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11.xml" ContentType="application/vnd.openxmlformats-officedocument.drawing+xml"/>
  <Override PartName="/xl/tables/table7.xml" ContentType="application/vnd.openxmlformats-officedocument.spreadsheetml.table+xml"/>
  <Override PartName="/xl/comments6.xml" ContentType="application/vnd.openxmlformats-officedocument.spreadsheetml.comments+xml"/>
  <Override PartName="/xl/tables/table8.xml" ContentType="application/vnd.openxmlformats-officedocument.spreadsheetml.table+xml"/>
  <Override PartName="/xl/comments7.xml" ContentType="application/vnd.openxmlformats-officedocument.spreadsheetml.comments+xml"/>
  <Override PartName="/xl/drawings/drawing12.xml" ContentType="application/vnd.openxmlformats-officedocument.drawing+xml"/>
  <Override PartName="/xl/tables/table9.xml" ContentType="application/vnd.openxmlformats-officedocument.spreadsheetml.table+xml"/>
  <Override PartName="/xl/comments8.xml" ContentType="application/vnd.openxmlformats-officedocument.spreadsheetml.comments+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tables/table13.xml" ContentType="application/vnd.openxmlformats-officedocument.spreadsheetml.table+xml"/>
  <Override PartName="/xl/drawings/drawing17.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53222"/>
  <mc:AlternateContent xmlns:mc="http://schemas.openxmlformats.org/markup-compatibility/2006">
    <mc:Choice Requires="x15">
      <x15ac:absPath xmlns:x15ac="http://schemas.microsoft.com/office/spreadsheetml/2010/11/ac" url="J:\gb\GM\30-Düngung_Praktikeranleitung\Düngeverordnung\__DüV_2020\_Düngebedarfsermittlung 2020\_Veröffentlicht\"/>
    </mc:Choice>
  </mc:AlternateContent>
  <bookViews>
    <workbookView xWindow="0" yWindow="0" windowWidth="28800" windowHeight="11415" tabRatio="823" firstSheet="1" activeTab="1"/>
  </bookViews>
  <sheets>
    <sheet name="Impressum" sheetId="41" r:id="rId1"/>
    <sheet name="Kurzanleitung" sheetId="43" r:id="rId2"/>
    <sheet name="Schlagliste" sheetId="42" r:id="rId3"/>
    <sheet name="N-DBE" sheetId="28" r:id="rId4"/>
    <sheet name="N-Abschlag org. Düngung" sheetId="32" r:id="rId5"/>
    <sheet name="P-(K-Mg)-DBE" sheetId="39" r:id="rId6"/>
    <sheet name="Düngedokumentation, -bilanz" sheetId="37" r:id="rId7"/>
    <sheet name="aktuelle Düngerliste" sheetId="38" r:id="rId8"/>
    <sheet name="Tab org. Kompost_N-expert" sheetId="10" r:id="rId9"/>
    <sheet name="Tab org. D_N-expert" sheetId="7" r:id="rId10"/>
    <sheet name="Boden DüV-Bolap" sheetId="14" r:id="rId11"/>
    <sheet name="Nicht aktiv_Boden LUFA" sheetId="12" state="hidden" r:id="rId12"/>
    <sheet name="H&amp;G LfL" sheetId="26" r:id="rId13"/>
    <sheet name="Tab 2+3 DüV_A" sheetId="15" r:id="rId14"/>
    <sheet name="Nährstoffabfuhr Sonstige" sheetId="21" state="hidden" r:id="rId15"/>
    <sheet name="Tab 4+5 DüV+Abfuhr_G" sheetId="2" r:id="rId16"/>
    <sheet name="Tab 6 DüV_H" sheetId="4" r:id="rId17"/>
    <sheet name="Tab 7 DüV_A-VF" sheetId="5" r:id="rId18"/>
    <sheet name="Tab 7 DüV_A-ZF" sheetId="29" r:id="rId19"/>
    <sheet name="Kulturgruppe" sheetId="33" r:id="rId20"/>
    <sheet name="Verfrühung" sheetId="6" r:id="rId21"/>
  </sheets>
  <externalReferences>
    <externalReference r:id="rId22"/>
  </externalReferences>
  <definedNames>
    <definedName name="_xlnm._FilterDatabase" localSheetId="6" hidden="1">'Düngedokumentation, -bilanz'!$A$10:$G$311</definedName>
    <definedName name="_xlnm._FilterDatabase" localSheetId="4" hidden="1">'N-Abschlag org. Düngung'!$A$10:$AJ$10</definedName>
    <definedName name="_xlnm._FilterDatabase" localSheetId="14" hidden="1">'Nährstoffabfuhr Sonstige'!#REF!</definedName>
    <definedName name="_xlnm._FilterDatabase" localSheetId="3" hidden="1">'N-DBE'!$A$10:$AO$15</definedName>
    <definedName name="_xlnm._FilterDatabase" localSheetId="5" hidden="1">'P-(K-Mg)-DBE'!$A$10:$AJ$10</definedName>
    <definedName name="_xlnm._FilterDatabase" localSheetId="9" hidden="1">'Tab org. D_N-expert'!$A$1:$J$540</definedName>
    <definedName name="_xlnm._FilterDatabase" localSheetId="8" hidden="1">'Tab org. Kompost_N-expert'!$A$1:$J$48</definedName>
    <definedName name="A">'Tab 2+3 DüV_A'!$A$2:$A$104</definedName>
    <definedName name="BereichA">'Tab 2+3 DüV_A'!$A$2:$A$21</definedName>
    <definedName name="BereichG">'Tab 4+5 DüV+Abfuhr_G'!$A$2:$A$21</definedName>
    <definedName name="BereichHG">'H&amp;G LfL'!$B$2:$B$21</definedName>
    <definedName name="BereichS">Tabelle17[Schläge, Bewirtschaftungs-einheiten]</definedName>
    <definedName name="_xlnm.Print_Area" localSheetId="7">'aktuelle Düngerliste'!$A$1:$J$54</definedName>
    <definedName name="_xlnm.Print_Area" localSheetId="6">'Düngedokumentation, -bilanz'!$A$1:$DS$310</definedName>
    <definedName name="_xlnm.Print_Area" localSheetId="12">Tabelle143914[#All]</definedName>
    <definedName name="_xlnm.Print_Area" localSheetId="1">Kurzanleitung!$A$1:$B$56</definedName>
    <definedName name="_xlnm.Print_Area" localSheetId="4">'N-Abschlag org. Düngung'!$A$1:$AJ$310</definedName>
    <definedName name="_xlnm.Print_Area" localSheetId="3">'N-DBE'!$A$1:$AQ$310</definedName>
    <definedName name="_xlnm.Print_Area" localSheetId="5">'P-(K-Mg)-DBE'!$A$1:$AJ$310</definedName>
    <definedName name="_xlnm.Print_Area" localSheetId="15">Tabelle1[[#All],[Kultur ('' = nicht in DüV)]:[MgO-Fest-legung kg/ha]]</definedName>
    <definedName name="_xlnm.Print_Area" localSheetId="9">'Tab org. D_N-expert'!$A$1:$N$541</definedName>
    <definedName name="_xlnm.Print_Titles" localSheetId="6">'Düngedokumentation, -bilanz'!$A:$G,'Düngedokumentation, -bilanz'!$1:$10</definedName>
    <definedName name="_xlnm.Print_Titles" localSheetId="12">'H&amp;G LfL'!$B:$B,'H&amp;G LfL'!$1:$1</definedName>
    <definedName name="_xlnm.Print_Titles" localSheetId="4">'N-Abschlag org. Düngung'!$1:$10</definedName>
    <definedName name="_xlnm.Print_Titles" localSheetId="14">'Nährstoffabfuhr Sonstige'!$1:$1</definedName>
    <definedName name="_xlnm.Print_Titles" localSheetId="3">'N-DBE'!$A:$G,'N-DBE'!$1:$10</definedName>
    <definedName name="_xlnm.Print_Titles" localSheetId="5">'P-(K-Mg)-DBE'!$A:$G,'P-(K-Mg)-DBE'!$1:$10</definedName>
    <definedName name="_xlnm.Print_Titles" localSheetId="2">Schlagliste!$4:$4</definedName>
    <definedName name="_xlnm.Print_Titles" localSheetId="15">'Tab 4+5 DüV+Abfuhr_G'!$1:$1</definedName>
    <definedName name="_xlnm.Print_Titles" localSheetId="9">'Tab org. D_N-expert'!$1:$1</definedName>
    <definedName name="G" localSheetId="1">'[1]Tab 4+5 DüV+Abfuhr_G'!$A$2:$A$138</definedName>
    <definedName name="G">'Tab 4+5 DüV+Abfuhr_G'!$A$2:$A$153</definedName>
    <definedName name="HG" localSheetId="6">Tabelle143914[Kultur ('' = nicht in DüV, Quelle: LfL Freising)]</definedName>
    <definedName name="HG" localSheetId="1">[1]!Tabelle143914[Kultur
(*vorläufige Daten, Quelle: LfL Freising)]</definedName>
    <definedName name="HG" localSheetId="5">Tabelle143914[Kultur ('' = nicht in DüV, Quelle: LfL Freising)]</definedName>
    <definedName name="HG">Tabelle143914[Kultur ('' = nicht in DüV, Quelle: LfL Freising)]</definedName>
    <definedName name="kA" localSheetId="6">#REF!</definedName>
    <definedName name="kA" localSheetId="5">#REF!</definedName>
    <definedName name="kA">#REF!</definedName>
    <definedName name="Z_0E46878E_35A0_4520_9188_2905702DCB38_.wvu.FilterData" localSheetId="9" hidden="1">'Tab org. D_N-expert'!$A$1:$AC$540</definedName>
    <definedName name="Z_0E46878E_35A0_4520_9188_2905702DCB38_.wvu.FilterData" localSheetId="8" hidden="1">'Tab org. Kompost_N-expert'!$A$1:$Z$48</definedName>
  </definedNames>
  <calcPr calcId="162913"/>
  <customWorkbookViews>
    <customWorkbookView name="mahler_k - Persönliche Ansicht" guid="{0E46878E-35A0-4520-9188-2905702DCB38}" mergeInterval="0" personalView="1" maximized="1" xWindow="1912" yWindow="-8" windowWidth="1936" windowHeight="1096" activeSheetId="1"/>
  </customWorkbookViews>
  <webPublishing vml="1" allowPng="1" targetScreenSize="1024x768" codePage="1252"/>
</workbook>
</file>

<file path=xl/calcChain.xml><?xml version="1.0" encoding="utf-8"?>
<calcChain xmlns="http://schemas.openxmlformats.org/spreadsheetml/2006/main">
  <c r="L310" i="39" l="1"/>
  <c r="L309" i="39"/>
  <c r="L308" i="39"/>
  <c r="L307" i="39"/>
  <c r="L306" i="39"/>
  <c r="L305" i="39"/>
  <c r="L304" i="39"/>
  <c r="L303" i="39"/>
  <c r="L302" i="39"/>
  <c r="L301" i="39"/>
  <c r="L300" i="39"/>
  <c r="L299" i="39"/>
  <c r="L298" i="39"/>
  <c r="L297" i="39"/>
  <c r="L296" i="39"/>
  <c r="L295" i="39"/>
  <c r="L294" i="39"/>
  <c r="L293" i="39"/>
  <c r="L292" i="39"/>
  <c r="L291" i="39"/>
  <c r="L290" i="39"/>
  <c r="L289" i="39"/>
  <c r="L288" i="39"/>
  <c r="L287" i="39"/>
  <c r="L286" i="39"/>
  <c r="L285" i="39"/>
  <c r="L284" i="39"/>
  <c r="L283" i="39"/>
  <c r="L282" i="39"/>
  <c r="L281" i="39"/>
  <c r="L280" i="39"/>
  <c r="L279" i="39"/>
  <c r="L278" i="39"/>
  <c r="L277" i="39"/>
  <c r="L276" i="39"/>
  <c r="L275" i="39"/>
  <c r="L274" i="39"/>
  <c r="L273" i="39"/>
  <c r="L272" i="39"/>
  <c r="L271" i="39"/>
  <c r="L270" i="39"/>
  <c r="L269" i="39"/>
  <c r="L268" i="39"/>
  <c r="L267" i="39"/>
  <c r="L266" i="39"/>
  <c r="L265" i="39"/>
  <c r="L264" i="39"/>
  <c r="L263" i="39"/>
  <c r="L262" i="39"/>
  <c r="L261" i="39"/>
  <c r="L260" i="39"/>
  <c r="L259" i="39"/>
  <c r="L258" i="39"/>
  <c r="L257" i="39"/>
  <c r="L256" i="39"/>
  <c r="L255" i="39"/>
  <c r="L254" i="39"/>
  <c r="L253" i="39"/>
  <c r="L252" i="39"/>
  <c r="L251" i="39"/>
  <c r="L250" i="39"/>
  <c r="L249" i="39"/>
  <c r="L248" i="39"/>
  <c r="L247" i="39"/>
  <c r="L246" i="39"/>
  <c r="L245" i="39"/>
  <c r="L244" i="39"/>
  <c r="L243" i="39"/>
  <c r="L242" i="39"/>
  <c r="L241" i="39"/>
  <c r="L240" i="39"/>
  <c r="L239" i="39"/>
  <c r="L238" i="39"/>
  <c r="L237" i="39"/>
  <c r="L236" i="39"/>
  <c r="L235" i="39"/>
  <c r="L234" i="39"/>
  <c r="L233" i="39"/>
  <c r="L232" i="39"/>
  <c r="L231" i="39"/>
  <c r="L230" i="39"/>
  <c r="L229" i="39"/>
  <c r="L228" i="39"/>
  <c r="L227" i="39"/>
  <c r="L226" i="39"/>
  <c r="L225" i="39"/>
  <c r="L224" i="39"/>
  <c r="L223" i="39"/>
  <c r="L222" i="39"/>
  <c r="L221" i="39"/>
  <c r="L220" i="39"/>
  <c r="L219" i="39"/>
  <c r="L218" i="39"/>
  <c r="L217" i="39"/>
  <c r="L216" i="39"/>
  <c r="L215" i="39"/>
  <c r="L214" i="39"/>
  <c r="L213" i="39"/>
  <c r="L212" i="39"/>
  <c r="L211" i="39"/>
  <c r="L210" i="39"/>
  <c r="L209" i="39"/>
  <c r="L208" i="39"/>
  <c r="L207" i="39"/>
  <c r="L206" i="39"/>
  <c r="L205" i="39"/>
  <c r="L204" i="39"/>
  <c r="L203" i="39"/>
  <c r="L202" i="39"/>
  <c r="L201" i="39"/>
  <c r="L200" i="39"/>
  <c r="L199" i="39"/>
  <c r="L198" i="39"/>
  <c r="L197" i="39"/>
  <c r="L196" i="39"/>
  <c r="L195" i="39"/>
  <c r="L194" i="39"/>
  <c r="L193" i="39"/>
  <c r="L192" i="39"/>
  <c r="L191" i="39"/>
  <c r="L190" i="39"/>
  <c r="L189" i="39"/>
  <c r="L188" i="39"/>
  <c r="L187" i="39"/>
  <c r="L186" i="39"/>
  <c r="L185" i="39"/>
  <c r="L184" i="39"/>
  <c r="L183" i="39"/>
  <c r="L182" i="39"/>
  <c r="L181" i="39"/>
  <c r="L180" i="39"/>
  <c r="L179" i="39"/>
  <c r="L178" i="39"/>
  <c r="L177" i="39"/>
  <c r="L176" i="39"/>
  <c r="L175" i="39"/>
  <c r="L174" i="39"/>
  <c r="L173" i="39"/>
  <c r="L172" i="39"/>
  <c r="L171" i="39"/>
  <c r="L170" i="39"/>
  <c r="L169" i="39"/>
  <c r="L168" i="39"/>
  <c r="L167" i="39"/>
  <c r="L166" i="39"/>
  <c r="L165" i="39"/>
  <c r="L164" i="39"/>
  <c r="L163" i="39"/>
  <c r="L162" i="39"/>
  <c r="L161" i="39"/>
  <c r="L160" i="39"/>
  <c r="L159" i="39"/>
  <c r="L158" i="39"/>
  <c r="L157" i="39"/>
  <c r="L156" i="39"/>
  <c r="L155" i="39"/>
  <c r="L154" i="39"/>
  <c r="L153" i="39"/>
  <c r="L152" i="39"/>
  <c r="L151" i="39"/>
  <c r="L150" i="39"/>
  <c r="L149" i="39"/>
  <c r="L148" i="39"/>
  <c r="L147" i="39"/>
  <c r="L146" i="39"/>
  <c r="L145" i="39"/>
  <c r="L144" i="39"/>
  <c r="L143" i="39"/>
  <c r="L142" i="39"/>
  <c r="L141" i="39"/>
  <c r="L140" i="39"/>
  <c r="L139" i="39"/>
  <c r="L138" i="39"/>
  <c r="L137" i="39"/>
  <c r="L136" i="39"/>
  <c r="L135" i="39"/>
  <c r="L134" i="39"/>
  <c r="L133" i="39"/>
  <c r="L132" i="39"/>
  <c r="L131" i="39"/>
  <c r="L130" i="39"/>
  <c r="L129" i="39"/>
  <c r="L128" i="39"/>
  <c r="L127" i="39"/>
  <c r="L126" i="39"/>
  <c r="L125" i="39"/>
  <c r="L124" i="39"/>
  <c r="L123" i="39"/>
  <c r="L122" i="39"/>
  <c r="L121" i="39"/>
  <c r="L120" i="39"/>
  <c r="L119" i="39"/>
  <c r="L118" i="39"/>
  <c r="L117" i="39"/>
  <c r="L116" i="39"/>
  <c r="L115" i="39"/>
  <c r="L114" i="39"/>
  <c r="L113" i="39"/>
  <c r="L112" i="39"/>
  <c r="L111" i="39"/>
  <c r="L110" i="39"/>
  <c r="L109" i="39"/>
  <c r="L108" i="39"/>
  <c r="L107" i="39"/>
  <c r="L106" i="39"/>
  <c r="L105" i="39"/>
  <c r="L104" i="39"/>
  <c r="L103" i="39"/>
  <c r="L102" i="39"/>
  <c r="L101" i="39"/>
  <c r="L100" i="39"/>
  <c r="L99" i="39"/>
  <c r="L98" i="39"/>
  <c r="L97" i="39"/>
  <c r="L96" i="39"/>
  <c r="L95" i="39"/>
  <c r="L94" i="39"/>
  <c r="L93" i="39"/>
  <c r="L92" i="39"/>
  <c r="L91" i="39"/>
  <c r="L90" i="39"/>
  <c r="L89" i="39"/>
  <c r="L88" i="39"/>
  <c r="L87" i="39"/>
  <c r="L86" i="39"/>
  <c r="L85" i="39"/>
  <c r="L84" i="39"/>
  <c r="L83" i="39"/>
  <c r="L82" i="39"/>
  <c r="L81" i="39"/>
  <c r="L80" i="39"/>
  <c r="L79" i="39"/>
  <c r="L78" i="39"/>
  <c r="L77" i="39"/>
  <c r="L76" i="39"/>
  <c r="L75" i="39"/>
  <c r="L74" i="39"/>
  <c r="L73" i="39"/>
  <c r="L72" i="39"/>
  <c r="L71" i="39"/>
  <c r="L70" i="39"/>
  <c r="L69" i="39"/>
  <c r="L68" i="39"/>
  <c r="L67" i="39"/>
  <c r="L66" i="39"/>
  <c r="L65" i="39"/>
  <c r="L64" i="39"/>
  <c r="L63" i="39"/>
  <c r="L62" i="39"/>
  <c r="L61" i="39"/>
  <c r="L60" i="39"/>
  <c r="L59" i="39"/>
  <c r="L58" i="39"/>
  <c r="L57" i="39"/>
  <c r="L56" i="39"/>
  <c r="L55" i="39"/>
  <c r="L54" i="39"/>
  <c r="L53" i="39"/>
  <c r="L52" i="39"/>
  <c r="L51" i="39"/>
  <c r="L50" i="39"/>
  <c r="L49" i="39"/>
  <c r="L48" i="39"/>
  <c r="L47" i="39"/>
  <c r="L46" i="39"/>
  <c r="L45" i="39"/>
  <c r="L44" i="39"/>
  <c r="L43" i="39"/>
  <c r="L42" i="39"/>
  <c r="L41" i="39"/>
  <c r="L40" i="39"/>
  <c r="L39" i="39"/>
  <c r="L38" i="39"/>
  <c r="L37" i="39"/>
  <c r="L36" i="39"/>
  <c r="L35" i="39"/>
  <c r="L34" i="39"/>
  <c r="L33" i="39"/>
  <c r="L32" i="39"/>
  <c r="L31" i="39"/>
  <c r="L30" i="39"/>
  <c r="L29" i="39"/>
  <c r="L28" i="39"/>
  <c r="L27" i="39"/>
  <c r="L26" i="39"/>
  <c r="L25" i="39"/>
  <c r="L24" i="39"/>
  <c r="L23" i="39"/>
  <c r="L22" i="39"/>
  <c r="L21" i="39"/>
  <c r="L20" i="39"/>
  <c r="L19" i="39"/>
  <c r="L18" i="39"/>
  <c r="L17" i="39"/>
  <c r="L16" i="39"/>
  <c r="L15" i="39"/>
  <c r="L14" i="39"/>
  <c r="L13" i="39"/>
  <c r="L12" i="39"/>
  <c r="L11" i="39"/>
  <c r="G11" i="32" l="1"/>
  <c r="A47" i="37" l="1"/>
  <c r="B47" i="37"/>
  <c r="F47" i="37"/>
  <c r="G47" i="37"/>
  <c r="AP47" i="37"/>
  <c r="AQ47" i="37"/>
  <c r="AR47" i="37"/>
  <c r="AS47" i="37"/>
  <c r="AT47" i="37"/>
  <c r="AU47" i="37"/>
  <c r="AV47" i="37"/>
  <c r="AW47" i="37"/>
  <c r="AX47" i="37"/>
  <c r="AY47" i="37"/>
  <c r="AZ47" i="37"/>
  <c r="BD47" i="37"/>
  <c r="BE47" i="37"/>
  <c r="BF47" i="37"/>
  <c r="BG47" i="37"/>
  <c r="BH47" i="37"/>
  <c r="BI47" i="37"/>
  <c r="BJ47" i="37"/>
  <c r="BK47" i="37"/>
  <c r="BL47" i="37"/>
  <c r="BM47" i="37"/>
  <c r="BN47" i="37"/>
  <c r="BR47" i="37"/>
  <c r="BS47" i="37"/>
  <c r="BT47" i="37"/>
  <c r="BU47" i="37"/>
  <c r="BV47" i="37"/>
  <c r="BW47" i="37"/>
  <c r="BX47" i="37"/>
  <c r="BY47" i="37"/>
  <c r="BZ47" i="37"/>
  <c r="CA47" i="37"/>
  <c r="CB47" i="37"/>
  <c r="CF47" i="37"/>
  <c r="CG47" i="37"/>
  <c r="CH47" i="37"/>
  <c r="CI47" i="37"/>
  <c r="CJ47" i="37"/>
  <c r="CK47" i="37"/>
  <c r="CL47" i="37"/>
  <c r="CM47" i="37"/>
  <c r="CN47" i="37"/>
  <c r="CO47" i="37"/>
  <c r="CP47" i="37"/>
  <c r="CT47" i="37"/>
  <c r="CU47" i="37"/>
  <c r="CV47" i="37"/>
  <c r="CW47" i="37"/>
  <c r="CX47" i="37"/>
  <c r="CY47" i="37"/>
  <c r="CZ47" i="37"/>
  <c r="DA47" i="37"/>
  <c r="DB47" i="37"/>
  <c r="DC47" i="37"/>
  <c r="DD47" i="37"/>
  <c r="DH47" i="37"/>
  <c r="DI47" i="37"/>
  <c r="DJ47" i="37"/>
  <c r="DK47" i="37"/>
  <c r="DL47" i="37"/>
  <c r="DM47" i="37"/>
  <c r="DN47" i="37"/>
  <c r="DO47" i="37"/>
  <c r="DP47" i="37"/>
  <c r="DQ47" i="37"/>
  <c r="DR47" i="37"/>
  <c r="A48" i="37"/>
  <c r="B48" i="37"/>
  <c r="F48" i="37"/>
  <c r="G48" i="37"/>
  <c r="AP48" i="37"/>
  <c r="AQ48" i="37"/>
  <c r="AR48" i="37"/>
  <c r="AS48" i="37"/>
  <c r="AT48" i="37"/>
  <c r="AU48" i="37"/>
  <c r="AV48" i="37"/>
  <c r="AW48" i="37"/>
  <c r="AX48" i="37"/>
  <c r="AY48" i="37"/>
  <c r="AZ48" i="37"/>
  <c r="BD48" i="37"/>
  <c r="BE48" i="37"/>
  <c r="BF48" i="37"/>
  <c r="BG48" i="37"/>
  <c r="BH48" i="37"/>
  <c r="BI48" i="37"/>
  <c r="BJ48" i="37"/>
  <c r="BK48" i="37"/>
  <c r="BL48" i="37"/>
  <c r="BM48" i="37"/>
  <c r="BN48" i="37"/>
  <c r="BR48" i="37"/>
  <c r="BS48" i="37"/>
  <c r="BT48" i="37"/>
  <c r="BU48" i="37"/>
  <c r="BV48" i="37"/>
  <c r="BW48" i="37"/>
  <c r="BX48" i="37"/>
  <c r="BY48" i="37"/>
  <c r="BZ48" i="37"/>
  <c r="CA48" i="37"/>
  <c r="CB48" i="37"/>
  <c r="CF48" i="37"/>
  <c r="CG48" i="37"/>
  <c r="CH48" i="37"/>
  <c r="CI48" i="37"/>
  <c r="CJ48" i="37"/>
  <c r="CK48" i="37"/>
  <c r="CL48" i="37"/>
  <c r="CM48" i="37"/>
  <c r="CN48" i="37"/>
  <c r="CO48" i="37"/>
  <c r="CP48" i="37"/>
  <c r="CT48" i="37"/>
  <c r="CU48" i="37"/>
  <c r="CV48" i="37"/>
  <c r="CW48" i="37"/>
  <c r="CX48" i="37"/>
  <c r="CY48" i="37"/>
  <c r="CZ48" i="37"/>
  <c r="DA48" i="37"/>
  <c r="DB48" i="37"/>
  <c r="DC48" i="37"/>
  <c r="DD48" i="37"/>
  <c r="DH48" i="37"/>
  <c r="DI48" i="37"/>
  <c r="DJ48" i="37"/>
  <c r="DK48" i="37"/>
  <c r="DL48" i="37"/>
  <c r="DM48" i="37"/>
  <c r="DN48" i="37"/>
  <c r="DO48" i="37"/>
  <c r="DP48" i="37"/>
  <c r="DQ48" i="37"/>
  <c r="DR48" i="37"/>
  <c r="A49" i="37"/>
  <c r="B49" i="37"/>
  <c r="F49" i="37"/>
  <c r="G49" i="37"/>
  <c r="AP49" i="37"/>
  <c r="AQ49" i="37"/>
  <c r="AR49" i="37"/>
  <c r="AS49" i="37"/>
  <c r="AT49" i="37"/>
  <c r="AU49" i="37"/>
  <c r="AV49" i="37"/>
  <c r="AW49" i="37"/>
  <c r="AX49" i="37"/>
  <c r="AY49" i="37"/>
  <c r="AZ49" i="37"/>
  <c r="BD49" i="37"/>
  <c r="BE49" i="37"/>
  <c r="BF49" i="37"/>
  <c r="BG49" i="37"/>
  <c r="BH49" i="37"/>
  <c r="BI49" i="37"/>
  <c r="BJ49" i="37"/>
  <c r="BK49" i="37"/>
  <c r="BL49" i="37"/>
  <c r="BM49" i="37"/>
  <c r="BN49" i="37"/>
  <c r="BR49" i="37"/>
  <c r="BS49" i="37"/>
  <c r="BT49" i="37"/>
  <c r="BU49" i="37"/>
  <c r="BV49" i="37"/>
  <c r="BW49" i="37"/>
  <c r="BX49" i="37"/>
  <c r="BY49" i="37"/>
  <c r="BZ49" i="37"/>
  <c r="CA49" i="37"/>
  <c r="CB49" i="37"/>
  <c r="CF49" i="37"/>
  <c r="CG49" i="37"/>
  <c r="CH49" i="37"/>
  <c r="CI49" i="37"/>
  <c r="CJ49" i="37"/>
  <c r="CK49" i="37"/>
  <c r="CL49" i="37"/>
  <c r="CM49" i="37"/>
  <c r="CN49" i="37"/>
  <c r="CO49" i="37"/>
  <c r="CP49" i="37"/>
  <c r="CT49" i="37"/>
  <c r="CU49" i="37"/>
  <c r="CV49" i="37"/>
  <c r="CW49" i="37"/>
  <c r="CX49" i="37"/>
  <c r="CY49" i="37"/>
  <c r="CZ49" i="37"/>
  <c r="DA49" i="37"/>
  <c r="DB49" i="37"/>
  <c r="DC49" i="37"/>
  <c r="DD49" i="37"/>
  <c r="DH49" i="37"/>
  <c r="DI49" i="37"/>
  <c r="DJ49" i="37"/>
  <c r="DK49" i="37"/>
  <c r="DL49" i="37"/>
  <c r="DM49" i="37"/>
  <c r="DN49" i="37"/>
  <c r="DO49" i="37"/>
  <c r="DP49" i="37"/>
  <c r="DQ49" i="37"/>
  <c r="DR49" i="37"/>
  <c r="A50" i="37"/>
  <c r="B50" i="37"/>
  <c r="F50" i="37"/>
  <c r="G50" i="37"/>
  <c r="AP50" i="37"/>
  <c r="AQ50" i="37"/>
  <c r="AR50" i="37"/>
  <c r="AS50" i="37"/>
  <c r="AT50" i="37"/>
  <c r="AU50" i="37"/>
  <c r="AV50" i="37"/>
  <c r="AW50" i="37"/>
  <c r="AX50" i="37"/>
  <c r="AY50" i="37"/>
  <c r="AZ50" i="37"/>
  <c r="BD50" i="37"/>
  <c r="BE50" i="37"/>
  <c r="BF50" i="37"/>
  <c r="BG50" i="37"/>
  <c r="BH50" i="37"/>
  <c r="BI50" i="37"/>
  <c r="BJ50" i="37"/>
  <c r="BK50" i="37"/>
  <c r="BL50" i="37"/>
  <c r="BM50" i="37"/>
  <c r="BN50" i="37"/>
  <c r="BR50" i="37"/>
  <c r="BS50" i="37"/>
  <c r="BT50" i="37"/>
  <c r="BU50" i="37"/>
  <c r="BV50" i="37"/>
  <c r="BW50" i="37"/>
  <c r="BX50" i="37"/>
  <c r="BY50" i="37"/>
  <c r="BZ50" i="37"/>
  <c r="CA50" i="37"/>
  <c r="CB50" i="37"/>
  <c r="CF50" i="37"/>
  <c r="CG50" i="37"/>
  <c r="CH50" i="37"/>
  <c r="CI50" i="37"/>
  <c r="CJ50" i="37"/>
  <c r="CK50" i="37"/>
  <c r="CL50" i="37"/>
  <c r="CM50" i="37"/>
  <c r="CN50" i="37"/>
  <c r="CO50" i="37"/>
  <c r="CP50" i="37"/>
  <c r="CT50" i="37"/>
  <c r="CU50" i="37"/>
  <c r="CV50" i="37"/>
  <c r="CW50" i="37"/>
  <c r="CX50" i="37"/>
  <c r="CY50" i="37"/>
  <c r="CZ50" i="37"/>
  <c r="DA50" i="37"/>
  <c r="DB50" i="37"/>
  <c r="DC50" i="37"/>
  <c r="DD50" i="37"/>
  <c r="DH50" i="37"/>
  <c r="DI50" i="37"/>
  <c r="DJ50" i="37"/>
  <c r="DK50" i="37"/>
  <c r="DL50" i="37"/>
  <c r="DM50" i="37"/>
  <c r="DN50" i="37"/>
  <c r="DO50" i="37"/>
  <c r="DP50" i="37"/>
  <c r="DQ50" i="37"/>
  <c r="DR50" i="37"/>
  <c r="A51" i="37"/>
  <c r="B51" i="37"/>
  <c r="F51" i="37"/>
  <c r="G51" i="37"/>
  <c r="AP51" i="37"/>
  <c r="AQ51" i="37"/>
  <c r="AR51" i="37"/>
  <c r="AS51" i="37"/>
  <c r="AT51" i="37"/>
  <c r="AU51" i="37"/>
  <c r="AV51" i="37"/>
  <c r="AW51" i="37"/>
  <c r="AX51" i="37"/>
  <c r="AY51" i="37"/>
  <c r="AZ51" i="37"/>
  <c r="BD51" i="37"/>
  <c r="BE51" i="37"/>
  <c r="BF51" i="37"/>
  <c r="BG51" i="37"/>
  <c r="BH51" i="37"/>
  <c r="BI51" i="37"/>
  <c r="BJ51" i="37"/>
  <c r="BK51" i="37"/>
  <c r="BL51" i="37"/>
  <c r="BM51" i="37"/>
  <c r="BN51" i="37"/>
  <c r="BR51" i="37"/>
  <c r="BS51" i="37"/>
  <c r="BT51" i="37"/>
  <c r="BU51" i="37"/>
  <c r="BV51" i="37"/>
  <c r="BW51" i="37"/>
  <c r="BX51" i="37"/>
  <c r="BY51" i="37"/>
  <c r="BZ51" i="37"/>
  <c r="CA51" i="37"/>
  <c r="CB51" i="37"/>
  <c r="CF51" i="37"/>
  <c r="CG51" i="37"/>
  <c r="CH51" i="37"/>
  <c r="CI51" i="37"/>
  <c r="CJ51" i="37"/>
  <c r="CK51" i="37"/>
  <c r="CL51" i="37"/>
  <c r="CM51" i="37"/>
  <c r="CN51" i="37"/>
  <c r="CO51" i="37"/>
  <c r="CP51" i="37"/>
  <c r="CT51" i="37"/>
  <c r="CU51" i="37"/>
  <c r="CV51" i="37"/>
  <c r="CW51" i="37"/>
  <c r="CX51" i="37"/>
  <c r="CY51" i="37"/>
  <c r="CZ51" i="37"/>
  <c r="DA51" i="37"/>
  <c r="DB51" i="37"/>
  <c r="DC51" i="37"/>
  <c r="DD51" i="37"/>
  <c r="DH51" i="37"/>
  <c r="DI51" i="37"/>
  <c r="DJ51" i="37"/>
  <c r="DK51" i="37"/>
  <c r="DL51" i="37"/>
  <c r="DM51" i="37"/>
  <c r="DN51" i="37"/>
  <c r="DO51" i="37"/>
  <c r="DP51" i="37"/>
  <c r="DQ51" i="37"/>
  <c r="DR51" i="37"/>
  <c r="A52" i="37"/>
  <c r="B52" i="37"/>
  <c r="F52" i="37"/>
  <c r="G52" i="37"/>
  <c r="AP52" i="37"/>
  <c r="AQ52" i="37"/>
  <c r="AR52" i="37"/>
  <c r="AS52" i="37"/>
  <c r="AT52" i="37"/>
  <c r="AU52" i="37"/>
  <c r="AV52" i="37"/>
  <c r="AW52" i="37"/>
  <c r="AX52" i="37"/>
  <c r="AY52" i="37"/>
  <c r="AZ52" i="37"/>
  <c r="BD52" i="37"/>
  <c r="BE52" i="37"/>
  <c r="BF52" i="37"/>
  <c r="BG52" i="37"/>
  <c r="BH52" i="37"/>
  <c r="BI52" i="37"/>
  <c r="BJ52" i="37"/>
  <c r="BK52" i="37"/>
  <c r="BL52" i="37"/>
  <c r="BM52" i="37"/>
  <c r="BN52" i="37"/>
  <c r="BR52" i="37"/>
  <c r="BS52" i="37"/>
  <c r="BT52" i="37"/>
  <c r="BU52" i="37"/>
  <c r="BV52" i="37"/>
  <c r="BW52" i="37"/>
  <c r="BX52" i="37"/>
  <c r="BY52" i="37"/>
  <c r="BZ52" i="37"/>
  <c r="CA52" i="37"/>
  <c r="CB52" i="37"/>
  <c r="CF52" i="37"/>
  <c r="CG52" i="37"/>
  <c r="CH52" i="37"/>
  <c r="CI52" i="37"/>
  <c r="CJ52" i="37"/>
  <c r="CK52" i="37"/>
  <c r="CL52" i="37"/>
  <c r="CM52" i="37"/>
  <c r="CN52" i="37"/>
  <c r="CO52" i="37"/>
  <c r="CP52" i="37"/>
  <c r="CT52" i="37"/>
  <c r="CU52" i="37"/>
  <c r="CV52" i="37"/>
  <c r="CW52" i="37"/>
  <c r="CX52" i="37"/>
  <c r="CY52" i="37"/>
  <c r="CZ52" i="37"/>
  <c r="DA52" i="37"/>
  <c r="DB52" i="37"/>
  <c r="DC52" i="37"/>
  <c r="DD52" i="37"/>
  <c r="DH52" i="37"/>
  <c r="DI52" i="37"/>
  <c r="DJ52" i="37"/>
  <c r="DK52" i="37"/>
  <c r="DL52" i="37"/>
  <c r="DM52" i="37"/>
  <c r="DN52" i="37"/>
  <c r="DO52" i="37"/>
  <c r="DP52" i="37"/>
  <c r="DQ52" i="37"/>
  <c r="DR52" i="37"/>
  <c r="A53" i="37"/>
  <c r="B53" i="37"/>
  <c r="F53" i="37"/>
  <c r="G53" i="37"/>
  <c r="AP53" i="37"/>
  <c r="AQ53" i="37"/>
  <c r="AR53" i="37"/>
  <c r="AS53" i="37"/>
  <c r="AT53" i="37"/>
  <c r="AU53" i="37"/>
  <c r="AV53" i="37"/>
  <c r="AW53" i="37"/>
  <c r="AX53" i="37"/>
  <c r="AY53" i="37"/>
  <c r="AZ53" i="37"/>
  <c r="BD53" i="37"/>
  <c r="BE53" i="37"/>
  <c r="BF53" i="37"/>
  <c r="BG53" i="37"/>
  <c r="BH53" i="37"/>
  <c r="BI53" i="37"/>
  <c r="BJ53" i="37"/>
  <c r="BK53" i="37"/>
  <c r="BL53" i="37"/>
  <c r="BM53" i="37"/>
  <c r="BN53" i="37"/>
  <c r="BR53" i="37"/>
  <c r="BS53" i="37"/>
  <c r="BT53" i="37"/>
  <c r="BU53" i="37"/>
  <c r="BV53" i="37"/>
  <c r="BW53" i="37"/>
  <c r="BX53" i="37"/>
  <c r="BY53" i="37"/>
  <c r="BZ53" i="37"/>
  <c r="CA53" i="37"/>
  <c r="CB53" i="37"/>
  <c r="CF53" i="37"/>
  <c r="CG53" i="37"/>
  <c r="CH53" i="37"/>
  <c r="CI53" i="37"/>
  <c r="CJ53" i="37"/>
  <c r="CK53" i="37"/>
  <c r="CL53" i="37"/>
  <c r="CM53" i="37"/>
  <c r="CN53" i="37"/>
  <c r="CO53" i="37"/>
  <c r="CP53" i="37"/>
  <c r="CT53" i="37"/>
  <c r="CU53" i="37"/>
  <c r="CV53" i="37"/>
  <c r="CW53" i="37"/>
  <c r="CX53" i="37"/>
  <c r="CY53" i="37"/>
  <c r="CZ53" i="37"/>
  <c r="DA53" i="37"/>
  <c r="DB53" i="37"/>
  <c r="DC53" i="37"/>
  <c r="DD53" i="37"/>
  <c r="DH53" i="37"/>
  <c r="DI53" i="37"/>
  <c r="DJ53" i="37"/>
  <c r="DK53" i="37"/>
  <c r="DL53" i="37"/>
  <c r="DM53" i="37"/>
  <c r="DN53" i="37"/>
  <c r="DO53" i="37"/>
  <c r="DP53" i="37"/>
  <c r="DQ53" i="37"/>
  <c r="DR53" i="37"/>
  <c r="A54" i="37"/>
  <c r="B54" i="37"/>
  <c r="F54" i="37"/>
  <c r="G54" i="37"/>
  <c r="AP54" i="37"/>
  <c r="AQ54" i="37"/>
  <c r="AR54" i="37"/>
  <c r="AS54" i="37"/>
  <c r="AT54" i="37"/>
  <c r="AU54" i="37"/>
  <c r="AV54" i="37"/>
  <c r="AW54" i="37"/>
  <c r="AX54" i="37"/>
  <c r="AY54" i="37"/>
  <c r="AZ54" i="37"/>
  <c r="BD54" i="37"/>
  <c r="BE54" i="37"/>
  <c r="BF54" i="37"/>
  <c r="BG54" i="37"/>
  <c r="BH54" i="37"/>
  <c r="BI54" i="37"/>
  <c r="BJ54" i="37"/>
  <c r="BK54" i="37"/>
  <c r="BL54" i="37"/>
  <c r="BM54" i="37"/>
  <c r="BN54" i="37"/>
  <c r="BR54" i="37"/>
  <c r="BS54" i="37"/>
  <c r="BT54" i="37"/>
  <c r="BU54" i="37"/>
  <c r="BV54" i="37"/>
  <c r="BW54" i="37"/>
  <c r="BX54" i="37"/>
  <c r="BY54" i="37"/>
  <c r="BZ54" i="37"/>
  <c r="CA54" i="37"/>
  <c r="CB54" i="37"/>
  <c r="CF54" i="37"/>
  <c r="CG54" i="37"/>
  <c r="CH54" i="37"/>
  <c r="CI54" i="37"/>
  <c r="CJ54" i="37"/>
  <c r="CK54" i="37"/>
  <c r="CL54" i="37"/>
  <c r="CM54" i="37"/>
  <c r="CN54" i="37"/>
  <c r="CO54" i="37"/>
  <c r="CP54" i="37"/>
  <c r="CT54" i="37"/>
  <c r="CU54" i="37"/>
  <c r="CV54" i="37"/>
  <c r="CW54" i="37"/>
  <c r="CX54" i="37"/>
  <c r="CY54" i="37"/>
  <c r="CZ54" i="37"/>
  <c r="DA54" i="37"/>
  <c r="DB54" i="37"/>
  <c r="DC54" i="37"/>
  <c r="DD54" i="37"/>
  <c r="DH54" i="37"/>
  <c r="DI54" i="37"/>
  <c r="DJ54" i="37"/>
  <c r="DK54" i="37"/>
  <c r="DL54" i="37"/>
  <c r="DM54" i="37"/>
  <c r="DN54" i="37"/>
  <c r="DO54" i="37"/>
  <c r="DP54" i="37"/>
  <c r="DQ54" i="37"/>
  <c r="DR54" i="37"/>
  <c r="A55" i="37"/>
  <c r="B55" i="37"/>
  <c r="F55" i="37"/>
  <c r="G55" i="37"/>
  <c r="AP55" i="37"/>
  <c r="AQ55" i="37"/>
  <c r="AR55" i="37"/>
  <c r="AS55" i="37"/>
  <c r="AT55" i="37"/>
  <c r="AU55" i="37"/>
  <c r="AV55" i="37"/>
  <c r="AW55" i="37"/>
  <c r="AX55" i="37"/>
  <c r="AY55" i="37"/>
  <c r="AZ55" i="37"/>
  <c r="BD55" i="37"/>
  <c r="BE55" i="37"/>
  <c r="BF55" i="37"/>
  <c r="BG55" i="37"/>
  <c r="BH55" i="37"/>
  <c r="BI55" i="37"/>
  <c r="BJ55" i="37"/>
  <c r="BK55" i="37"/>
  <c r="BL55" i="37"/>
  <c r="BM55" i="37"/>
  <c r="BN55" i="37"/>
  <c r="BR55" i="37"/>
  <c r="BS55" i="37"/>
  <c r="BT55" i="37"/>
  <c r="BU55" i="37"/>
  <c r="BV55" i="37"/>
  <c r="BW55" i="37"/>
  <c r="BX55" i="37"/>
  <c r="BY55" i="37"/>
  <c r="BZ55" i="37"/>
  <c r="CA55" i="37"/>
  <c r="CB55" i="37"/>
  <c r="CF55" i="37"/>
  <c r="CG55" i="37"/>
  <c r="CH55" i="37"/>
  <c r="CI55" i="37"/>
  <c r="CJ55" i="37"/>
  <c r="CK55" i="37"/>
  <c r="CL55" i="37"/>
  <c r="CM55" i="37"/>
  <c r="CN55" i="37"/>
  <c r="CO55" i="37"/>
  <c r="CP55" i="37"/>
  <c r="CT55" i="37"/>
  <c r="CU55" i="37"/>
  <c r="CV55" i="37"/>
  <c r="CW55" i="37"/>
  <c r="CX55" i="37"/>
  <c r="CY55" i="37"/>
  <c r="CZ55" i="37"/>
  <c r="DA55" i="37"/>
  <c r="DB55" i="37"/>
  <c r="DC55" i="37"/>
  <c r="DD55" i="37"/>
  <c r="DH55" i="37"/>
  <c r="DI55" i="37"/>
  <c r="DJ55" i="37"/>
  <c r="DK55" i="37"/>
  <c r="DL55" i="37"/>
  <c r="DM55" i="37"/>
  <c r="DN55" i="37"/>
  <c r="DO55" i="37"/>
  <c r="DP55" i="37"/>
  <c r="DQ55" i="37"/>
  <c r="DR55" i="37"/>
  <c r="A56" i="37"/>
  <c r="B56" i="37"/>
  <c r="F56" i="37"/>
  <c r="G56" i="37"/>
  <c r="AP56" i="37"/>
  <c r="AQ56" i="37"/>
  <c r="AR56" i="37"/>
  <c r="AS56" i="37"/>
  <c r="AT56" i="37"/>
  <c r="AU56" i="37"/>
  <c r="AV56" i="37"/>
  <c r="AW56" i="37"/>
  <c r="AX56" i="37"/>
  <c r="AY56" i="37"/>
  <c r="AZ56" i="37"/>
  <c r="BD56" i="37"/>
  <c r="BE56" i="37"/>
  <c r="BF56" i="37"/>
  <c r="BG56" i="37"/>
  <c r="BH56" i="37"/>
  <c r="BI56" i="37"/>
  <c r="BJ56" i="37"/>
  <c r="BK56" i="37"/>
  <c r="BL56" i="37"/>
  <c r="BM56" i="37"/>
  <c r="BN56" i="37"/>
  <c r="BR56" i="37"/>
  <c r="BS56" i="37"/>
  <c r="BT56" i="37"/>
  <c r="BU56" i="37"/>
  <c r="BV56" i="37"/>
  <c r="BW56" i="37"/>
  <c r="BX56" i="37"/>
  <c r="BY56" i="37"/>
  <c r="BZ56" i="37"/>
  <c r="CA56" i="37"/>
  <c r="CB56" i="37"/>
  <c r="CF56" i="37"/>
  <c r="CG56" i="37"/>
  <c r="CH56" i="37"/>
  <c r="CI56" i="37"/>
  <c r="CJ56" i="37"/>
  <c r="CK56" i="37"/>
  <c r="CL56" i="37"/>
  <c r="CM56" i="37"/>
  <c r="CN56" i="37"/>
  <c r="CO56" i="37"/>
  <c r="CP56" i="37"/>
  <c r="CT56" i="37"/>
  <c r="CU56" i="37"/>
  <c r="CV56" i="37"/>
  <c r="CW56" i="37"/>
  <c r="CX56" i="37"/>
  <c r="CY56" i="37"/>
  <c r="CZ56" i="37"/>
  <c r="DA56" i="37"/>
  <c r="DB56" i="37"/>
  <c r="DC56" i="37"/>
  <c r="DD56" i="37"/>
  <c r="DH56" i="37"/>
  <c r="DI56" i="37"/>
  <c r="DJ56" i="37"/>
  <c r="DK56" i="37"/>
  <c r="DL56" i="37"/>
  <c r="DM56" i="37"/>
  <c r="DN56" i="37"/>
  <c r="DO56" i="37"/>
  <c r="DP56" i="37"/>
  <c r="DQ56" i="37"/>
  <c r="DR56" i="37"/>
  <c r="A57" i="37"/>
  <c r="B57" i="37"/>
  <c r="F57" i="37"/>
  <c r="G57" i="37"/>
  <c r="AP57" i="37"/>
  <c r="AQ57" i="37"/>
  <c r="AR57" i="37"/>
  <c r="AS57" i="37"/>
  <c r="AT57" i="37"/>
  <c r="AU57" i="37"/>
  <c r="AV57" i="37"/>
  <c r="AW57" i="37"/>
  <c r="AX57" i="37"/>
  <c r="AY57" i="37"/>
  <c r="AZ57" i="37"/>
  <c r="BD57" i="37"/>
  <c r="BE57" i="37"/>
  <c r="BF57" i="37"/>
  <c r="BG57" i="37"/>
  <c r="BH57" i="37"/>
  <c r="BI57" i="37"/>
  <c r="BJ57" i="37"/>
  <c r="BK57" i="37"/>
  <c r="BL57" i="37"/>
  <c r="BM57" i="37"/>
  <c r="BN57" i="37"/>
  <c r="BR57" i="37"/>
  <c r="BS57" i="37"/>
  <c r="BT57" i="37"/>
  <c r="BU57" i="37"/>
  <c r="BV57" i="37"/>
  <c r="BW57" i="37"/>
  <c r="BX57" i="37"/>
  <c r="BY57" i="37"/>
  <c r="BZ57" i="37"/>
  <c r="CA57" i="37"/>
  <c r="CB57" i="37"/>
  <c r="CF57" i="37"/>
  <c r="CG57" i="37"/>
  <c r="CH57" i="37"/>
  <c r="CI57" i="37"/>
  <c r="CJ57" i="37"/>
  <c r="CK57" i="37"/>
  <c r="CL57" i="37"/>
  <c r="CM57" i="37"/>
  <c r="CN57" i="37"/>
  <c r="CO57" i="37"/>
  <c r="CP57" i="37"/>
  <c r="CT57" i="37"/>
  <c r="CU57" i="37"/>
  <c r="CV57" i="37"/>
  <c r="CW57" i="37"/>
  <c r="CX57" i="37"/>
  <c r="CY57" i="37"/>
  <c r="CZ57" i="37"/>
  <c r="DA57" i="37"/>
  <c r="DB57" i="37"/>
  <c r="DC57" i="37"/>
  <c r="DD57" i="37"/>
  <c r="DH57" i="37"/>
  <c r="DI57" i="37"/>
  <c r="DJ57" i="37"/>
  <c r="DK57" i="37"/>
  <c r="DL57" i="37"/>
  <c r="DM57" i="37"/>
  <c r="DN57" i="37"/>
  <c r="DO57" i="37"/>
  <c r="DP57" i="37"/>
  <c r="DQ57" i="37"/>
  <c r="DR57" i="37"/>
  <c r="A58" i="37"/>
  <c r="B58" i="37"/>
  <c r="F58" i="37"/>
  <c r="G58" i="37"/>
  <c r="AP58" i="37"/>
  <c r="AQ58" i="37"/>
  <c r="AR58" i="37"/>
  <c r="AS58" i="37"/>
  <c r="AT58" i="37"/>
  <c r="AU58" i="37"/>
  <c r="AV58" i="37"/>
  <c r="AW58" i="37"/>
  <c r="AX58" i="37"/>
  <c r="AY58" i="37"/>
  <c r="AZ58" i="37"/>
  <c r="BD58" i="37"/>
  <c r="BE58" i="37"/>
  <c r="BF58" i="37"/>
  <c r="BG58" i="37"/>
  <c r="BH58" i="37"/>
  <c r="BI58" i="37"/>
  <c r="BJ58" i="37"/>
  <c r="BK58" i="37"/>
  <c r="BL58" i="37"/>
  <c r="BM58" i="37"/>
  <c r="BN58" i="37"/>
  <c r="BR58" i="37"/>
  <c r="BS58" i="37"/>
  <c r="BT58" i="37"/>
  <c r="BU58" i="37"/>
  <c r="BV58" i="37"/>
  <c r="BW58" i="37"/>
  <c r="BX58" i="37"/>
  <c r="BY58" i="37"/>
  <c r="BZ58" i="37"/>
  <c r="CA58" i="37"/>
  <c r="CB58" i="37"/>
  <c r="CF58" i="37"/>
  <c r="CG58" i="37"/>
  <c r="CH58" i="37"/>
  <c r="CI58" i="37"/>
  <c r="CJ58" i="37"/>
  <c r="CK58" i="37"/>
  <c r="CL58" i="37"/>
  <c r="CM58" i="37"/>
  <c r="CN58" i="37"/>
  <c r="CO58" i="37"/>
  <c r="CP58" i="37"/>
  <c r="CT58" i="37"/>
  <c r="CU58" i="37"/>
  <c r="CV58" i="37"/>
  <c r="CW58" i="37"/>
  <c r="CX58" i="37"/>
  <c r="CY58" i="37"/>
  <c r="CZ58" i="37"/>
  <c r="DA58" i="37"/>
  <c r="DB58" i="37"/>
  <c r="DC58" i="37"/>
  <c r="DD58" i="37"/>
  <c r="DH58" i="37"/>
  <c r="DI58" i="37"/>
  <c r="DJ58" i="37"/>
  <c r="DK58" i="37"/>
  <c r="DL58" i="37"/>
  <c r="DM58" i="37"/>
  <c r="DN58" i="37"/>
  <c r="DO58" i="37"/>
  <c r="DP58" i="37"/>
  <c r="DQ58" i="37"/>
  <c r="DR58" i="37"/>
  <c r="A59" i="37"/>
  <c r="B59" i="37"/>
  <c r="F59" i="37"/>
  <c r="G59" i="37"/>
  <c r="AP59" i="37"/>
  <c r="AQ59" i="37"/>
  <c r="AR59" i="37"/>
  <c r="AS59" i="37"/>
  <c r="AT59" i="37"/>
  <c r="AU59" i="37"/>
  <c r="AV59" i="37"/>
  <c r="AW59" i="37"/>
  <c r="AX59" i="37"/>
  <c r="AY59" i="37"/>
  <c r="AZ59" i="37"/>
  <c r="BD59" i="37"/>
  <c r="BE59" i="37"/>
  <c r="BF59" i="37"/>
  <c r="BG59" i="37"/>
  <c r="BH59" i="37"/>
  <c r="BI59" i="37"/>
  <c r="BJ59" i="37"/>
  <c r="BK59" i="37"/>
  <c r="BL59" i="37"/>
  <c r="BM59" i="37"/>
  <c r="BN59" i="37"/>
  <c r="BR59" i="37"/>
  <c r="BS59" i="37"/>
  <c r="BT59" i="37"/>
  <c r="BU59" i="37"/>
  <c r="BV59" i="37"/>
  <c r="BW59" i="37"/>
  <c r="BX59" i="37"/>
  <c r="BY59" i="37"/>
  <c r="BZ59" i="37"/>
  <c r="CA59" i="37"/>
  <c r="CB59" i="37"/>
  <c r="CF59" i="37"/>
  <c r="CG59" i="37"/>
  <c r="CH59" i="37"/>
  <c r="CI59" i="37"/>
  <c r="CJ59" i="37"/>
  <c r="CK59" i="37"/>
  <c r="CL59" i="37"/>
  <c r="CM59" i="37"/>
  <c r="CN59" i="37"/>
  <c r="CO59" i="37"/>
  <c r="CP59" i="37"/>
  <c r="CT59" i="37"/>
  <c r="CU59" i="37"/>
  <c r="CV59" i="37"/>
  <c r="CW59" i="37"/>
  <c r="CX59" i="37"/>
  <c r="CY59" i="37"/>
  <c r="CZ59" i="37"/>
  <c r="DA59" i="37"/>
  <c r="DB59" i="37"/>
  <c r="DC59" i="37"/>
  <c r="DD59" i="37"/>
  <c r="DH59" i="37"/>
  <c r="DI59" i="37"/>
  <c r="DJ59" i="37"/>
  <c r="DK59" i="37"/>
  <c r="DL59" i="37"/>
  <c r="DM59" i="37"/>
  <c r="DN59" i="37"/>
  <c r="DO59" i="37"/>
  <c r="DP59" i="37"/>
  <c r="DQ59" i="37"/>
  <c r="DR59" i="37"/>
  <c r="A60" i="37"/>
  <c r="B60" i="37"/>
  <c r="F60" i="37"/>
  <c r="G60" i="37"/>
  <c r="AP60" i="37"/>
  <c r="AQ60" i="37"/>
  <c r="AR60" i="37"/>
  <c r="AS60" i="37"/>
  <c r="AT60" i="37"/>
  <c r="AU60" i="37"/>
  <c r="AV60" i="37"/>
  <c r="AW60" i="37"/>
  <c r="AX60" i="37"/>
  <c r="AY60" i="37"/>
  <c r="AZ60" i="37"/>
  <c r="BD60" i="37"/>
  <c r="BE60" i="37"/>
  <c r="BF60" i="37"/>
  <c r="BG60" i="37"/>
  <c r="BH60" i="37"/>
  <c r="BI60" i="37"/>
  <c r="BJ60" i="37"/>
  <c r="BK60" i="37"/>
  <c r="BL60" i="37"/>
  <c r="BM60" i="37"/>
  <c r="BN60" i="37"/>
  <c r="BR60" i="37"/>
  <c r="BS60" i="37"/>
  <c r="BT60" i="37"/>
  <c r="BU60" i="37"/>
  <c r="BV60" i="37"/>
  <c r="BW60" i="37"/>
  <c r="BX60" i="37"/>
  <c r="BY60" i="37"/>
  <c r="BZ60" i="37"/>
  <c r="CA60" i="37"/>
  <c r="CB60" i="37"/>
  <c r="CF60" i="37"/>
  <c r="CG60" i="37"/>
  <c r="CH60" i="37"/>
  <c r="CI60" i="37"/>
  <c r="CJ60" i="37"/>
  <c r="CK60" i="37"/>
  <c r="CL60" i="37"/>
  <c r="CM60" i="37"/>
  <c r="CN60" i="37"/>
  <c r="CO60" i="37"/>
  <c r="CP60" i="37"/>
  <c r="CT60" i="37"/>
  <c r="CU60" i="37"/>
  <c r="CV60" i="37"/>
  <c r="CW60" i="37"/>
  <c r="CX60" i="37"/>
  <c r="CY60" i="37"/>
  <c r="CZ60" i="37"/>
  <c r="DA60" i="37"/>
  <c r="DB60" i="37"/>
  <c r="DC60" i="37"/>
  <c r="DD60" i="37"/>
  <c r="DH60" i="37"/>
  <c r="DI60" i="37"/>
  <c r="DJ60" i="37"/>
  <c r="DK60" i="37"/>
  <c r="DL60" i="37"/>
  <c r="DM60" i="37"/>
  <c r="DN60" i="37"/>
  <c r="DO60" i="37"/>
  <c r="DP60" i="37"/>
  <c r="DQ60" i="37"/>
  <c r="DR60" i="37"/>
  <c r="A61" i="37"/>
  <c r="B61" i="37"/>
  <c r="F61" i="37"/>
  <c r="G61" i="37"/>
  <c r="AP61" i="37"/>
  <c r="AQ61" i="37"/>
  <c r="AR61" i="37"/>
  <c r="AS61" i="37"/>
  <c r="AT61" i="37"/>
  <c r="AU61" i="37"/>
  <c r="AV61" i="37"/>
  <c r="AW61" i="37"/>
  <c r="AX61" i="37"/>
  <c r="AY61" i="37"/>
  <c r="AZ61" i="37"/>
  <c r="BD61" i="37"/>
  <c r="BE61" i="37"/>
  <c r="BF61" i="37"/>
  <c r="BG61" i="37"/>
  <c r="BH61" i="37"/>
  <c r="BI61" i="37"/>
  <c r="BJ61" i="37"/>
  <c r="BK61" i="37"/>
  <c r="BL61" i="37"/>
  <c r="BM61" i="37"/>
  <c r="BN61" i="37"/>
  <c r="BR61" i="37"/>
  <c r="BS61" i="37"/>
  <c r="BT61" i="37"/>
  <c r="BU61" i="37"/>
  <c r="BV61" i="37"/>
  <c r="BW61" i="37"/>
  <c r="BX61" i="37"/>
  <c r="BY61" i="37"/>
  <c r="BZ61" i="37"/>
  <c r="CA61" i="37"/>
  <c r="CB61" i="37"/>
  <c r="CF61" i="37"/>
  <c r="CG61" i="37"/>
  <c r="CH61" i="37"/>
  <c r="CI61" i="37"/>
  <c r="CJ61" i="37"/>
  <c r="CK61" i="37"/>
  <c r="CL61" i="37"/>
  <c r="CM61" i="37"/>
  <c r="CN61" i="37"/>
  <c r="CO61" i="37"/>
  <c r="CP61" i="37"/>
  <c r="CT61" i="37"/>
  <c r="CU61" i="37"/>
  <c r="CV61" i="37"/>
  <c r="CW61" i="37"/>
  <c r="CX61" i="37"/>
  <c r="CY61" i="37"/>
  <c r="CZ61" i="37"/>
  <c r="DA61" i="37"/>
  <c r="DB61" i="37"/>
  <c r="DC61" i="37"/>
  <c r="DD61" i="37"/>
  <c r="DH61" i="37"/>
  <c r="DI61" i="37"/>
  <c r="DJ61" i="37"/>
  <c r="DK61" i="37"/>
  <c r="DL61" i="37"/>
  <c r="DM61" i="37"/>
  <c r="DN61" i="37"/>
  <c r="DO61" i="37"/>
  <c r="DP61" i="37"/>
  <c r="DQ61" i="37"/>
  <c r="DR61" i="37"/>
  <c r="A62" i="37"/>
  <c r="B62" i="37"/>
  <c r="F62" i="37"/>
  <c r="G62" i="37"/>
  <c r="AP62" i="37"/>
  <c r="AQ62" i="37"/>
  <c r="AR62" i="37"/>
  <c r="AS62" i="37"/>
  <c r="AT62" i="37"/>
  <c r="AU62" i="37"/>
  <c r="AV62" i="37"/>
  <c r="AW62" i="37"/>
  <c r="AX62" i="37"/>
  <c r="AY62" i="37"/>
  <c r="AZ62" i="37"/>
  <c r="BD62" i="37"/>
  <c r="BE62" i="37"/>
  <c r="BF62" i="37"/>
  <c r="BG62" i="37"/>
  <c r="BH62" i="37"/>
  <c r="BI62" i="37"/>
  <c r="BJ62" i="37"/>
  <c r="BK62" i="37"/>
  <c r="BL62" i="37"/>
  <c r="BM62" i="37"/>
  <c r="BN62" i="37"/>
  <c r="BR62" i="37"/>
  <c r="BS62" i="37"/>
  <c r="BT62" i="37"/>
  <c r="BU62" i="37"/>
  <c r="BV62" i="37"/>
  <c r="BW62" i="37"/>
  <c r="BX62" i="37"/>
  <c r="BY62" i="37"/>
  <c r="BZ62" i="37"/>
  <c r="CA62" i="37"/>
  <c r="CB62" i="37"/>
  <c r="CF62" i="37"/>
  <c r="CG62" i="37"/>
  <c r="CH62" i="37"/>
  <c r="CI62" i="37"/>
  <c r="CJ62" i="37"/>
  <c r="CK62" i="37"/>
  <c r="CL62" i="37"/>
  <c r="CM62" i="37"/>
  <c r="CN62" i="37"/>
  <c r="CO62" i="37"/>
  <c r="CP62" i="37"/>
  <c r="CT62" i="37"/>
  <c r="CU62" i="37"/>
  <c r="CV62" i="37"/>
  <c r="CW62" i="37"/>
  <c r="CX62" i="37"/>
  <c r="CY62" i="37"/>
  <c r="CZ62" i="37"/>
  <c r="DA62" i="37"/>
  <c r="DB62" i="37"/>
  <c r="DC62" i="37"/>
  <c r="DD62" i="37"/>
  <c r="DH62" i="37"/>
  <c r="DI62" i="37"/>
  <c r="DJ62" i="37"/>
  <c r="DK62" i="37"/>
  <c r="DL62" i="37"/>
  <c r="DM62" i="37"/>
  <c r="DN62" i="37"/>
  <c r="DO62" i="37"/>
  <c r="DP62" i="37"/>
  <c r="DQ62" i="37"/>
  <c r="DR62" i="37"/>
  <c r="A63" i="37"/>
  <c r="B63" i="37"/>
  <c r="F63" i="37"/>
  <c r="G63" i="37"/>
  <c r="AP63" i="37"/>
  <c r="AQ63" i="37"/>
  <c r="AR63" i="37"/>
  <c r="AS63" i="37"/>
  <c r="AT63" i="37"/>
  <c r="AU63" i="37"/>
  <c r="AV63" i="37"/>
  <c r="AW63" i="37"/>
  <c r="AX63" i="37"/>
  <c r="AY63" i="37"/>
  <c r="AZ63" i="37"/>
  <c r="BD63" i="37"/>
  <c r="BE63" i="37"/>
  <c r="BF63" i="37"/>
  <c r="BG63" i="37"/>
  <c r="BH63" i="37"/>
  <c r="BI63" i="37"/>
  <c r="BJ63" i="37"/>
  <c r="BK63" i="37"/>
  <c r="BL63" i="37"/>
  <c r="BM63" i="37"/>
  <c r="BN63" i="37"/>
  <c r="BR63" i="37"/>
  <c r="BS63" i="37"/>
  <c r="BT63" i="37"/>
  <c r="BU63" i="37"/>
  <c r="BV63" i="37"/>
  <c r="BW63" i="37"/>
  <c r="BX63" i="37"/>
  <c r="BY63" i="37"/>
  <c r="BZ63" i="37"/>
  <c r="CA63" i="37"/>
  <c r="CB63" i="37"/>
  <c r="CF63" i="37"/>
  <c r="CG63" i="37"/>
  <c r="CH63" i="37"/>
  <c r="CI63" i="37"/>
  <c r="CJ63" i="37"/>
  <c r="CK63" i="37"/>
  <c r="CL63" i="37"/>
  <c r="CM63" i="37"/>
  <c r="CN63" i="37"/>
  <c r="CO63" i="37"/>
  <c r="CP63" i="37"/>
  <c r="CT63" i="37"/>
  <c r="CU63" i="37"/>
  <c r="CV63" i="37"/>
  <c r="CW63" i="37"/>
  <c r="CX63" i="37"/>
  <c r="CY63" i="37"/>
  <c r="CZ63" i="37"/>
  <c r="DA63" i="37"/>
  <c r="DB63" i="37"/>
  <c r="DC63" i="37"/>
  <c r="DD63" i="37"/>
  <c r="DH63" i="37"/>
  <c r="DI63" i="37"/>
  <c r="DJ63" i="37"/>
  <c r="DK63" i="37"/>
  <c r="DL63" i="37"/>
  <c r="DM63" i="37"/>
  <c r="DN63" i="37"/>
  <c r="DO63" i="37"/>
  <c r="DP63" i="37"/>
  <c r="DQ63" i="37"/>
  <c r="DR63" i="37"/>
  <c r="A64" i="37"/>
  <c r="B64" i="37"/>
  <c r="F64" i="37"/>
  <c r="G64" i="37"/>
  <c r="AP64" i="37"/>
  <c r="AQ64" i="37"/>
  <c r="AR64" i="37"/>
  <c r="AS64" i="37"/>
  <c r="AT64" i="37"/>
  <c r="AU64" i="37"/>
  <c r="AV64" i="37"/>
  <c r="AW64" i="37"/>
  <c r="AX64" i="37"/>
  <c r="AY64" i="37"/>
  <c r="AZ64" i="37"/>
  <c r="BD64" i="37"/>
  <c r="BE64" i="37"/>
  <c r="BF64" i="37"/>
  <c r="BG64" i="37"/>
  <c r="BH64" i="37"/>
  <c r="BI64" i="37"/>
  <c r="BJ64" i="37"/>
  <c r="BK64" i="37"/>
  <c r="BL64" i="37"/>
  <c r="BM64" i="37"/>
  <c r="BN64" i="37"/>
  <c r="BR64" i="37"/>
  <c r="BS64" i="37"/>
  <c r="BT64" i="37"/>
  <c r="BU64" i="37"/>
  <c r="BV64" i="37"/>
  <c r="BW64" i="37"/>
  <c r="BX64" i="37"/>
  <c r="BY64" i="37"/>
  <c r="BZ64" i="37"/>
  <c r="CA64" i="37"/>
  <c r="CB64" i="37"/>
  <c r="CF64" i="37"/>
  <c r="CG64" i="37"/>
  <c r="CH64" i="37"/>
  <c r="CI64" i="37"/>
  <c r="CJ64" i="37"/>
  <c r="CK64" i="37"/>
  <c r="CL64" i="37"/>
  <c r="CM64" i="37"/>
  <c r="CN64" i="37"/>
  <c r="CO64" i="37"/>
  <c r="CP64" i="37"/>
  <c r="CT64" i="37"/>
  <c r="CU64" i="37"/>
  <c r="CV64" i="37"/>
  <c r="CW64" i="37"/>
  <c r="CX64" i="37"/>
  <c r="CY64" i="37"/>
  <c r="CZ64" i="37"/>
  <c r="DA64" i="37"/>
  <c r="DB64" i="37"/>
  <c r="DC64" i="37"/>
  <c r="DD64" i="37"/>
  <c r="DH64" i="37"/>
  <c r="DI64" i="37"/>
  <c r="DJ64" i="37"/>
  <c r="DK64" i="37"/>
  <c r="DL64" i="37"/>
  <c r="DM64" i="37"/>
  <c r="DN64" i="37"/>
  <c r="DO64" i="37"/>
  <c r="DP64" i="37"/>
  <c r="DQ64" i="37"/>
  <c r="DR64" i="37"/>
  <c r="A65" i="37"/>
  <c r="B65" i="37"/>
  <c r="F65" i="37"/>
  <c r="G65" i="37"/>
  <c r="AP65" i="37"/>
  <c r="AQ65" i="37"/>
  <c r="AR65" i="37"/>
  <c r="AS65" i="37"/>
  <c r="AT65" i="37"/>
  <c r="AU65" i="37"/>
  <c r="AV65" i="37"/>
  <c r="AW65" i="37"/>
  <c r="AX65" i="37"/>
  <c r="AY65" i="37"/>
  <c r="AZ65" i="37"/>
  <c r="BD65" i="37"/>
  <c r="BE65" i="37"/>
  <c r="BF65" i="37"/>
  <c r="BG65" i="37"/>
  <c r="BH65" i="37"/>
  <c r="BI65" i="37"/>
  <c r="BJ65" i="37"/>
  <c r="BK65" i="37"/>
  <c r="BL65" i="37"/>
  <c r="BM65" i="37"/>
  <c r="BN65" i="37"/>
  <c r="BR65" i="37"/>
  <c r="BS65" i="37"/>
  <c r="BT65" i="37"/>
  <c r="BU65" i="37"/>
  <c r="BV65" i="37"/>
  <c r="BW65" i="37"/>
  <c r="BX65" i="37"/>
  <c r="BY65" i="37"/>
  <c r="BZ65" i="37"/>
  <c r="CA65" i="37"/>
  <c r="CB65" i="37"/>
  <c r="CF65" i="37"/>
  <c r="CG65" i="37"/>
  <c r="CH65" i="37"/>
  <c r="CI65" i="37"/>
  <c r="CJ65" i="37"/>
  <c r="CK65" i="37"/>
  <c r="CL65" i="37"/>
  <c r="CM65" i="37"/>
  <c r="CN65" i="37"/>
  <c r="CO65" i="37"/>
  <c r="CP65" i="37"/>
  <c r="CT65" i="37"/>
  <c r="CU65" i="37"/>
  <c r="CV65" i="37"/>
  <c r="CW65" i="37"/>
  <c r="CX65" i="37"/>
  <c r="CY65" i="37"/>
  <c r="CZ65" i="37"/>
  <c r="DA65" i="37"/>
  <c r="DB65" i="37"/>
  <c r="DC65" i="37"/>
  <c r="DD65" i="37"/>
  <c r="DH65" i="37"/>
  <c r="DI65" i="37"/>
  <c r="DJ65" i="37"/>
  <c r="DK65" i="37"/>
  <c r="DL65" i="37"/>
  <c r="DM65" i="37"/>
  <c r="DN65" i="37"/>
  <c r="DO65" i="37"/>
  <c r="DP65" i="37"/>
  <c r="DQ65" i="37"/>
  <c r="DR65" i="37"/>
  <c r="A66" i="37"/>
  <c r="B66" i="37"/>
  <c r="F66" i="37"/>
  <c r="G66" i="37"/>
  <c r="AP66" i="37"/>
  <c r="AQ66" i="37"/>
  <c r="AR66" i="37"/>
  <c r="AS66" i="37"/>
  <c r="AT66" i="37"/>
  <c r="AU66" i="37"/>
  <c r="AV66" i="37"/>
  <c r="AW66" i="37"/>
  <c r="AX66" i="37"/>
  <c r="AY66" i="37"/>
  <c r="AZ66" i="37"/>
  <c r="BD66" i="37"/>
  <c r="BE66" i="37"/>
  <c r="BF66" i="37"/>
  <c r="BG66" i="37"/>
  <c r="BH66" i="37"/>
  <c r="BI66" i="37"/>
  <c r="BJ66" i="37"/>
  <c r="BK66" i="37"/>
  <c r="BL66" i="37"/>
  <c r="BM66" i="37"/>
  <c r="BN66" i="37"/>
  <c r="BR66" i="37"/>
  <c r="BS66" i="37"/>
  <c r="BT66" i="37"/>
  <c r="BU66" i="37"/>
  <c r="BV66" i="37"/>
  <c r="BW66" i="37"/>
  <c r="BX66" i="37"/>
  <c r="BY66" i="37"/>
  <c r="BZ66" i="37"/>
  <c r="CA66" i="37"/>
  <c r="CB66" i="37"/>
  <c r="CF66" i="37"/>
  <c r="CG66" i="37"/>
  <c r="CH66" i="37"/>
  <c r="CI66" i="37"/>
  <c r="CJ66" i="37"/>
  <c r="CK66" i="37"/>
  <c r="CL66" i="37"/>
  <c r="CM66" i="37"/>
  <c r="CN66" i="37"/>
  <c r="CO66" i="37"/>
  <c r="CP66" i="37"/>
  <c r="CT66" i="37"/>
  <c r="CU66" i="37"/>
  <c r="CV66" i="37"/>
  <c r="CW66" i="37"/>
  <c r="CX66" i="37"/>
  <c r="CY66" i="37"/>
  <c r="CZ66" i="37"/>
  <c r="DA66" i="37"/>
  <c r="DB66" i="37"/>
  <c r="DC66" i="37"/>
  <c r="DD66" i="37"/>
  <c r="DH66" i="37"/>
  <c r="DI66" i="37"/>
  <c r="DJ66" i="37"/>
  <c r="DK66" i="37"/>
  <c r="DL66" i="37"/>
  <c r="DM66" i="37"/>
  <c r="DN66" i="37"/>
  <c r="DO66" i="37"/>
  <c r="DP66" i="37"/>
  <c r="DQ66" i="37"/>
  <c r="DR66" i="37"/>
  <c r="A67" i="37"/>
  <c r="B67" i="37"/>
  <c r="F67" i="37"/>
  <c r="G67" i="37"/>
  <c r="AP67" i="37"/>
  <c r="AQ67" i="37"/>
  <c r="AR67" i="37"/>
  <c r="AS67" i="37"/>
  <c r="AT67" i="37"/>
  <c r="AU67" i="37"/>
  <c r="AV67" i="37"/>
  <c r="AW67" i="37"/>
  <c r="AX67" i="37"/>
  <c r="AY67" i="37"/>
  <c r="AZ67" i="37"/>
  <c r="BD67" i="37"/>
  <c r="BE67" i="37"/>
  <c r="BF67" i="37"/>
  <c r="BG67" i="37"/>
  <c r="BH67" i="37"/>
  <c r="BI67" i="37"/>
  <c r="BJ67" i="37"/>
  <c r="BK67" i="37"/>
  <c r="BL67" i="37"/>
  <c r="BM67" i="37"/>
  <c r="BN67" i="37"/>
  <c r="BR67" i="37"/>
  <c r="BS67" i="37"/>
  <c r="BT67" i="37"/>
  <c r="BU67" i="37"/>
  <c r="BV67" i="37"/>
  <c r="BW67" i="37"/>
  <c r="BX67" i="37"/>
  <c r="BY67" i="37"/>
  <c r="BZ67" i="37"/>
  <c r="CA67" i="37"/>
  <c r="CB67" i="37"/>
  <c r="CF67" i="37"/>
  <c r="CG67" i="37"/>
  <c r="CH67" i="37"/>
  <c r="CI67" i="37"/>
  <c r="CJ67" i="37"/>
  <c r="CK67" i="37"/>
  <c r="CL67" i="37"/>
  <c r="CM67" i="37"/>
  <c r="CN67" i="37"/>
  <c r="CO67" i="37"/>
  <c r="CP67" i="37"/>
  <c r="CT67" i="37"/>
  <c r="CU67" i="37"/>
  <c r="CV67" i="37"/>
  <c r="CW67" i="37"/>
  <c r="CX67" i="37"/>
  <c r="CY67" i="37"/>
  <c r="CZ67" i="37"/>
  <c r="DA67" i="37"/>
  <c r="DB67" i="37"/>
  <c r="DC67" i="37"/>
  <c r="DD67" i="37"/>
  <c r="DH67" i="37"/>
  <c r="DI67" i="37"/>
  <c r="DJ67" i="37"/>
  <c r="DK67" i="37"/>
  <c r="DL67" i="37"/>
  <c r="DM67" i="37"/>
  <c r="DN67" i="37"/>
  <c r="DO67" i="37"/>
  <c r="DP67" i="37"/>
  <c r="DQ67" i="37"/>
  <c r="DR67" i="37"/>
  <c r="A68" i="37"/>
  <c r="B68" i="37"/>
  <c r="F68" i="37"/>
  <c r="G68" i="37"/>
  <c r="AP68" i="37"/>
  <c r="AQ68" i="37"/>
  <c r="AR68" i="37"/>
  <c r="AS68" i="37"/>
  <c r="AT68" i="37"/>
  <c r="AU68" i="37"/>
  <c r="AV68" i="37"/>
  <c r="AW68" i="37"/>
  <c r="AX68" i="37"/>
  <c r="AY68" i="37"/>
  <c r="AZ68" i="37"/>
  <c r="BD68" i="37"/>
  <c r="BE68" i="37"/>
  <c r="BF68" i="37"/>
  <c r="BG68" i="37"/>
  <c r="BH68" i="37"/>
  <c r="BI68" i="37"/>
  <c r="BJ68" i="37"/>
  <c r="BK68" i="37"/>
  <c r="BL68" i="37"/>
  <c r="BM68" i="37"/>
  <c r="BN68" i="37"/>
  <c r="BR68" i="37"/>
  <c r="BS68" i="37"/>
  <c r="BT68" i="37"/>
  <c r="BU68" i="37"/>
  <c r="BV68" i="37"/>
  <c r="BW68" i="37"/>
  <c r="BX68" i="37"/>
  <c r="BY68" i="37"/>
  <c r="BZ68" i="37"/>
  <c r="CA68" i="37"/>
  <c r="CB68" i="37"/>
  <c r="CF68" i="37"/>
  <c r="CG68" i="37"/>
  <c r="CH68" i="37"/>
  <c r="CI68" i="37"/>
  <c r="CJ68" i="37"/>
  <c r="CK68" i="37"/>
  <c r="CL68" i="37"/>
  <c r="CM68" i="37"/>
  <c r="CN68" i="37"/>
  <c r="CO68" i="37"/>
  <c r="CP68" i="37"/>
  <c r="CT68" i="37"/>
  <c r="CU68" i="37"/>
  <c r="CV68" i="37"/>
  <c r="CW68" i="37"/>
  <c r="CX68" i="37"/>
  <c r="CY68" i="37"/>
  <c r="CZ68" i="37"/>
  <c r="DA68" i="37"/>
  <c r="DB68" i="37"/>
  <c r="DC68" i="37"/>
  <c r="DD68" i="37"/>
  <c r="DH68" i="37"/>
  <c r="DI68" i="37"/>
  <c r="DJ68" i="37"/>
  <c r="DK68" i="37"/>
  <c r="DL68" i="37"/>
  <c r="DM68" i="37"/>
  <c r="DN68" i="37"/>
  <c r="DO68" i="37"/>
  <c r="DP68" i="37"/>
  <c r="DQ68" i="37"/>
  <c r="DR68" i="37"/>
  <c r="A69" i="37"/>
  <c r="B69" i="37"/>
  <c r="F69" i="37"/>
  <c r="G69" i="37"/>
  <c r="AP69" i="37"/>
  <c r="AQ69" i="37"/>
  <c r="AR69" i="37"/>
  <c r="AS69" i="37"/>
  <c r="AT69" i="37"/>
  <c r="AU69" i="37"/>
  <c r="AV69" i="37"/>
  <c r="AW69" i="37"/>
  <c r="AX69" i="37"/>
  <c r="AY69" i="37"/>
  <c r="AZ69" i="37"/>
  <c r="BD69" i="37"/>
  <c r="BE69" i="37"/>
  <c r="BF69" i="37"/>
  <c r="BG69" i="37"/>
  <c r="BH69" i="37"/>
  <c r="BI69" i="37"/>
  <c r="BJ69" i="37"/>
  <c r="BK69" i="37"/>
  <c r="BL69" i="37"/>
  <c r="BM69" i="37"/>
  <c r="BN69" i="37"/>
  <c r="BR69" i="37"/>
  <c r="BS69" i="37"/>
  <c r="BT69" i="37"/>
  <c r="BU69" i="37"/>
  <c r="BV69" i="37"/>
  <c r="BW69" i="37"/>
  <c r="BX69" i="37"/>
  <c r="BY69" i="37"/>
  <c r="BZ69" i="37"/>
  <c r="CA69" i="37"/>
  <c r="CB69" i="37"/>
  <c r="CF69" i="37"/>
  <c r="CG69" i="37"/>
  <c r="CH69" i="37"/>
  <c r="CI69" i="37"/>
  <c r="CJ69" i="37"/>
  <c r="CK69" i="37"/>
  <c r="CL69" i="37"/>
  <c r="CM69" i="37"/>
  <c r="CN69" i="37"/>
  <c r="CO69" i="37"/>
  <c r="CP69" i="37"/>
  <c r="CT69" i="37"/>
  <c r="CU69" i="37"/>
  <c r="CV69" i="37"/>
  <c r="CW69" i="37"/>
  <c r="CX69" i="37"/>
  <c r="CY69" i="37"/>
  <c r="CZ69" i="37"/>
  <c r="DA69" i="37"/>
  <c r="DB69" i="37"/>
  <c r="DC69" i="37"/>
  <c r="DD69" i="37"/>
  <c r="DH69" i="37"/>
  <c r="DI69" i="37"/>
  <c r="DJ69" i="37"/>
  <c r="DK69" i="37"/>
  <c r="DL69" i="37"/>
  <c r="DM69" i="37"/>
  <c r="DN69" i="37"/>
  <c r="DO69" i="37"/>
  <c r="DP69" i="37"/>
  <c r="DQ69" i="37"/>
  <c r="DR69" i="37"/>
  <c r="A70" i="37"/>
  <c r="B70" i="37"/>
  <c r="F70" i="37"/>
  <c r="G70" i="37"/>
  <c r="AP70" i="37"/>
  <c r="AQ70" i="37"/>
  <c r="AR70" i="37"/>
  <c r="AS70" i="37"/>
  <c r="AT70" i="37"/>
  <c r="AU70" i="37"/>
  <c r="AV70" i="37"/>
  <c r="AW70" i="37"/>
  <c r="AX70" i="37"/>
  <c r="AY70" i="37"/>
  <c r="AZ70" i="37"/>
  <c r="BD70" i="37"/>
  <c r="BE70" i="37"/>
  <c r="BF70" i="37"/>
  <c r="BG70" i="37"/>
  <c r="BH70" i="37"/>
  <c r="BI70" i="37"/>
  <c r="BJ70" i="37"/>
  <c r="BK70" i="37"/>
  <c r="BL70" i="37"/>
  <c r="BM70" i="37"/>
  <c r="BN70" i="37"/>
  <c r="BR70" i="37"/>
  <c r="BS70" i="37"/>
  <c r="BT70" i="37"/>
  <c r="BU70" i="37"/>
  <c r="BV70" i="37"/>
  <c r="BW70" i="37"/>
  <c r="BX70" i="37"/>
  <c r="BY70" i="37"/>
  <c r="BZ70" i="37"/>
  <c r="CA70" i="37"/>
  <c r="CB70" i="37"/>
  <c r="CF70" i="37"/>
  <c r="CG70" i="37"/>
  <c r="CH70" i="37"/>
  <c r="CI70" i="37"/>
  <c r="CJ70" i="37"/>
  <c r="CK70" i="37"/>
  <c r="CL70" i="37"/>
  <c r="CM70" i="37"/>
  <c r="CN70" i="37"/>
  <c r="CO70" i="37"/>
  <c r="CP70" i="37"/>
  <c r="CT70" i="37"/>
  <c r="CU70" i="37"/>
  <c r="CV70" i="37"/>
  <c r="CW70" i="37"/>
  <c r="CX70" i="37"/>
  <c r="CY70" i="37"/>
  <c r="CZ70" i="37"/>
  <c r="DA70" i="37"/>
  <c r="DB70" i="37"/>
  <c r="DC70" i="37"/>
  <c r="DD70" i="37"/>
  <c r="DH70" i="37"/>
  <c r="DI70" i="37"/>
  <c r="DJ70" i="37"/>
  <c r="DK70" i="37"/>
  <c r="DL70" i="37"/>
  <c r="DM70" i="37"/>
  <c r="DN70" i="37"/>
  <c r="DO70" i="37"/>
  <c r="DP70" i="37"/>
  <c r="DQ70" i="37"/>
  <c r="DR70" i="37"/>
  <c r="A71" i="37"/>
  <c r="B71" i="37"/>
  <c r="F71" i="37"/>
  <c r="G71" i="37"/>
  <c r="AP71" i="37"/>
  <c r="AQ71" i="37"/>
  <c r="AR71" i="37"/>
  <c r="AS71" i="37"/>
  <c r="AT71" i="37"/>
  <c r="AU71" i="37"/>
  <c r="AV71" i="37"/>
  <c r="AW71" i="37"/>
  <c r="AX71" i="37"/>
  <c r="AY71" i="37"/>
  <c r="AZ71" i="37"/>
  <c r="BD71" i="37"/>
  <c r="BE71" i="37"/>
  <c r="BF71" i="37"/>
  <c r="BG71" i="37"/>
  <c r="BH71" i="37"/>
  <c r="BI71" i="37"/>
  <c r="BJ71" i="37"/>
  <c r="BK71" i="37"/>
  <c r="BL71" i="37"/>
  <c r="BM71" i="37"/>
  <c r="BN71" i="37"/>
  <c r="BR71" i="37"/>
  <c r="BS71" i="37"/>
  <c r="BT71" i="37"/>
  <c r="BU71" i="37"/>
  <c r="BV71" i="37"/>
  <c r="BW71" i="37"/>
  <c r="BX71" i="37"/>
  <c r="BY71" i="37"/>
  <c r="BZ71" i="37"/>
  <c r="CA71" i="37"/>
  <c r="CB71" i="37"/>
  <c r="CF71" i="37"/>
  <c r="CG71" i="37"/>
  <c r="CH71" i="37"/>
  <c r="CI71" i="37"/>
  <c r="CJ71" i="37"/>
  <c r="CK71" i="37"/>
  <c r="CL71" i="37"/>
  <c r="CM71" i="37"/>
  <c r="CN71" i="37"/>
  <c r="CO71" i="37"/>
  <c r="CP71" i="37"/>
  <c r="CT71" i="37"/>
  <c r="CU71" i="37"/>
  <c r="CV71" i="37"/>
  <c r="CW71" i="37"/>
  <c r="CX71" i="37"/>
  <c r="CY71" i="37"/>
  <c r="CZ71" i="37"/>
  <c r="DA71" i="37"/>
  <c r="DB71" i="37"/>
  <c r="DC71" i="37"/>
  <c r="DD71" i="37"/>
  <c r="DH71" i="37"/>
  <c r="DI71" i="37"/>
  <c r="DJ71" i="37"/>
  <c r="DK71" i="37"/>
  <c r="DL71" i="37"/>
  <c r="DM71" i="37"/>
  <c r="DN71" i="37"/>
  <c r="DO71" i="37"/>
  <c r="DP71" i="37"/>
  <c r="DQ71" i="37"/>
  <c r="DR71" i="37"/>
  <c r="A72" i="37"/>
  <c r="B72" i="37"/>
  <c r="F72" i="37"/>
  <c r="G72" i="37"/>
  <c r="AP72" i="37"/>
  <c r="AQ72" i="37"/>
  <c r="AR72" i="37"/>
  <c r="AS72" i="37"/>
  <c r="AT72" i="37"/>
  <c r="AU72" i="37"/>
  <c r="AV72" i="37"/>
  <c r="AW72" i="37"/>
  <c r="AX72" i="37"/>
  <c r="AY72" i="37"/>
  <c r="AZ72" i="37"/>
  <c r="BD72" i="37"/>
  <c r="BE72" i="37"/>
  <c r="BF72" i="37"/>
  <c r="BG72" i="37"/>
  <c r="BH72" i="37"/>
  <c r="BI72" i="37"/>
  <c r="BJ72" i="37"/>
  <c r="BK72" i="37"/>
  <c r="BL72" i="37"/>
  <c r="BM72" i="37"/>
  <c r="BN72" i="37"/>
  <c r="BR72" i="37"/>
  <c r="BS72" i="37"/>
  <c r="BT72" i="37"/>
  <c r="BU72" i="37"/>
  <c r="BV72" i="37"/>
  <c r="BW72" i="37"/>
  <c r="BX72" i="37"/>
  <c r="BY72" i="37"/>
  <c r="BZ72" i="37"/>
  <c r="CA72" i="37"/>
  <c r="CB72" i="37"/>
  <c r="CF72" i="37"/>
  <c r="CG72" i="37"/>
  <c r="CH72" i="37"/>
  <c r="CI72" i="37"/>
  <c r="CJ72" i="37"/>
  <c r="CK72" i="37"/>
  <c r="CL72" i="37"/>
  <c r="CM72" i="37"/>
  <c r="CN72" i="37"/>
  <c r="CO72" i="37"/>
  <c r="CP72" i="37"/>
  <c r="CT72" i="37"/>
  <c r="CU72" i="37"/>
  <c r="CV72" i="37"/>
  <c r="CW72" i="37"/>
  <c r="CX72" i="37"/>
  <c r="CY72" i="37"/>
  <c r="CZ72" i="37"/>
  <c r="DA72" i="37"/>
  <c r="DB72" i="37"/>
  <c r="DC72" i="37"/>
  <c r="DD72" i="37"/>
  <c r="DH72" i="37"/>
  <c r="DI72" i="37"/>
  <c r="DJ72" i="37"/>
  <c r="DK72" i="37"/>
  <c r="DL72" i="37"/>
  <c r="DM72" i="37"/>
  <c r="DN72" i="37"/>
  <c r="DO72" i="37"/>
  <c r="DP72" i="37"/>
  <c r="DQ72" i="37"/>
  <c r="DR72" i="37"/>
  <c r="A73" i="37"/>
  <c r="B73" i="37"/>
  <c r="F73" i="37"/>
  <c r="G73" i="37"/>
  <c r="AP73" i="37"/>
  <c r="AQ73" i="37"/>
  <c r="AR73" i="37"/>
  <c r="AS73" i="37"/>
  <c r="AT73" i="37"/>
  <c r="AU73" i="37"/>
  <c r="AV73" i="37"/>
  <c r="AW73" i="37"/>
  <c r="AX73" i="37"/>
  <c r="AY73" i="37"/>
  <c r="AZ73" i="37"/>
  <c r="BD73" i="37"/>
  <c r="BE73" i="37"/>
  <c r="BF73" i="37"/>
  <c r="BG73" i="37"/>
  <c r="BH73" i="37"/>
  <c r="BI73" i="37"/>
  <c r="BJ73" i="37"/>
  <c r="BK73" i="37"/>
  <c r="BL73" i="37"/>
  <c r="BM73" i="37"/>
  <c r="BN73" i="37"/>
  <c r="BR73" i="37"/>
  <c r="BS73" i="37"/>
  <c r="BT73" i="37"/>
  <c r="BU73" i="37"/>
  <c r="BV73" i="37"/>
  <c r="BW73" i="37"/>
  <c r="BX73" i="37"/>
  <c r="BY73" i="37"/>
  <c r="BZ73" i="37"/>
  <c r="CA73" i="37"/>
  <c r="CB73" i="37"/>
  <c r="CF73" i="37"/>
  <c r="CG73" i="37"/>
  <c r="CH73" i="37"/>
  <c r="CI73" i="37"/>
  <c r="CJ73" i="37"/>
  <c r="CK73" i="37"/>
  <c r="CL73" i="37"/>
  <c r="CM73" i="37"/>
  <c r="CN73" i="37"/>
  <c r="CO73" i="37"/>
  <c r="CP73" i="37"/>
  <c r="CT73" i="37"/>
  <c r="CU73" i="37"/>
  <c r="CV73" i="37"/>
  <c r="CW73" i="37"/>
  <c r="CX73" i="37"/>
  <c r="CY73" i="37"/>
  <c r="CZ73" i="37"/>
  <c r="DA73" i="37"/>
  <c r="DB73" i="37"/>
  <c r="DC73" i="37"/>
  <c r="DD73" i="37"/>
  <c r="DH73" i="37"/>
  <c r="DI73" i="37"/>
  <c r="DJ73" i="37"/>
  <c r="DK73" i="37"/>
  <c r="DL73" i="37"/>
  <c r="DM73" i="37"/>
  <c r="DN73" i="37"/>
  <c r="DO73" i="37"/>
  <c r="DP73" i="37"/>
  <c r="DQ73" i="37"/>
  <c r="DR73" i="37"/>
  <c r="A74" i="37"/>
  <c r="B74" i="37"/>
  <c r="F74" i="37"/>
  <c r="G74" i="37"/>
  <c r="AP74" i="37"/>
  <c r="AQ74" i="37"/>
  <c r="AR74" i="37"/>
  <c r="AS74" i="37"/>
  <c r="AT74" i="37"/>
  <c r="AU74" i="37"/>
  <c r="AV74" i="37"/>
  <c r="AW74" i="37"/>
  <c r="AX74" i="37"/>
  <c r="AY74" i="37"/>
  <c r="AZ74" i="37"/>
  <c r="BD74" i="37"/>
  <c r="BE74" i="37"/>
  <c r="BF74" i="37"/>
  <c r="BG74" i="37"/>
  <c r="BH74" i="37"/>
  <c r="BI74" i="37"/>
  <c r="BJ74" i="37"/>
  <c r="BK74" i="37"/>
  <c r="BL74" i="37"/>
  <c r="BM74" i="37"/>
  <c r="BN74" i="37"/>
  <c r="BR74" i="37"/>
  <c r="BS74" i="37"/>
  <c r="BT74" i="37"/>
  <c r="BU74" i="37"/>
  <c r="BV74" i="37"/>
  <c r="BW74" i="37"/>
  <c r="BX74" i="37"/>
  <c r="BY74" i="37"/>
  <c r="BZ74" i="37"/>
  <c r="CA74" i="37"/>
  <c r="CB74" i="37"/>
  <c r="CF74" i="37"/>
  <c r="CG74" i="37"/>
  <c r="CH74" i="37"/>
  <c r="CI74" i="37"/>
  <c r="CJ74" i="37"/>
  <c r="CK74" i="37"/>
  <c r="CL74" i="37"/>
  <c r="CM74" i="37"/>
  <c r="CN74" i="37"/>
  <c r="CO74" i="37"/>
  <c r="CP74" i="37"/>
  <c r="CT74" i="37"/>
  <c r="CU74" i="37"/>
  <c r="CV74" i="37"/>
  <c r="CW74" i="37"/>
  <c r="CX74" i="37"/>
  <c r="CY74" i="37"/>
  <c r="CZ74" i="37"/>
  <c r="DA74" i="37"/>
  <c r="DB74" i="37"/>
  <c r="DC74" i="37"/>
  <c r="DD74" i="37"/>
  <c r="DH74" i="37"/>
  <c r="DI74" i="37"/>
  <c r="DJ74" i="37"/>
  <c r="DK74" i="37"/>
  <c r="DL74" i="37"/>
  <c r="DM74" i="37"/>
  <c r="DN74" i="37"/>
  <c r="DO74" i="37"/>
  <c r="DP74" i="37"/>
  <c r="DQ74" i="37"/>
  <c r="DR74" i="37"/>
  <c r="A75" i="37"/>
  <c r="B75" i="37"/>
  <c r="F75" i="37"/>
  <c r="G75" i="37"/>
  <c r="AP75" i="37"/>
  <c r="AQ75" i="37"/>
  <c r="AR75" i="37"/>
  <c r="AS75" i="37"/>
  <c r="AT75" i="37"/>
  <c r="AU75" i="37"/>
  <c r="AV75" i="37"/>
  <c r="AW75" i="37"/>
  <c r="AX75" i="37"/>
  <c r="AY75" i="37"/>
  <c r="AZ75" i="37"/>
  <c r="BD75" i="37"/>
  <c r="BE75" i="37"/>
  <c r="BF75" i="37"/>
  <c r="BG75" i="37"/>
  <c r="BH75" i="37"/>
  <c r="BI75" i="37"/>
  <c r="BJ75" i="37"/>
  <c r="BK75" i="37"/>
  <c r="BL75" i="37"/>
  <c r="BM75" i="37"/>
  <c r="BN75" i="37"/>
  <c r="BR75" i="37"/>
  <c r="BS75" i="37"/>
  <c r="BT75" i="37"/>
  <c r="BU75" i="37"/>
  <c r="BV75" i="37"/>
  <c r="BW75" i="37"/>
  <c r="BX75" i="37"/>
  <c r="BY75" i="37"/>
  <c r="BZ75" i="37"/>
  <c r="CA75" i="37"/>
  <c r="CB75" i="37"/>
  <c r="CF75" i="37"/>
  <c r="CG75" i="37"/>
  <c r="CH75" i="37"/>
  <c r="CI75" i="37"/>
  <c r="CJ75" i="37"/>
  <c r="CK75" i="37"/>
  <c r="CL75" i="37"/>
  <c r="CM75" i="37"/>
  <c r="CN75" i="37"/>
  <c r="CO75" i="37"/>
  <c r="CP75" i="37"/>
  <c r="CT75" i="37"/>
  <c r="CU75" i="37"/>
  <c r="CV75" i="37"/>
  <c r="CW75" i="37"/>
  <c r="CX75" i="37"/>
  <c r="CY75" i="37"/>
  <c r="CZ75" i="37"/>
  <c r="DA75" i="37"/>
  <c r="DB75" i="37"/>
  <c r="DC75" i="37"/>
  <c r="DD75" i="37"/>
  <c r="DH75" i="37"/>
  <c r="DI75" i="37"/>
  <c r="DJ75" i="37"/>
  <c r="DK75" i="37"/>
  <c r="DL75" i="37"/>
  <c r="DM75" i="37"/>
  <c r="DN75" i="37"/>
  <c r="DO75" i="37"/>
  <c r="DP75" i="37"/>
  <c r="DQ75" i="37"/>
  <c r="DR75" i="37"/>
  <c r="A76" i="37"/>
  <c r="B76" i="37"/>
  <c r="F76" i="37"/>
  <c r="G76" i="37"/>
  <c r="AP76" i="37"/>
  <c r="AQ76" i="37"/>
  <c r="AR76" i="37"/>
  <c r="AS76" i="37"/>
  <c r="AT76" i="37"/>
  <c r="AU76" i="37"/>
  <c r="AV76" i="37"/>
  <c r="AW76" i="37"/>
  <c r="AX76" i="37"/>
  <c r="AY76" i="37"/>
  <c r="AZ76" i="37"/>
  <c r="BD76" i="37"/>
  <c r="BE76" i="37"/>
  <c r="BF76" i="37"/>
  <c r="BG76" i="37"/>
  <c r="BH76" i="37"/>
  <c r="BI76" i="37"/>
  <c r="BJ76" i="37"/>
  <c r="BK76" i="37"/>
  <c r="BL76" i="37"/>
  <c r="BM76" i="37"/>
  <c r="BN76" i="37"/>
  <c r="BR76" i="37"/>
  <c r="BS76" i="37"/>
  <c r="BT76" i="37"/>
  <c r="BU76" i="37"/>
  <c r="BV76" i="37"/>
  <c r="BW76" i="37"/>
  <c r="BX76" i="37"/>
  <c r="BY76" i="37"/>
  <c r="BZ76" i="37"/>
  <c r="CA76" i="37"/>
  <c r="CB76" i="37"/>
  <c r="CF76" i="37"/>
  <c r="CG76" i="37"/>
  <c r="CH76" i="37"/>
  <c r="CI76" i="37"/>
  <c r="CJ76" i="37"/>
  <c r="CK76" i="37"/>
  <c r="CL76" i="37"/>
  <c r="CM76" i="37"/>
  <c r="CN76" i="37"/>
  <c r="CO76" i="37"/>
  <c r="CP76" i="37"/>
  <c r="CT76" i="37"/>
  <c r="CU76" i="37"/>
  <c r="CV76" i="37"/>
  <c r="CW76" i="37"/>
  <c r="CX76" i="37"/>
  <c r="CY76" i="37"/>
  <c r="CZ76" i="37"/>
  <c r="DA76" i="37"/>
  <c r="DB76" i="37"/>
  <c r="DC76" i="37"/>
  <c r="DD76" i="37"/>
  <c r="DH76" i="37"/>
  <c r="DI76" i="37"/>
  <c r="DJ76" i="37"/>
  <c r="DK76" i="37"/>
  <c r="DL76" i="37"/>
  <c r="DM76" i="37"/>
  <c r="DN76" i="37"/>
  <c r="DO76" i="37"/>
  <c r="DP76" i="37"/>
  <c r="DQ76" i="37"/>
  <c r="DR76" i="37"/>
  <c r="A77" i="37"/>
  <c r="B77" i="37"/>
  <c r="F77" i="37"/>
  <c r="G77" i="37"/>
  <c r="AP77" i="37"/>
  <c r="AQ77" i="37"/>
  <c r="AR77" i="37"/>
  <c r="AS77" i="37"/>
  <c r="AT77" i="37"/>
  <c r="AU77" i="37"/>
  <c r="AV77" i="37"/>
  <c r="AW77" i="37"/>
  <c r="AX77" i="37"/>
  <c r="AY77" i="37"/>
  <c r="AZ77" i="37"/>
  <c r="BD77" i="37"/>
  <c r="BE77" i="37"/>
  <c r="BF77" i="37"/>
  <c r="BG77" i="37"/>
  <c r="BH77" i="37"/>
  <c r="BI77" i="37"/>
  <c r="BJ77" i="37"/>
  <c r="BK77" i="37"/>
  <c r="BL77" i="37"/>
  <c r="BM77" i="37"/>
  <c r="BN77" i="37"/>
  <c r="BR77" i="37"/>
  <c r="BS77" i="37"/>
  <c r="BT77" i="37"/>
  <c r="BU77" i="37"/>
  <c r="BV77" i="37"/>
  <c r="BW77" i="37"/>
  <c r="BX77" i="37"/>
  <c r="BY77" i="37"/>
  <c r="BZ77" i="37"/>
  <c r="CA77" i="37"/>
  <c r="CB77" i="37"/>
  <c r="CF77" i="37"/>
  <c r="CG77" i="37"/>
  <c r="CH77" i="37"/>
  <c r="CI77" i="37"/>
  <c r="CJ77" i="37"/>
  <c r="CK77" i="37"/>
  <c r="CL77" i="37"/>
  <c r="CM77" i="37"/>
  <c r="CN77" i="37"/>
  <c r="CO77" i="37"/>
  <c r="CP77" i="37"/>
  <c r="CT77" i="37"/>
  <c r="CU77" i="37"/>
  <c r="CV77" i="37"/>
  <c r="CW77" i="37"/>
  <c r="CX77" i="37"/>
  <c r="CY77" i="37"/>
  <c r="CZ77" i="37"/>
  <c r="DA77" i="37"/>
  <c r="DB77" i="37"/>
  <c r="DC77" i="37"/>
  <c r="DD77" i="37"/>
  <c r="DH77" i="37"/>
  <c r="DI77" i="37"/>
  <c r="DJ77" i="37"/>
  <c r="DK77" i="37"/>
  <c r="DL77" i="37"/>
  <c r="DM77" i="37"/>
  <c r="DN77" i="37"/>
  <c r="DO77" i="37"/>
  <c r="DP77" i="37"/>
  <c r="DQ77" i="37"/>
  <c r="DR77" i="37"/>
  <c r="A78" i="37"/>
  <c r="B78" i="37"/>
  <c r="F78" i="37"/>
  <c r="G78" i="37"/>
  <c r="AP78" i="37"/>
  <c r="AQ78" i="37"/>
  <c r="AR78" i="37"/>
  <c r="AS78" i="37"/>
  <c r="AT78" i="37"/>
  <c r="AU78" i="37"/>
  <c r="AV78" i="37"/>
  <c r="AW78" i="37"/>
  <c r="AX78" i="37"/>
  <c r="AY78" i="37"/>
  <c r="AZ78" i="37"/>
  <c r="BD78" i="37"/>
  <c r="BE78" i="37"/>
  <c r="BF78" i="37"/>
  <c r="BG78" i="37"/>
  <c r="BH78" i="37"/>
  <c r="BI78" i="37"/>
  <c r="BJ78" i="37"/>
  <c r="BK78" i="37"/>
  <c r="BL78" i="37"/>
  <c r="BM78" i="37"/>
  <c r="BN78" i="37"/>
  <c r="BR78" i="37"/>
  <c r="BS78" i="37"/>
  <c r="BT78" i="37"/>
  <c r="BU78" i="37"/>
  <c r="BV78" i="37"/>
  <c r="BW78" i="37"/>
  <c r="BX78" i="37"/>
  <c r="BY78" i="37"/>
  <c r="BZ78" i="37"/>
  <c r="CA78" i="37"/>
  <c r="CB78" i="37"/>
  <c r="CF78" i="37"/>
  <c r="CG78" i="37"/>
  <c r="CH78" i="37"/>
  <c r="CI78" i="37"/>
  <c r="CJ78" i="37"/>
  <c r="CK78" i="37"/>
  <c r="CL78" i="37"/>
  <c r="CM78" i="37"/>
  <c r="CN78" i="37"/>
  <c r="CO78" i="37"/>
  <c r="CP78" i="37"/>
  <c r="CT78" i="37"/>
  <c r="CU78" i="37"/>
  <c r="CV78" i="37"/>
  <c r="CW78" i="37"/>
  <c r="CX78" i="37"/>
  <c r="CY78" i="37"/>
  <c r="CZ78" i="37"/>
  <c r="DA78" i="37"/>
  <c r="DB78" i="37"/>
  <c r="DC78" i="37"/>
  <c r="DD78" i="37"/>
  <c r="DH78" i="37"/>
  <c r="DI78" i="37"/>
  <c r="DJ78" i="37"/>
  <c r="DK78" i="37"/>
  <c r="DL78" i="37"/>
  <c r="DM78" i="37"/>
  <c r="DN78" i="37"/>
  <c r="DO78" i="37"/>
  <c r="DP78" i="37"/>
  <c r="DQ78" i="37"/>
  <c r="DR78" i="37"/>
  <c r="A79" i="37"/>
  <c r="B79" i="37"/>
  <c r="F79" i="37"/>
  <c r="G79" i="37"/>
  <c r="AP79" i="37"/>
  <c r="AQ79" i="37"/>
  <c r="AR79" i="37"/>
  <c r="AS79" i="37"/>
  <c r="AT79" i="37"/>
  <c r="AU79" i="37"/>
  <c r="AV79" i="37"/>
  <c r="AW79" i="37"/>
  <c r="AX79" i="37"/>
  <c r="AY79" i="37"/>
  <c r="AZ79" i="37"/>
  <c r="BD79" i="37"/>
  <c r="BE79" i="37"/>
  <c r="BF79" i="37"/>
  <c r="BG79" i="37"/>
  <c r="BH79" i="37"/>
  <c r="BI79" i="37"/>
  <c r="BJ79" i="37"/>
  <c r="BK79" i="37"/>
  <c r="BL79" i="37"/>
  <c r="BM79" i="37"/>
  <c r="BN79" i="37"/>
  <c r="BR79" i="37"/>
  <c r="BS79" i="37"/>
  <c r="BT79" i="37"/>
  <c r="BU79" i="37"/>
  <c r="BV79" i="37"/>
  <c r="BW79" i="37"/>
  <c r="BX79" i="37"/>
  <c r="BY79" i="37"/>
  <c r="BZ79" i="37"/>
  <c r="CA79" i="37"/>
  <c r="CB79" i="37"/>
  <c r="CF79" i="37"/>
  <c r="CG79" i="37"/>
  <c r="CH79" i="37"/>
  <c r="CI79" i="37"/>
  <c r="CJ79" i="37"/>
  <c r="CK79" i="37"/>
  <c r="CL79" i="37"/>
  <c r="CM79" i="37"/>
  <c r="CN79" i="37"/>
  <c r="CO79" i="37"/>
  <c r="CP79" i="37"/>
  <c r="CT79" i="37"/>
  <c r="CU79" i="37"/>
  <c r="CV79" i="37"/>
  <c r="CW79" i="37"/>
  <c r="CX79" i="37"/>
  <c r="CY79" i="37"/>
  <c r="CZ79" i="37"/>
  <c r="DA79" i="37"/>
  <c r="DB79" i="37"/>
  <c r="DC79" i="37"/>
  <c r="DD79" i="37"/>
  <c r="DH79" i="37"/>
  <c r="DI79" i="37"/>
  <c r="DJ79" i="37"/>
  <c r="DK79" i="37"/>
  <c r="DL79" i="37"/>
  <c r="DM79" i="37"/>
  <c r="DN79" i="37"/>
  <c r="DO79" i="37"/>
  <c r="DP79" i="37"/>
  <c r="DQ79" i="37"/>
  <c r="DR79" i="37"/>
  <c r="A80" i="37"/>
  <c r="B80" i="37"/>
  <c r="F80" i="37"/>
  <c r="G80" i="37"/>
  <c r="AP80" i="37"/>
  <c r="AQ80" i="37"/>
  <c r="AR80" i="37"/>
  <c r="AS80" i="37"/>
  <c r="AT80" i="37"/>
  <c r="AU80" i="37"/>
  <c r="AV80" i="37"/>
  <c r="AW80" i="37"/>
  <c r="AX80" i="37"/>
  <c r="AY80" i="37"/>
  <c r="AZ80" i="37"/>
  <c r="BD80" i="37"/>
  <c r="BE80" i="37"/>
  <c r="BF80" i="37"/>
  <c r="BG80" i="37"/>
  <c r="BH80" i="37"/>
  <c r="BI80" i="37"/>
  <c r="BJ80" i="37"/>
  <c r="BK80" i="37"/>
  <c r="BL80" i="37"/>
  <c r="BM80" i="37"/>
  <c r="BN80" i="37"/>
  <c r="BR80" i="37"/>
  <c r="BS80" i="37"/>
  <c r="BT80" i="37"/>
  <c r="BU80" i="37"/>
  <c r="BV80" i="37"/>
  <c r="BW80" i="37"/>
  <c r="BX80" i="37"/>
  <c r="BY80" i="37"/>
  <c r="BZ80" i="37"/>
  <c r="CA80" i="37"/>
  <c r="CB80" i="37"/>
  <c r="CF80" i="37"/>
  <c r="CG80" i="37"/>
  <c r="CH80" i="37"/>
  <c r="CI80" i="37"/>
  <c r="CJ80" i="37"/>
  <c r="CK80" i="37"/>
  <c r="CL80" i="37"/>
  <c r="CM80" i="37"/>
  <c r="CN80" i="37"/>
  <c r="CO80" i="37"/>
  <c r="CP80" i="37"/>
  <c r="CT80" i="37"/>
  <c r="CU80" i="37"/>
  <c r="CV80" i="37"/>
  <c r="CW80" i="37"/>
  <c r="CX80" i="37"/>
  <c r="CY80" i="37"/>
  <c r="CZ80" i="37"/>
  <c r="DA80" i="37"/>
  <c r="DB80" i="37"/>
  <c r="DC80" i="37"/>
  <c r="DD80" i="37"/>
  <c r="DH80" i="37"/>
  <c r="DI80" i="37"/>
  <c r="DJ80" i="37"/>
  <c r="DK80" i="37"/>
  <c r="DL80" i="37"/>
  <c r="DM80" i="37"/>
  <c r="DN80" i="37"/>
  <c r="DO80" i="37"/>
  <c r="DP80" i="37"/>
  <c r="DQ80" i="37"/>
  <c r="DR80" i="37"/>
  <c r="A81" i="37"/>
  <c r="B81" i="37"/>
  <c r="F81" i="37"/>
  <c r="G81" i="37"/>
  <c r="AP81" i="37"/>
  <c r="AQ81" i="37"/>
  <c r="AR81" i="37"/>
  <c r="AS81" i="37"/>
  <c r="AT81" i="37"/>
  <c r="AU81" i="37"/>
  <c r="AV81" i="37"/>
  <c r="AW81" i="37"/>
  <c r="AX81" i="37"/>
  <c r="AY81" i="37"/>
  <c r="AZ81" i="37"/>
  <c r="BD81" i="37"/>
  <c r="BE81" i="37"/>
  <c r="BF81" i="37"/>
  <c r="BG81" i="37"/>
  <c r="BH81" i="37"/>
  <c r="BI81" i="37"/>
  <c r="BJ81" i="37"/>
  <c r="BK81" i="37"/>
  <c r="BL81" i="37"/>
  <c r="BM81" i="37"/>
  <c r="BN81" i="37"/>
  <c r="BR81" i="37"/>
  <c r="BS81" i="37"/>
  <c r="BT81" i="37"/>
  <c r="BU81" i="37"/>
  <c r="BV81" i="37"/>
  <c r="BW81" i="37"/>
  <c r="BX81" i="37"/>
  <c r="BY81" i="37"/>
  <c r="BZ81" i="37"/>
  <c r="CA81" i="37"/>
  <c r="CB81" i="37"/>
  <c r="CF81" i="37"/>
  <c r="CG81" i="37"/>
  <c r="CH81" i="37"/>
  <c r="CI81" i="37"/>
  <c r="CJ81" i="37"/>
  <c r="CK81" i="37"/>
  <c r="CL81" i="37"/>
  <c r="CM81" i="37"/>
  <c r="CN81" i="37"/>
  <c r="CO81" i="37"/>
  <c r="CP81" i="37"/>
  <c r="CT81" i="37"/>
  <c r="CU81" i="37"/>
  <c r="CV81" i="37"/>
  <c r="CW81" i="37"/>
  <c r="CX81" i="37"/>
  <c r="CY81" i="37"/>
  <c r="CZ81" i="37"/>
  <c r="DA81" i="37"/>
  <c r="DB81" i="37"/>
  <c r="DC81" i="37"/>
  <c r="DD81" i="37"/>
  <c r="DH81" i="37"/>
  <c r="DI81" i="37"/>
  <c r="DJ81" i="37"/>
  <c r="DK81" i="37"/>
  <c r="DL81" i="37"/>
  <c r="DM81" i="37"/>
  <c r="DN81" i="37"/>
  <c r="DO81" i="37"/>
  <c r="DP81" i="37"/>
  <c r="DQ81" i="37"/>
  <c r="DR81" i="37"/>
  <c r="A82" i="37"/>
  <c r="B82" i="37"/>
  <c r="F82" i="37"/>
  <c r="G82" i="37"/>
  <c r="AP82" i="37"/>
  <c r="AQ82" i="37"/>
  <c r="AR82" i="37"/>
  <c r="AS82" i="37"/>
  <c r="AT82" i="37"/>
  <c r="AU82" i="37"/>
  <c r="AV82" i="37"/>
  <c r="AW82" i="37"/>
  <c r="AX82" i="37"/>
  <c r="AY82" i="37"/>
  <c r="AZ82" i="37"/>
  <c r="BD82" i="37"/>
  <c r="BE82" i="37"/>
  <c r="BF82" i="37"/>
  <c r="BG82" i="37"/>
  <c r="BH82" i="37"/>
  <c r="BI82" i="37"/>
  <c r="BJ82" i="37"/>
  <c r="BK82" i="37"/>
  <c r="BL82" i="37"/>
  <c r="BM82" i="37"/>
  <c r="BN82" i="37"/>
  <c r="BR82" i="37"/>
  <c r="BS82" i="37"/>
  <c r="BT82" i="37"/>
  <c r="BU82" i="37"/>
  <c r="BV82" i="37"/>
  <c r="BW82" i="37"/>
  <c r="BX82" i="37"/>
  <c r="BY82" i="37"/>
  <c r="BZ82" i="37"/>
  <c r="CA82" i="37"/>
  <c r="CB82" i="37"/>
  <c r="CF82" i="37"/>
  <c r="CG82" i="37"/>
  <c r="CH82" i="37"/>
  <c r="CI82" i="37"/>
  <c r="CJ82" i="37"/>
  <c r="CK82" i="37"/>
  <c r="CL82" i="37"/>
  <c r="CM82" i="37"/>
  <c r="CN82" i="37"/>
  <c r="CO82" i="37"/>
  <c r="CP82" i="37"/>
  <c r="CT82" i="37"/>
  <c r="CU82" i="37"/>
  <c r="CV82" i="37"/>
  <c r="CW82" i="37"/>
  <c r="CX82" i="37"/>
  <c r="CY82" i="37"/>
  <c r="CZ82" i="37"/>
  <c r="DA82" i="37"/>
  <c r="DB82" i="37"/>
  <c r="DC82" i="37"/>
  <c r="DD82" i="37"/>
  <c r="DH82" i="37"/>
  <c r="DI82" i="37"/>
  <c r="DJ82" i="37"/>
  <c r="DK82" i="37"/>
  <c r="DL82" i="37"/>
  <c r="DM82" i="37"/>
  <c r="DN82" i="37"/>
  <c r="DO82" i="37"/>
  <c r="DP82" i="37"/>
  <c r="DQ82" i="37"/>
  <c r="DR82" i="37"/>
  <c r="A83" i="37"/>
  <c r="B83" i="37"/>
  <c r="F83" i="37"/>
  <c r="G83" i="37"/>
  <c r="AP83" i="37"/>
  <c r="AQ83" i="37"/>
  <c r="AR83" i="37"/>
  <c r="AS83" i="37"/>
  <c r="AT83" i="37"/>
  <c r="AU83" i="37"/>
  <c r="AV83" i="37"/>
  <c r="AW83" i="37"/>
  <c r="AX83" i="37"/>
  <c r="AY83" i="37"/>
  <c r="AZ83" i="37"/>
  <c r="BD83" i="37"/>
  <c r="BE83" i="37"/>
  <c r="BF83" i="37"/>
  <c r="BG83" i="37"/>
  <c r="BH83" i="37"/>
  <c r="BI83" i="37"/>
  <c r="BJ83" i="37"/>
  <c r="BK83" i="37"/>
  <c r="BL83" i="37"/>
  <c r="BM83" i="37"/>
  <c r="BN83" i="37"/>
  <c r="BR83" i="37"/>
  <c r="BS83" i="37"/>
  <c r="BT83" i="37"/>
  <c r="BU83" i="37"/>
  <c r="BV83" i="37"/>
  <c r="BW83" i="37"/>
  <c r="BX83" i="37"/>
  <c r="BY83" i="37"/>
  <c r="BZ83" i="37"/>
  <c r="CA83" i="37"/>
  <c r="CB83" i="37"/>
  <c r="CF83" i="37"/>
  <c r="CG83" i="37"/>
  <c r="CH83" i="37"/>
  <c r="CI83" i="37"/>
  <c r="CJ83" i="37"/>
  <c r="CK83" i="37"/>
  <c r="CL83" i="37"/>
  <c r="CM83" i="37"/>
  <c r="CN83" i="37"/>
  <c r="CO83" i="37"/>
  <c r="CP83" i="37"/>
  <c r="CT83" i="37"/>
  <c r="CU83" i="37"/>
  <c r="CV83" i="37"/>
  <c r="CW83" i="37"/>
  <c r="CX83" i="37"/>
  <c r="CY83" i="37"/>
  <c r="CZ83" i="37"/>
  <c r="DA83" i="37"/>
  <c r="DB83" i="37"/>
  <c r="DC83" i="37"/>
  <c r="DD83" i="37"/>
  <c r="DH83" i="37"/>
  <c r="DI83" i="37"/>
  <c r="DJ83" i="37"/>
  <c r="DK83" i="37"/>
  <c r="DL83" i="37"/>
  <c r="DM83" i="37"/>
  <c r="DN83" i="37"/>
  <c r="DO83" i="37"/>
  <c r="DP83" i="37"/>
  <c r="DQ83" i="37"/>
  <c r="DR83" i="37"/>
  <c r="A84" i="37"/>
  <c r="B84" i="37"/>
  <c r="F84" i="37"/>
  <c r="G84" i="37"/>
  <c r="AP84" i="37"/>
  <c r="AQ84" i="37"/>
  <c r="AR84" i="37"/>
  <c r="AS84" i="37"/>
  <c r="AT84" i="37"/>
  <c r="AU84" i="37"/>
  <c r="AV84" i="37"/>
  <c r="AW84" i="37"/>
  <c r="AX84" i="37"/>
  <c r="AY84" i="37"/>
  <c r="AZ84" i="37"/>
  <c r="BD84" i="37"/>
  <c r="BE84" i="37"/>
  <c r="BF84" i="37"/>
  <c r="BG84" i="37"/>
  <c r="BH84" i="37"/>
  <c r="BI84" i="37"/>
  <c r="BJ84" i="37"/>
  <c r="BK84" i="37"/>
  <c r="BL84" i="37"/>
  <c r="BM84" i="37"/>
  <c r="BN84" i="37"/>
  <c r="BR84" i="37"/>
  <c r="BS84" i="37"/>
  <c r="BT84" i="37"/>
  <c r="BU84" i="37"/>
  <c r="BV84" i="37"/>
  <c r="BW84" i="37"/>
  <c r="BX84" i="37"/>
  <c r="BY84" i="37"/>
  <c r="BZ84" i="37"/>
  <c r="CA84" i="37"/>
  <c r="CB84" i="37"/>
  <c r="CF84" i="37"/>
  <c r="CG84" i="37"/>
  <c r="CH84" i="37"/>
  <c r="CI84" i="37"/>
  <c r="CJ84" i="37"/>
  <c r="CK84" i="37"/>
  <c r="CL84" i="37"/>
  <c r="CM84" i="37"/>
  <c r="CN84" i="37"/>
  <c r="CO84" i="37"/>
  <c r="CP84" i="37"/>
  <c r="CT84" i="37"/>
  <c r="CU84" i="37"/>
  <c r="CV84" i="37"/>
  <c r="CW84" i="37"/>
  <c r="CX84" i="37"/>
  <c r="CY84" i="37"/>
  <c r="CZ84" i="37"/>
  <c r="DA84" i="37"/>
  <c r="DB84" i="37"/>
  <c r="DC84" i="37"/>
  <c r="DD84" i="37"/>
  <c r="DH84" i="37"/>
  <c r="DI84" i="37"/>
  <c r="DJ84" i="37"/>
  <c r="DK84" i="37"/>
  <c r="DL84" i="37"/>
  <c r="DM84" i="37"/>
  <c r="DN84" i="37"/>
  <c r="DO84" i="37"/>
  <c r="DP84" i="37"/>
  <c r="DQ84" i="37"/>
  <c r="DR84" i="37"/>
  <c r="A85" i="37"/>
  <c r="B85" i="37"/>
  <c r="F85" i="37"/>
  <c r="G85" i="37"/>
  <c r="AP85" i="37"/>
  <c r="AQ85" i="37"/>
  <c r="AR85" i="37"/>
  <c r="AS85" i="37"/>
  <c r="AT85" i="37"/>
  <c r="AU85" i="37"/>
  <c r="AV85" i="37"/>
  <c r="AW85" i="37"/>
  <c r="AX85" i="37"/>
  <c r="AY85" i="37"/>
  <c r="AZ85" i="37"/>
  <c r="BD85" i="37"/>
  <c r="BE85" i="37"/>
  <c r="BF85" i="37"/>
  <c r="BG85" i="37"/>
  <c r="BH85" i="37"/>
  <c r="BI85" i="37"/>
  <c r="BJ85" i="37"/>
  <c r="BK85" i="37"/>
  <c r="BL85" i="37"/>
  <c r="BM85" i="37"/>
  <c r="BN85" i="37"/>
  <c r="BR85" i="37"/>
  <c r="BS85" i="37"/>
  <c r="BT85" i="37"/>
  <c r="BU85" i="37"/>
  <c r="BV85" i="37"/>
  <c r="BW85" i="37"/>
  <c r="BX85" i="37"/>
  <c r="BY85" i="37"/>
  <c r="BZ85" i="37"/>
  <c r="CA85" i="37"/>
  <c r="CB85" i="37"/>
  <c r="CF85" i="37"/>
  <c r="CG85" i="37"/>
  <c r="CH85" i="37"/>
  <c r="CI85" i="37"/>
  <c r="CJ85" i="37"/>
  <c r="CK85" i="37"/>
  <c r="CL85" i="37"/>
  <c r="CM85" i="37"/>
  <c r="CN85" i="37"/>
  <c r="CO85" i="37"/>
  <c r="CP85" i="37"/>
  <c r="CT85" i="37"/>
  <c r="CU85" i="37"/>
  <c r="CV85" i="37"/>
  <c r="CW85" i="37"/>
  <c r="CX85" i="37"/>
  <c r="CY85" i="37"/>
  <c r="CZ85" i="37"/>
  <c r="DA85" i="37"/>
  <c r="DB85" i="37"/>
  <c r="DC85" i="37"/>
  <c r="DD85" i="37"/>
  <c r="DH85" i="37"/>
  <c r="DI85" i="37"/>
  <c r="DJ85" i="37"/>
  <c r="DK85" i="37"/>
  <c r="DL85" i="37"/>
  <c r="DM85" i="37"/>
  <c r="DN85" i="37"/>
  <c r="DO85" i="37"/>
  <c r="DP85" i="37"/>
  <c r="DQ85" i="37"/>
  <c r="DR85" i="37"/>
  <c r="A86" i="37"/>
  <c r="B86" i="37"/>
  <c r="F86" i="37"/>
  <c r="G86" i="37"/>
  <c r="AP86" i="37"/>
  <c r="AQ86" i="37"/>
  <c r="AR86" i="37"/>
  <c r="AS86" i="37"/>
  <c r="AT86" i="37"/>
  <c r="AU86" i="37"/>
  <c r="AV86" i="37"/>
  <c r="AW86" i="37"/>
  <c r="AX86" i="37"/>
  <c r="AY86" i="37"/>
  <c r="AZ86" i="37"/>
  <c r="BD86" i="37"/>
  <c r="BE86" i="37"/>
  <c r="BF86" i="37"/>
  <c r="BG86" i="37"/>
  <c r="BH86" i="37"/>
  <c r="BI86" i="37"/>
  <c r="BJ86" i="37"/>
  <c r="BK86" i="37"/>
  <c r="BL86" i="37"/>
  <c r="BM86" i="37"/>
  <c r="BN86" i="37"/>
  <c r="BR86" i="37"/>
  <c r="BS86" i="37"/>
  <c r="BT86" i="37"/>
  <c r="BU86" i="37"/>
  <c r="BV86" i="37"/>
  <c r="BW86" i="37"/>
  <c r="BX86" i="37"/>
  <c r="BY86" i="37"/>
  <c r="BZ86" i="37"/>
  <c r="CA86" i="37"/>
  <c r="CB86" i="37"/>
  <c r="CF86" i="37"/>
  <c r="CG86" i="37"/>
  <c r="CH86" i="37"/>
  <c r="CI86" i="37"/>
  <c r="CJ86" i="37"/>
  <c r="CK86" i="37"/>
  <c r="CL86" i="37"/>
  <c r="CM86" i="37"/>
  <c r="CN86" i="37"/>
  <c r="CO86" i="37"/>
  <c r="CP86" i="37"/>
  <c r="CT86" i="37"/>
  <c r="CU86" i="37"/>
  <c r="CV86" i="37"/>
  <c r="CW86" i="37"/>
  <c r="CX86" i="37"/>
  <c r="CY86" i="37"/>
  <c r="CZ86" i="37"/>
  <c r="DA86" i="37"/>
  <c r="DB86" i="37"/>
  <c r="DC86" i="37"/>
  <c r="DD86" i="37"/>
  <c r="DH86" i="37"/>
  <c r="DI86" i="37"/>
  <c r="DJ86" i="37"/>
  <c r="DK86" i="37"/>
  <c r="DL86" i="37"/>
  <c r="DM86" i="37"/>
  <c r="DN86" i="37"/>
  <c r="DO86" i="37"/>
  <c r="DP86" i="37"/>
  <c r="DQ86" i="37"/>
  <c r="DR86" i="37"/>
  <c r="A87" i="37"/>
  <c r="B87" i="37"/>
  <c r="F87" i="37"/>
  <c r="G87" i="37"/>
  <c r="AP87" i="37"/>
  <c r="AQ87" i="37"/>
  <c r="AR87" i="37"/>
  <c r="AS87" i="37"/>
  <c r="AT87" i="37"/>
  <c r="AU87" i="37"/>
  <c r="AV87" i="37"/>
  <c r="AW87" i="37"/>
  <c r="AX87" i="37"/>
  <c r="AY87" i="37"/>
  <c r="AZ87" i="37"/>
  <c r="BD87" i="37"/>
  <c r="BE87" i="37"/>
  <c r="BF87" i="37"/>
  <c r="BG87" i="37"/>
  <c r="BH87" i="37"/>
  <c r="BI87" i="37"/>
  <c r="BJ87" i="37"/>
  <c r="BK87" i="37"/>
  <c r="BL87" i="37"/>
  <c r="BM87" i="37"/>
  <c r="BN87" i="37"/>
  <c r="BR87" i="37"/>
  <c r="BS87" i="37"/>
  <c r="BT87" i="37"/>
  <c r="BU87" i="37"/>
  <c r="BV87" i="37"/>
  <c r="BW87" i="37"/>
  <c r="BX87" i="37"/>
  <c r="BY87" i="37"/>
  <c r="BZ87" i="37"/>
  <c r="CA87" i="37"/>
  <c r="CB87" i="37"/>
  <c r="CF87" i="37"/>
  <c r="CG87" i="37"/>
  <c r="CH87" i="37"/>
  <c r="CI87" i="37"/>
  <c r="CJ87" i="37"/>
  <c r="CK87" i="37"/>
  <c r="CL87" i="37"/>
  <c r="CM87" i="37"/>
  <c r="CN87" i="37"/>
  <c r="CO87" i="37"/>
  <c r="CP87" i="37"/>
  <c r="CT87" i="37"/>
  <c r="CU87" i="37"/>
  <c r="CV87" i="37"/>
  <c r="CW87" i="37"/>
  <c r="CX87" i="37"/>
  <c r="CY87" i="37"/>
  <c r="CZ87" i="37"/>
  <c r="DA87" i="37"/>
  <c r="DB87" i="37"/>
  <c r="DC87" i="37"/>
  <c r="DD87" i="37"/>
  <c r="DH87" i="37"/>
  <c r="DI87" i="37"/>
  <c r="DJ87" i="37"/>
  <c r="DK87" i="37"/>
  <c r="DL87" i="37"/>
  <c r="DM87" i="37"/>
  <c r="DN87" i="37"/>
  <c r="DO87" i="37"/>
  <c r="DP87" i="37"/>
  <c r="DQ87" i="37"/>
  <c r="DR87" i="37"/>
  <c r="A88" i="37"/>
  <c r="B88" i="37"/>
  <c r="F88" i="37"/>
  <c r="G88" i="37"/>
  <c r="AP88" i="37"/>
  <c r="AQ88" i="37"/>
  <c r="AR88" i="37"/>
  <c r="AS88" i="37"/>
  <c r="AT88" i="37"/>
  <c r="AU88" i="37"/>
  <c r="AV88" i="37"/>
  <c r="AW88" i="37"/>
  <c r="AX88" i="37"/>
  <c r="AY88" i="37"/>
  <c r="AZ88" i="37"/>
  <c r="BD88" i="37"/>
  <c r="BE88" i="37"/>
  <c r="BF88" i="37"/>
  <c r="BG88" i="37"/>
  <c r="BH88" i="37"/>
  <c r="BI88" i="37"/>
  <c r="BJ88" i="37"/>
  <c r="BK88" i="37"/>
  <c r="BL88" i="37"/>
  <c r="BM88" i="37"/>
  <c r="BN88" i="37"/>
  <c r="BR88" i="37"/>
  <c r="BS88" i="37"/>
  <c r="BT88" i="37"/>
  <c r="BU88" i="37"/>
  <c r="BV88" i="37"/>
  <c r="BW88" i="37"/>
  <c r="BX88" i="37"/>
  <c r="BY88" i="37"/>
  <c r="BZ88" i="37"/>
  <c r="CA88" i="37"/>
  <c r="CB88" i="37"/>
  <c r="CF88" i="37"/>
  <c r="CG88" i="37"/>
  <c r="CH88" i="37"/>
  <c r="CI88" i="37"/>
  <c r="CJ88" i="37"/>
  <c r="CK88" i="37"/>
  <c r="CL88" i="37"/>
  <c r="CM88" i="37"/>
  <c r="CN88" i="37"/>
  <c r="CO88" i="37"/>
  <c r="CP88" i="37"/>
  <c r="CT88" i="37"/>
  <c r="CU88" i="37"/>
  <c r="CV88" i="37"/>
  <c r="CW88" i="37"/>
  <c r="CX88" i="37"/>
  <c r="CY88" i="37"/>
  <c r="CZ88" i="37"/>
  <c r="DA88" i="37"/>
  <c r="DB88" i="37"/>
  <c r="DC88" i="37"/>
  <c r="DD88" i="37"/>
  <c r="DH88" i="37"/>
  <c r="DI88" i="37"/>
  <c r="DJ88" i="37"/>
  <c r="DK88" i="37"/>
  <c r="DL88" i="37"/>
  <c r="DM88" i="37"/>
  <c r="DN88" i="37"/>
  <c r="DO88" i="37"/>
  <c r="DP88" i="37"/>
  <c r="DQ88" i="37"/>
  <c r="DR88" i="37"/>
  <c r="A89" i="37"/>
  <c r="B89" i="37"/>
  <c r="F89" i="37"/>
  <c r="G89" i="37"/>
  <c r="AP89" i="37"/>
  <c r="AQ89" i="37"/>
  <c r="AR89" i="37"/>
  <c r="AS89" i="37"/>
  <c r="AT89" i="37"/>
  <c r="AU89" i="37"/>
  <c r="AV89" i="37"/>
  <c r="AW89" i="37"/>
  <c r="AX89" i="37"/>
  <c r="AY89" i="37"/>
  <c r="AZ89" i="37"/>
  <c r="BD89" i="37"/>
  <c r="BE89" i="37"/>
  <c r="BF89" i="37"/>
  <c r="BG89" i="37"/>
  <c r="BH89" i="37"/>
  <c r="BI89" i="37"/>
  <c r="BJ89" i="37"/>
  <c r="BK89" i="37"/>
  <c r="BL89" i="37"/>
  <c r="BM89" i="37"/>
  <c r="BN89" i="37"/>
  <c r="BR89" i="37"/>
  <c r="BS89" i="37"/>
  <c r="BT89" i="37"/>
  <c r="BU89" i="37"/>
  <c r="BV89" i="37"/>
  <c r="BW89" i="37"/>
  <c r="BX89" i="37"/>
  <c r="BY89" i="37"/>
  <c r="BZ89" i="37"/>
  <c r="CA89" i="37"/>
  <c r="CB89" i="37"/>
  <c r="CF89" i="37"/>
  <c r="CG89" i="37"/>
  <c r="CH89" i="37"/>
  <c r="CI89" i="37"/>
  <c r="CJ89" i="37"/>
  <c r="CK89" i="37"/>
  <c r="CL89" i="37"/>
  <c r="CM89" i="37"/>
  <c r="CN89" i="37"/>
  <c r="CO89" i="37"/>
  <c r="CP89" i="37"/>
  <c r="CT89" i="37"/>
  <c r="CU89" i="37"/>
  <c r="CV89" i="37"/>
  <c r="CW89" i="37"/>
  <c r="CX89" i="37"/>
  <c r="CY89" i="37"/>
  <c r="CZ89" i="37"/>
  <c r="DA89" i="37"/>
  <c r="DB89" i="37"/>
  <c r="DC89" i="37"/>
  <c r="DD89" i="37"/>
  <c r="DH89" i="37"/>
  <c r="DI89" i="37"/>
  <c r="DJ89" i="37"/>
  <c r="DK89" i="37"/>
  <c r="DL89" i="37"/>
  <c r="DM89" i="37"/>
  <c r="DN89" i="37"/>
  <c r="DO89" i="37"/>
  <c r="DP89" i="37"/>
  <c r="DQ89" i="37"/>
  <c r="DR89" i="37"/>
  <c r="A90" i="37"/>
  <c r="B90" i="37"/>
  <c r="F90" i="37"/>
  <c r="G90" i="37"/>
  <c r="AP90" i="37"/>
  <c r="AQ90" i="37"/>
  <c r="AR90" i="37"/>
  <c r="AS90" i="37"/>
  <c r="AT90" i="37"/>
  <c r="AU90" i="37"/>
  <c r="AV90" i="37"/>
  <c r="AW90" i="37"/>
  <c r="AX90" i="37"/>
  <c r="AY90" i="37"/>
  <c r="AZ90" i="37"/>
  <c r="BD90" i="37"/>
  <c r="BE90" i="37"/>
  <c r="BF90" i="37"/>
  <c r="BG90" i="37"/>
  <c r="BH90" i="37"/>
  <c r="BI90" i="37"/>
  <c r="BJ90" i="37"/>
  <c r="BK90" i="37"/>
  <c r="BL90" i="37"/>
  <c r="BM90" i="37"/>
  <c r="BN90" i="37"/>
  <c r="BR90" i="37"/>
  <c r="BS90" i="37"/>
  <c r="BT90" i="37"/>
  <c r="BU90" i="37"/>
  <c r="BV90" i="37"/>
  <c r="BW90" i="37"/>
  <c r="BX90" i="37"/>
  <c r="BY90" i="37"/>
  <c r="BZ90" i="37"/>
  <c r="CA90" i="37"/>
  <c r="CB90" i="37"/>
  <c r="CF90" i="37"/>
  <c r="CG90" i="37"/>
  <c r="CH90" i="37"/>
  <c r="CI90" i="37"/>
  <c r="CJ90" i="37"/>
  <c r="CK90" i="37"/>
  <c r="CL90" i="37"/>
  <c r="CM90" i="37"/>
  <c r="CN90" i="37"/>
  <c r="CO90" i="37"/>
  <c r="CP90" i="37"/>
  <c r="CT90" i="37"/>
  <c r="CU90" i="37"/>
  <c r="CV90" i="37"/>
  <c r="CW90" i="37"/>
  <c r="CX90" i="37"/>
  <c r="CY90" i="37"/>
  <c r="CZ90" i="37"/>
  <c r="DA90" i="37"/>
  <c r="DB90" i="37"/>
  <c r="DC90" i="37"/>
  <c r="DD90" i="37"/>
  <c r="DH90" i="37"/>
  <c r="DI90" i="37"/>
  <c r="DJ90" i="37"/>
  <c r="DK90" i="37"/>
  <c r="DL90" i="37"/>
  <c r="DM90" i="37"/>
  <c r="DN90" i="37"/>
  <c r="DO90" i="37"/>
  <c r="DP90" i="37"/>
  <c r="DQ90" i="37"/>
  <c r="DR90" i="37"/>
  <c r="A91" i="37"/>
  <c r="B91" i="37"/>
  <c r="F91" i="37"/>
  <c r="G91" i="37"/>
  <c r="AP91" i="37"/>
  <c r="AQ91" i="37"/>
  <c r="AR91" i="37"/>
  <c r="AS91" i="37"/>
  <c r="AT91" i="37"/>
  <c r="AU91" i="37"/>
  <c r="AV91" i="37"/>
  <c r="AW91" i="37"/>
  <c r="AX91" i="37"/>
  <c r="AY91" i="37"/>
  <c r="AZ91" i="37"/>
  <c r="BD91" i="37"/>
  <c r="BE91" i="37"/>
  <c r="BF91" i="37"/>
  <c r="BG91" i="37"/>
  <c r="BH91" i="37"/>
  <c r="BI91" i="37"/>
  <c r="BJ91" i="37"/>
  <c r="BK91" i="37"/>
  <c r="BL91" i="37"/>
  <c r="BM91" i="37"/>
  <c r="BN91" i="37"/>
  <c r="BR91" i="37"/>
  <c r="BS91" i="37"/>
  <c r="BT91" i="37"/>
  <c r="BU91" i="37"/>
  <c r="BV91" i="37"/>
  <c r="BW91" i="37"/>
  <c r="BX91" i="37"/>
  <c r="BY91" i="37"/>
  <c r="BZ91" i="37"/>
  <c r="CA91" i="37"/>
  <c r="CB91" i="37"/>
  <c r="CF91" i="37"/>
  <c r="CG91" i="37"/>
  <c r="CH91" i="37"/>
  <c r="CI91" i="37"/>
  <c r="CJ91" i="37"/>
  <c r="CK91" i="37"/>
  <c r="CL91" i="37"/>
  <c r="CM91" i="37"/>
  <c r="CN91" i="37"/>
  <c r="CO91" i="37"/>
  <c r="CP91" i="37"/>
  <c r="CT91" i="37"/>
  <c r="CU91" i="37"/>
  <c r="CV91" i="37"/>
  <c r="CW91" i="37"/>
  <c r="CX91" i="37"/>
  <c r="CY91" i="37"/>
  <c r="CZ91" i="37"/>
  <c r="DA91" i="37"/>
  <c r="DB91" i="37"/>
  <c r="DC91" i="37"/>
  <c r="DD91" i="37"/>
  <c r="DH91" i="37"/>
  <c r="DI91" i="37"/>
  <c r="DJ91" i="37"/>
  <c r="DK91" i="37"/>
  <c r="DL91" i="37"/>
  <c r="DM91" i="37"/>
  <c r="DN91" i="37"/>
  <c r="DO91" i="37"/>
  <c r="DP91" i="37"/>
  <c r="DQ91" i="37"/>
  <c r="DR91" i="37"/>
  <c r="A92" i="37"/>
  <c r="B92" i="37"/>
  <c r="F92" i="37"/>
  <c r="G92" i="37"/>
  <c r="AP92" i="37"/>
  <c r="AQ92" i="37"/>
  <c r="AR92" i="37"/>
  <c r="AS92" i="37"/>
  <c r="AT92" i="37"/>
  <c r="AU92" i="37"/>
  <c r="AV92" i="37"/>
  <c r="AW92" i="37"/>
  <c r="AX92" i="37"/>
  <c r="AY92" i="37"/>
  <c r="AZ92" i="37"/>
  <c r="BD92" i="37"/>
  <c r="BE92" i="37"/>
  <c r="BF92" i="37"/>
  <c r="BG92" i="37"/>
  <c r="BH92" i="37"/>
  <c r="BI92" i="37"/>
  <c r="BJ92" i="37"/>
  <c r="BK92" i="37"/>
  <c r="BL92" i="37"/>
  <c r="BM92" i="37"/>
  <c r="BN92" i="37"/>
  <c r="BR92" i="37"/>
  <c r="BS92" i="37"/>
  <c r="BT92" i="37"/>
  <c r="BU92" i="37"/>
  <c r="BV92" i="37"/>
  <c r="BW92" i="37"/>
  <c r="BX92" i="37"/>
  <c r="BY92" i="37"/>
  <c r="BZ92" i="37"/>
  <c r="CA92" i="37"/>
  <c r="CB92" i="37"/>
  <c r="CF92" i="37"/>
  <c r="CG92" i="37"/>
  <c r="CH92" i="37"/>
  <c r="CI92" i="37"/>
  <c r="CJ92" i="37"/>
  <c r="CK92" i="37"/>
  <c r="CL92" i="37"/>
  <c r="CM92" i="37"/>
  <c r="CN92" i="37"/>
  <c r="CO92" i="37"/>
  <c r="CP92" i="37"/>
  <c r="CT92" i="37"/>
  <c r="CU92" i="37"/>
  <c r="CV92" i="37"/>
  <c r="CW92" i="37"/>
  <c r="CX92" i="37"/>
  <c r="CY92" i="37"/>
  <c r="CZ92" i="37"/>
  <c r="DA92" i="37"/>
  <c r="DB92" i="37"/>
  <c r="DC92" i="37"/>
  <c r="DD92" i="37"/>
  <c r="DH92" i="37"/>
  <c r="DI92" i="37"/>
  <c r="DJ92" i="37"/>
  <c r="DK92" i="37"/>
  <c r="DL92" i="37"/>
  <c r="DM92" i="37"/>
  <c r="DN92" i="37"/>
  <c r="DO92" i="37"/>
  <c r="DP92" i="37"/>
  <c r="DQ92" i="37"/>
  <c r="DR92" i="37"/>
  <c r="A93" i="37"/>
  <c r="B93" i="37"/>
  <c r="F93" i="37"/>
  <c r="G93" i="37"/>
  <c r="AP93" i="37"/>
  <c r="AQ93" i="37"/>
  <c r="AR93" i="37"/>
  <c r="AS93" i="37"/>
  <c r="AT93" i="37"/>
  <c r="AU93" i="37"/>
  <c r="AV93" i="37"/>
  <c r="AW93" i="37"/>
  <c r="AX93" i="37"/>
  <c r="AY93" i="37"/>
  <c r="AZ93" i="37"/>
  <c r="BD93" i="37"/>
  <c r="BE93" i="37"/>
  <c r="BF93" i="37"/>
  <c r="BG93" i="37"/>
  <c r="BH93" i="37"/>
  <c r="BI93" i="37"/>
  <c r="BJ93" i="37"/>
  <c r="BK93" i="37"/>
  <c r="BL93" i="37"/>
  <c r="BM93" i="37"/>
  <c r="BN93" i="37"/>
  <c r="BR93" i="37"/>
  <c r="BS93" i="37"/>
  <c r="BT93" i="37"/>
  <c r="BU93" i="37"/>
  <c r="BV93" i="37"/>
  <c r="BW93" i="37"/>
  <c r="BX93" i="37"/>
  <c r="BY93" i="37"/>
  <c r="BZ93" i="37"/>
  <c r="CA93" i="37"/>
  <c r="CB93" i="37"/>
  <c r="CF93" i="37"/>
  <c r="CG93" i="37"/>
  <c r="CH93" i="37"/>
  <c r="CI93" i="37"/>
  <c r="CJ93" i="37"/>
  <c r="CK93" i="37"/>
  <c r="CL93" i="37"/>
  <c r="CM93" i="37"/>
  <c r="CN93" i="37"/>
  <c r="CO93" i="37"/>
  <c r="CP93" i="37"/>
  <c r="CT93" i="37"/>
  <c r="CU93" i="37"/>
  <c r="CV93" i="37"/>
  <c r="CW93" i="37"/>
  <c r="CX93" i="37"/>
  <c r="CY93" i="37"/>
  <c r="CZ93" i="37"/>
  <c r="DA93" i="37"/>
  <c r="DB93" i="37"/>
  <c r="DC93" i="37"/>
  <c r="DD93" i="37"/>
  <c r="DH93" i="37"/>
  <c r="DI93" i="37"/>
  <c r="DJ93" i="37"/>
  <c r="DK93" i="37"/>
  <c r="DL93" i="37"/>
  <c r="DM93" i="37"/>
  <c r="DN93" i="37"/>
  <c r="DO93" i="37"/>
  <c r="DP93" i="37"/>
  <c r="DQ93" i="37"/>
  <c r="DR93" i="37"/>
  <c r="A94" i="37"/>
  <c r="B94" i="37"/>
  <c r="F94" i="37"/>
  <c r="G94" i="37"/>
  <c r="AP94" i="37"/>
  <c r="AQ94" i="37"/>
  <c r="AR94" i="37"/>
  <c r="AS94" i="37"/>
  <c r="AT94" i="37"/>
  <c r="AU94" i="37"/>
  <c r="AV94" i="37"/>
  <c r="AW94" i="37"/>
  <c r="AX94" i="37"/>
  <c r="AY94" i="37"/>
  <c r="AZ94" i="37"/>
  <c r="BD94" i="37"/>
  <c r="BE94" i="37"/>
  <c r="BF94" i="37"/>
  <c r="BG94" i="37"/>
  <c r="BH94" i="37"/>
  <c r="BI94" i="37"/>
  <c r="BJ94" i="37"/>
  <c r="BK94" i="37"/>
  <c r="BL94" i="37"/>
  <c r="BM94" i="37"/>
  <c r="BN94" i="37"/>
  <c r="BR94" i="37"/>
  <c r="BS94" i="37"/>
  <c r="BT94" i="37"/>
  <c r="BU94" i="37"/>
  <c r="BV94" i="37"/>
  <c r="BW94" i="37"/>
  <c r="BX94" i="37"/>
  <c r="BY94" i="37"/>
  <c r="BZ94" i="37"/>
  <c r="CA94" i="37"/>
  <c r="CB94" i="37"/>
  <c r="CF94" i="37"/>
  <c r="CG94" i="37"/>
  <c r="CH94" i="37"/>
  <c r="CI94" i="37"/>
  <c r="CJ94" i="37"/>
  <c r="CK94" i="37"/>
  <c r="CL94" i="37"/>
  <c r="CM94" i="37"/>
  <c r="CN94" i="37"/>
  <c r="CO94" i="37"/>
  <c r="CP94" i="37"/>
  <c r="CT94" i="37"/>
  <c r="CU94" i="37"/>
  <c r="CV94" i="37"/>
  <c r="CW94" i="37"/>
  <c r="CX94" i="37"/>
  <c r="CY94" i="37"/>
  <c r="CZ94" i="37"/>
  <c r="DA94" i="37"/>
  <c r="DB94" i="37"/>
  <c r="DC94" i="37"/>
  <c r="DD94" i="37"/>
  <c r="DH94" i="37"/>
  <c r="DI94" i="37"/>
  <c r="DJ94" i="37"/>
  <c r="DK94" i="37"/>
  <c r="DL94" i="37"/>
  <c r="DM94" i="37"/>
  <c r="DN94" i="37"/>
  <c r="DO94" i="37"/>
  <c r="DP94" i="37"/>
  <c r="DQ94" i="37"/>
  <c r="DR94" i="37"/>
  <c r="A95" i="37"/>
  <c r="B95" i="37"/>
  <c r="F95" i="37"/>
  <c r="G95" i="37"/>
  <c r="AP95" i="37"/>
  <c r="AQ95" i="37"/>
  <c r="AR95" i="37"/>
  <c r="AS95" i="37"/>
  <c r="AT95" i="37"/>
  <c r="AU95" i="37"/>
  <c r="AV95" i="37"/>
  <c r="AW95" i="37"/>
  <c r="AX95" i="37"/>
  <c r="AY95" i="37"/>
  <c r="AZ95" i="37"/>
  <c r="BD95" i="37"/>
  <c r="BE95" i="37"/>
  <c r="BF95" i="37"/>
  <c r="BG95" i="37"/>
  <c r="BH95" i="37"/>
  <c r="BI95" i="37"/>
  <c r="BJ95" i="37"/>
  <c r="BK95" i="37"/>
  <c r="BL95" i="37"/>
  <c r="BM95" i="37"/>
  <c r="BN95" i="37"/>
  <c r="BR95" i="37"/>
  <c r="BS95" i="37"/>
  <c r="BT95" i="37"/>
  <c r="BU95" i="37"/>
  <c r="BV95" i="37"/>
  <c r="BW95" i="37"/>
  <c r="BX95" i="37"/>
  <c r="BY95" i="37"/>
  <c r="BZ95" i="37"/>
  <c r="CA95" i="37"/>
  <c r="CB95" i="37"/>
  <c r="CF95" i="37"/>
  <c r="CG95" i="37"/>
  <c r="CH95" i="37"/>
  <c r="CI95" i="37"/>
  <c r="CJ95" i="37"/>
  <c r="CK95" i="37"/>
  <c r="CL95" i="37"/>
  <c r="CM95" i="37"/>
  <c r="CN95" i="37"/>
  <c r="CO95" i="37"/>
  <c r="CP95" i="37"/>
  <c r="CT95" i="37"/>
  <c r="CU95" i="37"/>
  <c r="CV95" i="37"/>
  <c r="CW95" i="37"/>
  <c r="CX95" i="37"/>
  <c r="CY95" i="37"/>
  <c r="CZ95" i="37"/>
  <c r="DA95" i="37"/>
  <c r="DB95" i="37"/>
  <c r="DC95" i="37"/>
  <c r="DD95" i="37"/>
  <c r="DH95" i="37"/>
  <c r="DI95" i="37"/>
  <c r="DJ95" i="37"/>
  <c r="DK95" i="37"/>
  <c r="DL95" i="37"/>
  <c r="DM95" i="37"/>
  <c r="DN95" i="37"/>
  <c r="DO95" i="37"/>
  <c r="DP95" i="37"/>
  <c r="DQ95" i="37"/>
  <c r="DR95" i="37"/>
  <c r="A96" i="37"/>
  <c r="B96" i="37"/>
  <c r="F96" i="37"/>
  <c r="G96" i="37"/>
  <c r="AP96" i="37"/>
  <c r="AQ96" i="37"/>
  <c r="AR96" i="37"/>
  <c r="AS96" i="37"/>
  <c r="AT96" i="37"/>
  <c r="AU96" i="37"/>
  <c r="AV96" i="37"/>
  <c r="AW96" i="37"/>
  <c r="AX96" i="37"/>
  <c r="AY96" i="37"/>
  <c r="AZ96" i="37"/>
  <c r="BD96" i="37"/>
  <c r="BE96" i="37"/>
  <c r="BF96" i="37"/>
  <c r="BG96" i="37"/>
  <c r="BH96" i="37"/>
  <c r="BI96" i="37"/>
  <c r="BJ96" i="37"/>
  <c r="BK96" i="37"/>
  <c r="BL96" i="37"/>
  <c r="BM96" i="37"/>
  <c r="BN96" i="37"/>
  <c r="BR96" i="37"/>
  <c r="BS96" i="37"/>
  <c r="BT96" i="37"/>
  <c r="BU96" i="37"/>
  <c r="BV96" i="37"/>
  <c r="BW96" i="37"/>
  <c r="BX96" i="37"/>
  <c r="BY96" i="37"/>
  <c r="BZ96" i="37"/>
  <c r="CA96" i="37"/>
  <c r="CB96" i="37"/>
  <c r="CF96" i="37"/>
  <c r="CG96" i="37"/>
  <c r="CH96" i="37"/>
  <c r="CI96" i="37"/>
  <c r="CJ96" i="37"/>
  <c r="CK96" i="37"/>
  <c r="CL96" i="37"/>
  <c r="CM96" i="37"/>
  <c r="CN96" i="37"/>
  <c r="CO96" i="37"/>
  <c r="CP96" i="37"/>
  <c r="CT96" i="37"/>
  <c r="CU96" i="37"/>
  <c r="CV96" i="37"/>
  <c r="CW96" i="37"/>
  <c r="CX96" i="37"/>
  <c r="CY96" i="37"/>
  <c r="CZ96" i="37"/>
  <c r="DA96" i="37"/>
  <c r="DB96" i="37"/>
  <c r="DC96" i="37"/>
  <c r="DD96" i="37"/>
  <c r="DH96" i="37"/>
  <c r="DI96" i="37"/>
  <c r="DJ96" i="37"/>
  <c r="DK96" i="37"/>
  <c r="DL96" i="37"/>
  <c r="DM96" i="37"/>
  <c r="DN96" i="37"/>
  <c r="DO96" i="37"/>
  <c r="DP96" i="37"/>
  <c r="DQ96" i="37"/>
  <c r="DR96" i="37"/>
  <c r="A97" i="37"/>
  <c r="B97" i="37"/>
  <c r="F97" i="37"/>
  <c r="G97" i="37"/>
  <c r="AP97" i="37"/>
  <c r="AQ97" i="37"/>
  <c r="AR97" i="37"/>
  <c r="AS97" i="37"/>
  <c r="AT97" i="37"/>
  <c r="AU97" i="37"/>
  <c r="AV97" i="37"/>
  <c r="AW97" i="37"/>
  <c r="AX97" i="37"/>
  <c r="AY97" i="37"/>
  <c r="AZ97" i="37"/>
  <c r="BD97" i="37"/>
  <c r="BE97" i="37"/>
  <c r="BF97" i="37"/>
  <c r="BG97" i="37"/>
  <c r="BH97" i="37"/>
  <c r="BI97" i="37"/>
  <c r="BJ97" i="37"/>
  <c r="BK97" i="37"/>
  <c r="BL97" i="37"/>
  <c r="BM97" i="37"/>
  <c r="BN97" i="37"/>
  <c r="BR97" i="37"/>
  <c r="BS97" i="37"/>
  <c r="BT97" i="37"/>
  <c r="BU97" i="37"/>
  <c r="BV97" i="37"/>
  <c r="BW97" i="37"/>
  <c r="BX97" i="37"/>
  <c r="BY97" i="37"/>
  <c r="BZ97" i="37"/>
  <c r="CA97" i="37"/>
  <c r="CB97" i="37"/>
  <c r="CF97" i="37"/>
  <c r="CG97" i="37"/>
  <c r="CH97" i="37"/>
  <c r="CI97" i="37"/>
  <c r="CJ97" i="37"/>
  <c r="CK97" i="37"/>
  <c r="CL97" i="37"/>
  <c r="CM97" i="37"/>
  <c r="CN97" i="37"/>
  <c r="CO97" i="37"/>
  <c r="CP97" i="37"/>
  <c r="CT97" i="37"/>
  <c r="CU97" i="37"/>
  <c r="CV97" i="37"/>
  <c r="CW97" i="37"/>
  <c r="CX97" i="37"/>
  <c r="CY97" i="37"/>
  <c r="CZ97" i="37"/>
  <c r="DA97" i="37"/>
  <c r="DB97" i="37"/>
  <c r="DC97" i="37"/>
  <c r="DD97" i="37"/>
  <c r="DH97" i="37"/>
  <c r="DI97" i="37"/>
  <c r="DJ97" i="37"/>
  <c r="DK97" i="37"/>
  <c r="DL97" i="37"/>
  <c r="DM97" i="37"/>
  <c r="DN97" i="37"/>
  <c r="DO97" i="37"/>
  <c r="DP97" i="37"/>
  <c r="DQ97" i="37"/>
  <c r="DR97" i="37"/>
  <c r="A98" i="37"/>
  <c r="B98" i="37"/>
  <c r="F98" i="37"/>
  <c r="G98" i="37"/>
  <c r="AP98" i="37"/>
  <c r="AQ98" i="37"/>
  <c r="AR98" i="37"/>
  <c r="AS98" i="37"/>
  <c r="AT98" i="37"/>
  <c r="AU98" i="37"/>
  <c r="AV98" i="37"/>
  <c r="AW98" i="37"/>
  <c r="AX98" i="37"/>
  <c r="AY98" i="37"/>
  <c r="AZ98" i="37"/>
  <c r="BD98" i="37"/>
  <c r="BE98" i="37"/>
  <c r="BF98" i="37"/>
  <c r="BG98" i="37"/>
  <c r="BH98" i="37"/>
  <c r="BI98" i="37"/>
  <c r="BJ98" i="37"/>
  <c r="BK98" i="37"/>
  <c r="BL98" i="37"/>
  <c r="BM98" i="37"/>
  <c r="BN98" i="37"/>
  <c r="BR98" i="37"/>
  <c r="BS98" i="37"/>
  <c r="BT98" i="37"/>
  <c r="BU98" i="37"/>
  <c r="BV98" i="37"/>
  <c r="BW98" i="37"/>
  <c r="BX98" i="37"/>
  <c r="BY98" i="37"/>
  <c r="BZ98" i="37"/>
  <c r="CA98" i="37"/>
  <c r="CB98" i="37"/>
  <c r="CF98" i="37"/>
  <c r="CG98" i="37"/>
  <c r="CH98" i="37"/>
  <c r="CI98" i="37"/>
  <c r="CJ98" i="37"/>
  <c r="CK98" i="37"/>
  <c r="CL98" i="37"/>
  <c r="CM98" i="37"/>
  <c r="CN98" i="37"/>
  <c r="CO98" i="37"/>
  <c r="CP98" i="37"/>
  <c r="CT98" i="37"/>
  <c r="CU98" i="37"/>
  <c r="CV98" i="37"/>
  <c r="CW98" i="37"/>
  <c r="CX98" i="37"/>
  <c r="CY98" i="37"/>
  <c r="CZ98" i="37"/>
  <c r="DA98" i="37"/>
  <c r="DB98" i="37"/>
  <c r="DC98" i="37"/>
  <c r="DD98" i="37"/>
  <c r="DH98" i="37"/>
  <c r="DI98" i="37"/>
  <c r="DJ98" i="37"/>
  <c r="DK98" i="37"/>
  <c r="DL98" i="37"/>
  <c r="DM98" i="37"/>
  <c r="DN98" i="37"/>
  <c r="DO98" i="37"/>
  <c r="DP98" i="37"/>
  <c r="DQ98" i="37"/>
  <c r="DR98" i="37"/>
  <c r="A99" i="37"/>
  <c r="B99" i="37"/>
  <c r="F99" i="37"/>
  <c r="G99" i="37"/>
  <c r="AP99" i="37"/>
  <c r="AQ99" i="37"/>
  <c r="AR99" i="37"/>
  <c r="AS99" i="37"/>
  <c r="AT99" i="37"/>
  <c r="AU99" i="37"/>
  <c r="AV99" i="37"/>
  <c r="AW99" i="37"/>
  <c r="AX99" i="37"/>
  <c r="AY99" i="37"/>
  <c r="AZ99" i="37"/>
  <c r="BD99" i="37"/>
  <c r="BE99" i="37"/>
  <c r="BF99" i="37"/>
  <c r="BG99" i="37"/>
  <c r="BH99" i="37"/>
  <c r="BI99" i="37"/>
  <c r="BJ99" i="37"/>
  <c r="BK99" i="37"/>
  <c r="BL99" i="37"/>
  <c r="BM99" i="37"/>
  <c r="BN99" i="37"/>
  <c r="BR99" i="37"/>
  <c r="BS99" i="37"/>
  <c r="BT99" i="37"/>
  <c r="BU99" i="37"/>
  <c r="BV99" i="37"/>
  <c r="BW99" i="37"/>
  <c r="BX99" i="37"/>
  <c r="BY99" i="37"/>
  <c r="BZ99" i="37"/>
  <c r="CA99" i="37"/>
  <c r="CB99" i="37"/>
  <c r="CF99" i="37"/>
  <c r="CG99" i="37"/>
  <c r="CH99" i="37"/>
  <c r="CI99" i="37"/>
  <c r="CJ99" i="37"/>
  <c r="CK99" i="37"/>
  <c r="CL99" i="37"/>
  <c r="CM99" i="37"/>
  <c r="CN99" i="37"/>
  <c r="CO99" i="37"/>
  <c r="CP99" i="37"/>
  <c r="CT99" i="37"/>
  <c r="CU99" i="37"/>
  <c r="CV99" i="37"/>
  <c r="CW99" i="37"/>
  <c r="CX99" i="37"/>
  <c r="CY99" i="37"/>
  <c r="CZ99" i="37"/>
  <c r="DA99" i="37"/>
  <c r="DB99" i="37"/>
  <c r="DC99" i="37"/>
  <c r="DD99" i="37"/>
  <c r="DH99" i="37"/>
  <c r="DI99" i="37"/>
  <c r="DJ99" i="37"/>
  <c r="DK99" i="37"/>
  <c r="DL99" i="37"/>
  <c r="DM99" i="37"/>
  <c r="DN99" i="37"/>
  <c r="DO99" i="37"/>
  <c r="DP99" i="37"/>
  <c r="DQ99" i="37"/>
  <c r="DR99" i="37"/>
  <c r="A100" i="37"/>
  <c r="B100" i="37"/>
  <c r="F100" i="37"/>
  <c r="G100" i="37"/>
  <c r="AP100" i="37"/>
  <c r="AQ100" i="37"/>
  <c r="AR100" i="37"/>
  <c r="AS100" i="37"/>
  <c r="AT100" i="37"/>
  <c r="AU100" i="37"/>
  <c r="AV100" i="37"/>
  <c r="AW100" i="37"/>
  <c r="AX100" i="37"/>
  <c r="AY100" i="37"/>
  <c r="AZ100" i="37"/>
  <c r="BD100" i="37"/>
  <c r="BE100" i="37"/>
  <c r="BF100" i="37"/>
  <c r="BG100" i="37"/>
  <c r="BH100" i="37"/>
  <c r="BI100" i="37"/>
  <c r="BJ100" i="37"/>
  <c r="BK100" i="37"/>
  <c r="BL100" i="37"/>
  <c r="BM100" i="37"/>
  <c r="BN100" i="37"/>
  <c r="BR100" i="37"/>
  <c r="BS100" i="37"/>
  <c r="BT100" i="37"/>
  <c r="BU100" i="37"/>
  <c r="BV100" i="37"/>
  <c r="BW100" i="37"/>
  <c r="BX100" i="37"/>
  <c r="BY100" i="37"/>
  <c r="BZ100" i="37"/>
  <c r="CA100" i="37"/>
  <c r="CB100" i="37"/>
  <c r="CF100" i="37"/>
  <c r="CG100" i="37"/>
  <c r="CH100" i="37"/>
  <c r="CI100" i="37"/>
  <c r="CJ100" i="37"/>
  <c r="CK100" i="37"/>
  <c r="CL100" i="37"/>
  <c r="CM100" i="37"/>
  <c r="CN100" i="37"/>
  <c r="CO100" i="37"/>
  <c r="CP100" i="37"/>
  <c r="CT100" i="37"/>
  <c r="CU100" i="37"/>
  <c r="CV100" i="37"/>
  <c r="CW100" i="37"/>
  <c r="CX100" i="37"/>
  <c r="CY100" i="37"/>
  <c r="CZ100" i="37"/>
  <c r="DA100" i="37"/>
  <c r="DB100" i="37"/>
  <c r="DC100" i="37"/>
  <c r="DD100" i="37"/>
  <c r="DH100" i="37"/>
  <c r="DI100" i="37"/>
  <c r="DJ100" i="37"/>
  <c r="DK100" i="37"/>
  <c r="DL100" i="37"/>
  <c r="DM100" i="37"/>
  <c r="DN100" i="37"/>
  <c r="DO100" i="37"/>
  <c r="DP100" i="37"/>
  <c r="DQ100" i="37"/>
  <c r="DR100" i="37"/>
  <c r="A101" i="37"/>
  <c r="B101" i="37"/>
  <c r="F101" i="37"/>
  <c r="G101" i="37"/>
  <c r="AP101" i="37"/>
  <c r="AQ101" i="37"/>
  <c r="AR101" i="37"/>
  <c r="AS101" i="37"/>
  <c r="AT101" i="37"/>
  <c r="AU101" i="37"/>
  <c r="AV101" i="37"/>
  <c r="AW101" i="37"/>
  <c r="AX101" i="37"/>
  <c r="AY101" i="37"/>
  <c r="AZ101" i="37"/>
  <c r="BD101" i="37"/>
  <c r="BE101" i="37"/>
  <c r="BF101" i="37"/>
  <c r="BG101" i="37"/>
  <c r="BH101" i="37"/>
  <c r="BI101" i="37"/>
  <c r="BJ101" i="37"/>
  <c r="BK101" i="37"/>
  <c r="BL101" i="37"/>
  <c r="BM101" i="37"/>
  <c r="BN101" i="37"/>
  <c r="BR101" i="37"/>
  <c r="BS101" i="37"/>
  <c r="BT101" i="37"/>
  <c r="BU101" i="37"/>
  <c r="BV101" i="37"/>
  <c r="BW101" i="37"/>
  <c r="BX101" i="37"/>
  <c r="BY101" i="37"/>
  <c r="BZ101" i="37"/>
  <c r="CA101" i="37"/>
  <c r="CB101" i="37"/>
  <c r="CF101" i="37"/>
  <c r="CG101" i="37"/>
  <c r="CH101" i="37"/>
  <c r="CI101" i="37"/>
  <c r="CJ101" i="37"/>
  <c r="CK101" i="37"/>
  <c r="CL101" i="37"/>
  <c r="CM101" i="37"/>
  <c r="CN101" i="37"/>
  <c r="CO101" i="37"/>
  <c r="CP101" i="37"/>
  <c r="CT101" i="37"/>
  <c r="CU101" i="37"/>
  <c r="CV101" i="37"/>
  <c r="CW101" i="37"/>
  <c r="CX101" i="37"/>
  <c r="CY101" i="37"/>
  <c r="CZ101" i="37"/>
  <c r="DA101" i="37"/>
  <c r="DB101" i="37"/>
  <c r="DC101" i="37"/>
  <c r="DD101" i="37"/>
  <c r="DH101" i="37"/>
  <c r="DI101" i="37"/>
  <c r="DJ101" i="37"/>
  <c r="DK101" i="37"/>
  <c r="DL101" i="37"/>
  <c r="DM101" i="37"/>
  <c r="DN101" i="37"/>
  <c r="DO101" i="37"/>
  <c r="DP101" i="37"/>
  <c r="DQ101" i="37"/>
  <c r="DR101" i="37"/>
  <c r="A102" i="37"/>
  <c r="B102" i="37"/>
  <c r="F102" i="37"/>
  <c r="G102" i="37"/>
  <c r="AP102" i="37"/>
  <c r="AQ102" i="37"/>
  <c r="AR102" i="37"/>
  <c r="AS102" i="37"/>
  <c r="AT102" i="37"/>
  <c r="AU102" i="37"/>
  <c r="AV102" i="37"/>
  <c r="AW102" i="37"/>
  <c r="AX102" i="37"/>
  <c r="AY102" i="37"/>
  <c r="AZ102" i="37"/>
  <c r="BD102" i="37"/>
  <c r="BE102" i="37"/>
  <c r="BF102" i="37"/>
  <c r="BG102" i="37"/>
  <c r="BH102" i="37"/>
  <c r="BI102" i="37"/>
  <c r="BJ102" i="37"/>
  <c r="BK102" i="37"/>
  <c r="BL102" i="37"/>
  <c r="BM102" i="37"/>
  <c r="BN102" i="37"/>
  <c r="BR102" i="37"/>
  <c r="BS102" i="37"/>
  <c r="BT102" i="37"/>
  <c r="BU102" i="37"/>
  <c r="BV102" i="37"/>
  <c r="BW102" i="37"/>
  <c r="BX102" i="37"/>
  <c r="BY102" i="37"/>
  <c r="BZ102" i="37"/>
  <c r="CA102" i="37"/>
  <c r="CB102" i="37"/>
  <c r="CF102" i="37"/>
  <c r="CG102" i="37"/>
  <c r="CH102" i="37"/>
  <c r="CI102" i="37"/>
  <c r="CJ102" i="37"/>
  <c r="CK102" i="37"/>
  <c r="CL102" i="37"/>
  <c r="CM102" i="37"/>
  <c r="CN102" i="37"/>
  <c r="CO102" i="37"/>
  <c r="CP102" i="37"/>
  <c r="CT102" i="37"/>
  <c r="CU102" i="37"/>
  <c r="CV102" i="37"/>
  <c r="CW102" i="37"/>
  <c r="CX102" i="37"/>
  <c r="CY102" i="37"/>
  <c r="CZ102" i="37"/>
  <c r="DA102" i="37"/>
  <c r="DB102" i="37"/>
  <c r="DC102" i="37"/>
  <c r="DD102" i="37"/>
  <c r="DH102" i="37"/>
  <c r="DI102" i="37"/>
  <c r="DJ102" i="37"/>
  <c r="DK102" i="37"/>
  <c r="DL102" i="37"/>
  <c r="DM102" i="37"/>
  <c r="DN102" i="37"/>
  <c r="DO102" i="37"/>
  <c r="DP102" i="37"/>
  <c r="DQ102" i="37"/>
  <c r="DR102" i="37"/>
  <c r="A103" i="37"/>
  <c r="B103" i="37"/>
  <c r="F103" i="37"/>
  <c r="G103" i="37"/>
  <c r="AP103" i="37"/>
  <c r="AQ103" i="37"/>
  <c r="AR103" i="37"/>
  <c r="AS103" i="37"/>
  <c r="AT103" i="37"/>
  <c r="AU103" i="37"/>
  <c r="AV103" i="37"/>
  <c r="AW103" i="37"/>
  <c r="AX103" i="37"/>
  <c r="AY103" i="37"/>
  <c r="AZ103" i="37"/>
  <c r="BD103" i="37"/>
  <c r="BE103" i="37"/>
  <c r="BF103" i="37"/>
  <c r="BG103" i="37"/>
  <c r="BH103" i="37"/>
  <c r="BI103" i="37"/>
  <c r="BJ103" i="37"/>
  <c r="BK103" i="37"/>
  <c r="BL103" i="37"/>
  <c r="BM103" i="37"/>
  <c r="BN103" i="37"/>
  <c r="BR103" i="37"/>
  <c r="BS103" i="37"/>
  <c r="BT103" i="37"/>
  <c r="BU103" i="37"/>
  <c r="BV103" i="37"/>
  <c r="BW103" i="37"/>
  <c r="BX103" i="37"/>
  <c r="BY103" i="37"/>
  <c r="BZ103" i="37"/>
  <c r="CA103" i="37"/>
  <c r="CB103" i="37"/>
  <c r="CF103" i="37"/>
  <c r="CG103" i="37"/>
  <c r="CH103" i="37"/>
  <c r="CI103" i="37"/>
  <c r="CJ103" i="37"/>
  <c r="CK103" i="37"/>
  <c r="CL103" i="37"/>
  <c r="CM103" i="37"/>
  <c r="CN103" i="37"/>
  <c r="CO103" i="37"/>
  <c r="CP103" i="37"/>
  <c r="CT103" i="37"/>
  <c r="CU103" i="37"/>
  <c r="CV103" i="37"/>
  <c r="CW103" i="37"/>
  <c r="CX103" i="37"/>
  <c r="CY103" i="37"/>
  <c r="CZ103" i="37"/>
  <c r="DA103" i="37"/>
  <c r="DB103" i="37"/>
  <c r="DC103" i="37"/>
  <c r="DD103" i="37"/>
  <c r="DH103" i="37"/>
  <c r="DI103" i="37"/>
  <c r="DJ103" i="37"/>
  <c r="DK103" i="37"/>
  <c r="DL103" i="37"/>
  <c r="DM103" i="37"/>
  <c r="DN103" i="37"/>
  <c r="DO103" i="37"/>
  <c r="DP103" i="37"/>
  <c r="DQ103" i="37"/>
  <c r="DR103" i="37"/>
  <c r="A104" i="37"/>
  <c r="B104" i="37"/>
  <c r="F104" i="37"/>
  <c r="G104" i="37"/>
  <c r="AP104" i="37"/>
  <c r="AQ104" i="37"/>
  <c r="AR104" i="37"/>
  <c r="AS104" i="37"/>
  <c r="AT104" i="37"/>
  <c r="AU104" i="37"/>
  <c r="AV104" i="37"/>
  <c r="AW104" i="37"/>
  <c r="AX104" i="37"/>
  <c r="AY104" i="37"/>
  <c r="AZ104" i="37"/>
  <c r="BD104" i="37"/>
  <c r="BE104" i="37"/>
  <c r="BF104" i="37"/>
  <c r="BG104" i="37"/>
  <c r="BH104" i="37"/>
  <c r="BI104" i="37"/>
  <c r="BJ104" i="37"/>
  <c r="BK104" i="37"/>
  <c r="BL104" i="37"/>
  <c r="BM104" i="37"/>
  <c r="BN104" i="37"/>
  <c r="BR104" i="37"/>
  <c r="BS104" i="37"/>
  <c r="BT104" i="37"/>
  <c r="BU104" i="37"/>
  <c r="BV104" i="37"/>
  <c r="BW104" i="37"/>
  <c r="BX104" i="37"/>
  <c r="BY104" i="37"/>
  <c r="BZ104" i="37"/>
  <c r="CA104" i="37"/>
  <c r="CB104" i="37"/>
  <c r="CF104" i="37"/>
  <c r="CG104" i="37"/>
  <c r="CH104" i="37"/>
  <c r="CI104" i="37"/>
  <c r="CJ104" i="37"/>
  <c r="CK104" i="37"/>
  <c r="CL104" i="37"/>
  <c r="CM104" i="37"/>
  <c r="CN104" i="37"/>
  <c r="CO104" i="37"/>
  <c r="CP104" i="37"/>
  <c r="CT104" i="37"/>
  <c r="CU104" i="37"/>
  <c r="CV104" i="37"/>
  <c r="CW104" i="37"/>
  <c r="CX104" i="37"/>
  <c r="CY104" i="37"/>
  <c r="CZ104" i="37"/>
  <c r="DA104" i="37"/>
  <c r="DB104" i="37"/>
  <c r="DC104" i="37"/>
  <c r="DD104" i="37"/>
  <c r="DH104" i="37"/>
  <c r="DI104" i="37"/>
  <c r="DJ104" i="37"/>
  <c r="DK104" i="37"/>
  <c r="DL104" i="37"/>
  <c r="DM104" i="37"/>
  <c r="DN104" i="37"/>
  <c r="DO104" i="37"/>
  <c r="DP104" i="37"/>
  <c r="DQ104" i="37"/>
  <c r="DR104" i="37"/>
  <c r="A105" i="37"/>
  <c r="B105" i="37"/>
  <c r="F105" i="37"/>
  <c r="G105" i="37"/>
  <c r="AP105" i="37"/>
  <c r="AQ105" i="37"/>
  <c r="AR105" i="37"/>
  <c r="AS105" i="37"/>
  <c r="AT105" i="37"/>
  <c r="AU105" i="37"/>
  <c r="AV105" i="37"/>
  <c r="AW105" i="37"/>
  <c r="AX105" i="37"/>
  <c r="AY105" i="37"/>
  <c r="AZ105" i="37"/>
  <c r="BD105" i="37"/>
  <c r="BE105" i="37"/>
  <c r="BF105" i="37"/>
  <c r="BG105" i="37"/>
  <c r="BH105" i="37"/>
  <c r="BI105" i="37"/>
  <c r="BJ105" i="37"/>
  <c r="BK105" i="37"/>
  <c r="BL105" i="37"/>
  <c r="BM105" i="37"/>
  <c r="BN105" i="37"/>
  <c r="BR105" i="37"/>
  <c r="BS105" i="37"/>
  <c r="BT105" i="37"/>
  <c r="BU105" i="37"/>
  <c r="BV105" i="37"/>
  <c r="BW105" i="37"/>
  <c r="BX105" i="37"/>
  <c r="BY105" i="37"/>
  <c r="BZ105" i="37"/>
  <c r="CA105" i="37"/>
  <c r="CB105" i="37"/>
  <c r="CF105" i="37"/>
  <c r="CG105" i="37"/>
  <c r="CH105" i="37"/>
  <c r="CI105" i="37"/>
  <c r="CJ105" i="37"/>
  <c r="CK105" i="37"/>
  <c r="CL105" i="37"/>
  <c r="CM105" i="37"/>
  <c r="CN105" i="37"/>
  <c r="CO105" i="37"/>
  <c r="CP105" i="37"/>
  <c r="CT105" i="37"/>
  <c r="CU105" i="37"/>
  <c r="CV105" i="37"/>
  <c r="CW105" i="37"/>
  <c r="CX105" i="37"/>
  <c r="CY105" i="37"/>
  <c r="CZ105" i="37"/>
  <c r="DA105" i="37"/>
  <c r="DB105" i="37"/>
  <c r="DC105" i="37"/>
  <c r="DD105" i="37"/>
  <c r="DH105" i="37"/>
  <c r="DI105" i="37"/>
  <c r="DJ105" i="37"/>
  <c r="DK105" i="37"/>
  <c r="DL105" i="37"/>
  <c r="DM105" i="37"/>
  <c r="DN105" i="37"/>
  <c r="DO105" i="37"/>
  <c r="DP105" i="37"/>
  <c r="DQ105" i="37"/>
  <c r="DR105" i="37"/>
  <c r="A106" i="37"/>
  <c r="B106" i="37"/>
  <c r="F106" i="37"/>
  <c r="G106" i="37"/>
  <c r="AP106" i="37"/>
  <c r="AQ106" i="37"/>
  <c r="AR106" i="37"/>
  <c r="AS106" i="37"/>
  <c r="AT106" i="37"/>
  <c r="AU106" i="37"/>
  <c r="AV106" i="37"/>
  <c r="AW106" i="37"/>
  <c r="AX106" i="37"/>
  <c r="AY106" i="37"/>
  <c r="AZ106" i="37"/>
  <c r="BD106" i="37"/>
  <c r="BE106" i="37"/>
  <c r="BF106" i="37"/>
  <c r="BG106" i="37"/>
  <c r="BH106" i="37"/>
  <c r="BI106" i="37"/>
  <c r="BJ106" i="37"/>
  <c r="BK106" i="37"/>
  <c r="BL106" i="37"/>
  <c r="BM106" i="37"/>
  <c r="BN106" i="37"/>
  <c r="BR106" i="37"/>
  <c r="BS106" i="37"/>
  <c r="BT106" i="37"/>
  <c r="BU106" i="37"/>
  <c r="BV106" i="37"/>
  <c r="BW106" i="37"/>
  <c r="BX106" i="37"/>
  <c r="BY106" i="37"/>
  <c r="BZ106" i="37"/>
  <c r="CA106" i="37"/>
  <c r="CB106" i="37"/>
  <c r="CF106" i="37"/>
  <c r="CG106" i="37"/>
  <c r="CH106" i="37"/>
  <c r="CI106" i="37"/>
  <c r="CJ106" i="37"/>
  <c r="CK106" i="37"/>
  <c r="CL106" i="37"/>
  <c r="CM106" i="37"/>
  <c r="CN106" i="37"/>
  <c r="CO106" i="37"/>
  <c r="CP106" i="37"/>
  <c r="CT106" i="37"/>
  <c r="CU106" i="37"/>
  <c r="CV106" i="37"/>
  <c r="CW106" i="37"/>
  <c r="CX106" i="37"/>
  <c r="CY106" i="37"/>
  <c r="CZ106" i="37"/>
  <c r="DA106" i="37"/>
  <c r="DB106" i="37"/>
  <c r="DC106" i="37"/>
  <c r="DD106" i="37"/>
  <c r="DH106" i="37"/>
  <c r="DI106" i="37"/>
  <c r="DJ106" i="37"/>
  <c r="DK106" i="37"/>
  <c r="DL106" i="37"/>
  <c r="DM106" i="37"/>
  <c r="DN106" i="37"/>
  <c r="DO106" i="37"/>
  <c r="DP106" i="37"/>
  <c r="DQ106" i="37"/>
  <c r="DR106" i="37"/>
  <c r="A107" i="37"/>
  <c r="B107" i="37"/>
  <c r="F107" i="37"/>
  <c r="G107" i="37"/>
  <c r="AP107" i="37"/>
  <c r="AQ107" i="37"/>
  <c r="AR107" i="37"/>
  <c r="AS107" i="37"/>
  <c r="AT107" i="37"/>
  <c r="AU107" i="37"/>
  <c r="AV107" i="37"/>
  <c r="AW107" i="37"/>
  <c r="AX107" i="37"/>
  <c r="AY107" i="37"/>
  <c r="AZ107" i="37"/>
  <c r="BD107" i="37"/>
  <c r="BE107" i="37"/>
  <c r="BF107" i="37"/>
  <c r="BG107" i="37"/>
  <c r="BH107" i="37"/>
  <c r="BI107" i="37"/>
  <c r="BJ107" i="37"/>
  <c r="BK107" i="37"/>
  <c r="BL107" i="37"/>
  <c r="BM107" i="37"/>
  <c r="BN107" i="37"/>
  <c r="BR107" i="37"/>
  <c r="BS107" i="37"/>
  <c r="BT107" i="37"/>
  <c r="BU107" i="37"/>
  <c r="BV107" i="37"/>
  <c r="BW107" i="37"/>
  <c r="BX107" i="37"/>
  <c r="BY107" i="37"/>
  <c r="BZ107" i="37"/>
  <c r="CA107" i="37"/>
  <c r="CB107" i="37"/>
  <c r="CF107" i="37"/>
  <c r="CG107" i="37"/>
  <c r="CH107" i="37"/>
  <c r="CI107" i="37"/>
  <c r="CJ107" i="37"/>
  <c r="CK107" i="37"/>
  <c r="CL107" i="37"/>
  <c r="CM107" i="37"/>
  <c r="CN107" i="37"/>
  <c r="CO107" i="37"/>
  <c r="CP107" i="37"/>
  <c r="CT107" i="37"/>
  <c r="CU107" i="37"/>
  <c r="CV107" i="37"/>
  <c r="CW107" i="37"/>
  <c r="CX107" i="37"/>
  <c r="CY107" i="37"/>
  <c r="CZ107" i="37"/>
  <c r="DA107" i="37"/>
  <c r="DB107" i="37"/>
  <c r="DC107" i="37"/>
  <c r="DD107" i="37"/>
  <c r="DH107" i="37"/>
  <c r="DI107" i="37"/>
  <c r="DJ107" i="37"/>
  <c r="DK107" i="37"/>
  <c r="DL107" i="37"/>
  <c r="DM107" i="37"/>
  <c r="DN107" i="37"/>
  <c r="DO107" i="37"/>
  <c r="DP107" i="37"/>
  <c r="DQ107" i="37"/>
  <c r="DR107" i="37"/>
  <c r="A108" i="37"/>
  <c r="B108" i="37"/>
  <c r="F108" i="37"/>
  <c r="G108" i="37"/>
  <c r="AP108" i="37"/>
  <c r="AQ108" i="37"/>
  <c r="AR108" i="37"/>
  <c r="AS108" i="37"/>
  <c r="AT108" i="37"/>
  <c r="AU108" i="37"/>
  <c r="AV108" i="37"/>
  <c r="AW108" i="37"/>
  <c r="AX108" i="37"/>
  <c r="AY108" i="37"/>
  <c r="AZ108" i="37"/>
  <c r="BD108" i="37"/>
  <c r="BE108" i="37"/>
  <c r="BF108" i="37"/>
  <c r="BG108" i="37"/>
  <c r="BH108" i="37"/>
  <c r="BI108" i="37"/>
  <c r="BJ108" i="37"/>
  <c r="BK108" i="37"/>
  <c r="BL108" i="37"/>
  <c r="BM108" i="37"/>
  <c r="BN108" i="37"/>
  <c r="BR108" i="37"/>
  <c r="BS108" i="37"/>
  <c r="BT108" i="37"/>
  <c r="BU108" i="37"/>
  <c r="BV108" i="37"/>
  <c r="BW108" i="37"/>
  <c r="BX108" i="37"/>
  <c r="BY108" i="37"/>
  <c r="BZ108" i="37"/>
  <c r="CA108" i="37"/>
  <c r="CB108" i="37"/>
  <c r="CF108" i="37"/>
  <c r="CG108" i="37"/>
  <c r="CH108" i="37"/>
  <c r="CI108" i="37"/>
  <c r="CJ108" i="37"/>
  <c r="CK108" i="37"/>
  <c r="CL108" i="37"/>
  <c r="CM108" i="37"/>
  <c r="CN108" i="37"/>
  <c r="CO108" i="37"/>
  <c r="CP108" i="37"/>
  <c r="CT108" i="37"/>
  <c r="CU108" i="37"/>
  <c r="CV108" i="37"/>
  <c r="CW108" i="37"/>
  <c r="CX108" i="37"/>
  <c r="CY108" i="37"/>
  <c r="CZ108" i="37"/>
  <c r="DA108" i="37"/>
  <c r="DB108" i="37"/>
  <c r="DC108" i="37"/>
  <c r="DD108" i="37"/>
  <c r="DH108" i="37"/>
  <c r="DI108" i="37"/>
  <c r="DJ108" i="37"/>
  <c r="DK108" i="37"/>
  <c r="DL108" i="37"/>
  <c r="DM108" i="37"/>
  <c r="DN108" i="37"/>
  <c r="DO108" i="37"/>
  <c r="DP108" i="37"/>
  <c r="DQ108" i="37"/>
  <c r="DR108" i="37"/>
  <c r="A109" i="37"/>
  <c r="B109" i="37"/>
  <c r="F109" i="37"/>
  <c r="G109" i="37"/>
  <c r="AP109" i="37"/>
  <c r="AQ109" i="37"/>
  <c r="AR109" i="37"/>
  <c r="AS109" i="37"/>
  <c r="AT109" i="37"/>
  <c r="AU109" i="37"/>
  <c r="AV109" i="37"/>
  <c r="AW109" i="37"/>
  <c r="AX109" i="37"/>
  <c r="AY109" i="37"/>
  <c r="AZ109" i="37"/>
  <c r="BD109" i="37"/>
  <c r="BE109" i="37"/>
  <c r="BF109" i="37"/>
  <c r="BG109" i="37"/>
  <c r="BH109" i="37"/>
  <c r="BI109" i="37"/>
  <c r="BJ109" i="37"/>
  <c r="BK109" i="37"/>
  <c r="BL109" i="37"/>
  <c r="BM109" i="37"/>
  <c r="BN109" i="37"/>
  <c r="BR109" i="37"/>
  <c r="BS109" i="37"/>
  <c r="BT109" i="37"/>
  <c r="BU109" i="37"/>
  <c r="BV109" i="37"/>
  <c r="BW109" i="37"/>
  <c r="BX109" i="37"/>
  <c r="BY109" i="37"/>
  <c r="BZ109" i="37"/>
  <c r="CA109" i="37"/>
  <c r="CB109" i="37"/>
  <c r="CF109" i="37"/>
  <c r="CG109" i="37"/>
  <c r="CH109" i="37"/>
  <c r="CI109" i="37"/>
  <c r="CJ109" i="37"/>
  <c r="CK109" i="37"/>
  <c r="CL109" i="37"/>
  <c r="CM109" i="37"/>
  <c r="CN109" i="37"/>
  <c r="CO109" i="37"/>
  <c r="CP109" i="37"/>
  <c r="CT109" i="37"/>
  <c r="CU109" i="37"/>
  <c r="CV109" i="37"/>
  <c r="CW109" i="37"/>
  <c r="CX109" i="37"/>
  <c r="CY109" i="37"/>
  <c r="CZ109" i="37"/>
  <c r="DA109" i="37"/>
  <c r="DB109" i="37"/>
  <c r="DC109" i="37"/>
  <c r="DD109" i="37"/>
  <c r="DH109" i="37"/>
  <c r="DI109" i="37"/>
  <c r="DJ109" i="37"/>
  <c r="DK109" i="37"/>
  <c r="DL109" i="37"/>
  <c r="DM109" i="37"/>
  <c r="DN109" i="37"/>
  <c r="DO109" i="37"/>
  <c r="DP109" i="37"/>
  <c r="DQ109" i="37"/>
  <c r="DR109" i="37"/>
  <c r="A110" i="37"/>
  <c r="B110" i="37"/>
  <c r="F110" i="37"/>
  <c r="G110" i="37"/>
  <c r="AP110" i="37"/>
  <c r="AQ110" i="37"/>
  <c r="AR110" i="37"/>
  <c r="AS110" i="37"/>
  <c r="AT110" i="37"/>
  <c r="AU110" i="37"/>
  <c r="AV110" i="37"/>
  <c r="AW110" i="37"/>
  <c r="AX110" i="37"/>
  <c r="AY110" i="37"/>
  <c r="AZ110" i="37"/>
  <c r="BD110" i="37"/>
  <c r="BE110" i="37"/>
  <c r="BF110" i="37"/>
  <c r="BG110" i="37"/>
  <c r="BH110" i="37"/>
  <c r="BI110" i="37"/>
  <c r="BJ110" i="37"/>
  <c r="BK110" i="37"/>
  <c r="BL110" i="37"/>
  <c r="BM110" i="37"/>
  <c r="BN110" i="37"/>
  <c r="BR110" i="37"/>
  <c r="BS110" i="37"/>
  <c r="BT110" i="37"/>
  <c r="BU110" i="37"/>
  <c r="BV110" i="37"/>
  <c r="BW110" i="37"/>
  <c r="BX110" i="37"/>
  <c r="BY110" i="37"/>
  <c r="BZ110" i="37"/>
  <c r="CA110" i="37"/>
  <c r="CB110" i="37"/>
  <c r="CF110" i="37"/>
  <c r="CG110" i="37"/>
  <c r="CH110" i="37"/>
  <c r="CI110" i="37"/>
  <c r="CJ110" i="37"/>
  <c r="CK110" i="37"/>
  <c r="CL110" i="37"/>
  <c r="CM110" i="37"/>
  <c r="CN110" i="37"/>
  <c r="CO110" i="37"/>
  <c r="CP110" i="37"/>
  <c r="CT110" i="37"/>
  <c r="CU110" i="37"/>
  <c r="CV110" i="37"/>
  <c r="CW110" i="37"/>
  <c r="CX110" i="37"/>
  <c r="CY110" i="37"/>
  <c r="CZ110" i="37"/>
  <c r="DA110" i="37"/>
  <c r="DB110" i="37"/>
  <c r="DC110" i="37"/>
  <c r="DD110" i="37"/>
  <c r="DH110" i="37"/>
  <c r="DI110" i="37"/>
  <c r="DJ110" i="37"/>
  <c r="DK110" i="37"/>
  <c r="DL110" i="37"/>
  <c r="DM110" i="37"/>
  <c r="DN110" i="37"/>
  <c r="DO110" i="37"/>
  <c r="DP110" i="37"/>
  <c r="DQ110" i="37"/>
  <c r="DR110" i="37"/>
  <c r="A111" i="37"/>
  <c r="B111" i="37"/>
  <c r="F111" i="37"/>
  <c r="G111" i="37"/>
  <c r="AP111" i="37"/>
  <c r="AQ111" i="37"/>
  <c r="AR111" i="37"/>
  <c r="AS111" i="37"/>
  <c r="AT111" i="37"/>
  <c r="AU111" i="37"/>
  <c r="AV111" i="37"/>
  <c r="AW111" i="37"/>
  <c r="AX111" i="37"/>
  <c r="AY111" i="37"/>
  <c r="AZ111" i="37"/>
  <c r="BD111" i="37"/>
  <c r="BE111" i="37"/>
  <c r="BF111" i="37"/>
  <c r="BG111" i="37"/>
  <c r="BH111" i="37"/>
  <c r="BI111" i="37"/>
  <c r="BJ111" i="37"/>
  <c r="BK111" i="37"/>
  <c r="BL111" i="37"/>
  <c r="BM111" i="37"/>
  <c r="BN111" i="37"/>
  <c r="BR111" i="37"/>
  <c r="BS111" i="37"/>
  <c r="BT111" i="37"/>
  <c r="BU111" i="37"/>
  <c r="BV111" i="37"/>
  <c r="BW111" i="37"/>
  <c r="BX111" i="37"/>
  <c r="BY111" i="37"/>
  <c r="BZ111" i="37"/>
  <c r="CA111" i="37"/>
  <c r="CB111" i="37"/>
  <c r="CF111" i="37"/>
  <c r="CG111" i="37"/>
  <c r="CH111" i="37"/>
  <c r="CI111" i="37"/>
  <c r="CJ111" i="37"/>
  <c r="CK111" i="37"/>
  <c r="CL111" i="37"/>
  <c r="CM111" i="37"/>
  <c r="CN111" i="37"/>
  <c r="CO111" i="37"/>
  <c r="CP111" i="37"/>
  <c r="CT111" i="37"/>
  <c r="CU111" i="37"/>
  <c r="CV111" i="37"/>
  <c r="CW111" i="37"/>
  <c r="CX111" i="37"/>
  <c r="CY111" i="37"/>
  <c r="CZ111" i="37"/>
  <c r="DA111" i="37"/>
  <c r="DB111" i="37"/>
  <c r="DC111" i="37"/>
  <c r="DD111" i="37"/>
  <c r="DH111" i="37"/>
  <c r="DI111" i="37"/>
  <c r="DJ111" i="37"/>
  <c r="DK111" i="37"/>
  <c r="DL111" i="37"/>
  <c r="DM111" i="37"/>
  <c r="DN111" i="37"/>
  <c r="DO111" i="37"/>
  <c r="DP111" i="37"/>
  <c r="DQ111" i="37"/>
  <c r="DR111" i="37"/>
  <c r="A112" i="37"/>
  <c r="B112" i="37"/>
  <c r="F112" i="37"/>
  <c r="G112" i="37"/>
  <c r="AP112" i="37"/>
  <c r="AQ112" i="37"/>
  <c r="AR112" i="37"/>
  <c r="AS112" i="37"/>
  <c r="AT112" i="37"/>
  <c r="AU112" i="37"/>
  <c r="AV112" i="37"/>
  <c r="AW112" i="37"/>
  <c r="AX112" i="37"/>
  <c r="AY112" i="37"/>
  <c r="AZ112" i="37"/>
  <c r="BD112" i="37"/>
  <c r="BE112" i="37"/>
  <c r="BF112" i="37"/>
  <c r="BG112" i="37"/>
  <c r="BH112" i="37"/>
  <c r="BI112" i="37"/>
  <c r="BJ112" i="37"/>
  <c r="BK112" i="37"/>
  <c r="BL112" i="37"/>
  <c r="BM112" i="37"/>
  <c r="BN112" i="37"/>
  <c r="BR112" i="37"/>
  <c r="BS112" i="37"/>
  <c r="BT112" i="37"/>
  <c r="BU112" i="37"/>
  <c r="BV112" i="37"/>
  <c r="BW112" i="37"/>
  <c r="BX112" i="37"/>
  <c r="BY112" i="37"/>
  <c r="BZ112" i="37"/>
  <c r="CA112" i="37"/>
  <c r="CB112" i="37"/>
  <c r="CF112" i="37"/>
  <c r="CG112" i="37"/>
  <c r="CH112" i="37"/>
  <c r="CI112" i="37"/>
  <c r="CJ112" i="37"/>
  <c r="CK112" i="37"/>
  <c r="CL112" i="37"/>
  <c r="CM112" i="37"/>
  <c r="CN112" i="37"/>
  <c r="CO112" i="37"/>
  <c r="CP112" i="37"/>
  <c r="CT112" i="37"/>
  <c r="CU112" i="37"/>
  <c r="CV112" i="37"/>
  <c r="CW112" i="37"/>
  <c r="CX112" i="37"/>
  <c r="CY112" i="37"/>
  <c r="CZ112" i="37"/>
  <c r="DA112" i="37"/>
  <c r="DB112" i="37"/>
  <c r="DC112" i="37"/>
  <c r="DD112" i="37"/>
  <c r="DH112" i="37"/>
  <c r="DI112" i="37"/>
  <c r="DJ112" i="37"/>
  <c r="DK112" i="37"/>
  <c r="DL112" i="37"/>
  <c r="DM112" i="37"/>
  <c r="DN112" i="37"/>
  <c r="DO112" i="37"/>
  <c r="DP112" i="37"/>
  <c r="DQ112" i="37"/>
  <c r="DR112" i="37"/>
  <c r="A113" i="37"/>
  <c r="B113" i="37"/>
  <c r="F113" i="37"/>
  <c r="G113" i="37"/>
  <c r="AP113" i="37"/>
  <c r="AQ113" i="37"/>
  <c r="AR113" i="37"/>
  <c r="AS113" i="37"/>
  <c r="AT113" i="37"/>
  <c r="AU113" i="37"/>
  <c r="AV113" i="37"/>
  <c r="AW113" i="37"/>
  <c r="AX113" i="37"/>
  <c r="AY113" i="37"/>
  <c r="AZ113" i="37"/>
  <c r="BD113" i="37"/>
  <c r="BE113" i="37"/>
  <c r="BF113" i="37"/>
  <c r="BG113" i="37"/>
  <c r="BH113" i="37"/>
  <c r="BI113" i="37"/>
  <c r="BJ113" i="37"/>
  <c r="BK113" i="37"/>
  <c r="BL113" i="37"/>
  <c r="BM113" i="37"/>
  <c r="BN113" i="37"/>
  <c r="BR113" i="37"/>
  <c r="BS113" i="37"/>
  <c r="BT113" i="37"/>
  <c r="BU113" i="37"/>
  <c r="BV113" i="37"/>
  <c r="BW113" i="37"/>
  <c r="BX113" i="37"/>
  <c r="BY113" i="37"/>
  <c r="BZ113" i="37"/>
  <c r="CA113" i="37"/>
  <c r="CB113" i="37"/>
  <c r="CF113" i="37"/>
  <c r="CG113" i="37"/>
  <c r="CH113" i="37"/>
  <c r="CI113" i="37"/>
  <c r="CJ113" i="37"/>
  <c r="CK113" i="37"/>
  <c r="CL113" i="37"/>
  <c r="CM113" i="37"/>
  <c r="CN113" i="37"/>
  <c r="CO113" i="37"/>
  <c r="CP113" i="37"/>
  <c r="CT113" i="37"/>
  <c r="CU113" i="37"/>
  <c r="CV113" i="37"/>
  <c r="CW113" i="37"/>
  <c r="CX113" i="37"/>
  <c r="CY113" i="37"/>
  <c r="CZ113" i="37"/>
  <c r="DA113" i="37"/>
  <c r="DB113" i="37"/>
  <c r="DC113" i="37"/>
  <c r="DD113" i="37"/>
  <c r="DH113" i="37"/>
  <c r="DI113" i="37"/>
  <c r="DJ113" i="37"/>
  <c r="DK113" i="37"/>
  <c r="DL113" i="37"/>
  <c r="DM113" i="37"/>
  <c r="DN113" i="37"/>
  <c r="DO113" i="37"/>
  <c r="DP113" i="37"/>
  <c r="DQ113" i="37"/>
  <c r="DR113" i="37"/>
  <c r="A114" i="37"/>
  <c r="B114" i="37"/>
  <c r="F114" i="37"/>
  <c r="G114" i="37"/>
  <c r="AP114" i="37"/>
  <c r="AQ114" i="37"/>
  <c r="AR114" i="37"/>
  <c r="AS114" i="37"/>
  <c r="AT114" i="37"/>
  <c r="AU114" i="37"/>
  <c r="AV114" i="37"/>
  <c r="AW114" i="37"/>
  <c r="AX114" i="37"/>
  <c r="AY114" i="37"/>
  <c r="AZ114" i="37"/>
  <c r="BD114" i="37"/>
  <c r="BE114" i="37"/>
  <c r="BF114" i="37"/>
  <c r="BG114" i="37"/>
  <c r="BH114" i="37"/>
  <c r="BI114" i="37"/>
  <c r="BJ114" i="37"/>
  <c r="BK114" i="37"/>
  <c r="BL114" i="37"/>
  <c r="BM114" i="37"/>
  <c r="BN114" i="37"/>
  <c r="BR114" i="37"/>
  <c r="BS114" i="37"/>
  <c r="BT114" i="37"/>
  <c r="BU114" i="37"/>
  <c r="BV114" i="37"/>
  <c r="BW114" i="37"/>
  <c r="BX114" i="37"/>
  <c r="BY114" i="37"/>
  <c r="BZ114" i="37"/>
  <c r="CA114" i="37"/>
  <c r="CB114" i="37"/>
  <c r="CF114" i="37"/>
  <c r="CG114" i="37"/>
  <c r="CH114" i="37"/>
  <c r="CI114" i="37"/>
  <c r="CJ114" i="37"/>
  <c r="CK114" i="37"/>
  <c r="CL114" i="37"/>
  <c r="CM114" i="37"/>
  <c r="CN114" i="37"/>
  <c r="CO114" i="37"/>
  <c r="CP114" i="37"/>
  <c r="CT114" i="37"/>
  <c r="CU114" i="37"/>
  <c r="CV114" i="37"/>
  <c r="CW114" i="37"/>
  <c r="CX114" i="37"/>
  <c r="CY114" i="37"/>
  <c r="CZ114" i="37"/>
  <c r="DA114" i="37"/>
  <c r="DB114" i="37"/>
  <c r="DC114" i="37"/>
  <c r="DD114" i="37"/>
  <c r="DH114" i="37"/>
  <c r="DI114" i="37"/>
  <c r="DJ114" i="37"/>
  <c r="DK114" i="37"/>
  <c r="DL114" i="37"/>
  <c r="DM114" i="37"/>
  <c r="DN114" i="37"/>
  <c r="DO114" i="37"/>
  <c r="DP114" i="37"/>
  <c r="DQ114" i="37"/>
  <c r="DR114" i="37"/>
  <c r="A115" i="37"/>
  <c r="B115" i="37"/>
  <c r="F115" i="37"/>
  <c r="G115" i="37"/>
  <c r="AP115" i="37"/>
  <c r="AQ115" i="37"/>
  <c r="AR115" i="37"/>
  <c r="AS115" i="37"/>
  <c r="AT115" i="37"/>
  <c r="AU115" i="37"/>
  <c r="AV115" i="37"/>
  <c r="AW115" i="37"/>
  <c r="AX115" i="37"/>
  <c r="AY115" i="37"/>
  <c r="AZ115" i="37"/>
  <c r="BD115" i="37"/>
  <c r="BE115" i="37"/>
  <c r="BF115" i="37"/>
  <c r="BG115" i="37"/>
  <c r="BH115" i="37"/>
  <c r="BI115" i="37"/>
  <c r="BJ115" i="37"/>
  <c r="BK115" i="37"/>
  <c r="BL115" i="37"/>
  <c r="BM115" i="37"/>
  <c r="BN115" i="37"/>
  <c r="BR115" i="37"/>
  <c r="BS115" i="37"/>
  <c r="BT115" i="37"/>
  <c r="BU115" i="37"/>
  <c r="BV115" i="37"/>
  <c r="BW115" i="37"/>
  <c r="BX115" i="37"/>
  <c r="BY115" i="37"/>
  <c r="BZ115" i="37"/>
  <c r="CA115" i="37"/>
  <c r="CB115" i="37"/>
  <c r="CF115" i="37"/>
  <c r="CG115" i="37"/>
  <c r="CH115" i="37"/>
  <c r="CI115" i="37"/>
  <c r="CJ115" i="37"/>
  <c r="CK115" i="37"/>
  <c r="CL115" i="37"/>
  <c r="CM115" i="37"/>
  <c r="CN115" i="37"/>
  <c r="CO115" i="37"/>
  <c r="CP115" i="37"/>
  <c r="CT115" i="37"/>
  <c r="CU115" i="37"/>
  <c r="CV115" i="37"/>
  <c r="CW115" i="37"/>
  <c r="CX115" i="37"/>
  <c r="CY115" i="37"/>
  <c r="CZ115" i="37"/>
  <c r="DA115" i="37"/>
  <c r="DB115" i="37"/>
  <c r="DC115" i="37"/>
  <c r="DD115" i="37"/>
  <c r="DH115" i="37"/>
  <c r="DI115" i="37"/>
  <c r="DJ115" i="37"/>
  <c r="DK115" i="37"/>
  <c r="DL115" i="37"/>
  <c r="DM115" i="37"/>
  <c r="DN115" i="37"/>
  <c r="DO115" i="37"/>
  <c r="DP115" i="37"/>
  <c r="DQ115" i="37"/>
  <c r="DR115" i="37"/>
  <c r="A116" i="37"/>
  <c r="B116" i="37"/>
  <c r="F116" i="37"/>
  <c r="G116" i="37"/>
  <c r="AP116" i="37"/>
  <c r="AQ116" i="37"/>
  <c r="AR116" i="37"/>
  <c r="AS116" i="37"/>
  <c r="AT116" i="37"/>
  <c r="AU116" i="37"/>
  <c r="AV116" i="37"/>
  <c r="AW116" i="37"/>
  <c r="AX116" i="37"/>
  <c r="AY116" i="37"/>
  <c r="AZ116" i="37"/>
  <c r="BD116" i="37"/>
  <c r="BE116" i="37"/>
  <c r="BF116" i="37"/>
  <c r="BG116" i="37"/>
  <c r="BH116" i="37"/>
  <c r="BI116" i="37"/>
  <c r="BJ116" i="37"/>
  <c r="BK116" i="37"/>
  <c r="BL116" i="37"/>
  <c r="BM116" i="37"/>
  <c r="BN116" i="37"/>
  <c r="BR116" i="37"/>
  <c r="BS116" i="37"/>
  <c r="BT116" i="37"/>
  <c r="BU116" i="37"/>
  <c r="BV116" i="37"/>
  <c r="BW116" i="37"/>
  <c r="BX116" i="37"/>
  <c r="BY116" i="37"/>
  <c r="BZ116" i="37"/>
  <c r="CA116" i="37"/>
  <c r="CB116" i="37"/>
  <c r="CF116" i="37"/>
  <c r="CG116" i="37"/>
  <c r="CH116" i="37"/>
  <c r="CI116" i="37"/>
  <c r="CJ116" i="37"/>
  <c r="CK116" i="37"/>
  <c r="CL116" i="37"/>
  <c r="CM116" i="37"/>
  <c r="CN116" i="37"/>
  <c r="CO116" i="37"/>
  <c r="CP116" i="37"/>
  <c r="CT116" i="37"/>
  <c r="CU116" i="37"/>
  <c r="CV116" i="37"/>
  <c r="CW116" i="37"/>
  <c r="CX116" i="37"/>
  <c r="CY116" i="37"/>
  <c r="CZ116" i="37"/>
  <c r="DA116" i="37"/>
  <c r="DB116" i="37"/>
  <c r="DC116" i="37"/>
  <c r="DD116" i="37"/>
  <c r="DH116" i="37"/>
  <c r="DI116" i="37"/>
  <c r="DJ116" i="37"/>
  <c r="DK116" i="37"/>
  <c r="DL116" i="37"/>
  <c r="DM116" i="37"/>
  <c r="DN116" i="37"/>
  <c r="DO116" i="37"/>
  <c r="DP116" i="37"/>
  <c r="DQ116" i="37"/>
  <c r="DR116" i="37"/>
  <c r="A117" i="37"/>
  <c r="B117" i="37"/>
  <c r="F117" i="37"/>
  <c r="G117" i="37"/>
  <c r="AP117" i="37"/>
  <c r="AQ117" i="37"/>
  <c r="AR117" i="37"/>
  <c r="AS117" i="37"/>
  <c r="AT117" i="37"/>
  <c r="AU117" i="37"/>
  <c r="AV117" i="37"/>
  <c r="AW117" i="37"/>
  <c r="AX117" i="37"/>
  <c r="AY117" i="37"/>
  <c r="AZ117" i="37"/>
  <c r="BD117" i="37"/>
  <c r="BE117" i="37"/>
  <c r="BF117" i="37"/>
  <c r="BG117" i="37"/>
  <c r="BH117" i="37"/>
  <c r="BI117" i="37"/>
  <c r="BJ117" i="37"/>
  <c r="BK117" i="37"/>
  <c r="BL117" i="37"/>
  <c r="BM117" i="37"/>
  <c r="BN117" i="37"/>
  <c r="BR117" i="37"/>
  <c r="BS117" i="37"/>
  <c r="BT117" i="37"/>
  <c r="BU117" i="37"/>
  <c r="BV117" i="37"/>
  <c r="BW117" i="37"/>
  <c r="BX117" i="37"/>
  <c r="BY117" i="37"/>
  <c r="BZ117" i="37"/>
  <c r="CA117" i="37"/>
  <c r="CB117" i="37"/>
  <c r="CF117" i="37"/>
  <c r="CG117" i="37"/>
  <c r="CH117" i="37"/>
  <c r="CI117" i="37"/>
  <c r="CJ117" i="37"/>
  <c r="CK117" i="37"/>
  <c r="CL117" i="37"/>
  <c r="CM117" i="37"/>
  <c r="CN117" i="37"/>
  <c r="CO117" i="37"/>
  <c r="CP117" i="37"/>
  <c r="CT117" i="37"/>
  <c r="CU117" i="37"/>
  <c r="CV117" i="37"/>
  <c r="CW117" i="37"/>
  <c r="CX117" i="37"/>
  <c r="CY117" i="37"/>
  <c r="CZ117" i="37"/>
  <c r="DA117" i="37"/>
  <c r="DB117" i="37"/>
  <c r="DC117" i="37"/>
  <c r="DD117" i="37"/>
  <c r="DH117" i="37"/>
  <c r="DI117" i="37"/>
  <c r="DJ117" i="37"/>
  <c r="DK117" i="37"/>
  <c r="DL117" i="37"/>
  <c r="DM117" i="37"/>
  <c r="DN117" i="37"/>
  <c r="DO117" i="37"/>
  <c r="DP117" i="37"/>
  <c r="DQ117" i="37"/>
  <c r="DR117" i="37"/>
  <c r="A118" i="37"/>
  <c r="B118" i="37"/>
  <c r="F118" i="37"/>
  <c r="G118" i="37"/>
  <c r="AP118" i="37"/>
  <c r="AQ118" i="37"/>
  <c r="AR118" i="37"/>
  <c r="AS118" i="37"/>
  <c r="AT118" i="37"/>
  <c r="AU118" i="37"/>
  <c r="AV118" i="37"/>
  <c r="AW118" i="37"/>
  <c r="AX118" i="37"/>
  <c r="AY118" i="37"/>
  <c r="AZ118" i="37"/>
  <c r="BD118" i="37"/>
  <c r="BE118" i="37"/>
  <c r="BF118" i="37"/>
  <c r="BG118" i="37"/>
  <c r="BH118" i="37"/>
  <c r="BI118" i="37"/>
  <c r="BJ118" i="37"/>
  <c r="BK118" i="37"/>
  <c r="BL118" i="37"/>
  <c r="BM118" i="37"/>
  <c r="BN118" i="37"/>
  <c r="BR118" i="37"/>
  <c r="BS118" i="37"/>
  <c r="BT118" i="37"/>
  <c r="BU118" i="37"/>
  <c r="BV118" i="37"/>
  <c r="BW118" i="37"/>
  <c r="BX118" i="37"/>
  <c r="BY118" i="37"/>
  <c r="BZ118" i="37"/>
  <c r="CA118" i="37"/>
  <c r="CB118" i="37"/>
  <c r="CF118" i="37"/>
  <c r="CG118" i="37"/>
  <c r="CH118" i="37"/>
  <c r="CI118" i="37"/>
  <c r="CJ118" i="37"/>
  <c r="CK118" i="37"/>
  <c r="CL118" i="37"/>
  <c r="CM118" i="37"/>
  <c r="CN118" i="37"/>
  <c r="CO118" i="37"/>
  <c r="CP118" i="37"/>
  <c r="CT118" i="37"/>
  <c r="CU118" i="37"/>
  <c r="CV118" i="37"/>
  <c r="CW118" i="37"/>
  <c r="CX118" i="37"/>
  <c r="CY118" i="37"/>
  <c r="CZ118" i="37"/>
  <c r="DA118" i="37"/>
  <c r="DB118" i="37"/>
  <c r="DC118" i="37"/>
  <c r="DD118" i="37"/>
  <c r="DH118" i="37"/>
  <c r="DI118" i="37"/>
  <c r="DJ118" i="37"/>
  <c r="DK118" i="37"/>
  <c r="DL118" i="37"/>
  <c r="DM118" i="37"/>
  <c r="DN118" i="37"/>
  <c r="DO118" i="37"/>
  <c r="DP118" i="37"/>
  <c r="DQ118" i="37"/>
  <c r="DR118" i="37"/>
  <c r="A119" i="37"/>
  <c r="B119" i="37"/>
  <c r="F119" i="37"/>
  <c r="G119" i="37"/>
  <c r="AP119" i="37"/>
  <c r="AQ119" i="37"/>
  <c r="AR119" i="37"/>
  <c r="AS119" i="37"/>
  <c r="AT119" i="37"/>
  <c r="AU119" i="37"/>
  <c r="AV119" i="37"/>
  <c r="AW119" i="37"/>
  <c r="AX119" i="37"/>
  <c r="AY119" i="37"/>
  <c r="AZ119" i="37"/>
  <c r="BD119" i="37"/>
  <c r="BE119" i="37"/>
  <c r="BF119" i="37"/>
  <c r="BG119" i="37"/>
  <c r="BH119" i="37"/>
  <c r="BI119" i="37"/>
  <c r="BJ119" i="37"/>
  <c r="BK119" i="37"/>
  <c r="BL119" i="37"/>
  <c r="BM119" i="37"/>
  <c r="BN119" i="37"/>
  <c r="BR119" i="37"/>
  <c r="BS119" i="37"/>
  <c r="BT119" i="37"/>
  <c r="BU119" i="37"/>
  <c r="BV119" i="37"/>
  <c r="BW119" i="37"/>
  <c r="BX119" i="37"/>
  <c r="BY119" i="37"/>
  <c r="BZ119" i="37"/>
  <c r="CA119" i="37"/>
  <c r="CB119" i="37"/>
  <c r="CF119" i="37"/>
  <c r="CG119" i="37"/>
  <c r="CH119" i="37"/>
  <c r="CI119" i="37"/>
  <c r="CJ119" i="37"/>
  <c r="CK119" i="37"/>
  <c r="CL119" i="37"/>
  <c r="CM119" i="37"/>
  <c r="CN119" i="37"/>
  <c r="CO119" i="37"/>
  <c r="CP119" i="37"/>
  <c r="CT119" i="37"/>
  <c r="CU119" i="37"/>
  <c r="CV119" i="37"/>
  <c r="CW119" i="37"/>
  <c r="CX119" i="37"/>
  <c r="CY119" i="37"/>
  <c r="CZ119" i="37"/>
  <c r="DA119" i="37"/>
  <c r="DB119" i="37"/>
  <c r="DC119" i="37"/>
  <c r="DD119" i="37"/>
  <c r="DH119" i="37"/>
  <c r="DI119" i="37"/>
  <c r="DJ119" i="37"/>
  <c r="DK119" i="37"/>
  <c r="DL119" i="37"/>
  <c r="DM119" i="37"/>
  <c r="DN119" i="37"/>
  <c r="DO119" i="37"/>
  <c r="DP119" i="37"/>
  <c r="DQ119" i="37"/>
  <c r="DR119" i="37"/>
  <c r="A120" i="37"/>
  <c r="B120" i="37"/>
  <c r="F120" i="37"/>
  <c r="G120" i="37"/>
  <c r="AP120" i="37"/>
  <c r="AQ120" i="37"/>
  <c r="AR120" i="37"/>
  <c r="AS120" i="37"/>
  <c r="AT120" i="37"/>
  <c r="AU120" i="37"/>
  <c r="AV120" i="37"/>
  <c r="AW120" i="37"/>
  <c r="AX120" i="37"/>
  <c r="AY120" i="37"/>
  <c r="AZ120" i="37"/>
  <c r="BD120" i="37"/>
  <c r="BE120" i="37"/>
  <c r="BF120" i="37"/>
  <c r="BG120" i="37"/>
  <c r="BH120" i="37"/>
  <c r="BI120" i="37"/>
  <c r="BJ120" i="37"/>
  <c r="BK120" i="37"/>
  <c r="BL120" i="37"/>
  <c r="BM120" i="37"/>
  <c r="BN120" i="37"/>
  <c r="BR120" i="37"/>
  <c r="BS120" i="37"/>
  <c r="BT120" i="37"/>
  <c r="BU120" i="37"/>
  <c r="BV120" i="37"/>
  <c r="BW120" i="37"/>
  <c r="BX120" i="37"/>
  <c r="BY120" i="37"/>
  <c r="BZ120" i="37"/>
  <c r="CA120" i="37"/>
  <c r="CB120" i="37"/>
  <c r="CF120" i="37"/>
  <c r="CG120" i="37"/>
  <c r="CH120" i="37"/>
  <c r="CI120" i="37"/>
  <c r="CJ120" i="37"/>
  <c r="CK120" i="37"/>
  <c r="CL120" i="37"/>
  <c r="CM120" i="37"/>
  <c r="CN120" i="37"/>
  <c r="CO120" i="37"/>
  <c r="CP120" i="37"/>
  <c r="CT120" i="37"/>
  <c r="CU120" i="37"/>
  <c r="CV120" i="37"/>
  <c r="CW120" i="37"/>
  <c r="CX120" i="37"/>
  <c r="CY120" i="37"/>
  <c r="CZ120" i="37"/>
  <c r="DA120" i="37"/>
  <c r="DB120" i="37"/>
  <c r="DC120" i="37"/>
  <c r="DD120" i="37"/>
  <c r="DH120" i="37"/>
  <c r="DI120" i="37"/>
  <c r="DJ120" i="37"/>
  <c r="DK120" i="37"/>
  <c r="DL120" i="37"/>
  <c r="DM120" i="37"/>
  <c r="DN120" i="37"/>
  <c r="DO120" i="37"/>
  <c r="DP120" i="37"/>
  <c r="DQ120" i="37"/>
  <c r="DR120" i="37"/>
  <c r="A121" i="37"/>
  <c r="B121" i="37"/>
  <c r="F121" i="37"/>
  <c r="G121" i="37"/>
  <c r="AP121" i="37"/>
  <c r="AQ121" i="37"/>
  <c r="AR121" i="37"/>
  <c r="AS121" i="37"/>
  <c r="AT121" i="37"/>
  <c r="AU121" i="37"/>
  <c r="AV121" i="37"/>
  <c r="AW121" i="37"/>
  <c r="AX121" i="37"/>
  <c r="AY121" i="37"/>
  <c r="AZ121" i="37"/>
  <c r="BD121" i="37"/>
  <c r="BE121" i="37"/>
  <c r="BF121" i="37"/>
  <c r="BG121" i="37"/>
  <c r="BH121" i="37"/>
  <c r="BI121" i="37"/>
  <c r="BJ121" i="37"/>
  <c r="BK121" i="37"/>
  <c r="BL121" i="37"/>
  <c r="BM121" i="37"/>
  <c r="BN121" i="37"/>
  <c r="BR121" i="37"/>
  <c r="BS121" i="37"/>
  <c r="BT121" i="37"/>
  <c r="BU121" i="37"/>
  <c r="BV121" i="37"/>
  <c r="BW121" i="37"/>
  <c r="BX121" i="37"/>
  <c r="BY121" i="37"/>
  <c r="BZ121" i="37"/>
  <c r="CA121" i="37"/>
  <c r="CB121" i="37"/>
  <c r="CF121" i="37"/>
  <c r="CG121" i="37"/>
  <c r="CH121" i="37"/>
  <c r="CI121" i="37"/>
  <c r="CJ121" i="37"/>
  <c r="CK121" i="37"/>
  <c r="CL121" i="37"/>
  <c r="CM121" i="37"/>
  <c r="CN121" i="37"/>
  <c r="CO121" i="37"/>
  <c r="CP121" i="37"/>
  <c r="CT121" i="37"/>
  <c r="CU121" i="37"/>
  <c r="CV121" i="37"/>
  <c r="CW121" i="37"/>
  <c r="CX121" i="37"/>
  <c r="CY121" i="37"/>
  <c r="CZ121" i="37"/>
  <c r="DA121" i="37"/>
  <c r="DB121" i="37"/>
  <c r="DC121" i="37"/>
  <c r="DD121" i="37"/>
  <c r="DH121" i="37"/>
  <c r="DI121" i="37"/>
  <c r="DJ121" i="37"/>
  <c r="DK121" i="37"/>
  <c r="DL121" i="37"/>
  <c r="DM121" i="37"/>
  <c r="DN121" i="37"/>
  <c r="DO121" i="37"/>
  <c r="DP121" i="37"/>
  <c r="DQ121" i="37"/>
  <c r="DR121" i="37"/>
  <c r="A122" i="37"/>
  <c r="B122" i="37"/>
  <c r="F122" i="37"/>
  <c r="G122" i="37"/>
  <c r="AP122" i="37"/>
  <c r="AQ122" i="37"/>
  <c r="AR122" i="37"/>
  <c r="AS122" i="37"/>
  <c r="AT122" i="37"/>
  <c r="AU122" i="37"/>
  <c r="AV122" i="37"/>
  <c r="AW122" i="37"/>
  <c r="AX122" i="37"/>
  <c r="AY122" i="37"/>
  <c r="AZ122" i="37"/>
  <c r="BD122" i="37"/>
  <c r="BE122" i="37"/>
  <c r="BF122" i="37"/>
  <c r="BG122" i="37"/>
  <c r="BH122" i="37"/>
  <c r="BI122" i="37"/>
  <c r="BJ122" i="37"/>
  <c r="BK122" i="37"/>
  <c r="BL122" i="37"/>
  <c r="BM122" i="37"/>
  <c r="BN122" i="37"/>
  <c r="BR122" i="37"/>
  <c r="BS122" i="37"/>
  <c r="BT122" i="37"/>
  <c r="BU122" i="37"/>
  <c r="BV122" i="37"/>
  <c r="BW122" i="37"/>
  <c r="BX122" i="37"/>
  <c r="BY122" i="37"/>
  <c r="BZ122" i="37"/>
  <c r="CA122" i="37"/>
  <c r="CB122" i="37"/>
  <c r="CF122" i="37"/>
  <c r="CG122" i="37"/>
  <c r="CH122" i="37"/>
  <c r="CI122" i="37"/>
  <c r="CJ122" i="37"/>
  <c r="CK122" i="37"/>
  <c r="CL122" i="37"/>
  <c r="CM122" i="37"/>
  <c r="CN122" i="37"/>
  <c r="CO122" i="37"/>
  <c r="CP122" i="37"/>
  <c r="CT122" i="37"/>
  <c r="CU122" i="37"/>
  <c r="CV122" i="37"/>
  <c r="CW122" i="37"/>
  <c r="CX122" i="37"/>
  <c r="CY122" i="37"/>
  <c r="CZ122" i="37"/>
  <c r="DA122" i="37"/>
  <c r="DB122" i="37"/>
  <c r="DC122" i="37"/>
  <c r="DD122" i="37"/>
  <c r="DH122" i="37"/>
  <c r="DI122" i="37"/>
  <c r="DJ122" i="37"/>
  <c r="DK122" i="37"/>
  <c r="DL122" i="37"/>
  <c r="DM122" i="37"/>
  <c r="DN122" i="37"/>
  <c r="DO122" i="37"/>
  <c r="DP122" i="37"/>
  <c r="DQ122" i="37"/>
  <c r="DR122" i="37"/>
  <c r="A123" i="37"/>
  <c r="B123" i="37"/>
  <c r="F123" i="37"/>
  <c r="G123" i="37"/>
  <c r="AP123" i="37"/>
  <c r="AQ123" i="37"/>
  <c r="AR123" i="37"/>
  <c r="AS123" i="37"/>
  <c r="AT123" i="37"/>
  <c r="AU123" i="37"/>
  <c r="AV123" i="37"/>
  <c r="AW123" i="37"/>
  <c r="AX123" i="37"/>
  <c r="AY123" i="37"/>
  <c r="AZ123" i="37"/>
  <c r="BD123" i="37"/>
  <c r="BE123" i="37"/>
  <c r="BF123" i="37"/>
  <c r="BG123" i="37"/>
  <c r="BH123" i="37"/>
  <c r="BI123" i="37"/>
  <c r="BJ123" i="37"/>
  <c r="BK123" i="37"/>
  <c r="BL123" i="37"/>
  <c r="BM123" i="37"/>
  <c r="BN123" i="37"/>
  <c r="BR123" i="37"/>
  <c r="BS123" i="37"/>
  <c r="BT123" i="37"/>
  <c r="BU123" i="37"/>
  <c r="BV123" i="37"/>
  <c r="BW123" i="37"/>
  <c r="BX123" i="37"/>
  <c r="BY123" i="37"/>
  <c r="BZ123" i="37"/>
  <c r="CA123" i="37"/>
  <c r="CB123" i="37"/>
  <c r="CF123" i="37"/>
  <c r="CG123" i="37"/>
  <c r="CH123" i="37"/>
  <c r="CI123" i="37"/>
  <c r="CJ123" i="37"/>
  <c r="CK123" i="37"/>
  <c r="CL123" i="37"/>
  <c r="CM123" i="37"/>
  <c r="CN123" i="37"/>
  <c r="CO123" i="37"/>
  <c r="CP123" i="37"/>
  <c r="CT123" i="37"/>
  <c r="CU123" i="37"/>
  <c r="CV123" i="37"/>
  <c r="CW123" i="37"/>
  <c r="CX123" i="37"/>
  <c r="CY123" i="37"/>
  <c r="CZ123" i="37"/>
  <c r="DA123" i="37"/>
  <c r="DB123" i="37"/>
  <c r="DC123" i="37"/>
  <c r="DD123" i="37"/>
  <c r="DH123" i="37"/>
  <c r="DI123" i="37"/>
  <c r="DJ123" i="37"/>
  <c r="DK123" i="37"/>
  <c r="DL123" i="37"/>
  <c r="DM123" i="37"/>
  <c r="DN123" i="37"/>
  <c r="DO123" i="37"/>
  <c r="DP123" i="37"/>
  <c r="DQ123" i="37"/>
  <c r="DR123" i="37"/>
  <c r="A124" i="37"/>
  <c r="B124" i="37"/>
  <c r="F124" i="37"/>
  <c r="G124" i="37"/>
  <c r="AP124" i="37"/>
  <c r="AQ124" i="37"/>
  <c r="AR124" i="37"/>
  <c r="AS124" i="37"/>
  <c r="AT124" i="37"/>
  <c r="AU124" i="37"/>
  <c r="AV124" i="37"/>
  <c r="AW124" i="37"/>
  <c r="AX124" i="37"/>
  <c r="AY124" i="37"/>
  <c r="AZ124" i="37"/>
  <c r="BD124" i="37"/>
  <c r="BE124" i="37"/>
  <c r="BF124" i="37"/>
  <c r="BG124" i="37"/>
  <c r="BH124" i="37"/>
  <c r="BI124" i="37"/>
  <c r="BJ124" i="37"/>
  <c r="BK124" i="37"/>
  <c r="BL124" i="37"/>
  <c r="BM124" i="37"/>
  <c r="BN124" i="37"/>
  <c r="BR124" i="37"/>
  <c r="BS124" i="37"/>
  <c r="BT124" i="37"/>
  <c r="BU124" i="37"/>
  <c r="BV124" i="37"/>
  <c r="BW124" i="37"/>
  <c r="BX124" i="37"/>
  <c r="BY124" i="37"/>
  <c r="BZ124" i="37"/>
  <c r="CA124" i="37"/>
  <c r="CB124" i="37"/>
  <c r="CF124" i="37"/>
  <c r="CG124" i="37"/>
  <c r="CH124" i="37"/>
  <c r="CI124" i="37"/>
  <c r="CJ124" i="37"/>
  <c r="CK124" i="37"/>
  <c r="CL124" i="37"/>
  <c r="CM124" i="37"/>
  <c r="CN124" i="37"/>
  <c r="CO124" i="37"/>
  <c r="CP124" i="37"/>
  <c r="CT124" i="37"/>
  <c r="CU124" i="37"/>
  <c r="CV124" i="37"/>
  <c r="CW124" i="37"/>
  <c r="CX124" i="37"/>
  <c r="CY124" i="37"/>
  <c r="CZ124" i="37"/>
  <c r="DA124" i="37"/>
  <c r="DB124" i="37"/>
  <c r="DC124" i="37"/>
  <c r="DD124" i="37"/>
  <c r="DH124" i="37"/>
  <c r="DI124" i="37"/>
  <c r="DJ124" i="37"/>
  <c r="DK124" i="37"/>
  <c r="DL124" i="37"/>
  <c r="DM124" i="37"/>
  <c r="DN124" i="37"/>
  <c r="DO124" i="37"/>
  <c r="DP124" i="37"/>
  <c r="DQ124" i="37"/>
  <c r="DR124" i="37"/>
  <c r="A125" i="37"/>
  <c r="B125" i="37"/>
  <c r="F125" i="37"/>
  <c r="G125" i="37"/>
  <c r="AP125" i="37"/>
  <c r="AQ125" i="37"/>
  <c r="AR125" i="37"/>
  <c r="AS125" i="37"/>
  <c r="AT125" i="37"/>
  <c r="AU125" i="37"/>
  <c r="AV125" i="37"/>
  <c r="AW125" i="37"/>
  <c r="AX125" i="37"/>
  <c r="AY125" i="37"/>
  <c r="AZ125" i="37"/>
  <c r="BD125" i="37"/>
  <c r="BE125" i="37"/>
  <c r="BF125" i="37"/>
  <c r="BG125" i="37"/>
  <c r="BH125" i="37"/>
  <c r="BI125" i="37"/>
  <c r="BJ125" i="37"/>
  <c r="BK125" i="37"/>
  <c r="BL125" i="37"/>
  <c r="BM125" i="37"/>
  <c r="BN125" i="37"/>
  <c r="BR125" i="37"/>
  <c r="BS125" i="37"/>
  <c r="BT125" i="37"/>
  <c r="BU125" i="37"/>
  <c r="BV125" i="37"/>
  <c r="BW125" i="37"/>
  <c r="BX125" i="37"/>
  <c r="BY125" i="37"/>
  <c r="BZ125" i="37"/>
  <c r="CA125" i="37"/>
  <c r="CB125" i="37"/>
  <c r="CF125" i="37"/>
  <c r="CG125" i="37"/>
  <c r="CH125" i="37"/>
  <c r="CI125" i="37"/>
  <c r="CJ125" i="37"/>
  <c r="CK125" i="37"/>
  <c r="CL125" i="37"/>
  <c r="CM125" i="37"/>
  <c r="CN125" i="37"/>
  <c r="CO125" i="37"/>
  <c r="CP125" i="37"/>
  <c r="CT125" i="37"/>
  <c r="CU125" i="37"/>
  <c r="CV125" i="37"/>
  <c r="CW125" i="37"/>
  <c r="CX125" i="37"/>
  <c r="CY125" i="37"/>
  <c r="CZ125" i="37"/>
  <c r="DA125" i="37"/>
  <c r="DB125" i="37"/>
  <c r="DC125" i="37"/>
  <c r="DD125" i="37"/>
  <c r="DH125" i="37"/>
  <c r="DI125" i="37"/>
  <c r="DJ125" i="37"/>
  <c r="DK125" i="37"/>
  <c r="DL125" i="37"/>
  <c r="DM125" i="37"/>
  <c r="DN125" i="37"/>
  <c r="DO125" i="37"/>
  <c r="DP125" i="37"/>
  <c r="DQ125" i="37"/>
  <c r="DR125" i="37"/>
  <c r="A126" i="37"/>
  <c r="B126" i="37"/>
  <c r="F126" i="37"/>
  <c r="G126" i="37"/>
  <c r="AP126" i="37"/>
  <c r="AQ126" i="37"/>
  <c r="AR126" i="37"/>
  <c r="AS126" i="37"/>
  <c r="AT126" i="37"/>
  <c r="AU126" i="37"/>
  <c r="AV126" i="37"/>
  <c r="AW126" i="37"/>
  <c r="AX126" i="37"/>
  <c r="AY126" i="37"/>
  <c r="AZ126" i="37"/>
  <c r="BD126" i="37"/>
  <c r="BE126" i="37"/>
  <c r="BF126" i="37"/>
  <c r="BG126" i="37"/>
  <c r="BH126" i="37"/>
  <c r="BI126" i="37"/>
  <c r="BJ126" i="37"/>
  <c r="BK126" i="37"/>
  <c r="BL126" i="37"/>
  <c r="BM126" i="37"/>
  <c r="BN126" i="37"/>
  <c r="BR126" i="37"/>
  <c r="BS126" i="37"/>
  <c r="BT126" i="37"/>
  <c r="BU126" i="37"/>
  <c r="BV126" i="37"/>
  <c r="BW126" i="37"/>
  <c r="BX126" i="37"/>
  <c r="BY126" i="37"/>
  <c r="BZ126" i="37"/>
  <c r="CA126" i="37"/>
  <c r="CB126" i="37"/>
  <c r="CF126" i="37"/>
  <c r="CG126" i="37"/>
  <c r="CH126" i="37"/>
  <c r="CI126" i="37"/>
  <c r="CJ126" i="37"/>
  <c r="CK126" i="37"/>
  <c r="CL126" i="37"/>
  <c r="CM126" i="37"/>
  <c r="CN126" i="37"/>
  <c r="CO126" i="37"/>
  <c r="CP126" i="37"/>
  <c r="CT126" i="37"/>
  <c r="CU126" i="37"/>
  <c r="CV126" i="37"/>
  <c r="CW126" i="37"/>
  <c r="CX126" i="37"/>
  <c r="CY126" i="37"/>
  <c r="CZ126" i="37"/>
  <c r="DA126" i="37"/>
  <c r="DB126" i="37"/>
  <c r="DC126" i="37"/>
  <c r="DD126" i="37"/>
  <c r="DH126" i="37"/>
  <c r="DI126" i="37"/>
  <c r="DJ126" i="37"/>
  <c r="DK126" i="37"/>
  <c r="DL126" i="37"/>
  <c r="DM126" i="37"/>
  <c r="DN126" i="37"/>
  <c r="DO126" i="37"/>
  <c r="DP126" i="37"/>
  <c r="DQ126" i="37"/>
  <c r="DR126" i="37"/>
  <c r="A127" i="37"/>
  <c r="B127" i="37"/>
  <c r="F127" i="37"/>
  <c r="G127" i="37"/>
  <c r="AP127" i="37"/>
  <c r="AQ127" i="37"/>
  <c r="AR127" i="37"/>
  <c r="AS127" i="37"/>
  <c r="AT127" i="37"/>
  <c r="AU127" i="37"/>
  <c r="AV127" i="37"/>
  <c r="AW127" i="37"/>
  <c r="AX127" i="37"/>
  <c r="AY127" i="37"/>
  <c r="AZ127" i="37"/>
  <c r="BD127" i="37"/>
  <c r="BE127" i="37"/>
  <c r="BF127" i="37"/>
  <c r="BG127" i="37"/>
  <c r="BH127" i="37"/>
  <c r="BI127" i="37"/>
  <c r="BJ127" i="37"/>
  <c r="BK127" i="37"/>
  <c r="BL127" i="37"/>
  <c r="BM127" i="37"/>
  <c r="BN127" i="37"/>
  <c r="BR127" i="37"/>
  <c r="BS127" i="37"/>
  <c r="BT127" i="37"/>
  <c r="BU127" i="37"/>
  <c r="BV127" i="37"/>
  <c r="BW127" i="37"/>
  <c r="BX127" i="37"/>
  <c r="BY127" i="37"/>
  <c r="BZ127" i="37"/>
  <c r="CA127" i="37"/>
  <c r="CB127" i="37"/>
  <c r="CF127" i="37"/>
  <c r="CG127" i="37"/>
  <c r="CH127" i="37"/>
  <c r="CI127" i="37"/>
  <c r="CJ127" i="37"/>
  <c r="CK127" i="37"/>
  <c r="CL127" i="37"/>
  <c r="CM127" i="37"/>
  <c r="CN127" i="37"/>
  <c r="CO127" i="37"/>
  <c r="CP127" i="37"/>
  <c r="CT127" i="37"/>
  <c r="CU127" i="37"/>
  <c r="CV127" i="37"/>
  <c r="CW127" i="37"/>
  <c r="CX127" i="37"/>
  <c r="CY127" i="37"/>
  <c r="CZ127" i="37"/>
  <c r="DA127" i="37"/>
  <c r="DB127" i="37"/>
  <c r="DC127" i="37"/>
  <c r="DD127" i="37"/>
  <c r="DH127" i="37"/>
  <c r="DI127" i="37"/>
  <c r="DJ127" i="37"/>
  <c r="DK127" i="37"/>
  <c r="DL127" i="37"/>
  <c r="DM127" i="37"/>
  <c r="DN127" i="37"/>
  <c r="DO127" i="37"/>
  <c r="DP127" i="37"/>
  <c r="DQ127" i="37"/>
  <c r="DR127" i="37"/>
  <c r="A128" i="37"/>
  <c r="B128" i="37"/>
  <c r="F128" i="37"/>
  <c r="G128" i="37"/>
  <c r="AP128" i="37"/>
  <c r="AQ128" i="37"/>
  <c r="AR128" i="37"/>
  <c r="AS128" i="37"/>
  <c r="AT128" i="37"/>
  <c r="AU128" i="37"/>
  <c r="AV128" i="37"/>
  <c r="AW128" i="37"/>
  <c r="AX128" i="37"/>
  <c r="AY128" i="37"/>
  <c r="AZ128" i="37"/>
  <c r="BD128" i="37"/>
  <c r="BE128" i="37"/>
  <c r="BF128" i="37"/>
  <c r="BG128" i="37"/>
  <c r="BH128" i="37"/>
  <c r="BI128" i="37"/>
  <c r="BJ128" i="37"/>
  <c r="BK128" i="37"/>
  <c r="BL128" i="37"/>
  <c r="BM128" i="37"/>
  <c r="BN128" i="37"/>
  <c r="BR128" i="37"/>
  <c r="BS128" i="37"/>
  <c r="BT128" i="37"/>
  <c r="BU128" i="37"/>
  <c r="BV128" i="37"/>
  <c r="BW128" i="37"/>
  <c r="BX128" i="37"/>
  <c r="BY128" i="37"/>
  <c r="BZ128" i="37"/>
  <c r="CA128" i="37"/>
  <c r="CB128" i="37"/>
  <c r="CF128" i="37"/>
  <c r="CG128" i="37"/>
  <c r="CH128" i="37"/>
  <c r="CI128" i="37"/>
  <c r="CJ128" i="37"/>
  <c r="CK128" i="37"/>
  <c r="CL128" i="37"/>
  <c r="CM128" i="37"/>
  <c r="CN128" i="37"/>
  <c r="CO128" i="37"/>
  <c r="CP128" i="37"/>
  <c r="CT128" i="37"/>
  <c r="CU128" i="37"/>
  <c r="CV128" i="37"/>
  <c r="CW128" i="37"/>
  <c r="CX128" i="37"/>
  <c r="CY128" i="37"/>
  <c r="CZ128" i="37"/>
  <c r="DA128" i="37"/>
  <c r="DB128" i="37"/>
  <c r="DC128" i="37"/>
  <c r="DD128" i="37"/>
  <c r="DH128" i="37"/>
  <c r="DI128" i="37"/>
  <c r="DJ128" i="37"/>
  <c r="DK128" i="37"/>
  <c r="DL128" i="37"/>
  <c r="DM128" i="37"/>
  <c r="DN128" i="37"/>
  <c r="DO128" i="37"/>
  <c r="DP128" i="37"/>
  <c r="DQ128" i="37"/>
  <c r="DR128" i="37"/>
  <c r="A129" i="37"/>
  <c r="B129" i="37"/>
  <c r="F129" i="37"/>
  <c r="G129" i="37"/>
  <c r="AP129" i="37"/>
  <c r="AQ129" i="37"/>
  <c r="AR129" i="37"/>
  <c r="AS129" i="37"/>
  <c r="AT129" i="37"/>
  <c r="AU129" i="37"/>
  <c r="AV129" i="37"/>
  <c r="AW129" i="37"/>
  <c r="AX129" i="37"/>
  <c r="AY129" i="37"/>
  <c r="AZ129" i="37"/>
  <c r="BD129" i="37"/>
  <c r="BE129" i="37"/>
  <c r="BF129" i="37"/>
  <c r="BG129" i="37"/>
  <c r="BH129" i="37"/>
  <c r="BI129" i="37"/>
  <c r="BJ129" i="37"/>
  <c r="BK129" i="37"/>
  <c r="BL129" i="37"/>
  <c r="BM129" i="37"/>
  <c r="BN129" i="37"/>
  <c r="BR129" i="37"/>
  <c r="BS129" i="37"/>
  <c r="BT129" i="37"/>
  <c r="BU129" i="37"/>
  <c r="BV129" i="37"/>
  <c r="BW129" i="37"/>
  <c r="BX129" i="37"/>
  <c r="BY129" i="37"/>
  <c r="BZ129" i="37"/>
  <c r="CA129" i="37"/>
  <c r="CB129" i="37"/>
  <c r="CF129" i="37"/>
  <c r="CG129" i="37"/>
  <c r="CH129" i="37"/>
  <c r="CI129" i="37"/>
  <c r="CJ129" i="37"/>
  <c r="CK129" i="37"/>
  <c r="CL129" i="37"/>
  <c r="CM129" i="37"/>
  <c r="CN129" i="37"/>
  <c r="CO129" i="37"/>
  <c r="CP129" i="37"/>
  <c r="CT129" i="37"/>
  <c r="CU129" i="37"/>
  <c r="CV129" i="37"/>
  <c r="CW129" i="37"/>
  <c r="CX129" i="37"/>
  <c r="CY129" i="37"/>
  <c r="CZ129" i="37"/>
  <c r="DA129" i="37"/>
  <c r="DB129" i="37"/>
  <c r="DC129" i="37"/>
  <c r="DD129" i="37"/>
  <c r="DH129" i="37"/>
  <c r="DI129" i="37"/>
  <c r="DJ129" i="37"/>
  <c r="DK129" i="37"/>
  <c r="DL129" i="37"/>
  <c r="DM129" i="37"/>
  <c r="DN129" i="37"/>
  <c r="DO129" i="37"/>
  <c r="DP129" i="37"/>
  <c r="DQ129" i="37"/>
  <c r="DR129" i="37"/>
  <c r="A130" i="37"/>
  <c r="B130" i="37"/>
  <c r="F130" i="37"/>
  <c r="G130" i="37"/>
  <c r="AP130" i="37"/>
  <c r="AQ130" i="37"/>
  <c r="AR130" i="37"/>
  <c r="AS130" i="37"/>
  <c r="AT130" i="37"/>
  <c r="AU130" i="37"/>
  <c r="AV130" i="37"/>
  <c r="AW130" i="37"/>
  <c r="AX130" i="37"/>
  <c r="AY130" i="37"/>
  <c r="AZ130" i="37"/>
  <c r="BD130" i="37"/>
  <c r="BE130" i="37"/>
  <c r="BF130" i="37"/>
  <c r="BG130" i="37"/>
  <c r="BH130" i="37"/>
  <c r="BI130" i="37"/>
  <c r="BJ130" i="37"/>
  <c r="BK130" i="37"/>
  <c r="BL130" i="37"/>
  <c r="BM130" i="37"/>
  <c r="BN130" i="37"/>
  <c r="BR130" i="37"/>
  <c r="BS130" i="37"/>
  <c r="BT130" i="37"/>
  <c r="BU130" i="37"/>
  <c r="BV130" i="37"/>
  <c r="BW130" i="37"/>
  <c r="BX130" i="37"/>
  <c r="BY130" i="37"/>
  <c r="BZ130" i="37"/>
  <c r="CA130" i="37"/>
  <c r="CB130" i="37"/>
  <c r="CF130" i="37"/>
  <c r="CG130" i="37"/>
  <c r="CH130" i="37"/>
  <c r="CI130" i="37"/>
  <c r="CJ130" i="37"/>
  <c r="CK130" i="37"/>
  <c r="CL130" i="37"/>
  <c r="CM130" i="37"/>
  <c r="CN130" i="37"/>
  <c r="CO130" i="37"/>
  <c r="CP130" i="37"/>
  <c r="CT130" i="37"/>
  <c r="CU130" i="37"/>
  <c r="CV130" i="37"/>
  <c r="CW130" i="37"/>
  <c r="CX130" i="37"/>
  <c r="CY130" i="37"/>
  <c r="CZ130" i="37"/>
  <c r="DA130" i="37"/>
  <c r="DB130" i="37"/>
  <c r="DC130" i="37"/>
  <c r="DD130" i="37"/>
  <c r="DH130" i="37"/>
  <c r="DI130" i="37"/>
  <c r="DJ130" i="37"/>
  <c r="DK130" i="37"/>
  <c r="DL130" i="37"/>
  <c r="DM130" i="37"/>
  <c r="DN130" i="37"/>
  <c r="DO130" i="37"/>
  <c r="DP130" i="37"/>
  <c r="DQ130" i="37"/>
  <c r="DR130" i="37"/>
  <c r="A131" i="37"/>
  <c r="B131" i="37"/>
  <c r="F131" i="37"/>
  <c r="G131" i="37"/>
  <c r="AP131" i="37"/>
  <c r="AQ131" i="37"/>
  <c r="AR131" i="37"/>
  <c r="AS131" i="37"/>
  <c r="AT131" i="37"/>
  <c r="AU131" i="37"/>
  <c r="AV131" i="37"/>
  <c r="AW131" i="37"/>
  <c r="AX131" i="37"/>
  <c r="AY131" i="37"/>
  <c r="AZ131" i="37"/>
  <c r="BD131" i="37"/>
  <c r="BE131" i="37"/>
  <c r="BF131" i="37"/>
  <c r="BG131" i="37"/>
  <c r="BH131" i="37"/>
  <c r="BI131" i="37"/>
  <c r="BJ131" i="37"/>
  <c r="BK131" i="37"/>
  <c r="BL131" i="37"/>
  <c r="BM131" i="37"/>
  <c r="BN131" i="37"/>
  <c r="BR131" i="37"/>
  <c r="BS131" i="37"/>
  <c r="BT131" i="37"/>
  <c r="BU131" i="37"/>
  <c r="BV131" i="37"/>
  <c r="BW131" i="37"/>
  <c r="BX131" i="37"/>
  <c r="BY131" i="37"/>
  <c r="BZ131" i="37"/>
  <c r="CA131" i="37"/>
  <c r="CB131" i="37"/>
  <c r="CF131" i="37"/>
  <c r="CG131" i="37"/>
  <c r="CH131" i="37"/>
  <c r="CI131" i="37"/>
  <c r="CJ131" i="37"/>
  <c r="CK131" i="37"/>
  <c r="CL131" i="37"/>
  <c r="CM131" i="37"/>
  <c r="CN131" i="37"/>
  <c r="CO131" i="37"/>
  <c r="CP131" i="37"/>
  <c r="CT131" i="37"/>
  <c r="CU131" i="37"/>
  <c r="CV131" i="37"/>
  <c r="CW131" i="37"/>
  <c r="CX131" i="37"/>
  <c r="CY131" i="37"/>
  <c r="CZ131" i="37"/>
  <c r="DA131" i="37"/>
  <c r="DB131" i="37"/>
  <c r="DC131" i="37"/>
  <c r="DD131" i="37"/>
  <c r="DH131" i="37"/>
  <c r="DI131" i="37"/>
  <c r="DJ131" i="37"/>
  <c r="DK131" i="37"/>
  <c r="DL131" i="37"/>
  <c r="DM131" i="37"/>
  <c r="DN131" i="37"/>
  <c r="DO131" i="37"/>
  <c r="DP131" i="37"/>
  <c r="DQ131" i="37"/>
  <c r="DR131" i="37"/>
  <c r="A132" i="37"/>
  <c r="B132" i="37"/>
  <c r="F132" i="37"/>
  <c r="G132" i="37"/>
  <c r="AP132" i="37"/>
  <c r="AQ132" i="37"/>
  <c r="AR132" i="37"/>
  <c r="AS132" i="37"/>
  <c r="AT132" i="37"/>
  <c r="AU132" i="37"/>
  <c r="AV132" i="37"/>
  <c r="AW132" i="37"/>
  <c r="AX132" i="37"/>
  <c r="AY132" i="37"/>
  <c r="AZ132" i="37"/>
  <c r="BD132" i="37"/>
  <c r="BE132" i="37"/>
  <c r="BF132" i="37"/>
  <c r="BG132" i="37"/>
  <c r="BH132" i="37"/>
  <c r="BI132" i="37"/>
  <c r="BJ132" i="37"/>
  <c r="BK132" i="37"/>
  <c r="BL132" i="37"/>
  <c r="BM132" i="37"/>
  <c r="BN132" i="37"/>
  <c r="BR132" i="37"/>
  <c r="BS132" i="37"/>
  <c r="BT132" i="37"/>
  <c r="BU132" i="37"/>
  <c r="BV132" i="37"/>
  <c r="BW132" i="37"/>
  <c r="BX132" i="37"/>
  <c r="BY132" i="37"/>
  <c r="BZ132" i="37"/>
  <c r="CA132" i="37"/>
  <c r="CB132" i="37"/>
  <c r="CF132" i="37"/>
  <c r="CG132" i="37"/>
  <c r="CH132" i="37"/>
  <c r="CI132" i="37"/>
  <c r="CJ132" i="37"/>
  <c r="CK132" i="37"/>
  <c r="CL132" i="37"/>
  <c r="CM132" i="37"/>
  <c r="CN132" i="37"/>
  <c r="CO132" i="37"/>
  <c r="CP132" i="37"/>
  <c r="CT132" i="37"/>
  <c r="CU132" i="37"/>
  <c r="CV132" i="37"/>
  <c r="CW132" i="37"/>
  <c r="CX132" i="37"/>
  <c r="CY132" i="37"/>
  <c r="CZ132" i="37"/>
  <c r="DA132" i="37"/>
  <c r="DB132" i="37"/>
  <c r="DC132" i="37"/>
  <c r="DD132" i="37"/>
  <c r="DH132" i="37"/>
  <c r="DI132" i="37"/>
  <c r="DJ132" i="37"/>
  <c r="DK132" i="37"/>
  <c r="DL132" i="37"/>
  <c r="DM132" i="37"/>
  <c r="DN132" i="37"/>
  <c r="DO132" i="37"/>
  <c r="DP132" i="37"/>
  <c r="DQ132" i="37"/>
  <c r="DR132" i="37"/>
  <c r="A133" i="37"/>
  <c r="B133" i="37"/>
  <c r="F133" i="37"/>
  <c r="G133" i="37"/>
  <c r="AP133" i="37"/>
  <c r="AQ133" i="37"/>
  <c r="AR133" i="37"/>
  <c r="AS133" i="37"/>
  <c r="AT133" i="37"/>
  <c r="AU133" i="37"/>
  <c r="AV133" i="37"/>
  <c r="AW133" i="37"/>
  <c r="AX133" i="37"/>
  <c r="AY133" i="37"/>
  <c r="AZ133" i="37"/>
  <c r="BD133" i="37"/>
  <c r="BE133" i="37"/>
  <c r="BF133" i="37"/>
  <c r="BG133" i="37"/>
  <c r="BH133" i="37"/>
  <c r="BI133" i="37"/>
  <c r="BJ133" i="37"/>
  <c r="BK133" i="37"/>
  <c r="BL133" i="37"/>
  <c r="BM133" i="37"/>
  <c r="BN133" i="37"/>
  <c r="BR133" i="37"/>
  <c r="BS133" i="37"/>
  <c r="BT133" i="37"/>
  <c r="BU133" i="37"/>
  <c r="BV133" i="37"/>
  <c r="BW133" i="37"/>
  <c r="BX133" i="37"/>
  <c r="BY133" i="37"/>
  <c r="BZ133" i="37"/>
  <c r="CA133" i="37"/>
  <c r="CB133" i="37"/>
  <c r="CF133" i="37"/>
  <c r="CG133" i="37"/>
  <c r="CH133" i="37"/>
  <c r="CI133" i="37"/>
  <c r="CJ133" i="37"/>
  <c r="CK133" i="37"/>
  <c r="CL133" i="37"/>
  <c r="CM133" i="37"/>
  <c r="CN133" i="37"/>
  <c r="CO133" i="37"/>
  <c r="CP133" i="37"/>
  <c r="CT133" i="37"/>
  <c r="CU133" i="37"/>
  <c r="CV133" i="37"/>
  <c r="CW133" i="37"/>
  <c r="CX133" i="37"/>
  <c r="CY133" i="37"/>
  <c r="CZ133" i="37"/>
  <c r="DA133" i="37"/>
  <c r="DB133" i="37"/>
  <c r="DC133" i="37"/>
  <c r="DD133" i="37"/>
  <c r="DH133" i="37"/>
  <c r="DI133" i="37"/>
  <c r="DJ133" i="37"/>
  <c r="DK133" i="37"/>
  <c r="DL133" i="37"/>
  <c r="DM133" i="37"/>
  <c r="DN133" i="37"/>
  <c r="DO133" i="37"/>
  <c r="DP133" i="37"/>
  <c r="DQ133" i="37"/>
  <c r="DR133" i="37"/>
  <c r="A134" i="37"/>
  <c r="B134" i="37"/>
  <c r="F134" i="37"/>
  <c r="G134" i="37"/>
  <c r="AP134" i="37"/>
  <c r="AQ134" i="37"/>
  <c r="AR134" i="37"/>
  <c r="AS134" i="37"/>
  <c r="AT134" i="37"/>
  <c r="AU134" i="37"/>
  <c r="AV134" i="37"/>
  <c r="AW134" i="37"/>
  <c r="AX134" i="37"/>
  <c r="AY134" i="37"/>
  <c r="AZ134" i="37"/>
  <c r="BD134" i="37"/>
  <c r="BE134" i="37"/>
  <c r="BF134" i="37"/>
  <c r="BG134" i="37"/>
  <c r="BH134" i="37"/>
  <c r="BI134" i="37"/>
  <c r="BJ134" i="37"/>
  <c r="BK134" i="37"/>
  <c r="BL134" i="37"/>
  <c r="BM134" i="37"/>
  <c r="BN134" i="37"/>
  <c r="BR134" i="37"/>
  <c r="BS134" i="37"/>
  <c r="BT134" i="37"/>
  <c r="BU134" i="37"/>
  <c r="BV134" i="37"/>
  <c r="BW134" i="37"/>
  <c r="BX134" i="37"/>
  <c r="BY134" i="37"/>
  <c r="BZ134" i="37"/>
  <c r="CA134" i="37"/>
  <c r="CB134" i="37"/>
  <c r="CF134" i="37"/>
  <c r="CG134" i="37"/>
  <c r="CH134" i="37"/>
  <c r="CI134" i="37"/>
  <c r="CJ134" i="37"/>
  <c r="CK134" i="37"/>
  <c r="CL134" i="37"/>
  <c r="CM134" i="37"/>
  <c r="CN134" i="37"/>
  <c r="CO134" i="37"/>
  <c r="CP134" i="37"/>
  <c r="CT134" i="37"/>
  <c r="CU134" i="37"/>
  <c r="CV134" i="37"/>
  <c r="CW134" i="37"/>
  <c r="CX134" i="37"/>
  <c r="CY134" i="37"/>
  <c r="CZ134" i="37"/>
  <c r="DA134" i="37"/>
  <c r="DB134" i="37"/>
  <c r="DC134" i="37"/>
  <c r="DD134" i="37"/>
  <c r="DH134" i="37"/>
  <c r="DI134" i="37"/>
  <c r="DJ134" i="37"/>
  <c r="DK134" i="37"/>
  <c r="DL134" i="37"/>
  <c r="DM134" i="37"/>
  <c r="DN134" i="37"/>
  <c r="DO134" i="37"/>
  <c r="DP134" i="37"/>
  <c r="DQ134" i="37"/>
  <c r="DR134" i="37"/>
  <c r="A135" i="37"/>
  <c r="B135" i="37"/>
  <c r="F135" i="37"/>
  <c r="G135" i="37"/>
  <c r="AP135" i="37"/>
  <c r="AQ135" i="37"/>
  <c r="AR135" i="37"/>
  <c r="AS135" i="37"/>
  <c r="AT135" i="37"/>
  <c r="AU135" i="37"/>
  <c r="AV135" i="37"/>
  <c r="AW135" i="37"/>
  <c r="AX135" i="37"/>
  <c r="AY135" i="37"/>
  <c r="AZ135" i="37"/>
  <c r="BD135" i="37"/>
  <c r="BE135" i="37"/>
  <c r="BF135" i="37"/>
  <c r="BG135" i="37"/>
  <c r="BH135" i="37"/>
  <c r="BI135" i="37"/>
  <c r="BJ135" i="37"/>
  <c r="BK135" i="37"/>
  <c r="BL135" i="37"/>
  <c r="BM135" i="37"/>
  <c r="BN135" i="37"/>
  <c r="BR135" i="37"/>
  <c r="BS135" i="37"/>
  <c r="BT135" i="37"/>
  <c r="BU135" i="37"/>
  <c r="BV135" i="37"/>
  <c r="BW135" i="37"/>
  <c r="BX135" i="37"/>
  <c r="BY135" i="37"/>
  <c r="BZ135" i="37"/>
  <c r="CA135" i="37"/>
  <c r="CB135" i="37"/>
  <c r="CF135" i="37"/>
  <c r="CG135" i="37"/>
  <c r="CH135" i="37"/>
  <c r="CI135" i="37"/>
  <c r="CJ135" i="37"/>
  <c r="CK135" i="37"/>
  <c r="CL135" i="37"/>
  <c r="CM135" i="37"/>
  <c r="CN135" i="37"/>
  <c r="CO135" i="37"/>
  <c r="CP135" i="37"/>
  <c r="CT135" i="37"/>
  <c r="CU135" i="37"/>
  <c r="CV135" i="37"/>
  <c r="CW135" i="37"/>
  <c r="CX135" i="37"/>
  <c r="CY135" i="37"/>
  <c r="CZ135" i="37"/>
  <c r="DA135" i="37"/>
  <c r="DB135" i="37"/>
  <c r="DC135" i="37"/>
  <c r="DD135" i="37"/>
  <c r="DH135" i="37"/>
  <c r="DI135" i="37"/>
  <c r="DJ135" i="37"/>
  <c r="DK135" i="37"/>
  <c r="DL135" i="37"/>
  <c r="DM135" i="37"/>
  <c r="DN135" i="37"/>
  <c r="DO135" i="37"/>
  <c r="DP135" i="37"/>
  <c r="DQ135" i="37"/>
  <c r="DR135" i="37"/>
  <c r="A136" i="37"/>
  <c r="B136" i="37"/>
  <c r="F136" i="37"/>
  <c r="G136" i="37"/>
  <c r="AP136" i="37"/>
  <c r="AQ136" i="37"/>
  <c r="AR136" i="37"/>
  <c r="AS136" i="37"/>
  <c r="AT136" i="37"/>
  <c r="AU136" i="37"/>
  <c r="AV136" i="37"/>
  <c r="AW136" i="37"/>
  <c r="AX136" i="37"/>
  <c r="AY136" i="37"/>
  <c r="AZ136" i="37"/>
  <c r="BD136" i="37"/>
  <c r="BE136" i="37"/>
  <c r="BF136" i="37"/>
  <c r="BG136" i="37"/>
  <c r="BH136" i="37"/>
  <c r="BI136" i="37"/>
  <c r="BJ136" i="37"/>
  <c r="BK136" i="37"/>
  <c r="BL136" i="37"/>
  <c r="BM136" i="37"/>
  <c r="BN136" i="37"/>
  <c r="BR136" i="37"/>
  <c r="BS136" i="37"/>
  <c r="BT136" i="37"/>
  <c r="BU136" i="37"/>
  <c r="BV136" i="37"/>
  <c r="BW136" i="37"/>
  <c r="BX136" i="37"/>
  <c r="BY136" i="37"/>
  <c r="BZ136" i="37"/>
  <c r="CA136" i="37"/>
  <c r="CB136" i="37"/>
  <c r="CF136" i="37"/>
  <c r="CG136" i="37"/>
  <c r="CH136" i="37"/>
  <c r="CI136" i="37"/>
  <c r="CJ136" i="37"/>
  <c r="CK136" i="37"/>
  <c r="CL136" i="37"/>
  <c r="CM136" i="37"/>
  <c r="CN136" i="37"/>
  <c r="CO136" i="37"/>
  <c r="CP136" i="37"/>
  <c r="CT136" i="37"/>
  <c r="CU136" i="37"/>
  <c r="CV136" i="37"/>
  <c r="CW136" i="37"/>
  <c r="CX136" i="37"/>
  <c r="CY136" i="37"/>
  <c r="CZ136" i="37"/>
  <c r="DA136" i="37"/>
  <c r="DB136" i="37"/>
  <c r="DC136" i="37"/>
  <c r="DD136" i="37"/>
  <c r="DH136" i="37"/>
  <c r="DI136" i="37"/>
  <c r="DJ136" i="37"/>
  <c r="DK136" i="37"/>
  <c r="DL136" i="37"/>
  <c r="DM136" i="37"/>
  <c r="DN136" i="37"/>
  <c r="DO136" i="37"/>
  <c r="DP136" i="37"/>
  <c r="DQ136" i="37"/>
  <c r="DR136" i="37"/>
  <c r="A137" i="37"/>
  <c r="B137" i="37"/>
  <c r="F137" i="37"/>
  <c r="G137" i="37"/>
  <c r="AP137" i="37"/>
  <c r="AQ137" i="37"/>
  <c r="AR137" i="37"/>
  <c r="AS137" i="37"/>
  <c r="AT137" i="37"/>
  <c r="AU137" i="37"/>
  <c r="AV137" i="37"/>
  <c r="AW137" i="37"/>
  <c r="AX137" i="37"/>
  <c r="AY137" i="37"/>
  <c r="AZ137" i="37"/>
  <c r="BD137" i="37"/>
  <c r="BE137" i="37"/>
  <c r="BF137" i="37"/>
  <c r="BG137" i="37"/>
  <c r="BH137" i="37"/>
  <c r="BI137" i="37"/>
  <c r="BJ137" i="37"/>
  <c r="BK137" i="37"/>
  <c r="BL137" i="37"/>
  <c r="BM137" i="37"/>
  <c r="BN137" i="37"/>
  <c r="BR137" i="37"/>
  <c r="BS137" i="37"/>
  <c r="BT137" i="37"/>
  <c r="BU137" i="37"/>
  <c r="BV137" i="37"/>
  <c r="BW137" i="37"/>
  <c r="BX137" i="37"/>
  <c r="BY137" i="37"/>
  <c r="BZ137" i="37"/>
  <c r="CA137" i="37"/>
  <c r="CB137" i="37"/>
  <c r="CF137" i="37"/>
  <c r="CG137" i="37"/>
  <c r="CH137" i="37"/>
  <c r="CI137" i="37"/>
  <c r="CJ137" i="37"/>
  <c r="CK137" i="37"/>
  <c r="CL137" i="37"/>
  <c r="CM137" i="37"/>
  <c r="CN137" i="37"/>
  <c r="CO137" i="37"/>
  <c r="CP137" i="37"/>
  <c r="CT137" i="37"/>
  <c r="CU137" i="37"/>
  <c r="CV137" i="37"/>
  <c r="CW137" i="37"/>
  <c r="CX137" i="37"/>
  <c r="CY137" i="37"/>
  <c r="CZ137" i="37"/>
  <c r="DA137" i="37"/>
  <c r="DB137" i="37"/>
  <c r="DC137" i="37"/>
  <c r="DD137" i="37"/>
  <c r="DH137" i="37"/>
  <c r="DI137" i="37"/>
  <c r="DJ137" i="37"/>
  <c r="DK137" i="37"/>
  <c r="DL137" i="37"/>
  <c r="DM137" i="37"/>
  <c r="DN137" i="37"/>
  <c r="DO137" i="37"/>
  <c r="DP137" i="37"/>
  <c r="DQ137" i="37"/>
  <c r="DR137" i="37"/>
  <c r="A138" i="37"/>
  <c r="B138" i="37"/>
  <c r="F138" i="37"/>
  <c r="G138" i="37"/>
  <c r="AP138" i="37"/>
  <c r="AQ138" i="37"/>
  <c r="AR138" i="37"/>
  <c r="AS138" i="37"/>
  <c r="AT138" i="37"/>
  <c r="AU138" i="37"/>
  <c r="AV138" i="37"/>
  <c r="AW138" i="37"/>
  <c r="AX138" i="37"/>
  <c r="AY138" i="37"/>
  <c r="AZ138" i="37"/>
  <c r="BD138" i="37"/>
  <c r="BE138" i="37"/>
  <c r="BF138" i="37"/>
  <c r="BG138" i="37"/>
  <c r="BH138" i="37"/>
  <c r="BI138" i="37"/>
  <c r="BJ138" i="37"/>
  <c r="BK138" i="37"/>
  <c r="BL138" i="37"/>
  <c r="BM138" i="37"/>
  <c r="BN138" i="37"/>
  <c r="BR138" i="37"/>
  <c r="BS138" i="37"/>
  <c r="BT138" i="37"/>
  <c r="BU138" i="37"/>
  <c r="BV138" i="37"/>
  <c r="BW138" i="37"/>
  <c r="BX138" i="37"/>
  <c r="BY138" i="37"/>
  <c r="BZ138" i="37"/>
  <c r="CA138" i="37"/>
  <c r="CB138" i="37"/>
  <c r="CF138" i="37"/>
  <c r="CG138" i="37"/>
  <c r="CH138" i="37"/>
  <c r="CI138" i="37"/>
  <c r="CJ138" i="37"/>
  <c r="CK138" i="37"/>
  <c r="CL138" i="37"/>
  <c r="CM138" i="37"/>
  <c r="CN138" i="37"/>
  <c r="CO138" i="37"/>
  <c r="CP138" i="37"/>
  <c r="CT138" i="37"/>
  <c r="CU138" i="37"/>
  <c r="CV138" i="37"/>
  <c r="CW138" i="37"/>
  <c r="CX138" i="37"/>
  <c r="CY138" i="37"/>
  <c r="CZ138" i="37"/>
  <c r="DA138" i="37"/>
  <c r="DB138" i="37"/>
  <c r="DC138" i="37"/>
  <c r="DD138" i="37"/>
  <c r="DH138" i="37"/>
  <c r="DI138" i="37"/>
  <c r="DJ138" i="37"/>
  <c r="DK138" i="37"/>
  <c r="DL138" i="37"/>
  <c r="DM138" i="37"/>
  <c r="DN138" i="37"/>
  <c r="DO138" i="37"/>
  <c r="DP138" i="37"/>
  <c r="DQ138" i="37"/>
  <c r="DR138" i="37"/>
  <c r="A139" i="37"/>
  <c r="B139" i="37"/>
  <c r="F139" i="37"/>
  <c r="G139" i="37"/>
  <c r="AP139" i="37"/>
  <c r="AQ139" i="37"/>
  <c r="AR139" i="37"/>
  <c r="AS139" i="37"/>
  <c r="AT139" i="37"/>
  <c r="AU139" i="37"/>
  <c r="AV139" i="37"/>
  <c r="AW139" i="37"/>
  <c r="AX139" i="37"/>
  <c r="AY139" i="37"/>
  <c r="AZ139" i="37"/>
  <c r="BD139" i="37"/>
  <c r="BE139" i="37"/>
  <c r="BF139" i="37"/>
  <c r="BG139" i="37"/>
  <c r="BH139" i="37"/>
  <c r="BI139" i="37"/>
  <c r="BJ139" i="37"/>
  <c r="BK139" i="37"/>
  <c r="BL139" i="37"/>
  <c r="BM139" i="37"/>
  <c r="BN139" i="37"/>
  <c r="BR139" i="37"/>
  <c r="BS139" i="37"/>
  <c r="BT139" i="37"/>
  <c r="BU139" i="37"/>
  <c r="BV139" i="37"/>
  <c r="BW139" i="37"/>
  <c r="BX139" i="37"/>
  <c r="BY139" i="37"/>
  <c r="BZ139" i="37"/>
  <c r="CA139" i="37"/>
  <c r="CB139" i="37"/>
  <c r="CF139" i="37"/>
  <c r="CG139" i="37"/>
  <c r="CH139" i="37"/>
  <c r="CI139" i="37"/>
  <c r="CJ139" i="37"/>
  <c r="CK139" i="37"/>
  <c r="CL139" i="37"/>
  <c r="CM139" i="37"/>
  <c r="CN139" i="37"/>
  <c r="CO139" i="37"/>
  <c r="CP139" i="37"/>
  <c r="CT139" i="37"/>
  <c r="CU139" i="37"/>
  <c r="CV139" i="37"/>
  <c r="CW139" i="37"/>
  <c r="CX139" i="37"/>
  <c r="CY139" i="37"/>
  <c r="CZ139" i="37"/>
  <c r="DA139" i="37"/>
  <c r="DB139" i="37"/>
  <c r="DC139" i="37"/>
  <c r="DD139" i="37"/>
  <c r="DH139" i="37"/>
  <c r="DI139" i="37"/>
  <c r="DJ139" i="37"/>
  <c r="DK139" i="37"/>
  <c r="DL139" i="37"/>
  <c r="DM139" i="37"/>
  <c r="DN139" i="37"/>
  <c r="DO139" i="37"/>
  <c r="DP139" i="37"/>
  <c r="DQ139" i="37"/>
  <c r="DR139" i="37"/>
  <c r="A140" i="37"/>
  <c r="B140" i="37"/>
  <c r="F140" i="37"/>
  <c r="G140" i="37"/>
  <c r="AP140" i="37"/>
  <c r="AQ140" i="37"/>
  <c r="AR140" i="37"/>
  <c r="AS140" i="37"/>
  <c r="AT140" i="37"/>
  <c r="AU140" i="37"/>
  <c r="AV140" i="37"/>
  <c r="AW140" i="37"/>
  <c r="AX140" i="37"/>
  <c r="AY140" i="37"/>
  <c r="AZ140" i="37"/>
  <c r="BD140" i="37"/>
  <c r="BE140" i="37"/>
  <c r="BF140" i="37"/>
  <c r="BG140" i="37"/>
  <c r="BH140" i="37"/>
  <c r="BI140" i="37"/>
  <c r="BJ140" i="37"/>
  <c r="BK140" i="37"/>
  <c r="BL140" i="37"/>
  <c r="BM140" i="37"/>
  <c r="BN140" i="37"/>
  <c r="BR140" i="37"/>
  <c r="BS140" i="37"/>
  <c r="BT140" i="37"/>
  <c r="BU140" i="37"/>
  <c r="BV140" i="37"/>
  <c r="BW140" i="37"/>
  <c r="BX140" i="37"/>
  <c r="BY140" i="37"/>
  <c r="BZ140" i="37"/>
  <c r="CA140" i="37"/>
  <c r="CB140" i="37"/>
  <c r="CF140" i="37"/>
  <c r="CG140" i="37"/>
  <c r="CH140" i="37"/>
  <c r="CI140" i="37"/>
  <c r="CJ140" i="37"/>
  <c r="CK140" i="37"/>
  <c r="CL140" i="37"/>
  <c r="CM140" i="37"/>
  <c r="CN140" i="37"/>
  <c r="CO140" i="37"/>
  <c r="CP140" i="37"/>
  <c r="CT140" i="37"/>
  <c r="CU140" i="37"/>
  <c r="CV140" i="37"/>
  <c r="CW140" i="37"/>
  <c r="CX140" i="37"/>
  <c r="CY140" i="37"/>
  <c r="CZ140" i="37"/>
  <c r="DA140" i="37"/>
  <c r="DB140" i="37"/>
  <c r="DC140" i="37"/>
  <c r="DD140" i="37"/>
  <c r="DH140" i="37"/>
  <c r="DI140" i="37"/>
  <c r="DJ140" i="37"/>
  <c r="DK140" i="37"/>
  <c r="DL140" i="37"/>
  <c r="DM140" i="37"/>
  <c r="DN140" i="37"/>
  <c r="DO140" i="37"/>
  <c r="DP140" i="37"/>
  <c r="DQ140" i="37"/>
  <c r="DR140" i="37"/>
  <c r="A141" i="37"/>
  <c r="B141" i="37"/>
  <c r="F141" i="37"/>
  <c r="G141" i="37"/>
  <c r="AP141" i="37"/>
  <c r="AQ141" i="37"/>
  <c r="AR141" i="37"/>
  <c r="AS141" i="37"/>
  <c r="AT141" i="37"/>
  <c r="AU141" i="37"/>
  <c r="AV141" i="37"/>
  <c r="AW141" i="37"/>
  <c r="AX141" i="37"/>
  <c r="AY141" i="37"/>
  <c r="AZ141" i="37"/>
  <c r="BD141" i="37"/>
  <c r="BE141" i="37"/>
  <c r="BF141" i="37"/>
  <c r="BG141" i="37"/>
  <c r="BH141" i="37"/>
  <c r="BI141" i="37"/>
  <c r="BJ141" i="37"/>
  <c r="BK141" i="37"/>
  <c r="BL141" i="37"/>
  <c r="BM141" i="37"/>
  <c r="BN141" i="37"/>
  <c r="BR141" i="37"/>
  <c r="BS141" i="37"/>
  <c r="BT141" i="37"/>
  <c r="BU141" i="37"/>
  <c r="BV141" i="37"/>
  <c r="BW141" i="37"/>
  <c r="BX141" i="37"/>
  <c r="BY141" i="37"/>
  <c r="BZ141" i="37"/>
  <c r="CA141" i="37"/>
  <c r="CB141" i="37"/>
  <c r="CF141" i="37"/>
  <c r="CG141" i="37"/>
  <c r="CH141" i="37"/>
  <c r="CI141" i="37"/>
  <c r="CJ141" i="37"/>
  <c r="CK141" i="37"/>
  <c r="CL141" i="37"/>
  <c r="CM141" i="37"/>
  <c r="CN141" i="37"/>
  <c r="CO141" i="37"/>
  <c r="CP141" i="37"/>
  <c r="CT141" i="37"/>
  <c r="CU141" i="37"/>
  <c r="CV141" i="37"/>
  <c r="CW141" i="37"/>
  <c r="CX141" i="37"/>
  <c r="CY141" i="37"/>
  <c r="CZ141" i="37"/>
  <c r="DA141" i="37"/>
  <c r="DB141" i="37"/>
  <c r="DC141" i="37"/>
  <c r="DD141" i="37"/>
  <c r="DH141" i="37"/>
  <c r="DI141" i="37"/>
  <c r="DJ141" i="37"/>
  <c r="DK141" i="37"/>
  <c r="DL141" i="37"/>
  <c r="DM141" i="37"/>
  <c r="DN141" i="37"/>
  <c r="DO141" i="37"/>
  <c r="DP141" i="37"/>
  <c r="DQ141" i="37"/>
  <c r="DR141" i="37"/>
  <c r="A142" i="37"/>
  <c r="B142" i="37"/>
  <c r="F142" i="37"/>
  <c r="G142" i="37"/>
  <c r="AP142" i="37"/>
  <c r="AQ142" i="37"/>
  <c r="AR142" i="37"/>
  <c r="AS142" i="37"/>
  <c r="AT142" i="37"/>
  <c r="AU142" i="37"/>
  <c r="AV142" i="37"/>
  <c r="AW142" i="37"/>
  <c r="AX142" i="37"/>
  <c r="AY142" i="37"/>
  <c r="AZ142" i="37"/>
  <c r="BD142" i="37"/>
  <c r="BE142" i="37"/>
  <c r="BF142" i="37"/>
  <c r="BG142" i="37"/>
  <c r="BH142" i="37"/>
  <c r="BI142" i="37"/>
  <c r="BJ142" i="37"/>
  <c r="BK142" i="37"/>
  <c r="BL142" i="37"/>
  <c r="BM142" i="37"/>
  <c r="BN142" i="37"/>
  <c r="BR142" i="37"/>
  <c r="BS142" i="37"/>
  <c r="BT142" i="37"/>
  <c r="BU142" i="37"/>
  <c r="BV142" i="37"/>
  <c r="BW142" i="37"/>
  <c r="BX142" i="37"/>
  <c r="BY142" i="37"/>
  <c r="BZ142" i="37"/>
  <c r="CA142" i="37"/>
  <c r="CB142" i="37"/>
  <c r="CF142" i="37"/>
  <c r="CG142" i="37"/>
  <c r="CH142" i="37"/>
  <c r="CI142" i="37"/>
  <c r="CJ142" i="37"/>
  <c r="CK142" i="37"/>
  <c r="CL142" i="37"/>
  <c r="CM142" i="37"/>
  <c r="CN142" i="37"/>
  <c r="CO142" i="37"/>
  <c r="CP142" i="37"/>
  <c r="CT142" i="37"/>
  <c r="CU142" i="37"/>
  <c r="CV142" i="37"/>
  <c r="CW142" i="37"/>
  <c r="CX142" i="37"/>
  <c r="CY142" i="37"/>
  <c r="CZ142" i="37"/>
  <c r="DA142" i="37"/>
  <c r="DB142" i="37"/>
  <c r="DC142" i="37"/>
  <c r="DD142" i="37"/>
  <c r="DH142" i="37"/>
  <c r="DI142" i="37"/>
  <c r="DJ142" i="37"/>
  <c r="DK142" i="37"/>
  <c r="DL142" i="37"/>
  <c r="DM142" i="37"/>
  <c r="DN142" i="37"/>
  <c r="DO142" i="37"/>
  <c r="DP142" i="37"/>
  <c r="DQ142" i="37"/>
  <c r="DR142" i="37"/>
  <c r="A143" i="37"/>
  <c r="B143" i="37"/>
  <c r="F143" i="37"/>
  <c r="G143" i="37"/>
  <c r="AP143" i="37"/>
  <c r="AQ143" i="37"/>
  <c r="AR143" i="37"/>
  <c r="AS143" i="37"/>
  <c r="AT143" i="37"/>
  <c r="AU143" i="37"/>
  <c r="AV143" i="37"/>
  <c r="AW143" i="37"/>
  <c r="AX143" i="37"/>
  <c r="AY143" i="37"/>
  <c r="AZ143" i="37"/>
  <c r="BD143" i="37"/>
  <c r="BE143" i="37"/>
  <c r="BF143" i="37"/>
  <c r="BG143" i="37"/>
  <c r="BH143" i="37"/>
  <c r="BI143" i="37"/>
  <c r="BJ143" i="37"/>
  <c r="BK143" i="37"/>
  <c r="BL143" i="37"/>
  <c r="BM143" i="37"/>
  <c r="BN143" i="37"/>
  <c r="BR143" i="37"/>
  <c r="BS143" i="37"/>
  <c r="BT143" i="37"/>
  <c r="BU143" i="37"/>
  <c r="BV143" i="37"/>
  <c r="BW143" i="37"/>
  <c r="BX143" i="37"/>
  <c r="BY143" i="37"/>
  <c r="BZ143" i="37"/>
  <c r="CA143" i="37"/>
  <c r="CB143" i="37"/>
  <c r="CF143" i="37"/>
  <c r="CG143" i="37"/>
  <c r="CH143" i="37"/>
  <c r="CI143" i="37"/>
  <c r="CJ143" i="37"/>
  <c r="CK143" i="37"/>
  <c r="CL143" i="37"/>
  <c r="CM143" i="37"/>
  <c r="CN143" i="37"/>
  <c r="CO143" i="37"/>
  <c r="CP143" i="37"/>
  <c r="CT143" i="37"/>
  <c r="CU143" i="37"/>
  <c r="CV143" i="37"/>
  <c r="CW143" i="37"/>
  <c r="CX143" i="37"/>
  <c r="CY143" i="37"/>
  <c r="CZ143" i="37"/>
  <c r="DA143" i="37"/>
  <c r="DB143" i="37"/>
  <c r="DC143" i="37"/>
  <c r="DD143" i="37"/>
  <c r="DH143" i="37"/>
  <c r="DI143" i="37"/>
  <c r="DJ143" i="37"/>
  <c r="DK143" i="37"/>
  <c r="DL143" i="37"/>
  <c r="DM143" i="37"/>
  <c r="DN143" i="37"/>
  <c r="DO143" i="37"/>
  <c r="DP143" i="37"/>
  <c r="DQ143" i="37"/>
  <c r="DR143" i="37"/>
  <c r="A144" i="37"/>
  <c r="B144" i="37"/>
  <c r="F144" i="37"/>
  <c r="G144" i="37"/>
  <c r="AP144" i="37"/>
  <c r="AQ144" i="37"/>
  <c r="AR144" i="37"/>
  <c r="AS144" i="37"/>
  <c r="AT144" i="37"/>
  <c r="AU144" i="37"/>
  <c r="AV144" i="37"/>
  <c r="AW144" i="37"/>
  <c r="AX144" i="37"/>
  <c r="AY144" i="37"/>
  <c r="AZ144" i="37"/>
  <c r="BD144" i="37"/>
  <c r="BE144" i="37"/>
  <c r="BF144" i="37"/>
  <c r="BG144" i="37"/>
  <c r="BH144" i="37"/>
  <c r="BI144" i="37"/>
  <c r="BJ144" i="37"/>
  <c r="BK144" i="37"/>
  <c r="BL144" i="37"/>
  <c r="BM144" i="37"/>
  <c r="BN144" i="37"/>
  <c r="BR144" i="37"/>
  <c r="BS144" i="37"/>
  <c r="BT144" i="37"/>
  <c r="BU144" i="37"/>
  <c r="BV144" i="37"/>
  <c r="BW144" i="37"/>
  <c r="BX144" i="37"/>
  <c r="BY144" i="37"/>
  <c r="BZ144" i="37"/>
  <c r="CA144" i="37"/>
  <c r="CB144" i="37"/>
  <c r="CF144" i="37"/>
  <c r="CG144" i="37"/>
  <c r="CH144" i="37"/>
  <c r="CI144" i="37"/>
  <c r="CJ144" i="37"/>
  <c r="CK144" i="37"/>
  <c r="CL144" i="37"/>
  <c r="CM144" i="37"/>
  <c r="CN144" i="37"/>
  <c r="CO144" i="37"/>
  <c r="CP144" i="37"/>
  <c r="CT144" i="37"/>
  <c r="CU144" i="37"/>
  <c r="CV144" i="37"/>
  <c r="CW144" i="37"/>
  <c r="CX144" i="37"/>
  <c r="CY144" i="37"/>
  <c r="CZ144" i="37"/>
  <c r="DA144" i="37"/>
  <c r="DB144" i="37"/>
  <c r="DC144" i="37"/>
  <c r="DD144" i="37"/>
  <c r="DH144" i="37"/>
  <c r="DI144" i="37"/>
  <c r="DJ144" i="37"/>
  <c r="DK144" i="37"/>
  <c r="DL144" i="37"/>
  <c r="DM144" i="37"/>
  <c r="DN144" i="37"/>
  <c r="DO144" i="37"/>
  <c r="DP144" i="37"/>
  <c r="DQ144" i="37"/>
  <c r="DR144" i="37"/>
  <c r="A145" i="37"/>
  <c r="B145" i="37"/>
  <c r="F145" i="37"/>
  <c r="G145" i="37"/>
  <c r="AP145" i="37"/>
  <c r="AQ145" i="37"/>
  <c r="AR145" i="37"/>
  <c r="AS145" i="37"/>
  <c r="AT145" i="37"/>
  <c r="AU145" i="37"/>
  <c r="AV145" i="37"/>
  <c r="AW145" i="37"/>
  <c r="AX145" i="37"/>
  <c r="AY145" i="37"/>
  <c r="AZ145" i="37"/>
  <c r="BD145" i="37"/>
  <c r="BE145" i="37"/>
  <c r="BF145" i="37"/>
  <c r="BG145" i="37"/>
  <c r="BH145" i="37"/>
  <c r="BI145" i="37"/>
  <c r="BJ145" i="37"/>
  <c r="BK145" i="37"/>
  <c r="BL145" i="37"/>
  <c r="BM145" i="37"/>
  <c r="BN145" i="37"/>
  <c r="BR145" i="37"/>
  <c r="BS145" i="37"/>
  <c r="BT145" i="37"/>
  <c r="BU145" i="37"/>
  <c r="BV145" i="37"/>
  <c r="BW145" i="37"/>
  <c r="BX145" i="37"/>
  <c r="BY145" i="37"/>
  <c r="BZ145" i="37"/>
  <c r="CA145" i="37"/>
  <c r="CB145" i="37"/>
  <c r="CF145" i="37"/>
  <c r="CG145" i="37"/>
  <c r="CH145" i="37"/>
  <c r="CI145" i="37"/>
  <c r="CJ145" i="37"/>
  <c r="CK145" i="37"/>
  <c r="CL145" i="37"/>
  <c r="CM145" i="37"/>
  <c r="CN145" i="37"/>
  <c r="CO145" i="37"/>
  <c r="CP145" i="37"/>
  <c r="CT145" i="37"/>
  <c r="CU145" i="37"/>
  <c r="CV145" i="37"/>
  <c r="CW145" i="37"/>
  <c r="CX145" i="37"/>
  <c r="CY145" i="37"/>
  <c r="CZ145" i="37"/>
  <c r="DA145" i="37"/>
  <c r="DB145" i="37"/>
  <c r="DC145" i="37"/>
  <c r="DD145" i="37"/>
  <c r="DH145" i="37"/>
  <c r="DI145" i="37"/>
  <c r="DJ145" i="37"/>
  <c r="DK145" i="37"/>
  <c r="DL145" i="37"/>
  <c r="DM145" i="37"/>
  <c r="DN145" i="37"/>
  <c r="DO145" i="37"/>
  <c r="DP145" i="37"/>
  <c r="DQ145" i="37"/>
  <c r="DR145" i="37"/>
  <c r="A146" i="37"/>
  <c r="B146" i="37"/>
  <c r="F146" i="37"/>
  <c r="G146" i="37"/>
  <c r="AP146" i="37"/>
  <c r="AQ146" i="37"/>
  <c r="AR146" i="37"/>
  <c r="AS146" i="37"/>
  <c r="AT146" i="37"/>
  <c r="AU146" i="37"/>
  <c r="AV146" i="37"/>
  <c r="AW146" i="37"/>
  <c r="AX146" i="37"/>
  <c r="AY146" i="37"/>
  <c r="AZ146" i="37"/>
  <c r="BD146" i="37"/>
  <c r="BE146" i="37"/>
  <c r="BF146" i="37"/>
  <c r="BG146" i="37"/>
  <c r="BH146" i="37"/>
  <c r="BI146" i="37"/>
  <c r="BJ146" i="37"/>
  <c r="BK146" i="37"/>
  <c r="BL146" i="37"/>
  <c r="BM146" i="37"/>
  <c r="BN146" i="37"/>
  <c r="BR146" i="37"/>
  <c r="BS146" i="37"/>
  <c r="BT146" i="37"/>
  <c r="BU146" i="37"/>
  <c r="BV146" i="37"/>
  <c r="BW146" i="37"/>
  <c r="BX146" i="37"/>
  <c r="BY146" i="37"/>
  <c r="BZ146" i="37"/>
  <c r="CA146" i="37"/>
  <c r="CB146" i="37"/>
  <c r="CF146" i="37"/>
  <c r="CG146" i="37"/>
  <c r="CH146" i="37"/>
  <c r="CI146" i="37"/>
  <c r="CJ146" i="37"/>
  <c r="CK146" i="37"/>
  <c r="CL146" i="37"/>
  <c r="CM146" i="37"/>
  <c r="CN146" i="37"/>
  <c r="CO146" i="37"/>
  <c r="CP146" i="37"/>
  <c r="CT146" i="37"/>
  <c r="CU146" i="37"/>
  <c r="CV146" i="37"/>
  <c r="CW146" i="37"/>
  <c r="CX146" i="37"/>
  <c r="CY146" i="37"/>
  <c r="CZ146" i="37"/>
  <c r="DA146" i="37"/>
  <c r="DB146" i="37"/>
  <c r="DC146" i="37"/>
  <c r="DD146" i="37"/>
  <c r="DH146" i="37"/>
  <c r="DI146" i="37"/>
  <c r="DJ146" i="37"/>
  <c r="DK146" i="37"/>
  <c r="DL146" i="37"/>
  <c r="DM146" i="37"/>
  <c r="DN146" i="37"/>
  <c r="DO146" i="37"/>
  <c r="DP146" i="37"/>
  <c r="DQ146" i="37"/>
  <c r="DR146" i="37"/>
  <c r="A147" i="37"/>
  <c r="B147" i="37"/>
  <c r="F147" i="37"/>
  <c r="G147" i="37"/>
  <c r="AP147" i="37"/>
  <c r="AQ147" i="37"/>
  <c r="AR147" i="37"/>
  <c r="AS147" i="37"/>
  <c r="AT147" i="37"/>
  <c r="AU147" i="37"/>
  <c r="AV147" i="37"/>
  <c r="AW147" i="37"/>
  <c r="AX147" i="37"/>
  <c r="AY147" i="37"/>
  <c r="AZ147" i="37"/>
  <c r="BD147" i="37"/>
  <c r="BE147" i="37"/>
  <c r="BF147" i="37"/>
  <c r="BG147" i="37"/>
  <c r="BH147" i="37"/>
  <c r="BI147" i="37"/>
  <c r="BJ147" i="37"/>
  <c r="BK147" i="37"/>
  <c r="BL147" i="37"/>
  <c r="BM147" i="37"/>
  <c r="BN147" i="37"/>
  <c r="BR147" i="37"/>
  <c r="BS147" i="37"/>
  <c r="BT147" i="37"/>
  <c r="BU147" i="37"/>
  <c r="BV147" i="37"/>
  <c r="BW147" i="37"/>
  <c r="BX147" i="37"/>
  <c r="BY147" i="37"/>
  <c r="BZ147" i="37"/>
  <c r="CA147" i="37"/>
  <c r="CB147" i="37"/>
  <c r="CF147" i="37"/>
  <c r="CG147" i="37"/>
  <c r="CH147" i="37"/>
  <c r="CI147" i="37"/>
  <c r="CJ147" i="37"/>
  <c r="CK147" i="37"/>
  <c r="CL147" i="37"/>
  <c r="CM147" i="37"/>
  <c r="CN147" i="37"/>
  <c r="CO147" i="37"/>
  <c r="CP147" i="37"/>
  <c r="CT147" i="37"/>
  <c r="CU147" i="37"/>
  <c r="CV147" i="37"/>
  <c r="CW147" i="37"/>
  <c r="CX147" i="37"/>
  <c r="CY147" i="37"/>
  <c r="CZ147" i="37"/>
  <c r="DA147" i="37"/>
  <c r="DB147" i="37"/>
  <c r="DC147" i="37"/>
  <c r="DD147" i="37"/>
  <c r="DH147" i="37"/>
  <c r="DI147" i="37"/>
  <c r="DJ147" i="37"/>
  <c r="DK147" i="37"/>
  <c r="DL147" i="37"/>
  <c r="DM147" i="37"/>
  <c r="DN147" i="37"/>
  <c r="DO147" i="37"/>
  <c r="DP147" i="37"/>
  <c r="DQ147" i="37"/>
  <c r="DR147" i="37"/>
  <c r="A148" i="37"/>
  <c r="B148" i="37"/>
  <c r="F148" i="37"/>
  <c r="G148" i="37"/>
  <c r="AP148" i="37"/>
  <c r="AQ148" i="37"/>
  <c r="AR148" i="37"/>
  <c r="AS148" i="37"/>
  <c r="AT148" i="37"/>
  <c r="AU148" i="37"/>
  <c r="AV148" i="37"/>
  <c r="AW148" i="37"/>
  <c r="AX148" i="37"/>
  <c r="AY148" i="37"/>
  <c r="AZ148" i="37"/>
  <c r="BD148" i="37"/>
  <c r="BE148" i="37"/>
  <c r="BF148" i="37"/>
  <c r="BG148" i="37"/>
  <c r="BH148" i="37"/>
  <c r="BI148" i="37"/>
  <c r="BJ148" i="37"/>
  <c r="BK148" i="37"/>
  <c r="BL148" i="37"/>
  <c r="BM148" i="37"/>
  <c r="BN148" i="37"/>
  <c r="BR148" i="37"/>
  <c r="BS148" i="37"/>
  <c r="BT148" i="37"/>
  <c r="BU148" i="37"/>
  <c r="BV148" i="37"/>
  <c r="BW148" i="37"/>
  <c r="BX148" i="37"/>
  <c r="BY148" i="37"/>
  <c r="BZ148" i="37"/>
  <c r="CA148" i="37"/>
  <c r="CB148" i="37"/>
  <c r="CF148" i="37"/>
  <c r="CG148" i="37"/>
  <c r="CH148" i="37"/>
  <c r="CI148" i="37"/>
  <c r="CJ148" i="37"/>
  <c r="CK148" i="37"/>
  <c r="CL148" i="37"/>
  <c r="CM148" i="37"/>
  <c r="CN148" i="37"/>
  <c r="CO148" i="37"/>
  <c r="CP148" i="37"/>
  <c r="CT148" i="37"/>
  <c r="CU148" i="37"/>
  <c r="CV148" i="37"/>
  <c r="CW148" i="37"/>
  <c r="CX148" i="37"/>
  <c r="CY148" i="37"/>
  <c r="CZ148" i="37"/>
  <c r="DA148" i="37"/>
  <c r="DB148" i="37"/>
  <c r="DC148" i="37"/>
  <c r="DD148" i="37"/>
  <c r="DH148" i="37"/>
  <c r="DI148" i="37"/>
  <c r="DJ148" i="37"/>
  <c r="DK148" i="37"/>
  <c r="DL148" i="37"/>
  <c r="DM148" i="37"/>
  <c r="DN148" i="37"/>
  <c r="DO148" i="37"/>
  <c r="DP148" i="37"/>
  <c r="DQ148" i="37"/>
  <c r="DR148" i="37"/>
  <c r="A149" i="37"/>
  <c r="B149" i="37"/>
  <c r="F149" i="37"/>
  <c r="G149" i="37"/>
  <c r="AP149" i="37"/>
  <c r="AQ149" i="37"/>
  <c r="AR149" i="37"/>
  <c r="AS149" i="37"/>
  <c r="AT149" i="37"/>
  <c r="AU149" i="37"/>
  <c r="AV149" i="37"/>
  <c r="AW149" i="37"/>
  <c r="AX149" i="37"/>
  <c r="AY149" i="37"/>
  <c r="AZ149" i="37"/>
  <c r="BD149" i="37"/>
  <c r="BE149" i="37"/>
  <c r="BF149" i="37"/>
  <c r="BG149" i="37"/>
  <c r="BH149" i="37"/>
  <c r="BI149" i="37"/>
  <c r="BJ149" i="37"/>
  <c r="BK149" i="37"/>
  <c r="BL149" i="37"/>
  <c r="BM149" i="37"/>
  <c r="BN149" i="37"/>
  <c r="BR149" i="37"/>
  <c r="BS149" i="37"/>
  <c r="BT149" i="37"/>
  <c r="BU149" i="37"/>
  <c r="BV149" i="37"/>
  <c r="BW149" i="37"/>
  <c r="BX149" i="37"/>
  <c r="BY149" i="37"/>
  <c r="BZ149" i="37"/>
  <c r="CA149" i="37"/>
  <c r="CB149" i="37"/>
  <c r="CF149" i="37"/>
  <c r="CG149" i="37"/>
  <c r="CH149" i="37"/>
  <c r="CI149" i="37"/>
  <c r="CJ149" i="37"/>
  <c r="CK149" i="37"/>
  <c r="CL149" i="37"/>
  <c r="CM149" i="37"/>
  <c r="CN149" i="37"/>
  <c r="CO149" i="37"/>
  <c r="CP149" i="37"/>
  <c r="CT149" i="37"/>
  <c r="CU149" i="37"/>
  <c r="CV149" i="37"/>
  <c r="CW149" i="37"/>
  <c r="CX149" i="37"/>
  <c r="CY149" i="37"/>
  <c r="CZ149" i="37"/>
  <c r="DA149" i="37"/>
  <c r="DB149" i="37"/>
  <c r="DC149" i="37"/>
  <c r="DD149" i="37"/>
  <c r="DH149" i="37"/>
  <c r="DI149" i="37"/>
  <c r="DJ149" i="37"/>
  <c r="DK149" i="37"/>
  <c r="DL149" i="37"/>
  <c r="DM149" i="37"/>
  <c r="DN149" i="37"/>
  <c r="DO149" i="37"/>
  <c r="DP149" i="37"/>
  <c r="DQ149" i="37"/>
  <c r="DR149" i="37"/>
  <c r="A150" i="37"/>
  <c r="B150" i="37"/>
  <c r="F150" i="37"/>
  <c r="G150" i="37"/>
  <c r="AP150" i="37"/>
  <c r="AQ150" i="37"/>
  <c r="AR150" i="37"/>
  <c r="AS150" i="37"/>
  <c r="AT150" i="37"/>
  <c r="AU150" i="37"/>
  <c r="AV150" i="37"/>
  <c r="AW150" i="37"/>
  <c r="AX150" i="37"/>
  <c r="AY150" i="37"/>
  <c r="AZ150" i="37"/>
  <c r="BD150" i="37"/>
  <c r="BE150" i="37"/>
  <c r="BF150" i="37"/>
  <c r="BG150" i="37"/>
  <c r="BH150" i="37"/>
  <c r="BI150" i="37"/>
  <c r="BJ150" i="37"/>
  <c r="BK150" i="37"/>
  <c r="BL150" i="37"/>
  <c r="BM150" i="37"/>
  <c r="BN150" i="37"/>
  <c r="BR150" i="37"/>
  <c r="BS150" i="37"/>
  <c r="BT150" i="37"/>
  <c r="BU150" i="37"/>
  <c r="BV150" i="37"/>
  <c r="BW150" i="37"/>
  <c r="BX150" i="37"/>
  <c r="BY150" i="37"/>
  <c r="BZ150" i="37"/>
  <c r="CA150" i="37"/>
  <c r="CB150" i="37"/>
  <c r="CF150" i="37"/>
  <c r="CG150" i="37"/>
  <c r="CH150" i="37"/>
  <c r="CI150" i="37"/>
  <c r="CJ150" i="37"/>
  <c r="CK150" i="37"/>
  <c r="CL150" i="37"/>
  <c r="CM150" i="37"/>
  <c r="CN150" i="37"/>
  <c r="CO150" i="37"/>
  <c r="CP150" i="37"/>
  <c r="CT150" i="37"/>
  <c r="CU150" i="37"/>
  <c r="CV150" i="37"/>
  <c r="CW150" i="37"/>
  <c r="CX150" i="37"/>
  <c r="CY150" i="37"/>
  <c r="CZ150" i="37"/>
  <c r="DA150" i="37"/>
  <c r="DB150" i="37"/>
  <c r="DC150" i="37"/>
  <c r="DD150" i="37"/>
  <c r="DH150" i="37"/>
  <c r="DI150" i="37"/>
  <c r="DJ150" i="37"/>
  <c r="DK150" i="37"/>
  <c r="DL150" i="37"/>
  <c r="DM150" i="37"/>
  <c r="DN150" i="37"/>
  <c r="DO150" i="37"/>
  <c r="DP150" i="37"/>
  <c r="DQ150" i="37"/>
  <c r="DR150" i="37"/>
  <c r="A151" i="37"/>
  <c r="B151" i="37"/>
  <c r="F151" i="37"/>
  <c r="G151" i="37"/>
  <c r="AP151" i="37"/>
  <c r="AQ151" i="37"/>
  <c r="AR151" i="37"/>
  <c r="AS151" i="37"/>
  <c r="AT151" i="37"/>
  <c r="AU151" i="37"/>
  <c r="AV151" i="37"/>
  <c r="AW151" i="37"/>
  <c r="AX151" i="37"/>
  <c r="AY151" i="37"/>
  <c r="AZ151" i="37"/>
  <c r="BD151" i="37"/>
  <c r="BE151" i="37"/>
  <c r="BF151" i="37"/>
  <c r="BG151" i="37"/>
  <c r="BH151" i="37"/>
  <c r="BI151" i="37"/>
  <c r="BJ151" i="37"/>
  <c r="BK151" i="37"/>
  <c r="BL151" i="37"/>
  <c r="BM151" i="37"/>
  <c r="BN151" i="37"/>
  <c r="BR151" i="37"/>
  <c r="BS151" i="37"/>
  <c r="BT151" i="37"/>
  <c r="BU151" i="37"/>
  <c r="BV151" i="37"/>
  <c r="BW151" i="37"/>
  <c r="BX151" i="37"/>
  <c r="BY151" i="37"/>
  <c r="BZ151" i="37"/>
  <c r="CA151" i="37"/>
  <c r="CB151" i="37"/>
  <c r="CF151" i="37"/>
  <c r="CG151" i="37"/>
  <c r="CH151" i="37"/>
  <c r="CI151" i="37"/>
  <c r="CJ151" i="37"/>
  <c r="CK151" i="37"/>
  <c r="CL151" i="37"/>
  <c r="CM151" i="37"/>
  <c r="CN151" i="37"/>
  <c r="CO151" i="37"/>
  <c r="CP151" i="37"/>
  <c r="CT151" i="37"/>
  <c r="CU151" i="37"/>
  <c r="CV151" i="37"/>
  <c r="CW151" i="37"/>
  <c r="CX151" i="37"/>
  <c r="CY151" i="37"/>
  <c r="CZ151" i="37"/>
  <c r="DA151" i="37"/>
  <c r="DB151" i="37"/>
  <c r="DC151" i="37"/>
  <c r="DD151" i="37"/>
  <c r="DH151" i="37"/>
  <c r="DI151" i="37"/>
  <c r="DJ151" i="37"/>
  <c r="DK151" i="37"/>
  <c r="DL151" i="37"/>
  <c r="DM151" i="37"/>
  <c r="DN151" i="37"/>
  <c r="DO151" i="37"/>
  <c r="DP151" i="37"/>
  <c r="DQ151" i="37"/>
  <c r="DR151" i="37"/>
  <c r="A152" i="37"/>
  <c r="B152" i="37"/>
  <c r="F152" i="37"/>
  <c r="G152" i="37"/>
  <c r="AP152" i="37"/>
  <c r="AQ152" i="37"/>
  <c r="AR152" i="37"/>
  <c r="AS152" i="37"/>
  <c r="AT152" i="37"/>
  <c r="AU152" i="37"/>
  <c r="AV152" i="37"/>
  <c r="AW152" i="37"/>
  <c r="AX152" i="37"/>
  <c r="AY152" i="37"/>
  <c r="AZ152" i="37"/>
  <c r="BD152" i="37"/>
  <c r="BE152" i="37"/>
  <c r="BF152" i="37"/>
  <c r="BG152" i="37"/>
  <c r="BH152" i="37"/>
  <c r="BI152" i="37"/>
  <c r="BJ152" i="37"/>
  <c r="BK152" i="37"/>
  <c r="BL152" i="37"/>
  <c r="BM152" i="37"/>
  <c r="BN152" i="37"/>
  <c r="BR152" i="37"/>
  <c r="BS152" i="37"/>
  <c r="BT152" i="37"/>
  <c r="BU152" i="37"/>
  <c r="BV152" i="37"/>
  <c r="BW152" i="37"/>
  <c r="BX152" i="37"/>
  <c r="BY152" i="37"/>
  <c r="BZ152" i="37"/>
  <c r="CA152" i="37"/>
  <c r="CB152" i="37"/>
  <c r="CF152" i="37"/>
  <c r="CG152" i="37"/>
  <c r="CH152" i="37"/>
  <c r="CI152" i="37"/>
  <c r="CJ152" i="37"/>
  <c r="CK152" i="37"/>
  <c r="CL152" i="37"/>
  <c r="CM152" i="37"/>
  <c r="CN152" i="37"/>
  <c r="CO152" i="37"/>
  <c r="CP152" i="37"/>
  <c r="CT152" i="37"/>
  <c r="CU152" i="37"/>
  <c r="CV152" i="37"/>
  <c r="CW152" i="37"/>
  <c r="CX152" i="37"/>
  <c r="CY152" i="37"/>
  <c r="CZ152" i="37"/>
  <c r="DA152" i="37"/>
  <c r="DB152" i="37"/>
  <c r="DC152" i="37"/>
  <c r="DD152" i="37"/>
  <c r="DH152" i="37"/>
  <c r="DI152" i="37"/>
  <c r="DJ152" i="37"/>
  <c r="DK152" i="37"/>
  <c r="DL152" i="37"/>
  <c r="DM152" i="37"/>
  <c r="DN152" i="37"/>
  <c r="DO152" i="37"/>
  <c r="DP152" i="37"/>
  <c r="DQ152" i="37"/>
  <c r="DR152" i="37"/>
  <c r="A153" i="37"/>
  <c r="B153" i="37"/>
  <c r="F153" i="37"/>
  <c r="G153" i="37"/>
  <c r="AP153" i="37"/>
  <c r="AQ153" i="37"/>
  <c r="AR153" i="37"/>
  <c r="AS153" i="37"/>
  <c r="AT153" i="37"/>
  <c r="AU153" i="37"/>
  <c r="AV153" i="37"/>
  <c r="AW153" i="37"/>
  <c r="AX153" i="37"/>
  <c r="AY153" i="37"/>
  <c r="AZ153" i="37"/>
  <c r="BD153" i="37"/>
  <c r="BE153" i="37"/>
  <c r="BF153" i="37"/>
  <c r="BG153" i="37"/>
  <c r="BH153" i="37"/>
  <c r="BI153" i="37"/>
  <c r="BJ153" i="37"/>
  <c r="BK153" i="37"/>
  <c r="BL153" i="37"/>
  <c r="BM153" i="37"/>
  <c r="BN153" i="37"/>
  <c r="BR153" i="37"/>
  <c r="BS153" i="37"/>
  <c r="BT153" i="37"/>
  <c r="BU153" i="37"/>
  <c r="BV153" i="37"/>
  <c r="BW153" i="37"/>
  <c r="BX153" i="37"/>
  <c r="BY153" i="37"/>
  <c r="BZ153" i="37"/>
  <c r="CA153" i="37"/>
  <c r="CB153" i="37"/>
  <c r="CF153" i="37"/>
  <c r="CG153" i="37"/>
  <c r="CH153" i="37"/>
  <c r="CI153" i="37"/>
  <c r="CJ153" i="37"/>
  <c r="CK153" i="37"/>
  <c r="CL153" i="37"/>
  <c r="CM153" i="37"/>
  <c r="CN153" i="37"/>
  <c r="CO153" i="37"/>
  <c r="CP153" i="37"/>
  <c r="CT153" i="37"/>
  <c r="CU153" i="37"/>
  <c r="CV153" i="37"/>
  <c r="CW153" i="37"/>
  <c r="CX153" i="37"/>
  <c r="CY153" i="37"/>
  <c r="CZ153" i="37"/>
  <c r="DA153" i="37"/>
  <c r="DB153" i="37"/>
  <c r="DC153" i="37"/>
  <c r="DD153" i="37"/>
  <c r="DH153" i="37"/>
  <c r="DI153" i="37"/>
  <c r="DJ153" i="37"/>
  <c r="DK153" i="37"/>
  <c r="DL153" i="37"/>
  <c r="DM153" i="37"/>
  <c r="DN153" i="37"/>
  <c r="DO153" i="37"/>
  <c r="DP153" i="37"/>
  <c r="DQ153" i="37"/>
  <c r="DR153" i="37"/>
  <c r="A154" i="37"/>
  <c r="B154" i="37"/>
  <c r="F154" i="37"/>
  <c r="G154" i="37"/>
  <c r="AP154" i="37"/>
  <c r="AQ154" i="37"/>
  <c r="AR154" i="37"/>
  <c r="AS154" i="37"/>
  <c r="AT154" i="37"/>
  <c r="AU154" i="37"/>
  <c r="AV154" i="37"/>
  <c r="AW154" i="37"/>
  <c r="AX154" i="37"/>
  <c r="AY154" i="37"/>
  <c r="AZ154" i="37"/>
  <c r="BD154" i="37"/>
  <c r="BE154" i="37"/>
  <c r="BF154" i="37"/>
  <c r="BG154" i="37"/>
  <c r="BH154" i="37"/>
  <c r="BI154" i="37"/>
  <c r="BJ154" i="37"/>
  <c r="BK154" i="37"/>
  <c r="BL154" i="37"/>
  <c r="BM154" i="37"/>
  <c r="BN154" i="37"/>
  <c r="BR154" i="37"/>
  <c r="BS154" i="37"/>
  <c r="BT154" i="37"/>
  <c r="BU154" i="37"/>
  <c r="BV154" i="37"/>
  <c r="BW154" i="37"/>
  <c r="BX154" i="37"/>
  <c r="BY154" i="37"/>
  <c r="BZ154" i="37"/>
  <c r="CA154" i="37"/>
  <c r="CB154" i="37"/>
  <c r="CF154" i="37"/>
  <c r="CG154" i="37"/>
  <c r="CH154" i="37"/>
  <c r="CI154" i="37"/>
  <c r="CJ154" i="37"/>
  <c r="CK154" i="37"/>
  <c r="CL154" i="37"/>
  <c r="CM154" i="37"/>
  <c r="CN154" i="37"/>
  <c r="CO154" i="37"/>
  <c r="CP154" i="37"/>
  <c r="CT154" i="37"/>
  <c r="CU154" i="37"/>
  <c r="CV154" i="37"/>
  <c r="CW154" i="37"/>
  <c r="CX154" i="37"/>
  <c r="CY154" i="37"/>
  <c r="CZ154" i="37"/>
  <c r="DA154" i="37"/>
  <c r="DB154" i="37"/>
  <c r="DC154" i="37"/>
  <c r="DD154" i="37"/>
  <c r="DH154" i="37"/>
  <c r="DI154" i="37"/>
  <c r="DJ154" i="37"/>
  <c r="DK154" i="37"/>
  <c r="DL154" i="37"/>
  <c r="DM154" i="37"/>
  <c r="DN154" i="37"/>
  <c r="DO154" i="37"/>
  <c r="DP154" i="37"/>
  <c r="DQ154" i="37"/>
  <c r="DR154" i="37"/>
  <c r="A155" i="37"/>
  <c r="B155" i="37"/>
  <c r="F155" i="37"/>
  <c r="G155" i="37"/>
  <c r="AP155" i="37"/>
  <c r="AQ155" i="37"/>
  <c r="AR155" i="37"/>
  <c r="AS155" i="37"/>
  <c r="AT155" i="37"/>
  <c r="AU155" i="37"/>
  <c r="AV155" i="37"/>
  <c r="AW155" i="37"/>
  <c r="AX155" i="37"/>
  <c r="AY155" i="37"/>
  <c r="AZ155" i="37"/>
  <c r="BD155" i="37"/>
  <c r="BE155" i="37"/>
  <c r="BF155" i="37"/>
  <c r="BG155" i="37"/>
  <c r="BH155" i="37"/>
  <c r="BI155" i="37"/>
  <c r="BJ155" i="37"/>
  <c r="BK155" i="37"/>
  <c r="BL155" i="37"/>
  <c r="BM155" i="37"/>
  <c r="BN155" i="37"/>
  <c r="BR155" i="37"/>
  <c r="BS155" i="37"/>
  <c r="BT155" i="37"/>
  <c r="BU155" i="37"/>
  <c r="BV155" i="37"/>
  <c r="BW155" i="37"/>
  <c r="BX155" i="37"/>
  <c r="BY155" i="37"/>
  <c r="BZ155" i="37"/>
  <c r="CA155" i="37"/>
  <c r="CB155" i="37"/>
  <c r="CF155" i="37"/>
  <c r="CG155" i="37"/>
  <c r="CH155" i="37"/>
  <c r="CI155" i="37"/>
  <c r="CJ155" i="37"/>
  <c r="CK155" i="37"/>
  <c r="CL155" i="37"/>
  <c r="CM155" i="37"/>
  <c r="CN155" i="37"/>
  <c r="CO155" i="37"/>
  <c r="CP155" i="37"/>
  <c r="CT155" i="37"/>
  <c r="CU155" i="37"/>
  <c r="CV155" i="37"/>
  <c r="CW155" i="37"/>
  <c r="CX155" i="37"/>
  <c r="CY155" i="37"/>
  <c r="CZ155" i="37"/>
  <c r="DA155" i="37"/>
  <c r="DB155" i="37"/>
  <c r="DC155" i="37"/>
  <c r="DD155" i="37"/>
  <c r="DH155" i="37"/>
  <c r="DI155" i="37"/>
  <c r="DJ155" i="37"/>
  <c r="DK155" i="37"/>
  <c r="DL155" i="37"/>
  <c r="DM155" i="37"/>
  <c r="DN155" i="37"/>
  <c r="DO155" i="37"/>
  <c r="DP155" i="37"/>
  <c r="DQ155" i="37"/>
  <c r="DR155" i="37"/>
  <c r="A156" i="37"/>
  <c r="B156" i="37"/>
  <c r="F156" i="37"/>
  <c r="G156" i="37"/>
  <c r="AP156" i="37"/>
  <c r="AQ156" i="37"/>
  <c r="AR156" i="37"/>
  <c r="AS156" i="37"/>
  <c r="AT156" i="37"/>
  <c r="AU156" i="37"/>
  <c r="AV156" i="37"/>
  <c r="AW156" i="37"/>
  <c r="AX156" i="37"/>
  <c r="AY156" i="37"/>
  <c r="AZ156" i="37"/>
  <c r="BD156" i="37"/>
  <c r="BE156" i="37"/>
  <c r="BF156" i="37"/>
  <c r="BG156" i="37"/>
  <c r="BH156" i="37"/>
  <c r="BI156" i="37"/>
  <c r="BJ156" i="37"/>
  <c r="BK156" i="37"/>
  <c r="BL156" i="37"/>
  <c r="BM156" i="37"/>
  <c r="BN156" i="37"/>
  <c r="BR156" i="37"/>
  <c r="BS156" i="37"/>
  <c r="BT156" i="37"/>
  <c r="BU156" i="37"/>
  <c r="BV156" i="37"/>
  <c r="BW156" i="37"/>
  <c r="BX156" i="37"/>
  <c r="BY156" i="37"/>
  <c r="BZ156" i="37"/>
  <c r="CA156" i="37"/>
  <c r="CB156" i="37"/>
  <c r="CF156" i="37"/>
  <c r="CG156" i="37"/>
  <c r="CH156" i="37"/>
  <c r="CI156" i="37"/>
  <c r="CJ156" i="37"/>
  <c r="CK156" i="37"/>
  <c r="CL156" i="37"/>
  <c r="CM156" i="37"/>
  <c r="CN156" i="37"/>
  <c r="CO156" i="37"/>
  <c r="CP156" i="37"/>
  <c r="CT156" i="37"/>
  <c r="CU156" i="37"/>
  <c r="CV156" i="37"/>
  <c r="CW156" i="37"/>
  <c r="CX156" i="37"/>
  <c r="CY156" i="37"/>
  <c r="CZ156" i="37"/>
  <c r="DA156" i="37"/>
  <c r="DB156" i="37"/>
  <c r="DC156" i="37"/>
  <c r="DD156" i="37"/>
  <c r="DH156" i="37"/>
  <c r="DI156" i="37"/>
  <c r="DJ156" i="37"/>
  <c r="DK156" i="37"/>
  <c r="DL156" i="37"/>
  <c r="DM156" i="37"/>
  <c r="DN156" i="37"/>
  <c r="DO156" i="37"/>
  <c r="DP156" i="37"/>
  <c r="DQ156" i="37"/>
  <c r="DR156" i="37"/>
  <c r="A157" i="37"/>
  <c r="B157" i="37"/>
  <c r="F157" i="37"/>
  <c r="G157" i="37"/>
  <c r="AP157" i="37"/>
  <c r="AQ157" i="37"/>
  <c r="AR157" i="37"/>
  <c r="AS157" i="37"/>
  <c r="AT157" i="37"/>
  <c r="AU157" i="37"/>
  <c r="AV157" i="37"/>
  <c r="AW157" i="37"/>
  <c r="AX157" i="37"/>
  <c r="AY157" i="37"/>
  <c r="AZ157" i="37"/>
  <c r="BD157" i="37"/>
  <c r="BE157" i="37"/>
  <c r="BF157" i="37"/>
  <c r="BG157" i="37"/>
  <c r="BH157" i="37"/>
  <c r="BI157" i="37"/>
  <c r="BJ157" i="37"/>
  <c r="BK157" i="37"/>
  <c r="BL157" i="37"/>
  <c r="BM157" i="37"/>
  <c r="BN157" i="37"/>
  <c r="BR157" i="37"/>
  <c r="BS157" i="37"/>
  <c r="BT157" i="37"/>
  <c r="BU157" i="37"/>
  <c r="BV157" i="37"/>
  <c r="BW157" i="37"/>
  <c r="BX157" i="37"/>
  <c r="BY157" i="37"/>
  <c r="BZ157" i="37"/>
  <c r="CA157" i="37"/>
  <c r="CB157" i="37"/>
  <c r="CF157" i="37"/>
  <c r="CG157" i="37"/>
  <c r="CH157" i="37"/>
  <c r="CI157" i="37"/>
  <c r="CJ157" i="37"/>
  <c r="CK157" i="37"/>
  <c r="CL157" i="37"/>
  <c r="CM157" i="37"/>
  <c r="CN157" i="37"/>
  <c r="CO157" i="37"/>
  <c r="CP157" i="37"/>
  <c r="CT157" i="37"/>
  <c r="CU157" i="37"/>
  <c r="CV157" i="37"/>
  <c r="CW157" i="37"/>
  <c r="CX157" i="37"/>
  <c r="CY157" i="37"/>
  <c r="CZ157" i="37"/>
  <c r="DA157" i="37"/>
  <c r="DB157" i="37"/>
  <c r="DC157" i="37"/>
  <c r="DD157" i="37"/>
  <c r="DH157" i="37"/>
  <c r="DI157" i="37"/>
  <c r="DJ157" i="37"/>
  <c r="DK157" i="37"/>
  <c r="DL157" i="37"/>
  <c r="DM157" i="37"/>
  <c r="DN157" i="37"/>
  <c r="DO157" i="37"/>
  <c r="DP157" i="37"/>
  <c r="DQ157" i="37"/>
  <c r="DR157" i="37"/>
  <c r="A158" i="37"/>
  <c r="B158" i="37"/>
  <c r="F158" i="37"/>
  <c r="G158" i="37"/>
  <c r="AP158" i="37"/>
  <c r="AQ158" i="37"/>
  <c r="AR158" i="37"/>
  <c r="AS158" i="37"/>
  <c r="AT158" i="37"/>
  <c r="AU158" i="37"/>
  <c r="AV158" i="37"/>
  <c r="AW158" i="37"/>
  <c r="AX158" i="37"/>
  <c r="AY158" i="37"/>
  <c r="AZ158" i="37"/>
  <c r="BD158" i="37"/>
  <c r="BE158" i="37"/>
  <c r="BF158" i="37"/>
  <c r="BG158" i="37"/>
  <c r="BH158" i="37"/>
  <c r="BI158" i="37"/>
  <c r="BJ158" i="37"/>
  <c r="BK158" i="37"/>
  <c r="BL158" i="37"/>
  <c r="BM158" i="37"/>
  <c r="BN158" i="37"/>
  <c r="BR158" i="37"/>
  <c r="BS158" i="37"/>
  <c r="BT158" i="37"/>
  <c r="BU158" i="37"/>
  <c r="BV158" i="37"/>
  <c r="BW158" i="37"/>
  <c r="BX158" i="37"/>
  <c r="BY158" i="37"/>
  <c r="BZ158" i="37"/>
  <c r="CA158" i="37"/>
  <c r="CB158" i="37"/>
  <c r="CF158" i="37"/>
  <c r="CG158" i="37"/>
  <c r="CH158" i="37"/>
  <c r="CI158" i="37"/>
  <c r="CJ158" i="37"/>
  <c r="CK158" i="37"/>
  <c r="CL158" i="37"/>
  <c r="CM158" i="37"/>
  <c r="CN158" i="37"/>
  <c r="CO158" i="37"/>
  <c r="CP158" i="37"/>
  <c r="CT158" i="37"/>
  <c r="CU158" i="37"/>
  <c r="CV158" i="37"/>
  <c r="CW158" i="37"/>
  <c r="CX158" i="37"/>
  <c r="CY158" i="37"/>
  <c r="CZ158" i="37"/>
  <c r="DA158" i="37"/>
  <c r="DB158" i="37"/>
  <c r="DC158" i="37"/>
  <c r="DD158" i="37"/>
  <c r="DH158" i="37"/>
  <c r="DI158" i="37"/>
  <c r="DJ158" i="37"/>
  <c r="DK158" i="37"/>
  <c r="DL158" i="37"/>
  <c r="DM158" i="37"/>
  <c r="DN158" i="37"/>
  <c r="DO158" i="37"/>
  <c r="DP158" i="37"/>
  <c r="DQ158" i="37"/>
  <c r="DR158" i="37"/>
  <c r="A159" i="37"/>
  <c r="B159" i="37"/>
  <c r="F159" i="37"/>
  <c r="G159" i="37"/>
  <c r="AP159" i="37"/>
  <c r="AQ159" i="37"/>
  <c r="AR159" i="37"/>
  <c r="AS159" i="37"/>
  <c r="AT159" i="37"/>
  <c r="AU159" i="37"/>
  <c r="AV159" i="37"/>
  <c r="AW159" i="37"/>
  <c r="AX159" i="37"/>
  <c r="AY159" i="37"/>
  <c r="AZ159" i="37"/>
  <c r="BD159" i="37"/>
  <c r="BE159" i="37"/>
  <c r="BF159" i="37"/>
  <c r="BG159" i="37"/>
  <c r="BH159" i="37"/>
  <c r="BI159" i="37"/>
  <c r="BJ159" i="37"/>
  <c r="BK159" i="37"/>
  <c r="BL159" i="37"/>
  <c r="BM159" i="37"/>
  <c r="BN159" i="37"/>
  <c r="BR159" i="37"/>
  <c r="BS159" i="37"/>
  <c r="BT159" i="37"/>
  <c r="BU159" i="37"/>
  <c r="BV159" i="37"/>
  <c r="BW159" i="37"/>
  <c r="BX159" i="37"/>
  <c r="BY159" i="37"/>
  <c r="BZ159" i="37"/>
  <c r="CA159" i="37"/>
  <c r="CB159" i="37"/>
  <c r="CF159" i="37"/>
  <c r="CG159" i="37"/>
  <c r="CH159" i="37"/>
  <c r="CI159" i="37"/>
  <c r="CJ159" i="37"/>
  <c r="CK159" i="37"/>
  <c r="CL159" i="37"/>
  <c r="CM159" i="37"/>
  <c r="CN159" i="37"/>
  <c r="CO159" i="37"/>
  <c r="CP159" i="37"/>
  <c r="CT159" i="37"/>
  <c r="CU159" i="37"/>
  <c r="CV159" i="37"/>
  <c r="CW159" i="37"/>
  <c r="CX159" i="37"/>
  <c r="CY159" i="37"/>
  <c r="CZ159" i="37"/>
  <c r="DA159" i="37"/>
  <c r="DB159" i="37"/>
  <c r="DC159" i="37"/>
  <c r="DD159" i="37"/>
  <c r="DH159" i="37"/>
  <c r="DI159" i="37"/>
  <c r="DJ159" i="37"/>
  <c r="DK159" i="37"/>
  <c r="DL159" i="37"/>
  <c r="DM159" i="37"/>
  <c r="DN159" i="37"/>
  <c r="DO159" i="37"/>
  <c r="DP159" i="37"/>
  <c r="DQ159" i="37"/>
  <c r="DR159" i="37"/>
  <c r="A160" i="37"/>
  <c r="B160" i="37"/>
  <c r="F160" i="37"/>
  <c r="G160" i="37"/>
  <c r="AP160" i="37"/>
  <c r="AQ160" i="37"/>
  <c r="AR160" i="37"/>
  <c r="AS160" i="37"/>
  <c r="AT160" i="37"/>
  <c r="AU160" i="37"/>
  <c r="AV160" i="37"/>
  <c r="AW160" i="37"/>
  <c r="AX160" i="37"/>
  <c r="AY160" i="37"/>
  <c r="AZ160" i="37"/>
  <c r="BD160" i="37"/>
  <c r="BE160" i="37"/>
  <c r="BF160" i="37"/>
  <c r="BG160" i="37"/>
  <c r="BH160" i="37"/>
  <c r="BI160" i="37"/>
  <c r="BJ160" i="37"/>
  <c r="BK160" i="37"/>
  <c r="BL160" i="37"/>
  <c r="BM160" i="37"/>
  <c r="BN160" i="37"/>
  <c r="BR160" i="37"/>
  <c r="BS160" i="37"/>
  <c r="BT160" i="37"/>
  <c r="BU160" i="37"/>
  <c r="BV160" i="37"/>
  <c r="BW160" i="37"/>
  <c r="BX160" i="37"/>
  <c r="BY160" i="37"/>
  <c r="BZ160" i="37"/>
  <c r="CA160" i="37"/>
  <c r="CB160" i="37"/>
  <c r="CF160" i="37"/>
  <c r="CG160" i="37"/>
  <c r="CH160" i="37"/>
  <c r="CI160" i="37"/>
  <c r="CJ160" i="37"/>
  <c r="CK160" i="37"/>
  <c r="CL160" i="37"/>
  <c r="CM160" i="37"/>
  <c r="CN160" i="37"/>
  <c r="CO160" i="37"/>
  <c r="CP160" i="37"/>
  <c r="CT160" i="37"/>
  <c r="CU160" i="37"/>
  <c r="CV160" i="37"/>
  <c r="CW160" i="37"/>
  <c r="CX160" i="37"/>
  <c r="CY160" i="37"/>
  <c r="CZ160" i="37"/>
  <c r="DA160" i="37"/>
  <c r="DB160" i="37"/>
  <c r="DC160" i="37"/>
  <c r="DD160" i="37"/>
  <c r="DH160" i="37"/>
  <c r="DI160" i="37"/>
  <c r="DJ160" i="37"/>
  <c r="DK160" i="37"/>
  <c r="DL160" i="37"/>
  <c r="DM160" i="37"/>
  <c r="DN160" i="37"/>
  <c r="DO160" i="37"/>
  <c r="DP160" i="37"/>
  <c r="DQ160" i="37"/>
  <c r="DR160" i="37"/>
  <c r="A161" i="37"/>
  <c r="B161" i="37"/>
  <c r="F161" i="37"/>
  <c r="G161" i="37"/>
  <c r="AP161" i="37"/>
  <c r="AQ161" i="37"/>
  <c r="AR161" i="37"/>
  <c r="AS161" i="37"/>
  <c r="AT161" i="37"/>
  <c r="AU161" i="37"/>
  <c r="AV161" i="37"/>
  <c r="AW161" i="37"/>
  <c r="AX161" i="37"/>
  <c r="AY161" i="37"/>
  <c r="AZ161" i="37"/>
  <c r="BD161" i="37"/>
  <c r="BE161" i="37"/>
  <c r="BF161" i="37"/>
  <c r="BG161" i="37"/>
  <c r="BH161" i="37"/>
  <c r="BI161" i="37"/>
  <c r="BJ161" i="37"/>
  <c r="BK161" i="37"/>
  <c r="BL161" i="37"/>
  <c r="BM161" i="37"/>
  <c r="BN161" i="37"/>
  <c r="BR161" i="37"/>
  <c r="BS161" i="37"/>
  <c r="BT161" i="37"/>
  <c r="BU161" i="37"/>
  <c r="BV161" i="37"/>
  <c r="BW161" i="37"/>
  <c r="BX161" i="37"/>
  <c r="BY161" i="37"/>
  <c r="BZ161" i="37"/>
  <c r="CA161" i="37"/>
  <c r="CB161" i="37"/>
  <c r="CF161" i="37"/>
  <c r="CG161" i="37"/>
  <c r="CH161" i="37"/>
  <c r="CI161" i="37"/>
  <c r="CJ161" i="37"/>
  <c r="CK161" i="37"/>
  <c r="CL161" i="37"/>
  <c r="CM161" i="37"/>
  <c r="CN161" i="37"/>
  <c r="CO161" i="37"/>
  <c r="CP161" i="37"/>
  <c r="CT161" i="37"/>
  <c r="CU161" i="37"/>
  <c r="CV161" i="37"/>
  <c r="CW161" i="37"/>
  <c r="CX161" i="37"/>
  <c r="CY161" i="37"/>
  <c r="CZ161" i="37"/>
  <c r="DA161" i="37"/>
  <c r="DB161" i="37"/>
  <c r="DC161" i="37"/>
  <c r="DD161" i="37"/>
  <c r="DH161" i="37"/>
  <c r="DI161" i="37"/>
  <c r="DJ161" i="37"/>
  <c r="DK161" i="37"/>
  <c r="DL161" i="37"/>
  <c r="DM161" i="37"/>
  <c r="DN161" i="37"/>
  <c r="DO161" i="37"/>
  <c r="DP161" i="37"/>
  <c r="DQ161" i="37"/>
  <c r="DR161" i="37"/>
  <c r="A162" i="37"/>
  <c r="B162" i="37"/>
  <c r="F162" i="37"/>
  <c r="G162" i="37"/>
  <c r="AP162" i="37"/>
  <c r="AQ162" i="37"/>
  <c r="AR162" i="37"/>
  <c r="AS162" i="37"/>
  <c r="AT162" i="37"/>
  <c r="AU162" i="37"/>
  <c r="AV162" i="37"/>
  <c r="AW162" i="37"/>
  <c r="AX162" i="37"/>
  <c r="AY162" i="37"/>
  <c r="AZ162" i="37"/>
  <c r="BD162" i="37"/>
  <c r="BE162" i="37"/>
  <c r="BF162" i="37"/>
  <c r="BG162" i="37"/>
  <c r="BH162" i="37"/>
  <c r="BI162" i="37"/>
  <c r="BJ162" i="37"/>
  <c r="BK162" i="37"/>
  <c r="BL162" i="37"/>
  <c r="BM162" i="37"/>
  <c r="BN162" i="37"/>
  <c r="BR162" i="37"/>
  <c r="BS162" i="37"/>
  <c r="BT162" i="37"/>
  <c r="BU162" i="37"/>
  <c r="BV162" i="37"/>
  <c r="BW162" i="37"/>
  <c r="BX162" i="37"/>
  <c r="BY162" i="37"/>
  <c r="BZ162" i="37"/>
  <c r="CA162" i="37"/>
  <c r="CB162" i="37"/>
  <c r="CF162" i="37"/>
  <c r="CG162" i="37"/>
  <c r="CH162" i="37"/>
  <c r="CI162" i="37"/>
  <c r="CJ162" i="37"/>
  <c r="CK162" i="37"/>
  <c r="CL162" i="37"/>
  <c r="CM162" i="37"/>
  <c r="CN162" i="37"/>
  <c r="CO162" i="37"/>
  <c r="CP162" i="37"/>
  <c r="CT162" i="37"/>
  <c r="CU162" i="37"/>
  <c r="CV162" i="37"/>
  <c r="CW162" i="37"/>
  <c r="CX162" i="37"/>
  <c r="CY162" i="37"/>
  <c r="CZ162" i="37"/>
  <c r="DA162" i="37"/>
  <c r="DB162" i="37"/>
  <c r="DC162" i="37"/>
  <c r="DD162" i="37"/>
  <c r="DH162" i="37"/>
  <c r="DI162" i="37"/>
  <c r="DJ162" i="37"/>
  <c r="DK162" i="37"/>
  <c r="DL162" i="37"/>
  <c r="DM162" i="37"/>
  <c r="DN162" i="37"/>
  <c r="DO162" i="37"/>
  <c r="DP162" i="37"/>
  <c r="DQ162" i="37"/>
  <c r="DR162" i="37"/>
  <c r="A163" i="37"/>
  <c r="B163" i="37"/>
  <c r="F163" i="37"/>
  <c r="G163" i="37"/>
  <c r="AP163" i="37"/>
  <c r="AQ163" i="37"/>
  <c r="AR163" i="37"/>
  <c r="AS163" i="37"/>
  <c r="AT163" i="37"/>
  <c r="AU163" i="37"/>
  <c r="AV163" i="37"/>
  <c r="AW163" i="37"/>
  <c r="AX163" i="37"/>
  <c r="AY163" i="37"/>
  <c r="AZ163" i="37"/>
  <c r="BD163" i="37"/>
  <c r="BE163" i="37"/>
  <c r="BF163" i="37"/>
  <c r="BG163" i="37"/>
  <c r="BH163" i="37"/>
  <c r="BI163" i="37"/>
  <c r="BJ163" i="37"/>
  <c r="BK163" i="37"/>
  <c r="BL163" i="37"/>
  <c r="BM163" i="37"/>
  <c r="BN163" i="37"/>
  <c r="BR163" i="37"/>
  <c r="BS163" i="37"/>
  <c r="BT163" i="37"/>
  <c r="BU163" i="37"/>
  <c r="BV163" i="37"/>
  <c r="BW163" i="37"/>
  <c r="BX163" i="37"/>
  <c r="BY163" i="37"/>
  <c r="BZ163" i="37"/>
  <c r="CA163" i="37"/>
  <c r="CB163" i="37"/>
  <c r="CF163" i="37"/>
  <c r="CG163" i="37"/>
  <c r="CH163" i="37"/>
  <c r="CI163" i="37"/>
  <c r="CJ163" i="37"/>
  <c r="CK163" i="37"/>
  <c r="CL163" i="37"/>
  <c r="CM163" i="37"/>
  <c r="CN163" i="37"/>
  <c r="CO163" i="37"/>
  <c r="CP163" i="37"/>
  <c r="CT163" i="37"/>
  <c r="CU163" i="37"/>
  <c r="CV163" i="37"/>
  <c r="CW163" i="37"/>
  <c r="CX163" i="37"/>
  <c r="CY163" i="37"/>
  <c r="CZ163" i="37"/>
  <c r="DA163" i="37"/>
  <c r="DB163" i="37"/>
  <c r="DC163" i="37"/>
  <c r="DD163" i="37"/>
  <c r="DH163" i="37"/>
  <c r="DI163" i="37"/>
  <c r="DJ163" i="37"/>
  <c r="DK163" i="37"/>
  <c r="DL163" i="37"/>
  <c r="DM163" i="37"/>
  <c r="DN163" i="37"/>
  <c r="DO163" i="37"/>
  <c r="DP163" i="37"/>
  <c r="DQ163" i="37"/>
  <c r="DR163" i="37"/>
  <c r="A164" i="37"/>
  <c r="B164" i="37"/>
  <c r="F164" i="37"/>
  <c r="G164" i="37"/>
  <c r="AP164" i="37"/>
  <c r="AQ164" i="37"/>
  <c r="AR164" i="37"/>
  <c r="AS164" i="37"/>
  <c r="AT164" i="37"/>
  <c r="AU164" i="37"/>
  <c r="AV164" i="37"/>
  <c r="AW164" i="37"/>
  <c r="AX164" i="37"/>
  <c r="AY164" i="37"/>
  <c r="AZ164" i="37"/>
  <c r="BD164" i="37"/>
  <c r="BE164" i="37"/>
  <c r="BF164" i="37"/>
  <c r="BG164" i="37"/>
  <c r="BH164" i="37"/>
  <c r="BI164" i="37"/>
  <c r="BJ164" i="37"/>
  <c r="BK164" i="37"/>
  <c r="BL164" i="37"/>
  <c r="BM164" i="37"/>
  <c r="BN164" i="37"/>
  <c r="BR164" i="37"/>
  <c r="BS164" i="37"/>
  <c r="BT164" i="37"/>
  <c r="BU164" i="37"/>
  <c r="BV164" i="37"/>
  <c r="BW164" i="37"/>
  <c r="BX164" i="37"/>
  <c r="BY164" i="37"/>
  <c r="BZ164" i="37"/>
  <c r="CA164" i="37"/>
  <c r="CB164" i="37"/>
  <c r="CF164" i="37"/>
  <c r="CG164" i="37"/>
  <c r="CH164" i="37"/>
  <c r="CI164" i="37"/>
  <c r="CJ164" i="37"/>
  <c r="CK164" i="37"/>
  <c r="CL164" i="37"/>
  <c r="CM164" i="37"/>
  <c r="CN164" i="37"/>
  <c r="CO164" i="37"/>
  <c r="CP164" i="37"/>
  <c r="CT164" i="37"/>
  <c r="CU164" i="37"/>
  <c r="CV164" i="37"/>
  <c r="CW164" i="37"/>
  <c r="CX164" i="37"/>
  <c r="CY164" i="37"/>
  <c r="CZ164" i="37"/>
  <c r="DA164" i="37"/>
  <c r="DB164" i="37"/>
  <c r="DC164" i="37"/>
  <c r="DD164" i="37"/>
  <c r="DH164" i="37"/>
  <c r="DI164" i="37"/>
  <c r="DJ164" i="37"/>
  <c r="DK164" i="37"/>
  <c r="DL164" i="37"/>
  <c r="DM164" i="37"/>
  <c r="DN164" i="37"/>
  <c r="DO164" i="37"/>
  <c r="DP164" i="37"/>
  <c r="DQ164" i="37"/>
  <c r="DR164" i="37"/>
  <c r="A165" i="37"/>
  <c r="B165" i="37"/>
  <c r="F165" i="37"/>
  <c r="G165" i="37"/>
  <c r="AP165" i="37"/>
  <c r="AQ165" i="37"/>
  <c r="AR165" i="37"/>
  <c r="AS165" i="37"/>
  <c r="AT165" i="37"/>
  <c r="AU165" i="37"/>
  <c r="AV165" i="37"/>
  <c r="AW165" i="37"/>
  <c r="AX165" i="37"/>
  <c r="AY165" i="37"/>
  <c r="AZ165" i="37"/>
  <c r="BD165" i="37"/>
  <c r="BE165" i="37"/>
  <c r="BF165" i="37"/>
  <c r="BG165" i="37"/>
  <c r="BH165" i="37"/>
  <c r="BI165" i="37"/>
  <c r="BJ165" i="37"/>
  <c r="BK165" i="37"/>
  <c r="BL165" i="37"/>
  <c r="BM165" i="37"/>
  <c r="BN165" i="37"/>
  <c r="BR165" i="37"/>
  <c r="BS165" i="37"/>
  <c r="BT165" i="37"/>
  <c r="BU165" i="37"/>
  <c r="BV165" i="37"/>
  <c r="BW165" i="37"/>
  <c r="BX165" i="37"/>
  <c r="BY165" i="37"/>
  <c r="BZ165" i="37"/>
  <c r="CA165" i="37"/>
  <c r="CB165" i="37"/>
  <c r="CF165" i="37"/>
  <c r="CG165" i="37"/>
  <c r="CH165" i="37"/>
  <c r="CI165" i="37"/>
  <c r="CJ165" i="37"/>
  <c r="CK165" i="37"/>
  <c r="CL165" i="37"/>
  <c r="CM165" i="37"/>
  <c r="CN165" i="37"/>
  <c r="CO165" i="37"/>
  <c r="CP165" i="37"/>
  <c r="CT165" i="37"/>
  <c r="CU165" i="37"/>
  <c r="CV165" i="37"/>
  <c r="CW165" i="37"/>
  <c r="CX165" i="37"/>
  <c r="CY165" i="37"/>
  <c r="CZ165" i="37"/>
  <c r="DA165" i="37"/>
  <c r="DB165" i="37"/>
  <c r="DC165" i="37"/>
  <c r="DD165" i="37"/>
  <c r="DH165" i="37"/>
  <c r="DI165" i="37"/>
  <c r="DJ165" i="37"/>
  <c r="DK165" i="37"/>
  <c r="DL165" i="37"/>
  <c r="DM165" i="37"/>
  <c r="DN165" i="37"/>
  <c r="DO165" i="37"/>
  <c r="DP165" i="37"/>
  <c r="DQ165" i="37"/>
  <c r="DR165" i="37"/>
  <c r="A166" i="37"/>
  <c r="B166" i="37"/>
  <c r="F166" i="37"/>
  <c r="G166" i="37"/>
  <c r="AP166" i="37"/>
  <c r="AQ166" i="37"/>
  <c r="AR166" i="37"/>
  <c r="AS166" i="37"/>
  <c r="AT166" i="37"/>
  <c r="AU166" i="37"/>
  <c r="AV166" i="37"/>
  <c r="AW166" i="37"/>
  <c r="AX166" i="37"/>
  <c r="AY166" i="37"/>
  <c r="AZ166" i="37"/>
  <c r="BD166" i="37"/>
  <c r="BE166" i="37"/>
  <c r="BF166" i="37"/>
  <c r="BG166" i="37"/>
  <c r="BH166" i="37"/>
  <c r="BI166" i="37"/>
  <c r="BJ166" i="37"/>
  <c r="BK166" i="37"/>
  <c r="BL166" i="37"/>
  <c r="BM166" i="37"/>
  <c r="BN166" i="37"/>
  <c r="BR166" i="37"/>
  <c r="BS166" i="37"/>
  <c r="BT166" i="37"/>
  <c r="BU166" i="37"/>
  <c r="BV166" i="37"/>
  <c r="BW166" i="37"/>
  <c r="BX166" i="37"/>
  <c r="BY166" i="37"/>
  <c r="BZ166" i="37"/>
  <c r="CA166" i="37"/>
  <c r="CB166" i="37"/>
  <c r="CF166" i="37"/>
  <c r="CG166" i="37"/>
  <c r="CH166" i="37"/>
  <c r="CI166" i="37"/>
  <c r="CJ166" i="37"/>
  <c r="CK166" i="37"/>
  <c r="CL166" i="37"/>
  <c r="CM166" i="37"/>
  <c r="CN166" i="37"/>
  <c r="CO166" i="37"/>
  <c r="CP166" i="37"/>
  <c r="CT166" i="37"/>
  <c r="CU166" i="37"/>
  <c r="CV166" i="37"/>
  <c r="CW166" i="37"/>
  <c r="CX166" i="37"/>
  <c r="CY166" i="37"/>
  <c r="CZ166" i="37"/>
  <c r="DA166" i="37"/>
  <c r="DB166" i="37"/>
  <c r="DC166" i="37"/>
  <c r="DD166" i="37"/>
  <c r="DH166" i="37"/>
  <c r="DI166" i="37"/>
  <c r="DJ166" i="37"/>
  <c r="DK166" i="37"/>
  <c r="DL166" i="37"/>
  <c r="DM166" i="37"/>
  <c r="DN166" i="37"/>
  <c r="DO166" i="37"/>
  <c r="DP166" i="37"/>
  <c r="DQ166" i="37"/>
  <c r="DR166" i="37"/>
  <c r="A167" i="37"/>
  <c r="B167" i="37"/>
  <c r="F167" i="37"/>
  <c r="G167" i="37"/>
  <c r="AP167" i="37"/>
  <c r="AQ167" i="37"/>
  <c r="AR167" i="37"/>
  <c r="AS167" i="37"/>
  <c r="AT167" i="37"/>
  <c r="AU167" i="37"/>
  <c r="AV167" i="37"/>
  <c r="AW167" i="37"/>
  <c r="AX167" i="37"/>
  <c r="AY167" i="37"/>
  <c r="AZ167" i="37"/>
  <c r="BD167" i="37"/>
  <c r="BE167" i="37"/>
  <c r="BF167" i="37"/>
  <c r="BG167" i="37"/>
  <c r="BH167" i="37"/>
  <c r="BI167" i="37"/>
  <c r="BJ167" i="37"/>
  <c r="BK167" i="37"/>
  <c r="BL167" i="37"/>
  <c r="BM167" i="37"/>
  <c r="BN167" i="37"/>
  <c r="BR167" i="37"/>
  <c r="BS167" i="37"/>
  <c r="BT167" i="37"/>
  <c r="BU167" i="37"/>
  <c r="BV167" i="37"/>
  <c r="BW167" i="37"/>
  <c r="BX167" i="37"/>
  <c r="BY167" i="37"/>
  <c r="BZ167" i="37"/>
  <c r="CA167" i="37"/>
  <c r="CB167" i="37"/>
  <c r="CF167" i="37"/>
  <c r="CG167" i="37"/>
  <c r="CH167" i="37"/>
  <c r="CI167" i="37"/>
  <c r="CJ167" i="37"/>
  <c r="CK167" i="37"/>
  <c r="CL167" i="37"/>
  <c r="CM167" i="37"/>
  <c r="CN167" i="37"/>
  <c r="CO167" i="37"/>
  <c r="CP167" i="37"/>
  <c r="CT167" i="37"/>
  <c r="CU167" i="37"/>
  <c r="CV167" i="37"/>
  <c r="CW167" i="37"/>
  <c r="CX167" i="37"/>
  <c r="CY167" i="37"/>
  <c r="CZ167" i="37"/>
  <c r="DA167" i="37"/>
  <c r="DB167" i="37"/>
  <c r="DC167" i="37"/>
  <c r="DD167" i="37"/>
  <c r="DH167" i="37"/>
  <c r="DI167" i="37"/>
  <c r="DJ167" i="37"/>
  <c r="DK167" i="37"/>
  <c r="DL167" i="37"/>
  <c r="DM167" i="37"/>
  <c r="DN167" i="37"/>
  <c r="DO167" i="37"/>
  <c r="DP167" i="37"/>
  <c r="DQ167" i="37"/>
  <c r="DR167" i="37"/>
  <c r="A168" i="37"/>
  <c r="B168" i="37"/>
  <c r="F168" i="37"/>
  <c r="G168" i="37"/>
  <c r="AP168" i="37"/>
  <c r="AQ168" i="37"/>
  <c r="AR168" i="37"/>
  <c r="AS168" i="37"/>
  <c r="AT168" i="37"/>
  <c r="AU168" i="37"/>
  <c r="AV168" i="37"/>
  <c r="AW168" i="37"/>
  <c r="AX168" i="37"/>
  <c r="AY168" i="37"/>
  <c r="AZ168" i="37"/>
  <c r="BD168" i="37"/>
  <c r="BE168" i="37"/>
  <c r="BF168" i="37"/>
  <c r="BG168" i="37"/>
  <c r="BH168" i="37"/>
  <c r="BI168" i="37"/>
  <c r="BJ168" i="37"/>
  <c r="BK168" i="37"/>
  <c r="BL168" i="37"/>
  <c r="BM168" i="37"/>
  <c r="BN168" i="37"/>
  <c r="BR168" i="37"/>
  <c r="BS168" i="37"/>
  <c r="BT168" i="37"/>
  <c r="BU168" i="37"/>
  <c r="BV168" i="37"/>
  <c r="BW168" i="37"/>
  <c r="BX168" i="37"/>
  <c r="BY168" i="37"/>
  <c r="BZ168" i="37"/>
  <c r="CA168" i="37"/>
  <c r="CB168" i="37"/>
  <c r="CF168" i="37"/>
  <c r="CG168" i="37"/>
  <c r="CH168" i="37"/>
  <c r="CI168" i="37"/>
  <c r="CJ168" i="37"/>
  <c r="CK168" i="37"/>
  <c r="CL168" i="37"/>
  <c r="CM168" i="37"/>
  <c r="CN168" i="37"/>
  <c r="CO168" i="37"/>
  <c r="CP168" i="37"/>
  <c r="CT168" i="37"/>
  <c r="CU168" i="37"/>
  <c r="CV168" i="37"/>
  <c r="CW168" i="37"/>
  <c r="CX168" i="37"/>
  <c r="CY168" i="37"/>
  <c r="CZ168" i="37"/>
  <c r="DA168" i="37"/>
  <c r="DB168" i="37"/>
  <c r="DC168" i="37"/>
  <c r="DD168" i="37"/>
  <c r="DH168" i="37"/>
  <c r="DI168" i="37"/>
  <c r="DJ168" i="37"/>
  <c r="DK168" i="37"/>
  <c r="DL168" i="37"/>
  <c r="DM168" i="37"/>
  <c r="DN168" i="37"/>
  <c r="DO168" i="37"/>
  <c r="DP168" i="37"/>
  <c r="DQ168" i="37"/>
  <c r="DR168" i="37"/>
  <c r="A169" i="37"/>
  <c r="B169" i="37"/>
  <c r="F169" i="37"/>
  <c r="G169" i="37"/>
  <c r="AP169" i="37"/>
  <c r="AQ169" i="37"/>
  <c r="AR169" i="37"/>
  <c r="AS169" i="37"/>
  <c r="AT169" i="37"/>
  <c r="AU169" i="37"/>
  <c r="AV169" i="37"/>
  <c r="AW169" i="37"/>
  <c r="AX169" i="37"/>
  <c r="AY169" i="37"/>
  <c r="AZ169" i="37"/>
  <c r="BD169" i="37"/>
  <c r="BE169" i="37"/>
  <c r="BF169" i="37"/>
  <c r="BG169" i="37"/>
  <c r="BH169" i="37"/>
  <c r="BI169" i="37"/>
  <c r="BJ169" i="37"/>
  <c r="BK169" i="37"/>
  <c r="BL169" i="37"/>
  <c r="BM169" i="37"/>
  <c r="BN169" i="37"/>
  <c r="BR169" i="37"/>
  <c r="BS169" i="37"/>
  <c r="BT169" i="37"/>
  <c r="BU169" i="37"/>
  <c r="BV169" i="37"/>
  <c r="BW169" i="37"/>
  <c r="BX169" i="37"/>
  <c r="BY169" i="37"/>
  <c r="BZ169" i="37"/>
  <c r="CA169" i="37"/>
  <c r="CB169" i="37"/>
  <c r="CF169" i="37"/>
  <c r="CG169" i="37"/>
  <c r="CH169" i="37"/>
  <c r="CI169" i="37"/>
  <c r="CJ169" i="37"/>
  <c r="CK169" i="37"/>
  <c r="CL169" i="37"/>
  <c r="CM169" i="37"/>
  <c r="CN169" i="37"/>
  <c r="CO169" i="37"/>
  <c r="CP169" i="37"/>
  <c r="CT169" i="37"/>
  <c r="CU169" i="37"/>
  <c r="CV169" i="37"/>
  <c r="CW169" i="37"/>
  <c r="CX169" i="37"/>
  <c r="CY169" i="37"/>
  <c r="CZ169" i="37"/>
  <c r="DA169" i="37"/>
  <c r="DB169" i="37"/>
  <c r="DC169" i="37"/>
  <c r="DD169" i="37"/>
  <c r="DH169" i="37"/>
  <c r="DI169" i="37"/>
  <c r="DJ169" i="37"/>
  <c r="DK169" i="37"/>
  <c r="DL169" i="37"/>
  <c r="DM169" i="37"/>
  <c r="DN169" i="37"/>
  <c r="DO169" i="37"/>
  <c r="DP169" i="37"/>
  <c r="DQ169" i="37"/>
  <c r="DR169" i="37"/>
  <c r="A170" i="37"/>
  <c r="B170" i="37"/>
  <c r="F170" i="37"/>
  <c r="G170" i="37"/>
  <c r="AP170" i="37"/>
  <c r="AQ170" i="37"/>
  <c r="AR170" i="37"/>
  <c r="AS170" i="37"/>
  <c r="AT170" i="37"/>
  <c r="AU170" i="37"/>
  <c r="AV170" i="37"/>
  <c r="AW170" i="37"/>
  <c r="AX170" i="37"/>
  <c r="AY170" i="37"/>
  <c r="AZ170" i="37"/>
  <c r="BD170" i="37"/>
  <c r="BE170" i="37"/>
  <c r="BF170" i="37"/>
  <c r="BG170" i="37"/>
  <c r="BH170" i="37"/>
  <c r="BI170" i="37"/>
  <c r="BJ170" i="37"/>
  <c r="BK170" i="37"/>
  <c r="BL170" i="37"/>
  <c r="BM170" i="37"/>
  <c r="BN170" i="37"/>
  <c r="BR170" i="37"/>
  <c r="BS170" i="37"/>
  <c r="BT170" i="37"/>
  <c r="BU170" i="37"/>
  <c r="BV170" i="37"/>
  <c r="BW170" i="37"/>
  <c r="BX170" i="37"/>
  <c r="BY170" i="37"/>
  <c r="BZ170" i="37"/>
  <c r="CA170" i="37"/>
  <c r="CB170" i="37"/>
  <c r="CF170" i="37"/>
  <c r="CG170" i="37"/>
  <c r="CH170" i="37"/>
  <c r="CI170" i="37"/>
  <c r="CJ170" i="37"/>
  <c r="CK170" i="37"/>
  <c r="CL170" i="37"/>
  <c r="CM170" i="37"/>
  <c r="CN170" i="37"/>
  <c r="CO170" i="37"/>
  <c r="CP170" i="37"/>
  <c r="CT170" i="37"/>
  <c r="CU170" i="37"/>
  <c r="CV170" i="37"/>
  <c r="CW170" i="37"/>
  <c r="CX170" i="37"/>
  <c r="CY170" i="37"/>
  <c r="CZ170" i="37"/>
  <c r="DA170" i="37"/>
  <c r="DB170" i="37"/>
  <c r="DC170" i="37"/>
  <c r="DD170" i="37"/>
  <c r="DH170" i="37"/>
  <c r="DI170" i="37"/>
  <c r="DJ170" i="37"/>
  <c r="DK170" i="37"/>
  <c r="DL170" i="37"/>
  <c r="DM170" i="37"/>
  <c r="DN170" i="37"/>
  <c r="DO170" i="37"/>
  <c r="DP170" i="37"/>
  <c r="DQ170" i="37"/>
  <c r="DR170" i="37"/>
  <c r="A171" i="37"/>
  <c r="B171" i="37"/>
  <c r="F171" i="37"/>
  <c r="G171" i="37"/>
  <c r="AP171" i="37"/>
  <c r="AQ171" i="37"/>
  <c r="AR171" i="37"/>
  <c r="AS171" i="37"/>
  <c r="AT171" i="37"/>
  <c r="AU171" i="37"/>
  <c r="AV171" i="37"/>
  <c r="AW171" i="37"/>
  <c r="AX171" i="37"/>
  <c r="AY171" i="37"/>
  <c r="AZ171" i="37"/>
  <c r="BD171" i="37"/>
  <c r="BE171" i="37"/>
  <c r="BF171" i="37"/>
  <c r="BG171" i="37"/>
  <c r="BH171" i="37"/>
  <c r="BI171" i="37"/>
  <c r="BJ171" i="37"/>
  <c r="BK171" i="37"/>
  <c r="BL171" i="37"/>
  <c r="BM171" i="37"/>
  <c r="BN171" i="37"/>
  <c r="BR171" i="37"/>
  <c r="BS171" i="37"/>
  <c r="BT171" i="37"/>
  <c r="BU171" i="37"/>
  <c r="BV171" i="37"/>
  <c r="BW171" i="37"/>
  <c r="BX171" i="37"/>
  <c r="BY171" i="37"/>
  <c r="BZ171" i="37"/>
  <c r="CA171" i="37"/>
  <c r="CB171" i="37"/>
  <c r="CF171" i="37"/>
  <c r="CG171" i="37"/>
  <c r="CH171" i="37"/>
  <c r="CI171" i="37"/>
  <c r="CJ171" i="37"/>
  <c r="CK171" i="37"/>
  <c r="CL171" i="37"/>
  <c r="CM171" i="37"/>
  <c r="CN171" i="37"/>
  <c r="CO171" i="37"/>
  <c r="CP171" i="37"/>
  <c r="CT171" i="37"/>
  <c r="CU171" i="37"/>
  <c r="CV171" i="37"/>
  <c r="CW171" i="37"/>
  <c r="CX171" i="37"/>
  <c r="CY171" i="37"/>
  <c r="CZ171" i="37"/>
  <c r="DA171" i="37"/>
  <c r="DB171" i="37"/>
  <c r="DC171" i="37"/>
  <c r="DD171" i="37"/>
  <c r="DH171" i="37"/>
  <c r="DI171" i="37"/>
  <c r="DJ171" i="37"/>
  <c r="DK171" i="37"/>
  <c r="DL171" i="37"/>
  <c r="DM171" i="37"/>
  <c r="DN171" i="37"/>
  <c r="DO171" i="37"/>
  <c r="DP171" i="37"/>
  <c r="DQ171" i="37"/>
  <c r="DR171" i="37"/>
  <c r="A172" i="37"/>
  <c r="B172" i="37"/>
  <c r="F172" i="37"/>
  <c r="G172" i="37"/>
  <c r="AP172" i="37"/>
  <c r="AQ172" i="37"/>
  <c r="AR172" i="37"/>
  <c r="AS172" i="37"/>
  <c r="AT172" i="37"/>
  <c r="AU172" i="37"/>
  <c r="AV172" i="37"/>
  <c r="AW172" i="37"/>
  <c r="AX172" i="37"/>
  <c r="AY172" i="37"/>
  <c r="AZ172" i="37"/>
  <c r="BD172" i="37"/>
  <c r="BE172" i="37"/>
  <c r="BF172" i="37"/>
  <c r="BG172" i="37"/>
  <c r="BH172" i="37"/>
  <c r="BI172" i="37"/>
  <c r="BJ172" i="37"/>
  <c r="BK172" i="37"/>
  <c r="BL172" i="37"/>
  <c r="BM172" i="37"/>
  <c r="BN172" i="37"/>
  <c r="BR172" i="37"/>
  <c r="BS172" i="37"/>
  <c r="BT172" i="37"/>
  <c r="BU172" i="37"/>
  <c r="BV172" i="37"/>
  <c r="BW172" i="37"/>
  <c r="BX172" i="37"/>
  <c r="BY172" i="37"/>
  <c r="BZ172" i="37"/>
  <c r="CA172" i="37"/>
  <c r="CB172" i="37"/>
  <c r="CF172" i="37"/>
  <c r="CG172" i="37"/>
  <c r="CH172" i="37"/>
  <c r="CI172" i="37"/>
  <c r="CJ172" i="37"/>
  <c r="CK172" i="37"/>
  <c r="CL172" i="37"/>
  <c r="CM172" i="37"/>
  <c r="CN172" i="37"/>
  <c r="CO172" i="37"/>
  <c r="CP172" i="37"/>
  <c r="CT172" i="37"/>
  <c r="CU172" i="37"/>
  <c r="CV172" i="37"/>
  <c r="CW172" i="37"/>
  <c r="CX172" i="37"/>
  <c r="CY172" i="37"/>
  <c r="CZ172" i="37"/>
  <c r="DA172" i="37"/>
  <c r="DB172" i="37"/>
  <c r="DC172" i="37"/>
  <c r="DD172" i="37"/>
  <c r="DH172" i="37"/>
  <c r="DI172" i="37"/>
  <c r="DJ172" i="37"/>
  <c r="DK172" i="37"/>
  <c r="DL172" i="37"/>
  <c r="DM172" i="37"/>
  <c r="DN172" i="37"/>
  <c r="DO172" i="37"/>
  <c r="DP172" i="37"/>
  <c r="DQ172" i="37"/>
  <c r="DR172" i="37"/>
  <c r="A173" i="37"/>
  <c r="B173" i="37"/>
  <c r="F173" i="37"/>
  <c r="G173" i="37"/>
  <c r="AP173" i="37"/>
  <c r="AQ173" i="37"/>
  <c r="AR173" i="37"/>
  <c r="AS173" i="37"/>
  <c r="AT173" i="37"/>
  <c r="AU173" i="37"/>
  <c r="AV173" i="37"/>
  <c r="AW173" i="37"/>
  <c r="AX173" i="37"/>
  <c r="AY173" i="37"/>
  <c r="AZ173" i="37"/>
  <c r="BD173" i="37"/>
  <c r="BE173" i="37"/>
  <c r="BF173" i="37"/>
  <c r="BG173" i="37"/>
  <c r="BH173" i="37"/>
  <c r="BI173" i="37"/>
  <c r="BJ173" i="37"/>
  <c r="BK173" i="37"/>
  <c r="BL173" i="37"/>
  <c r="BM173" i="37"/>
  <c r="BN173" i="37"/>
  <c r="BR173" i="37"/>
  <c r="BS173" i="37"/>
  <c r="BT173" i="37"/>
  <c r="BU173" i="37"/>
  <c r="BV173" i="37"/>
  <c r="BW173" i="37"/>
  <c r="BX173" i="37"/>
  <c r="BY173" i="37"/>
  <c r="BZ173" i="37"/>
  <c r="CA173" i="37"/>
  <c r="CB173" i="37"/>
  <c r="CF173" i="37"/>
  <c r="CG173" i="37"/>
  <c r="CH173" i="37"/>
  <c r="CI173" i="37"/>
  <c r="CJ173" i="37"/>
  <c r="CK173" i="37"/>
  <c r="CL173" i="37"/>
  <c r="CM173" i="37"/>
  <c r="CN173" i="37"/>
  <c r="CO173" i="37"/>
  <c r="CP173" i="37"/>
  <c r="CT173" i="37"/>
  <c r="CU173" i="37"/>
  <c r="CV173" i="37"/>
  <c r="CW173" i="37"/>
  <c r="CX173" i="37"/>
  <c r="CY173" i="37"/>
  <c r="CZ173" i="37"/>
  <c r="DA173" i="37"/>
  <c r="DB173" i="37"/>
  <c r="DC173" i="37"/>
  <c r="DD173" i="37"/>
  <c r="DH173" i="37"/>
  <c r="DI173" i="37"/>
  <c r="DJ173" i="37"/>
  <c r="DK173" i="37"/>
  <c r="DL173" i="37"/>
  <c r="DM173" i="37"/>
  <c r="DN173" i="37"/>
  <c r="DO173" i="37"/>
  <c r="DP173" i="37"/>
  <c r="DQ173" i="37"/>
  <c r="DR173" i="37"/>
  <c r="A174" i="37"/>
  <c r="B174" i="37"/>
  <c r="F174" i="37"/>
  <c r="G174" i="37"/>
  <c r="AP174" i="37"/>
  <c r="AQ174" i="37"/>
  <c r="AR174" i="37"/>
  <c r="AS174" i="37"/>
  <c r="AT174" i="37"/>
  <c r="AU174" i="37"/>
  <c r="AV174" i="37"/>
  <c r="AW174" i="37"/>
  <c r="AX174" i="37"/>
  <c r="AY174" i="37"/>
  <c r="AZ174" i="37"/>
  <c r="BD174" i="37"/>
  <c r="BE174" i="37"/>
  <c r="BF174" i="37"/>
  <c r="BG174" i="37"/>
  <c r="BH174" i="37"/>
  <c r="BI174" i="37"/>
  <c r="BJ174" i="37"/>
  <c r="BK174" i="37"/>
  <c r="BL174" i="37"/>
  <c r="BM174" i="37"/>
  <c r="BN174" i="37"/>
  <c r="BR174" i="37"/>
  <c r="BS174" i="37"/>
  <c r="BT174" i="37"/>
  <c r="BU174" i="37"/>
  <c r="BV174" i="37"/>
  <c r="BW174" i="37"/>
  <c r="BX174" i="37"/>
  <c r="BY174" i="37"/>
  <c r="BZ174" i="37"/>
  <c r="CA174" i="37"/>
  <c r="CB174" i="37"/>
  <c r="CF174" i="37"/>
  <c r="CG174" i="37"/>
  <c r="CH174" i="37"/>
  <c r="CI174" i="37"/>
  <c r="CJ174" i="37"/>
  <c r="CK174" i="37"/>
  <c r="CL174" i="37"/>
  <c r="CM174" i="37"/>
  <c r="CN174" i="37"/>
  <c r="CO174" i="37"/>
  <c r="CP174" i="37"/>
  <c r="CT174" i="37"/>
  <c r="CU174" i="37"/>
  <c r="CV174" i="37"/>
  <c r="CW174" i="37"/>
  <c r="CX174" i="37"/>
  <c r="CY174" i="37"/>
  <c r="CZ174" i="37"/>
  <c r="DA174" i="37"/>
  <c r="DB174" i="37"/>
  <c r="DC174" i="37"/>
  <c r="DD174" i="37"/>
  <c r="DH174" i="37"/>
  <c r="DI174" i="37"/>
  <c r="DJ174" i="37"/>
  <c r="DK174" i="37"/>
  <c r="DL174" i="37"/>
  <c r="DM174" i="37"/>
  <c r="DN174" i="37"/>
  <c r="DO174" i="37"/>
  <c r="DP174" i="37"/>
  <c r="DQ174" i="37"/>
  <c r="DR174" i="37"/>
  <c r="A175" i="37"/>
  <c r="B175" i="37"/>
  <c r="F175" i="37"/>
  <c r="G175" i="37"/>
  <c r="AP175" i="37"/>
  <c r="AQ175" i="37"/>
  <c r="AR175" i="37"/>
  <c r="AS175" i="37"/>
  <c r="AT175" i="37"/>
  <c r="AU175" i="37"/>
  <c r="AV175" i="37"/>
  <c r="AW175" i="37"/>
  <c r="AX175" i="37"/>
  <c r="AY175" i="37"/>
  <c r="AZ175" i="37"/>
  <c r="BD175" i="37"/>
  <c r="BE175" i="37"/>
  <c r="BF175" i="37"/>
  <c r="BG175" i="37"/>
  <c r="BH175" i="37"/>
  <c r="BI175" i="37"/>
  <c r="BJ175" i="37"/>
  <c r="BK175" i="37"/>
  <c r="BL175" i="37"/>
  <c r="BM175" i="37"/>
  <c r="BN175" i="37"/>
  <c r="BR175" i="37"/>
  <c r="BS175" i="37"/>
  <c r="BT175" i="37"/>
  <c r="BU175" i="37"/>
  <c r="BV175" i="37"/>
  <c r="BW175" i="37"/>
  <c r="BX175" i="37"/>
  <c r="BY175" i="37"/>
  <c r="BZ175" i="37"/>
  <c r="CA175" i="37"/>
  <c r="CB175" i="37"/>
  <c r="CF175" i="37"/>
  <c r="CG175" i="37"/>
  <c r="CH175" i="37"/>
  <c r="CI175" i="37"/>
  <c r="CJ175" i="37"/>
  <c r="CK175" i="37"/>
  <c r="CL175" i="37"/>
  <c r="CM175" i="37"/>
  <c r="CN175" i="37"/>
  <c r="CO175" i="37"/>
  <c r="CP175" i="37"/>
  <c r="CT175" i="37"/>
  <c r="CU175" i="37"/>
  <c r="CV175" i="37"/>
  <c r="CW175" i="37"/>
  <c r="CX175" i="37"/>
  <c r="CY175" i="37"/>
  <c r="CZ175" i="37"/>
  <c r="DA175" i="37"/>
  <c r="DB175" i="37"/>
  <c r="DC175" i="37"/>
  <c r="DD175" i="37"/>
  <c r="DH175" i="37"/>
  <c r="DI175" i="37"/>
  <c r="DJ175" i="37"/>
  <c r="DK175" i="37"/>
  <c r="DL175" i="37"/>
  <c r="DM175" i="37"/>
  <c r="DN175" i="37"/>
  <c r="DO175" i="37"/>
  <c r="DP175" i="37"/>
  <c r="DQ175" i="37"/>
  <c r="DR175" i="37"/>
  <c r="A176" i="37"/>
  <c r="B176" i="37"/>
  <c r="F176" i="37"/>
  <c r="G176" i="37"/>
  <c r="AP176" i="37"/>
  <c r="AQ176" i="37"/>
  <c r="AR176" i="37"/>
  <c r="AS176" i="37"/>
  <c r="AT176" i="37"/>
  <c r="AU176" i="37"/>
  <c r="AV176" i="37"/>
  <c r="AW176" i="37"/>
  <c r="AX176" i="37"/>
  <c r="AY176" i="37"/>
  <c r="AZ176" i="37"/>
  <c r="BD176" i="37"/>
  <c r="BE176" i="37"/>
  <c r="BF176" i="37"/>
  <c r="BG176" i="37"/>
  <c r="BH176" i="37"/>
  <c r="BI176" i="37"/>
  <c r="BJ176" i="37"/>
  <c r="BK176" i="37"/>
  <c r="BL176" i="37"/>
  <c r="BM176" i="37"/>
  <c r="BN176" i="37"/>
  <c r="BR176" i="37"/>
  <c r="BS176" i="37"/>
  <c r="BT176" i="37"/>
  <c r="BU176" i="37"/>
  <c r="BV176" i="37"/>
  <c r="BW176" i="37"/>
  <c r="BX176" i="37"/>
  <c r="BY176" i="37"/>
  <c r="BZ176" i="37"/>
  <c r="CA176" i="37"/>
  <c r="CB176" i="37"/>
  <c r="CF176" i="37"/>
  <c r="CG176" i="37"/>
  <c r="CH176" i="37"/>
  <c r="CI176" i="37"/>
  <c r="CJ176" i="37"/>
  <c r="CK176" i="37"/>
  <c r="CL176" i="37"/>
  <c r="CM176" i="37"/>
  <c r="CN176" i="37"/>
  <c r="CO176" i="37"/>
  <c r="CP176" i="37"/>
  <c r="CT176" i="37"/>
  <c r="CU176" i="37"/>
  <c r="CV176" i="37"/>
  <c r="CW176" i="37"/>
  <c r="CX176" i="37"/>
  <c r="CY176" i="37"/>
  <c r="CZ176" i="37"/>
  <c r="DA176" i="37"/>
  <c r="DB176" i="37"/>
  <c r="DC176" i="37"/>
  <c r="DD176" i="37"/>
  <c r="DH176" i="37"/>
  <c r="DI176" i="37"/>
  <c r="DJ176" i="37"/>
  <c r="DK176" i="37"/>
  <c r="DL176" i="37"/>
  <c r="DM176" i="37"/>
  <c r="DN176" i="37"/>
  <c r="DO176" i="37"/>
  <c r="DP176" i="37"/>
  <c r="DQ176" i="37"/>
  <c r="DR176" i="37"/>
  <c r="A177" i="37"/>
  <c r="B177" i="37"/>
  <c r="F177" i="37"/>
  <c r="G177" i="37"/>
  <c r="AP177" i="37"/>
  <c r="AQ177" i="37"/>
  <c r="AR177" i="37"/>
  <c r="AS177" i="37"/>
  <c r="AT177" i="37"/>
  <c r="AU177" i="37"/>
  <c r="AV177" i="37"/>
  <c r="AW177" i="37"/>
  <c r="AX177" i="37"/>
  <c r="AY177" i="37"/>
  <c r="AZ177" i="37"/>
  <c r="BD177" i="37"/>
  <c r="BE177" i="37"/>
  <c r="BF177" i="37"/>
  <c r="BG177" i="37"/>
  <c r="BH177" i="37"/>
  <c r="BI177" i="37"/>
  <c r="BJ177" i="37"/>
  <c r="BK177" i="37"/>
  <c r="BL177" i="37"/>
  <c r="BM177" i="37"/>
  <c r="BN177" i="37"/>
  <c r="BR177" i="37"/>
  <c r="BS177" i="37"/>
  <c r="BT177" i="37"/>
  <c r="BU177" i="37"/>
  <c r="BV177" i="37"/>
  <c r="BW177" i="37"/>
  <c r="BX177" i="37"/>
  <c r="BY177" i="37"/>
  <c r="BZ177" i="37"/>
  <c r="CA177" i="37"/>
  <c r="CB177" i="37"/>
  <c r="CF177" i="37"/>
  <c r="CG177" i="37"/>
  <c r="CH177" i="37"/>
  <c r="CI177" i="37"/>
  <c r="CJ177" i="37"/>
  <c r="CK177" i="37"/>
  <c r="CL177" i="37"/>
  <c r="CM177" i="37"/>
  <c r="CN177" i="37"/>
  <c r="CO177" i="37"/>
  <c r="CP177" i="37"/>
  <c r="CT177" i="37"/>
  <c r="CU177" i="37"/>
  <c r="CV177" i="37"/>
  <c r="CW177" i="37"/>
  <c r="CX177" i="37"/>
  <c r="CY177" i="37"/>
  <c r="CZ177" i="37"/>
  <c r="DA177" i="37"/>
  <c r="DB177" i="37"/>
  <c r="DC177" i="37"/>
  <c r="DD177" i="37"/>
  <c r="DH177" i="37"/>
  <c r="DI177" i="37"/>
  <c r="DJ177" i="37"/>
  <c r="DK177" i="37"/>
  <c r="DL177" i="37"/>
  <c r="DM177" i="37"/>
  <c r="DN177" i="37"/>
  <c r="DO177" i="37"/>
  <c r="DP177" i="37"/>
  <c r="DQ177" i="37"/>
  <c r="DR177" i="37"/>
  <c r="A178" i="37"/>
  <c r="B178" i="37"/>
  <c r="F178" i="37"/>
  <c r="G178" i="37"/>
  <c r="AP178" i="37"/>
  <c r="AQ178" i="37"/>
  <c r="AR178" i="37"/>
  <c r="AS178" i="37"/>
  <c r="AT178" i="37"/>
  <c r="AU178" i="37"/>
  <c r="AV178" i="37"/>
  <c r="AW178" i="37"/>
  <c r="AX178" i="37"/>
  <c r="AY178" i="37"/>
  <c r="AZ178" i="37"/>
  <c r="BD178" i="37"/>
  <c r="BE178" i="37"/>
  <c r="BF178" i="37"/>
  <c r="BG178" i="37"/>
  <c r="BH178" i="37"/>
  <c r="BI178" i="37"/>
  <c r="BJ178" i="37"/>
  <c r="BK178" i="37"/>
  <c r="BL178" i="37"/>
  <c r="BM178" i="37"/>
  <c r="BN178" i="37"/>
  <c r="BR178" i="37"/>
  <c r="BS178" i="37"/>
  <c r="BT178" i="37"/>
  <c r="BU178" i="37"/>
  <c r="BV178" i="37"/>
  <c r="BW178" i="37"/>
  <c r="BX178" i="37"/>
  <c r="BY178" i="37"/>
  <c r="BZ178" i="37"/>
  <c r="CA178" i="37"/>
  <c r="CB178" i="37"/>
  <c r="CF178" i="37"/>
  <c r="CG178" i="37"/>
  <c r="CH178" i="37"/>
  <c r="CI178" i="37"/>
  <c r="CJ178" i="37"/>
  <c r="CK178" i="37"/>
  <c r="CL178" i="37"/>
  <c r="CM178" i="37"/>
  <c r="CN178" i="37"/>
  <c r="CO178" i="37"/>
  <c r="CP178" i="37"/>
  <c r="CT178" i="37"/>
  <c r="CU178" i="37"/>
  <c r="CV178" i="37"/>
  <c r="CW178" i="37"/>
  <c r="CX178" i="37"/>
  <c r="CY178" i="37"/>
  <c r="CZ178" i="37"/>
  <c r="DA178" i="37"/>
  <c r="DB178" i="37"/>
  <c r="DC178" i="37"/>
  <c r="DD178" i="37"/>
  <c r="DH178" i="37"/>
  <c r="DI178" i="37"/>
  <c r="DJ178" i="37"/>
  <c r="DK178" i="37"/>
  <c r="DL178" i="37"/>
  <c r="DM178" i="37"/>
  <c r="DN178" i="37"/>
  <c r="DO178" i="37"/>
  <c r="DP178" i="37"/>
  <c r="DQ178" i="37"/>
  <c r="DR178" i="37"/>
  <c r="A179" i="37"/>
  <c r="B179" i="37"/>
  <c r="F179" i="37"/>
  <c r="G179" i="37"/>
  <c r="AP179" i="37"/>
  <c r="AQ179" i="37"/>
  <c r="AR179" i="37"/>
  <c r="AS179" i="37"/>
  <c r="AT179" i="37"/>
  <c r="AU179" i="37"/>
  <c r="AV179" i="37"/>
  <c r="AW179" i="37"/>
  <c r="AX179" i="37"/>
  <c r="AY179" i="37"/>
  <c r="AZ179" i="37"/>
  <c r="BD179" i="37"/>
  <c r="BE179" i="37"/>
  <c r="BF179" i="37"/>
  <c r="BG179" i="37"/>
  <c r="BH179" i="37"/>
  <c r="BI179" i="37"/>
  <c r="BJ179" i="37"/>
  <c r="BK179" i="37"/>
  <c r="BL179" i="37"/>
  <c r="BM179" i="37"/>
  <c r="BN179" i="37"/>
  <c r="BR179" i="37"/>
  <c r="BS179" i="37"/>
  <c r="BT179" i="37"/>
  <c r="BU179" i="37"/>
  <c r="BV179" i="37"/>
  <c r="BW179" i="37"/>
  <c r="BX179" i="37"/>
  <c r="BY179" i="37"/>
  <c r="BZ179" i="37"/>
  <c r="CA179" i="37"/>
  <c r="CB179" i="37"/>
  <c r="CF179" i="37"/>
  <c r="CG179" i="37"/>
  <c r="CH179" i="37"/>
  <c r="CI179" i="37"/>
  <c r="CJ179" i="37"/>
  <c r="CK179" i="37"/>
  <c r="CL179" i="37"/>
  <c r="CM179" i="37"/>
  <c r="CN179" i="37"/>
  <c r="CO179" i="37"/>
  <c r="CP179" i="37"/>
  <c r="CT179" i="37"/>
  <c r="CU179" i="37"/>
  <c r="CV179" i="37"/>
  <c r="CW179" i="37"/>
  <c r="CX179" i="37"/>
  <c r="CY179" i="37"/>
  <c r="CZ179" i="37"/>
  <c r="DA179" i="37"/>
  <c r="DB179" i="37"/>
  <c r="DC179" i="37"/>
  <c r="DD179" i="37"/>
  <c r="DH179" i="37"/>
  <c r="DI179" i="37"/>
  <c r="DJ179" i="37"/>
  <c r="DK179" i="37"/>
  <c r="DL179" i="37"/>
  <c r="DM179" i="37"/>
  <c r="DN179" i="37"/>
  <c r="DO179" i="37"/>
  <c r="DP179" i="37"/>
  <c r="DQ179" i="37"/>
  <c r="DR179" i="37"/>
  <c r="A180" i="37"/>
  <c r="B180" i="37"/>
  <c r="F180" i="37"/>
  <c r="G180" i="37"/>
  <c r="AP180" i="37"/>
  <c r="AQ180" i="37"/>
  <c r="AR180" i="37"/>
  <c r="AS180" i="37"/>
  <c r="AT180" i="37"/>
  <c r="AU180" i="37"/>
  <c r="AV180" i="37"/>
  <c r="AW180" i="37"/>
  <c r="AX180" i="37"/>
  <c r="AY180" i="37"/>
  <c r="AZ180" i="37"/>
  <c r="BD180" i="37"/>
  <c r="BE180" i="37"/>
  <c r="BF180" i="37"/>
  <c r="BG180" i="37"/>
  <c r="BH180" i="37"/>
  <c r="BI180" i="37"/>
  <c r="BJ180" i="37"/>
  <c r="BK180" i="37"/>
  <c r="BL180" i="37"/>
  <c r="BM180" i="37"/>
  <c r="BN180" i="37"/>
  <c r="BR180" i="37"/>
  <c r="BS180" i="37"/>
  <c r="BT180" i="37"/>
  <c r="BU180" i="37"/>
  <c r="BV180" i="37"/>
  <c r="BW180" i="37"/>
  <c r="BX180" i="37"/>
  <c r="BY180" i="37"/>
  <c r="BZ180" i="37"/>
  <c r="CA180" i="37"/>
  <c r="CB180" i="37"/>
  <c r="CF180" i="37"/>
  <c r="CG180" i="37"/>
  <c r="CH180" i="37"/>
  <c r="CI180" i="37"/>
  <c r="CJ180" i="37"/>
  <c r="CK180" i="37"/>
  <c r="CL180" i="37"/>
  <c r="CM180" i="37"/>
  <c r="CN180" i="37"/>
  <c r="CO180" i="37"/>
  <c r="CP180" i="37"/>
  <c r="CT180" i="37"/>
  <c r="CU180" i="37"/>
  <c r="CV180" i="37"/>
  <c r="CW180" i="37"/>
  <c r="CX180" i="37"/>
  <c r="CY180" i="37"/>
  <c r="CZ180" i="37"/>
  <c r="DA180" i="37"/>
  <c r="DB180" i="37"/>
  <c r="DC180" i="37"/>
  <c r="DD180" i="37"/>
  <c r="DH180" i="37"/>
  <c r="DI180" i="37"/>
  <c r="DJ180" i="37"/>
  <c r="DK180" i="37"/>
  <c r="DL180" i="37"/>
  <c r="DM180" i="37"/>
  <c r="DN180" i="37"/>
  <c r="DO180" i="37"/>
  <c r="DP180" i="37"/>
  <c r="DQ180" i="37"/>
  <c r="DR180" i="37"/>
  <c r="A181" i="37"/>
  <c r="B181" i="37"/>
  <c r="F181" i="37"/>
  <c r="G181" i="37"/>
  <c r="AP181" i="37"/>
  <c r="AQ181" i="37"/>
  <c r="AR181" i="37"/>
  <c r="AS181" i="37"/>
  <c r="AT181" i="37"/>
  <c r="AU181" i="37"/>
  <c r="AV181" i="37"/>
  <c r="AW181" i="37"/>
  <c r="AX181" i="37"/>
  <c r="AY181" i="37"/>
  <c r="AZ181" i="37"/>
  <c r="BD181" i="37"/>
  <c r="BE181" i="37"/>
  <c r="BF181" i="37"/>
  <c r="BG181" i="37"/>
  <c r="BH181" i="37"/>
  <c r="BI181" i="37"/>
  <c r="BJ181" i="37"/>
  <c r="BK181" i="37"/>
  <c r="BL181" i="37"/>
  <c r="BM181" i="37"/>
  <c r="BN181" i="37"/>
  <c r="BR181" i="37"/>
  <c r="BS181" i="37"/>
  <c r="BT181" i="37"/>
  <c r="BU181" i="37"/>
  <c r="BV181" i="37"/>
  <c r="BW181" i="37"/>
  <c r="BX181" i="37"/>
  <c r="BY181" i="37"/>
  <c r="BZ181" i="37"/>
  <c r="CA181" i="37"/>
  <c r="CB181" i="37"/>
  <c r="CF181" i="37"/>
  <c r="CG181" i="37"/>
  <c r="CH181" i="37"/>
  <c r="CI181" i="37"/>
  <c r="CJ181" i="37"/>
  <c r="CK181" i="37"/>
  <c r="CL181" i="37"/>
  <c r="CM181" i="37"/>
  <c r="CN181" i="37"/>
  <c r="CO181" i="37"/>
  <c r="CP181" i="37"/>
  <c r="CT181" i="37"/>
  <c r="CU181" i="37"/>
  <c r="CV181" i="37"/>
  <c r="CW181" i="37"/>
  <c r="CX181" i="37"/>
  <c r="CY181" i="37"/>
  <c r="CZ181" i="37"/>
  <c r="DA181" i="37"/>
  <c r="DB181" i="37"/>
  <c r="DC181" i="37"/>
  <c r="DD181" i="37"/>
  <c r="DH181" i="37"/>
  <c r="DI181" i="37"/>
  <c r="DJ181" i="37"/>
  <c r="DK181" i="37"/>
  <c r="DL181" i="37"/>
  <c r="DM181" i="37"/>
  <c r="DN181" i="37"/>
  <c r="DO181" i="37"/>
  <c r="DP181" i="37"/>
  <c r="DQ181" i="37"/>
  <c r="DR181" i="37"/>
  <c r="A182" i="37"/>
  <c r="B182" i="37"/>
  <c r="F182" i="37"/>
  <c r="G182" i="37"/>
  <c r="AP182" i="37"/>
  <c r="AQ182" i="37"/>
  <c r="AR182" i="37"/>
  <c r="AS182" i="37"/>
  <c r="AT182" i="37"/>
  <c r="AU182" i="37"/>
  <c r="AV182" i="37"/>
  <c r="AW182" i="37"/>
  <c r="AX182" i="37"/>
  <c r="AY182" i="37"/>
  <c r="AZ182" i="37"/>
  <c r="BD182" i="37"/>
  <c r="BE182" i="37"/>
  <c r="BF182" i="37"/>
  <c r="BG182" i="37"/>
  <c r="BH182" i="37"/>
  <c r="BI182" i="37"/>
  <c r="BJ182" i="37"/>
  <c r="BK182" i="37"/>
  <c r="BL182" i="37"/>
  <c r="BM182" i="37"/>
  <c r="BN182" i="37"/>
  <c r="BR182" i="37"/>
  <c r="BS182" i="37"/>
  <c r="BT182" i="37"/>
  <c r="BU182" i="37"/>
  <c r="BV182" i="37"/>
  <c r="BW182" i="37"/>
  <c r="BX182" i="37"/>
  <c r="BY182" i="37"/>
  <c r="BZ182" i="37"/>
  <c r="CA182" i="37"/>
  <c r="CB182" i="37"/>
  <c r="CF182" i="37"/>
  <c r="CG182" i="37"/>
  <c r="CH182" i="37"/>
  <c r="CI182" i="37"/>
  <c r="CJ182" i="37"/>
  <c r="CK182" i="37"/>
  <c r="CL182" i="37"/>
  <c r="CM182" i="37"/>
  <c r="CN182" i="37"/>
  <c r="CO182" i="37"/>
  <c r="CP182" i="37"/>
  <c r="CT182" i="37"/>
  <c r="CU182" i="37"/>
  <c r="CV182" i="37"/>
  <c r="CW182" i="37"/>
  <c r="CX182" i="37"/>
  <c r="CY182" i="37"/>
  <c r="CZ182" i="37"/>
  <c r="DA182" i="37"/>
  <c r="DB182" i="37"/>
  <c r="DC182" i="37"/>
  <c r="DD182" i="37"/>
  <c r="DH182" i="37"/>
  <c r="DI182" i="37"/>
  <c r="DJ182" i="37"/>
  <c r="DK182" i="37"/>
  <c r="DL182" i="37"/>
  <c r="DM182" i="37"/>
  <c r="DN182" i="37"/>
  <c r="DO182" i="37"/>
  <c r="DP182" i="37"/>
  <c r="DQ182" i="37"/>
  <c r="DR182" i="37"/>
  <c r="A183" i="37"/>
  <c r="B183" i="37"/>
  <c r="F183" i="37"/>
  <c r="G183" i="37"/>
  <c r="AP183" i="37"/>
  <c r="AQ183" i="37"/>
  <c r="AR183" i="37"/>
  <c r="AS183" i="37"/>
  <c r="AT183" i="37"/>
  <c r="AU183" i="37"/>
  <c r="AV183" i="37"/>
  <c r="AW183" i="37"/>
  <c r="AX183" i="37"/>
  <c r="AY183" i="37"/>
  <c r="AZ183" i="37"/>
  <c r="BD183" i="37"/>
  <c r="BE183" i="37"/>
  <c r="BF183" i="37"/>
  <c r="BG183" i="37"/>
  <c r="BH183" i="37"/>
  <c r="BI183" i="37"/>
  <c r="BJ183" i="37"/>
  <c r="BK183" i="37"/>
  <c r="BL183" i="37"/>
  <c r="BM183" i="37"/>
  <c r="BN183" i="37"/>
  <c r="BR183" i="37"/>
  <c r="BS183" i="37"/>
  <c r="BT183" i="37"/>
  <c r="BU183" i="37"/>
  <c r="BV183" i="37"/>
  <c r="BW183" i="37"/>
  <c r="BX183" i="37"/>
  <c r="BY183" i="37"/>
  <c r="BZ183" i="37"/>
  <c r="CA183" i="37"/>
  <c r="CB183" i="37"/>
  <c r="CF183" i="37"/>
  <c r="CG183" i="37"/>
  <c r="CH183" i="37"/>
  <c r="CI183" i="37"/>
  <c r="CJ183" i="37"/>
  <c r="CK183" i="37"/>
  <c r="CL183" i="37"/>
  <c r="CM183" i="37"/>
  <c r="CN183" i="37"/>
  <c r="CO183" i="37"/>
  <c r="CP183" i="37"/>
  <c r="CT183" i="37"/>
  <c r="CU183" i="37"/>
  <c r="CV183" i="37"/>
  <c r="CW183" i="37"/>
  <c r="CX183" i="37"/>
  <c r="CY183" i="37"/>
  <c r="CZ183" i="37"/>
  <c r="DA183" i="37"/>
  <c r="DB183" i="37"/>
  <c r="DC183" i="37"/>
  <c r="DD183" i="37"/>
  <c r="DH183" i="37"/>
  <c r="DI183" i="37"/>
  <c r="DJ183" i="37"/>
  <c r="DK183" i="37"/>
  <c r="DL183" i="37"/>
  <c r="DM183" i="37"/>
  <c r="DN183" i="37"/>
  <c r="DO183" i="37"/>
  <c r="DP183" i="37"/>
  <c r="DQ183" i="37"/>
  <c r="DR183" i="37"/>
  <c r="A184" i="37"/>
  <c r="B184" i="37"/>
  <c r="F184" i="37"/>
  <c r="G184" i="37"/>
  <c r="AP184" i="37"/>
  <c r="AQ184" i="37"/>
  <c r="AR184" i="37"/>
  <c r="AS184" i="37"/>
  <c r="AT184" i="37"/>
  <c r="AU184" i="37"/>
  <c r="AV184" i="37"/>
  <c r="AW184" i="37"/>
  <c r="AX184" i="37"/>
  <c r="AY184" i="37"/>
  <c r="AZ184" i="37"/>
  <c r="BD184" i="37"/>
  <c r="BE184" i="37"/>
  <c r="BF184" i="37"/>
  <c r="BG184" i="37"/>
  <c r="BH184" i="37"/>
  <c r="BI184" i="37"/>
  <c r="BJ184" i="37"/>
  <c r="BK184" i="37"/>
  <c r="BL184" i="37"/>
  <c r="BM184" i="37"/>
  <c r="BN184" i="37"/>
  <c r="BR184" i="37"/>
  <c r="BS184" i="37"/>
  <c r="BT184" i="37"/>
  <c r="BU184" i="37"/>
  <c r="BV184" i="37"/>
  <c r="BW184" i="37"/>
  <c r="BX184" i="37"/>
  <c r="BY184" i="37"/>
  <c r="BZ184" i="37"/>
  <c r="CA184" i="37"/>
  <c r="CB184" i="37"/>
  <c r="CF184" i="37"/>
  <c r="CG184" i="37"/>
  <c r="CH184" i="37"/>
  <c r="CI184" i="37"/>
  <c r="CJ184" i="37"/>
  <c r="CK184" i="37"/>
  <c r="CL184" i="37"/>
  <c r="CM184" i="37"/>
  <c r="CN184" i="37"/>
  <c r="CO184" i="37"/>
  <c r="CP184" i="37"/>
  <c r="CT184" i="37"/>
  <c r="CU184" i="37"/>
  <c r="CV184" i="37"/>
  <c r="CW184" i="37"/>
  <c r="CX184" i="37"/>
  <c r="CY184" i="37"/>
  <c r="CZ184" i="37"/>
  <c r="DA184" i="37"/>
  <c r="DB184" i="37"/>
  <c r="DC184" i="37"/>
  <c r="DD184" i="37"/>
  <c r="DH184" i="37"/>
  <c r="DI184" i="37"/>
  <c r="DJ184" i="37"/>
  <c r="DK184" i="37"/>
  <c r="DL184" i="37"/>
  <c r="DM184" i="37"/>
  <c r="DN184" i="37"/>
  <c r="DO184" i="37"/>
  <c r="DP184" i="37"/>
  <c r="DQ184" i="37"/>
  <c r="DR184" i="37"/>
  <c r="A185" i="37"/>
  <c r="B185" i="37"/>
  <c r="F185" i="37"/>
  <c r="G185" i="37"/>
  <c r="AP185" i="37"/>
  <c r="AQ185" i="37"/>
  <c r="AR185" i="37"/>
  <c r="AS185" i="37"/>
  <c r="AT185" i="37"/>
  <c r="AU185" i="37"/>
  <c r="AV185" i="37"/>
  <c r="AW185" i="37"/>
  <c r="AX185" i="37"/>
  <c r="AY185" i="37"/>
  <c r="AZ185" i="37"/>
  <c r="BD185" i="37"/>
  <c r="BE185" i="37"/>
  <c r="BF185" i="37"/>
  <c r="BG185" i="37"/>
  <c r="BH185" i="37"/>
  <c r="BI185" i="37"/>
  <c r="BJ185" i="37"/>
  <c r="BK185" i="37"/>
  <c r="BL185" i="37"/>
  <c r="BM185" i="37"/>
  <c r="BN185" i="37"/>
  <c r="BR185" i="37"/>
  <c r="BS185" i="37"/>
  <c r="BT185" i="37"/>
  <c r="BU185" i="37"/>
  <c r="BV185" i="37"/>
  <c r="BW185" i="37"/>
  <c r="BX185" i="37"/>
  <c r="BY185" i="37"/>
  <c r="BZ185" i="37"/>
  <c r="CA185" i="37"/>
  <c r="CB185" i="37"/>
  <c r="CF185" i="37"/>
  <c r="CG185" i="37"/>
  <c r="CH185" i="37"/>
  <c r="CI185" i="37"/>
  <c r="CJ185" i="37"/>
  <c r="CK185" i="37"/>
  <c r="CL185" i="37"/>
  <c r="CM185" i="37"/>
  <c r="CN185" i="37"/>
  <c r="CO185" i="37"/>
  <c r="CP185" i="37"/>
  <c r="CT185" i="37"/>
  <c r="CU185" i="37"/>
  <c r="CV185" i="37"/>
  <c r="CW185" i="37"/>
  <c r="CX185" i="37"/>
  <c r="CY185" i="37"/>
  <c r="CZ185" i="37"/>
  <c r="DA185" i="37"/>
  <c r="DB185" i="37"/>
  <c r="DC185" i="37"/>
  <c r="DD185" i="37"/>
  <c r="DH185" i="37"/>
  <c r="DI185" i="37"/>
  <c r="DJ185" i="37"/>
  <c r="DK185" i="37"/>
  <c r="DL185" i="37"/>
  <c r="DM185" i="37"/>
  <c r="DN185" i="37"/>
  <c r="DO185" i="37"/>
  <c r="DP185" i="37"/>
  <c r="DQ185" i="37"/>
  <c r="DR185" i="37"/>
  <c r="A186" i="37"/>
  <c r="B186" i="37"/>
  <c r="F186" i="37"/>
  <c r="G186" i="37"/>
  <c r="AP186" i="37"/>
  <c r="AQ186" i="37"/>
  <c r="AR186" i="37"/>
  <c r="AS186" i="37"/>
  <c r="AT186" i="37"/>
  <c r="AU186" i="37"/>
  <c r="AV186" i="37"/>
  <c r="AW186" i="37"/>
  <c r="AX186" i="37"/>
  <c r="AY186" i="37"/>
  <c r="AZ186" i="37"/>
  <c r="BD186" i="37"/>
  <c r="BE186" i="37"/>
  <c r="BF186" i="37"/>
  <c r="BG186" i="37"/>
  <c r="BH186" i="37"/>
  <c r="BI186" i="37"/>
  <c r="BJ186" i="37"/>
  <c r="BK186" i="37"/>
  <c r="BL186" i="37"/>
  <c r="BM186" i="37"/>
  <c r="BN186" i="37"/>
  <c r="BR186" i="37"/>
  <c r="BS186" i="37"/>
  <c r="BT186" i="37"/>
  <c r="BU186" i="37"/>
  <c r="BV186" i="37"/>
  <c r="BW186" i="37"/>
  <c r="BX186" i="37"/>
  <c r="BY186" i="37"/>
  <c r="BZ186" i="37"/>
  <c r="CA186" i="37"/>
  <c r="CB186" i="37"/>
  <c r="CF186" i="37"/>
  <c r="CG186" i="37"/>
  <c r="CH186" i="37"/>
  <c r="CI186" i="37"/>
  <c r="CJ186" i="37"/>
  <c r="CK186" i="37"/>
  <c r="CL186" i="37"/>
  <c r="CM186" i="37"/>
  <c r="CN186" i="37"/>
  <c r="CO186" i="37"/>
  <c r="CP186" i="37"/>
  <c r="CT186" i="37"/>
  <c r="CU186" i="37"/>
  <c r="CV186" i="37"/>
  <c r="CW186" i="37"/>
  <c r="CX186" i="37"/>
  <c r="CY186" i="37"/>
  <c r="CZ186" i="37"/>
  <c r="DA186" i="37"/>
  <c r="DB186" i="37"/>
  <c r="DC186" i="37"/>
  <c r="DD186" i="37"/>
  <c r="DH186" i="37"/>
  <c r="DI186" i="37"/>
  <c r="DJ186" i="37"/>
  <c r="DK186" i="37"/>
  <c r="DL186" i="37"/>
  <c r="DM186" i="37"/>
  <c r="DN186" i="37"/>
  <c r="DO186" i="37"/>
  <c r="DP186" i="37"/>
  <c r="DQ186" i="37"/>
  <c r="DR186" i="37"/>
  <c r="A187" i="37"/>
  <c r="B187" i="37"/>
  <c r="F187" i="37"/>
  <c r="G187" i="37"/>
  <c r="AP187" i="37"/>
  <c r="AQ187" i="37"/>
  <c r="AR187" i="37"/>
  <c r="AS187" i="37"/>
  <c r="AT187" i="37"/>
  <c r="AU187" i="37"/>
  <c r="AV187" i="37"/>
  <c r="AW187" i="37"/>
  <c r="AX187" i="37"/>
  <c r="AY187" i="37"/>
  <c r="AZ187" i="37"/>
  <c r="BD187" i="37"/>
  <c r="BE187" i="37"/>
  <c r="BF187" i="37"/>
  <c r="BG187" i="37"/>
  <c r="BH187" i="37"/>
  <c r="BI187" i="37"/>
  <c r="BJ187" i="37"/>
  <c r="BK187" i="37"/>
  <c r="BL187" i="37"/>
  <c r="BM187" i="37"/>
  <c r="BN187" i="37"/>
  <c r="BR187" i="37"/>
  <c r="BS187" i="37"/>
  <c r="BT187" i="37"/>
  <c r="BU187" i="37"/>
  <c r="BV187" i="37"/>
  <c r="BW187" i="37"/>
  <c r="BX187" i="37"/>
  <c r="BY187" i="37"/>
  <c r="BZ187" i="37"/>
  <c r="CA187" i="37"/>
  <c r="CB187" i="37"/>
  <c r="CF187" i="37"/>
  <c r="CG187" i="37"/>
  <c r="CH187" i="37"/>
  <c r="CI187" i="37"/>
  <c r="CJ187" i="37"/>
  <c r="CK187" i="37"/>
  <c r="CL187" i="37"/>
  <c r="CM187" i="37"/>
  <c r="CN187" i="37"/>
  <c r="CO187" i="37"/>
  <c r="CP187" i="37"/>
  <c r="CT187" i="37"/>
  <c r="CU187" i="37"/>
  <c r="CV187" i="37"/>
  <c r="CW187" i="37"/>
  <c r="CX187" i="37"/>
  <c r="CY187" i="37"/>
  <c r="CZ187" i="37"/>
  <c r="DA187" i="37"/>
  <c r="DB187" i="37"/>
  <c r="DC187" i="37"/>
  <c r="DD187" i="37"/>
  <c r="DH187" i="37"/>
  <c r="DI187" i="37"/>
  <c r="DJ187" i="37"/>
  <c r="DK187" i="37"/>
  <c r="DL187" i="37"/>
  <c r="DM187" i="37"/>
  <c r="DN187" i="37"/>
  <c r="DO187" i="37"/>
  <c r="DP187" i="37"/>
  <c r="DQ187" i="37"/>
  <c r="DR187" i="37"/>
  <c r="A188" i="37"/>
  <c r="B188" i="37"/>
  <c r="F188" i="37"/>
  <c r="G188" i="37"/>
  <c r="AP188" i="37"/>
  <c r="AQ188" i="37"/>
  <c r="AR188" i="37"/>
  <c r="AS188" i="37"/>
  <c r="AT188" i="37"/>
  <c r="AU188" i="37"/>
  <c r="AV188" i="37"/>
  <c r="AW188" i="37"/>
  <c r="AX188" i="37"/>
  <c r="AY188" i="37"/>
  <c r="AZ188" i="37"/>
  <c r="BD188" i="37"/>
  <c r="BE188" i="37"/>
  <c r="BF188" i="37"/>
  <c r="BG188" i="37"/>
  <c r="BH188" i="37"/>
  <c r="BI188" i="37"/>
  <c r="BJ188" i="37"/>
  <c r="BK188" i="37"/>
  <c r="BL188" i="37"/>
  <c r="BM188" i="37"/>
  <c r="BN188" i="37"/>
  <c r="BR188" i="37"/>
  <c r="BS188" i="37"/>
  <c r="BT188" i="37"/>
  <c r="BU188" i="37"/>
  <c r="BV188" i="37"/>
  <c r="BW188" i="37"/>
  <c r="BX188" i="37"/>
  <c r="BY188" i="37"/>
  <c r="BZ188" i="37"/>
  <c r="CA188" i="37"/>
  <c r="CB188" i="37"/>
  <c r="CF188" i="37"/>
  <c r="CG188" i="37"/>
  <c r="CH188" i="37"/>
  <c r="CI188" i="37"/>
  <c r="CJ188" i="37"/>
  <c r="CK188" i="37"/>
  <c r="CL188" i="37"/>
  <c r="CM188" i="37"/>
  <c r="CN188" i="37"/>
  <c r="CO188" i="37"/>
  <c r="CP188" i="37"/>
  <c r="CT188" i="37"/>
  <c r="CU188" i="37"/>
  <c r="CV188" i="37"/>
  <c r="CW188" i="37"/>
  <c r="CX188" i="37"/>
  <c r="CY188" i="37"/>
  <c r="CZ188" i="37"/>
  <c r="DA188" i="37"/>
  <c r="DB188" i="37"/>
  <c r="DC188" i="37"/>
  <c r="DD188" i="37"/>
  <c r="DH188" i="37"/>
  <c r="DI188" i="37"/>
  <c r="DJ188" i="37"/>
  <c r="DK188" i="37"/>
  <c r="DL188" i="37"/>
  <c r="DM188" i="37"/>
  <c r="DN188" i="37"/>
  <c r="DO188" i="37"/>
  <c r="DP188" i="37"/>
  <c r="DQ188" i="37"/>
  <c r="DR188" i="37"/>
  <c r="A189" i="37"/>
  <c r="B189" i="37"/>
  <c r="F189" i="37"/>
  <c r="G189" i="37"/>
  <c r="AP189" i="37"/>
  <c r="AQ189" i="37"/>
  <c r="AR189" i="37"/>
  <c r="AS189" i="37"/>
  <c r="AT189" i="37"/>
  <c r="AU189" i="37"/>
  <c r="AV189" i="37"/>
  <c r="AW189" i="37"/>
  <c r="AX189" i="37"/>
  <c r="AY189" i="37"/>
  <c r="AZ189" i="37"/>
  <c r="BD189" i="37"/>
  <c r="BE189" i="37"/>
  <c r="BF189" i="37"/>
  <c r="BG189" i="37"/>
  <c r="BH189" i="37"/>
  <c r="BI189" i="37"/>
  <c r="BJ189" i="37"/>
  <c r="BK189" i="37"/>
  <c r="BL189" i="37"/>
  <c r="BM189" i="37"/>
  <c r="BN189" i="37"/>
  <c r="BR189" i="37"/>
  <c r="BS189" i="37"/>
  <c r="BT189" i="37"/>
  <c r="BU189" i="37"/>
  <c r="BV189" i="37"/>
  <c r="BW189" i="37"/>
  <c r="BX189" i="37"/>
  <c r="BY189" i="37"/>
  <c r="BZ189" i="37"/>
  <c r="CA189" i="37"/>
  <c r="CB189" i="37"/>
  <c r="CF189" i="37"/>
  <c r="CG189" i="37"/>
  <c r="CH189" i="37"/>
  <c r="CI189" i="37"/>
  <c r="CJ189" i="37"/>
  <c r="CK189" i="37"/>
  <c r="CL189" i="37"/>
  <c r="CM189" i="37"/>
  <c r="CN189" i="37"/>
  <c r="CO189" i="37"/>
  <c r="CP189" i="37"/>
  <c r="CT189" i="37"/>
  <c r="CU189" i="37"/>
  <c r="CV189" i="37"/>
  <c r="CW189" i="37"/>
  <c r="CX189" i="37"/>
  <c r="CY189" i="37"/>
  <c r="CZ189" i="37"/>
  <c r="DA189" i="37"/>
  <c r="DB189" i="37"/>
  <c r="DC189" i="37"/>
  <c r="DD189" i="37"/>
  <c r="DH189" i="37"/>
  <c r="DI189" i="37"/>
  <c r="DJ189" i="37"/>
  <c r="DK189" i="37"/>
  <c r="DL189" i="37"/>
  <c r="DM189" i="37"/>
  <c r="DN189" i="37"/>
  <c r="DO189" i="37"/>
  <c r="DP189" i="37"/>
  <c r="DQ189" i="37"/>
  <c r="DR189" i="37"/>
  <c r="A190" i="37"/>
  <c r="B190" i="37"/>
  <c r="F190" i="37"/>
  <c r="G190" i="37"/>
  <c r="AP190" i="37"/>
  <c r="AQ190" i="37"/>
  <c r="AR190" i="37"/>
  <c r="AS190" i="37"/>
  <c r="AT190" i="37"/>
  <c r="AU190" i="37"/>
  <c r="AV190" i="37"/>
  <c r="AW190" i="37"/>
  <c r="AX190" i="37"/>
  <c r="AY190" i="37"/>
  <c r="AZ190" i="37"/>
  <c r="BD190" i="37"/>
  <c r="BE190" i="37"/>
  <c r="BF190" i="37"/>
  <c r="BG190" i="37"/>
  <c r="BH190" i="37"/>
  <c r="BI190" i="37"/>
  <c r="BJ190" i="37"/>
  <c r="BK190" i="37"/>
  <c r="BL190" i="37"/>
  <c r="BM190" i="37"/>
  <c r="BN190" i="37"/>
  <c r="BR190" i="37"/>
  <c r="BS190" i="37"/>
  <c r="BT190" i="37"/>
  <c r="BU190" i="37"/>
  <c r="BV190" i="37"/>
  <c r="BW190" i="37"/>
  <c r="BX190" i="37"/>
  <c r="BY190" i="37"/>
  <c r="BZ190" i="37"/>
  <c r="CA190" i="37"/>
  <c r="CB190" i="37"/>
  <c r="CF190" i="37"/>
  <c r="CG190" i="37"/>
  <c r="CH190" i="37"/>
  <c r="CI190" i="37"/>
  <c r="CJ190" i="37"/>
  <c r="CK190" i="37"/>
  <c r="CL190" i="37"/>
  <c r="CM190" i="37"/>
  <c r="CN190" i="37"/>
  <c r="CO190" i="37"/>
  <c r="CP190" i="37"/>
  <c r="CT190" i="37"/>
  <c r="CU190" i="37"/>
  <c r="CV190" i="37"/>
  <c r="CW190" i="37"/>
  <c r="CX190" i="37"/>
  <c r="CY190" i="37"/>
  <c r="CZ190" i="37"/>
  <c r="DA190" i="37"/>
  <c r="DB190" i="37"/>
  <c r="DC190" i="37"/>
  <c r="DD190" i="37"/>
  <c r="DH190" i="37"/>
  <c r="DI190" i="37"/>
  <c r="DJ190" i="37"/>
  <c r="DK190" i="37"/>
  <c r="DL190" i="37"/>
  <c r="DM190" i="37"/>
  <c r="DN190" i="37"/>
  <c r="DO190" i="37"/>
  <c r="DP190" i="37"/>
  <c r="DQ190" i="37"/>
  <c r="DR190" i="37"/>
  <c r="A191" i="37"/>
  <c r="B191" i="37"/>
  <c r="F191" i="37"/>
  <c r="G191" i="37"/>
  <c r="AP191" i="37"/>
  <c r="AQ191" i="37"/>
  <c r="AR191" i="37"/>
  <c r="AS191" i="37"/>
  <c r="AT191" i="37"/>
  <c r="AU191" i="37"/>
  <c r="AV191" i="37"/>
  <c r="AW191" i="37"/>
  <c r="AX191" i="37"/>
  <c r="AY191" i="37"/>
  <c r="AZ191" i="37"/>
  <c r="BD191" i="37"/>
  <c r="BE191" i="37"/>
  <c r="BF191" i="37"/>
  <c r="BG191" i="37"/>
  <c r="BH191" i="37"/>
  <c r="BI191" i="37"/>
  <c r="BJ191" i="37"/>
  <c r="BK191" i="37"/>
  <c r="BL191" i="37"/>
  <c r="BM191" i="37"/>
  <c r="BN191" i="37"/>
  <c r="BR191" i="37"/>
  <c r="BS191" i="37"/>
  <c r="BT191" i="37"/>
  <c r="BU191" i="37"/>
  <c r="BV191" i="37"/>
  <c r="BW191" i="37"/>
  <c r="BX191" i="37"/>
  <c r="BY191" i="37"/>
  <c r="BZ191" i="37"/>
  <c r="CA191" i="37"/>
  <c r="CB191" i="37"/>
  <c r="CF191" i="37"/>
  <c r="CG191" i="37"/>
  <c r="CH191" i="37"/>
  <c r="CI191" i="37"/>
  <c r="CJ191" i="37"/>
  <c r="CK191" i="37"/>
  <c r="CL191" i="37"/>
  <c r="CM191" i="37"/>
  <c r="CN191" i="37"/>
  <c r="CO191" i="37"/>
  <c r="CP191" i="37"/>
  <c r="CT191" i="37"/>
  <c r="CU191" i="37"/>
  <c r="CV191" i="37"/>
  <c r="CW191" i="37"/>
  <c r="CX191" i="37"/>
  <c r="CY191" i="37"/>
  <c r="CZ191" i="37"/>
  <c r="DA191" i="37"/>
  <c r="DB191" i="37"/>
  <c r="DC191" i="37"/>
  <c r="DD191" i="37"/>
  <c r="DH191" i="37"/>
  <c r="DI191" i="37"/>
  <c r="DJ191" i="37"/>
  <c r="DK191" i="37"/>
  <c r="DL191" i="37"/>
  <c r="DM191" i="37"/>
  <c r="DN191" i="37"/>
  <c r="DO191" i="37"/>
  <c r="DP191" i="37"/>
  <c r="DQ191" i="37"/>
  <c r="DR191" i="37"/>
  <c r="A192" i="37"/>
  <c r="B192" i="37"/>
  <c r="F192" i="37"/>
  <c r="G192" i="37"/>
  <c r="AP192" i="37"/>
  <c r="AQ192" i="37"/>
  <c r="AR192" i="37"/>
  <c r="AS192" i="37"/>
  <c r="AT192" i="37"/>
  <c r="AU192" i="37"/>
  <c r="AV192" i="37"/>
  <c r="AW192" i="37"/>
  <c r="AX192" i="37"/>
  <c r="AY192" i="37"/>
  <c r="AZ192" i="37"/>
  <c r="BD192" i="37"/>
  <c r="BE192" i="37"/>
  <c r="BF192" i="37"/>
  <c r="BG192" i="37"/>
  <c r="BH192" i="37"/>
  <c r="BI192" i="37"/>
  <c r="BJ192" i="37"/>
  <c r="BK192" i="37"/>
  <c r="BL192" i="37"/>
  <c r="BM192" i="37"/>
  <c r="BN192" i="37"/>
  <c r="BR192" i="37"/>
  <c r="BS192" i="37"/>
  <c r="BT192" i="37"/>
  <c r="BU192" i="37"/>
  <c r="BV192" i="37"/>
  <c r="BW192" i="37"/>
  <c r="BX192" i="37"/>
  <c r="BY192" i="37"/>
  <c r="BZ192" i="37"/>
  <c r="CA192" i="37"/>
  <c r="CB192" i="37"/>
  <c r="CF192" i="37"/>
  <c r="CG192" i="37"/>
  <c r="CH192" i="37"/>
  <c r="CI192" i="37"/>
  <c r="CJ192" i="37"/>
  <c r="CK192" i="37"/>
  <c r="CL192" i="37"/>
  <c r="CM192" i="37"/>
  <c r="CN192" i="37"/>
  <c r="CO192" i="37"/>
  <c r="CP192" i="37"/>
  <c r="CT192" i="37"/>
  <c r="CU192" i="37"/>
  <c r="CV192" i="37"/>
  <c r="CW192" i="37"/>
  <c r="CX192" i="37"/>
  <c r="CY192" i="37"/>
  <c r="CZ192" i="37"/>
  <c r="DA192" i="37"/>
  <c r="DB192" i="37"/>
  <c r="DC192" i="37"/>
  <c r="DD192" i="37"/>
  <c r="DH192" i="37"/>
  <c r="DI192" i="37"/>
  <c r="DJ192" i="37"/>
  <c r="DK192" i="37"/>
  <c r="DL192" i="37"/>
  <c r="DM192" i="37"/>
  <c r="DN192" i="37"/>
  <c r="DO192" i="37"/>
  <c r="DP192" i="37"/>
  <c r="DQ192" i="37"/>
  <c r="DR192" i="37"/>
  <c r="A193" i="37"/>
  <c r="B193" i="37"/>
  <c r="F193" i="37"/>
  <c r="G193" i="37"/>
  <c r="AP193" i="37"/>
  <c r="AQ193" i="37"/>
  <c r="AR193" i="37"/>
  <c r="AS193" i="37"/>
  <c r="AT193" i="37"/>
  <c r="AU193" i="37"/>
  <c r="AV193" i="37"/>
  <c r="AW193" i="37"/>
  <c r="AX193" i="37"/>
  <c r="AY193" i="37"/>
  <c r="AZ193" i="37"/>
  <c r="BD193" i="37"/>
  <c r="BE193" i="37"/>
  <c r="BF193" i="37"/>
  <c r="BG193" i="37"/>
  <c r="BH193" i="37"/>
  <c r="BI193" i="37"/>
  <c r="BJ193" i="37"/>
  <c r="BK193" i="37"/>
  <c r="BL193" i="37"/>
  <c r="BM193" i="37"/>
  <c r="BN193" i="37"/>
  <c r="BR193" i="37"/>
  <c r="BS193" i="37"/>
  <c r="BT193" i="37"/>
  <c r="BU193" i="37"/>
  <c r="BV193" i="37"/>
  <c r="BW193" i="37"/>
  <c r="BX193" i="37"/>
  <c r="BY193" i="37"/>
  <c r="BZ193" i="37"/>
  <c r="CA193" i="37"/>
  <c r="CB193" i="37"/>
  <c r="CF193" i="37"/>
  <c r="CG193" i="37"/>
  <c r="CH193" i="37"/>
  <c r="CI193" i="37"/>
  <c r="CJ193" i="37"/>
  <c r="CK193" i="37"/>
  <c r="CL193" i="37"/>
  <c r="CM193" i="37"/>
  <c r="CN193" i="37"/>
  <c r="CO193" i="37"/>
  <c r="CP193" i="37"/>
  <c r="CT193" i="37"/>
  <c r="CU193" i="37"/>
  <c r="CV193" i="37"/>
  <c r="CW193" i="37"/>
  <c r="CX193" i="37"/>
  <c r="CY193" i="37"/>
  <c r="CZ193" i="37"/>
  <c r="DA193" i="37"/>
  <c r="DB193" i="37"/>
  <c r="DC193" i="37"/>
  <c r="DD193" i="37"/>
  <c r="DH193" i="37"/>
  <c r="DI193" i="37"/>
  <c r="DJ193" i="37"/>
  <c r="DK193" i="37"/>
  <c r="DL193" i="37"/>
  <c r="DM193" i="37"/>
  <c r="DN193" i="37"/>
  <c r="DO193" i="37"/>
  <c r="DP193" i="37"/>
  <c r="DQ193" i="37"/>
  <c r="DR193" i="37"/>
  <c r="A194" i="37"/>
  <c r="B194" i="37"/>
  <c r="F194" i="37"/>
  <c r="G194" i="37"/>
  <c r="AP194" i="37"/>
  <c r="AQ194" i="37"/>
  <c r="AR194" i="37"/>
  <c r="AS194" i="37"/>
  <c r="AT194" i="37"/>
  <c r="AU194" i="37"/>
  <c r="AV194" i="37"/>
  <c r="AW194" i="37"/>
  <c r="AX194" i="37"/>
  <c r="AY194" i="37"/>
  <c r="AZ194" i="37"/>
  <c r="BD194" i="37"/>
  <c r="BE194" i="37"/>
  <c r="BF194" i="37"/>
  <c r="BG194" i="37"/>
  <c r="BH194" i="37"/>
  <c r="BI194" i="37"/>
  <c r="BJ194" i="37"/>
  <c r="BK194" i="37"/>
  <c r="BL194" i="37"/>
  <c r="BM194" i="37"/>
  <c r="BN194" i="37"/>
  <c r="BR194" i="37"/>
  <c r="BS194" i="37"/>
  <c r="BT194" i="37"/>
  <c r="BU194" i="37"/>
  <c r="BV194" i="37"/>
  <c r="BW194" i="37"/>
  <c r="BX194" i="37"/>
  <c r="BY194" i="37"/>
  <c r="BZ194" i="37"/>
  <c r="CA194" i="37"/>
  <c r="CB194" i="37"/>
  <c r="CF194" i="37"/>
  <c r="CG194" i="37"/>
  <c r="CH194" i="37"/>
  <c r="CI194" i="37"/>
  <c r="CJ194" i="37"/>
  <c r="CK194" i="37"/>
  <c r="CL194" i="37"/>
  <c r="CM194" i="37"/>
  <c r="CN194" i="37"/>
  <c r="CO194" i="37"/>
  <c r="CP194" i="37"/>
  <c r="CT194" i="37"/>
  <c r="CU194" i="37"/>
  <c r="CV194" i="37"/>
  <c r="CW194" i="37"/>
  <c r="CX194" i="37"/>
  <c r="CY194" i="37"/>
  <c r="CZ194" i="37"/>
  <c r="DA194" i="37"/>
  <c r="DB194" i="37"/>
  <c r="DC194" i="37"/>
  <c r="DD194" i="37"/>
  <c r="DH194" i="37"/>
  <c r="DI194" i="37"/>
  <c r="DJ194" i="37"/>
  <c r="DK194" i="37"/>
  <c r="DL194" i="37"/>
  <c r="DM194" i="37"/>
  <c r="DN194" i="37"/>
  <c r="DO194" i="37"/>
  <c r="DP194" i="37"/>
  <c r="DQ194" i="37"/>
  <c r="DR194" i="37"/>
  <c r="A195" i="37"/>
  <c r="B195" i="37"/>
  <c r="F195" i="37"/>
  <c r="G195" i="37"/>
  <c r="AP195" i="37"/>
  <c r="AQ195" i="37"/>
  <c r="AR195" i="37"/>
  <c r="AS195" i="37"/>
  <c r="AT195" i="37"/>
  <c r="AU195" i="37"/>
  <c r="AV195" i="37"/>
  <c r="AW195" i="37"/>
  <c r="AX195" i="37"/>
  <c r="AY195" i="37"/>
  <c r="AZ195" i="37"/>
  <c r="BD195" i="37"/>
  <c r="BE195" i="37"/>
  <c r="BF195" i="37"/>
  <c r="BG195" i="37"/>
  <c r="BH195" i="37"/>
  <c r="BI195" i="37"/>
  <c r="BJ195" i="37"/>
  <c r="BK195" i="37"/>
  <c r="BL195" i="37"/>
  <c r="BM195" i="37"/>
  <c r="BN195" i="37"/>
  <c r="BR195" i="37"/>
  <c r="BS195" i="37"/>
  <c r="BT195" i="37"/>
  <c r="BU195" i="37"/>
  <c r="BV195" i="37"/>
  <c r="BW195" i="37"/>
  <c r="BX195" i="37"/>
  <c r="BY195" i="37"/>
  <c r="BZ195" i="37"/>
  <c r="CA195" i="37"/>
  <c r="CB195" i="37"/>
  <c r="CF195" i="37"/>
  <c r="CG195" i="37"/>
  <c r="CH195" i="37"/>
  <c r="CI195" i="37"/>
  <c r="CJ195" i="37"/>
  <c r="CK195" i="37"/>
  <c r="CL195" i="37"/>
  <c r="CM195" i="37"/>
  <c r="CN195" i="37"/>
  <c r="CO195" i="37"/>
  <c r="CP195" i="37"/>
  <c r="CT195" i="37"/>
  <c r="CU195" i="37"/>
  <c r="CV195" i="37"/>
  <c r="CW195" i="37"/>
  <c r="CX195" i="37"/>
  <c r="CY195" i="37"/>
  <c r="CZ195" i="37"/>
  <c r="DA195" i="37"/>
  <c r="DB195" i="37"/>
  <c r="DC195" i="37"/>
  <c r="DD195" i="37"/>
  <c r="DH195" i="37"/>
  <c r="DI195" i="37"/>
  <c r="DJ195" i="37"/>
  <c r="DK195" i="37"/>
  <c r="DL195" i="37"/>
  <c r="DM195" i="37"/>
  <c r="DN195" i="37"/>
  <c r="DO195" i="37"/>
  <c r="DP195" i="37"/>
  <c r="DQ195" i="37"/>
  <c r="DR195" i="37"/>
  <c r="A196" i="37"/>
  <c r="B196" i="37"/>
  <c r="F196" i="37"/>
  <c r="G196" i="37"/>
  <c r="AP196" i="37"/>
  <c r="AQ196" i="37"/>
  <c r="AR196" i="37"/>
  <c r="AS196" i="37"/>
  <c r="AT196" i="37"/>
  <c r="AU196" i="37"/>
  <c r="AV196" i="37"/>
  <c r="AW196" i="37"/>
  <c r="AX196" i="37"/>
  <c r="AY196" i="37"/>
  <c r="AZ196" i="37"/>
  <c r="BD196" i="37"/>
  <c r="BE196" i="37"/>
  <c r="BF196" i="37"/>
  <c r="BG196" i="37"/>
  <c r="BH196" i="37"/>
  <c r="BI196" i="37"/>
  <c r="BJ196" i="37"/>
  <c r="BK196" i="37"/>
  <c r="BL196" i="37"/>
  <c r="BM196" i="37"/>
  <c r="BN196" i="37"/>
  <c r="BR196" i="37"/>
  <c r="BS196" i="37"/>
  <c r="BT196" i="37"/>
  <c r="BU196" i="37"/>
  <c r="BV196" i="37"/>
  <c r="BW196" i="37"/>
  <c r="BX196" i="37"/>
  <c r="BY196" i="37"/>
  <c r="BZ196" i="37"/>
  <c r="CA196" i="37"/>
  <c r="CB196" i="37"/>
  <c r="CF196" i="37"/>
  <c r="CG196" i="37"/>
  <c r="CH196" i="37"/>
  <c r="CI196" i="37"/>
  <c r="CJ196" i="37"/>
  <c r="CK196" i="37"/>
  <c r="CL196" i="37"/>
  <c r="CM196" i="37"/>
  <c r="CN196" i="37"/>
  <c r="CO196" i="37"/>
  <c r="CP196" i="37"/>
  <c r="CT196" i="37"/>
  <c r="CU196" i="37"/>
  <c r="CV196" i="37"/>
  <c r="CW196" i="37"/>
  <c r="CX196" i="37"/>
  <c r="CY196" i="37"/>
  <c r="CZ196" i="37"/>
  <c r="DA196" i="37"/>
  <c r="DB196" i="37"/>
  <c r="DC196" i="37"/>
  <c r="DD196" i="37"/>
  <c r="DH196" i="37"/>
  <c r="DI196" i="37"/>
  <c r="DJ196" i="37"/>
  <c r="DK196" i="37"/>
  <c r="DL196" i="37"/>
  <c r="DM196" i="37"/>
  <c r="DN196" i="37"/>
  <c r="DO196" i="37"/>
  <c r="DP196" i="37"/>
  <c r="DQ196" i="37"/>
  <c r="DR196" i="37"/>
  <c r="A197" i="37"/>
  <c r="B197" i="37"/>
  <c r="F197" i="37"/>
  <c r="G197" i="37"/>
  <c r="AP197" i="37"/>
  <c r="AQ197" i="37"/>
  <c r="AR197" i="37"/>
  <c r="AS197" i="37"/>
  <c r="AT197" i="37"/>
  <c r="AU197" i="37"/>
  <c r="AV197" i="37"/>
  <c r="AW197" i="37"/>
  <c r="AX197" i="37"/>
  <c r="AY197" i="37"/>
  <c r="AZ197" i="37"/>
  <c r="BD197" i="37"/>
  <c r="BE197" i="37"/>
  <c r="BF197" i="37"/>
  <c r="BG197" i="37"/>
  <c r="BH197" i="37"/>
  <c r="BI197" i="37"/>
  <c r="BJ197" i="37"/>
  <c r="BK197" i="37"/>
  <c r="BL197" i="37"/>
  <c r="BM197" i="37"/>
  <c r="BN197" i="37"/>
  <c r="BR197" i="37"/>
  <c r="BS197" i="37"/>
  <c r="BT197" i="37"/>
  <c r="BU197" i="37"/>
  <c r="BV197" i="37"/>
  <c r="BW197" i="37"/>
  <c r="BX197" i="37"/>
  <c r="BY197" i="37"/>
  <c r="BZ197" i="37"/>
  <c r="CA197" i="37"/>
  <c r="CB197" i="37"/>
  <c r="CF197" i="37"/>
  <c r="CG197" i="37"/>
  <c r="CH197" i="37"/>
  <c r="CI197" i="37"/>
  <c r="CJ197" i="37"/>
  <c r="CK197" i="37"/>
  <c r="CL197" i="37"/>
  <c r="CM197" i="37"/>
  <c r="CN197" i="37"/>
  <c r="CO197" i="37"/>
  <c r="CP197" i="37"/>
  <c r="CT197" i="37"/>
  <c r="CU197" i="37"/>
  <c r="CV197" i="37"/>
  <c r="CW197" i="37"/>
  <c r="CX197" i="37"/>
  <c r="CY197" i="37"/>
  <c r="CZ197" i="37"/>
  <c r="DA197" i="37"/>
  <c r="DB197" i="37"/>
  <c r="DC197" i="37"/>
  <c r="DD197" i="37"/>
  <c r="DH197" i="37"/>
  <c r="DI197" i="37"/>
  <c r="DJ197" i="37"/>
  <c r="DK197" i="37"/>
  <c r="DL197" i="37"/>
  <c r="DM197" i="37"/>
  <c r="DN197" i="37"/>
  <c r="DO197" i="37"/>
  <c r="DP197" i="37"/>
  <c r="DQ197" i="37"/>
  <c r="DR197" i="37"/>
  <c r="A198" i="37"/>
  <c r="B198" i="37"/>
  <c r="F198" i="37"/>
  <c r="G198" i="37"/>
  <c r="AP198" i="37"/>
  <c r="AQ198" i="37"/>
  <c r="AR198" i="37"/>
  <c r="AS198" i="37"/>
  <c r="AT198" i="37"/>
  <c r="AU198" i="37"/>
  <c r="AV198" i="37"/>
  <c r="AW198" i="37"/>
  <c r="AX198" i="37"/>
  <c r="AY198" i="37"/>
  <c r="AZ198" i="37"/>
  <c r="BD198" i="37"/>
  <c r="BE198" i="37"/>
  <c r="BF198" i="37"/>
  <c r="BG198" i="37"/>
  <c r="BH198" i="37"/>
  <c r="BI198" i="37"/>
  <c r="BJ198" i="37"/>
  <c r="BK198" i="37"/>
  <c r="BL198" i="37"/>
  <c r="BM198" i="37"/>
  <c r="BN198" i="37"/>
  <c r="BR198" i="37"/>
  <c r="BS198" i="37"/>
  <c r="BT198" i="37"/>
  <c r="BU198" i="37"/>
  <c r="BV198" i="37"/>
  <c r="BW198" i="37"/>
  <c r="BX198" i="37"/>
  <c r="BY198" i="37"/>
  <c r="BZ198" i="37"/>
  <c r="CA198" i="37"/>
  <c r="CB198" i="37"/>
  <c r="CF198" i="37"/>
  <c r="CG198" i="37"/>
  <c r="CH198" i="37"/>
  <c r="CI198" i="37"/>
  <c r="CJ198" i="37"/>
  <c r="CK198" i="37"/>
  <c r="CL198" i="37"/>
  <c r="CM198" i="37"/>
  <c r="CN198" i="37"/>
  <c r="CO198" i="37"/>
  <c r="CP198" i="37"/>
  <c r="CT198" i="37"/>
  <c r="CU198" i="37"/>
  <c r="CV198" i="37"/>
  <c r="CW198" i="37"/>
  <c r="CX198" i="37"/>
  <c r="CY198" i="37"/>
  <c r="CZ198" i="37"/>
  <c r="DA198" i="37"/>
  <c r="DB198" i="37"/>
  <c r="DC198" i="37"/>
  <c r="DD198" i="37"/>
  <c r="DH198" i="37"/>
  <c r="DI198" i="37"/>
  <c r="DJ198" i="37"/>
  <c r="DK198" i="37"/>
  <c r="DL198" i="37"/>
  <c r="DM198" i="37"/>
  <c r="DN198" i="37"/>
  <c r="DO198" i="37"/>
  <c r="DP198" i="37"/>
  <c r="DQ198" i="37"/>
  <c r="DR198" i="37"/>
  <c r="A199" i="37"/>
  <c r="B199" i="37"/>
  <c r="F199" i="37"/>
  <c r="G199" i="37"/>
  <c r="AP199" i="37"/>
  <c r="AQ199" i="37"/>
  <c r="AR199" i="37"/>
  <c r="AS199" i="37"/>
  <c r="AT199" i="37"/>
  <c r="AU199" i="37"/>
  <c r="AV199" i="37"/>
  <c r="AW199" i="37"/>
  <c r="AX199" i="37"/>
  <c r="AY199" i="37"/>
  <c r="AZ199" i="37"/>
  <c r="BD199" i="37"/>
  <c r="BE199" i="37"/>
  <c r="BF199" i="37"/>
  <c r="BG199" i="37"/>
  <c r="BH199" i="37"/>
  <c r="BI199" i="37"/>
  <c r="BJ199" i="37"/>
  <c r="BK199" i="37"/>
  <c r="BL199" i="37"/>
  <c r="BM199" i="37"/>
  <c r="BN199" i="37"/>
  <c r="BR199" i="37"/>
  <c r="BS199" i="37"/>
  <c r="BT199" i="37"/>
  <c r="BU199" i="37"/>
  <c r="BV199" i="37"/>
  <c r="BW199" i="37"/>
  <c r="BX199" i="37"/>
  <c r="BY199" i="37"/>
  <c r="BZ199" i="37"/>
  <c r="CA199" i="37"/>
  <c r="CB199" i="37"/>
  <c r="CF199" i="37"/>
  <c r="CG199" i="37"/>
  <c r="CH199" i="37"/>
  <c r="CI199" i="37"/>
  <c r="CJ199" i="37"/>
  <c r="CK199" i="37"/>
  <c r="CL199" i="37"/>
  <c r="CM199" i="37"/>
  <c r="CN199" i="37"/>
  <c r="CO199" i="37"/>
  <c r="CP199" i="37"/>
  <c r="CT199" i="37"/>
  <c r="CU199" i="37"/>
  <c r="CV199" i="37"/>
  <c r="CW199" i="37"/>
  <c r="CX199" i="37"/>
  <c r="CY199" i="37"/>
  <c r="CZ199" i="37"/>
  <c r="DA199" i="37"/>
  <c r="DB199" i="37"/>
  <c r="DC199" i="37"/>
  <c r="DD199" i="37"/>
  <c r="DH199" i="37"/>
  <c r="DI199" i="37"/>
  <c r="DJ199" i="37"/>
  <c r="DK199" i="37"/>
  <c r="DL199" i="37"/>
  <c r="DM199" i="37"/>
  <c r="DN199" i="37"/>
  <c r="DO199" i="37"/>
  <c r="DP199" i="37"/>
  <c r="DQ199" i="37"/>
  <c r="DR199" i="37"/>
  <c r="A200" i="37"/>
  <c r="B200" i="37"/>
  <c r="F200" i="37"/>
  <c r="G200" i="37"/>
  <c r="AP200" i="37"/>
  <c r="AQ200" i="37"/>
  <c r="AR200" i="37"/>
  <c r="AS200" i="37"/>
  <c r="AT200" i="37"/>
  <c r="AU200" i="37"/>
  <c r="AV200" i="37"/>
  <c r="AW200" i="37"/>
  <c r="AX200" i="37"/>
  <c r="AY200" i="37"/>
  <c r="AZ200" i="37"/>
  <c r="BD200" i="37"/>
  <c r="BE200" i="37"/>
  <c r="BF200" i="37"/>
  <c r="BG200" i="37"/>
  <c r="BH200" i="37"/>
  <c r="BI200" i="37"/>
  <c r="BJ200" i="37"/>
  <c r="BK200" i="37"/>
  <c r="BL200" i="37"/>
  <c r="BM200" i="37"/>
  <c r="BN200" i="37"/>
  <c r="BR200" i="37"/>
  <c r="BS200" i="37"/>
  <c r="BT200" i="37"/>
  <c r="BU200" i="37"/>
  <c r="BV200" i="37"/>
  <c r="BW200" i="37"/>
  <c r="BX200" i="37"/>
  <c r="BY200" i="37"/>
  <c r="BZ200" i="37"/>
  <c r="CA200" i="37"/>
  <c r="CB200" i="37"/>
  <c r="CF200" i="37"/>
  <c r="CG200" i="37"/>
  <c r="CH200" i="37"/>
  <c r="CI200" i="37"/>
  <c r="CJ200" i="37"/>
  <c r="CK200" i="37"/>
  <c r="CL200" i="37"/>
  <c r="CM200" i="37"/>
  <c r="CN200" i="37"/>
  <c r="CO200" i="37"/>
  <c r="CP200" i="37"/>
  <c r="CT200" i="37"/>
  <c r="CU200" i="37"/>
  <c r="CV200" i="37"/>
  <c r="CW200" i="37"/>
  <c r="CX200" i="37"/>
  <c r="CY200" i="37"/>
  <c r="CZ200" i="37"/>
  <c r="DA200" i="37"/>
  <c r="DB200" i="37"/>
  <c r="DC200" i="37"/>
  <c r="DD200" i="37"/>
  <c r="DH200" i="37"/>
  <c r="DI200" i="37"/>
  <c r="DJ200" i="37"/>
  <c r="DK200" i="37"/>
  <c r="DL200" i="37"/>
  <c r="DM200" i="37"/>
  <c r="DN200" i="37"/>
  <c r="DO200" i="37"/>
  <c r="DP200" i="37"/>
  <c r="DQ200" i="37"/>
  <c r="DR200" i="37"/>
  <c r="A201" i="37"/>
  <c r="B201" i="37"/>
  <c r="F201" i="37"/>
  <c r="G201" i="37"/>
  <c r="AP201" i="37"/>
  <c r="AQ201" i="37"/>
  <c r="AR201" i="37"/>
  <c r="AS201" i="37"/>
  <c r="AT201" i="37"/>
  <c r="AU201" i="37"/>
  <c r="AV201" i="37"/>
  <c r="AW201" i="37"/>
  <c r="AX201" i="37"/>
  <c r="AY201" i="37"/>
  <c r="AZ201" i="37"/>
  <c r="BD201" i="37"/>
  <c r="BE201" i="37"/>
  <c r="BF201" i="37"/>
  <c r="BG201" i="37"/>
  <c r="BH201" i="37"/>
  <c r="BI201" i="37"/>
  <c r="BJ201" i="37"/>
  <c r="BK201" i="37"/>
  <c r="BL201" i="37"/>
  <c r="BM201" i="37"/>
  <c r="BN201" i="37"/>
  <c r="BR201" i="37"/>
  <c r="BS201" i="37"/>
  <c r="BT201" i="37"/>
  <c r="BU201" i="37"/>
  <c r="BV201" i="37"/>
  <c r="BW201" i="37"/>
  <c r="BX201" i="37"/>
  <c r="BY201" i="37"/>
  <c r="BZ201" i="37"/>
  <c r="CA201" i="37"/>
  <c r="CB201" i="37"/>
  <c r="CF201" i="37"/>
  <c r="CG201" i="37"/>
  <c r="CH201" i="37"/>
  <c r="CI201" i="37"/>
  <c r="CJ201" i="37"/>
  <c r="CK201" i="37"/>
  <c r="CL201" i="37"/>
  <c r="CM201" i="37"/>
  <c r="CN201" i="37"/>
  <c r="CO201" i="37"/>
  <c r="CP201" i="37"/>
  <c r="CT201" i="37"/>
  <c r="CU201" i="37"/>
  <c r="CV201" i="37"/>
  <c r="CW201" i="37"/>
  <c r="CX201" i="37"/>
  <c r="CY201" i="37"/>
  <c r="CZ201" i="37"/>
  <c r="DA201" i="37"/>
  <c r="DB201" i="37"/>
  <c r="DC201" i="37"/>
  <c r="DD201" i="37"/>
  <c r="DH201" i="37"/>
  <c r="DI201" i="37"/>
  <c r="DJ201" i="37"/>
  <c r="DK201" i="37"/>
  <c r="DL201" i="37"/>
  <c r="DM201" i="37"/>
  <c r="DN201" i="37"/>
  <c r="DO201" i="37"/>
  <c r="DP201" i="37"/>
  <c r="DQ201" i="37"/>
  <c r="DR201" i="37"/>
  <c r="A202" i="37"/>
  <c r="B202" i="37"/>
  <c r="F202" i="37"/>
  <c r="G202" i="37"/>
  <c r="AP202" i="37"/>
  <c r="AQ202" i="37"/>
  <c r="AR202" i="37"/>
  <c r="AS202" i="37"/>
  <c r="AT202" i="37"/>
  <c r="AU202" i="37"/>
  <c r="AV202" i="37"/>
  <c r="AW202" i="37"/>
  <c r="AX202" i="37"/>
  <c r="AY202" i="37"/>
  <c r="AZ202" i="37"/>
  <c r="BD202" i="37"/>
  <c r="BE202" i="37"/>
  <c r="BF202" i="37"/>
  <c r="BG202" i="37"/>
  <c r="BH202" i="37"/>
  <c r="BI202" i="37"/>
  <c r="BJ202" i="37"/>
  <c r="BK202" i="37"/>
  <c r="BL202" i="37"/>
  <c r="BM202" i="37"/>
  <c r="BN202" i="37"/>
  <c r="BR202" i="37"/>
  <c r="BS202" i="37"/>
  <c r="BT202" i="37"/>
  <c r="BU202" i="37"/>
  <c r="BV202" i="37"/>
  <c r="BW202" i="37"/>
  <c r="BX202" i="37"/>
  <c r="BY202" i="37"/>
  <c r="BZ202" i="37"/>
  <c r="CA202" i="37"/>
  <c r="CB202" i="37"/>
  <c r="CF202" i="37"/>
  <c r="CG202" i="37"/>
  <c r="CH202" i="37"/>
  <c r="CI202" i="37"/>
  <c r="CJ202" i="37"/>
  <c r="CK202" i="37"/>
  <c r="CL202" i="37"/>
  <c r="CM202" i="37"/>
  <c r="CN202" i="37"/>
  <c r="CO202" i="37"/>
  <c r="CP202" i="37"/>
  <c r="CT202" i="37"/>
  <c r="CU202" i="37"/>
  <c r="CV202" i="37"/>
  <c r="CW202" i="37"/>
  <c r="CX202" i="37"/>
  <c r="CY202" i="37"/>
  <c r="CZ202" i="37"/>
  <c r="DA202" i="37"/>
  <c r="DB202" i="37"/>
  <c r="DC202" i="37"/>
  <c r="DD202" i="37"/>
  <c r="DH202" i="37"/>
  <c r="DI202" i="37"/>
  <c r="DJ202" i="37"/>
  <c r="DK202" i="37"/>
  <c r="DL202" i="37"/>
  <c r="DM202" i="37"/>
  <c r="DN202" i="37"/>
  <c r="DO202" i="37"/>
  <c r="DP202" i="37"/>
  <c r="DQ202" i="37"/>
  <c r="DR202" i="37"/>
  <c r="A203" i="37"/>
  <c r="B203" i="37"/>
  <c r="F203" i="37"/>
  <c r="G203" i="37"/>
  <c r="AP203" i="37"/>
  <c r="AQ203" i="37"/>
  <c r="AR203" i="37"/>
  <c r="AS203" i="37"/>
  <c r="AT203" i="37"/>
  <c r="AU203" i="37"/>
  <c r="AV203" i="37"/>
  <c r="AW203" i="37"/>
  <c r="AX203" i="37"/>
  <c r="AY203" i="37"/>
  <c r="AZ203" i="37"/>
  <c r="BD203" i="37"/>
  <c r="BE203" i="37"/>
  <c r="BF203" i="37"/>
  <c r="BG203" i="37"/>
  <c r="BH203" i="37"/>
  <c r="BI203" i="37"/>
  <c r="BJ203" i="37"/>
  <c r="BK203" i="37"/>
  <c r="BL203" i="37"/>
  <c r="BM203" i="37"/>
  <c r="BN203" i="37"/>
  <c r="BR203" i="37"/>
  <c r="BS203" i="37"/>
  <c r="BT203" i="37"/>
  <c r="BU203" i="37"/>
  <c r="BV203" i="37"/>
  <c r="BW203" i="37"/>
  <c r="BX203" i="37"/>
  <c r="BY203" i="37"/>
  <c r="BZ203" i="37"/>
  <c r="CA203" i="37"/>
  <c r="CB203" i="37"/>
  <c r="CF203" i="37"/>
  <c r="CG203" i="37"/>
  <c r="CH203" i="37"/>
  <c r="CI203" i="37"/>
  <c r="CJ203" i="37"/>
  <c r="CK203" i="37"/>
  <c r="CL203" i="37"/>
  <c r="CM203" i="37"/>
  <c r="CN203" i="37"/>
  <c r="CO203" i="37"/>
  <c r="CP203" i="37"/>
  <c r="CT203" i="37"/>
  <c r="CU203" i="37"/>
  <c r="CV203" i="37"/>
  <c r="CW203" i="37"/>
  <c r="CX203" i="37"/>
  <c r="CY203" i="37"/>
  <c r="CZ203" i="37"/>
  <c r="DA203" i="37"/>
  <c r="DB203" i="37"/>
  <c r="DC203" i="37"/>
  <c r="DD203" i="37"/>
  <c r="DH203" i="37"/>
  <c r="DI203" i="37"/>
  <c r="DJ203" i="37"/>
  <c r="DK203" i="37"/>
  <c r="DL203" i="37"/>
  <c r="DM203" i="37"/>
  <c r="DN203" i="37"/>
  <c r="DO203" i="37"/>
  <c r="DP203" i="37"/>
  <c r="DQ203" i="37"/>
  <c r="DR203" i="37"/>
  <c r="A204" i="37"/>
  <c r="B204" i="37"/>
  <c r="F204" i="37"/>
  <c r="G204" i="37"/>
  <c r="AP204" i="37"/>
  <c r="AQ204" i="37"/>
  <c r="AR204" i="37"/>
  <c r="AS204" i="37"/>
  <c r="AT204" i="37"/>
  <c r="AU204" i="37"/>
  <c r="AV204" i="37"/>
  <c r="AW204" i="37"/>
  <c r="AX204" i="37"/>
  <c r="AY204" i="37"/>
  <c r="AZ204" i="37"/>
  <c r="BD204" i="37"/>
  <c r="BE204" i="37"/>
  <c r="BF204" i="37"/>
  <c r="BG204" i="37"/>
  <c r="BH204" i="37"/>
  <c r="BI204" i="37"/>
  <c r="BJ204" i="37"/>
  <c r="BK204" i="37"/>
  <c r="BL204" i="37"/>
  <c r="BM204" i="37"/>
  <c r="BN204" i="37"/>
  <c r="BR204" i="37"/>
  <c r="BS204" i="37"/>
  <c r="BT204" i="37"/>
  <c r="BU204" i="37"/>
  <c r="BV204" i="37"/>
  <c r="BW204" i="37"/>
  <c r="BX204" i="37"/>
  <c r="BY204" i="37"/>
  <c r="BZ204" i="37"/>
  <c r="CA204" i="37"/>
  <c r="CB204" i="37"/>
  <c r="CF204" i="37"/>
  <c r="CG204" i="37"/>
  <c r="CH204" i="37"/>
  <c r="CI204" i="37"/>
  <c r="CJ204" i="37"/>
  <c r="CK204" i="37"/>
  <c r="CL204" i="37"/>
  <c r="CM204" i="37"/>
  <c r="CN204" i="37"/>
  <c r="CO204" i="37"/>
  <c r="CP204" i="37"/>
  <c r="CT204" i="37"/>
  <c r="CU204" i="37"/>
  <c r="CV204" i="37"/>
  <c r="CW204" i="37"/>
  <c r="CX204" i="37"/>
  <c r="CY204" i="37"/>
  <c r="CZ204" i="37"/>
  <c r="DA204" i="37"/>
  <c r="DB204" i="37"/>
  <c r="DC204" i="37"/>
  <c r="DD204" i="37"/>
  <c r="DH204" i="37"/>
  <c r="DI204" i="37"/>
  <c r="DJ204" i="37"/>
  <c r="DK204" i="37"/>
  <c r="DL204" i="37"/>
  <c r="DM204" i="37"/>
  <c r="DN204" i="37"/>
  <c r="DO204" i="37"/>
  <c r="DP204" i="37"/>
  <c r="DQ204" i="37"/>
  <c r="DR204" i="37"/>
  <c r="A205" i="37"/>
  <c r="B205" i="37"/>
  <c r="F205" i="37"/>
  <c r="G205" i="37"/>
  <c r="AP205" i="37"/>
  <c r="AQ205" i="37"/>
  <c r="AR205" i="37"/>
  <c r="AS205" i="37"/>
  <c r="AT205" i="37"/>
  <c r="AU205" i="37"/>
  <c r="AV205" i="37"/>
  <c r="AW205" i="37"/>
  <c r="AX205" i="37"/>
  <c r="AY205" i="37"/>
  <c r="AZ205" i="37"/>
  <c r="BD205" i="37"/>
  <c r="BE205" i="37"/>
  <c r="BF205" i="37"/>
  <c r="BG205" i="37"/>
  <c r="BH205" i="37"/>
  <c r="BI205" i="37"/>
  <c r="BJ205" i="37"/>
  <c r="BK205" i="37"/>
  <c r="BL205" i="37"/>
  <c r="BM205" i="37"/>
  <c r="BN205" i="37"/>
  <c r="BR205" i="37"/>
  <c r="BS205" i="37"/>
  <c r="BT205" i="37"/>
  <c r="BU205" i="37"/>
  <c r="BV205" i="37"/>
  <c r="BW205" i="37"/>
  <c r="BX205" i="37"/>
  <c r="BY205" i="37"/>
  <c r="BZ205" i="37"/>
  <c r="CA205" i="37"/>
  <c r="CB205" i="37"/>
  <c r="CF205" i="37"/>
  <c r="CG205" i="37"/>
  <c r="CH205" i="37"/>
  <c r="CI205" i="37"/>
  <c r="CJ205" i="37"/>
  <c r="CK205" i="37"/>
  <c r="CL205" i="37"/>
  <c r="CM205" i="37"/>
  <c r="CN205" i="37"/>
  <c r="CO205" i="37"/>
  <c r="CP205" i="37"/>
  <c r="CT205" i="37"/>
  <c r="CU205" i="37"/>
  <c r="CV205" i="37"/>
  <c r="CW205" i="37"/>
  <c r="CX205" i="37"/>
  <c r="CY205" i="37"/>
  <c r="CZ205" i="37"/>
  <c r="DA205" i="37"/>
  <c r="DB205" i="37"/>
  <c r="DC205" i="37"/>
  <c r="DD205" i="37"/>
  <c r="DH205" i="37"/>
  <c r="DI205" i="37"/>
  <c r="DJ205" i="37"/>
  <c r="DK205" i="37"/>
  <c r="DL205" i="37"/>
  <c r="DM205" i="37"/>
  <c r="DN205" i="37"/>
  <c r="DO205" i="37"/>
  <c r="DP205" i="37"/>
  <c r="DQ205" i="37"/>
  <c r="DR205" i="37"/>
  <c r="A206" i="37"/>
  <c r="B206" i="37"/>
  <c r="F206" i="37"/>
  <c r="G206" i="37"/>
  <c r="AP206" i="37"/>
  <c r="AQ206" i="37"/>
  <c r="AR206" i="37"/>
  <c r="AS206" i="37"/>
  <c r="AT206" i="37"/>
  <c r="AU206" i="37"/>
  <c r="AV206" i="37"/>
  <c r="AW206" i="37"/>
  <c r="AX206" i="37"/>
  <c r="AY206" i="37"/>
  <c r="AZ206" i="37"/>
  <c r="BD206" i="37"/>
  <c r="BE206" i="37"/>
  <c r="BF206" i="37"/>
  <c r="BG206" i="37"/>
  <c r="BH206" i="37"/>
  <c r="BI206" i="37"/>
  <c r="BJ206" i="37"/>
  <c r="BK206" i="37"/>
  <c r="BL206" i="37"/>
  <c r="BM206" i="37"/>
  <c r="BN206" i="37"/>
  <c r="BR206" i="37"/>
  <c r="BS206" i="37"/>
  <c r="BT206" i="37"/>
  <c r="BU206" i="37"/>
  <c r="BV206" i="37"/>
  <c r="BW206" i="37"/>
  <c r="BX206" i="37"/>
  <c r="BY206" i="37"/>
  <c r="BZ206" i="37"/>
  <c r="CA206" i="37"/>
  <c r="CB206" i="37"/>
  <c r="CF206" i="37"/>
  <c r="CG206" i="37"/>
  <c r="CH206" i="37"/>
  <c r="CI206" i="37"/>
  <c r="CJ206" i="37"/>
  <c r="CK206" i="37"/>
  <c r="CL206" i="37"/>
  <c r="CM206" i="37"/>
  <c r="CN206" i="37"/>
  <c r="CO206" i="37"/>
  <c r="CP206" i="37"/>
  <c r="CT206" i="37"/>
  <c r="CU206" i="37"/>
  <c r="CV206" i="37"/>
  <c r="CW206" i="37"/>
  <c r="CX206" i="37"/>
  <c r="CY206" i="37"/>
  <c r="CZ206" i="37"/>
  <c r="DA206" i="37"/>
  <c r="DB206" i="37"/>
  <c r="DC206" i="37"/>
  <c r="DD206" i="37"/>
  <c r="DH206" i="37"/>
  <c r="DI206" i="37"/>
  <c r="DJ206" i="37"/>
  <c r="DK206" i="37"/>
  <c r="DL206" i="37"/>
  <c r="DM206" i="37"/>
  <c r="DN206" i="37"/>
  <c r="DO206" i="37"/>
  <c r="DP206" i="37"/>
  <c r="DQ206" i="37"/>
  <c r="DR206" i="37"/>
  <c r="A207" i="37"/>
  <c r="B207" i="37"/>
  <c r="F207" i="37"/>
  <c r="G207" i="37"/>
  <c r="AP207" i="37"/>
  <c r="AQ207" i="37"/>
  <c r="AR207" i="37"/>
  <c r="AS207" i="37"/>
  <c r="AT207" i="37"/>
  <c r="AU207" i="37"/>
  <c r="AV207" i="37"/>
  <c r="AW207" i="37"/>
  <c r="AX207" i="37"/>
  <c r="AY207" i="37"/>
  <c r="AZ207" i="37"/>
  <c r="BD207" i="37"/>
  <c r="BE207" i="37"/>
  <c r="BF207" i="37"/>
  <c r="BG207" i="37"/>
  <c r="BH207" i="37"/>
  <c r="BI207" i="37"/>
  <c r="BJ207" i="37"/>
  <c r="BK207" i="37"/>
  <c r="BL207" i="37"/>
  <c r="BM207" i="37"/>
  <c r="BN207" i="37"/>
  <c r="BR207" i="37"/>
  <c r="BS207" i="37"/>
  <c r="BT207" i="37"/>
  <c r="BU207" i="37"/>
  <c r="BV207" i="37"/>
  <c r="BW207" i="37"/>
  <c r="BX207" i="37"/>
  <c r="BY207" i="37"/>
  <c r="BZ207" i="37"/>
  <c r="CA207" i="37"/>
  <c r="CB207" i="37"/>
  <c r="CF207" i="37"/>
  <c r="CG207" i="37"/>
  <c r="CH207" i="37"/>
  <c r="CI207" i="37"/>
  <c r="CJ207" i="37"/>
  <c r="CK207" i="37"/>
  <c r="CL207" i="37"/>
  <c r="CM207" i="37"/>
  <c r="CN207" i="37"/>
  <c r="CO207" i="37"/>
  <c r="CP207" i="37"/>
  <c r="CT207" i="37"/>
  <c r="CU207" i="37"/>
  <c r="CV207" i="37"/>
  <c r="CW207" i="37"/>
  <c r="CX207" i="37"/>
  <c r="CY207" i="37"/>
  <c r="CZ207" i="37"/>
  <c r="DA207" i="37"/>
  <c r="DB207" i="37"/>
  <c r="DC207" i="37"/>
  <c r="DD207" i="37"/>
  <c r="DH207" i="37"/>
  <c r="DI207" i="37"/>
  <c r="DJ207" i="37"/>
  <c r="DK207" i="37"/>
  <c r="DL207" i="37"/>
  <c r="DM207" i="37"/>
  <c r="DN207" i="37"/>
  <c r="DO207" i="37"/>
  <c r="DP207" i="37"/>
  <c r="DQ207" i="37"/>
  <c r="DR207" i="37"/>
  <c r="A208" i="37"/>
  <c r="B208" i="37"/>
  <c r="F208" i="37"/>
  <c r="G208" i="37"/>
  <c r="AP208" i="37"/>
  <c r="AQ208" i="37"/>
  <c r="AR208" i="37"/>
  <c r="AS208" i="37"/>
  <c r="AT208" i="37"/>
  <c r="AU208" i="37"/>
  <c r="AV208" i="37"/>
  <c r="AW208" i="37"/>
  <c r="AX208" i="37"/>
  <c r="AY208" i="37"/>
  <c r="AZ208" i="37"/>
  <c r="BD208" i="37"/>
  <c r="BE208" i="37"/>
  <c r="BF208" i="37"/>
  <c r="BG208" i="37"/>
  <c r="BH208" i="37"/>
  <c r="BI208" i="37"/>
  <c r="BJ208" i="37"/>
  <c r="BK208" i="37"/>
  <c r="BL208" i="37"/>
  <c r="BM208" i="37"/>
  <c r="BN208" i="37"/>
  <c r="BR208" i="37"/>
  <c r="BS208" i="37"/>
  <c r="BT208" i="37"/>
  <c r="BU208" i="37"/>
  <c r="BV208" i="37"/>
  <c r="BW208" i="37"/>
  <c r="BX208" i="37"/>
  <c r="BY208" i="37"/>
  <c r="BZ208" i="37"/>
  <c r="CA208" i="37"/>
  <c r="CB208" i="37"/>
  <c r="CF208" i="37"/>
  <c r="CG208" i="37"/>
  <c r="CH208" i="37"/>
  <c r="CI208" i="37"/>
  <c r="CJ208" i="37"/>
  <c r="CK208" i="37"/>
  <c r="CL208" i="37"/>
  <c r="CM208" i="37"/>
  <c r="CN208" i="37"/>
  <c r="CO208" i="37"/>
  <c r="CP208" i="37"/>
  <c r="CT208" i="37"/>
  <c r="CU208" i="37"/>
  <c r="CV208" i="37"/>
  <c r="CW208" i="37"/>
  <c r="CX208" i="37"/>
  <c r="CY208" i="37"/>
  <c r="CZ208" i="37"/>
  <c r="DA208" i="37"/>
  <c r="DB208" i="37"/>
  <c r="DC208" i="37"/>
  <c r="DD208" i="37"/>
  <c r="DH208" i="37"/>
  <c r="DI208" i="37"/>
  <c r="DJ208" i="37"/>
  <c r="DK208" i="37"/>
  <c r="DL208" i="37"/>
  <c r="DM208" i="37"/>
  <c r="DN208" i="37"/>
  <c r="DO208" i="37"/>
  <c r="DP208" i="37"/>
  <c r="DQ208" i="37"/>
  <c r="DR208" i="37"/>
  <c r="A209" i="37"/>
  <c r="B209" i="37"/>
  <c r="F209" i="37"/>
  <c r="G209" i="37"/>
  <c r="AP209" i="37"/>
  <c r="AQ209" i="37"/>
  <c r="AR209" i="37"/>
  <c r="AS209" i="37"/>
  <c r="AT209" i="37"/>
  <c r="AU209" i="37"/>
  <c r="AV209" i="37"/>
  <c r="AW209" i="37"/>
  <c r="AX209" i="37"/>
  <c r="AY209" i="37"/>
  <c r="AZ209" i="37"/>
  <c r="BD209" i="37"/>
  <c r="BE209" i="37"/>
  <c r="BF209" i="37"/>
  <c r="BG209" i="37"/>
  <c r="BH209" i="37"/>
  <c r="BI209" i="37"/>
  <c r="BJ209" i="37"/>
  <c r="BK209" i="37"/>
  <c r="BL209" i="37"/>
  <c r="BM209" i="37"/>
  <c r="BN209" i="37"/>
  <c r="BR209" i="37"/>
  <c r="BS209" i="37"/>
  <c r="BT209" i="37"/>
  <c r="BU209" i="37"/>
  <c r="BV209" i="37"/>
  <c r="BW209" i="37"/>
  <c r="BX209" i="37"/>
  <c r="BY209" i="37"/>
  <c r="BZ209" i="37"/>
  <c r="CA209" i="37"/>
  <c r="CB209" i="37"/>
  <c r="CF209" i="37"/>
  <c r="CG209" i="37"/>
  <c r="CH209" i="37"/>
  <c r="CI209" i="37"/>
  <c r="CJ209" i="37"/>
  <c r="CK209" i="37"/>
  <c r="CL209" i="37"/>
  <c r="CM209" i="37"/>
  <c r="CN209" i="37"/>
  <c r="CO209" i="37"/>
  <c r="CP209" i="37"/>
  <c r="CT209" i="37"/>
  <c r="CU209" i="37"/>
  <c r="CV209" i="37"/>
  <c r="CW209" i="37"/>
  <c r="CX209" i="37"/>
  <c r="CY209" i="37"/>
  <c r="CZ209" i="37"/>
  <c r="DA209" i="37"/>
  <c r="DB209" i="37"/>
  <c r="DC209" i="37"/>
  <c r="DD209" i="37"/>
  <c r="DH209" i="37"/>
  <c r="DI209" i="37"/>
  <c r="DJ209" i="37"/>
  <c r="DK209" i="37"/>
  <c r="DL209" i="37"/>
  <c r="DM209" i="37"/>
  <c r="DN209" i="37"/>
  <c r="DO209" i="37"/>
  <c r="DP209" i="37"/>
  <c r="DQ209" i="37"/>
  <c r="DR209" i="37"/>
  <c r="A210" i="37"/>
  <c r="B210" i="37"/>
  <c r="F210" i="37"/>
  <c r="G210" i="37"/>
  <c r="AP210" i="37"/>
  <c r="AQ210" i="37"/>
  <c r="AR210" i="37"/>
  <c r="AS210" i="37"/>
  <c r="AT210" i="37"/>
  <c r="AU210" i="37"/>
  <c r="AV210" i="37"/>
  <c r="AW210" i="37"/>
  <c r="AX210" i="37"/>
  <c r="AY210" i="37"/>
  <c r="AZ210" i="37"/>
  <c r="BD210" i="37"/>
  <c r="BE210" i="37"/>
  <c r="BF210" i="37"/>
  <c r="BG210" i="37"/>
  <c r="BH210" i="37"/>
  <c r="BI210" i="37"/>
  <c r="BJ210" i="37"/>
  <c r="BK210" i="37"/>
  <c r="BL210" i="37"/>
  <c r="BM210" i="37"/>
  <c r="BN210" i="37"/>
  <c r="BR210" i="37"/>
  <c r="BS210" i="37"/>
  <c r="BT210" i="37"/>
  <c r="BU210" i="37"/>
  <c r="BV210" i="37"/>
  <c r="BW210" i="37"/>
  <c r="BX210" i="37"/>
  <c r="BY210" i="37"/>
  <c r="BZ210" i="37"/>
  <c r="CA210" i="37"/>
  <c r="CB210" i="37"/>
  <c r="CF210" i="37"/>
  <c r="CG210" i="37"/>
  <c r="CH210" i="37"/>
  <c r="CI210" i="37"/>
  <c r="CJ210" i="37"/>
  <c r="CK210" i="37"/>
  <c r="CL210" i="37"/>
  <c r="CM210" i="37"/>
  <c r="CN210" i="37"/>
  <c r="CO210" i="37"/>
  <c r="CP210" i="37"/>
  <c r="CT210" i="37"/>
  <c r="CU210" i="37"/>
  <c r="CV210" i="37"/>
  <c r="CW210" i="37"/>
  <c r="CX210" i="37"/>
  <c r="CY210" i="37"/>
  <c r="CZ210" i="37"/>
  <c r="DA210" i="37"/>
  <c r="DB210" i="37"/>
  <c r="DC210" i="37"/>
  <c r="DD210" i="37"/>
  <c r="DH210" i="37"/>
  <c r="DI210" i="37"/>
  <c r="DJ210" i="37"/>
  <c r="DK210" i="37"/>
  <c r="DL210" i="37"/>
  <c r="DM210" i="37"/>
  <c r="DN210" i="37"/>
  <c r="DO210" i="37"/>
  <c r="DP210" i="37"/>
  <c r="DQ210" i="37"/>
  <c r="DR210" i="37"/>
  <c r="A211" i="37"/>
  <c r="B211" i="37"/>
  <c r="F211" i="37"/>
  <c r="G211" i="37"/>
  <c r="AP211" i="37"/>
  <c r="AQ211" i="37"/>
  <c r="AR211" i="37"/>
  <c r="AS211" i="37"/>
  <c r="AT211" i="37"/>
  <c r="AU211" i="37"/>
  <c r="AV211" i="37"/>
  <c r="AW211" i="37"/>
  <c r="AX211" i="37"/>
  <c r="AY211" i="37"/>
  <c r="AZ211" i="37"/>
  <c r="BD211" i="37"/>
  <c r="BE211" i="37"/>
  <c r="BF211" i="37"/>
  <c r="BG211" i="37"/>
  <c r="BH211" i="37"/>
  <c r="BI211" i="37"/>
  <c r="BJ211" i="37"/>
  <c r="BK211" i="37"/>
  <c r="BL211" i="37"/>
  <c r="BM211" i="37"/>
  <c r="BN211" i="37"/>
  <c r="BR211" i="37"/>
  <c r="BS211" i="37"/>
  <c r="BT211" i="37"/>
  <c r="BU211" i="37"/>
  <c r="BV211" i="37"/>
  <c r="BW211" i="37"/>
  <c r="BX211" i="37"/>
  <c r="BY211" i="37"/>
  <c r="BZ211" i="37"/>
  <c r="CA211" i="37"/>
  <c r="CB211" i="37"/>
  <c r="CF211" i="37"/>
  <c r="CG211" i="37"/>
  <c r="CH211" i="37"/>
  <c r="CI211" i="37"/>
  <c r="CJ211" i="37"/>
  <c r="CK211" i="37"/>
  <c r="CL211" i="37"/>
  <c r="CM211" i="37"/>
  <c r="CN211" i="37"/>
  <c r="CO211" i="37"/>
  <c r="CP211" i="37"/>
  <c r="CT211" i="37"/>
  <c r="CU211" i="37"/>
  <c r="CV211" i="37"/>
  <c r="CW211" i="37"/>
  <c r="CX211" i="37"/>
  <c r="CY211" i="37"/>
  <c r="CZ211" i="37"/>
  <c r="DA211" i="37"/>
  <c r="DB211" i="37"/>
  <c r="DC211" i="37"/>
  <c r="DD211" i="37"/>
  <c r="DH211" i="37"/>
  <c r="DI211" i="37"/>
  <c r="DJ211" i="37"/>
  <c r="DK211" i="37"/>
  <c r="DL211" i="37"/>
  <c r="DM211" i="37"/>
  <c r="DN211" i="37"/>
  <c r="DO211" i="37"/>
  <c r="DP211" i="37"/>
  <c r="DQ211" i="37"/>
  <c r="DR211" i="37"/>
  <c r="A212" i="37"/>
  <c r="B212" i="37"/>
  <c r="F212" i="37"/>
  <c r="G212" i="37"/>
  <c r="AP212" i="37"/>
  <c r="AQ212" i="37"/>
  <c r="AR212" i="37"/>
  <c r="AS212" i="37"/>
  <c r="AT212" i="37"/>
  <c r="AU212" i="37"/>
  <c r="AV212" i="37"/>
  <c r="AW212" i="37"/>
  <c r="AX212" i="37"/>
  <c r="AY212" i="37"/>
  <c r="AZ212" i="37"/>
  <c r="BD212" i="37"/>
  <c r="BE212" i="37"/>
  <c r="BF212" i="37"/>
  <c r="BG212" i="37"/>
  <c r="BH212" i="37"/>
  <c r="BI212" i="37"/>
  <c r="BJ212" i="37"/>
  <c r="BK212" i="37"/>
  <c r="BL212" i="37"/>
  <c r="BM212" i="37"/>
  <c r="BN212" i="37"/>
  <c r="BR212" i="37"/>
  <c r="BS212" i="37"/>
  <c r="BT212" i="37"/>
  <c r="BU212" i="37"/>
  <c r="BV212" i="37"/>
  <c r="BW212" i="37"/>
  <c r="BX212" i="37"/>
  <c r="BY212" i="37"/>
  <c r="BZ212" i="37"/>
  <c r="CA212" i="37"/>
  <c r="CB212" i="37"/>
  <c r="CF212" i="37"/>
  <c r="CG212" i="37"/>
  <c r="CH212" i="37"/>
  <c r="CI212" i="37"/>
  <c r="CJ212" i="37"/>
  <c r="CK212" i="37"/>
  <c r="CL212" i="37"/>
  <c r="CM212" i="37"/>
  <c r="CN212" i="37"/>
  <c r="CO212" i="37"/>
  <c r="CP212" i="37"/>
  <c r="CT212" i="37"/>
  <c r="CU212" i="37"/>
  <c r="CV212" i="37"/>
  <c r="CW212" i="37"/>
  <c r="CX212" i="37"/>
  <c r="CY212" i="37"/>
  <c r="CZ212" i="37"/>
  <c r="DA212" i="37"/>
  <c r="DB212" i="37"/>
  <c r="DC212" i="37"/>
  <c r="DD212" i="37"/>
  <c r="DH212" i="37"/>
  <c r="DI212" i="37"/>
  <c r="DJ212" i="37"/>
  <c r="DK212" i="37"/>
  <c r="DL212" i="37"/>
  <c r="DM212" i="37"/>
  <c r="DN212" i="37"/>
  <c r="DO212" i="37"/>
  <c r="DP212" i="37"/>
  <c r="DQ212" i="37"/>
  <c r="DR212" i="37"/>
  <c r="A213" i="37"/>
  <c r="B213" i="37"/>
  <c r="F213" i="37"/>
  <c r="G213" i="37"/>
  <c r="AP213" i="37"/>
  <c r="AQ213" i="37"/>
  <c r="AR213" i="37"/>
  <c r="AS213" i="37"/>
  <c r="AT213" i="37"/>
  <c r="AU213" i="37"/>
  <c r="AV213" i="37"/>
  <c r="AW213" i="37"/>
  <c r="AX213" i="37"/>
  <c r="AY213" i="37"/>
  <c r="AZ213" i="37"/>
  <c r="BD213" i="37"/>
  <c r="BE213" i="37"/>
  <c r="BF213" i="37"/>
  <c r="BG213" i="37"/>
  <c r="BH213" i="37"/>
  <c r="BI213" i="37"/>
  <c r="BJ213" i="37"/>
  <c r="BK213" i="37"/>
  <c r="BL213" i="37"/>
  <c r="BM213" i="37"/>
  <c r="BN213" i="37"/>
  <c r="BR213" i="37"/>
  <c r="BS213" i="37"/>
  <c r="BT213" i="37"/>
  <c r="BU213" i="37"/>
  <c r="BV213" i="37"/>
  <c r="BW213" i="37"/>
  <c r="BX213" i="37"/>
  <c r="BY213" i="37"/>
  <c r="BZ213" i="37"/>
  <c r="CA213" i="37"/>
  <c r="CB213" i="37"/>
  <c r="CF213" i="37"/>
  <c r="CG213" i="37"/>
  <c r="CH213" i="37"/>
  <c r="CI213" i="37"/>
  <c r="CJ213" i="37"/>
  <c r="CK213" i="37"/>
  <c r="CL213" i="37"/>
  <c r="CM213" i="37"/>
  <c r="CN213" i="37"/>
  <c r="CO213" i="37"/>
  <c r="CP213" i="37"/>
  <c r="CT213" i="37"/>
  <c r="CU213" i="37"/>
  <c r="CV213" i="37"/>
  <c r="CW213" i="37"/>
  <c r="CX213" i="37"/>
  <c r="CY213" i="37"/>
  <c r="CZ213" i="37"/>
  <c r="DA213" i="37"/>
  <c r="DB213" i="37"/>
  <c r="DC213" i="37"/>
  <c r="DD213" i="37"/>
  <c r="DH213" i="37"/>
  <c r="DI213" i="37"/>
  <c r="DJ213" i="37"/>
  <c r="DK213" i="37"/>
  <c r="DL213" i="37"/>
  <c r="DM213" i="37"/>
  <c r="DN213" i="37"/>
  <c r="DO213" i="37"/>
  <c r="DP213" i="37"/>
  <c r="DQ213" i="37"/>
  <c r="DR213" i="37"/>
  <c r="A214" i="37"/>
  <c r="B214" i="37"/>
  <c r="F214" i="37"/>
  <c r="G214" i="37"/>
  <c r="AP214" i="37"/>
  <c r="AQ214" i="37"/>
  <c r="AR214" i="37"/>
  <c r="AS214" i="37"/>
  <c r="AT214" i="37"/>
  <c r="AU214" i="37"/>
  <c r="AV214" i="37"/>
  <c r="AW214" i="37"/>
  <c r="AX214" i="37"/>
  <c r="AY214" i="37"/>
  <c r="AZ214" i="37"/>
  <c r="BD214" i="37"/>
  <c r="BE214" i="37"/>
  <c r="BF214" i="37"/>
  <c r="BG214" i="37"/>
  <c r="BH214" i="37"/>
  <c r="BI214" i="37"/>
  <c r="BJ214" i="37"/>
  <c r="BK214" i="37"/>
  <c r="BL214" i="37"/>
  <c r="BM214" i="37"/>
  <c r="BN214" i="37"/>
  <c r="BR214" i="37"/>
  <c r="BS214" i="37"/>
  <c r="BT214" i="37"/>
  <c r="BU214" i="37"/>
  <c r="BV214" i="37"/>
  <c r="BW214" i="37"/>
  <c r="BX214" i="37"/>
  <c r="BY214" i="37"/>
  <c r="BZ214" i="37"/>
  <c r="CA214" i="37"/>
  <c r="CB214" i="37"/>
  <c r="CF214" i="37"/>
  <c r="CG214" i="37"/>
  <c r="CH214" i="37"/>
  <c r="CI214" i="37"/>
  <c r="CJ214" i="37"/>
  <c r="CK214" i="37"/>
  <c r="CL214" i="37"/>
  <c r="CM214" i="37"/>
  <c r="CN214" i="37"/>
  <c r="CO214" i="37"/>
  <c r="CP214" i="37"/>
  <c r="CT214" i="37"/>
  <c r="CU214" i="37"/>
  <c r="CV214" i="37"/>
  <c r="CW214" i="37"/>
  <c r="CX214" i="37"/>
  <c r="CY214" i="37"/>
  <c r="CZ214" i="37"/>
  <c r="DA214" i="37"/>
  <c r="DB214" i="37"/>
  <c r="DC214" i="37"/>
  <c r="DD214" i="37"/>
  <c r="DH214" i="37"/>
  <c r="DI214" i="37"/>
  <c r="DJ214" i="37"/>
  <c r="DK214" i="37"/>
  <c r="DL214" i="37"/>
  <c r="DM214" i="37"/>
  <c r="DN214" i="37"/>
  <c r="DO214" i="37"/>
  <c r="DP214" i="37"/>
  <c r="DQ214" i="37"/>
  <c r="DR214" i="37"/>
  <c r="A215" i="37"/>
  <c r="B215" i="37"/>
  <c r="F215" i="37"/>
  <c r="G215" i="37"/>
  <c r="AP215" i="37"/>
  <c r="AQ215" i="37"/>
  <c r="AR215" i="37"/>
  <c r="AS215" i="37"/>
  <c r="AT215" i="37"/>
  <c r="AU215" i="37"/>
  <c r="AV215" i="37"/>
  <c r="AW215" i="37"/>
  <c r="AX215" i="37"/>
  <c r="AY215" i="37"/>
  <c r="AZ215" i="37"/>
  <c r="BD215" i="37"/>
  <c r="BE215" i="37"/>
  <c r="BF215" i="37"/>
  <c r="BG215" i="37"/>
  <c r="BH215" i="37"/>
  <c r="BI215" i="37"/>
  <c r="BJ215" i="37"/>
  <c r="BK215" i="37"/>
  <c r="BL215" i="37"/>
  <c r="BM215" i="37"/>
  <c r="BN215" i="37"/>
  <c r="BR215" i="37"/>
  <c r="BS215" i="37"/>
  <c r="BT215" i="37"/>
  <c r="BU215" i="37"/>
  <c r="BV215" i="37"/>
  <c r="BW215" i="37"/>
  <c r="BX215" i="37"/>
  <c r="BY215" i="37"/>
  <c r="BZ215" i="37"/>
  <c r="CA215" i="37"/>
  <c r="CB215" i="37"/>
  <c r="CF215" i="37"/>
  <c r="CG215" i="37"/>
  <c r="CH215" i="37"/>
  <c r="CI215" i="37"/>
  <c r="CJ215" i="37"/>
  <c r="CK215" i="37"/>
  <c r="CL215" i="37"/>
  <c r="CM215" i="37"/>
  <c r="CN215" i="37"/>
  <c r="CO215" i="37"/>
  <c r="CP215" i="37"/>
  <c r="CT215" i="37"/>
  <c r="CU215" i="37"/>
  <c r="CV215" i="37"/>
  <c r="CW215" i="37"/>
  <c r="CX215" i="37"/>
  <c r="CY215" i="37"/>
  <c r="CZ215" i="37"/>
  <c r="DA215" i="37"/>
  <c r="DB215" i="37"/>
  <c r="DC215" i="37"/>
  <c r="DD215" i="37"/>
  <c r="DH215" i="37"/>
  <c r="DI215" i="37"/>
  <c r="DJ215" i="37"/>
  <c r="DK215" i="37"/>
  <c r="DL215" i="37"/>
  <c r="DM215" i="37"/>
  <c r="DN215" i="37"/>
  <c r="DO215" i="37"/>
  <c r="DP215" i="37"/>
  <c r="DQ215" i="37"/>
  <c r="DR215" i="37"/>
  <c r="A216" i="37"/>
  <c r="B216" i="37"/>
  <c r="F216" i="37"/>
  <c r="G216" i="37"/>
  <c r="AP216" i="37"/>
  <c r="AQ216" i="37"/>
  <c r="AR216" i="37"/>
  <c r="AS216" i="37"/>
  <c r="AT216" i="37"/>
  <c r="AU216" i="37"/>
  <c r="AV216" i="37"/>
  <c r="AW216" i="37"/>
  <c r="AX216" i="37"/>
  <c r="AY216" i="37"/>
  <c r="AZ216" i="37"/>
  <c r="BD216" i="37"/>
  <c r="BE216" i="37"/>
  <c r="BF216" i="37"/>
  <c r="BG216" i="37"/>
  <c r="BH216" i="37"/>
  <c r="BI216" i="37"/>
  <c r="BJ216" i="37"/>
  <c r="BK216" i="37"/>
  <c r="BL216" i="37"/>
  <c r="BM216" i="37"/>
  <c r="BN216" i="37"/>
  <c r="BR216" i="37"/>
  <c r="BS216" i="37"/>
  <c r="BT216" i="37"/>
  <c r="BU216" i="37"/>
  <c r="BV216" i="37"/>
  <c r="BW216" i="37"/>
  <c r="BX216" i="37"/>
  <c r="BY216" i="37"/>
  <c r="BZ216" i="37"/>
  <c r="CA216" i="37"/>
  <c r="CB216" i="37"/>
  <c r="CF216" i="37"/>
  <c r="CG216" i="37"/>
  <c r="CH216" i="37"/>
  <c r="CI216" i="37"/>
  <c r="CJ216" i="37"/>
  <c r="CK216" i="37"/>
  <c r="CL216" i="37"/>
  <c r="CM216" i="37"/>
  <c r="CN216" i="37"/>
  <c r="CO216" i="37"/>
  <c r="CP216" i="37"/>
  <c r="CT216" i="37"/>
  <c r="CU216" i="37"/>
  <c r="CV216" i="37"/>
  <c r="CW216" i="37"/>
  <c r="CX216" i="37"/>
  <c r="CY216" i="37"/>
  <c r="CZ216" i="37"/>
  <c r="DA216" i="37"/>
  <c r="DB216" i="37"/>
  <c r="DC216" i="37"/>
  <c r="DD216" i="37"/>
  <c r="DH216" i="37"/>
  <c r="DI216" i="37"/>
  <c r="DJ216" i="37"/>
  <c r="DK216" i="37"/>
  <c r="DL216" i="37"/>
  <c r="DM216" i="37"/>
  <c r="DN216" i="37"/>
  <c r="DO216" i="37"/>
  <c r="DP216" i="37"/>
  <c r="DQ216" i="37"/>
  <c r="DR216" i="37"/>
  <c r="A217" i="37"/>
  <c r="B217" i="37"/>
  <c r="F217" i="37"/>
  <c r="G217" i="37"/>
  <c r="AP217" i="37"/>
  <c r="AQ217" i="37"/>
  <c r="AR217" i="37"/>
  <c r="AS217" i="37"/>
  <c r="AT217" i="37"/>
  <c r="AU217" i="37"/>
  <c r="AV217" i="37"/>
  <c r="AW217" i="37"/>
  <c r="AX217" i="37"/>
  <c r="AY217" i="37"/>
  <c r="AZ217" i="37"/>
  <c r="BD217" i="37"/>
  <c r="BE217" i="37"/>
  <c r="BF217" i="37"/>
  <c r="BG217" i="37"/>
  <c r="BH217" i="37"/>
  <c r="BI217" i="37"/>
  <c r="BJ217" i="37"/>
  <c r="BK217" i="37"/>
  <c r="BL217" i="37"/>
  <c r="BM217" i="37"/>
  <c r="BN217" i="37"/>
  <c r="BR217" i="37"/>
  <c r="BS217" i="37"/>
  <c r="BT217" i="37"/>
  <c r="BU217" i="37"/>
  <c r="BV217" i="37"/>
  <c r="BW217" i="37"/>
  <c r="BX217" i="37"/>
  <c r="BY217" i="37"/>
  <c r="BZ217" i="37"/>
  <c r="CA217" i="37"/>
  <c r="CB217" i="37"/>
  <c r="CF217" i="37"/>
  <c r="CG217" i="37"/>
  <c r="CH217" i="37"/>
  <c r="CI217" i="37"/>
  <c r="CJ217" i="37"/>
  <c r="CK217" i="37"/>
  <c r="CL217" i="37"/>
  <c r="CM217" i="37"/>
  <c r="CN217" i="37"/>
  <c r="CO217" i="37"/>
  <c r="CP217" i="37"/>
  <c r="CT217" i="37"/>
  <c r="CU217" i="37"/>
  <c r="CV217" i="37"/>
  <c r="CW217" i="37"/>
  <c r="CX217" i="37"/>
  <c r="CY217" i="37"/>
  <c r="CZ217" i="37"/>
  <c r="DA217" i="37"/>
  <c r="DB217" i="37"/>
  <c r="DC217" i="37"/>
  <c r="DD217" i="37"/>
  <c r="DH217" i="37"/>
  <c r="DI217" i="37"/>
  <c r="DJ217" i="37"/>
  <c r="DK217" i="37"/>
  <c r="DL217" i="37"/>
  <c r="DM217" i="37"/>
  <c r="DN217" i="37"/>
  <c r="DO217" i="37"/>
  <c r="DP217" i="37"/>
  <c r="DQ217" i="37"/>
  <c r="DR217" i="37"/>
  <c r="A218" i="37"/>
  <c r="B218" i="37"/>
  <c r="F218" i="37"/>
  <c r="G218" i="37"/>
  <c r="AP218" i="37"/>
  <c r="AQ218" i="37"/>
  <c r="AR218" i="37"/>
  <c r="AS218" i="37"/>
  <c r="AT218" i="37"/>
  <c r="AU218" i="37"/>
  <c r="AV218" i="37"/>
  <c r="AW218" i="37"/>
  <c r="AX218" i="37"/>
  <c r="AY218" i="37"/>
  <c r="AZ218" i="37"/>
  <c r="BD218" i="37"/>
  <c r="BE218" i="37"/>
  <c r="BF218" i="37"/>
  <c r="BG218" i="37"/>
  <c r="BH218" i="37"/>
  <c r="BI218" i="37"/>
  <c r="BJ218" i="37"/>
  <c r="BK218" i="37"/>
  <c r="BL218" i="37"/>
  <c r="BM218" i="37"/>
  <c r="BN218" i="37"/>
  <c r="BR218" i="37"/>
  <c r="BS218" i="37"/>
  <c r="BT218" i="37"/>
  <c r="BU218" i="37"/>
  <c r="BV218" i="37"/>
  <c r="BW218" i="37"/>
  <c r="BX218" i="37"/>
  <c r="BY218" i="37"/>
  <c r="BZ218" i="37"/>
  <c r="CA218" i="37"/>
  <c r="CB218" i="37"/>
  <c r="CF218" i="37"/>
  <c r="CG218" i="37"/>
  <c r="CH218" i="37"/>
  <c r="CI218" i="37"/>
  <c r="CJ218" i="37"/>
  <c r="CK218" i="37"/>
  <c r="CL218" i="37"/>
  <c r="CM218" i="37"/>
  <c r="CN218" i="37"/>
  <c r="CO218" i="37"/>
  <c r="CP218" i="37"/>
  <c r="CT218" i="37"/>
  <c r="CU218" i="37"/>
  <c r="CV218" i="37"/>
  <c r="CW218" i="37"/>
  <c r="CX218" i="37"/>
  <c r="CY218" i="37"/>
  <c r="CZ218" i="37"/>
  <c r="DA218" i="37"/>
  <c r="DB218" i="37"/>
  <c r="DC218" i="37"/>
  <c r="DD218" i="37"/>
  <c r="DH218" i="37"/>
  <c r="DI218" i="37"/>
  <c r="DJ218" i="37"/>
  <c r="DK218" i="37"/>
  <c r="DL218" i="37"/>
  <c r="DM218" i="37"/>
  <c r="DN218" i="37"/>
  <c r="DO218" i="37"/>
  <c r="DP218" i="37"/>
  <c r="DQ218" i="37"/>
  <c r="DR218" i="37"/>
  <c r="A219" i="37"/>
  <c r="B219" i="37"/>
  <c r="F219" i="37"/>
  <c r="G219" i="37"/>
  <c r="AP219" i="37"/>
  <c r="AQ219" i="37"/>
  <c r="AR219" i="37"/>
  <c r="AS219" i="37"/>
  <c r="AT219" i="37"/>
  <c r="AU219" i="37"/>
  <c r="AV219" i="37"/>
  <c r="AW219" i="37"/>
  <c r="AX219" i="37"/>
  <c r="AY219" i="37"/>
  <c r="AZ219" i="37"/>
  <c r="BD219" i="37"/>
  <c r="BE219" i="37"/>
  <c r="BF219" i="37"/>
  <c r="BG219" i="37"/>
  <c r="BH219" i="37"/>
  <c r="BI219" i="37"/>
  <c r="BJ219" i="37"/>
  <c r="BK219" i="37"/>
  <c r="BL219" i="37"/>
  <c r="BM219" i="37"/>
  <c r="BN219" i="37"/>
  <c r="BR219" i="37"/>
  <c r="BS219" i="37"/>
  <c r="BT219" i="37"/>
  <c r="BU219" i="37"/>
  <c r="BV219" i="37"/>
  <c r="BW219" i="37"/>
  <c r="BX219" i="37"/>
  <c r="BY219" i="37"/>
  <c r="BZ219" i="37"/>
  <c r="CA219" i="37"/>
  <c r="CB219" i="37"/>
  <c r="CF219" i="37"/>
  <c r="CG219" i="37"/>
  <c r="CH219" i="37"/>
  <c r="CI219" i="37"/>
  <c r="CJ219" i="37"/>
  <c r="CK219" i="37"/>
  <c r="CL219" i="37"/>
  <c r="CM219" i="37"/>
  <c r="CN219" i="37"/>
  <c r="CO219" i="37"/>
  <c r="CP219" i="37"/>
  <c r="CT219" i="37"/>
  <c r="CU219" i="37"/>
  <c r="CV219" i="37"/>
  <c r="CW219" i="37"/>
  <c r="CX219" i="37"/>
  <c r="CY219" i="37"/>
  <c r="CZ219" i="37"/>
  <c r="DA219" i="37"/>
  <c r="DB219" i="37"/>
  <c r="DC219" i="37"/>
  <c r="DD219" i="37"/>
  <c r="DH219" i="37"/>
  <c r="DI219" i="37"/>
  <c r="DJ219" i="37"/>
  <c r="DK219" i="37"/>
  <c r="DL219" i="37"/>
  <c r="DM219" i="37"/>
  <c r="DN219" i="37"/>
  <c r="DO219" i="37"/>
  <c r="DP219" i="37"/>
  <c r="DQ219" i="37"/>
  <c r="DR219" i="37"/>
  <c r="A220" i="37"/>
  <c r="B220" i="37"/>
  <c r="F220" i="37"/>
  <c r="G220" i="37"/>
  <c r="AP220" i="37"/>
  <c r="AQ220" i="37"/>
  <c r="AR220" i="37"/>
  <c r="AS220" i="37"/>
  <c r="AT220" i="37"/>
  <c r="AU220" i="37"/>
  <c r="AV220" i="37"/>
  <c r="AW220" i="37"/>
  <c r="AX220" i="37"/>
  <c r="AY220" i="37"/>
  <c r="AZ220" i="37"/>
  <c r="BD220" i="37"/>
  <c r="BE220" i="37"/>
  <c r="BF220" i="37"/>
  <c r="BG220" i="37"/>
  <c r="BH220" i="37"/>
  <c r="BI220" i="37"/>
  <c r="BJ220" i="37"/>
  <c r="BK220" i="37"/>
  <c r="BL220" i="37"/>
  <c r="BM220" i="37"/>
  <c r="BN220" i="37"/>
  <c r="BR220" i="37"/>
  <c r="BS220" i="37"/>
  <c r="BT220" i="37"/>
  <c r="BU220" i="37"/>
  <c r="BV220" i="37"/>
  <c r="BW220" i="37"/>
  <c r="BX220" i="37"/>
  <c r="BY220" i="37"/>
  <c r="BZ220" i="37"/>
  <c r="CA220" i="37"/>
  <c r="CB220" i="37"/>
  <c r="CF220" i="37"/>
  <c r="CG220" i="37"/>
  <c r="CH220" i="37"/>
  <c r="CI220" i="37"/>
  <c r="CJ220" i="37"/>
  <c r="CK220" i="37"/>
  <c r="CL220" i="37"/>
  <c r="CM220" i="37"/>
  <c r="CN220" i="37"/>
  <c r="CO220" i="37"/>
  <c r="CP220" i="37"/>
  <c r="CT220" i="37"/>
  <c r="CU220" i="37"/>
  <c r="CV220" i="37"/>
  <c r="CW220" i="37"/>
  <c r="CX220" i="37"/>
  <c r="CY220" i="37"/>
  <c r="CZ220" i="37"/>
  <c r="DA220" i="37"/>
  <c r="DB220" i="37"/>
  <c r="DC220" i="37"/>
  <c r="DD220" i="37"/>
  <c r="DH220" i="37"/>
  <c r="DI220" i="37"/>
  <c r="DJ220" i="37"/>
  <c r="DK220" i="37"/>
  <c r="DL220" i="37"/>
  <c r="DM220" i="37"/>
  <c r="DN220" i="37"/>
  <c r="DO220" i="37"/>
  <c r="DP220" i="37"/>
  <c r="DQ220" i="37"/>
  <c r="DR220" i="37"/>
  <c r="A221" i="37"/>
  <c r="B221" i="37"/>
  <c r="F221" i="37"/>
  <c r="G221" i="37"/>
  <c r="AP221" i="37"/>
  <c r="AQ221" i="37"/>
  <c r="AR221" i="37"/>
  <c r="AS221" i="37"/>
  <c r="AT221" i="37"/>
  <c r="AU221" i="37"/>
  <c r="AV221" i="37"/>
  <c r="AW221" i="37"/>
  <c r="AX221" i="37"/>
  <c r="AY221" i="37"/>
  <c r="AZ221" i="37"/>
  <c r="BD221" i="37"/>
  <c r="BE221" i="37"/>
  <c r="BF221" i="37"/>
  <c r="BG221" i="37"/>
  <c r="BH221" i="37"/>
  <c r="BI221" i="37"/>
  <c r="BJ221" i="37"/>
  <c r="BK221" i="37"/>
  <c r="BL221" i="37"/>
  <c r="BM221" i="37"/>
  <c r="BN221" i="37"/>
  <c r="BR221" i="37"/>
  <c r="BS221" i="37"/>
  <c r="BT221" i="37"/>
  <c r="BU221" i="37"/>
  <c r="BV221" i="37"/>
  <c r="BW221" i="37"/>
  <c r="BX221" i="37"/>
  <c r="BY221" i="37"/>
  <c r="BZ221" i="37"/>
  <c r="CA221" i="37"/>
  <c r="CB221" i="37"/>
  <c r="CF221" i="37"/>
  <c r="CG221" i="37"/>
  <c r="CH221" i="37"/>
  <c r="CI221" i="37"/>
  <c r="CJ221" i="37"/>
  <c r="CK221" i="37"/>
  <c r="CL221" i="37"/>
  <c r="CM221" i="37"/>
  <c r="CN221" i="37"/>
  <c r="CO221" i="37"/>
  <c r="CP221" i="37"/>
  <c r="CT221" i="37"/>
  <c r="CU221" i="37"/>
  <c r="CV221" i="37"/>
  <c r="CW221" i="37"/>
  <c r="CX221" i="37"/>
  <c r="CY221" i="37"/>
  <c r="CZ221" i="37"/>
  <c r="DA221" i="37"/>
  <c r="DB221" i="37"/>
  <c r="DC221" i="37"/>
  <c r="DD221" i="37"/>
  <c r="DH221" i="37"/>
  <c r="DI221" i="37"/>
  <c r="DJ221" i="37"/>
  <c r="DK221" i="37"/>
  <c r="DL221" i="37"/>
  <c r="DM221" i="37"/>
  <c r="DN221" i="37"/>
  <c r="DO221" i="37"/>
  <c r="DP221" i="37"/>
  <c r="DQ221" i="37"/>
  <c r="DR221" i="37"/>
  <c r="A222" i="37"/>
  <c r="B222" i="37"/>
  <c r="F222" i="37"/>
  <c r="G222" i="37"/>
  <c r="AP222" i="37"/>
  <c r="AQ222" i="37"/>
  <c r="AR222" i="37"/>
  <c r="AS222" i="37"/>
  <c r="AT222" i="37"/>
  <c r="AU222" i="37"/>
  <c r="AV222" i="37"/>
  <c r="AW222" i="37"/>
  <c r="AX222" i="37"/>
  <c r="AY222" i="37"/>
  <c r="AZ222" i="37"/>
  <c r="BD222" i="37"/>
  <c r="BE222" i="37"/>
  <c r="BF222" i="37"/>
  <c r="BG222" i="37"/>
  <c r="BH222" i="37"/>
  <c r="BI222" i="37"/>
  <c r="BJ222" i="37"/>
  <c r="BK222" i="37"/>
  <c r="BL222" i="37"/>
  <c r="BM222" i="37"/>
  <c r="BN222" i="37"/>
  <c r="BR222" i="37"/>
  <c r="BS222" i="37"/>
  <c r="BT222" i="37"/>
  <c r="BU222" i="37"/>
  <c r="BV222" i="37"/>
  <c r="BW222" i="37"/>
  <c r="BX222" i="37"/>
  <c r="BY222" i="37"/>
  <c r="BZ222" i="37"/>
  <c r="CA222" i="37"/>
  <c r="CB222" i="37"/>
  <c r="CF222" i="37"/>
  <c r="CG222" i="37"/>
  <c r="CH222" i="37"/>
  <c r="CI222" i="37"/>
  <c r="CJ222" i="37"/>
  <c r="CK222" i="37"/>
  <c r="CL222" i="37"/>
  <c r="CM222" i="37"/>
  <c r="CN222" i="37"/>
  <c r="CO222" i="37"/>
  <c r="CP222" i="37"/>
  <c r="CT222" i="37"/>
  <c r="CU222" i="37"/>
  <c r="CV222" i="37"/>
  <c r="CW222" i="37"/>
  <c r="CX222" i="37"/>
  <c r="CY222" i="37"/>
  <c r="CZ222" i="37"/>
  <c r="DA222" i="37"/>
  <c r="DB222" i="37"/>
  <c r="DC222" i="37"/>
  <c r="DD222" i="37"/>
  <c r="DH222" i="37"/>
  <c r="DI222" i="37"/>
  <c r="DJ222" i="37"/>
  <c r="DK222" i="37"/>
  <c r="DL222" i="37"/>
  <c r="DM222" i="37"/>
  <c r="DN222" i="37"/>
  <c r="DO222" i="37"/>
  <c r="DP222" i="37"/>
  <c r="DQ222" i="37"/>
  <c r="DR222" i="37"/>
  <c r="A223" i="37"/>
  <c r="B223" i="37"/>
  <c r="F223" i="37"/>
  <c r="G223" i="37"/>
  <c r="AP223" i="37"/>
  <c r="AQ223" i="37"/>
  <c r="AR223" i="37"/>
  <c r="AS223" i="37"/>
  <c r="AT223" i="37"/>
  <c r="AU223" i="37"/>
  <c r="AV223" i="37"/>
  <c r="AW223" i="37"/>
  <c r="AX223" i="37"/>
  <c r="AY223" i="37"/>
  <c r="AZ223" i="37"/>
  <c r="BD223" i="37"/>
  <c r="BE223" i="37"/>
  <c r="BF223" i="37"/>
  <c r="BG223" i="37"/>
  <c r="BH223" i="37"/>
  <c r="BI223" i="37"/>
  <c r="BJ223" i="37"/>
  <c r="BK223" i="37"/>
  <c r="BL223" i="37"/>
  <c r="BM223" i="37"/>
  <c r="BN223" i="37"/>
  <c r="BR223" i="37"/>
  <c r="BS223" i="37"/>
  <c r="BT223" i="37"/>
  <c r="BU223" i="37"/>
  <c r="BV223" i="37"/>
  <c r="BW223" i="37"/>
  <c r="BX223" i="37"/>
  <c r="BY223" i="37"/>
  <c r="BZ223" i="37"/>
  <c r="CA223" i="37"/>
  <c r="CB223" i="37"/>
  <c r="CF223" i="37"/>
  <c r="CG223" i="37"/>
  <c r="CH223" i="37"/>
  <c r="CI223" i="37"/>
  <c r="CJ223" i="37"/>
  <c r="CK223" i="37"/>
  <c r="CL223" i="37"/>
  <c r="CM223" i="37"/>
  <c r="CN223" i="37"/>
  <c r="CO223" i="37"/>
  <c r="CP223" i="37"/>
  <c r="CT223" i="37"/>
  <c r="CU223" i="37"/>
  <c r="CV223" i="37"/>
  <c r="CW223" i="37"/>
  <c r="CX223" i="37"/>
  <c r="CY223" i="37"/>
  <c r="CZ223" i="37"/>
  <c r="DA223" i="37"/>
  <c r="DB223" i="37"/>
  <c r="DC223" i="37"/>
  <c r="DD223" i="37"/>
  <c r="DH223" i="37"/>
  <c r="DI223" i="37"/>
  <c r="DJ223" i="37"/>
  <c r="DK223" i="37"/>
  <c r="DL223" i="37"/>
  <c r="DM223" i="37"/>
  <c r="DN223" i="37"/>
  <c r="DO223" i="37"/>
  <c r="DP223" i="37"/>
  <c r="DQ223" i="37"/>
  <c r="DR223" i="37"/>
  <c r="A224" i="37"/>
  <c r="B224" i="37"/>
  <c r="F224" i="37"/>
  <c r="G224" i="37"/>
  <c r="AP224" i="37"/>
  <c r="AQ224" i="37"/>
  <c r="AR224" i="37"/>
  <c r="AS224" i="37"/>
  <c r="AT224" i="37"/>
  <c r="AU224" i="37"/>
  <c r="AV224" i="37"/>
  <c r="AW224" i="37"/>
  <c r="AX224" i="37"/>
  <c r="AY224" i="37"/>
  <c r="AZ224" i="37"/>
  <c r="BD224" i="37"/>
  <c r="BE224" i="37"/>
  <c r="BF224" i="37"/>
  <c r="BG224" i="37"/>
  <c r="BH224" i="37"/>
  <c r="BI224" i="37"/>
  <c r="BJ224" i="37"/>
  <c r="BK224" i="37"/>
  <c r="BL224" i="37"/>
  <c r="BM224" i="37"/>
  <c r="BN224" i="37"/>
  <c r="BR224" i="37"/>
  <c r="BS224" i="37"/>
  <c r="BT224" i="37"/>
  <c r="BU224" i="37"/>
  <c r="BV224" i="37"/>
  <c r="BW224" i="37"/>
  <c r="BX224" i="37"/>
  <c r="BY224" i="37"/>
  <c r="BZ224" i="37"/>
  <c r="CA224" i="37"/>
  <c r="CB224" i="37"/>
  <c r="CF224" i="37"/>
  <c r="CG224" i="37"/>
  <c r="CH224" i="37"/>
  <c r="CI224" i="37"/>
  <c r="CJ224" i="37"/>
  <c r="CK224" i="37"/>
  <c r="CL224" i="37"/>
  <c r="CM224" i="37"/>
  <c r="CN224" i="37"/>
  <c r="CO224" i="37"/>
  <c r="CP224" i="37"/>
  <c r="CT224" i="37"/>
  <c r="CU224" i="37"/>
  <c r="CV224" i="37"/>
  <c r="CW224" i="37"/>
  <c r="CX224" i="37"/>
  <c r="CY224" i="37"/>
  <c r="CZ224" i="37"/>
  <c r="DA224" i="37"/>
  <c r="DB224" i="37"/>
  <c r="DC224" i="37"/>
  <c r="DD224" i="37"/>
  <c r="DH224" i="37"/>
  <c r="DI224" i="37"/>
  <c r="DJ224" i="37"/>
  <c r="DK224" i="37"/>
  <c r="DL224" i="37"/>
  <c r="DM224" i="37"/>
  <c r="DN224" i="37"/>
  <c r="DO224" i="37"/>
  <c r="DP224" i="37"/>
  <c r="DQ224" i="37"/>
  <c r="DR224" i="37"/>
  <c r="A225" i="37"/>
  <c r="B225" i="37"/>
  <c r="F225" i="37"/>
  <c r="G225" i="37"/>
  <c r="AP225" i="37"/>
  <c r="AQ225" i="37"/>
  <c r="AR225" i="37"/>
  <c r="AS225" i="37"/>
  <c r="AT225" i="37"/>
  <c r="AU225" i="37"/>
  <c r="AV225" i="37"/>
  <c r="AW225" i="37"/>
  <c r="AX225" i="37"/>
  <c r="AY225" i="37"/>
  <c r="AZ225" i="37"/>
  <c r="BD225" i="37"/>
  <c r="BE225" i="37"/>
  <c r="BF225" i="37"/>
  <c r="BG225" i="37"/>
  <c r="BH225" i="37"/>
  <c r="BI225" i="37"/>
  <c r="BJ225" i="37"/>
  <c r="BK225" i="37"/>
  <c r="BL225" i="37"/>
  <c r="BM225" i="37"/>
  <c r="BN225" i="37"/>
  <c r="BR225" i="37"/>
  <c r="BS225" i="37"/>
  <c r="BT225" i="37"/>
  <c r="BU225" i="37"/>
  <c r="BV225" i="37"/>
  <c r="BW225" i="37"/>
  <c r="BX225" i="37"/>
  <c r="BY225" i="37"/>
  <c r="BZ225" i="37"/>
  <c r="CA225" i="37"/>
  <c r="CB225" i="37"/>
  <c r="CF225" i="37"/>
  <c r="CG225" i="37"/>
  <c r="CH225" i="37"/>
  <c r="CI225" i="37"/>
  <c r="CJ225" i="37"/>
  <c r="CK225" i="37"/>
  <c r="CL225" i="37"/>
  <c r="CM225" i="37"/>
  <c r="CN225" i="37"/>
  <c r="CO225" i="37"/>
  <c r="CP225" i="37"/>
  <c r="CT225" i="37"/>
  <c r="CU225" i="37"/>
  <c r="CV225" i="37"/>
  <c r="CW225" i="37"/>
  <c r="CX225" i="37"/>
  <c r="CY225" i="37"/>
  <c r="CZ225" i="37"/>
  <c r="DA225" i="37"/>
  <c r="DB225" i="37"/>
  <c r="DC225" i="37"/>
  <c r="DD225" i="37"/>
  <c r="DH225" i="37"/>
  <c r="DI225" i="37"/>
  <c r="DJ225" i="37"/>
  <c r="DK225" i="37"/>
  <c r="DL225" i="37"/>
  <c r="DM225" i="37"/>
  <c r="DN225" i="37"/>
  <c r="DO225" i="37"/>
  <c r="DP225" i="37"/>
  <c r="DQ225" i="37"/>
  <c r="DR225" i="37"/>
  <c r="A226" i="37"/>
  <c r="B226" i="37"/>
  <c r="F226" i="37"/>
  <c r="G226" i="37"/>
  <c r="AP226" i="37"/>
  <c r="AQ226" i="37"/>
  <c r="AR226" i="37"/>
  <c r="AS226" i="37"/>
  <c r="AT226" i="37"/>
  <c r="AU226" i="37"/>
  <c r="AV226" i="37"/>
  <c r="AW226" i="37"/>
  <c r="AX226" i="37"/>
  <c r="AY226" i="37"/>
  <c r="AZ226" i="37"/>
  <c r="BD226" i="37"/>
  <c r="BE226" i="37"/>
  <c r="BF226" i="37"/>
  <c r="BG226" i="37"/>
  <c r="BH226" i="37"/>
  <c r="BI226" i="37"/>
  <c r="BJ226" i="37"/>
  <c r="BK226" i="37"/>
  <c r="BL226" i="37"/>
  <c r="BM226" i="37"/>
  <c r="BN226" i="37"/>
  <c r="BR226" i="37"/>
  <c r="BS226" i="37"/>
  <c r="BT226" i="37"/>
  <c r="BU226" i="37"/>
  <c r="BV226" i="37"/>
  <c r="BW226" i="37"/>
  <c r="BX226" i="37"/>
  <c r="BY226" i="37"/>
  <c r="BZ226" i="37"/>
  <c r="CA226" i="37"/>
  <c r="CB226" i="37"/>
  <c r="CF226" i="37"/>
  <c r="CG226" i="37"/>
  <c r="CH226" i="37"/>
  <c r="CI226" i="37"/>
  <c r="CJ226" i="37"/>
  <c r="CK226" i="37"/>
  <c r="CL226" i="37"/>
  <c r="CM226" i="37"/>
  <c r="CN226" i="37"/>
  <c r="CO226" i="37"/>
  <c r="CP226" i="37"/>
  <c r="CT226" i="37"/>
  <c r="CU226" i="37"/>
  <c r="CV226" i="37"/>
  <c r="CW226" i="37"/>
  <c r="CX226" i="37"/>
  <c r="CY226" i="37"/>
  <c r="CZ226" i="37"/>
  <c r="DA226" i="37"/>
  <c r="DB226" i="37"/>
  <c r="DC226" i="37"/>
  <c r="DD226" i="37"/>
  <c r="DH226" i="37"/>
  <c r="DI226" i="37"/>
  <c r="DJ226" i="37"/>
  <c r="DK226" i="37"/>
  <c r="DL226" i="37"/>
  <c r="DM226" i="37"/>
  <c r="DN226" i="37"/>
  <c r="DO226" i="37"/>
  <c r="DP226" i="37"/>
  <c r="DQ226" i="37"/>
  <c r="DR226" i="37"/>
  <c r="A227" i="37"/>
  <c r="B227" i="37"/>
  <c r="F227" i="37"/>
  <c r="G227" i="37"/>
  <c r="AP227" i="37"/>
  <c r="AQ227" i="37"/>
  <c r="AR227" i="37"/>
  <c r="AS227" i="37"/>
  <c r="AT227" i="37"/>
  <c r="AU227" i="37"/>
  <c r="AV227" i="37"/>
  <c r="AW227" i="37"/>
  <c r="AX227" i="37"/>
  <c r="AY227" i="37"/>
  <c r="AZ227" i="37"/>
  <c r="BD227" i="37"/>
  <c r="BE227" i="37"/>
  <c r="BF227" i="37"/>
  <c r="BG227" i="37"/>
  <c r="BH227" i="37"/>
  <c r="BI227" i="37"/>
  <c r="BJ227" i="37"/>
  <c r="BK227" i="37"/>
  <c r="BL227" i="37"/>
  <c r="BM227" i="37"/>
  <c r="BN227" i="37"/>
  <c r="BR227" i="37"/>
  <c r="BS227" i="37"/>
  <c r="BT227" i="37"/>
  <c r="BU227" i="37"/>
  <c r="BV227" i="37"/>
  <c r="BW227" i="37"/>
  <c r="BX227" i="37"/>
  <c r="BY227" i="37"/>
  <c r="BZ227" i="37"/>
  <c r="CA227" i="37"/>
  <c r="CB227" i="37"/>
  <c r="CF227" i="37"/>
  <c r="CG227" i="37"/>
  <c r="CH227" i="37"/>
  <c r="CI227" i="37"/>
  <c r="CJ227" i="37"/>
  <c r="CK227" i="37"/>
  <c r="CL227" i="37"/>
  <c r="CM227" i="37"/>
  <c r="CN227" i="37"/>
  <c r="CO227" i="37"/>
  <c r="CP227" i="37"/>
  <c r="CT227" i="37"/>
  <c r="CU227" i="37"/>
  <c r="CV227" i="37"/>
  <c r="CW227" i="37"/>
  <c r="CX227" i="37"/>
  <c r="CY227" i="37"/>
  <c r="CZ227" i="37"/>
  <c r="DA227" i="37"/>
  <c r="DB227" i="37"/>
  <c r="DC227" i="37"/>
  <c r="DD227" i="37"/>
  <c r="DH227" i="37"/>
  <c r="DI227" i="37"/>
  <c r="DJ227" i="37"/>
  <c r="DK227" i="37"/>
  <c r="DL227" i="37"/>
  <c r="DM227" i="37"/>
  <c r="DN227" i="37"/>
  <c r="DO227" i="37"/>
  <c r="DP227" i="37"/>
  <c r="DQ227" i="37"/>
  <c r="DR227" i="37"/>
  <c r="A228" i="37"/>
  <c r="B228" i="37"/>
  <c r="F228" i="37"/>
  <c r="G228" i="37"/>
  <c r="AP228" i="37"/>
  <c r="AQ228" i="37"/>
  <c r="AR228" i="37"/>
  <c r="AS228" i="37"/>
  <c r="AT228" i="37"/>
  <c r="AU228" i="37"/>
  <c r="AV228" i="37"/>
  <c r="AW228" i="37"/>
  <c r="AX228" i="37"/>
  <c r="AY228" i="37"/>
  <c r="AZ228" i="37"/>
  <c r="BD228" i="37"/>
  <c r="BE228" i="37"/>
  <c r="BF228" i="37"/>
  <c r="BG228" i="37"/>
  <c r="BH228" i="37"/>
  <c r="BI228" i="37"/>
  <c r="BJ228" i="37"/>
  <c r="BK228" i="37"/>
  <c r="BL228" i="37"/>
  <c r="BM228" i="37"/>
  <c r="BN228" i="37"/>
  <c r="BR228" i="37"/>
  <c r="BS228" i="37"/>
  <c r="BT228" i="37"/>
  <c r="BU228" i="37"/>
  <c r="BV228" i="37"/>
  <c r="BW228" i="37"/>
  <c r="BX228" i="37"/>
  <c r="BY228" i="37"/>
  <c r="BZ228" i="37"/>
  <c r="CA228" i="37"/>
  <c r="CB228" i="37"/>
  <c r="CF228" i="37"/>
  <c r="CG228" i="37"/>
  <c r="CH228" i="37"/>
  <c r="CI228" i="37"/>
  <c r="CJ228" i="37"/>
  <c r="CK228" i="37"/>
  <c r="CL228" i="37"/>
  <c r="CM228" i="37"/>
  <c r="CN228" i="37"/>
  <c r="CO228" i="37"/>
  <c r="CP228" i="37"/>
  <c r="CT228" i="37"/>
  <c r="CU228" i="37"/>
  <c r="CV228" i="37"/>
  <c r="CW228" i="37"/>
  <c r="CX228" i="37"/>
  <c r="CY228" i="37"/>
  <c r="CZ228" i="37"/>
  <c r="DA228" i="37"/>
  <c r="DB228" i="37"/>
  <c r="DC228" i="37"/>
  <c r="DD228" i="37"/>
  <c r="DH228" i="37"/>
  <c r="DI228" i="37"/>
  <c r="DJ228" i="37"/>
  <c r="DK228" i="37"/>
  <c r="DL228" i="37"/>
  <c r="DM228" i="37"/>
  <c r="DN228" i="37"/>
  <c r="DO228" i="37"/>
  <c r="DP228" i="37"/>
  <c r="DQ228" i="37"/>
  <c r="DR228" i="37"/>
  <c r="A229" i="37"/>
  <c r="B229" i="37"/>
  <c r="F229" i="37"/>
  <c r="G229" i="37"/>
  <c r="AP229" i="37"/>
  <c r="AQ229" i="37"/>
  <c r="AR229" i="37"/>
  <c r="AS229" i="37"/>
  <c r="AT229" i="37"/>
  <c r="AU229" i="37"/>
  <c r="AV229" i="37"/>
  <c r="AW229" i="37"/>
  <c r="AX229" i="37"/>
  <c r="AY229" i="37"/>
  <c r="AZ229" i="37"/>
  <c r="BD229" i="37"/>
  <c r="BE229" i="37"/>
  <c r="BF229" i="37"/>
  <c r="BG229" i="37"/>
  <c r="BH229" i="37"/>
  <c r="BI229" i="37"/>
  <c r="BJ229" i="37"/>
  <c r="BK229" i="37"/>
  <c r="BL229" i="37"/>
  <c r="BM229" i="37"/>
  <c r="BN229" i="37"/>
  <c r="BR229" i="37"/>
  <c r="BS229" i="37"/>
  <c r="BT229" i="37"/>
  <c r="BU229" i="37"/>
  <c r="BV229" i="37"/>
  <c r="BW229" i="37"/>
  <c r="BX229" i="37"/>
  <c r="BY229" i="37"/>
  <c r="BZ229" i="37"/>
  <c r="CA229" i="37"/>
  <c r="CB229" i="37"/>
  <c r="CF229" i="37"/>
  <c r="CG229" i="37"/>
  <c r="CH229" i="37"/>
  <c r="CI229" i="37"/>
  <c r="CJ229" i="37"/>
  <c r="CK229" i="37"/>
  <c r="CL229" i="37"/>
  <c r="CM229" i="37"/>
  <c r="CN229" i="37"/>
  <c r="CO229" i="37"/>
  <c r="CP229" i="37"/>
  <c r="CT229" i="37"/>
  <c r="CU229" i="37"/>
  <c r="CV229" i="37"/>
  <c r="CW229" i="37"/>
  <c r="CX229" i="37"/>
  <c r="CY229" i="37"/>
  <c r="CZ229" i="37"/>
  <c r="DA229" i="37"/>
  <c r="DB229" i="37"/>
  <c r="DC229" i="37"/>
  <c r="DD229" i="37"/>
  <c r="DH229" i="37"/>
  <c r="DI229" i="37"/>
  <c r="DJ229" i="37"/>
  <c r="DK229" i="37"/>
  <c r="DL229" i="37"/>
  <c r="DM229" i="37"/>
  <c r="DN229" i="37"/>
  <c r="DO229" i="37"/>
  <c r="DP229" i="37"/>
  <c r="DQ229" i="37"/>
  <c r="DR229" i="37"/>
  <c r="A230" i="37"/>
  <c r="B230" i="37"/>
  <c r="F230" i="37"/>
  <c r="G230" i="37"/>
  <c r="AP230" i="37"/>
  <c r="AQ230" i="37"/>
  <c r="AR230" i="37"/>
  <c r="AS230" i="37"/>
  <c r="AT230" i="37"/>
  <c r="AU230" i="37"/>
  <c r="AV230" i="37"/>
  <c r="AW230" i="37"/>
  <c r="AX230" i="37"/>
  <c r="AY230" i="37"/>
  <c r="AZ230" i="37"/>
  <c r="BD230" i="37"/>
  <c r="BE230" i="37"/>
  <c r="BF230" i="37"/>
  <c r="BG230" i="37"/>
  <c r="BH230" i="37"/>
  <c r="BI230" i="37"/>
  <c r="BJ230" i="37"/>
  <c r="BK230" i="37"/>
  <c r="BL230" i="37"/>
  <c r="BM230" i="37"/>
  <c r="BN230" i="37"/>
  <c r="BR230" i="37"/>
  <c r="BS230" i="37"/>
  <c r="BT230" i="37"/>
  <c r="BU230" i="37"/>
  <c r="BV230" i="37"/>
  <c r="BW230" i="37"/>
  <c r="BX230" i="37"/>
  <c r="BY230" i="37"/>
  <c r="BZ230" i="37"/>
  <c r="CA230" i="37"/>
  <c r="CB230" i="37"/>
  <c r="CF230" i="37"/>
  <c r="CG230" i="37"/>
  <c r="CH230" i="37"/>
  <c r="CI230" i="37"/>
  <c r="CJ230" i="37"/>
  <c r="CK230" i="37"/>
  <c r="CL230" i="37"/>
  <c r="CM230" i="37"/>
  <c r="CN230" i="37"/>
  <c r="CO230" i="37"/>
  <c r="CP230" i="37"/>
  <c r="CT230" i="37"/>
  <c r="CU230" i="37"/>
  <c r="CV230" i="37"/>
  <c r="CW230" i="37"/>
  <c r="CX230" i="37"/>
  <c r="CY230" i="37"/>
  <c r="CZ230" i="37"/>
  <c r="DA230" i="37"/>
  <c r="DB230" i="37"/>
  <c r="DC230" i="37"/>
  <c r="DD230" i="37"/>
  <c r="DH230" i="37"/>
  <c r="DI230" i="37"/>
  <c r="DJ230" i="37"/>
  <c r="DK230" i="37"/>
  <c r="DL230" i="37"/>
  <c r="DM230" i="37"/>
  <c r="DN230" i="37"/>
  <c r="DO230" i="37"/>
  <c r="DP230" i="37"/>
  <c r="DQ230" i="37"/>
  <c r="DR230" i="37"/>
  <c r="A231" i="37"/>
  <c r="B231" i="37"/>
  <c r="F231" i="37"/>
  <c r="G231" i="37"/>
  <c r="AP231" i="37"/>
  <c r="AQ231" i="37"/>
  <c r="AR231" i="37"/>
  <c r="AS231" i="37"/>
  <c r="AT231" i="37"/>
  <c r="AU231" i="37"/>
  <c r="AV231" i="37"/>
  <c r="AW231" i="37"/>
  <c r="AX231" i="37"/>
  <c r="AY231" i="37"/>
  <c r="AZ231" i="37"/>
  <c r="BD231" i="37"/>
  <c r="BE231" i="37"/>
  <c r="BF231" i="37"/>
  <c r="BG231" i="37"/>
  <c r="BH231" i="37"/>
  <c r="BI231" i="37"/>
  <c r="BJ231" i="37"/>
  <c r="BK231" i="37"/>
  <c r="BL231" i="37"/>
  <c r="BM231" i="37"/>
  <c r="BN231" i="37"/>
  <c r="BR231" i="37"/>
  <c r="BS231" i="37"/>
  <c r="BT231" i="37"/>
  <c r="BU231" i="37"/>
  <c r="BV231" i="37"/>
  <c r="BW231" i="37"/>
  <c r="BX231" i="37"/>
  <c r="BY231" i="37"/>
  <c r="BZ231" i="37"/>
  <c r="CA231" i="37"/>
  <c r="CB231" i="37"/>
  <c r="CF231" i="37"/>
  <c r="CG231" i="37"/>
  <c r="CH231" i="37"/>
  <c r="CI231" i="37"/>
  <c r="CJ231" i="37"/>
  <c r="CK231" i="37"/>
  <c r="CL231" i="37"/>
  <c r="CM231" i="37"/>
  <c r="CN231" i="37"/>
  <c r="CO231" i="37"/>
  <c r="CP231" i="37"/>
  <c r="CT231" i="37"/>
  <c r="CU231" i="37"/>
  <c r="CV231" i="37"/>
  <c r="CW231" i="37"/>
  <c r="CX231" i="37"/>
  <c r="CY231" i="37"/>
  <c r="CZ231" i="37"/>
  <c r="DA231" i="37"/>
  <c r="DB231" i="37"/>
  <c r="DC231" i="37"/>
  <c r="DD231" i="37"/>
  <c r="DH231" i="37"/>
  <c r="DI231" i="37"/>
  <c r="DJ231" i="37"/>
  <c r="DK231" i="37"/>
  <c r="DL231" i="37"/>
  <c r="DM231" i="37"/>
  <c r="DN231" i="37"/>
  <c r="DO231" i="37"/>
  <c r="DP231" i="37"/>
  <c r="DQ231" i="37"/>
  <c r="DR231" i="37"/>
  <c r="A232" i="37"/>
  <c r="B232" i="37"/>
  <c r="F232" i="37"/>
  <c r="G232" i="37"/>
  <c r="AP232" i="37"/>
  <c r="AQ232" i="37"/>
  <c r="AR232" i="37"/>
  <c r="AS232" i="37"/>
  <c r="AT232" i="37"/>
  <c r="AU232" i="37"/>
  <c r="AV232" i="37"/>
  <c r="AW232" i="37"/>
  <c r="AX232" i="37"/>
  <c r="AY232" i="37"/>
  <c r="AZ232" i="37"/>
  <c r="BD232" i="37"/>
  <c r="BE232" i="37"/>
  <c r="BF232" i="37"/>
  <c r="BG232" i="37"/>
  <c r="BH232" i="37"/>
  <c r="BI232" i="37"/>
  <c r="BJ232" i="37"/>
  <c r="BK232" i="37"/>
  <c r="BL232" i="37"/>
  <c r="BM232" i="37"/>
  <c r="BN232" i="37"/>
  <c r="BR232" i="37"/>
  <c r="BS232" i="37"/>
  <c r="BT232" i="37"/>
  <c r="BU232" i="37"/>
  <c r="BV232" i="37"/>
  <c r="BW232" i="37"/>
  <c r="BX232" i="37"/>
  <c r="BY232" i="37"/>
  <c r="BZ232" i="37"/>
  <c r="CA232" i="37"/>
  <c r="CB232" i="37"/>
  <c r="CF232" i="37"/>
  <c r="CG232" i="37"/>
  <c r="CH232" i="37"/>
  <c r="CI232" i="37"/>
  <c r="CJ232" i="37"/>
  <c r="CK232" i="37"/>
  <c r="CL232" i="37"/>
  <c r="CM232" i="37"/>
  <c r="CN232" i="37"/>
  <c r="CO232" i="37"/>
  <c r="CP232" i="37"/>
  <c r="CT232" i="37"/>
  <c r="CU232" i="37"/>
  <c r="CV232" i="37"/>
  <c r="CW232" i="37"/>
  <c r="CX232" i="37"/>
  <c r="CY232" i="37"/>
  <c r="CZ232" i="37"/>
  <c r="DA232" i="37"/>
  <c r="DB232" i="37"/>
  <c r="DC232" i="37"/>
  <c r="DD232" i="37"/>
  <c r="DH232" i="37"/>
  <c r="DI232" i="37"/>
  <c r="DJ232" i="37"/>
  <c r="DK232" i="37"/>
  <c r="DL232" i="37"/>
  <c r="DM232" i="37"/>
  <c r="DN232" i="37"/>
  <c r="DO232" i="37"/>
  <c r="DP232" i="37"/>
  <c r="DQ232" i="37"/>
  <c r="DR232" i="37"/>
  <c r="A233" i="37"/>
  <c r="B233" i="37"/>
  <c r="F233" i="37"/>
  <c r="G233" i="37"/>
  <c r="AP233" i="37"/>
  <c r="AQ233" i="37"/>
  <c r="AR233" i="37"/>
  <c r="AS233" i="37"/>
  <c r="AT233" i="37"/>
  <c r="AU233" i="37"/>
  <c r="AV233" i="37"/>
  <c r="AW233" i="37"/>
  <c r="AX233" i="37"/>
  <c r="AY233" i="37"/>
  <c r="AZ233" i="37"/>
  <c r="BD233" i="37"/>
  <c r="BE233" i="37"/>
  <c r="BF233" i="37"/>
  <c r="BG233" i="37"/>
  <c r="BH233" i="37"/>
  <c r="BI233" i="37"/>
  <c r="BJ233" i="37"/>
  <c r="BK233" i="37"/>
  <c r="BL233" i="37"/>
  <c r="BM233" i="37"/>
  <c r="BN233" i="37"/>
  <c r="BR233" i="37"/>
  <c r="BS233" i="37"/>
  <c r="BT233" i="37"/>
  <c r="BU233" i="37"/>
  <c r="BV233" i="37"/>
  <c r="BW233" i="37"/>
  <c r="BX233" i="37"/>
  <c r="BY233" i="37"/>
  <c r="BZ233" i="37"/>
  <c r="CA233" i="37"/>
  <c r="CB233" i="37"/>
  <c r="CF233" i="37"/>
  <c r="CG233" i="37"/>
  <c r="CH233" i="37"/>
  <c r="CI233" i="37"/>
  <c r="CJ233" i="37"/>
  <c r="CK233" i="37"/>
  <c r="CL233" i="37"/>
  <c r="CM233" i="37"/>
  <c r="CN233" i="37"/>
  <c r="CO233" i="37"/>
  <c r="CP233" i="37"/>
  <c r="CT233" i="37"/>
  <c r="CU233" i="37"/>
  <c r="CV233" i="37"/>
  <c r="CW233" i="37"/>
  <c r="CX233" i="37"/>
  <c r="CY233" i="37"/>
  <c r="CZ233" i="37"/>
  <c r="DA233" i="37"/>
  <c r="DB233" i="37"/>
  <c r="DC233" i="37"/>
  <c r="DD233" i="37"/>
  <c r="DH233" i="37"/>
  <c r="DI233" i="37"/>
  <c r="DJ233" i="37"/>
  <c r="DK233" i="37"/>
  <c r="DL233" i="37"/>
  <c r="DM233" i="37"/>
  <c r="DN233" i="37"/>
  <c r="DO233" i="37"/>
  <c r="DP233" i="37"/>
  <c r="DQ233" i="37"/>
  <c r="DR233" i="37"/>
  <c r="A234" i="37"/>
  <c r="B234" i="37"/>
  <c r="F234" i="37"/>
  <c r="G234" i="37"/>
  <c r="AP234" i="37"/>
  <c r="AQ234" i="37"/>
  <c r="AR234" i="37"/>
  <c r="AS234" i="37"/>
  <c r="AT234" i="37"/>
  <c r="AU234" i="37"/>
  <c r="AV234" i="37"/>
  <c r="AW234" i="37"/>
  <c r="AX234" i="37"/>
  <c r="AY234" i="37"/>
  <c r="AZ234" i="37"/>
  <c r="BD234" i="37"/>
  <c r="BE234" i="37"/>
  <c r="BF234" i="37"/>
  <c r="BG234" i="37"/>
  <c r="BH234" i="37"/>
  <c r="BI234" i="37"/>
  <c r="BJ234" i="37"/>
  <c r="BK234" i="37"/>
  <c r="BL234" i="37"/>
  <c r="BM234" i="37"/>
  <c r="BN234" i="37"/>
  <c r="BR234" i="37"/>
  <c r="BS234" i="37"/>
  <c r="BT234" i="37"/>
  <c r="BU234" i="37"/>
  <c r="BV234" i="37"/>
  <c r="BW234" i="37"/>
  <c r="BX234" i="37"/>
  <c r="BY234" i="37"/>
  <c r="BZ234" i="37"/>
  <c r="CA234" i="37"/>
  <c r="CB234" i="37"/>
  <c r="CF234" i="37"/>
  <c r="CG234" i="37"/>
  <c r="CH234" i="37"/>
  <c r="CI234" i="37"/>
  <c r="CJ234" i="37"/>
  <c r="CK234" i="37"/>
  <c r="CL234" i="37"/>
  <c r="CM234" i="37"/>
  <c r="CN234" i="37"/>
  <c r="CO234" i="37"/>
  <c r="CP234" i="37"/>
  <c r="CT234" i="37"/>
  <c r="CU234" i="37"/>
  <c r="CV234" i="37"/>
  <c r="CW234" i="37"/>
  <c r="CX234" i="37"/>
  <c r="CY234" i="37"/>
  <c r="CZ234" i="37"/>
  <c r="DA234" i="37"/>
  <c r="DB234" i="37"/>
  <c r="DC234" i="37"/>
  <c r="DD234" i="37"/>
  <c r="DH234" i="37"/>
  <c r="DI234" i="37"/>
  <c r="DJ234" i="37"/>
  <c r="DK234" i="37"/>
  <c r="DL234" i="37"/>
  <c r="DM234" i="37"/>
  <c r="DN234" i="37"/>
  <c r="DO234" i="37"/>
  <c r="DP234" i="37"/>
  <c r="DQ234" i="37"/>
  <c r="DR234" i="37"/>
  <c r="A235" i="37"/>
  <c r="B235" i="37"/>
  <c r="F235" i="37"/>
  <c r="G235" i="37"/>
  <c r="AP235" i="37"/>
  <c r="AQ235" i="37"/>
  <c r="AR235" i="37"/>
  <c r="AS235" i="37"/>
  <c r="AT235" i="37"/>
  <c r="AU235" i="37"/>
  <c r="AV235" i="37"/>
  <c r="AW235" i="37"/>
  <c r="AX235" i="37"/>
  <c r="AY235" i="37"/>
  <c r="AZ235" i="37"/>
  <c r="BD235" i="37"/>
  <c r="BE235" i="37"/>
  <c r="BF235" i="37"/>
  <c r="BG235" i="37"/>
  <c r="BH235" i="37"/>
  <c r="BI235" i="37"/>
  <c r="BJ235" i="37"/>
  <c r="BK235" i="37"/>
  <c r="BL235" i="37"/>
  <c r="BM235" i="37"/>
  <c r="BN235" i="37"/>
  <c r="BR235" i="37"/>
  <c r="BS235" i="37"/>
  <c r="BT235" i="37"/>
  <c r="BU235" i="37"/>
  <c r="BV235" i="37"/>
  <c r="BW235" i="37"/>
  <c r="BX235" i="37"/>
  <c r="BY235" i="37"/>
  <c r="BZ235" i="37"/>
  <c r="CA235" i="37"/>
  <c r="CB235" i="37"/>
  <c r="CF235" i="37"/>
  <c r="CG235" i="37"/>
  <c r="CH235" i="37"/>
  <c r="CI235" i="37"/>
  <c r="CJ235" i="37"/>
  <c r="CK235" i="37"/>
  <c r="CL235" i="37"/>
  <c r="CM235" i="37"/>
  <c r="CN235" i="37"/>
  <c r="CO235" i="37"/>
  <c r="CP235" i="37"/>
  <c r="CT235" i="37"/>
  <c r="CU235" i="37"/>
  <c r="CV235" i="37"/>
  <c r="CW235" i="37"/>
  <c r="CX235" i="37"/>
  <c r="CY235" i="37"/>
  <c r="CZ235" i="37"/>
  <c r="DA235" i="37"/>
  <c r="DB235" i="37"/>
  <c r="DC235" i="37"/>
  <c r="DD235" i="37"/>
  <c r="DH235" i="37"/>
  <c r="DI235" i="37"/>
  <c r="DJ235" i="37"/>
  <c r="DK235" i="37"/>
  <c r="DL235" i="37"/>
  <c r="DM235" i="37"/>
  <c r="DN235" i="37"/>
  <c r="DO235" i="37"/>
  <c r="DP235" i="37"/>
  <c r="DQ235" i="37"/>
  <c r="DR235" i="37"/>
  <c r="A236" i="37"/>
  <c r="B236" i="37"/>
  <c r="F236" i="37"/>
  <c r="G236" i="37"/>
  <c r="AP236" i="37"/>
  <c r="AQ236" i="37"/>
  <c r="AR236" i="37"/>
  <c r="AS236" i="37"/>
  <c r="AT236" i="37"/>
  <c r="AU236" i="37"/>
  <c r="AV236" i="37"/>
  <c r="AW236" i="37"/>
  <c r="AX236" i="37"/>
  <c r="AY236" i="37"/>
  <c r="AZ236" i="37"/>
  <c r="BD236" i="37"/>
  <c r="BE236" i="37"/>
  <c r="BF236" i="37"/>
  <c r="BG236" i="37"/>
  <c r="BH236" i="37"/>
  <c r="BI236" i="37"/>
  <c r="BJ236" i="37"/>
  <c r="BK236" i="37"/>
  <c r="BL236" i="37"/>
  <c r="BM236" i="37"/>
  <c r="BN236" i="37"/>
  <c r="BR236" i="37"/>
  <c r="BS236" i="37"/>
  <c r="BT236" i="37"/>
  <c r="BU236" i="37"/>
  <c r="BV236" i="37"/>
  <c r="BW236" i="37"/>
  <c r="BX236" i="37"/>
  <c r="BY236" i="37"/>
  <c r="BZ236" i="37"/>
  <c r="CA236" i="37"/>
  <c r="CB236" i="37"/>
  <c r="CF236" i="37"/>
  <c r="CG236" i="37"/>
  <c r="CH236" i="37"/>
  <c r="CI236" i="37"/>
  <c r="CJ236" i="37"/>
  <c r="CK236" i="37"/>
  <c r="CL236" i="37"/>
  <c r="CM236" i="37"/>
  <c r="CN236" i="37"/>
  <c r="CO236" i="37"/>
  <c r="CP236" i="37"/>
  <c r="CT236" i="37"/>
  <c r="CU236" i="37"/>
  <c r="CV236" i="37"/>
  <c r="CW236" i="37"/>
  <c r="CX236" i="37"/>
  <c r="CY236" i="37"/>
  <c r="CZ236" i="37"/>
  <c r="DA236" i="37"/>
  <c r="DB236" i="37"/>
  <c r="DC236" i="37"/>
  <c r="DD236" i="37"/>
  <c r="DH236" i="37"/>
  <c r="DI236" i="37"/>
  <c r="DJ236" i="37"/>
  <c r="DK236" i="37"/>
  <c r="DL236" i="37"/>
  <c r="DM236" i="37"/>
  <c r="DN236" i="37"/>
  <c r="DO236" i="37"/>
  <c r="DP236" i="37"/>
  <c r="DQ236" i="37"/>
  <c r="DR236" i="37"/>
  <c r="A237" i="37"/>
  <c r="B237" i="37"/>
  <c r="F237" i="37"/>
  <c r="G237" i="37"/>
  <c r="AP237" i="37"/>
  <c r="AQ237" i="37"/>
  <c r="AR237" i="37"/>
  <c r="AS237" i="37"/>
  <c r="AT237" i="37"/>
  <c r="AU237" i="37"/>
  <c r="AV237" i="37"/>
  <c r="AW237" i="37"/>
  <c r="AX237" i="37"/>
  <c r="AY237" i="37"/>
  <c r="AZ237" i="37"/>
  <c r="BD237" i="37"/>
  <c r="BE237" i="37"/>
  <c r="BF237" i="37"/>
  <c r="BG237" i="37"/>
  <c r="BH237" i="37"/>
  <c r="BI237" i="37"/>
  <c r="BJ237" i="37"/>
  <c r="BK237" i="37"/>
  <c r="BL237" i="37"/>
  <c r="BM237" i="37"/>
  <c r="BN237" i="37"/>
  <c r="BR237" i="37"/>
  <c r="BS237" i="37"/>
  <c r="BT237" i="37"/>
  <c r="BU237" i="37"/>
  <c r="BV237" i="37"/>
  <c r="BW237" i="37"/>
  <c r="BX237" i="37"/>
  <c r="BY237" i="37"/>
  <c r="BZ237" i="37"/>
  <c r="CA237" i="37"/>
  <c r="CB237" i="37"/>
  <c r="CF237" i="37"/>
  <c r="CG237" i="37"/>
  <c r="CH237" i="37"/>
  <c r="CI237" i="37"/>
  <c r="CJ237" i="37"/>
  <c r="CK237" i="37"/>
  <c r="CL237" i="37"/>
  <c r="CM237" i="37"/>
  <c r="CN237" i="37"/>
  <c r="CO237" i="37"/>
  <c r="CP237" i="37"/>
  <c r="CT237" i="37"/>
  <c r="CU237" i="37"/>
  <c r="CV237" i="37"/>
  <c r="CW237" i="37"/>
  <c r="CX237" i="37"/>
  <c r="CY237" i="37"/>
  <c r="CZ237" i="37"/>
  <c r="DA237" i="37"/>
  <c r="DB237" i="37"/>
  <c r="DC237" i="37"/>
  <c r="DD237" i="37"/>
  <c r="DH237" i="37"/>
  <c r="DI237" i="37"/>
  <c r="DJ237" i="37"/>
  <c r="DK237" i="37"/>
  <c r="DL237" i="37"/>
  <c r="DM237" i="37"/>
  <c r="DN237" i="37"/>
  <c r="DO237" i="37"/>
  <c r="DP237" i="37"/>
  <c r="DQ237" i="37"/>
  <c r="DR237" i="37"/>
  <c r="A238" i="37"/>
  <c r="B238" i="37"/>
  <c r="F238" i="37"/>
  <c r="G238" i="37"/>
  <c r="AP238" i="37"/>
  <c r="AQ238" i="37"/>
  <c r="AR238" i="37"/>
  <c r="AS238" i="37"/>
  <c r="AT238" i="37"/>
  <c r="AU238" i="37"/>
  <c r="AV238" i="37"/>
  <c r="AW238" i="37"/>
  <c r="AX238" i="37"/>
  <c r="AY238" i="37"/>
  <c r="AZ238" i="37"/>
  <c r="BD238" i="37"/>
  <c r="BE238" i="37"/>
  <c r="BF238" i="37"/>
  <c r="BG238" i="37"/>
  <c r="BH238" i="37"/>
  <c r="BI238" i="37"/>
  <c r="BJ238" i="37"/>
  <c r="BK238" i="37"/>
  <c r="BL238" i="37"/>
  <c r="BM238" i="37"/>
  <c r="BN238" i="37"/>
  <c r="BR238" i="37"/>
  <c r="BS238" i="37"/>
  <c r="BT238" i="37"/>
  <c r="BU238" i="37"/>
  <c r="BV238" i="37"/>
  <c r="BW238" i="37"/>
  <c r="BX238" i="37"/>
  <c r="BY238" i="37"/>
  <c r="BZ238" i="37"/>
  <c r="CA238" i="37"/>
  <c r="CB238" i="37"/>
  <c r="CF238" i="37"/>
  <c r="CG238" i="37"/>
  <c r="CH238" i="37"/>
  <c r="CI238" i="37"/>
  <c r="CJ238" i="37"/>
  <c r="CK238" i="37"/>
  <c r="CL238" i="37"/>
  <c r="CM238" i="37"/>
  <c r="CN238" i="37"/>
  <c r="CO238" i="37"/>
  <c r="CP238" i="37"/>
  <c r="CT238" i="37"/>
  <c r="CU238" i="37"/>
  <c r="CV238" i="37"/>
  <c r="CW238" i="37"/>
  <c r="CX238" i="37"/>
  <c r="CY238" i="37"/>
  <c r="CZ238" i="37"/>
  <c r="DA238" i="37"/>
  <c r="DB238" i="37"/>
  <c r="DC238" i="37"/>
  <c r="DD238" i="37"/>
  <c r="DH238" i="37"/>
  <c r="DI238" i="37"/>
  <c r="DJ238" i="37"/>
  <c r="DK238" i="37"/>
  <c r="DL238" i="37"/>
  <c r="DM238" i="37"/>
  <c r="DN238" i="37"/>
  <c r="DO238" i="37"/>
  <c r="DP238" i="37"/>
  <c r="DQ238" i="37"/>
  <c r="DR238" i="37"/>
  <c r="A239" i="37"/>
  <c r="B239" i="37"/>
  <c r="F239" i="37"/>
  <c r="G239" i="37"/>
  <c r="AP239" i="37"/>
  <c r="AQ239" i="37"/>
  <c r="AR239" i="37"/>
  <c r="AS239" i="37"/>
  <c r="AT239" i="37"/>
  <c r="AU239" i="37"/>
  <c r="AV239" i="37"/>
  <c r="AW239" i="37"/>
  <c r="AX239" i="37"/>
  <c r="AY239" i="37"/>
  <c r="AZ239" i="37"/>
  <c r="BD239" i="37"/>
  <c r="BE239" i="37"/>
  <c r="BF239" i="37"/>
  <c r="BG239" i="37"/>
  <c r="BH239" i="37"/>
  <c r="BI239" i="37"/>
  <c r="BJ239" i="37"/>
  <c r="BK239" i="37"/>
  <c r="BL239" i="37"/>
  <c r="BM239" i="37"/>
  <c r="BN239" i="37"/>
  <c r="BR239" i="37"/>
  <c r="BS239" i="37"/>
  <c r="BT239" i="37"/>
  <c r="BU239" i="37"/>
  <c r="BV239" i="37"/>
  <c r="BW239" i="37"/>
  <c r="BX239" i="37"/>
  <c r="BY239" i="37"/>
  <c r="BZ239" i="37"/>
  <c r="CA239" i="37"/>
  <c r="CB239" i="37"/>
  <c r="CF239" i="37"/>
  <c r="CG239" i="37"/>
  <c r="CH239" i="37"/>
  <c r="CI239" i="37"/>
  <c r="CJ239" i="37"/>
  <c r="CK239" i="37"/>
  <c r="CL239" i="37"/>
  <c r="CM239" i="37"/>
  <c r="CN239" i="37"/>
  <c r="CO239" i="37"/>
  <c r="CP239" i="37"/>
  <c r="CT239" i="37"/>
  <c r="CU239" i="37"/>
  <c r="CV239" i="37"/>
  <c r="CW239" i="37"/>
  <c r="CX239" i="37"/>
  <c r="CY239" i="37"/>
  <c r="CZ239" i="37"/>
  <c r="DA239" i="37"/>
  <c r="DB239" i="37"/>
  <c r="DC239" i="37"/>
  <c r="DD239" i="37"/>
  <c r="DH239" i="37"/>
  <c r="DI239" i="37"/>
  <c r="DJ239" i="37"/>
  <c r="DK239" i="37"/>
  <c r="DL239" i="37"/>
  <c r="DM239" i="37"/>
  <c r="DN239" i="37"/>
  <c r="DO239" i="37"/>
  <c r="DP239" i="37"/>
  <c r="DQ239" i="37"/>
  <c r="DR239" i="37"/>
  <c r="A240" i="37"/>
  <c r="B240" i="37"/>
  <c r="F240" i="37"/>
  <c r="G240" i="37"/>
  <c r="AP240" i="37"/>
  <c r="AQ240" i="37"/>
  <c r="AR240" i="37"/>
  <c r="AS240" i="37"/>
  <c r="AT240" i="37"/>
  <c r="AU240" i="37"/>
  <c r="AV240" i="37"/>
  <c r="AW240" i="37"/>
  <c r="AX240" i="37"/>
  <c r="AY240" i="37"/>
  <c r="AZ240" i="37"/>
  <c r="BD240" i="37"/>
  <c r="BE240" i="37"/>
  <c r="BF240" i="37"/>
  <c r="BG240" i="37"/>
  <c r="BH240" i="37"/>
  <c r="BI240" i="37"/>
  <c r="BJ240" i="37"/>
  <c r="BK240" i="37"/>
  <c r="BL240" i="37"/>
  <c r="BM240" i="37"/>
  <c r="BN240" i="37"/>
  <c r="BR240" i="37"/>
  <c r="BS240" i="37"/>
  <c r="BT240" i="37"/>
  <c r="BU240" i="37"/>
  <c r="BV240" i="37"/>
  <c r="BW240" i="37"/>
  <c r="BX240" i="37"/>
  <c r="BY240" i="37"/>
  <c r="BZ240" i="37"/>
  <c r="CA240" i="37"/>
  <c r="CB240" i="37"/>
  <c r="CF240" i="37"/>
  <c r="CG240" i="37"/>
  <c r="CH240" i="37"/>
  <c r="CI240" i="37"/>
  <c r="CJ240" i="37"/>
  <c r="CK240" i="37"/>
  <c r="CL240" i="37"/>
  <c r="CM240" i="37"/>
  <c r="CN240" i="37"/>
  <c r="CO240" i="37"/>
  <c r="CP240" i="37"/>
  <c r="CT240" i="37"/>
  <c r="CU240" i="37"/>
  <c r="CV240" i="37"/>
  <c r="CW240" i="37"/>
  <c r="CX240" i="37"/>
  <c r="CY240" i="37"/>
  <c r="CZ240" i="37"/>
  <c r="DA240" i="37"/>
  <c r="DB240" i="37"/>
  <c r="DC240" i="37"/>
  <c r="DD240" i="37"/>
  <c r="DH240" i="37"/>
  <c r="DI240" i="37"/>
  <c r="DJ240" i="37"/>
  <c r="DK240" i="37"/>
  <c r="DL240" i="37"/>
  <c r="DM240" i="37"/>
  <c r="DN240" i="37"/>
  <c r="DO240" i="37"/>
  <c r="DP240" i="37"/>
  <c r="DQ240" i="37"/>
  <c r="DR240" i="37"/>
  <c r="A241" i="37"/>
  <c r="B241" i="37"/>
  <c r="F241" i="37"/>
  <c r="G241" i="37"/>
  <c r="AP241" i="37"/>
  <c r="AQ241" i="37"/>
  <c r="AR241" i="37"/>
  <c r="AS241" i="37"/>
  <c r="AT241" i="37"/>
  <c r="AU241" i="37"/>
  <c r="AV241" i="37"/>
  <c r="AW241" i="37"/>
  <c r="AX241" i="37"/>
  <c r="AY241" i="37"/>
  <c r="AZ241" i="37"/>
  <c r="BD241" i="37"/>
  <c r="BE241" i="37"/>
  <c r="BF241" i="37"/>
  <c r="BG241" i="37"/>
  <c r="BH241" i="37"/>
  <c r="BI241" i="37"/>
  <c r="BJ241" i="37"/>
  <c r="BK241" i="37"/>
  <c r="BL241" i="37"/>
  <c r="BM241" i="37"/>
  <c r="BN241" i="37"/>
  <c r="BR241" i="37"/>
  <c r="BS241" i="37"/>
  <c r="BT241" i="37"/>
  <c r="BU241" i="37"/>
  <c r="BV241" i="37"/>
  <c r="BW241" i="37"/>
  <c r="BX241" i="37"/>
  <c r="BY241" i="37"/>
  <c r="BZ241" i="37"/>
  <c r="CA241" i="37"/>
  <c r="CB241" i="37"/>
  <c r="CF241" i="37"/>
  <c r="CG241" i="37"/>
  <c r="CH241" i="37"/>
  <c r="CI241" i="37"/>
  <c r="CJ241" i="37"/>
  <c r="CK241" i="37"/>
  <c r="CL241" i="37"/>
  <c r="CM241" i="37"/>
  <c r="CN241" i="37"/>
  <c r="CO241" i="37"/>
  <c r="CP241" i="37"/>
  <c r="CT241" i="37"/>
  <c r="CU241" i="37"/>
  <c r="CV241" i="37"/>
  <c r="CW241" i="37"/>
  <c r="CX241" i="37"/>
  <c r="CY241" i="37"/>
  <c r="CZ241" i="37"/>
  <c r="DA241" i="37"/>
  <c r="DB241" i="37"/>
  <c r="DC241" i="37"/>
  <c r="DD241" i="37"/>
  <c r="DH241" i="37"/>
  <c r="DI241" i="37"/>
  <c r="DJ241" i="37"/>
  <c r="DK241" i="37"/>
  <c r="DL241" i="37"/>
  <c r="DM241" i="37"/>
  <c r="DN241" i="37"/>
  <c r="DO241" i="37"/>
  <c r="DP241" i="37"/>
  <c r="DQ241" i="37"/>
  <c r="DR241" i="37"/>
  <c r="A242" i="37"/>
  <c r="B242" i="37"/>
  <c r="F242" i="37"/>
  <c r="G242" i="37"/>
  <c r="AP242" i="37"/>
  <c r="AQ242" i="37"/>
  <c r="AR242" i="37"/>
  <c r="AS242" i="37"/>
  <c r="AT242" i="37"/>
  <c r="AU242" i="37"/>
  <c r="AV242" i="37"/>
  <c r="AW242" i="37"/>
  <c r="AX242" i="37"/>
  <c r="AY242" i="37"/>
  <c r="AZ242" i="37"/>
  <c r="BD242" i="37"/>
  <c r="BE242" i="37"/>
  <c r="BF242" i="37"/>
  <c r="BG242" i="37"/>
  <c r="BH242" i="37"/>
  <c r="BI242" i="37"/>
  <c r="BJ242" i="37"/>
  <c r="BK242" i="37"/>
  <c r="BL242" i="37"/>
  <c r="BM242" i="37"/>
  <c r="BN242" i="37"/>
  <c r="BR242" i="37"/>
  <c r="BS242" i="37"/>
  <c r="BT242" i="37"/>
  <c r="BU242" i="37"/>
  <c r="BV242" i="37"/>
  <c r="BW242" i="37"/>
  <c r="BX242" i="37"/>
  <c r="BY242" i="37"/>
  <c r="BZ242" i="37"/>
  <c r="CA242" i="37"/>
  <c r="CB242" i="37"/>
  <c r="CF242" i="37"/>
  <c r="CG242" i="37"/>
  <c r="CH242" i="37"/>
  <c r="CI242" i="37"/>
  <c r="CJ242" i="37"/>
  <c r="CK242" i="37"/>
  <c r="CL242" i="37"/>
  <c r="CM242" i="37"/>
  <c r="CN242" i="37"/>
  <c r="CO242" i="37"/>
  <c r="CP242" i="37"/>
  <c r="CT242" i="37"/>
  <c r="CU242" i="37"/>
  <c r="CV242" i="37"/>
  <c r="CW242" i="37"/>
  <c r="CX242" i="37"/>
  <c r="CY242" i="37"/>
  <c r="CZ242" i="37"/>
  <c r="DA242" i="37"/>
  <c r="DB242" i="37"/>
  <c r="DC242" i="37"/>
  <c r="DD242" i="37"/>
  <c r="DH242" i="37"/>
  <c r="DI242" i="37"/>
  <c r="DJ242" i="37"/>
  <c r="DK242" i="37"/>
  <c r="DL242" i="37"/>
  <c r="DM242" i="37"/>
  <c r="DN242" i="37"/>
  <c r="DO242" i="37"/>
  <c r="DP242" i="37"/>
  <c r="DQ242" i="37"/>
  <c r="DR242" i="37"/>
  <c r="A243" i="37"/>
  <c r="B243" i="37"/>
  <c r="F243" i="37"/>
  <c r="G243" i="37"/>
  <c r="AP243" i="37"/>
  <c r="AQ243" i="37"/>
  <c r="AR243" i="37"/>
  <c r="AS243" i="37"/>
  <c r="AT243" i="37"/>
  <c r="AU243" i="37"/>
  <c r="AV243" i="37"/>
  <c r="AW243" i="37"/>
  <c r="AX243" i="37"/>
  <c r="AY243" i="37"/>
  <c r="AZ243" i="37"/>
  <c r="BD243" i="37"/>
  <c r="BE243" i="37"/>
  <c r="BF243" i="37"/>
  <c r="BG243" i="37"/>
  <c r="BH243" i="37"/>
  <c r="BI243" i="37"/>
  <c r="BJ243" i="37"/>
  <c r="BK243" i="37"/>
  <c r="BL243" i="37"/>
  <c r="BM243" i="37"/>
  <c r="BN243" i="37"/>
  <c r="BR243" i="37"/>
  <c r="BS243" i="37"/>
  <c r="BT243" i="37"/>
  <c r="BU243" i="37"/>
  <c r="BV243" i="37"/>
  <c r="BW243" i="37"/>
  <c r="BX243" i="37"/>
  <c r="BY243" i="37"/>
  <c r="BZ243" i="37"/>
  <c r="CA243" i="37"/>
  <c r="CB243" i="37"/>
  <c r="CF243" i="37"/>
  <c r="CG243" i="37"/>
  <c r="CH243" i="37"/>
  <c r="CI243" i="37"/>
  <c r="CJ243" i="37"/>
  <c r="CK243" i="37"/>
  <c r="CL243" i="37"/>
  <c r="CM243" i="37"/>
  <c r="CN243" i="37"/>
  <c r="CO243" i="37"/>
  <c r="CP243" i="37"/>
  <c r="CT243" i="37"/>
  <c r="CU243" i="37"/>
  <c r="CV243" i="37"/>
  <c r="CW243" i="37"/>
  <c r="CX243" i="37"/>
  <c r="CY243" i="37"/>
  <c r="CZ243" i="37"/>
  <c r="DA243" i="37"/>
  <c r="DB243" i="37"/>
  <c r="DC243" i="37"/>
  <c r="DD243" i="37"/>
  <c r="DH243" i="37"/>
  <c r="DI243" i="37"/>
  <c r="DJ243" i="37"/>
  <c r="DK243" i="37"/>
  <c r="DL243" i="37"/>
  <c r="DM243" i="37"/>
  <c r="DN243" i="37"/>
  <c r="DO243" i="37"/>
  <c r="DP243" i="37"/>
  <c r="DQ243" i="37"/>
  <c r="DR243" i="37"/>
  <c r="A244" i="37"/>
  <c r="B244" i="37"/>
  <c r="F244" i="37"/>
  <c r="G244" i="37"/>
  <c r="AP244" i="37"/>
  <c r="AQ244" i="37"/>
  <c r="AR244" i="37"/>
  <c r="AS244" i="37"/>
  <c r="AT244" i="37"/>
  <c r="AU244" i="37"/>
  <c r="AV244" i="37"/>
  <c r="AW244" i="37"/>
  <c r="AX244" i="37"/>
  <c r="AY244" i="37"/>
  <c r="AZ244" i="37"/>
  <c r="BD244" i="37"/>
  <c r="BE244" i="37"/>
  <c r="BF244" i="37"/>
  <c r="BG244" i="37"/>
  <c r="BH244" i="37"/>
  <c r="BI244" i="37"/>
  <c r="BJ244" i="37"/>
  <c r="BK244" i="37"/>
  <c r="BL244" i="37"/>
  <c r="BM244" i="37"/>
  <c r="BN244" i="37"/>
  <c r="BR244" i="37"/>
  <c r="BS244" i="37"/>
  <c r="BT244" i="37"/>
  <c r="BU244" i="37"/>
  <c r="BV244" i="37"/>
  <c r="BW244" i="37"/>
  <c r="BX244" i="37"/>
  <c r="BY244" i="37"/>
  <c r="BZ244" i="37"/>
  <c r="CA244" i="37"/>
  <c r="CB244" i="37"/>
  <c r="CF244" i="37"/>
  <c r="CG244" i="37"/>
  <c r="CH244" i="37"/>
  <c r="CI244" i="37"/>
  <c r="CJ244" i="37"/>
  <c r="CK244" i="37"/>
  <c r="CL244" i="37"/>
  <c r="CM244" i="37"/>
  <c r="CN244" i="37"/>
  <c r="CO244" i="37"/>
  <c r="CP244" i="37"/>
  <c r="CT244" i="37"/>
  <c r="CU244" i="37"/>
  <c r="CV244" i="37"/>
  <c r="CW244" i="37"/>
  <c r="CX244" i="37"/>
  <c r="CY244" i="37"/>
  <c r="CZ244" i="37"/>
  <c r="DA244" i="37"/>
  <c r="DB244" i="37"/>
  <c r="DC244" i="37"/>
  <c r="DD244" i="37"/>
  <c r="DH244" i="37"/>
  <c r="DI244" i="37"/>
  <c r="DJ244" i="37"/>
  <c r="DK244" i="37"/>
  <c r="DL244" i="37"/>
  <c r="DM244" i="37"/>
  <c r="DN244" i="37"/>
  <c r="DO244" i="37"/>
  <c r="DP244" i="37"/>
  <c r="DQ244" i="37"/>
  <c r="DR244" i="37"/>
  <c r="A245" i="37"/>
  <c r="B245" i="37"/>
  <c r="F245" i="37"/>
  <c r="G245" i="37"/>
  <c r="AP245" i="37"/>
  <c r="AQ245" i="37"/>
  <c r="AR245" i="37"/>
  <c r="AS245" i="37"/>
  <c r="AT245" i="37"/>
  <c r="AU245" i="37"/>
  <c r="AV245" i="37"/>
  <c r="AW245" i="37"/>
  <c r="AX245" i="37"/>
  <c r="AY245" i="37"/>
  <c r="AZ245" i="37"/>
  <c r="BD245" i="37"/>
  <c r="BE245" i="37"/>
  <c r="BF245" i="37"/>
  <c r="BG245" i="37"/>
  <c r="BH245" i="37"/>
  <c r="BI245" i="37"/>
  <c r="BJ245" i="37"/>
  <c r="BK245" i="37"/>
  <c r="BL245" i="37"/>
  <c r="BM245" i="37"/>
  <c r="BN245" i="37"/>
  <c r="BR245" i="37"/>
  <c r="BS245" i="37"/>
  <c r="BT245" i="37"/>
  <c r="BU245" i="37"/>
  <c r="BV245" i="37"/>
  <c r="BW245" i="37"/>
  <c r="BX245" i="37"/>
  <c r="BY245" i="37"/>
  <c r="BZ245" i="37"/>
  <c r="CA245" i="37"/>
  <c r="CB245" i="37"/>
  <c r="CF245" i="37"/>
  <c r="CG245" i="37"/>
  <c r="CH245" i="37"/>
  <c r="CI245" i="37"/>
  <c r="CJ245" i="37"/>
  <c r="CK245" i="37"/>
  <c r="CL245" i="37"/>
  <c r="CM245" i="37"/>
  <c r="CN245" i="37"/>
  <c r="CO245" i="37"/>
  <c r="CP245" i="37"/>
  <c r="CT245" i="37"/>
  <c r="CU245" i="37"/>
  <c r="CV245" i="37"/>
  <c r="CW245" i="37"/>
  <c r="CX245" i="37"/>
  <c r="CY245" i="37"/>
  <c r="CZ245" i="37"/>
  <c r="DA245" i="37"/>
  <c r="DB245" i="37"/>
  <c r="DC245" i="37"/>
  <c r="DD245" i="37"/>
  <c r="DH245" i="37"/>
  <c r="DI245" i="37"/>
  <c r="DJ245" i="37"/>
  <c r="DK245" i="37"/>
  <c r="DL245" i="37"/>
  <c r="DM245" i="37"/>
  <c r="DN245" i="37"/>
  <c r="DO245" i="37"/>
  <c r="DP245" i="37"/>
  <c r="DQ245" i="37"/>
  <c r="DR245" i="37"/>
  <c r="A246" i="37"/>
  <c r="B246" i="37"/>
  <c r="F246" i="37"/>
  <c r="G246" i="37"/>
  <c r="AP246" i="37"/>
  <c r="AQ246" i="37"/>
  <c r="AR246" i="37"/>
  <c r="AS246" i="37"/>
  <c r="AT246" i="37"/>
  <c r="AU246" i="37"/>
  <c r="AV246" i="37"/>
  <c r="AW246" i="37"/>
  <c r="AX246" i="37"/>
  <c r="AY246" i="37"/>
  <c r="AZ246" i="37"/>
  <c r="BD246" i="37"/>
  <c r="BE246" i="37"/>
  <c r="BF246" i="37"/>
  <c r="BG246" i="37"/>
  <c r="BH246" i="37"/>
  <c r="BI246" i="37"/>
  <c r="BJ246" i="37"/>
  <c r="BK246" i="37"/>
  <c r="BL246" i="37"/>
  <c r="BM246" i="37"/>
  <c r="BN246" i="37"/>
  <c r="BR246" i="37"/>
  <c r="BS246" i="37"/>
  <c r="BT246" i="37"/>
  <c r="BU246" i="37"/>
  <c r="BV246" i="37"/>
  <c r="BW246" i="37"/>
  <c r="BX246" i="37"/>
  <c r="BY246" i="37"/>
  <c r="BZ246" i="37"/>
  <c r="CA246" i="37"/>
  <c r="CB246" i="37"/>
  <c r="CF246" i="37"/>
  <c r="CG246" i="37"/>
  <c r="CH246" i="37"/>
  <c r="CI246" i="37"/>
  <c r="CJ246" i="37"/>
  <c r="CK246" i="37"/>
  <c r="CL246" i="37"/>
  <c r="CM246" i="37"/>
  <c r="CN246" i="37"/>
  <c r="CO246" i="37"/>
  <c r="CP246" i="37"/>
  <c r="CT246" i="37"/>
  <c r="CU246" i="37"/>
  <c r="CV246" i="37"/>
  <c r="CW246" i="37"/>
  <c r="CX246" i="37"/>
  <c r="CY246" i="37"/>
  <c r="CZ246" i="37"/>
  <c r="DA246" i="37"/>
  <c r="DB246" i="37"/>
  <c r="DC246" i="37"/>
  <c r="DD246" i="37"/>
  <c r="DH246" i="37"/>
  <c r="DI246" i="37"/>
  <c r="DJ246" i="37"/>
  <c r="DK246" i="37"/>
  <c r="DL246" i="37"/>
  <c r="DM246" i="37"/>
  <c r="DN246" i="37"/>
  <c r="DO246" i="37"/>
  <c r="DP246" i="37"/>
  <c r="DQ246" i="37"/>
  <c r="DR246" i="37"/>
  <c r="A247" i="37"/>
  <c r="B247" i="37"/>
  <c r="F247" i="37"/>
  <c r="G247" i="37"/>
  <c r="AP247" i="37"/>
  <c r="AQ247" i="37"/>
  <c r="AR247" i="37"/>
  <c r="AS247" i="37"/>
  <c r="AT247" i="37"/>
  <c r="AU247" i="37"/>
  <c r="AV247" i="37"/>
  <c r="AW247" i="37"/>
  <c r="AX247" i="37"/>
  <c r="AY247" i="37"/>
  <c r="AZ247" i="37"/>
  <c r="BD247" i="37"/>
  <c r="BE247" i="37"/>
  <c r="BF247" i="37"/>
  <c r="BG247" i="37"/>
  <c r="BH247" i="37"/>
  <c r="BI247" i="37"/>
  <c r="BJ247" i="37"/>
  <c r="BK247" i="37"/>
  <c r="BL247" i="37"/>
  <c r="BM247" i="37"/>
  <c r="BN247" i="37"/>
  <c r="BR247" i="37"/>
  <c r="BS247" i="37"/>
  <c r="BT247" i="37"/>
  <c r="BU247" i="37"/>
  <c r="BV247" i="37"/>
  <c r="BW247" i="37"/>
  <c r="BX247" i="37"/>
  <c r="BY247" i="37"/>
  <c r="BZ247" i="37"/>
  <c r="CA247" i="37"/>
  <c r="CB247" i="37"/>
  <c r="CF247" i="37"/>
  <c r="CG247" i="37"/>
  <c r="CH247" i="37"/>
  <c r="CI247" i="37"/>
  <c r="CJ247" i="37"/>
  <c r="CK247" i="37"/>
  <c r="CL247" i="37"/>
  <c r="CM247" i="37"/>
  <c r="CN247" i="37"/>
  <c r="CO247" i="37"/>
  <c r="CP247" i="37"/>
  <c r="CT247" i="37"/>
  <c r="CU247" i="37"/>
  <c r="CV247" i="37"/>
  <c r="CW247" i="37"/>
  <c r="CX247" i="37"/>
  <c r="CY247" i="37"/>
  <c r="CZ247" i="37"/>
  <c r="DA247" i="37"/>
  <c r="DB247" i="37"/>
  <c r="DC247" i="37"/>
  <c r="DD247" i="37"/>
  <c r="DH247" i="37"/>
  <c r="DI247" i="37"/>
  <c r="DJ247" i="37"/>
  <c r="DK247" i="37"/>
  <c r="DL247" i="37"/>
  <c r="DM247" i="37"/>
  <c r="DN247" i="37"/>
  <c r="DO247" i="37"/>
  <c r="DP247" i="37"/>
  <c r="DQ247" i="37"/>
  <c r="DR247" i="37"/>
  <c r="A248" i="37"/>
  <c r="B248" i="37"/>
  <c r="F248" i="37"/>
  <c r="G248" i="37"/>
  <c r="AP248" i="37"/>
  <c r="AQ248" i="37"/>
  <c r="AR248" i="37"/>
  <c r="AS248" i="37"/>
  <c r="AT248" i="37"/>
  <c r="AU248" i="37"/>
  <c r="AV248" i="37"/>
  <c r="AW248" i="37"/>
  <c r="AX248" i="37"/>
  <c r="AY248" i="37"/>
  <c r="AZ248" i="37"/>
  <c r="BD248" i="37"/>
  <c r="BE248" i="37"/>
  <c r="BF248" i="37"/>
  <c r="BG248" i="37"/>
  <c r="BH248" i="37"/>
  <c r="BI248" i="37"/>
  <c r="BJ248" i="37"/>
  <c r="BK248" i="37"/>
  <c r="BL248" i="37"/>
  <c r="BM248" i="37"/>
  <c r="BN248" i="37"/>
  <c r="BR248" i="37"/>
  <c r="BS248" i="37"/>
  <c r="BT248" i="37"/>
  <c r="BU248" i="37"/>
  <c r="BV248" i="37"/>
  <c r="BW248" i="37"/>
  <c r="BX248" i="37"/>
  <c r="BY248" i="37"/>
  <c r="BZ248" i="37"/>
  <c r="CA248" i="37"/>
  <c r="CB248" i="37"/>
  <c r="CF248" i="37"/>
  <c r="CG248" i="37"/>
  <c r="CH248" i="37"/>
  <c r="CI248" i="37"/>
  <c r="CJ248" i="37"/>
  <c r="CK248" i="37"/>
  <c r="CL248" i="37"/>
  <c r="CM248" i="37"/>
  <c r="CN248" i="37"/>
  <c r="CO248" i="37"/>
  <c r="CP248" i="37"/>
  <c r="CT248" i="37"/>
  <c r="CU248" i="37"/>
  <c r="CV248" i="37"/>
  <c r="CW248" i="37"/>
  <c r="CX248" i="37"/>
  <c r="CY248" i="37"/>
  <c r="CZ248" i="37"/>
  <c r="DA248" i="37"/>
  <c r="DB248" i="37"/>
  <c r="DC248" i="37"/>
  <c r="DD248" i="37"/>
  <c r="DH248" i="37"/>
  <c r="DI248" i="37"/>
  <c r="DJ248" i="37"/>
  <c r="DK248" i="37"/>
  <c r="DL248" i="37"/>
  <c r="DM248" i="37"/>
  <c r="DN248" i="37"/>
  <c r="DO248" i="37"/>
  <c r="DP248" i="37"/>
  <c r="DQ248" i="37"/>
  <c r="DR248" i="37"/>
  <c r="A249" i="37"/>
  <c r="B249" i="37"/>
  <c r="F249" i="37"/>
  <c r="G249" i="37"/>
  <c r="AP249" i="37"/>
  <c r="AQ249" i="37"/>
  <c r="AR249" i="37"/>
  <c r="AS249" i="37"/>
  <c r="AT249" i="37"/>
  <c r="AU249" i="37"/>
  <c r="AV249" i="37"/>
  <c r="AW249" i="37"/>
  <c r="AX249" i="37"/>
  <c r="AY249" i="37"/>
  <c r="AZ249" i="37"/>
  <c r="BD249" i="37"/>
  <c r="BE249" i="37"/>
  <c r="BF249" i="37"/>
  <c r="BG249" i="37"/>
  <c r="BH249" i="37"/>
  <c r="BI249" i="37"/>
  <c r="BJ249" i="37"/>
  <c r="BK249" i="37"/>
  <c r="BL249" i="37"/>
  <c r="BM249" i="37"/>
  <c r="BN249" i="37"/>
  <c r="BR249" i="37"/>
  <c r="BS249" i="37"/>
  <c r="BT249" i="37"/>
  <c r="BU249" i="37"/>
  <c r="BV249" i="37"/>
  <c r="BW249" i="37"/>
  <c r="BX249" i="37"/>
  <c r="BY249" i="37"/>
  <c r="BZ249" i="37"/>
  <c r="CA249" i="37"/>
  <c r="CB249" i="37"/>
  <c r="CF249" i="37"/>
  <c r="CG249" i="37"/>
  <c r="CH249" i="37"/>
  <c r="CI249" i="37"/>
  <c r="CJ249" i="37"/>
  <c r="CK249" i="37"/>
  <c r="CL249" i="37"/>
  <c r="CM249" i="37"/>
  <c r="CN249" i="37"/>
  <c r="CO249" i="37"/>
  <c r="CP249" i="37"/>
  <c r="CT249" i="37"/>
  <c r="CU249" i="37"/>
  <c r="CV249" i="37"/>
  <c r="CW249" i="37"/>
  <c r="CX249" i="37"/>
  <c r="CY249" i="37"/>
  <c r="CZ249" i="37"/>
  <c r="DA249" i="37"/>
  <c r="DB249" i="37"/>
  <c r="DC249" i="37"/>
  <c r="DD249" i="37"/>
  <c r="DH249" i="37"/>
  <c r="DI249" i="37"/>
  <c r="DJ249" i="37"/>
  <c r="DK249" i="37"/>
  <c r="DL249" i="37"/>
  <c r="DM249" i="37"/>
  <c r="DN249" i="37"/>
  <c r="DO249" i="37"/>
  <c r="DP249" i="37"/>
  <c r="DQ249" i="37"/>
  <c r="DR249" i="37"/>
  <c r="A250" i="37"/>
  <c r="B250" i="37"/>
  <c r="F250" i="37"/>
  <c r="G250" i="37"/>
  <c r="AP250" i="37"/>
  <c r="AQ250" i="37"/>
  <c r="AR250" i="37"/>
  <c r="AS250" i="37"/>
  <c r="AT250" i="37"/>
  <c r="AU250" i="37"/>
  <c r="AV250" i="37"/>
  <c r="AW250" i="37"/>
  <c r="AX250" i="37"/>
  <c r="AY250" i="37"/>
  <c r="AZ250" i="37"/>
  <c r="BD250" i="37"/>
  <c r="BE250" i="37"/>
  <c r="BF250" i="37"/>
  <c r="BG250" i="37"/>
  <c r="BH250" i="37"/>
  <c r="BI250" i="37"/>
  <c r="BJ250" i="37"/>
  <c r="BK250" i="37"/>
  <c r="BL250" i="37"/>
  <c r="BM250" i="37"/>
  <c r="BN250" i="37"/>
  <c r="BR250" i="37"/>
  <c r="BS250" i="37"/>
  <c r="BT250" i="37"/>
  <c r="BU250" i="37"/>
  <c r="BV250" i="37"/>
  <c r="BW250" i="37"/>
  <c r="BX250" i="37"/>
  <c r="BY250" i="37"/>
  <c r="BZ250" i="37"/>
  <c r="CA250" i="37"/>
  <c r="CB250" i="37"/>
  <c r="CF250" i="37"/>
  <c r="CG250" i="37"/>
  <c r="CH250" i="37"/>
  <c r="CI250" i="37"/>
  <c r="CJ250" i="37"/>
  <c r="CK250" i="37"/>
  <c r="CL250" i="37"/>
  <c r="CM250" i="37"/>
  <c r="CN250" i="37"/>
  <c r="CO250" i="37"/>
  <c r="CP250" i="37"/>
  <c r="CT250" i="37"/>
  <c r="CU250" i="37"/>
  <c r="CV250" i="37"/>
  <c r="CW250" i="37"/>
  <c r="CX250" i="37"/>
  <c r="CY250" i="37"/>
  <c r="CZ250" i="37"/>
  <c r="DA250" i="37"/>
  <c r="DB250" i="37"/>
  <c r="DC250" i="37"/>
  <c r="DD250" i="37"/>
  <c r="DH250" i="37"/>
  <c r="DI250" i="37"/>
  <c r="DJ250" i="37"/>
  <c r="DK250" i="37"/>
  <c r="DL250" i="37"/>
  <c r="DM250" i="37"/>
  <c r="DN250" i="37"/>
  <c r="DO250" i="37"/>
  <c r="DP250" i="37"/>
  <c r="DQ250" i="37"/>
  <c r="DR250" i="37"/>
  <c r="A251" i="37"/>
  <c r="B251" i="37"/>
  <c r="F251" i="37"/>
  <c r="G251" i="37"/>
  <c r="AP251" i="37"/>
  <c r="AQ251" i="37"/>
  <c r="AR251" i="37"/>
  <c r="AS251" i="37"/>
  <c r="AT251" i="37"/>
  <c r="AU251" i="37"/>
  <c r="AV251" i="37"/>
  <c r="AW251" i="37"/>
  <c r="AX251" i="37"/>
  <c r="AY251" i="37"/>
  <c r="AZ251" i="37"/>
  <c r="BD251" i="37"/>
  <c r="BE251" i="37"/>
  <c r="BF251" i="37"/>
  <c r="BG251" i="37"/>
  <c r="BH251" i="37"/>
  <c r="BI251" i="37"/>
  <c r="BJ251" i="37"/>
  <c r="BK251" i="37"/>
  <c r="BL251" i="37"/>
  <c r="BM251" i="37"/>
  <c r="BN251" i="37"/>
  <c r="BR251" i="37"/>
  <c r="BS251" i="37"/>
  <c r="BT251" i="37"/>
  <c r="BU251" i="37"/>
  <c r="BV251" i="37"/>
  <c r="BW251" i="37"/>
  <c r="BX251" i="37"/>
  <c r="BY251" i="37"/>
  <c r="BZ251" i="37"/>
  <c r="CA251" i="37"/>
  <c r="CB251" i="37"/>
  <c r="CF251" i="37"/>
  <c r="CG251" i="37"/>
  <c r="CH251" i="37"/>
  <c r="CI251" i="37"/>
  <c r="CJ251" i="37"/>
  <c r="CK251" i="37"/>
  <c r="CL251" i="37"/>
  <c r="CM251" i="37"/>
  <c r="CN251" i="37"/>
  <c r="CO251" i="37"/>
  <c r="CP251" i="37"/>
  <c r="CT251" i="37"/>
  <c r="CU251" i="37"/>
  <c r="CV251" i="37"/>
  <c r="CW251" i="37"/>
  <c r="CX251" i="37"/>
  <c r="CY251" i="37"/>
  <c r="CZ251" i="37"/>
  <c r="DA251" i="37"/>
  <c r="DB251" i="37"/>
  <c r="DC251" i="37"/>
  <c r="DD251" i="37"/>
  <c r="DH251" i="37"/>
  <c r="DI251" i="37"/>
  <c r="DJ251" i="37"/>
  <c r="DK251" i="37"/>
  <c r="DL251" i="37"/>
  <c r="DM251" i="37"/>
  <c r="DN251" i="37"/>
  <c r="DO251" i="37"/>
  <c r="DP251" i="37"/>
  <c r="DQ251" i="37"/>
  <c r="DR251" i="37"/>
  <c r="A252" i="37"/>
  <c r="B252" i="37"/>
  <c r="F252" i="37"/>
  <c r="G252" i="37"/>
  <c r="AP252" i="37"/>
  <c r="AQ252" i="37"/>
  <c r="AR252" i="37"/>
  <c r="AS252" i="37"/>
  <c r="AT252" i="37"/>
  <c r="AU252" i="37"/>
  <c r="AV252" i="37"/>
  <c r="AW252" i="37"/>
  <c r="AX252" i="37"/>
  <c r="AY252" i="37"/>
  <c r="AZ252" i="37"/>
  <c r="BD252" i="37"/>
  <c r="BE252" i="37"/>
  <c r="BF252" i="37"/>
  <c r="BG252" i="37"/>
  <c r="BH252" i="37"/>
  <c r="BI252" i="37"/>
  <c r="BJ252" i="37"/>
  <c r="BK252" i="37"/>
  <c r="BL252" i="37"/>
  <c r="BM252" i="37"/>
  <c r="BN252" i="37"/>
  <c r="BR252" i="37"/>
  <c r="BS252" i="37"/>
  <c r="BT252" i="37"/>
  <c r="BU252" i="37"/>
  <c r="BV252" i="37"/>
  <c r="BW252" i="37"/>
  <c r="BX252" i="37"/>
  <c r="BY252" i="37"/>
  <c r="BZ252" i="37"/>
  <c r="CA252" i="37"/>
  <c r="CB252" i="37"/>
  <c r="CF252" i="37"/>
  <c r="CG252" i="37"/>
  <c r="CH252" i="37"/>
  <c r="CI252" i="37"/>
  <c r="CJ252" i="37"/>
  <c r="CK252" i="37"/>
  <c r="CL252" i="37"/>
  <c r="CM252" i="37"/>
  <c r="CN252" i="37"/>
  <c r="CO252" i="37"/>
  <c r="CP252" i="37"/>
  <c r="CT252" i="37"/>
  <c r="CU252" i="37"/>
  <c r="CV252" i="37"/>
  <c r="CW252" i="37"/>
  <c r="CX252" i="37"/>
  <c r="CY252" i="37"/>
  <c r="CZ252" i="37"/>
  <c r="DA252" i="37"/>
  <c r="DB252" i="37"/>
  <c r="DC252" i="37"/>
  <c r="DD252" i="37"/>
  <c r="DH252" i="37"/>
  <c r="DI252" i="37"/>
  <c r="DJ252" i="37"/>
  <c r="DK252" i="37"/>
  <c r="DL252" i="37"/>
  <c r="DM252" i="37"/>
  <c r="DN252" i="37"/>
  <c r="DO252" i="37"/>
  <c r="DP252" i="37"/>
  <c r="DQ252" i="37"/>
  <c r="DR252" i="37"/>
  <c r="A253" i="37"/>
  <c r="B253" i="37"/>
  <c r="F253" i="37"/>
  <c r="G253" i="37"/>
  <c r="AP253" i="37"/>
  <c r="AQ253" i="37"/>
  <c r="AR253" i="37"/>
  <c r="AS253" i="37"/>
  <c r="AT253" i="37"/>
  <c r="AU253" i="37"/>
  <c r="AV253" i="37"/>
  <c r="AW253" i="37"/>
  <c r="AX253" i="37"/>
  <c r="AY253" i="37"/>
  <c r="AZ253" i="37"/>
  <c r="BD253" i="37"/>
  <c r="BE253" i="37"/>
  <c r="BF253" i="37"/>
  <c r="BG253" i="37"/>
  <c r="BH253" i="37"/>
  <c r="BI253" i="37"/>
  <c r="BJ253" i="37"/>
  <c r="BK253" i="37"/>
  <c r="BL253" i="37"/>
  <c r="BM253" i="37"/>
  <c r="BN253" i="37"/>
  <c r="BR253" i="37"/>
  <c r="BS253" i="37"/>
  <c r="BT253" i="37"/>
  <c r="BU253" i="37"/>
  <c r="BV253" i="37"/>
  <c r="BW253" i="37"/>
  <c r="BX253" i="37"/>
  <c r="BY253" i="37"/>
  <c r="BZ253" i="37"/>
  <c r="CA253" i="37"/>
  <c r="CB253" i="37"/>
  <c r="CF253" i="37"/>
  <c r="CG253" i="37"/>
  <c r="CH253" i="37"/>
  <c r="CI253" i="37"/>
  <c r="CJ253" i="37"/>
  <c r="CK253" i="37"/>
  <c r="CL253" i="37"/>
  <c r="CM253" i="37"/>
  <c r="CN253" i="37"/>
  <c r="CO253" i="37"/>
  <c r="CP253" i="37"/>
  <c r="CT253" i="37"/>
  <c r="CU253" i="37"/>
  <c r="CV253" i="37"/>
  <c r="CW253" i="37"/>
  <c r="CX253" i="37"/>
  <c r="CY253" i="37"/>
  <c r="CZ253" i="37"/>
  <c r="DA253" i="37"/>
  <c r="DB253" i="37"/>
  <c r="DC253" i="37"/>
  <c r="DD253" i="37"/>
  <c r="DH253" i="37"/>
  <c r="DI253" i="37"/>
  <c r="DJ253" i="37"/>
  <c r="DK253" i="37"/>
  <c r="DL253" i="37"/>
  <c r="DM253" i="37"/>
  <c r="DN253" i="37"/>
  <c r="DO253" i="37"/>
  <c r="DP253" i="37"/>
  <c r="DQ253" i="37"/>
  <c r="DR253" i="37"/>
  <c r="A254" i="37"/>
  <c r="B254" i="37"/>
  <c r="F254" i="37"/>
  <c r="G254" i="37"/>
  <c r="AP254" i="37"/>
  <c r="AQ254" i="37"/>
  <c r="AR254" i="37"/>
  <c r="AS254" i="37"/>
  <c r="AT254" i="37"/>
  <c r="AU254" i="37"/>
  <c r="AV254" i="37"/>
  <c r="AW254" i="37"/>
  <c r="AX254" i="37"/>
  <c r="AY254" i="37"/>
  <c r="AZ254" i="37"/>
  <c r="BD254" i="37"/>
  <c r="BE254" i="37"/>
  <c r="BF254" i="37"/>
  <c r="BG254" i="37"/>
  <c r="BH254" i="37"/>
  <c r="BI254" i="37"/>
  <c r="BJ254" i="37"/>
  <c r="BK254" i="37"/>
  <c r="BL254" i="37"/>
  <c r="BM254" i="37"/>
  <c r="BN254" i="37"/>
  <c r="BR254" i="37"/>
  <c r="BS254" i="37"/>
  <c r="BT254" i="37"/>
  <c r="BU254" i="37"/>
  <c r="BV254" i="37"/>
  <c r="BW254" i="37"/>
  <c r="BX254" i="37"/>
  <c r="BY254" i="37"/>
  <c r="BZ254" i="37"/>
  <c r="CA254" i="37"/>
  <c r="CB254" i="37"/>
  <c r="CF254" i="37"/>
  <c r="CG254" i="37"/>
  <c r="CH254" i="37"/>
  <c r="CI254" i="37"/>
  <c r="CJ254" i="37"/>
  <c r="CK254" i="37"/>
  <c r="CL254" i="37"/>
  <c r="CM254" i="37"/>
  <c r="CN254" i="37"/>
  <c r="CO254" i="37"/>
  <c r="CP254" i="37"/>
  <c r="CT254" i="37"/>
  <c r="CU254" i="37"/>
  <c r="CV254" i="37"/>
  <c r="CW254" i="37"/>
  <c r="CX254" i="37"/>
  <c r="CY254" i="37"/>
  <c r="CZ254" i="37"/>
  <c r="DA254" i="37"/>
  <c r="DB254" i="37"/>
  <c r="DC254" i="37"/>
  <c r="DD254" i="37"/>
  <c r="DH254" i="37"/>
  <c r="DI254" i="37"/>
  <c r="DJ254" i="37"/>
  <c r="DK254" i="37"/>
  <c r="DL254" i="37"/>
  <c r="DM254" i="37"/>
  <c r="DN254" i="37"/>
  <c r="DO254" i="37"/>
  <c r="DP254" i="37"/>
  <c r="DQ254" i="37"/>
  <c r="DR254" i="37"/>
  <c r="A255" i="37"/>
  <c r="B255" i="37"/>
  <c r="F255" i="37"/>
  <c r="G255" i="37"/>
  <c r="AP255" i="37"/>
  <c r="AQ255" i="37"/>
  <c r="AR255" i="37"/>
  <c r="AS255" i="37"/>
  <c r="AT255" i="37"/>
  <c r="AU255" i="37"/>
  <c r="AV255" i="37"/>
  <c r="AW255" i="37"/>
  <c r="AX255" i="37"/>
  <c r="AY255" i="37"/>
  <c r="AZ255" i="37"/>
  <c r="BD255" i="37"/>
  <c r="BE255" i="37"/>
  <c r="BF255" i="37"/>
  <c r="BG255" i="37"/>
  <c r="BH255" i="37"/>
  <c r="BI255" i="37"/>
  <c r="BJ255" i="37"/>
  <c r="BK255" i="37"/>
  <c r="BL255" i="37"/>
  <c r="BM255" i="37"/>
  <c r="BN255" i="37"/>
  <c r="BR255" i="37"/>
  <c r="BS255" i="37"/>
  <c r="BT255" i="37"/>
  <c r="BU255" i="37"/>
  <c r="BV255" i="37"/>
  <c r="BW255" i="37"/>
  <c r="BX255" i="37"/>
  <c r="BY255" i="37"/>
  <c r="BZ255" i="37"/>
  <c r="CA255" i="37"/>
  <c r="CB255" i="37"/>
  <c r="CF255" i="37"/>
  <c r="CG255" i="37"/>
  <c r="CH255" i="37"/>
  <c r="CI255" i="37"/>
  <c r="CJ255" i="37"/>
  <c r="CK255" i="37"/>
  <c r="CL255" i="37"/>
  <c r="CM255" i="37"/>
  <c r="CN255" i="37"/>
  <c r="CO255" i="37"/>
  <c r="CP255" i="37"/>
  <c r="CT255" i="37"/>
  <c r="CU255" i="37"/>
  <c r="CV255" i="37"/>
  <c r="CW255" i="37"/>
  <c r="CX255" i="37"/>
  <c r="CY255" i="37"/>
  <c r="CZ255" i="37"/>
  <c r="DA255" i="37"/>
  <c r="DB255" i="37"/>
  <c r="DC255" i="37"/>
  <c r="DD255" i="37"/>
  <c r="DH255" i="37"/>
  <c r="DI255" i="37"/>
  <c r="DJ255" i="37"/>
  <c r="DK255" i="37"/>
  <c r="DL255" i="37"/>
  <c r="DM255" i="37"/>
  <c r="DN255" i="37"/>
  <c r="DO255" i="37"/>
  <c r="DP255" i="37"/>
  <c r="DQ255" i="37"/>
  <c r="DR255" i="37"/>
  <c r="A256" i="37"/>
  <c r="B256" i="37"/>
  <c r="F256" i="37"/>
  <c r="G256" i="37"/>
  <c r="AP256" i="37"/>
  <c r="AQ256" i="37"/>
  <c r="AR256" i="37"/>
  <c r="AS256" i="37"/>
  <c r="AT256" i="37"/>
  <c r="AU256" i="37"/>
  <c r="AV256" i="37"/>
  <c r="AW256" i="37"/>
  <c r="AX256" i="37"/>
  <c r="AY256" i="37"/>
  <c r="AZ256" i="37"/>
  <c r="BD256" i="37"/>
  <c r="BE256" i="37"/>
  <c r="BF256" i="37"/>
  <c r="BG256" i="37"/>
  <c r="BH256" i="37"/>
  <c r="BI256" i="37"/>
  <c r="BJ256" i="37"/>
  <c r="BK256" i="37"/>
  <c r="BL256" i="37"/>
  <c r="BM256" i="37"/>
  <c r="BN256" i="37"/>
  <c r="BR256" i="37"/>
  <c r="BS256" i="37"/>
  <c r="BT256" i="37"/>
  <c r="BU256" i="37"/>
  <c r="BV256" i="37"/>
  <c r="BW256" i="37"/>
  <c r="BX256" i="37"/>
  <c r="BY256" i="37"/>
  <c r="BZ256" i="37"/>
  <c r="CA256" i="37"/>
  <c r="CB256" i="37"/>
  <c r="CF256" i="37"/>
  <c r="CG256" i="37"/>
  <c r="CH256" i="37"/>
  <c r="CI256" i="37"/>
  <c r="CJ256" i="37"/>
  <c r="CK256" i="37"/>
  <c r="CL256" i="37"/>
  <c r="CM256" i="37"/>
  <c r="CN256" i="37"/>
  <c r="CO256" i="37"/>
  <c r="CP256" i="37"/>
  <c r="CT256" i="37"/>
  <c r="CU256" i="37"/>
  <c r="CV256" i="37"/>
  <c r="CW256" i="37"/>
  <c r="CX256" i="37"/>
  <c r="CY256" i="37"/>
  <c r="CZ256" i="37"/>
  <c r="DA256" i="37"/>
  <c r="DB256" i="37"/>
  <c r="DC256" i="37"/>
  <c r="DD256" i="37"/>
  <c r="DH256" i="37"/>
  <c r="DI256" i="37"/>
  <c r="DJ256" i="37"/>
  <c r="DK256" i="37"/>
  <c r="DL256" i="37"/>
  <c r="DM256" i="37"/>
  <c r="DN256" i="37"/>
  <c r="DO256" i="37"/>
  <c r="DP256" i="37"/>
  <c r="DQ256" i="37"/>
  <c r="DR256" i="37"/>
  <c r="A257" i="37"/>
  <c r="B257" i="37"/>
  <c r="F257" i="37"/>
  <c r="G257" i="37"/>
  <c r="AP257" i="37"/>
  <c r="AQ257" i="37"/>
  <c r="AR257" i="37"/>
  <c r="AS257" i="37"/>
  <c r="AT257" i="37"/>
  <c r="AU257" i="37"/>
  <c r="AV257" i="37"/>
  <c r="AW257" i="37"/>
  <c r="AX257" i="37"/>
  <c r="AY257" i="37"/>
  <c r="AZ257" i="37"/>
  <c r="BD257" i="37"/>
  <c r="BE257" i="37"/>
  <c r="BF257" i="37"/>
  <c r="BG257" i="37"/>
  <c r="BH257" i="37"/>
  <c r="BI257" i="37"/>
  <c r="BJ257" i="37"/>
  <c r="BK257" i="37"/>
  <c r="BL257" i="37"/>
  <c r="BM257" i="37"/>
  <c r="BN257" i="37"/>
  <c r="BR257" i="37"/>
  <c r="BS257" i="37"/>
  <c r="BT257" i="37"/>
  <c r="BU257" i="37"/>
  <c r="BV257" i="37"/>
  <c r="BW257" i="37"/>
  <c r="BX257" i="37"/>
  <c r="BY257" i="37"/>
  <c r="BZ257" i="37"/>
  <c r="CA257" i="37"/>
  <c r="CB257" i="37"/>
  <c r="CF257" i="37"/>
  <c r="CG257" i="37"/>
  <c r="CH257" i="37"/>
  <c r="CI257" i="37"/>
  <c r="CJ257" i="37"/>
  <c r="CK257" i="37"/>
  <c r="CL257" i="37"/>
  <c r="CM257" i="37"/>
  <c r="CN257" i="37"/>
  <c r="CO257" i="37"/>
  <c r="CP257" i="37"/>
  <c r="CT257" i="37"/>
  <c r="CU257" i="37"/>
  <c r="CV257" i="37"/>
  <c r="CW257" i="37"/>
  <c r="CX257" i="37"/>
  <c r="CY257" i="37"/>
  <c r="CZ257" i="37"/>
  <c r="DA257" i="37"/>
  <c r="DB257" i="37"/>
  <c r="DC257" i="37"/>
  <c r="DD257" i="37"/>
  <c r="DH257" i="37"/>
  <c r="DI257" i="37"/>
  <c r="DJ257" i="37"/>
  <c r="DK257" i="37"/>
  <c r="DL257" i="37"/>
  <c r="DM257" i="37"/>
  <c r="DN257" i="37"/>
  <c r="DO257" i="37"/>
  <c r="DP257" i="37"/>
  <c r="DQ257" i="37"/>
  <c r="DR257" i="37"/>
  <c r="A258" i="37"/>
  <c r="B258" i="37"/>
  <c r="F258" i="37"/>
  <c r="G258" i="37"/>
  <c r="AP258" i="37"/>
  <c r="AQ258" i="37"/>
  <c r="AR258" i="37"/>
  <c r="AS258" i="37"/>
  <c r="AT258" i="37"/>
  <c r="AU258" i="37"/>
  <c r="AV258" i="37"/>
  <c r="AW258" i="37"/>
  <c r="AX258" i="37"/>
  <c r="AY258" i="37"/>
  <c r="AZ258" i="37"/>
  <c r="BD258" i="37"/>
  <c r="BE258" i="37"/>
  <c r="BF258" i="37"/>
  <c r="BG258" i="37"/>
  <c r="BH258" i="37"/>
  <c r="BI258" i="37"/>
  <c r="BJ258" i="37"/>
  <c r="BK258" i="37"/>
  <c r="BL258" i="37"/>
  <c r="BM258" i="37"/>
  <c r="BN258" i="37"/>
  <c r="BR258" i="37"/>
  <c r="BS258" i="37"/>
  <c r="BT258" i="37"/>
  <c r="BU258" i="37"/>
  <c r="BV258" i="37"/>
  <c r="BW258" i="37"/>
  <c r="BX258" i="37"/>
  <c r="BY258" i="37"/>
  <c r="BZ258" i="37"/>
  <c r="CA258" i="37"/>
  <c r="CB258" i="37"/>
  <c r="CF258" i="37"/>
  <c r="CG258" i="37"/>
  <c r="CH258" i="37"/>
  <c r="CI258" i="37"/>
  <c r="CJ258" i="37"/>
  <c r="CK258" i="37"/>
  <c r="CL258" i="37"/>
  <c r="CM258" i="37"/>
  <c r="CN258" i="37"/>
  <c r="CO258" i="37"/>
  <c r="CP258" i="37"/>
  <c r="CT258" i="37"/>
  <c r="CU258" i="37"/>
  <c r="CV258" i="37"/>
  <c r="CW258" i="37"/>
  <c r="CX258" i="37"/>
  <c r="CY258" i="37"/>
  <c r="CZ258" i="37"/>
  <c r="DA258" i="37"/>
  <c r="DB258" i="37"/>
  <c r="DC258" i="37"/>
  <c r="DD258" i="37"/>
  <c r="DH258" i="37"/>
  <c r="DI258" i="37"/>
  <c r="DJ258" i="37"/>
  <c r="DK258" i="37"/>
  <c r="DL258" i="37"/>
  <c r="DM258" i="37"/>
  <c r="DN258" i="37"/>
  <c r="DO258" i="37"/>
  <c r="DP258" i="37"/>
  <c r="DQ258" i="37"/>
  <c r="DR258" i="37"/>
  <c r="A259" i="37"/>
  <c r="B259" i="37"/>
  <c r="F259" i="37"/>
  <c r="G259" i="37"/>
  <c r="AP259" i="37"/>
  <c r="AQ259" i="37"/>
  <c r="AR259" i="37"/>
  <c r="AS259" i="37"/>
  <c r="AT259" i="37"/>
  <c r="AU259" i="37"/>
  <c r="AV259" i="37"/>
  <c r="AW259" i="37"/>
  <c r="AX259" i="37"/>
  <c r="AY259" i="37"/>
  <c r="AZ259" i="37"/>
  <c r="BD259" i="37"/>
  <c r="BE259" i="37"/>
  <c r="BF259" i="37"/>
  <c r="BG259" i="37"/>
  <c r="BH259" i="37"/>
  <c r="BI259" i="37"/>
  <c r="BJ259" i="37"/>
  <c r="BK259" i="37"/>
  <c r="BL259" i="37"/>
  <c r="BM259" i="37"/>
  <c r="BN259" i="37"/>
  <c r="BR259" i="37"/>
  <c r="BS259" i="37"/>
  <c r="BT259" i="37"/>
  <c r="BU259" i="37"/>
  <c r="BV259" i="37"/>
  <c r="BW259" i="37"/>
  <c r="BX259" i="37"/>
  <c r="BY259" i="37"/>
  <c r="BZ259" i="37"/>
  <c r="CA259" i="37"/>
  <c r="CB259" i="37"/>
  <c r="CF259" i="37"/>
  <c r="CG259" i="37"/>
  <c r="CH259" i="37"/>
  <c r="CI259" i="37"/>
  <c r="CJ259" i="37"/>
  <c r="CK259" i="37"/>
  <c r="CL259" i="37"/>
  <c r="CM259" i="37"/>
  <c r="CN259" i="37"/>
  <c r="CO259" i="37"/>
  <c r="CP259" i="37"/>
  <c r="CT259" i="37"/>
  <c r="CU259" i="37"/>
  <c r="CV259" i="37"/>
  <c r="CW259" i="37"/>
  <c r="CX259" i="37"/>
  <c r="CY259" i="37"/>
  <c r="CZ259" i="37"/>
  <c r="DA259" i="37"/>
  <c r="DB259" i="37"/>
  <c r="DC259" i="37"/>
  <c r="DD259" i="37"/>
  <c r="DH259" i="37"/>
  <c r="DI259" i="37"/>
  <c r="DJ259" i="37"/>
  <c r="DK259" i="37"/>
  <c r="DL259" i="37"/>
  <c r="DM259" i="37"/>
  <c r="DN259" i="37"/>
  <c r="DO259" i="37"/>
  <c r="DP259" i="37"/>
  <c r="DQ259" i="37"/>
  <c r="DR259" i="37"/>
  <c r="A260" i="37"/>
  <c r="B260" i="37"/>
  <c r="F260" i="37"/>
  <c r="G260" i="37"/>
  <c r="AP260" i="37"/>
  <c r="AQ260" i="37"/>
  <c r="AR260" i="37"/>
  <c r="AS260" i="37"/>
  <c r="AT260" i="37"/>
  <c r="AU260" i="37"/>
  <c r="AV260" i="37"/>
  <c r="AW260" i="37"/>
  <c r="AX260" i="37"/>
  <c r="AY260" i="37"/>
  <c r="AZ260" i="37"/>
  <c r="BD260" i="37"/>
  <c r="BE260" i="37"/>
  <c r="BF260" i="37"/>
  <c r="BG260" i="37"/>
  <c r="BH260" i="37"/>
  <c r="BI260" i="37"/>
  <c r="BJ260" i="37"/>
  <c r="BK260" i="37"/>
  <c r="BL260" i="37"/>
  <c r="BM260" i="37"/>
  <c r="BN260" i="37"/>
  <c r="BR260" i="37"/>
  <c r="BS260" i="37"/>
  <c r="BT260" i="37"/>
  <c r="BU260" i="37"/>
  <c r="BV260" i="37"/>
  <c r="BW260" i="37"/>
  <c r="BX260" i="37"/>
  <c r="BY260" i="37"/>
  <c r="BZ260" i="37"/>
  <c r="CA260" i="37"/>
  <c r="CB260" i="37"/>
  <c r="CF260" i="37"/>
  <c r="CG260" i="37"/>
  <c r="CH260" i="37"/>
  <c r="CI260" i="37"/>
  <c r="CJ260" i="37"/>
  <c r="CK260" i="37"/>
  <c r="CL260" i="37"/>
  <c r="CM260" i="37"/>
  <c r="CN260" i="37"/>
  <c r="CO260" i="37"/>
  <c r="CP260" i="37"/>
  <c r="CT260" i="37"/>
  <c r="CU260" i="37"/>
  <c r="CV260" i="37"/>
  <c r="CW260" i="37"/>
  <c r="CX260" i="37"/>
  <c r="CY260" i="37"/>
  <c r="CZ260" i="37"/>
  <c r="DA260" i="37"/>
  <c r="DB260" i="37"/>
  <c r="DC260" i="37"/>
  <c r="DD260" i="37"/>
  <c r="DH260" i="37"/>
  <c r="DI260" i="37"/>
  <c r="DJ260" i="37"/>
  <c r="DK260" i="37"/>
  <c r="DL260" i="37"/>
  <c r="DM260" i="37"/>
  <c r="DN260" i="37"/>
  <c r="DO260" i="37"/>
  <c r="DP260" i="37"/>
  <c r="DQ260" i="37"/>
  <c r="DR260" i="37"/>
  <c r="A261" i="37"/>
  <c r="B261" i="37"/>
  <c r="F261" i="37"/>
  <c r="G261" i="37"/>
  <c r="AP261" i="37"/>
  <c r="AQ261" i="37"/>
  <c r="AR261" i="37"/>
  <c r="AS261" i="37"/>
  <c r="AT261" i="37"/>
  <c r="AU261" i="37"/>
  <c r="AV261" i="37"/>
  <c r="AW261" i="37"/>
  <c r="AX261" i="37"/>
  <c r="AY261" i="37"/>
  <c r="AZ261" i="37"/>
  <c r="BD261" i="37"/>
  <c r="BE261" i="37"/>
  <c r="BF261" i="37"/>
  <c r="BG261" i="37"/>
  <c r="BH261" i="37"/>
  <c r="BI261" i="37"/>
  <c r="BJ261" i="37"/>
  <c r="BK261" i="37"/>
  <c r="BL261" i="37"/>
  <c r="BM261" i="37"/>
  <c r="BN261" i="37"/>
  <c r="BR261" i="37"/>
  <c r="BS261" i="37"/>
  <c r="BT261" i="37"/>
  <c r="BU261" i="37"/>
  <c r="BV261" i="37"/>
  <c r="BW261" i="37"/>
  <c r="BX261" i="37"/>
  <c r="BY261" i="37"/>
  <c r="BZ261" i="37"/>
  <c r="CA261" i="37"/>
  <c r="CB261" i="37"/>
  <c r="CF261" i="37"/>
  <c r="CG261" i="37"/>
  <c r="CH261" i="37"/>
  <c r="CI261" i="37"/>
  <c r="CJ261" i="37"/>
  <c r="CK261" i="37"/>
  <c r="CL261" i="37"/>
  <c r="CM261" i="37"/>
  <c r="CN261" i="37"/>
  <c r="CO261" i="37"/>
  <c r="CP261" i="37"/>
  <c r="CT261" i="37"/>
  <c r="CU261" i="37"/>
  <c r="CV261" i="37"/>
  <c r="CW261" i="37"/>
  <c r="CX261" i="37"/>
  <c r="CY261" i="37"/>
  <c r="CZ261" i="37"/>
  <c r="DA261" i="37"/>
  <c r="DB261" i="37"/>
  <c r="DC261" i="37"/>
  <c r="DD261" i="37"/>
  <c r="DH261" i="37"/>
  <c r="DI261" i="37"/>
  <c r="DJ261" i="37"/>
  <c r="DK261" i="37"/>
  <c r="DL261" i="37"/>
  <c r="DM261" i="37"/>
  <c r="DN261" i="37"/>
  <c r="DO261" i="37"/>
  <c r="DP261" i="37"/>
  <c r="DQ261" i="37"/>
  <c r="DR261" i="37"/>
  <c r="A262" i="37"/>
  <c r="B262" i="37"/>
  <c r="F262" i="37"/>
  <c r="G262" i="37"/>
  <c r="AP262" i="37"/>
  <c r="AQ262" i="37"/>
  <c r="AR262" i="37"/>
  <c r="AS262" i="37"/>
  <c r="AT262" i="37"/>
  <c r="AU262" i="37"/>
  <c r="AV262" i="37"/>
  <c r="AW262" i="37"/>
  <c r="AX262" i="37"/>
  <c r="AY262" i="37"/>
  <c r="AZ262" i="37"/>
  <c r="BD262" i="37"/>
  <c r="BE262" i="37"/>
  <c r="BF262" i="37"/>
  <c r="BG262" i="37"/>
  <c r="BH262" i="37"/>
  <c r="BI262" i="37"/>
  <c r="BJ262" i="37"/>
  <c r="BK262" i="37"/>
  <c r="BL262" i="37"/>
  <c r="BM262" i="37"/>
  <c r="BN262" i="37"/>
  <c r="BR262" i="37"/>
  <c r="BS262" i="37"/>
  <c r="BT262" i="37"/>
  <c r="BU262" i="37"/>
  <c r="BV262" i="37"/>
  <c r="BW262" i="37"/>
  <c r="BX262" i="37"/>
  <c r="BY262" i="37"/>
  <c r="BZ262" i="37"/>
  <c r="CA262" i="37"/>
  <c r="CB262" i="37"/>
  <c r="CF262" i="37"/>
  <c r="CG262" i="37"/>
  <c r="CH262" i="37"/>
  <c r="CI262" i="37"/>
  <c r="CJ262" i="37"/>
  <c r="CK262" i="37"/>
  <c r="CL262" i="37"/>
  <c r="CM262" i="37"/>
  <c r="CN262" i="37"/>
  <c r="CO262" i="37"/>
  <c r="CP262" i="37"/>
  <c r="CT262" i="37"/>
  <c r="CU262" i="37"/>
  <c r="CV262" i="37"/>
  <c r="CW262" i="37"/>
  <c r="CX262" i="37"/>
  <c r="CY262" i="37"/>
  <c r="CZ262" i="37"/>
  <c r="DA262" i="37"/>
  <c r="DB262" i="37"/>
  <c r="DC262" i="37"/>
  <c r="DD262" i="37"/>
  <c r="DH262" i="37"/>
  <c r="DI262" i="37"/>
  <c r="DJ262" i="37"/>
  <c r="DK262" i="37"/>
  <c r="DL262" i="37"/>
  <c r="DM262" i="37"/>
  <c r="DN262" i="37"/>
  <c r="DO262" i="37"/>
  <c r="DP262" i="37"/>
  <c r="DQ262" i="37"/>
  <c r="DR262" i="37"/>
  <c r="A263" i="37"/>
  <c r="B263" i="37"/>
  <c r="F263" i="37"/>
  <c r="G263" i="37"/>
  <c r="AP263" i="37"/>
  <c r="AQ263" i="37"/>
  <c r="AR263" i="37"/>
  <c r="AS263" i="37"/>
  <c r="AT263" i="37"/>
  <c r="AU263" i="37"/>
  <c r="AV263" i="37"/>
  <c r="AW263" i="37"/>
  <c r="AX263" i="37"/>
  <c r="AY263" i="37"/>
  <c r="AZ263" i="37"/>
  <c r="BD263" i="37"/>
  <c r="BE263" i="37"/>
  <c r="BF263" i="37"/>
  <c r="BG263" i="37"/>
  <c r="BH263" i="37"/>
  <c r="BI263" i="37"/>
  <c r="BJ263" i="37"/>
  <c r="BK263" i="37"/>
  <c r="BL263" i="37"/>
  <c r="BM263" i="37"/>
  <c r="BN263" i="37"/>
  <c r="BR263" i="37"/>
  <c r="BS263" i="37"/>
  <c r="BT263" i="37"/>
  <c r="BU263" i="37"/>
  <c r="BV263" i="37"/>
  <c r="BW263" i="37"/>
  <c r="BX263" i="37"/>
  <c r="BY263" i="37"/>
  <c r="BZ263" i="37"/>
  <c r="CA263" i="37"/>
  <c r="CB263" i="37"/>
  <c r="CF263" i="37"/>
  <c r="CG263" i="37"/>
  <c r="CH263" i="37"/>
  <c r="CI263" i="37"/>
  <c r="CJ263" i="37"/>
  <c r="CK263" i="37"/>
  <c r="CL263" i="37"/>
  <c r="CM263" i="37"/>
  <c r="CN263" i="37"/>
  <c r="CO263" i="37"/>
  <c r="CP263" i="37"/>
  <c r="CT263" i="37"/>
  <c r="CU263" i="37"/>
  <c r="CV263" i="37"/>
  <c r="CW263" i="37"/>
  <c r="CX263" i="37"/>
  <c r="CY263" i="37"/>
  <c r="CZ263" i="37"/>
  <c r="DA263" i="37"/>
  <c r="DB263" i="37"/>
  <c r="DC263" i="37"/>
  <c r="DD263" i="37"/>
  <c r="DH263" i="37"/>
  <c r="DI263" i="37"/>
  <c r="DJ263" i="37"/>
  <c r="DK263" i="37"/>
  <c r="DL263" i="37"/>
  <c r="DM263" i="37"/>
  <c r="DN263" i="37"/>
  <c r="DO263" i="37"/>
  <c r="DP263" i="37"/>
  <c r="DQ263" i="37"/>
  <c r="DR263" i="37"/>
  <c r="A264" i="37"/>
  <c r="B264" i="37"/>
  <c r="F264" i="37"/>
  <c r="G264" i="37"/>
  <c r="AP264" i="37"/>
  <c r="AQ264" i="37"/>
  <c r="AR264" i="37"/>
  <c r="AS264" i="37"/>
  <c r="AT264" i="37"/>
  <c r="AU264" i="37"/>
  <c r="AV264" i="37"/>
  <c r="AW264" i="37"/>
  <c r="AX264" i="37"/>
  <c r="AY264" i="37"/>
  <c r="AZ264" i="37"/>
  <c r="BD264" i="37"/>
  <c r="BE264" i="37"/>
  <c r="BF264" i="37"/>
  <c r="BG264" i="37"/>
  <c r="BH264" i="37"/>
  <c r="BI264" i="37"/>
  <c r="BJ264" i="37"/>
  <c r="BK264" i="37"/>
  <c r="BL264" i="37"/>
  <c r="BM264" i="37"/>
  <c r="BN264" i="37"/>
  <c r="BR264" i="37"/>
  <c r="BS264" i="37"/>
  <c r="BT264" i="37"/>
  <c r="BU264" i="37"/>
  <c r="BV264" i="37"/>
  <c r="BW264" i="37"/>
  <c r="BX264" i="37"/>
  <c r="BY264" i="37"/>
  <c r="BZ264" i="37"/>
  <c r="CA264" i="37"/>
  <c r="CB264" i="37"/>
  <c r="CF264" i="37"/>
  <c r="CG264" i="37"/>
  <c r="CH264" i="37"/>
  <c r="CI264" i="37"/>
  <c r="CJ264" i="37"/>
  <c r="CK264" i="37"/>
  <c r="CL264" i="37"/>
  <c r="CM264" i="37"/>
  <c r="CN264" i="37"/>
  <c r="CO264" i="37"/>
  <c r="CP264" i="37"/>
  <c r="CT264" i="37"/>
  <c r="CU264" i="37"/>
  <c r="CV264" i="37"/>
  <c r="CW264" i="37"/>
  <c r="CX264" i="37"/>
  <c r="CY264" i="37"/>
  <c r="CZ264" i="37"/>
  <c r="DA264" i="37"/>
  <c r="DB264" i="37"/>
  <c r="DC264" i="37"/>
  <c r="DD264" i="37"/>
  <c r="DH264" i="37"/>
  <c r="DI264" i="37"/>
  <c r="DJ264" i="37"/>
  <c r="DK264" i="37"/>
  <c r="DL264" i="37"/>
  <c r="DM264" i="37"/>
  <c r="DN264" i="37"/>
  <c r="DO264" i="37"/>
  <c r="DP264" i="37"/>
  <c r="DQ264" i="37"/>
  <c r="DR264" i="37"/>
  <c r="A265" i="37"/>
  <c r="B265" i="37"/>
  <c r="F265" i="37"/>
  <c r="G265" i="37"/>
  <c r="AP265" i="37"/>
  <c r="AQ265" i="37"/>
  <c r="AR265" i="37"/>
  <c r="AS265" i="37"/>
  <c r="AT265" i="37"/>
  <c r="AU265" i="37"/>
  <c r="AV265" i="37"/>
  <c r="AW265" i="37"/>
  <c r="AX265" i="37"/>
  <c r="AY265" i="37"/>
  <c r="AZ265" i="37"/>
  <c r="BD265" i="37"/>
  <c r="BE265" i="37"/>
  <c r="BF265" i="37"/>
  <c r="BG265" i="37"/>
  <c r="BH265" i="37"/>
  <c r="BI265" i="37"/>
  <c r="BJ265" i="37"/>
  <c r="BK265" i="37"/>
  <c r="BL265" i="37"/>
  <c r="BM265" i="37"/>
  <c r="BN265" i="37"/>
  <c r="BR265" i="37"/>
  <c r="BS265" i="37"/>
  <c r="BT265" i="37"/>
  <c r="BU265" i="37"/>
  <c r="BV265" i="37"/>
  <c r="BW265" i="37"/>
  <c r="BX265" i="37"/>
  <c r="BY265" i="37"/>
  <c r="BZ265" i="37"/>
  <c r="CA265" i="37"/>
  <c r="CB265" i="37"/>
  <c r="CF265" i="37"/>
  <c r="CG265" i="37"/>
  <c r="CH265" i="37"/>
  <c r="CI265" i="37"/>
  <c r="CJ265" i="37"/>
  <c r="CK265" i="37"/>
  <c r="CL265" i="37"/>
  <c r="CM265" i="37"/>
  <c r="CN265" i="37"/>
  <c r="CO265" i="37"/>
  <c r="CP265" i="37"/>
  <c r="CT265" i="37"/>
  <c r="CU265" i="37"/>
  <c r="CV265" i="37"/>
  <c r="CW265" i="37"/>
  <c r="CX265" i="37"/>
  <c r="CY265" i="37"/>
  <c r="CZ265" i="37"/>
  <c r="DA265" i="37"/>
  <c r="DB265" i="37"/>
  <c r="DC265" i="37"/>
  <c r="DD265" i="37"/>
  <c r="DH265" i="37"/>
  <c r="DI265" i="37"/>
  <c r="DJ265" i="37"/>
  <c r="DK265" i="37"/>
  <c r="DL265" i="37"/>
  <c r="DM265" i="37"/>
  <c r="DN265" i="37"/>
  <c r="DO265" i="37"/>
  <c r="DP265" i="37"/>
  <c r="DQ265" i="37"/>
  <c r="DR265" i="37"/>
  <c r="A266" i="37"/>
  <c r="B266" i="37"/>
  <c r="F266" i="37"/>
  <c r="G266" i="37"/>
  <c r="AP266" i="37"/>
  <c r="AQ266" i="37"/>
  <c r="AR266" i="37"/>
  <c r="AS266" i="37"/>
  <c r="AT266" i="37"/>
  <c r="AU266" i="37"/>
  <c r="AV266" i="37"/>
  <c r="AW266" i="37"/>
  <c r="AX266" i="37"/>
  <c r="AY266" i="37"/>
  <c r="AZ266" i="37"/>
  <c r="BD266" i="37"/>
  <c r="BE266" i="37"/>
  <c r="BF266" i="37"/>
  <c r="BG266" i="37"/>
  <c r="BH266" i="37"/>
  <c r="BI266" i="37"/>
  <c r="BJ266" i="37"/>
  <c r="BK266" i="37"/>
  <c r="BL266" i="37"/>
  <c r="BM266" i="37"/>
  <c r="BN266" i="37"/>
  <c r="BR266" i="37"/>
  <c r="BS266" i="37"/>
  <c r="BT266" i="37"/>
  <c r="BU266" i="37"/>
  <c r="BV266" i="37"/>
  <c r="BW266" i="37"/>
  <c r="BX266" i="37"/>
  <c r="BY266" i="37"/>
  <c r="BZ266" i="37"/>
  <c r="CA266" i="37"/>
  <c r="CB266" i="37"/>
  <c r="CF266" i="37"/>
  <c r="CG266" i="37"/>
  <c r="CH266" i="37"/>
  <c r="CI266" i="37"/>
  <c r="CJ266" i="37"/>
  <c r="CK266" i="37"/>
  <c r="CL266" i="37"/>
  <c r="CM266" i="37"/>
  <c r="CN266" i="37"/>
  <c r="CO266" i="37"/>
  <c r="CP266" i="37"/>
  <c r="CT266" i="37"/>
  <c r="CU266" i="37"/>
  <c r="CV266" i="37"/>
  <c r="CW266" i="37"/>
  <c r="CX266" i="37"/>
  <c r="CY266" i="37"/>
  <c r="CZ266" i="37"/>
  <c r="DA266" i="37"/>
  <c r="DB266" i="37"/>
  <c r="DC266" i="37"/>
  <c r="DD266" i="37"/>
  <c r="DH266" i="37"/>
  <c r="DI266" i="37"/>
  <c r="DJ266" i="37"/>
  <c r="DK266" i="37"/>
  <c r="DL266" i="37"/>
  <c r="DM266" i="37"/>
  <c r="DN266" i="37"/>
  <c r="DO266" i="37"/>
  <c r="DP266" i="37"/>
  <c r="DQ266" i="37"/>
  <c r="DR266" i="37"/>
  <c r="A267" i="37"/>
  <c r="B267" i="37"/>
  <c r="F267" i="37"/>
  <c r="G267" i="37"/>
  <c r="AP267" i="37"/>
  <c r="AQ267" i="37"/>
  <c r="AR267" i="37"/>
  <c r="AS267" i="37"/>
  <c r="AT267" i="37"/>
  <c r="AU267" i="37"/>
  <c r="AV267" i="37"/>
  <c r="AW267" i="37"/>
  <c r="AX267" i="37"/>
  <c r="AY267" i="37"/>
  <c r="AZ267" i="37"/>
  <c r="BD267" i="37"/>
  <c r="BE267" i="37"/>
  <c r="BF267" i="37"/>
  <c r="BG267" i="37"/>
  <c r="BH267" i="37"/>
  <c r="BI267" i="37"/>
  <c r="BJ267" i="37"/>
  <c r="BK267" i="37"/>
  <c r="BL267" i="37"/>
  <c r="BM267" i="37"/>
  <c r="BN267" i="37"/>
  <c r="BR267" i="37"/>
  <c r="BS267" i="37"/>
  <c r="BT267" i="37"/>
  <c r="BU267" i="37"/>
  <c r="BV267" i="37"/>
  <c r="BW267" i="37"/>
  <c r="BX267" i="37"/>
  <c r="BY267" i="37"/>
  <c r="BZ267" i="37"/>
  <c r="CA267" i="37"/>
  <c r="CB267" i="37"/>
  <c r="CF267" i="37"/>
  <c r="CG267" i="37"/>
  <c r="CH267" i="37"/>
  <c r="CI267" i="37"/>
  <c r="CJ267" i="37"/>
  <c r="CK267" i="37"/>
  <c r="CL267" i="37"/>
  <c r="CM267" i="37"/>
  <c r="CN267" i="37"/>
  <c r="CO267" i="37"/>
  <c r="CP267" i="37"/>
  <c r="CT267" i="37"/>
  <c r="CU267" i="37"/>
  <c r="CV267" i="37"/>
  <c r="CW267" i="37"/>
  <c r="CX267" i="37"/>
  <c r="CY267" i="37"/>
  <c r="CZ267" i="37"/>
  <c r="DA267" i="37"/>
  <c r="DB267" i="37"/>
  <c r="DC267" i="37"/>
  <c r="DD267" i="37"/>
  <c r="DH267" i="37"/>
  <c r="DI267" i="37"/>
  <c r="DJ267" i="37"/>
  <c r="DK267" i="37"/>
  <c r="DL267" i="37"/>
  <c r="DM267" i="37"/>
  <c r="DN267" i="37"/>
  <c r="DO267" i="37"/>
  <c r="DP267" i="37"/>
  <c r="DQ267" i="37"/>
  <c r="DR267" i="37"/>
  <c r="A268" i="37"/>
  <c r="B268" i="37"/>
  <c r="F268" i="37"/>
  <c r="G268" i="37"/>
  <c r="AP268" i="37"/>
  <c r="AQ268" i="37"/>
  <c r="AR268" i="37"/>
  <c r="AS268" i="37"/>
  <c r="AT268" i="37"/>
  <c r="AU268" i="37"/>
  <c r="AV268" i="37"/>
  <c r="AW268" i="37"/>
  <c r="AX268" i="37"/>
  <c r="AY268" i="37"/>
  <c r="AZ268" i="37"/>
  <c r="BD268" i="37"/>
  <c r="BE268" i="37"/>
  <c r="BF268" i="37"/>
  <c r="BG268" i="37"/>
  <c r="BH268" i="37"/>
  <c r="BI268" i="37"/>
  <c r="BJ268" i="37"/>
  <c r="BK268" i="37"/>
  <c r="BL268" i="37"/>
  <c r="BM268" i="37"/>
  <c r="BN268" i="37"/>
  <c r="BR268" i="37"/>
  <c r="BS268" i="37"/>
  <c r="BT268" i="37"/>
  <c r="BU268" i="37"/>
  <c r="BV268" i="37"/>
  <c r="BW268" i="37"/>
  <c r="BX268" i="37"/>
  <c r="BY268" i="37"/>
  <c r="BZ268" i="37"/>
  <c r="CA268" i="37"/>
  <c r="CB268" i="37"/>
  <c r="CF268" i="37"/>
  <c r="CG268" i="37"/>
  <c r="CH268" i="37"/>
  <c r="CI268" i="37"/>
  <c r="CJ268" i="37"/>
  <c r="CK268" i="37"/>
  <c r="CL268" i="37"/>
  <c r="CM268" i="37"/>
  <c r="CN268" i="37"/>
  <c r="CO268" i="37"/>
  <c r="CP268" i="37"/>
  <c r="CT268" i="37"/>
  <c r="CU268" i="37"/>
  <c r="CV268" i="37"/>
  <c r="CW268" i="37"/>
  <c r="CX268" i="37"/>
  <c r="CY268" i="37"/>
  <c r="CZ268" i="37"/>
  <c r="DA268" i="37"/>
  <c r="DB268" i="37"/>
  <c r="DC268" i="37"/>
  <c r="DD268" i="37"/>
  <c r="DH268" i="37"/>
  <c r="DI268" i="37"/>
  <c r="DJ268" i="37"/>
  <c r="DK268" i="37"/>
  <c r="DL268" i="37"/>
  <c r="DM268" i="37"/>
  <c r="DN268" i="37"/>
  <c r="DO268" i="37"/>
  <c r="DP268" i="37"/>
  <c r="DQ268" i="37"/>
  <c r="DR268" i="37"/>
  <c r="A269" i="37"/>
  <c r="B269" i="37"/>
  <c r="F269" i="37"/>
  <c r="G269" i="37"/>
  <c r="AP269" i="37"/>
  <c r="AQ269" i="37"/>
  <c r="AR269" i="37"/>
  <c r="AS269" i="37"/>
  <c r="AT269" i="37"/>
  <c r="AU269" i="37"/>
  <c r="AV269" i="37"/>
  <c r="AW269" i="37"/>
  <c r="AX269" i="37"/>
  <c r="AY269" i="37"/>
  <c r="AZ269" i="37"/>
  <c r="BD269" i="37"/>
  <c r="BE269" i="37"/>
  <c r="BF269" i="37"/>
  <c r="BG269" i="37"/>
  <c r="BH269" i="37"/>
  <c r="BI269" i="37"/>
  <c r="BJ269" i="37"/>
  <c r="BK269" i="37"/>
  <c r="BL269" i="37"/>
  <c r="BM269" i="37"/>
  <c r="BN269" i="37"/>
  <c r="BR269" i="37"/>
  <c r="BS269" i="37"/>
  <c r="BT269" i="37"/>
  <c r="BU269" i="37"/>
  <c r="BV269" i="37"/>
  <c r="BW269" i="37"/>
  <c r="BX269" i="37"/>
  <c r="BY269" i="37"/>
  <c r="BZ269" i="37"/>
  <c r="CA269" i="37"/>
  <c r="CB269" i="37"/>
  <c r="CF269" i="37"/>
  <c r="CG269" i="37"/>
  <c r="CH269" i="37"/>
  <c r="CI269" i="37"/>
  <c r="CJ269" i="37"/>
  <c r="CK269" i="37"/>
  <c r="CL269" i="37"/>
  <c r="CM269" i="37"/>
  <c r="CN269" i="37"/>
  <c r="CO269" i="37"/>
  <c r="CP269" i="37"/>
  <c r="CT269" i="37"/>
  <c r="CU269" i="37"/>
  <c r="CV269" i="37"/>
  <c r="CW269" i="37"/>
  <c r="CX269" i="37"/>
  <c r="CY269" i="37"/>
  <c r="CZ269" i="37"/>
  <c r="DA269" i="37"/>
  <c r="DB269" i="37"/>
  <c r="DC269" i="37"/>
  <c r="DD269" i="37"/>
  <c r="DH269" i="37"/>
  <c r="DI269" i="37"/>
  <c r="DJ269" i="37"/>
  <c r="DK269" i="37"/>
  <c r="DL269" i="37"/>
  <c r="DM269" i="37"/>
  <c r="DN269" i="37"/>
  <c r="DO269" i="37"/>
  <c r="DP269" i="37"/>
  <c r="DQ269" i="37"/>
  <c r="DR269" i="37"/>
  <c r="A270" i="37"/>
  <c r="B270" i="37"/>
  <c r="F270" i="37"/>
  <c r="G270" i="37"/>
  <c r="AP270" i="37"/>
  <c r="AQ270" i="37"/>
  <c r="AR270" i="37"/>
  <c r="AS270" i="37"/>
  <c r="AT270" i="37"/>
  <c r="AU270" i="37"/>
  <c r="AV270" i="37"/>
  <c r="AW270" i="37"/>
  <c r="AX270" i="37"/>
  <c r="AY270" i="37"/>
  <c r="AZ270" i="37"/>
  <c r="BD270" i="37"/>
  <c r="BE270" i="37"/>
  <c r="BF270" i="37"/>
  <c r="BG270" i="37"/>
  <c r="BH270" i="37"/>
  <c r="BI270" i="37"/>
  <c r="BJ270" i="37"/>
  <c r="BK270" i="37"/>
  <c r="BL270" i="37"/>
  <c r="BM270" i="37"/>
  <c r="BN270" i="37"/>
  <c r="BR270" i="37"/>
  <c r="BS270" i="37"/>
  <c r="BT270" i="37"/>
  <c r="BU270" i="37"/>
  <c r="BV270" i="37"/>
  <c r="BW270" i="37"/>
  <c r="BX270" i="37"/>
  <c r="BY270" i="37"/>
  <c r="BZ270" i="37"/>
  <c r="CA270" i="37"/>
  <c r="CB270" i="37"/>
  <c r="CF270" i="37"/>
  <c r="CG270" i="37"/>
  <c r="CH270" i="37"/>
  <c r="CI270" i="37"/>
  <c r="CJ270" i="37"/>
  <c r="CK270" i="37"/>
  <c r="CL270" i="37"/>
  <c r="CM270" i="37"/>
  <c r="CN270" i="37"/>
  <c r="CO270" i="37"/>
  <c r="CP270" i="37"/>
  <c r="CT270" i="37"/>
  <c r="CU270" i="37"/>
  <c r="CV270" i="37"/>
  <c r="CW270" i="37"/>
  <c r="CX270" i="37"/>
  <c r="CY270" i="37"/>
  <c r="CZ270" i="37"/>
  <c r="DA270" i="37"/>
  <c r="DB270" i="37"/>
  <c r="DC270" i="37"/>
  <c r="DD270" i="37"/>
  <c r="DH270" i="37"/>
  <c r="DI270" i="37"/>
  <c r="DJ270" i="37"/>
  <c r="DK270" i="37"/>
  <c r="DL270" i="37"/>
  <c r="DM270" i="37"/>
  <c r="DN270" i="37"/>
  <c r="DO270" i="37"/>
  <c r="DP270" i="37"/>
  <c r="DQ270" i="37"/>
  <c r="DR270" i="37"/>
  <c r="A271" i="37"/>
  <c r="B271" i="37"/>
  <c r="F271" i="37"/>
  <c r="G271" i="37"/>
  <c r="AP271" i="37"/>
  <c r="AQ271" i="37"/>
  <c r="AR271" i="37"/>
  <c r="AS271" i="37"/>
  <c r="AT271" i="37"/>
  <c r="AU271" i="37"/>
  <c r="AV271" i="37"/>
  <c r="AW271" i="37"/>
  <c r="AX271" i="37"/>
  <c r="AY271" i="37"/>
  <c r="AZ271" i="37"/>
  <c r="BD271" i="37"/>
  <c r="BE271" i="37"/>
  <c r="BF271" i="37"/>
  <c r="BG271" i="37"/>
  <c r="BH271" i="37"/>
  <c r="BI271" i="37"/>
  <c r="BJ271" i="37"/>
  <c r="BK271" i="37"/>
  <c r="BL271" i="37"/>
  <c r="BM271" i="37"/>
  <c r="BN271" i="37"/>
  <c r="BR271" i="37"/>
  <c r="BS271" i="37"/>
  <c r="BT271" i="37"/>
  <c r="BU271" i="37"/>
  <c r="BV271" i="37"/>
  <c r="BW271" i="37"/>
  <c r="BX271" i="37"/>
  <c r="BY271" i="37"/>
  <c r="BZ271" i="37"/>
  <c r="CA271" i="37"/>
  <c r="CB271" i="37"/>
  <c r="CF271" i="37"/>
  <c r="CG271" i="37"/>
  <c r="CH271" i="37"/>
  <c r="CI271" i="37"/>
  <c r="CJ271" i="37"/>
  <c r="CK271" i="37"/>
  <c r="CL271" i="37"/>
  <c r="CM271" i="37"/>
  <c r="CN271" i="37"/>
  <c r="CO271" i="37"/>
  <c r="CP271" i="37"/>
  <c r="CT271" i="37"/>
  <c r="CU271" i="37"/>
  <c r="CV271" i="37"/>
  <c r="CW271" i="37"/>
  <c r="CX271" i="37"/>
  <c r="CY271" i="37"/>
  <c r="CZ271" i="37"/>
  <c r="DA271" i="37"/>
  <c r="DB271" i="37"/>
  <c r="DC271" i="37"/>
  <c r="DD271" i="37"/>
  <c r="DH271" i="37"/>
  <c r="DI271" i="37"/>
  <c r="DJ271" i="37"/>
  <c r="DK271" i="37"/>
  <c r="DL271" i="37"/>
  <c r="DM271" i="37"/>
  <c r="DN271" i="37"/>
  <c r="DO271" i="37"/>
  <c r="DP271" i="37"/>
  <c r="DQ271" i="37"/>
  <c r="DR271" i="37"/>
  <c r="A272" i="37"/>
  <c r="B272" i="37"/>
  <c r="F272" i="37"/>
  <c r="G272" i="37"/>
  <c r="AP272" i="37"/>
  <c r="AQ272" i="37"/>
  <c r="AR272" i="37"/>
  <c r="AS272" i="37"/>
  <c r="AT272" i="37"/>
  <c r="AU272" i="37"/>
  <c r="AV272" i="37"/>
  <c r="AW272" i="37"/>
  <c r="AX272" i="37"/>
  <c r="AY272" i="37"/>
  <c r="AZ272" i="37"/>
  <c r="BD272" i="37"/>
  <c r="BE272" i="37"/>
  <c r="BF272" i="37"/>
  <c r="BG272" i="37"/>
  <c r="BH272" i="37"/>
  <c r="BI272" i="37"/>
  <c r="BJ272" i="37"/>
  <c r="BK272" i="37"/>
  <c r="BL272" i="37"/>
  <c r="BM272" i="37"/>
  <c r="BN272" i="37"/>
  <c r="BR272" i="37"/>
  <c r="BS272" i="37"/>
  <c r="BT272" i="37"/>
  <c r="BU272" i="37"/>
  <c r="BV272" i="37"/>
  <c r="BW272" i="37"/>
  <c r="BX272" i="37"/>
  <c r="BY272" i="37"/>
  <c r="BZ272" i="37"/>
  <c r="CA272" i="37"/>
  <c r="CB272" i="37"/>
  <c r="CF272" i="37"/>
  <c r="CG272" i="37"/>
  <c r="CH272" i="37"/>
  <c r="CI272" i="37"/>
  <c r="CJ272" i="37"/>
  <c r="CK272" i="37"/>
  <c r="CL272" i="37"/>
  <c r="CM272" i="37"/>
  <c r="CN272" i="37"/>
  <c r="CO272" i="37"/>
  <c r="CP272" i="37"/>
  <c r="CT272" i="37"/>
  <c r="CU272" i="37"/>
  <c r="CV272" i="37"/>
  <c r="CW272" i="37"/>
  <c r="CX272" i="37"/>
  <c r="CY272" i="37"/>
  <c r="CZ272" i="37"/>
  <c r="DA272" i="37"/>
  <c r="DB272" i="37"/>
  <c r="DC272" i="37"/>
  <c r="DD272" i="37"/>
  <c r="DH272" i="37"/>
  <c r="DI272" i="37"/>
  <c r="DJ272" i="37"/>
  <c r="DK272" i="37"/>
  <c r="DL272" i="37"/>
  <c r="DM272" i="37"/>
  <c r="DN272" i="37"/>
  <c r="DO272" i="37"/>
  <c r="DP272" i="37"/>
  <c r="DQ272" i="37"/>
  <c r="DR272" i="37"/>
  <c r="A273" i="37"/>
  <c r="B273" i="37"/>
  <c r="F273" i="37"/>
  <c r="G273" i="37"/>
  <c r="AP273" i="37"/>
  <c r="AQ273" i="37"/>
  <c r="AR273" i="37"/>
  <c r="AS273" i="37"/>
  <c r="AT273" i="37"/>
  <c r="AU273" i="37"/>
  <c r="AV273" i="37"/>
  <c r="AW273" i="37"/>
  <c r="AX273" i="37"/>
  <c r="AY273" i="37"/>
  <c r="AZ273" i="37"/>
  <c r="BD273" i="37"/>
  <c r="BE273" i="37"/>
  <c r="BF273" i="37"/>
  <c r="BG273" i="37"/>
  <c r="BH273" i="37"/>
  <c r="BI273" i="37"/>
  <c r="BJ273" i="37"/>
  <c r="BK273" i="37"/>
  <c r="BL273" i="37"/>
  <c r="BM273" i="37"/>
  <c r="BN273" i="37"/>
  <c r="BR273" i="37"/>
  <c r="BS273" i="37"/>
  <c r="BT273" i="37"/>
  <c r="BU273" i="37"/>
  <c r="BV273" i="37"/>
  <c r="BW273" i="37"/>
  <c r="BX273" i="37"/>
  <c r="BY273" i="37"/>
  <c r="BZ273" i="37"/>
  <c r="CA273" i="37"/>
  <c r="CB273" i="37"/>
  <c r="CF273" i="37"/>
  <c r="CG273" i="37"/>
  <c r="CH273" i="37"/>
  <c r="CI273" i="37"/>
  <c r="CJ273" i="37"/>
  <c r="CK273" i="37"/>
  <c r="CL273" i="37"/>
  <c r="CM273" i="37"/>
  <c r="CN273" i="37"/>
  <c r="CO273" i="37"/>
  <c r="CP273" i="37"/>
  <c r="CT273" i="37"/>
  <c r="CU273" i="37"/>
  <c r="CV273" i="37"/>
  <c r="CW273" i="37"/>
  <c r="CX273" i="37"/>
  <c r="CY273" i="37"/>
  <c r="CZ273" i="37"/>
  <c r="DA273" i="37"/>
  <c r="DB273" i="37"/>
  <c r="DC273" i="37"/>
  <c r="DD273" i="37"/>
  <c r="DH273" i="37"/>
  <c r="DI273" i="37"/>
  <c r="DJ273" i="37"/>
  <c r="DK273" i="37"/>
  <c r="DL273" i="37"/>
  <c r="DM273" i="37"/>
  <c r="DN273" i="37"/>
  <c r="DO273" i="37"/>
  <c r="DP273" i="37"/>
  <c r="DQ273" i="37"/>
  <c r="DR273" i="37"/>
  <c r="A274" i="37"/>
  <c r="B274" i="37"/>
  <c r="F274" i="37"/>
  <c r="G274" i="37"/>
  <c r="AP274" i="37"/>
  <c r="AQ274" i="37"/>
  <c r="AR274" i="37"/>
  <c r="AS274" i="37"/>
  <c r="AT274" i="37"/>
  <c r="AU274" i="37"/>
  <c r="AV274" i="37"/>
  <c r="AW274" i="37"/>
  <c r="AX274" i="37"/>
  <c r="AY274" i="37"/>
  <c r="AZ274" i="37"/>
  <c r="BD274" i="37"/>
  <c r="BE274" i="37"/>
  <c r="BF274" i="37"/>
  <c r="BG274" i="37"/>
  <c r="BH274" i="37"/>
  <c r="BI274" i="37"/>
  <c r="BJ274" i="37"/>
  <c r="BK274" i="37"/>
  <c r="BL274" i="37"/>
  <c r="BM274" i="37"/>
  <c r="BN274" i="37"/>
  <c r="BR274" i="37"/>
  <c r="BS274" i="37"/>
  <c r="BT274" i="37"/>
  <c r="BU274" i="37"/>
  <c r="BV274" i="37"/>
  <c r="BW274" i="37"/>
  <c r="BX274" i="37"/>
  <c r="BY274" i="37"/>
  <c r="BZ274" i="37"/>
  <c r="CA274" i="37"/>
  <c r="CB274" i="37"/>
  <c r="CF274" i="37"/>
  <c r="CG274" i="37"/>
  <c r="CH274" i="37"/>
  <c r="CI274" i="37"/>
  <c r="CJ274" i="37"/>
  <c r="CK274" i="37"/>
  <c r="CL274" i="37"/>
  <c r="CM274" i="37"/>
  <c r="CN274" i="37"/>
  <c r="CO274" i="37"/>
  <c r="CP274" i="37"/>
  <c r="CT274" i="37"/>
  <c r="CU274" i="37"/>
  <c r="CV274" i="37"/>
  <c r="CW274" i="37"/>
  <c r="CX274" i="37"/>
  <c r="CY274" i="37"/>
  <c r="CZ274" i="37"/>
  <c r="DA274" i="37"/>
  <c r="DB274" i="37"/>
  <c r="DC274" i="37"/>
  <c r="DD274" i="37"/>
  <c r="DH274" i="37"/>
  <c r="DI274" i="37"/>
  <c r="DJ274" i="37"/>
  <c r="DK274" i="37"/>
  <c r="DL274" i="37"/>
  <c r="DM274" i="37"/>
  <c r="DN274" i="37"/>
  <c r="DO274" i="37"/>
  <c r="DP274" i="37"/>
  <c r="DQ274" i="37"/>
  <c r="DR274" i="37"/>
  <c r="A275" i="37"/>
  <c r="B275" i="37"/>
  <c r="F275" i="37"/>
  <c r="G275" i="37"/>
  <c r="AP275" i="37"/>
  <c r="AQ275" i="37"/>
  <c r="AR275" i="37"/>
  <c r="AS275" i="37"/>
  <c r="AT275" i="37"/>
  <c r="AU275" i="37"/>
  <c r="AV275" i="37"/>
  <c r="AW275" i="37"/>
  <c r="AX275" i="37"/>
  <c r="AY275" i="37"/>
  <c r="AZ275" i="37"/>
  <c r="BD275" i="37"/>
  <c r="BE275" i="37"/>
  <c r="BF275" i="37"/>
  <c r="BG275" i="37"/>
  <c r="BH275" i="37"/>
  <c r="BI275" i="37"/>
  <c r="BJ275" i="37"/>
  <c r="BK275" i="37"/>
  <c r="BL275" i="37"/>
  <c r="BM275" i="37"/>
  <c r="BN275" i="37"/>
  <c r="BR275" i="37"/>
  <c r="BS275" i="37"/>
  <c r="BT275" i="37"/>
  <c r="BU275" i="37"/>
  <c r="BV275" i="37"/>
  <c r="BW275" i="37"/>
  <c r="BX275" i="37"/>
  <c r="BY275" i="37"/>
  <c r="BZ275" i="37"/>
  <c r="CA275" i="37"/>
  <c r="CB275" i="37"/>
  <c r="CF275" i="37"/>
  <c r="CG275" i="37"/>
  <c r="CH275" i="37"/>
  <c r="CI275" i="37"/>
  <c r="CJ275" i="37"/>
  <c r="CK275" i="37"/>
  <c r="CL275" i="37"/>
  <c r="CM275" i="37"/>
  <c r="CN275" i="37"/>
  <c r="CO275" i="37"/>
  <c r="CP275" i="37"/>
  <c r="CT275" i="37"/>
  <c r="CU275" i="37"/>
  <c r="CV275" i="37"/>
  <c r="CW275" i="37"/>
  <c r="CX275" i="37"/>
  <c r="CY275" i="37"/>
  <c r="CZ275" i="37"/>
  <c r="DA275" i="37"/>
  <c r="DB275" i="37"/>
  <c r="DC275" i="37"/>
  <c r="DD275" i="37"/>
  <c r="DH275" i="37"/>
  <c r="DI275" i="37"/>
  <c r="DJ275" i="37"/>
  <c r="DK275" i="37"/>
  <c r="DL275" i="37"/>
  <c r="DM275" i="37"/>
  <c r="DN275" i="37"/>
  <c r="DO275" i="37"/>
  <c r="DP275" i="37"/>
  <c r="DQ275" i="37"/>
  <c r="DR275" i="37"/>
  <c r="A276" i="37"/>
  <c r="B276" i="37"/>
  <c r="F276" i="37"/>
  <c r="G276" i="37"/>
  <c r="AP276" i="37"/>
  <c r="AQ276" i="37"/>
  <c r="AR276" i="37"/>
  <c r="AS276" i="37"/>
  <c r="AT276" i="37"/>
  <c r="AU276" i="37"/>
  <c r="AV276" i="37"/>
  <c r="AW276" i="37"/>
  <c r="AX276" i="37"/>
  <c r="AY276" i="37"/>
  <c r="AZ276" i="37"/>
  <c r="BD276" i="37"/>
  <c r="BE276" i="37"/>
  <c r="BF276" i="37"/>
  <c r="BG276" i="37"/>
  <c r="BH276" i="37"/>
  <c r="BI276" i="37"/>
  <c r="BJ276" i="37"/>
  <c r="BK276" i="37"/>
  <c r="BL276" i="37"/>
  <c r="BM276" i="37"/>
  <c r="BN276" i="37"/>
  <c r="BR276" i="37"/>
  <c r="BS276" i="37"/>
  <c r="BT276" i="37"/>
  <c r="BU276" i="37"/>
  <c r="BV276" i="37"/>
  <c r="BW276" i="37"/>
  <c r="BX276" i="37"/>
  <c r="BY276" i="37"/>
  <c r="BZ276" i="37"/>
  <c r="CA276" i="37"/>
  <c r="CB276" i="37"/>
  <c r="CF276" i="37"/>
  <c r="CG276" i="37"/>
  <c r="CH276" i="37"/>
  <c r="CI276" i="37"/>
  <c r="CJ276" i="37"/>
  <c r="CK276" i="37"/>
  <c r="CL276" i="37"/>
  <c r="CM276" i="37"/>
  <c r="CN276" i="37"/>
  <c r="CO276" i="37"/>
  <c r="CP276" i="37"/>
  <c r="CT276" i="37"/>
  <c r="CU276" i="37"/>
  <c r="CV276" i="37"/>
  <c r="CW276" i="37"/>
  <c r="CX276" i="37"/>
  <c r="CY276" i="37"/>
  <c r="CZ276" i="37"/>
  <c r="DA276" i="37"/>
  <c r="DB276" i="37"/>
  <c r="DC276" i="37"/>
  <c r="DD276" i="37"/>
  <c r="DH276" i="37"/>
  <c r="DI276" i="37"/>
  <c r="DJ276" i="37"/>
  <c r="DK276" i="37"/>
  <c r="DL276" i="37"/>
  <c r="DM276" i="37"/>
  <c r="DN276" i="37"/>
  <c r="DO276" i="37"/>
  <c r="DP276" i="37"/>
  <c r="DQ276" i="37"/>
  <c r="DR276" i="37"/>
  <c r="A277" i="37"/>
  <c r="B277" i="37"/>
  <c r="F277" i="37"/>
  <c r="G277" i="37"/>
  <c r="AP277" i="37"/>
  <c r="AQ277" i="37"/>
  <c r="AR277" i="37"/>
  <c r="AS277" i="37"/>
  <c r="AT277" i="37"/>
  <c r="AU277" i="37"/>
  <c r="AV277" i="37"/>
  <c r="AW277" i="37"/>
  <c r="AX277" i="37"/>
  <c r="AY277" i="37"/>
  <c r="AZ277" i="37"/>
  <c r="BD277" i="37"/>
  <c r="BE277" i="37"/>
  <c r="BF277" i="37"/>
  <c r="BG277" i="37"/>
  <c r="BH277" i="37"/>
  <c r="BI277" i="37"/>
  <c r="BJ277" i="37"/>
  <c r="BK277" i="37"/>
  <c r="BL277" i="37"/>
  <c r="BM277" i="37"/>
  <c r="BN277" i="37"/>
  <c r="BR277" i="37"/>
  <c r="BS277" i="37"/>
  <c r="BT277" i="37"/>
  <c r="BU277" i="37"/>
  <c r="BV277" i="37"/>
  <c r="BW277" i="37"/>
  <c r="BX277" i="37"/>
  <c r="BY277" i="37"/>
  <c r="BZ277" i="37"/>
  <c r="CA277" i="37"/>
  <c r="CB277" i="37"/>
  <c r="CF277" i="37"/>
  <c r="CG277" i="37"/>
  <c r="CH277" i="37"/>
  <c r="CI277" i="37"/>
  <c r="CJ277" i="37"/>
  <c r="CK277" i="37"/>
  <c r="CL277" i="37"/>
  <c r="CM277" i="37"/>
  <c r="CN277" i="37"/>
  <c r="CO277" i="37"/>
  <c r="CP277" i="37"/>
  <c r="CT277" i="37"/>
  <c r="CU277" i="37"/>
  <c r="CV277" i="37"/>
  <c r="CW277" i="37"/>
  <c r="CX277" i="37"/>
  <c r="CY277" i="37"/>
  <c r="CZ277" i="37"/>
  <c r="DA277" i="37"/>
  <c r="DB277" i="37"/>
  <c r="DC277" i="37"/>
  <c r="DD277" i="37"/>
  <c r="DH277" i="37"/>
  <c r="DI277" i="37"/>
  <c r="DJ277" i="37"/>
  <c r="DK277" i="37"/>
  <c r="DL277" i="37"/>
  <c r="DM277" i="37"/>
  <c r="DN277" i="37"/>
  <c r="DO277" i="37"/>
  <c r="DP277" i="37"/>
  <c r="DQ277" i="37"/>
  <c r="DR277" i="37"/>
  <c r="A278" i="37"/>
  <c r="B278" i="37"/>
  <c r="F278" i="37"/>
  <c r="G278" i="37"/>
  <c r="AP278" i="37"/>
  <c r="AQ278" i="37"/>
  <c r="AR278" i="37"/>
  <c r="AS278" i="37"/>
  <c r="AT278" i="37"/>
  <c r="AU278" i="37"/>
  <c r="AV278" i="37"/>
  <c r="AW278" i="37"/>
  <c r="AX278" i="37"/>
  <c r="AY278" i="37"/>
  <c r="AZ278" i="37"/>
  <c r="BD278" i="37"/>
  <c r="BE278" i="37"/>
  <c r="BF278" i="37"/>
  <c r="BG278" i="37"/>
  <c r="BH278" i="37"/>
  <c r="BI278" i="37"/>
  <c r="BJ278" i="37"/>
  <c r="BK278" i="37"/>
  <c r="BL278" i="37"/>
  <c r="BM278" i="37"/>
  <c r="BN278" i="37"/>
  <c r="BR278" i="37"/>
  <c r="BS278" i="37"/>
  <c r="BT278" i="37"/>
  <c r="BU278" i="37"/>
  <c r="BV278" i="37"/>
  <c r="BW278" i="37"/>
  <c r="BX278" i="37"/>
  <c r="BY278" i="37"/>
  <c r="BZ278" i="37"/>
  <c r="CA278" i="37"/>
  <c r="CB278" i="37"/>
  <c r="CF278" i="37"/>
  <c r="CG278" i="37"/>
  <c r="CH278" i="37"/>
  <c r="CI278" i="37"/>
  <c r="CJ278" i="37"/>
  <c r="CK278" i="37"/>
  <c r="CL278" i="37"/>
  <c r="CM278" i="37"/>
  <c r="CN278" i="37"/>
  <c r="CO278" i="37"/>
  <c r="CP278" i="37"/>
  <c r="CT278" i="37"/>
  <c r="CU278" i="37"/>
  <c r="CV278" i="37"/>
  <c r="CW278" i="37"/>
  <c r="CX278" i="37"/>
  <c r="CY278" i="37"/>
  <c r="CZ278" i="37"/>
  <c r="DA278" i="37"/>
  <c r="DB278" i="37"/>
  <c r="DC278" i="37"/>
  <c r="DD278" i="37"/>
  <c r="DH278" i="37"/>
  <c r="DI278" i="37"/>
  <c r="DJ278" i="37"/>
  <c r="DK278" i="37"/>
  <c r="DL278" i="37"/>
  <c r="DM278" i="37"/>
  <c r="DN278" i="37"/>
  <c r="DO278" i="37"/>
  <c r="DP278" i="37"/>
  <c r="DQ278" i="37"/>
  <c r="DR278" i="37"/>
  <c r="A279" i="37"/>
  <c r="B279" i="37"/>
  <c r="F279" i="37"/>
  <c r="G279" i="37"/>
  <c r="AP279" i="37"/>
  <c r="AQ279" i="37"/>
  <c r="AR279" i="37"/>
  <c r="AS279" i="37"/>
  <c r="AT279" i="37"/>
  <c r="AU279" i="37"/>
  <c r="AV279" i="37"/>
  <c r="AW279" i="37"/>
  <c r="AX279" i="37"/>
  <c r="AY279" i="37"/>
  <c r="AZ279" i="37"/>
  <c r="BD279" i="37"/>
  <c r="BE279" i="37"/>
  <c r="BF279" i="37"/>
  <c r="BG279" i="37"/>
  <c r="BH279" i="37"/>
  <c r="BI279" i="37"/>
  <c r="BJ279" i="37"/>
  <c r="BK279" i="37"/>
  <c r="BL279" i="37"/>
  <c r="BM279" i="37"/>
  <c r="BN279" i="37"/>
  <c r="BR279" i="37"/>
  <c r="BS279" i="37"/>
  <c r="BT279" i="37"/>
  <c r="BU279" i="37"/>
  <c r="BV279" i="37"/>
  <c r="BW279" i="37"/>
  <c r="BX279" i="37"/>
  <c r="BY279" i="37"/>
  <c r="BZ279" i="37"/>
  <c r="CA279" i="37"/>
  <c r="CB279" i="37"/>
  <c r="CF279" i="37"/>
  <c r="CG279" i="37"/>
  <c r="CH279" i="37"/>
  <c r="CI279" i="37"/>
  <c r="CJ279" i="37"/>
  <c r="CK279" i="37"/>
  <c r="CL279" i="37"/>
  <c r="CM279" i="37"/>
  <c r="CN279" i="37"/>
  <c r="CO279" i="37"/>
  <c r="CP279" i="37"/>
  <c r="CT279" i="37"/>
  <c r="CU279" i="37"/>
  <c r="CV279" i="37"/>
  <c r="CW279" i="37"/>
  <c r="CX279" i="37"/>
  <c r="CY279" i="37"/>
  <c r="CZ279" i="37"/>
  <c r="DA279" i="37"/>
  <c r="DB279" i="37"/>
  <c r="DC279" i="37"/>
  <c r="DD279" i="37"/>
  <c r="DH279" i="37"/>
  <c r="DI279" i="37"/>
  <c r="DJ279" i="37"/>
  <c r="DK279" i="37"/>
  <c r="DL279" i="37"/>
  <c r="DM279" i="37"/>
  <c r="DN279" i="37"/>
  <c r="DO279" i="37"/>
  <c r="DP279" i="37"/>
  <c r="DQ279" i="37"/>
  <c r="DR279" i="37"/>
  <c r="A280" i="37"/>
  <c r="B280" i="37"/>
  <c r="F280" i="37"/>
  <c r="G280" i="37"/>
  <c r="AP280" i="37"/>
  <c r="AQ280" i="37"/>
  <c r="AR280" i="37"/>
  <c r="AS280" i="37"/>
  <c r="AT280" i="37"/>
  <c r="AU280" i="37"/>
  <c r="AV280" i="37"/>
  <c r="AW280" i="37"/>
  <c r="AX280" i="37"/>
  <c r="AY280" i="37"/>
  <c r="AZ280" i="37"/>
  <c r="BD280" i="37"/>
  <c r="BE280" i="37"/>
  <c r="BF280" i="37"/>
  <c r="BG280" i="37"/>
  <c r="BH280" i="37"/>
  <c r="BI280" i="37"/>
  <c r="BJ280" i="37"/>
  <c r="BK280" i="37"/>
  <c r="BL280" i="37"/>
  <c r="BM280" i="37"/>
  <c r="BN280" i="37"/>
  <c r="BR280" i="37"/>
  <c r="BS280" i="37"/>
  <c r="BT280" i="37"/>
  <c r="BU280" i="37"/>
  <c r="BV280" i="37"/>
  <c r="BW280" i="37"/>
  <c r="BX280" i="37"/>
  <c r="BY280" i="37"/>
  <c r="BZ280" i="37"/>
  <c r="CA280" i="37"/>
  <c r="CB280" i="37"/>
  <c r="CF280" i="37"/>
  <c r="CG280" i="37"/>
  <c r="CH280" i="37"/>
  <c r="CI280" i="37"/>
  <c r="CJ280" i="37"/>
  <c r="CK280" i="37"/>
  <c r="CL280" i="37"/>
  <c r="CM280" i="37"/>
  <c r="CN280" i="37"/>
  <c r="CO280" i="37"/>
  <c r="CP280" i="37"/>
  <c r="CT280" i="37"/>
  <c r="CU280" i="37"/>
  <c r="CV280" i="37"/>
  <c r="CW280" i="37"/>
  <c r="CX280" i="37"/>
  <c r="CY280" i="37"/>
  <c r="CZ280" i="37"/>
  <c r="DA280" i="37"/>
  <c r="DB280" i="37"/>
  <c r="DC280" i="37"/>
  <c r="DD280" i="37"/>
  <c r="DH280" i="37"/>
  <c r="DI280" i="37"/>
  <c r="DJ280" i="37"/>
  <c r="DK280" i="37"/>
  <c r="DL280" i="37"/>
  <c r="DM280" i="37"/>
  <c r="DN280" i="37"/>
  <c r="DO280" i="37"/>
  <c r="DP280" i="37"/>
  <c r="DQ280" i="37"/>
  <c r="DR280" i="37"/>
  <c r="A281" i="37"/>
  <c r="B281" i="37"/>
  <c r="F281" i="37"/>
  <c r="G281" i="37"/>
  <c r="AP281" i="37"/>
  <c r="AQ281" i="37"/>
  <c r="AR281" i="37"/>
  <c r="AS281" i="37"/>
  <c r="AT281" i="37"/>
  <c r="AU281" i="37"/>
  <c r="AV281" i="37"/>
  <c r="AW281" i="37"/>
  <c r="AX281" i="37"/>
  <c r="AY281" i="37"/>
  <c r="AZ281" i="37"/>
  <c r="BD281" i="37"/>
  <c r="BE281" i="37"/>
  <c r="BF281" i="37"/>
  <c r="BG281" i="37"/>
  <c r="BH281" i="37"/>
  <c r="BI281" i="37"/>
  <c r="BJ281" i="37"/>
  <c r="BK281" i="37"/>
  <c r="BL281" i="37"/>
  <c r="BM281" i="37"/>
  <c r="BN281" i="37"/>
  <c r="BR281" i="37"/>
  <c r="BS281" i="37"/>
  <c r="BT281" i="37"/>
  <c r="BU281" i="37"/>
  <c r="BV281" i="37"/>
  <c r="BW281" i="37"/>
  <c r="BX281" i="37"/>
  <c r="BY281" i="37"/>
  <c r="BZ281" i="37"/>
  <c r="CA281" i="37"/>
  <c r="CB281" i="37"/>
  <c r="CF281" i="37"/>
  <c r="CG281" i="37"/>
  <c r="CH281" i="37"/>
  <c r="CI281" i="37"/>
  <c r="CJ281" i="37"/>
  <c r="CK281" i="37"/>
  <c r="CL281" i="37"/>
  <c r="CM281" i="37"/>
  <c r="CN281" i="37"/>
  <c r="CO281" i="37"/>
  <c r="CP281" i="37"/>
  <c r="CT281" i="37"/>
  <c r="CU281" i="37"/>
  <c r="CV281" i="37"/>
  <c r="CW281" i="37"/>
  <c r="CX281" i="37"/>
  <c r="CY281" i="37"/>
  <c r="CZ281" i="37"/>
  <c r="DA281" i="37"/>
  <c r="DB281" i="37"/>
  <c r="DC281" i="37"/>
  <c r="DD281" i="37"/>
  <c r="DH281" i="37"/>
  <c r="DI281" i="37"/>
  <c r="DJ281" i="37"/>
  <c r="DK281" i="37"/>
  <c r="DL281" i="37"/>
  <c r="DM281" i="37"/>
  <c r="DN281" i="37"/>
  <c r="DO281" i="37"/>
  <c r="DP281" i="37"/>
  <c r="DQ281" i="37"/>
  <c r="DR281" i="37"/>
  <c r="A282" i="37"/>
  <c r="B282" i="37"/>
  <c r="F282" i="37"/>
  <c r="G282" i="37"/>
  <c r="AP282" i="37"/>
  <c r="AQ282" i="37"/>
  <c r="AR282" i="37"/>
  <c r="AS282" i="37"/>
  <c r="AT282" i="37"/>
  <c r="AU282" i="37"/>
  <c r="AV282" i="37"/>
  <c r="AW282" i="37"/>
  <c r="AX282" i="37"/>
  <c r="AY282" i="37"/>
  <c r="AZ282" i="37"/>
  <c r="BD282" i="37"/>
  <c r="BE282" i="37"/>
  <c r="BF282" i="37"/>
  <c r="BG282" i="37"/>
  <c r="BH282" i="37"/>
  <c r="BI282" i="37"/>
  <c r="BJ282" i="37"/>
  <c r="BK282" i="37"/>
  <c r="BL282" i="37"/>
  <c r="BM282" i="37"/>
  <c r="BN282" i="37"/>
  <c r="BR282" i="37"/>
  <c r="BS282" i="37"/>
  <c r="BT282" i="37"/>
  <c r="BU282" i="37"/>
  <c r="BV282" i="37"/>
  <c r="BW282" i="37"/>
  <c r="BX282" i="37"/>
  <c r="BY282" i="37"/>
  <c r="BZ282" i="37"/>
  <c r="CA282" i="37"/>
  <c r="CB282" i="37"/>
  <c r="CF282" i="37"/>
  <c r="CG282" i="37"/>
  <c r="CH282" i="37"/>
  <c r="CI282" i="37"/>
  <c r="CJ282" i="37"/>
  <c r="CK282" i="37"/>
  <c r="CL282" i="37"/>
  <c r="CM282" i="37"/>
  <c r="CN282" i="37"/>
  <c r="CO282" i="37"/>
  <c r="CP282" i="37"/>
  <c r="CT282" i="37"/>
  <c r="CU282" i="37"/>
  <c r="CV282" i="37"/>
  <c r="CW282" i="37"/>
  <c r="CX282" i="37"/>
  <c r="CY282" i="37"/>
  <c r="CZ282" i="37"/>
  <c r="DA282" i="37"/>
  <c r="DB282" i="37"/>
  <c r="DC282" i="37"/>
  <c r="DD282" i="37"/>
  <c r="DH282" i="37"/>
  <c r="DI282" i="37"/>
  <c r="DJ282" i="37"/>
  <c r="DK282" i="37"/>
  <c r="DL282" i="37"/>
  <c r="DM282" i="37"/>
  <c r="DN282" i="37"/>
  <c r="DO282" i="37"/>
  <c r="DP282" i="37"/>
  <c r="DQ282" i="37"/>
  <c r="DR282" i="37"/>
  <c r="A283" i="37"/>
  <c r="B283" i="37"/>
  <c r="F283" i="37"/>
  <c r="G283" i="37"/>
  <c r="AP283" i="37"/>
  <c r="AQ283" i="37"/>
  <c r="AR283" i="37"/>
  <c r="AS283" i="37"/>
  <c r="AT283" i="37"/>
  <c r="AU283" i="37"/>
  <c r="AV283" i="37"/>
  <c r="AW283" i="37"/>
  <c r="AX283" i="37"/>
  <c r="AY283" i="37"/>
  <c r="AZ283" i="37"/>
  <c r="BD283" i="37"/>
  <c r="BE283" i="37"/>
  <c r="BF283" i="37"/>
  <c r="BG283" i="37"/>
  <c r="BH283" i="37"/>
  <c r="BI283" i="37"/>
  <c r="BJ283" i="37"/>
  <c r="BK283" i="37"/>
  <c r="BL283" i="37"/>
  <c r="BM283" i="37"/>
  <c r="BN283" i="37"/>
  <c r="BR283" i="37"/>
  <c r="BS283" i="37"/>
  <c r="BT283" i="37"/>
  <c r="BU283" i="37"/>
  <c r="BV283" i="37"/>
  <c r="BW283" i="37"/>
  <c r="BX283" i="37"/>
  <c r="BY283" i="37"/>
  <c r="BZ283" i="37"/>
  <c r="CA283" i="37"/>
  <c r="CB283" i="37"/>
  <c r="CF283" i="37"/>
  <c r="CG283" i="37"/>
  <c r="CH283" i="37"/>
  <c r="CI283" i="37"/>
  <c r="CJ283" i="37"/>
  <c r="CK283" i="37"/>
  <c r="CL283" i="37"/>
  <c r="CM283" i="37"/>
  <c r="CN283" i="37"/>
  <c r="CO283" i="37"/>
  <c r="CP283" i="37"/>
  <c r="CT283" i="37"/>
  <c r="CU283" i="37"/>
  <c r="CV283" i="37"/>
  <c r="CW283" i="37"/>
  <c r="CX283" i="37"/>
  <c r="CY283" i="37"/>
  <c r="CZ283" i="37"/>
  <c r="DA283" i="37"/>
  <c r="DB283" i="37"/>
  <c r="DC283" i="37"/>
  <c r="DD283" i="37"/>
  <c r="DH283" i="37"/>
  <c r="DI283" i="37"/>
  <c r="DJ283" i="37"/>
  <c r="DK283" i="37"/>
  <c r="DL283" i="37"/>
  <c r="DM283" i="37"/>
  <c r="DN283" i="37"/>
  <c r="DO283" i="37"/>
  <c r="DP283" i="37"/>
  <c r="DQ283" i="37"/>
  <c r="DR283" i="37"/>
  <c r="A284" i="37"/>
  <c r="B284" i="37"/>
  <c r="F284" i="37"/>
  <c r="G284" i="37"/>
  <c r="AP284" i="37"/>
  <c r="AQ284" i="37"/>
  <c r="AR284" i="37"/>
  <c r="AS284" i="37"/>
  <c r="AT284" i="37"/>
  <c r="AU284" i="37"/>
  <c r="AV284" i="37"/>
  <c r="AW284" i="37"/>
  <c r="AX284" i="37"/>
  <c r="AY284" i="37"/>
  <c r="AZ284" i="37"/>
  <c r="BD284" i="37"/>
  <c r="BE284" i="37"/>
  <c r="BF284" i="37"/>
  <c r="BG284" i="37"/>
  <c r="BH284" i="37"/>
  <c r="BI284" i="37"/>
  <c r="BJ284" i="37"/>
  <c r="BK284" i="37"/>
  <c r="BL284" i="37"/>
  <c r="BM284" i="37"/>
  <c r="BN284" i="37"/>
  <c r="BR284" i="37"/>
  <c r="BS284" i="37"/>
  <c r="BT284" i="37"/>
  <c r="BU284" i="37"/>
  <c r="BV284" i="37"/>
  <c r="BW284" i="37"/>
  <c r="BX284" i="37"/>
  <c r="BY284" i="37"/>
  <c r="BZ284" i="37"/>
  <c r="CA284" i="37"/>
  <c r="CB284" i="37"/>
  <c r="CF284" i="37"/>
  <c r="CG284" i="37"/>
  <c r="CH284" i="37"/>
  <c r="CI284" i="37"/>
  <c r="CJ284" i="37"/>
  <c r="CK284" i="37"/>
  <c r="CL284" i="37"/>
  <c r="CM284" i="37"/>
  <c r="CN284" i="37"/>
  <c r="CO284" i="37"/>
  <c r="CP284" i="37"/>
  <c r="CT284" i="37"/>
  <c r="CU284" i="37"/>
  <c r="CV284" i="37"/>
  <c r="CW284" i="37"/>
  <c r="CX284" i="37"/>
  <c r="CY284" i="37"/>
  <c r="CZ284" i="37"/>
  <c r="DA284" i="37"/>
  <c r="DB284" i="37"/>
  <c r="DC284" i="37"/>
  <c r="DD284" i="37"/>
  <c r="DH284" i="37"/>
  <c r="DI284" i="37"/>
  <c r="DJ284" i="37"/>
  <c r="DK284" i="37"/>
  <c r="DL284" i="37"/>
  <c r="DM284" i="37"/>
  <c r="DN284" i="37"/>
  <c r="DO284" i="37"/>
  <c r="DP284" i="37"/>
  <c r="DQ284" i="37"/>
  <c r="DR284" i="37"/>
  <c r="A285" i="37"/>
  <c r="B285" i="37"/>
  <c r="F285" i="37"/>
  <c r="G285" i="37"/>
  <c r="AP285" i="37"/>
  <c r="AQ285" i="37"/>
  <c r="AR285" i="37"/>
  <c r="AS285" i="37"/>
  <c r="AT285" i="37"/>
  <c r="AU285" i="37"/>
  <c r="AV285" i="37"/>
  <c r="AW285" i="37"/>
  <c r="AX285" i="37"/>
  <c r="AY285" i="37"/>
  <c r="AZ285" i="37"/>
  <c r="BD285" i="37"/>
  <c r="BE285" i="37"/>
  <c r="BF285" i="37"/>
  <c r="BG285" i="37"/>
  <c r="BH285" i="37"/>
  <c r="BI285" i="37"/>
  <c r="BJ285" i="37"/>
  <c r="BK285" i="37"/>
  <c r="BL285" i="37"/>
  <c r="BM285" i="37"/>
  <c r="BN285" i="37"/>
  <c r="BR285" i="37"/>
  <c r="BS285" i="37"/>
  <c r="BT285" i="37"/>
  <c r="BU285" i="37"/>
  <c r="BV285" i="37"/>
  <c r="BW285" i="37"/>
  <c r="BX285" i="37"/>
  <c r="BY285" i="37"/>
  <c r="BZ285" i="37"/>
  <c r="CA285" i="37"/>
  <c r="CB285" i="37"/>
  <c r="CF285" i="37"/>
  <c r="CG285" i="37"/>
  <c r="CH285" i="37"/>
  <c r="CI285" i="37"/>
  <c r="CJ285" i="37"/>
  <c r="CK285" i="37"/>
  <c r="CL285" i="37"/>
  <c r="CM285" i="37"/>
  <c r="CN285" i="37"/>
  <c r="CO285" i="37"/>
  <c r="CP285" i="37"/>
  <c r="CT285" i="37"/>
  <c r="CU285" i="37"/>
  <c r="CV285" i="37"/>
  <c r="CW285" i="37"/>
  <c r="CX285" i="37"/>
  <c r="CY285" i="37"/>
  <c r="CZ285" i="37"/>
  <c r="DA285" i="37"/>
  <c r="DB285" i="37"/>
  <c r="DC285" i="37"/>
  <c r="DD285" i="37"/>
  <c r="DH285" i="37"/>
  <c r="DI285" i="37"/>
  <c r="DJ285" i="37"/>
  <c r="DK285" i="37"/>
  <c r="DL285" i="37"/>
  <c r="DM285" i="37"/>
  <c r="DN285" i="37"/>
  <c r="DO285" i="37"/>
  <c r="DP285" i="37"/>
  <c r="DQ285" i="37"/>
  <c r="DR285" i="37"/>
  <c r="A286" i="37"/>
  <c r="B286" i="37"/>
  <c r="F286" i="37"/>
  <c r="G286" i="37"/>
  <c r="AP286" i="37"/>
  <c r="AQ286" i="37"/>
  <c r="AR286" i="37"/>
  <c r="AS286" i="37"/>
  <c r="AT286" i="37"/>
  <c r="AU286" i="37"/>
  <c r="AV286" i="37"/>
  <c r="AW286" i="37"/>
  <c r="AX286" i="37"/>
  <c r="AY286" i="37"/>
  <c r="AZ286" i="37"/>
  <c r="BD286" i="37"/>
  <c r="BE286" i="37"/>
  <c r="BF286" i="37"/>
  <c r="BG286" i="37"/>
  <c r="BH286" i="37"/>
  <c r="BI286" i="37"/>
  <c r="BJ286" i="37"/>
  <c r="BK286" i="37"/>
  <c r="BL286" i="37"/>
  <c r="BM286" i="37"/>
  <c r="BN286" i="37"/>
  <c r="BR286" i="37"/>
  <c r="BS286" i="37"/>
  <c r="BT286" i="37"/>
  <c r="BU286" i="37"/>
  <c r="BV286" i="37"/>
  <c r="BW286" i="37"/>
  <c r="BX286" i="37"/>
  <c r="BY286" i="37"/>
  <c r="BZ286" i="37"/>
  <c r="CA286" i="37"/>
  <c r="CB286" i="37"/>
  <c r="CF286" i="37"/>
  <c r="CG286" i="37"/>
  <c r="CH286" i="37"/>
  <c r="CI286" i="37"/>
  <c r="CJ286" i="37"/>
  <c r="CK286" i="37"/>
  <c r="CL286" i="37"/>
  <c r="CM286" i="37"/>
  <c r="CN286" i="37"/>
  <c r="CO286" i="37"/>
  <c r="CP286" i="37"/>
  <c r="CT286" i="37"/>
  <c r="CU286" i="37"/>
  <c r="CV286" i="37"/>
  <c r="CW286" i="37"/>
  <c r="CX286" i="37"/>
  <c r="CY286" i="37"/>
  <c r="CZ286" i="37"/>
  <c r="DA286" i="37"/>
  <c r="DB286" i="37"/>
  <c r="DC286" i="37"/>
  <c r="DD286" i="37"/>
  <c r="DH286" i="37"/>
  <c r="DI286" i="37"/>
  <c r="DJ286" i="37"/>
  <c r="DK286" i="37"/>
  <c r="DL286" i="37"/>
  <c r="DM286" i="37"/>
  <c r="DN286" i="37"/>
  <c r="DO286" i="37"/>
  <c r="DP286" i="37"/>
  <c r="DQ286" i="37"/>
  <c r="DR286" i="37"/>
  <c r="A287" i="37"/>
  <c r="B287" i="37"/>
  <c r="F287" i="37"/>
  <c r="G287" i="37"/>
  <c r="AP287" i="37"/>
  <c r="AQ287" i="37"/>
  <c r="AR287" i="37"/>
  <c r="AS287" i="37"/>
  <c r="AT287" i="37"/>
  <c r="AU287" i="37"/>
  <c r="AV287" i="37"/>
  <c r="AW287" i="37"/>
  <c r="AX287" i="37"/>
  <c r="AY287" i="37"/>
  <c r="AZ287" i="37"/>
  <c r="BD287" i="37"/>
  <c r="BE287" i="37"/>
  <c r="BF287" i="37"/>
  <c r="BG287" i="37"/>
  <c r="BH287" i="37"/>
  <c r="BI287" i="37"/>
  <c r="BJ287" i="37"/>
  <c r="BK287" i="37"/>
  <c r="BL287" i="37"/>
  <c r="BM287" i="37"/>
  <c r="BN287" i="37"/>
  <c r="BR287" i="37"/>
  <c r="BS287" i="37"/>
  <c r="BT287" i="37"/>
  <c r="BU287" i="37"/>
  <c r="BV287" i="37"/>
  <c r="BW287" i="37"/>
  <c r="BX287" i="37"/>
  <c r="BY287" i="37"/>
  <c r="BZ287" i="37"/>
  <c r="CA287" i="37"/>
  <c r="CB287" i="37"/>
  <c r="CF287" i="37"/>
  <c r="CG287" i="37"/>
  <c r="CH287" i="37"/>
  <c r="CI287" i="37"/>
  <c r="CJ287" i="37"/>
  <c r="CK287" i="37"/>
  <c r="CL287" i="37"/>
  <c r="CM287" i="37"/>
  <c r="CN287" i="37"/>
  <c r="CO287" i="37"/>
  <c r="CP287" i="37"/>
  <c r="CT287" i="37"/>
  <c r="CU287" i="37"/>
  <c r="CV287" i="37"/>
  <c r="CW287" i="37"/>
  <c r="CX287" i="37"/>
  <c r="CY287" i="37"/>
  <c r="CZ287" i="37"/>
  <c r="DA287" i="37"/>
  <c r="DB287" i="37"/>
  <c r="DC287" i="37"/>
  <c r="DD287" i="37"/>
  <c r="DH287" i="37"/>
  <c r="DI287" i="37"/>
  <c r="DJ287" i="37"/>
  <c r="DK287" i="37"/>
  <c r="DL287" i="37"/>
  <c r="DM287" i="37"/>
  <c r="DN287" i="37"/>
  <c r="DO287" i="37"/>
  <c r="DP287" i="37"/>
  <c r="DQ287" i="37"/>
  <c r="DR287" i="37"/>
  <c r="A288" i="37"/>
  <c r="B288" i="37"/>
  <c r="F288" i="37"/>
  <c r="G288" i="37"/>
  <c r="AP288" i="37"/>
  <c r="AQ288" i="37"/>
  <c r="AR288" i="37"/>
  <c r="AS288" i="37"/>
  <c r="AT288" i="37"/>
  <c r="AU288" i="37"/>
  <c r="AV288" i="37"/>
  <c r="AW288" i="37"/>
  <c r="AX288" i="37"/>
  <c r="AY288" i="37"/>
  <c r="AZ288" i="37"/>
  <c r="BD288" i="37"/>
  <c r="BE288" i="37"/>
  <c r="BF288" i="37"/>
  <c r="BG288" i="37"/>
  <c r="BH288" i="37"/>
  <c r="BI288" i="37"/>
  <c r="BJ288" i="37"/>
  <c r="BK288" i="37"/>
  <c r="BL288" i="37"/>
  <c r="BM288" i="37"/>
  <c r="BN288" i="37"/>
  <c r="BR288" i="37"/>
  <c r="BS288" i="37"/>
  <c r="BT288" i="37"/>
  <c r="BU288" i="37"/>
  <c r="BV288" i="37"/>
  <c r="BW288" i="37"/>
  <c r="BX288" i="37"/>
  <c r="BY288" i="37"/>
  <c r="BZ288" i="37"/>
  <c r="CA288" i="37"/>
  <c r="CB288" i="37"/>
  <c r="CF288" i="37"/>
  <c r="CG288" i="37"/>
  <c r="CH288" i="37"/>
  <c r="CI288" i="37"/>
  <c r="CJ288" i="37"/>
  <c r="CK288" i="37"/>
  <c r="CL288" i="37"/>
  <c r="CM288" i="37"/>
  <c r="CN288" i="37"/>
  <c r="CO288" i="37"/>
  <c r="CP288" i="37"/>
  <c r="CT288" i="37"/>
  <c r="CU288" i="37"/>
  <c r="CV288" i="37"/>
  <c r="CW288" i="37"/>
  <c r="CX288" i="37"/>
  <c r="CY288" i="37"/>
  <c r="CZ288" i="37"/>
  <c r="DA288" i="37"/>
  <c r="DB288" i="37"/>
  <c r="DC288" i="37"/>
  <c r="DD288" i="37"/>
  <c r="DH288" i="37"/>
  <c r="DI288" i="37"/>
  <c r="DJ288" i="37"/>
  <c r="DK288" i="37"/>
  <c r="DL288" i="37"/>
  <c r="DM288" i="37"/>
  <c r="DN288" i="37"/>
  <c r="DO288" i="37"/>
  <c r="DP288" i="37"/>
  <c r="DQ288" i="37"/>
  <c r="DR288" i="37"/>
  <c r="A289" i="37"/>
  <c r="B289" i="37"/>
  <c r="F289" i="37"/>
  <c r="G289" i="37"/>
  <c r="AP289" i="37"/>
  <c r="AQ289" i="37"/>
  <c r="AR289" i="37"/>
  <c r="AS289" i="37"/>
  <c r="AT289" i="37"/>
  <c r="AU289" i="37"/>
  <c r="AV289" i="37"/>
  <c r="AW289" i="37"/>
  <c r="AX289" i="37"/>
  <c r="AY289" i="37"/>
  <c r="AZ289" i="37"/>
  <c r="BD289" i="37"/>
  <c r="BE289" i="37"/>
  <c r="BF289" i="37"/>
  <c r="BG289" i="37"/>
  <c r="BH289" i="37"/>
  <c r="BI289" i="37"/>
  <c r="BJ289" i="37"/>
  <c r="BK289" i="37"/>
  <c r="BL289" i="37"/>
  <c r="BM289" i="37"/>
  <c r="BN289" i="37"/>
  <c r="BR289" i="37"/>
  <c r="BS289" i="37"/>
  <c r="BT289" i="37"/>
  <c r="BU289" i="37"/>
  <c r="BV289" i="37"/>
  <c r="BW289" i="37"/>
  <c r="BX289" i="37"/>
  <c r="BY289" i="37"/>
  <c r="BZ289" i="37"/>
  <c r="CA289" i="37"/>
  <c r="CB289" i="37"/>
  <c r="CF289" i="37"/>
  <c r="CG289" i="37"/>
  <c r="CH289" i="37"/>
  <c r="CI289" i="37"/>
  <c r="CJ289" i="37"/>
  <c r="CK289" i="37"/>
  <c r="CL289" i="37"/>
  <c r="CM289" i="37"/>
  <c r="CN289" i="37"/>
  <c r="CO289" i="37"/>
  <c r="CP289" i="37"/>
  <c r="CT289" i="37"/>
  <c r="CU289" i="37"/>
  <c r="CV289" i="37"/>
  <c r="CW289" i="37"/>
  <c r="CX289" i="37"/>
  <c r="CY289" i="37"/>
  <c r="CZ289" i="37"/>
  <c r="DA289" i="37"/>
  <c r="DB289" i="37"/>
  <c r="DC289" i="37"/>
  <c r="DD289" i="37"/>
  <c r="DH289" i="37"/>
  <c r="DI289" i="37"/>
  <c r="DJ289" i="37"/>
  <c r="DK289" i="37"/>
  <c r="DL289" i="37"/>
  <c r="DM289" i="37"/>
  <c r="DN289" i="37"/>
  <c r="DO289" i="37"/>
  <c r="DP289" i="37"/>
  <c r="DQ289" i="37"/>
  <c r="DR289" i="37"/>
  <c r="A290" i="37"/>
  <c r="B290" i="37"/>
  <c r="F290" i="37"/>
  <c r="G290" i="37"/>
  <c r="AP290" i="37"/>
  <c r="AQ290" i="37"/>
  <c r="AR290" i="37"/>
  <c r="AS290" i="37"/>
  <c r="AT290" i="37"/>
  <c r="AU290" i="37"/>
  <c r="AV290" i="37"/>
  <c r="AW290" i="37"/>
  <c r="AX290" i="37"/>
  <c r="AY290" i="37"/>
  <c r="AZ290" i="37"/>
  <c r="BD290" i="37"/>
  <c r="BE290" i="37"/>
  <c r="BF290" i="37"/>
  <c r="BG290" i="37"/>
  <c r="BH290" i="37"/>
  <c r="BI290" i="37"/>
  <c r="BJ290" i="37"/>
  <c r="BK290" i="37"/>
  <c r="BL290" i="37"/>
  <c r="BM290" i="37"/>
  <c r="BN290" i="37"/>
  <c r="BR290" i="37"/>
  <c r="BS290" i="37"/>
  <c r="BT290" i="37"/>
  <c r="BU290" i="37"/>
  <c r="BV290" i="37"/>
  <c r="BW290" i="37"/>
  <c r="BX290" i="37"/>
  <c r="BY290" i="37"/>
  <c r="BZ290" i="37"/>
  <c r="CA290" i="37"/>
  <c r="CB290" i="37"/>
  <c r="CF290" i="37"/>
  <c r="CG290" i="37"/>
  <c r="CH290" i="37"/>
  <c r="CI290" i="37"/>
  <c r="CJ290" i="37"/>
  <c r="CK290" i="37"/>
  <c r="CL290" i="37"/>
  <c r="CM290" i="37"/>
  <c r="CN290" i="37"/>
  <c r="CO290" i="37"/>
  <c r="CP290" i="37"/>
  <c r="CT290" i="37"/>
  <c r="CU290" i="37"/>
  <c r="CV290" i="37"/>
  <c r="CW290" i="37"/>
  <c r="CX290" i="37"/>
  <c r="CY290" i="37"/>
  <c r="CZ290" i="37"/>
  <c r="DA290" i="37"/>
  <c r="DB290" i="37"/>
  <c r="DC290" i="37"/>
  <c r="DD290" i="37"/>
  <c r="DH290" i="37"/>
  <c r="DI290" i="37"/>
  <c r="DJ290" i="37"/>
  <c r="DK290" i="37"/>
  <c r="DL290" i="37"/>
  <c r="DM290" i="37"/>
  <c r="DN290" i="37"/>
  <c r="DO290" i="37"/>
  <c r="DP290" i="37"/>
  <c r="DQ290" i="37"/>
  <c r="DR290" i="37"/>
  <c r="A291" i="37"/>
  <c r="B291" i="37"/>
  <c r="F291" i="37"/>
  <c r="G291" i="37"/>
  <c r="AP291" i="37"/>
  <c r="AQ291" i="37"/>
  <c r="AR291" i="37"/>
  <c r="AS291" i="37"/>
  <c r="AT291" i="37"/>
  <c r="AU291" i="37"/>
  <c r="AV291" i="37"/>
  <c r="AW291" i="37"/>
  <c r="AX291" i="37"/>
  <c r="AY291" i="37"/>
  <c r="AZ291" i="37"/>
  <c r="BD291" i="37"/>
  <c r="BE291" i="37"/>
  <c r="BF291" i="37"/>
  <c r="BG291" i="37"/>
  <c r="BH291" i="37"/>
  <c r="BI291" i="37"/>
  <c r="BJ291" i="37"/>
  <c r="BK291" i="37"/>
  <c r="BL291" i="37"/>
  <c r="BM291" i="37"/>
  <c r="BN291" i="37"/>
  <c r="BR291" i="37"/>
  <c r="BS291" i="37"/>
  <c r="BT291" i="37"/>
  <c r="BU291" i="37"/>
  <c r="BV291" i="37"/>
  <c r="BW291" i="37"/>
  <c r="BX291" i="37"/>
  <c r="BY291" i="37"/>
  <c r="BZ291" i="37"/>
  <c r="CA291" i="37"/>
  <c r="CB291" i="37"/>
  <c r="CF291" i="37"/>
  <c r="CG291" i="37"/>
  <c r="CH291" i="37"/>
  <c r="CI291" i="37"/>
  <c r="CJ291" i="37"/>
  <c r="CK291" i="37"/>
  <c r="CL291" i="37"/>
  <c r="CM291" i="37"/>
  <c r="CN291" i="37"/>
  <c r="CO291" i="37"/>
  <c r="CP291" i="37"/>
  <c r="CT291" i="37"/>
  <c r="CU291" i="37"/>
  <c r="CV291" i="37"/>
  <c r="CW291" i="37"/>
  <c r="CX291" i="37"/>
  <c r="CY291" i="37"/>
  <c r="CZ291" i="37"/>
  <c r="DA291" i="37"/>
  <c r="DB291" i="37"/>
  <c r="DC291" i="37"/>
  <c r="DD291" i="37"/>
  <c r="DH291" i="37"/>
  <c r="DI291" i="37"/>
  <c r="DJ291" i="37"/>
  <c r="DK291" i="37"/>
  <c r="DL291" i="37"/>
  <c r="DM291" i="37"/>
  <c r="DN291" i="37"/>
  <c r="DO291" i="37"/>
  <c r="DP291" i="37"/>
  <c r="DQ291" i="37"/>
  <c r="DR291" i="37"/>
  <c r="A292" i="37"/>
  <c r="B292" i="37"/>
  <c r="F292" i="37"/>
  <c r="G292" i="37"/>
  <c r="AP292" i="37"/>
  <c r="AQ292" i="37"/>
  <c r="AR292" i="37"/>
  <c r="AS292" i="37"/>
  <c r="AT292" i="37"/>
  <c r="AU292" i="37"/>
  <c r="AV292" i="37"/>
  <c r="AW292" i="37"/>
  <c r="AX292" i="37"/>
  <c r="AY292" i="37"/>
  <c r="AZ292" i="37"/>
  <c r="BD292" i="37"/>
  <c r="BE292" i="37"/>
  <c r="BF292" i="37"/>
  <c r="BG292" i="37"/>
  <c r="BH292" i="37"/>
  <c r="BI292" i="37"/>
  <c r="BJ292" i="37"/>
  <c r="BK292" i="37"/>
  <c r="BL292" i="37"/>
  <c r="BM292" i="37"/>
  <c r="BN292" i="37"/>
  <c r="BR292" i="37"/>
  <c r="BS292" i="37"/>
  <c r="BT292" i="37"/>
  <c r="BU292" i="37"/>
  <c r="BV292" i="37"/>
  <c r="BW292" i="37"/>
  <c r="BX292" i="37"/>
  <c r="BY292" i="37"/>
  <c r="BZ292" i="37"/>
  <c r="CA292" i="37"/>
  <c r="CB292" i="37"/>
  <c r="CF292" i="37"/>
  <c r="CG292" i="37"/>
  <c r="CH292" i="37"/>
  <c r="CI292" i="37"/>
  <c r="CJ292" i="37"/>
  <c r="CK292" i="37"/>
  <c r="CL292" i="37"/>
  <c r="CM292" i="37"/>
  <c r="CN292" i="37"/>
  <c r="CO292" i="37"/>
  <c r="CP292" i="37"/>
  <c r="CT292" i="37"/>
  <c r="CU292" i="37"/>
  <c r="CV292" i="37"/>
  <c r="CW292" i="37"/>
  <c r="CX292" i="37"/>
  <c r="CY292" i="37"/>
  <c r="CZ292" i="37"/>
  <c r="DA292" i="37"/>
  <c r="DB292" i="37"/>
  <c r="DC292" i="37"/>
  <c r="DD292" i="37"/>
  <c r="DH292" i="37"/>
  <c r="DI292" i="37"/>
  <c r="DJ292" i="37"/>
  <c r="DK292" i="37"/>
  <c r="DL292" i="37"/>
  <c r="DM292" i="37"/>
  <c r="DN292" i="37"/>
  <c r="DO292" i="37"/>
  <c r="DP292" i="37"/>
  <c r="DQ292" i="37"/>
  <c r="DR292" i="37"/>
  <c r="A293" i="37"/>
  <c r="B293" i="37"/>
  <c r="F293" i="37"/>
  <c r="G293" i="37"/>
  <c r="AP293" i="37"/>
  <c r="AQ293" i="37"/>
  <c r="AR293" i="37"/>
  <c r="AS293" i="37"/>
  <c r="AT293" i="37"/>
  <c r="AU293" i="37"/>
  <c r="AV293" i="37"/>
  <c r="AW293" i="37"/>
  <c r="AX293" i="37"/>
  <c r="AY293" i="37"/>
  <c r="AZ293" i="37"/>
  <c r="BD293" i="37"/>
  <c r="BE293" i="37"/>
  <c r="BF293" i="37"/>
  <c r="BG293" i="37"/>
  <c r="BH293" i="37"/>
  <c r="BI293" i="37"/>
  <c r="BJ293" i="37"/>
  <c r="BK293" i="37"/>
  <c r="BL293" i="37"/>
  <c r="BM293" i="37"/>
  <c r="BN293" i="37"/>
  <c r="BR293" i="37"/>
  <c r="BS293" i="37"/>
  <c r="BT293" i="37"/>
  <c r="BU293" i="37"/>
  <c r="BV293" i="37"/>
  <c r="BW293" i="37"/>
  <c r="BX293" i="37"/>
  <c r="BY293" i="37"/>
  <c r="BZ293" i="37"/>
  <c r="CA293" i="37"/>
  <c r="CB293" i="37"/>
  <c r="CF293" i="37"/>
  <c r="CG293" i="37"/>
  <c r="CH293" i="37"/>
  <c r="CI293" i="37"/>
  <c r="CJ293" i="37"/>
  <c r="CK293" i="37"/>
  <c r="CL293" i="37"/>
  <c r="CM293" i="37"/>
  <c r="CN293" i="37"/>
  <c r="CO293" i="37"/>
  <c r="CP293" i="37"/>
  <c r="CT293" i="37"/>
  <c r="CU293" i="37"/>
  <c r="CV293" i="37"/>
  <c r="CW293" i="37"/>
  <c r="CX293" i="37"/>
  <c r="CY293" i="37"/>
  <c r="CZ293" i="37"/>
  <c r="DA293" i="37"/>
  <c r="DB293" i="37"/>
  <c r="DC293" i="37"/>
  <c r="DD293" i="37"/>
  <c r="DH293" i="37"/>
  <c r="DI293" i="37"/>
  <c r="DJ293" i="37"/>
  <c r="DK293" i="37"/>
  <c r="DL293" i="37"/>
  <c r="DM293" i="37"/>
  <c r="DN293" i="37"/>
  <c r="DO293" i="37"/>
  <c r="DP293" i="37"/>
  <c r="DQ293" i="37"/>
  <c r="DR293" i="37"/>
  <c r="A294" i="37"/>
  <c r="B294" i="37"/>
  <c r="F294" i="37"/>
  <c r="G294" i="37"/>
  <c r="AP294" i="37"/>
  <c r="AQ294" i="37"/>
  <c r="AR294" i="37"/>
  <c r="AS294" i="37"/>
  <c r="AT294" i="37"/>
  <c r="AU294" i="37"/>
  <c r="AV294" i="37"/>
  <c r="AW294" i="37"/>
  <c r="AX294" i="37"/>
  <c r="AY294" i="37"/>
  <c r="AZ294" i="37"/>
  <c r="BD294" i="37"/>
  <c r="BE294" i="37"/>
  <c r="BF294" i="37"/>
  <c r="BG294" i="37"/>
  <c r="BH294" i="37"/>
  <c r="BI294" i="37"/>
  <c r="BJ294" i="37"/>
  <c r="BK294" i="37"/>
  <c r="BL294" i="37"/>
  <c r="BM294" i="37"/>
  <c r="BN294" i="37"/>
  <c r="BR294" i="37"/>
  <c r="BS294" i="37"/>
  <c r="BT294" i="37"/>
  <c r="BU294" i="37"/>
  <c r="BV294" i="37"/>
  <c r="BW294" i="37"/>
  <c r="BX294" i="37"/>
  <c r="BY294" i="37"/>
  <c r="BZ294" i="37"/>
  <c r="CA294" i="37"/>
  <c r="CB294" i="37"/>
  <c r="CF294" i="37"/>
  <c r="CG294" i="37"/>
  <c r="CH294" i="37"/>
  <c r="CI294" i="37"/>
  <c r="CJ294" i="37"/>
  <c r="CK294" i="37"/>
  <c r="CL294" i="37"/>
  <c r="CM294" i="37"/>
  <c r="CN294" i="37"/>
  <c r="CO294" i="37"/>
  <c r="CP294" i="37"/>
  <c r="CT294" i="37"/>
  <c r="CU294" i="37"/>
  <c r="CV294" i="37"/>
  <c r="CW294" i="37"/>
  <c r="CX294" i="37"/>
  <c r="CY294" i="37"/>
  <c r="CZ294" i="37"/>
  <c r="DA294" i="37"/>
  <c r="DB294" i="37"/>
  <c r="DC294" i="37"/>
  <c r="DD294" i="37"/>
  <c r="DH294" i="37"/>
  <c r="DI294" i="37"/>
  <c r="DJ294" i="37"/>
  <c r="DK294" i="37"/>
  <c r="DL294" i="37"/>
  <c r="DM294" i="37"/>
  <c r="DN294" i="37"/>
  <c r="DO294" i="37"/>
  <c r="DP294" i="37"/>
  <c r="DQ294" i="37"/>
  <c r="DR294" i="37"/>
  <c r="A295" i="37"/>
  <c r="B295" i="37"/>
  <c r="F295" i="37"/>
  <c r="G295" i="37"/>
  <c r="AP295" i="37"/>
  <c r="AQ295" i="37"/>
  <c r="AR295" i="37"/>
  <c r="AS295" i="37"/>
  <c r="AT295" i="37"/>
  <c r="AU295" i="37"/>
  <c r="AV295" i="37"/>
  <c r="AW295" i="37"/>
  <c r="AX295" i="37"/>
  <c r="AY295" i="37"/>
  <c r="AZ295" i="37"/>
  <c r="BD295" i="37"/>
  <c r="BE295" i="37"/>
  <c r="BF295" i="37"/>
  <c r="BG295" i="37"/>
  <c r="BH295" i="37"/>
  <c r="BI295" i="37"/>
  <c r="BJ295" i="37"/>
  <c r="BK295" i="37"/>
  <c r="BL295" i="37"/>
  <c r="BM295" i="37"/>
  <c r="BN295" i="37"/>
  <c r="BR295" i="37"/>
  <c r="BS295" i="37"/>
  <c r="BT295" i="37"/>
  <c r="BU295" i="37"/>
  <c r="BV295" i="37"/>
  <c r="BW295" i="37"/>
  <c r="BX295" i="37"/>
  <c r="BY295" i="37"/>
  <c r="BZ295" i="37"/>
  <c r="CA295" i="37"/>
  <c r="CB295" i="37"/>
  <c r="CF295" i="37"/>
  <c r="CG295" i="37"/>
  <c r="CH295" i="37"/>
  <c r="CI295" i="37"/>
  <c r="CJ295" i="37"/>
  <c r="CK295" i="37"/>
  <c r="CL295" i="37"/>
  <c r="CM295" i="37"/>
  <c r="CN295" i="37"/>
  <c r="CO295" i="37"/>
  <c r="CP295" i="37"/>
  <c r="CT295" i="37"/>
  <c r="CU295" i="37"/>
  <c r="CV295" i="37"/>
  <c r="CW295" i="37"/>
  <c r="CX295" i="37"/>
  <c r="CY295" i="37"/>
  <c r="CZ295" i="37"/>
  <c r="DA295" i="37"/>
  <c r="DB295" i="37"/>
  <c r="DC295" i="37"/>
  <c r="DD295" i="37"/>
  <c r="DH295" i="37"/>
  <c r="DI295" i="37"/>
  <c r="DJ295" i="37"/>
  <c r="DK295" i="37"/>
  <c r="DL295" i="37"/>
  <c r="DM295" i="37"/>
  <c r="DN295" i="37"/>
  <c r="DO295" i="37"/>
  <c r="DP295" i="37"/>
  <c r="DQ295" i="37"/>
  <c r="DR295" i="37"/>
  <c r="A296" i="37"/>
  <c r="B296" i="37"/>
  <c r="F296" i="37"/>
  <c r="G296" i="37"/>
  <c r="AP296" i="37"/>
  <c r="AQ296" i="37"/>
  <c r="AR296" i="37"/>
  <c r="AS296" i="37"/>
  <c r="AT296" i="37"/>
  <c r="AU296" i="37"/>
  <c r="AV296" i="37"/>
  <c r="AW296" i="37"/>
  <c r="AX296" i="37"/>
  <c r="AY296" i="37"/>
  <c r="AZ296" i="37"/>
  <c r="BD296" i="37"/>
  <c r="BE296" i="37"/>
  <c r="BF296" i="37"/>
  <c r="BG296" i="37"/>
  <c r="BH296" i="37"/>
  <c r="BI296" i="37"/>
  <c r="BJ296" i="37"/>
  <c r="BK296" i="37"/>
  <c r="BL296" i="37"/>
  <c r="BM296" i="37"/>
  <c r="BN296" i="37"/>
  <c r="BR296" i="37"/>
  <c r="BS296" i="37"/>
  <c r="BT296" i="37"/>
  <c r="BU296" i="37"/>
  <c r="BV296" i="37"/>
  <c r="BW296" i="37"/>
  <c r="BX296" i="37"/>
  <c r="BY296" i="37"/>
  <c r="BZ296" i="37"/>
  <c r="CA296" i="37"/>
  <c r="CB296" i="37"/>
  <c r="CF296" i="37"/>
  <c r="CG296" i="37"/>
  <c r="CH296" i="37"/>
  <c r="CI296" i="37"/>
  <c r="CJ296" i="37"/>
  <c r="CK296" i="37"/>
  <c r="CL296" i="37"/>
  <c r="CM296" i="37"/>
  <c r="CN296" i="37"/>
  <c r="CO296" i="37"/>
  <c r="CP296" i="37"/>
  <c r="CT296" i="37"/>
  <c r="CU296" i="37"/>
  <c r="CV296" i="37"/>
  <c r="CW296" i="37"/>
  <c r="CX296" i="37"/>
  <c r="CY296" i="37"/>
  <c r="CZ296" i="37"/>
  <c r="DA296" i="37"/>
  <c r="DB296" i="37"/>
  <c r="DC296" i="37"/>
  <c r="DD296" i="37"/>
  <c r="DH296" i="37"/>
  <c r="DI296" i="37"/>
  <c r="DJ296" i="37"/>
  <c r="DK296" i="37"/>
  <c r="DL296" i="37"/>
  <c r="DM296" i="37"/>
  <c r="DN296" i="37"/>
  <c r="DO296" i="37"/>
  <c r="DP296" i="37"/>
  <c r="DQ296" i="37"/>
  <c r="DR296" i="37"/>
  <c r="A297" i="37"/>
  <c r="B297" i="37"/>
  <c r="F297" i="37"/>
  <c r="G297" i="37"/>
  <c r="AP297" i="37"/>
  <c r="AQ297" i="37"/>
  <c r="AR297" i="37"/>
  <c r="AS297" i="37"/>
  <c r="AT297" i="37"/>
  <c r="AU297" i="37"/>
  <c r="AV297" i="37"/>
  <c r="AW297" i="37"/>
  <c r="AX297" i="37"/>
  <c r="AY297" i="37"/>
  <c r="AZ297" i="37"/>
  <c r="BD297" i="37"/>
  <c r="BE297" i="37"/>
  <c r="BF297" i="37"/>
  <c r="BG297" i="37"/>
  <c r="BH297" i="37"/>
  <c r="BI297" i="37"/>
  <c r="BJ297" i="37"/>
  <c r="BK297" i="37"/>
  <c r="BL297" i="37"/>
  <c r="BM297" i="37"/>
  <c r="BN297" i="37"/>
  <c r="BR297" i="37"/>
  <c r="BS297" i="37"/>
  <c r="BT297" i="37"/>
  <c r="BU297" i="37"/>
  <c r="BV297" i="37"/>
  <c r="BW297" i="37"/>
  <c r="BX297" i="37"/>
  <c r="BY297" i="37"/>
  <c r="BZ297" i="37"/>
  <c r="CA297" i="37"/>
  <c r="CB297" i="37"/>
  <c r="CF297" i="37"/>
  <c r="CG297" i="37"/>
  <c r="CH297" i="37"/>
  <c r="CI297" i="37"/>
  <c r="CJ297" i="37"/>
  <c r="CK297" i="37"/>
  <c r="CL297" i="37"/>
  <c r="CM297" i="37"/>
  <c r="CN297" i="37"/>
  <c r="CO297" i="37"/>
  <c r="CP297" i="37"/>
  <c r="CT297" i="37"/>
  <c r="CU297" i="37"/>
  <c r="CV297" i="37"/>
  <c r="CW297" i="37"/>
  <c r="CX297" i="37"/>
  <c r="CY297" i="37"/>
  <c r="CZ297" i="37"/>
  <c r="DA297" i="37"/>
  <c r="DB297" i="37"/>
  <c r="DC297" i="37"/>
  <c r="DD297" i="37"/>
  <c r="DH297" i="37"/>
  <c r="DI297" i="37"/>
  <c r="DJ297" i="37"/>
  <c r="DK297" i="37"/>
  <c r="DL297" i="37"/>
  <c r="DM297" i="37"/>
  <c r="DN297" i="37"/>
  <c r="DO297" i="37"/>
  <c r="DP297" i="37"/>
  <c r="DQ297" i="37"/>
  <c r="DR297" i="37"/>
  <c r="A298" i="37"/>
  <c r="B298" i="37"/>
  <c r="F298" i="37"/>
  <c r="G298" i="37"/>
  <c r="AP298" i="37"/>
  <c r="AQ298" i="37"/>
  <c r="AR298" i="37"/>
  <c r="AS298" i="37"/>
  <c r="AT298" i="37"/>
  <c r="AU298" i="37"/>
  <c r="AV298" i="37"/>
  <c r="AW298" i="37"/>
  <c r="AX298" i="37"/>
  <c r="AY298" i="37"/>
  <c r="AZ298" i="37"/>
  <c r="BD298" i="37"/>
  <c r="BE298" i="37"/>
  <c r="BF298" i="37"/>
  <c r="BG298" i="37"/>
  <c r="BH298" i="37"/>
  <c r="BI298" i="37"/>
  <c r="BJ298" i="37"/>
  <c r="BK298" i="37"/>
  <c r="BL298" i="37"/>
  <c r="BM298" i="37"/>
  <c r="BN298" i="37"/>
  <c r="BR298" i="37"/>
  <c r="BS298" i="37"/>
  <c r="BT298" i="37"/>
  <c r="BU298" i="37"/>
  <c r="BV298" i="37"/>
  <c r="BW298" i="37"/>
  <c r="BX298" i="37"/>
  <c r="BY298" i="37"/>
  <c r="BZ298" i="37"/>
  <c r="CA298" i="37"/>
  <c r="CB298" i="37"/>
  <c r="CF298" i="37"/>
  <c r="CG298" i="37"/>
  <c r="CH298" i="37"/>
  <c r="CI298" i="37"/>
  <c r="CJ298" i="37"/>
  <c r="CK298" i="37"/>
  <c r="CL298" i="37"/>
  <c r="CM298" i="37"/>
  <c r="CN298" i="37"/>
  <c r="CO298" i="37"/>
  <c r="CP298" i="37"/>
  <c r="CT298" i="37"/>
  <c r="CU298" i="37"/>
  <c r="CV298" i="37"/>
  <c r="CW298" i="37"/>
  <c r="CX298" i="37"/>
  <c r="CY298" i="37"/>
  <c r="CZ298" i="37"/>
  <c r="DA298" i="37"/>
  <c r="DB298" i="37"/>
  <c r="DC298" i="37"/>
  <c r="DD298" i="37"/>
  <c r="DH298" i="37"/>
  <c r="DI298" i="37"/>
  <c r="DJ298" i="37"/>
  <c r="DK298" i="37"/>
  <c r="DL298" i="37"/>
  <c r="DM298" i="37"/>
  <c r="DN298" i="37"/>
  <c r="DO298" i="37"/>
  <c r="DP298" i="37"/>
  <c r="DQ298" i="37"/>
  <c r="DR298" i="37"/>
  <c r="A299" i="37"/>
  <c r="B299" i="37"/>
  <c r="F299" i="37"/>
  <c r="G299" i="37"/>
  <c r="AP299" i="37"/>
  <c r="AQ299" i="37"/>
  <c r="AR299" i="37"/>
  <c r="AS299" i="37"/>
  <c r="AT299" i="37"/>
  <c r="AU299" i="37"/>
  <c r="AV299" i="37"/>
  <c r="AW299" i="37"/>
  <c r="AX299" i="37"/>
  <c r="AY299" i="37"/>
  <c r="AZ299" i="37"/>
  <c r="BD299" i="37"/>
  <c r="BE299" i="37"/>
  <c r="BF299" i="37"/>
  <c r="BG299" i="37"/>
  <c r="BH299" i="37"/>
  <c r="BI299" i="37"/>
  <c r="BJ299" i="37"/>
  <c r="BK299" i="37"/>
  <c r="BL299" i="37"/>
  <c r="BM299" i="37"/>
  <c r="BN299" i="37"/>
  <c r="BR299" i="37"/>
  <c r="BS299" i="37"/>
  <c r="BT299" i="37"/>
  <c r="BU299" i="37"/>
  <c r="BV299" i="37"/>
  <c r="BW299" i="37"/>
  <c r="BX299" i="37"/>
  <c r="BY299" i="37"/>
  <c r="BZ299" i="37"/>
  <c r="CA299" i="37"/>
  <c r="CB299" i="37"/>
  <c r="CF299" i="37"/>
  <c r="CG299" i="37"/>
  <c r="CH299" i="37"/>
  <c r="CI299" i="37"/>
  <c r="CJ299" i="37"/>
  <c r="CK299" i="37"/>
  <c r="CL299" i="37"/>
  <c r="CM299" i="37"/>
  <c r="CN299" i="37"/>
  <c r="CO299" i="37"/>
  <c r="CP299" i="37"/>
  <c r="CT299" i="37"/>
  <c r="CU299" i="37"/>
  <c r="CV299" i="37"/>
  <c r="CW299" i="37"/>
  <c r="CX299" i="37"/>
  <c r="CY299" i="37"/>
  <c r="CZ299" i="37"/>
  <c r="DA299" i="37"/>
  <c r="DB299" i="37"/>
  <c r="DC299" i="37"/>
  <c r="DD299" i="37"/>
  <c r="DH299" i="37"/>
  <c r="DI299" i="37"/>
  <c r="DJ299" i="37"/>
  <c r="DK299" i="37"/>
  <c r="DL299" i="37"/>
  <c r="DM299" i="37"/>
  <c r="DN299" i="37"/>
  <c r="DO299" i="37"/>
  <c r="DP299" i="37"/>
  <c r="DQ299" i="37"/>
  <c r="DR299" i="37"/>
  <c r="A300" i="37"/>
  <c r="B300" i="37"/>
  <c r="F300" i="37"/>
  <c r="G300" i="37"/>
  <c r="AP300" i="37"/>
  <c r="AQ300" i="37"/>
  <c r="AR300" i="37"/>
  <c r="AS300" i="37"/>
  <c r="AT300" i="37"/>
  <c r="AU300" i="37"/>
  <c r="AV300" i="37"/>
  <c r="AW300" i="37"/>
  <c r="AX300" i="37"/>
  <c r="AY300" i="37"/>
  <c r="AZ300" i="37"/>
  <c r="BD300" i="37"/>
  <c r="BE300" i="37"/>
  <c r="BF300" i="37"/>
  <c r="BG300" i="37"/>
  <c r="BH300" i="37"/>
  <c r="BI300" i="37"/>
  <c r="BJ300" i="37"/>
  <c r="BK300" i="37"/>
  <c r="BL300" i="37"/>
  <c r="BM300" i="37"/>
  <c r="BN300" i="37"/>
  <c r="BR300" i="37"/>
  <c r="BS300" i="37"/>
  <c r="BT300" i="37"/>
  <c r="BU300" i="37"/>
  <c r="BV300" i="37"/>
  <c r="BW300" i="37"/>
  <c r="BX300" i="37"/>
  <c r="BY300" i="37"/>
  <c r="BZ300" i="37"/>
  <c r="CA300" i="37"/>
  <c r="CB300" i="37"/>
  <c r="CF300" i="37"/>
  <c r="CG300" i="37"/>
  <c r="CH300" i="37"/>
  <c r="CI300" i="37"/>
  <c r="CJ300" i="37"/>
  <c r="CK300" i="37"/>
  <c r="CL300" i="37"/>
  <c r="CM300" i="37"/>
  <c r="CN300" i="37"/>
  <c r="CO300" i="37"/>
  <c r="CP300" i="37"/>
  <c r="CT300" i="37"/>
  <c r="CU300" i="37"/>
  <c r="CV300" i="37"/>
  <c r="CW300" i="37"/>
  <c r="CX300" i="37"/>
  <c r="CY300" i="37"/>
  <c r="CZ300" i="37"/>
  <c r="DA300" i="37"/>
  <c r="DB300" i="37"/>
  <c r="DC300" i="37"/>
  <c r="DD300" i="37"/>
  <c r="DH300" i="37"/>
  <c r="DI300" i="37"/>
  <c r="DJ300" i="37"/>
  <c r="DK300" i="37"/>
  <c r="DL300" i="37"/>
  <c r="DM300" i="37"/>
  <c r="DN300" i="37"/>
  <c r="DO300" i="37"/>
  <c r="DP300" i="37"/>
  <c r="DQ300" i="37"/>
  <c r="DR300" i="37"/>
  <c r="A301" i="37"/>
  <c r="B301" i="37"/>
  <c r="F301" i="37"/>
  <c r="G301" i="37"/>
  <c r="AP301" i="37"/>
  <c r="AQ301" i="37"/>
  <c r="AR301" i="37"/>
  <c r="AS301" i="37"/>
  <c r="AT301" i="37"/>
  <c r="AU301" i="37"/>
  <c r="AV301" i="37"/>
  <c r="AW301" i="37"/>
  <c r="AX301" i="37"/>
  <c r="AY301" i="37"/>
  <c r="AZ301" i="37"/>
  <c r="BD301" i="37"/>
  <c r="BE301" i="37"/>
  <c r="BF301" i="37"/>
  <c r="BG301" i="37"/>
  <c r="BH301" i="37"/>
  <c r="BI301" i="37"/>
  <c r="BJ301" i="37"/>
  <c r="BK301" i="37"/>
  <c r="BL301" i="37"/>
  <c r="BM301" i="37"/>
  <c r="BN301" i="37"/>
  <c r="BR301" i="37"/>
  <c r="BS301" i="37"/>
  <c r="BT301" i="37"/>
  <c r="BU301" i="37"/>
  <c r="BV301" i="37"/>
  <c r="BW301" i="37"/>
  <c r="BX301" i="37"/>
  <c r="BY301" i="37"/>
  <c r="BZ301" i="37"/>
  <c r="CA301" i="37"/>
  <c r="CB301" i="37"/>
  <c r="CF301" i="37"/>
  <c r="CG301" i="37"/>
  <c r="CH301" i="37"/>
  <c r="CI301" i="37"/>
  <c r="CJ301" i="37"/>
  <c r="CK301" i="37"/>
  <c r="CL301" i="37"/>
  <c r="CM301" i="37"/>
  <c r="CN301" i="37"/>
  <c r="CO301" i="37"/>
  <c r="CP301" i="37"/>
  <c r="CT301" i="37"/>
  <c r="CU301" i="37"/>
  <c r="CV301" i="37"/>
  <c r="CW301" i="37"/>
  <c r="CX301" i="37"/>
  <c r="CY301" i="37"/>
  <c r="CZ301" i="37"/>
  <c r="DA301" i="37"/>
  <c r="DB301" i="37"/>
  <c r="DC301" i="37"/>
  <c r="DD301" i="37"/>
  <c r="DH301" i="37"/>
  <c r="DI301" i="37"/>
  <c r="DJ301" i="37"/>
  <c r="DK301" i="37"/>
  <c r="DL301" i="37"/>
  <c r="DM301" i="37"/>
  <c r="DN301" i="37"/>
  <c r="DO301" i="37"/>
  <c r="DP301" i="37"/>
  <c r="DQ301" i="37"/>
  <c r="DR301" i="37"/>
  <c r="A302" i="37"/>
  <c r="B302" i="37"/>
  <c r="F302" i="37"/>
  <c r="G302" i="37"/>
  <c r="AP302" i="37"/>
  <c r="AQ302" i="37"/>
  <c r="AR302" i="37"/>
  <c r="AS302" i="37"/>
  <c r="AT302" i="37"/>
  <c r="AU302" i="37"/>
  <c r="AV302" i="37"/>
  <c r="AW302" i="37"/>
  <c r="AX302" i="37"/>
  <c r="AY302" i="37"/>
  <c r="AZ302" i="37"/>
  <c r="BD302" i="37"/>
  <c r="BE302" i="37"/>
  <c r="BF302" i="37"/>
  <c r="BG302" i="37"/>
  <c r="BH302" i="37"/>
  <c r="BI302" i="37"/>
  <c r="BJ302" i="37"/>
  <c r="BK302" i="37"/>
  <c r="BL302" i="37"/>
  <c r="BM302" i="37"/>
  <c r="BN302" i="37"/>
  <c r="BR302" i="37"/>
  <c r="BS302" i="37"/>
  <c r="BT302" i="37"/>
  <c r="BU302" i="37"/>
  <c r="BV302" i="37"/>
  <c r="BW302" i="37"/>
  <c r="BX302" i="37"/>
  <c r="BY302" i="37"/>
  <c r="BZ302" i="37"/>
  <c r="CA302" i="37"/>
  <c r="CB302" i="37"/>
  <c r="CF302" i="37"/>
  <c r="CG302" i="37"/>
  <c r="CH302" i="37"/>
  <c r="CI302" i="37"/>
  <c r="CJ302" i="37"/>
  <c r="CK302" i="37"/>
  <c r="CL302" i="37"/>
  <c r="CM302" i="37"/>
  <c r="CN302" i="37"/>
  <c r="CO302" i="37"/>
  <c r="CP302" i="37"/>
  <c r="CT302" i="37"/>
  <c r="CU302" i="37"/>
  <c r="CV302" i="37"/>
  <c r="CW302" i="37"/>
  <c r="CX302" i="37"/>
  <c r="CY302" i="37"/>
  <c r="CZ302" i="37"/>
  <c r="DA302" i="37"/>
  <c r="DB302" i="37"/>
  <c r="DC302" i="37"/>
  <c r="DD302" i="37"/>
  <c r="DH302" i="37"/>
  <c r="DI302" i="37"/>
  <c r="DJ302" i="37"/>
  <c r="DK302" i="37"/>
  <c r="DL302" i="37"/>
  <c r="DM302" i="37"/>
  <c r="DN302" i="37"/>
  <c r="DO302" i="37"/>
  <c r="DP302" i="37"/>
  <c r="DQ302" i="37"/>
  <c r="DR302" i="37"/>
  <c r="A303" i="37"/>
  <c r="B303" i="37"/>
  <c r="F303" i="37"/>
  <c r="G303" i="37"/>
  <c r="AP303" i="37"/>
  <c r="AQ303" i="37"/>
  <c r="AR303" i="37"/>
  <c r="AS303" i="37"/>
  <c r="AT303" i="37"/>
  <c r="AU303" i="37"/>
  <c r="AV303" i="37"/>
  <c r="AW303" i="37"/>
  <c r="AX303" i="37"/>
  <c r="AY303" i="37"/>
  <c r="AZ303" i="37"/>
  <c r="BD303" i="37"/>
  <c r="BE303" i="37"/>
  <c r="BF303" i="37"/>
  <c r="BG303" i="37"/>
  <c r="BH303" i="37"/>
  <c r="BI303" i="37"/>
  <c r="BJ303" i="37"/>
  <c r="BK303" i="37"/>
  <c r="BL303" i="37"/>
  <c r="BM303" i="37"/>
  <c r="BN303" i="37"/>
  <c r="BR303" i="37"/>
  <c r="BS303" i="37"/>
  <c r="BT303" i="37"/>
  <c r="BU303" i="37"/>
  <c r="BV303" i="37"/>
  <c r="BW303" i="37"/>
  <c r="BX303" i="37"/>
  <c r="BY303" i="37"/>
  <c r="BZ303" i="37"/>
  <c r="CA303" i="37"/>
  <c r="CB303" i="37"/>
  <c r="CF303" i="37"/>
  <c r="CG303" i="37"/>
  <c r="CH303" i="37"/>
  <c r="CI303" i="37"/>
  <c r="CJ303" i="37"/>
  <c r="CK303" i="37"/>
  <c r="CL303" i="37"/>
  <c r="CM303" i="37"/>
  <c r="CN303" i="37"/>
  <c r="CO303" i="37"/>
  <c r="CP303" i="37"/>
  <c r="CT303" i="37"/>
  <c r="CU303" i="37"/>
  <c r="CV303" i="37"/>
  <c r="CW303" i="37"/>
  <c r="CX303" i="37"/>
  <c r="CY303" i="37"/>
  <c r="CZ303" i="37"/>
  <c r="DA303" i="37"/>
  <c r="DB303" i="37"/>
  <c r="DC303" i="37"/>
  <c r="DD303" i="37"/>
  <c r="DH303" i="37"/>
  <c r="DI303" i="37"/>
  <c r="DJ303" i="37"/>
  <c r="DK303" i="37"/>
  <c r="DL303" i="37"/>
  <c r="DM303" i="37"/>
  <c r="DN303" i="37"/>
  <c r="DO303" i="37"/>
  <c r="DP303" i="37"/>
  <c r="DQ303" i="37"/>
  <c r="DR303" i="37"/>
  <c r="A304" i="37"/>
  <c r="B304" i="37"/>
  <c r="F304" i="37"/>
  <c r="G304" i="37"/>
  <c r="AP304" i="37"/>
  <c r="AQ304" i="37"/>
  <c r="AR304" i="37"/>
  <c r="AS304" i="37"/>
  <c r="AT304" i="37"/>
  <c r="AU304" i="37"/>
  <c r="AV304" i="37"/>
  <c r="AW304" i="37"/>
  <c r="AX304" i="37"/>
  <c r="AY304" i="37"/>
  <c r="AZ304" i="37"/>
  <c r="BD304" i="37"/>
  <c r="BE304" i="37"/>
  <c r="BF304" i="37"/>
  <c r="BG304" i="37"/>
  <c r="BH304" i="37"/>
  <c r="BI304" i="37"/>
  <c r="BJ304" i="37"/>
  <c r="BK304" i="37"/>
  <c r="BL304" i="37"/>
  <c r="BM304" i="37"/>
  <c r="BN304" i="37"/>
  <c r="BR304" i="37"/>
  <c r="BS304" i="37"/>
  <c r="BT304" i="37"/>
  <c r="BU304" i="37"/>
  <c r="BV304" i="37"/>
  <c r="BW304" i="37"/>
  <c r="BX304" i="37"/>
  <c r="BY304" i="37"/>
  <c r="BZ304" i="37"/>
  <c r="CA304" i="37"/>
  <c r="CB304" i="37"/>
  <c r="CF304" i="37"/>
  <c r="CG304" i="37"/>
  <c r="CH304" i="37"/>
  <c r="CI304" i="37"/>
  <c r="CJ304" i="37"/>
  <c r="CK304" i="37"/>
  <c r="CL304" i="37"/>
  <c r="CM304" i="37"/>
  <c r="CN304" i="37"/>
  <c r="CO304" i="37"/>
  <c r="CP304" i="37"/>
  <c r="CT304" i="37"/>
  <c r="CU304" i="37"/>
  <c r="CV304" i="37"/>
  <c r="CW304" i="37"/>
  <c r="CX304" i="37"/>
  <c r="CY304" i="37"/>
  <c r="CZ304" i="37"/>
  <c r="DA304" i="37"/>
  <c r="DB304" i="37"/>
  <c r="DC304" i="37"/>
  <c r="DD304" i="37"/>
  <c r="DH304" i="37"/>
  <c r="DI304" i="37"/>
  <c r="DJ304" i="37"/>
  <c r="DK304" i="37"/>
  <c r="DL304" i="37"/>
  <c r="DM304" i="37"/>
  <c r="DN304" i="37"/>
  <c r="DO304" i="37"/>
  <c r="DP304" i="37"/>
  <c r="DQ304" i="37"/>
  <c r="DR304" i="37"/>
  <c r="A305" i="37"/>
  <c r="B305" i="37"/>
  <c r="F305" i="37"/>
  <c r="G305" i="37"/>
  <c r="AP305" i="37"/>
  <c r="AQ305" i="37"/>
  <c r="AR305" i="37"/>
  <c r="AS305" i="37"/>
  <c r="AT305" i="37"/>
  <c r="AU305" i="37"/>
  <c r="AV305" i="37"/>
  <c r="AW305" i="37"/>
  <c r="AX305" i="37"/>
  <c r="AY305" i="37"/>
  <c r="AZ305" i="37"/>
  <c r="BD305" i="37"/>
  <c r="BE305" i="37"/>
  <c r="BF305" i="37"/>
  <c r="BG305" i="37"/>
  <c r="BH305" i="37"/>
  <c r="BI305" i="37"/>
  <c r="BJ305" i="37"/>
  <c r="BK305" i="37"/>
  <c r="BL305" i="37"/>
  <c r="BM305" i="37"/>
  <c r="BN305" i="37"/>
  <c r="BR305" i="37"/>
  <c r="BS305" i="37"/>
  <c r="BT305" i="37"/>
  <c r="BU305" i="37"/>
  <c r="BV305" i="37"/>
  <c r="BW305" i="37"/>
  <c r="BX305" i="37"/>
  <c r="BY305" i="37"/>
  <c r="BZ305" i="37"/>
  <c r="CA305" i="37"/>
  <c r="CB305" i="37"/>
  <c r="CF305" i="37"/>
  <c r="CG305" i="37"/>
  <c r="CH305" i="37"/>
  <c r="CI305" i="37"/>
  <c r="CJ305" i="37"/>
  <c r="CK305" i="37"/>
  <c r="CL305" i="37"/>
  <c r="CM305" i="37"/>
  <c r="CN305" i="37"/>
  <c r="CO305" i="37"/>
  <c r="CP305" i="37"/>
  <c r="CT305" i="37"/>
  <c r="CU305" i="37"/>
  <c r="CV305" i="37"/>
  <c r="CW305" i="37"/>
  <c r="CX305" i="37"/>
  <c r="CY305" i="37"/>
  <c r="CZ305" i="37"/>
  <c r="DA305" i="37"/>
  <c r="DB305" i="37"/>
  <c r="DC305" i="37"/>
  <c r="DD305" i="37"/>
  <c r="DH305" i="37"/>
  <c r="DI305" i="37"/>
  <c r="DJ305" i="37"/>
  <c r="DK305" i="37"/>
  <c r="DL305" i="37"/>
  <c r="DM305" i="37"/>
  <c r="DN305" i="37"/>
  <c r="DO305" i="37"/>
  <c r="DP305" i="37"/>
  <c r="DQ305" i="37"/>
  <c r="DR305" i="37"/>
  <c r="A306" i="37"/>
  <c r="B306" i="37"/>
  <c r="F306" i="37"/>
  <c r="G306" i="37"/>
  <c r="AP306" i="37"/>
  <c r="AQ306" i="37"/>
  <c r="AR306" i="37"/>
  <c r="AS306" i="37"/>
  <c r="AT306" i="37"/>
  <c r="AU306" i="37"/>
  <c r="AV306" i="37"/>
  <c r="AW306" i="37"/>
  <c r="AX306" i="37"/>
  <c r="AY306" i="37"/>
  <c r="AZ306" i="37"/>
  <c r="BD306" i="37"/>
  <c r="BE306" i="37"/>
  <c r="BF306" i="37"/>
  <c r="BG306" i="37"/>
  <c r="BH306" i="37"/>
  <c r="BI306" i="37"/>
  <c r="BJ306" i="37"/>
  <c r="BK306" i="37"/>
  <c r="BL306" i="37"/>
  <c r="BM306" i="37"/>
  <c r="BN306" i="37"/>
  <c r="BR306" i="37"/>
  <c r="BS306" i="37"/>
  <c r="BT306" i="37"/>
  <c r="BU306" i="37"/>
  <c r="BV306" i="37"/>
  <c r="BW306" i="37"/>
  <c r="BX306" i="37"/>
  <c r="BY306" i="37"/>
  <c r="BZ306" i="37"/>
  <c r="CA306" i="37"/>
  <c r="CB306" i="37"/>
  <c r="CF306" i="37"/>
  <c r="CG306" i="37"/>
  <c r="CH306" i="37"/>
  <c r="CI306" i="37"/>
  <c r="CJ306" i="37"/>
  <c r="CK306" i="37"/>
  <c r="CL306" i="37"/>
  <c r="CM306" i="37"/>
  <c r="CN306" i="37"/>
  <c r="CO306" i="37"/>
  <c r="CP306" i="37"/>
  <c r="CT306" i="37"/>
  <c r="CU306" i="37"/>
  <c r="CV306" i="37"/>
  <c r="CW306" i="37"/>
  <c r="CX306" i="37"/>
  <c r="CY306" i="37"/>
  <c r="CZ306" i="37"/>
  <c r="DA306" i="37"/>
  <c r="DB306" i="37"/>
  <c r="DC306" i="37"/>
  <c r="DD306" i="37"/>
  <c r="DH306" i="37"/>
  <c r="DI306" i="37"/>
  <c r="DJ306" i="37"/>
  <c r="DK306" i="37"/>
  <c r="DL306" i="37"/>
  <c r="DM306" i="37"/>
  <c r="DN306" i="37"/>
  <c r="DO306" i="37"/>
  <c r="DP306" i="37"/>
  <c r="DQ306" i="37"/>
  <c r="DR306" i="37"/>
  <c r="A307" i="37"/>
  <c r="B307" i="37"/>
  <c r="F307" i="37"/>
  <c r="G307" i="37"/>
  <c r="AP307" i="37"/>
  <c r="AQ307" i="37"/>
  <c r="AR307" i="37"/>
  <c r="AS307" i="37"/>
  <c r="AT307" i="37"/>
  <c r="AU307" i="37"/>
  <c r="AV307" i="37"/>
  <c r="AW307" i="37"/>
  <c r="AX307" i="37"/>
  <c r="AY307" i="37"/>
  <c r="AZ307" i="37"/>
  <c r="BD307" i="37"/>
  <c r="BE307" i="37"/>
  <c r="BF307" i="37"/>
  <c r="BG307" i="37"/>
  <c r="BH307" i="37"/>
  <c r="BI307" i="37"/>
  <c r="BJ307" i="37"/>
  <c r="BK307" i="37"/>
  <c r="BL307" i="37"/>
  <c r="BM307" i="37"/>
  <c r="BN307" i="37"/>
  <c r="BR307" i="37"/>
  <c r="BS307" i="37"/>
  <c r="BT307" i="37"/>
  <c r="BU307" i="37"/>
  <c r="BV307" i="37"/>
  <c r="BW307" i="37"/>
  <c r="BX307" i="37"/>
  <c r="BY307" i="37"/>
  <c r="BZ307" i="37"/>
  <c r="CA307" i="37"/>
  <c r="CB307" i="37"/>
  <c r="CF307" i="37"/>
  <c r="CG307" i="37"/>
  <c r="CH307" i="37"/>
  <c r="CI307" i="37"/>
  <c r="CJ307" i="37"/>
  <c r="CK307" i="37"/>
  <c r="CL307" i="37"/>
  <c r="CM307" i="37"/>
  <c r="CN307" i="37"/>
  <c r="CO307" i="37"/>
  <c r="CP307" i="37"/>
  <c r="CT307" i="37"/>
  <c r="CU307" i="37"/>
  <c r="CV307" i="37"/>
  <c r="CW307" i="37"/>
  <c r="CX307" i="37"/>
  <c r="CY307" i="37"/>
  <c r="CZ307" i="37"/>
  <c r="DA307" i="37"/>
  <c r="DB307" i="37"/>
  <c r="DC307" i="37"/>
  <c r="DD307" i="37"/>
  <c r="DH307" i="37"/>
  <c r="DI307" i="37"/>
  <c r="DJ307" i="37"/>
  <c r="DK307" i="37"/>
  <c r="DL307" i="37"/>
  <c r="DM307" i="37"/>
  <c r="DN307" i="37"/>
  <c r="DO307" i="37"/>
  <c r="DP307" i="37"/>
  <c r="DQ307" i="37"/>
  <c r="DR307" i="37"/>
  <c r="A308" i="37"/>
  <c r="B308" i="37"/>
  <c r="F308" i="37"/>
  <c r="G308" i="37"/>
  <c r="AP308" i="37"/>
  <c r="AQ308" i="37"/>
  <c r="AR308" i="37"/>
  <c r="AS308" i="37"/>
  <c r="AT308" i="37"/>
  <c r="AU308" i="37"/>
  <c r="AV308" i="37"/>
  <c r="AW308" i="37"/>
  <c r="AX308" i="37"/>
  <c r="AY308" i="37"/>
  <c r="AZ308" i="37"/>
  <c r="BD308" i="37"/>
  <c r="BE308" i="37"/>
  <c r="BF308" i="37"/>
  <c r="BG308" i="37"/>
  <c r="BH308" i="37"/>
  <c r="BI308" i="37"/>
  <c r="BJ308" i="37"/>
  <c r="BK308" i="37"/>
  <c r="BL308" i="37"/>
  <c r="BM308" i="37"/>
  <c r="BN308" i="37"/>
  <c r="BR308" i="37"/>
  <c r="BS308" i="37"/>
  <c r="BT308" i="37"/>
  <c r="BU308" i="37"/>
  <c r="BV308" i="37"/>
  <c r="BW308" i="37"/>
  <c r="BX308" i="37"/>
  <c r="BY308" i="37"/>
  <c r="BZ308" i="37"/>
  <c r="CA308" i="37"/>
  <c r="CB308" i="37"/>
  <c r="CF308" i="37"/>
  <c r="CG308" i="37"/>
  <c r="CH308" i="37"/>
  <c r="CI308" i="37"/>
  <c r="CJ308" i="37"/>
  <c r="CK308" i="37"/>
  <c r="CL308" i="37"/>
  <c r="CM308" i="37"/>
  <c r="CN308" i="37"/>
  <c r="CO308" i="37"/>
  <c r="CP308" i="37"/>
  <c r="CT308" i="37"/>
  <c r="CU308" i="37"/>
  <c r="CV308" i="37"/>
  <c r="CW308" i="37"/>
  <c r="CX308" i="37"/>
  <c r="CY308" i="37"/>
  <c r="CZ308" i="37"/>
  <c r="DA308" i="37"/>
  <c r="DB308" i="37"/>
  <c r="DC308" i="37"/>
  <c r="DD308" i="37"/>
  <c r="DH308" i="37"/>
  <c r="DI308" i="37"/>
  <c r="DJ308" i="37"/>
  <c r="DK308" i="37"/>
  <c r="DL308" i="37"/>
  <c r="DM308" i="37"/>
  <c r="DN308" i="37"/>
  <c r="DO308" i="37"/>
  <c r="DP308" i="37"/>
  <c r="DQ308" i="37"/>
  <c r="DR308" i="37"/>
  <c r="A309" i="37"/>
  <c r="B309" i="37"/>
  <c r="F309" i="37"/>
  <c r="G309" i="37"/>
  <c r="AP309" i="37"/>
  <c r="AQ309" i="37"/>
  <c r="AR309" i="37"/>
  <c r="AS309" i="37"/>
  <c r="AT309" i="37"/>
  <c r="AU309" i="37"/>
  <c r="AV309" i="37"/>
  <c r="AW309" i="37"/>
  <c r="AX309" i="37"/>
  <c r="AY309" i="37"/>
  <c r="AZ309" i="37"/>
  <c r="BD309" i="37"/>
  <c r="BE309" i="37"/>
  <c r="BF309" i="37"/>
  <c r="BG309" i="37"/>
  <c r="BH309" i="37"/>
  <c r="BI309" i="37"/>
  <c r="BJ309" i="37"/>
  <c r="BK309" i="37"/>
  <c r="BL309" i="37"/>
  <c r="BM309" i="37"/>
  <c r="BN309" i="37"/>
  <c r="BR309" i="37"/>
  <c r="BS309" i="37"/>
  <c r="BT309" i="37"/>
  <c r="BU309" i="37"/>
  <c r="BV309" i="37"/>
  <c r="BW309" i="37"/>
  <c r="BX309" i="37"/>
  <c r="BY309" i="37"/>
  <c r="BZ309" i="37"/>
  <c r="CA309" i="37"/>
  <c r="CB309" i="37"/>
  <c r="CF309" i="37"/>
  <c r="CG309" i="37"/>
  <c r="CH309" i="37"/>
  <c r="CI309" i="37"/>
  <c r="CJ309" i="37"/>
  <c r="CK309" i="37"/>
  <c r="CL309" i="37"/>
  <c r="CM309" i="37"/>
  <c r="CN309" i="37"/>
  <c r="CO309" i="37"/>
  <c r="CP309" i="37"/>
  <c r="CT309" i="37"/>
  <c r="CU309" i="37"/>
  <c r="CV309" i="37"/>
  <c r="CW309" i="37"/>
  <c r="CX309" i="37"/>
  <c r="CY309" i="37"/>
  <c r="CZ309" i="37"/>
  <c r="DA309" i="37"/>
  <c r="DB309" i="37"/>
  <c r="DC309" i="37"/>
  <c r="DD309" i="37"/>
  <c r="DH309" i="37"/>
  <c r="DI309" i="37"/>
  <c r="DJ309" i="37"/>
  <c r="DK309" i="37"/>
  <c r="DL309" i="37"/>
  <c r="DM309" i="37"/>
  <c r="DN309" i="37"/>
  <c r="DO309" i="37"/>
  <c r="DP309" i="37"/>
  <c r="DQ309" i="37"/>
  <c r="DR309" i="37"/>
  <c r="A310" i="37"/>
  <c r="B310" i="37"/>
  <c r="F310" i="37"/>
  <c r="G310" i="37"/>
  <c r="AP310" i="37"/>
  <c r="AQ310" i="37"/>
  <c r="AR310" i="37"/>
  <c r="AS310" i="37"/>
  <c r="AT310" i="37"/>
  <c r="AU310" i="37"/>
  <c r="AV310" i="37"/>
  <c r="AW310" i="37"/>
  <c r="AX310" i="37"/>
  <c r="AY310" i="37"/>
  <c r="AZ310" i="37"/>
  <c r="BD310" i="37"/>
  <c r="BE310" i="37"/>
  <c r="BF310" i="37"/>
  <c r="BG310" i="37"/>
  <c r="BH310" i="37"/>
  <c r="BI310" i="37"/>
  <c r="BJ310" i="37"/>
  <c r="BK310" i="37"/>
  <c r="BL310" i="37"/>
  <c r="BM310" i="37"/>
  <c r="BN310" i="37"/>
  <c r="BR310" i="37"/>
  <c r="BS310" i="37"/>
  <c r="BT310" i="37"/>
  <c r="BU310" i="37"/>
  <c r="BV310" i="37"/>
  <c r="BW310" i="37"/>
  <c r="BX310" i="37"/>
  <c r="BY310" i="37"/>
  <c r="BZ310" i="37"/>
  <c r="CA310" i="37"/>
  <c r="CB310" i="37"/>
  <c r="CF310" i="37"/>
  <c r="CG310" i="37"/>
  <c r="CH310" i="37"/>
  <c r="CI310" i="37"/>
  <c r="CJ310" i="37"/>
  <c r="CK310" i="37"/>
  <c r="CL310" i="37"/>
  <c r="CM310" i="37"/>
  <c r="CN310" i="37"/>
  <c r="CO310" i="37"/>
  <c r="CP310" i="37"/>
  <c r="CT310" i="37"/>
  <c r="CU310" i="37"/>
  <c r="CV310" i="37"/>
  <c r="CW310" i="37"/>
  <c r="CX310" i="37"/>
  <c r="CY310" i="37"/>
  <c r="CZ310" i="37"/>
  <c r="DA310" i="37"/>
  <c r="DB310" i="37"/>
  <c r="DC310" i="37"/>
  <c r="DD310" i="37"/>
  <c r="DH310" i="37"/>
  <c r="DI310" i="37"/>
  <c r="DJ310" i="37"/>
  <c r="DK310" i="37"/>
  <c r="DL310" i="37"/>
  <c r="DM310" i="37"/>
  <c r="DN310" i="37"/>
  <c r="DO310" i="37"/>
  <c r="DP310" i="37"/>
  <c r="DQ310" i="37"/>
  <c r="DR310" i="37"/>
  <c r="A311" i="37"/>
  <c r="B311" i="37"/>
  <c r="F311" i="37"/>
  <c r="G311" i="37"/>
  <c r="AP311" i="37"/>
  <c r="AQ311" i="37"/>
  <c r="AR311" i="37"/>
  <c r="AS311" i="37"/>
  <c r="AT311" i="37"/>
  <c r="AU311" i="37"/>
  <c r="AV311" i="37"/>
  <c r="AW311" i="37"/>
  <c r="AX311" i="37"/>
  <c r="AY311" i="37"/>
  <c r="AZ311" i="37"/>
  <c r="BD311" i="37"/>
  <c r="BE311" i="37"/>
  <c r="BF311" i="37"/>
  <c r="BG311" i="37"/>
  <c r="BH311" i="37"/>
  <c r="BI311" i="37"/>
  <c r="BJ311" i="37"/>
  <c r="BK311" i="37"/>
  <c r="BL311" i="37"/>
  <c r="BM311" i="37"/>
  <c r="BN311" i="37"/>
  <c r="BR311" i="37"/>
  <c r="BS311" i="37"/>
  <c r="BT311" i="37"/>
  <c r="BU311" i="37"/>
  <c r="BV311" i="37"/>
  <c r="BW311" i="37"/>
  <c r="BX311" i="37"/>
  <c r="BY311" i="37"/>
  <c r="BZ311" i="37"/>
  <c r="CA311" i="37"/>
  <c r="CB311" i="37"/>
  <c r="CF311" i="37"/>
  <c r="CG311" i="37"/>
  <c r="CH311" i="37"/>
  <c r="CI311" i="37"/>
  <c r="CJ311" i="37"/>
  <c r="CK311" i="37"/>
  <c r="CL311" i="37"/>
  <c r="CM311" i="37"/>
  <c r="CN311" i="37"/>
  <c r="CO311" i="37"/>
  <c r="CP311" i="37"/>
  <c r="CT311" i="37"/>
  <c r="CU311" i="37"/>
  <c r="CV311" i="37"/>
  <c r="CW311" i="37"/>
  <c r="CX311" i="37"/>
  <c r="CY311" i="37"/>
  <c r="CZ311" i="37"/>
  <c r="DA311" i="37"/>
  <c r="DB311" i="37"/>
  <c r="DC311" i="37"/>
  <c r="DD311" i="37"/>
  <c r="DH311" i="37"/>
  <c r="DI311" i="37"/>
  <c r="DJ311" i="37"/>
  <c r="DK311" i="37"/>
  <c r="DL311" i="37"/>
  <c r="DM311" i="37"/>
  <c r="DN311" i="37"/>
  <c r="DO311" i="37"/>
  <c r="DP311" i="37"/>
  <c r="DQ311" i="37"/>
  <c r="DR311" i="37"/>
  <c r="AH311" i="39"/>
  <c r="AL311" i="37" s="1"/>
  <c r="AG311" i="39"/>
  <c r="AB311" i="39"/>
  <c r="Z311" i="39"/>
  <c r="Y311" i="39"/>
  <c r="T311" i="39"/>
  <c r="P311" i="39"/>
  <c r="I311" i="39"/>
  <c r="H311" i="39"/>
  <c r="G311" i="39"/>
  <c r="F311" i="39"/>
  <c r="B311" i="39"/>
  <c r="AI311" i="39" s="1"/>
  <c r="A311" i="39"/>
  <c r="AG310" i="39"/>
  <c r="AD310" i="39"/>
  <c r="AC310" i="39"/>
  <c r="AB310" i="39"/>
  <c r="Y310" i="39"/>
  <c r="V310" i="39"/>
  <c r="U310" i="39"/>
  <c r="T310" i="39"/>
  <c r="M310" i="39"/>
  <c r="H310" i="39"/>
  <c r="G310" i="39"/>
  <c r="F310" i="39"/>
  <c r="AH310" i="39" s="1"/>
  <c r="AJ310" i="37" s="1"/>
  <c r="B310" i="39"/>
  <c r="AI310" i="39" s="1"/>
  <c r="A310" i="39"/>
  <c r="G309" i="39"/>
  <c r="F309" i="39"/>
  <c r="B309" i="39"/>
  <c r="A309" i="39"/>
  <c r="AH308" i="39"/>
  <c r="AL308" i="37" s="1"/>
  <c r="Z308" i="39"/>
  <c r="AE308" i="37" s="1"/>
  <c r="I308" i="39"/>
  <c r="G308" i="39"/>
  <c r="F308" i="39"/>
  <c r="AG308" i="39" s="1"/>
  <c r="B308" i="39"/>
  <c r="AI308" i="39" s="1"/>
  <c r="A308" i="39"/>
  <c r="AH307" i="39"/>
  <c r="AL307" i="37" s="1"/>
  <c r="AG307" i="39"/>
  <c r="AB307" i="39"/>
  <c r="Z307" i="39"/>
  <c r="AE307" i="37" s="1"/>
  <c r="Y307" i="39"/>
  <c r="T307" i="39"/>
  <c r="P307" i="39"/>
  <c r="I307" i="39"/>
  <c r="H307" i="39"/>
  <c r="G307" i="39"/>
  <c r="F307" i="39"/>
  <c r="B307" i="39"/>
  <c r="AI307" i="39" s="1"/>
  <c r="A307" i="39"/>
  <c r="AG306" i="39"/>
  <c r="AD306" i="39"/>
  <c r="AC306" i="39"/>
  <c r="AB306" i="39"/>
  <c r="Y306" i="39"/>
  <c r="V306" i="39"/>
  <c r="U306" i="39"/>
  <c r="T306" i="39"/>
  <c r="M306" i="39"/>
  <c r="H306" i="39"/>
  <c r="G306" i="39"/>
  <c r="F306" i="39"/>
  <c r="AH306" i="39" s="1"/>
  <c r="AL306" i="37" s="1"/>
  <c r="B306" i="39"/>
  <c r="AI306" i="39" s="1"/>
  <c r="A306" i="39"/>
  <c r="AD305" i="39"/>
  <c r="V305" i="39"/>
  <c r="O305" i="39"/>
  <c r="AD305" i="37" s="1"/>
  <c r="M305" i="39"/>
  <c r="G305" i="39"/>
  <c r="F305" i="39"/>
  <c r="N305" i="39" s="1"/>
  <c r="R305" i="39" s="1"/>
  <c r="B305" i="39"/>
  <c r="AI305" i="39" s="1"/>
  <c r="A305" i="39"/>
  <c r="AH304" i="39"/>
  <c r="AL304" i="37" s="1"/>
  <c r="I304" i="39"/>
  <c r="G304" i="39"/>
  <c r="F304" i="39"/>
  <c r="AG304" i="39" s="1"/>
  <c r="B304" i="39"/>
  <c r="A304" i="39"/>
  <c r="AH303" i="39"/>
  <c r="AL303" i="37" s="1"/>
  <c r="AG303" i="39"/>
  <c r="AB303" i="39"/>
  <c r="Z303" i="39"/>
  <c r="AE303" i="37" s="1"/>
  <c r="Y303" i="39"/>
  <c r="T303" i="39"/>
  <c r="P303" i="39"/>
  <c r="I303" i="39"/>
  <c r="H303" i="39"/>
  <c r="G303" i="39"/>
  <c r="F303" i="39"/>
  <c r="B303" i="39"/>
  <c r="AI303" i="39" s="1"/>
  <c r="A303" i="39"/>
  <c r="AI302" i="39"/>
  <c r="AG302" i="39"/>
  <c r="AC302" i="39"/>
  <c r="AB302" i="39"/>
  <c r="AA302" i="39"/>
  <c r="Y302" i="39"/>
  <c r="V302" i="39"/>
  <c r="U302" i="39"/>
  <c r="T302" i="39"/>
  <c r="M302" i="39"/>
  <c r="J302" i="39"/>
  <c r="H302" i="39"/>
  <c r="G302" i="39"/>
  <c r="F302" i="39"/>
  <c r="AH302" i="39" s="1"/>
  <c r="AL302" i="37" s="1"/>
  <c r="B302" i="39"/>
  <c r="P302" i="39" s="1"/>
  <c r="A302" i="39"/>
  <c r="AC301" i="39"/>
  <c r="G301" i="39"/>
  <c r="F301" i="39"/>
  <c r="N301" i="39" s="1"/>
  <c r="R301" i="39" s="1"/>
  <c r="B301" i="39"/>
  <c r="A301" i="39"/>
  <c r="G300" i="39"/>
  <c r="F300" i="39"/>
  <c r="B300" i="39"/>
  <c r="A300" i="39"/>
  <c r="AH299" i="39"/>
  <c r="AL299" i="37" s="1"/>
  <c r="AG299" i="39"/>
  <c r="AB299" i="39"/>
  <c r="Z299" i="39"/>
  <c r="AE299" i="37" s="1"/>
  <c r="Y299" i="39"/>
  <c r="T299" i="39"/>
  <c r="P299" i="39"/>
  <c r="I299" i="39"/>
  <c r="H299" i="39"/>
  <c r="G299" i="39"/>
  <c r="F299" i="39"/>
  <c r="B299" i="39"/>
  <c r="AI299" i="39" s="1"/>
  <c r="A299" i="39"/>
  <c r="AG298" i="39"/>
  <c r="AC298" i="39"/>
  <c r="AB298" i="39"/>
  <c r="Y298" i="39"/>
  <c r="V298" i="39"/>
  <c r="U298" i="39"/>
  <c r="T298" i="39"/>
  <c r="M298" i="39"/>
  <c r="H298" i="39"/>
  <c r="G298" i="39"/>
  <c r="F298" i="39"/>
  <c r="AH298" i="39" s="1"/>
  <c r="B298" i="39"/>
  <c r="AI298" i="39" s="1"/>
  <c r="A298" i="39"/>
  <c r="J297" i="39"/>
  <c r="K297" i="39" s="1"/>
  <c r="G297" i="39"/>
  <c r="V297" i="39" s="1"/>
  <c r="F297" i="39"/>
  <c r="B297" i="39"/>
  <c r="A297" i="39"/>
  <c r="G296" i="39"/>
  <c r="F296" i="39"/>
  <c r="B296" i="39"/>
  <c r="A296" i="39"/>
  <c r="AI295" i="39"/>
  <c r="AH295" i="39"/>
  <c r="AL295" i="37" s="1"/>
  <c r="AG295" i="39"/>
  <c r="AB295" i="39"/>
  <c r="Y295" i="39"/>
  <c r="T295" i="39"/>
  <c r="S295" i="39"/>
  <c r="N295" i="39"/>
  <c r="R295" i="39" s="1"/>
  <c r="I295" i="39"/>
  <c r="H295" i="39"/>
  <c r="G295" i="39"/>
  <c r="F295" i="39"/>
  <c r="Z295" i="39" s="1"/>
  <c r="B295" i="39"/>
  <c r="A295" i="39"/>
  <c r="AI294" i="39"/>
  <c r="AG294" i="39"/>
  <c r="AC294" i="39"/>
  <c r="AB294" i="39"/>
  <c r="Y294" i="39"/>
  <c r="V294" i="39"/>
  <c r="U294" i="39"/>
  <c r="T294" i="39"/>
  <c r="M294" i="39"/>
  <c r="J294" i="39"/>
  <c r="H294" i="39"/>
  <c r="G294" i="39"/>
  <c r="F294" i="39"/>
  <c r="AH294" i="39" s="1"/>
  <c r="AL294" i="37" s="1"/>
  <c r="B294" i="39"/>
  <c r="AD294" i="39" s="1"/>
  <c r="A294" i="39"/>
  <c r="J293" i="39"/>
  <c r="K293" i="39" s="1"/>
  <c r="G293" i="39"/>
  <c r="AD293" i="39" s="1"/>
  <c r="F293" i="39"/>
  <c r="B293" i="39"/>
  <c r="A293" i="39"/>
  <c r="AH292" i="39"/>
  <c r="AG292" i="39"/>
  <c r="Y292" i="39"/>
  <c r="U292" i="39"/>
  <c r="N292" i="39"/>
  <c r="Y292" i="37" s="1"/>
  <c r="I292" i="39"/>
  <c r="G292" i="39"/>
  <c r="F292" i="39"/>
  <c r="M292" i="39" s="1"/>
  <c r="B292" i="39"/>
  <c r="AD292" i="39" s="1"/>
  <c r="A292" i="39"/>
  <c r="AD291" i="39"/>
  <c r="AB291" i="39"/>
  <c r="Z291" i="39"/>
  <c r="S291" i="39"/>
  <c r="N291" i="39"/>
  <c r="G291" i="39"/>
  <c r="F291" i="39"/>
  <c r="B291" i="39"/>
  <c r="AI291" i="39" s="1"/>
  <c r="A291" i="39"/>
  <c r="AG290" i="39"/>
  <c r="AB290" i="39"/>
  <c r="Y290" i="39"/>
  <c r="U290" i="39"/>
  <c r="T290" i="39"/>
  <c r="O290" i="39"/>
  <c r="M290" i="39"/>
  <c r="H290" i="39"/>
  <c r="G290" i="39"/>
  <c r="AC290" i="39" s="1"/>
  <c r="F290" i="39"/>
  <c r="AH290" i="39" s="1"/>
  <c r="B290" i="39"/>
  <c r="AD290" i="39" s="1"/>
  <c r="A290" i="39"/>
  <c r="AI289" i="39"/>
  <c r="AA289" i="39"/>
  <c r="Z289" i="39"/>
  <c r="AG289" i="37" s="1"/>
  <c r="O289" i="39"/>
  <c r="N289" i="39"/>
  <c r="M289" i="39"/>
  <c r="G289" i="39"/>
  <c r="V289" i="39" s="1"/>
  <c r="F289" i="39"/>
  <c r="B289" i="39"/>
  <c r="A289" i="39"/>
  <c r="T288" i="39"/>
  <c r="H288" i="39"/>
  <c r="G288" i="39"/>
  <c r="F288" i="39"/>
  <c r="AB288" i="39" s="1"/>
  <c r="B288" i="39"/>
  <c r="A288" i="39"/>
  <c r="AI287" i="39"/>
  <c r="G287" i="39"/>
  <c r="AG287" i="39" s="1"/>
  <c r="F287" i="39"/>
  <c r="B287" i="39"/>
  <c r="A287" i="39"/>
  <c r="AH286" i="39"/>
  <c r="O286" i="39"/>
  <c r="G286" i="39"/>
  <c r="Z286" i="39" s="1"/>
  <c r="F286" i="39"/>
  <c r="N286" i="39" s="1"/>
  <c r="Y286" i="37" s="1"/>
  <c r="B286" i="39"/>
  <c r="AD286" i="39" s="1"/>
  <c r="A286" i="39"/>
  <c r="AH285" i="39"/>
  <c r="AC285" i="39"/>
  <c r="AB285" i="39"/>
  <c r="Z285" i="39"/>
  <c r="U285" i="39"/>
  <c r="T285" i="39"/>
  <c r="I285" i="39"/>
  <c r="G285" i="39"/>
  <c r="F285" i="39"/>
  <c r="AG285" i="39" s="1"/>
  <c r="B285" i="39"/>
  <c r="P285" i="39" s="1"/>
  <c r="A285" i="39"/>
  <c r="AD284" i="39"/>
  <c r="AB284" i="39"/>
  <c r="V284" i="39"/>
  <c r="U284" i="39"/>
  <c r="T284" i="39"/>
  <c r="M284" i="39"/>
  <c r="G284" i="39"/>
  <c r="F284" i="39"/>
  <c r="AH284" i="39" s="1"/>
  <c r="B284" i="39"/>
  <c r="AI284" i="39" s="1"/>
  <c r="A284" i="39"/>
  <c r="N283" i="39"/>
  <c r="Y283" i="37" s="1"/>
  <c r="G283" i="39"/>
  <c r="F283" i="39"/>
  <c r="B283" i="39"/>
  <c r="A283" i="39"/>
  <c r="AH282" i="39"/>
  <c r="AG282" i="39"/>
  <c r="Z282" i="39"/>
  <c r="Y282" i="39"/>
  <c r="S282" i="39"/>
  <c r="P282" i="39"/>
  <c r="I282" i="39"/>
  <c r="H282" i="39"/>
  <c r="G282" i="39"/>
  <c r="F282" i="39"/>
  <c r="N282" i="39" s="1"/>
  <c r="B282" i="39"/>
  <c r="A282" i="39"/>
  <c r="AI281" i="39"/>
  <c r="AH281" i="39"/>
  <c r="AC281" i="39"/>
  <c r="AB281" i="39"/>
  <c r="AA281" i="39"/>
  <c r="Z281" i="39"/>
  <c r="U281" i="39"/>
  <c r="T281" i="39"/>
  <c r="S281" i="39"/>
  <c r="J281" i="39"/>
  <c r="K281" i="39" s="1"/>
  <c r="I281" i="39"/>
  <c r="G281" i="39"/>
  <c r="F281" i="39"/>
  <c r="AG281" i="39" s="1"/>
  <c r="B281" i="39"/>
  <c r="A281" i="39"/>
  <c r="AD280" i="39"/>
  <c r="AB280" i="39"/>
  <c r="V280" i="39"/>
  <c r="T280" i="39"/>
  <c r="G280" i="39"/>
  <c r="F280" i="39"/>
  <c r="B280" i="39"/>
  <c r="A280" i="39"/>
  <c r="AG279" i="39"/>
  <c r="AD279" i="39"/>
  <c r="Y279" i="39"/>
  <c r="V279" i="39"/>
  <c r="P279" i="39"/>
  <c r="N279" i="39"/>
  <c r="Y279" i="37" s="1"/>
  <c r="M279" i="39"/>
  <c r="H279" i="39"/>
  <c r="G279" i="39"/>
  <c r="F279" i="39"/>
  <c r="B279" i="39"/>
  <c r="AI279" i="39" s="1"/>
  <c r="A279" i="39"/>
  <c r="Y278" i="39"/>
  <c r="H278" i="39"/>
  <c r="G278" i="39"/>
  <c r="AH278" i="39" s="1"/>
  <c r="F278" i="39"/>
  <c r="N278" i="39" s="1"/>
  <c r="B278" i="39"/>
  <c r="J278" i="39" s="1"/>
  <c r="A278" i="39"/>
  <c r="AI277" i="39"/>
  <c r="AH277" i="39"/>
  <c r="AC277" i="39"/>
  <c r="AB277" i="39"/>
  <c r="AA277" i="39"/>
  <c r="Z277" i="39"/>
  <c r="U277" i="39"/>
  <c r="T277" i="39"/>
  <c r="S277" i="39"/>
  <c r="J277" i="39"/>
  <c r="K277" i="39" s="1"/>
  <c r="I277" i="39"/>
  <c r="G277" i="39"/>
  <c r="F277" i="39"/>
  <c r="AG277" i="39" s="1"/>
  <c r="B277" i="39"/>
  <c r="A277" i="39"/>
  <c r="AD276" i="39"/>
  <c r="AB276" i="39"/>
  <c r="V276" i="39"/>
  <c r="N276" i="39"/>
  <c r="Y276" i="37" s="1"/>
  <c r="M276" i="39"/>
  <c r="G276" i="39"/>
  <c r="F276" i="39"/>
  <c r="B276" i="39"/>
  <c r="AI276" i="39" s="1"/>
  <c r="A276" i="39"/>
  <c r="P275" i="39"/>
  <c r="O275" i="39"/>
  <c r="N275" i="39"/>
  <c r="G275" i="39"/>
  <c r="F275" i="39"/>
  <c r="B275" i="39"/>
  <c r="AI275" i="39" s="1"/>
  <c r="A275" i="39"/>
  <c r="AH274" i="39"/>
  <c r="AG274" i="39"/>
  <c r="AC274" i="39"/>
  <c r="AB274" i="39"/>
  <c r="Y274" i="39"/>
  <c r="U274" i="39"/>
  <c r="T274" i="39"/>
  <c r="O274" i="39"/>
  <c r="M274" i="39"/>
  <c r="I274" i="39"/>
  <c r="G274" i="39"/>
  <c r="H274" i="39" s="1"/>
  <c r="F274" i="39"/>
  <c r="N274" i="39" s="1"/>
  <c r="Y274" i="37" s="1"/>
  <c r="B274" i="39"/>
  <c r="J274" i="39" s="1"/>
  <c r="A274" i="39"/>
  <c r="AC273" i="39"/>
  <c r="S273" i="39"/>
  <c r="M273" i="39"/>
  <c r="G273" i="39"/>
  <c r="T273" i="39" s="1"/>
  <c r="F273" i="39"/>
  <c r="B273" i="39"/>
  <c r="A273" i="39"/>
  <c r="AG272" i="39"/>
  <c r="AC272" i="39"/>
  <c r="Z272" i="39"/>
  <c r="AG272" i="37" s="1"/>
  <c r="Y272" i="39"/>
  <c r="O272" i="39"/>
  <c r="G272" i="39"/>
  <c r="AD272" i="39" s="1"/>
  <c r="F272" i="39"/>
  <c r="B272" i="39"/>
  <c r="A272" i="39"/>
  <c r="AB271" i="39"/>
  <c r="Z271" i="39"/>
  <c r="N271" i="39"/>
  <c r="G271" i="39"/>
  <c r="F271" i="39"/>
  <c r="M271" i="39" s="1"/>
  <c r="B271" i="39"/>
  <c r="P271" i="39" s="1"/>
  <c r="A271" i="39"/>
  <c r="AD270" i="39"/>
  <c r="AC270" i="39"/>
  <c r="AB270" i="39"/>
  <c r="Y270" i="39"/>
  <c r="V270" i="39"/>
  <c r="T270" i="39"/>
  <c r="P270" i="39"/>
  <c r="O270" i="39"/>
  <c r="M270" i="39"/>
  <c r="H270" i="39"/>
  <c r="G270" i="39"/>
  <c r="AG270" i="39" s="1"/>
  <c r="F270" i="39"/>
  <c r="AH270" i="39" s="1"/>
  <c r="B270" i="39"/>
  <c r="AI270" i="39" s="1"/>
  <c r="A270" i="39"/>
  <c r="AA269" i="39"/>
  <c r="Z269" i="39"/>
  <c r="N269" i="39"/>
  <c r="M269" i="39"/>
  <c r="J269" i="39"/>
  <c r="I269" i="39"/>
  <c r="G269" i="39"/>
  <c r="F269" i="39"/>
  <c r="O269" i="39" s="1"/>
  <c r="B269" i="39"/>
  <c r="P269" i="39" s="1"/>
  <c r="A269" i="39"/>
  <c r="AH268" i="39"/>
  <c r="AC268" i="39"/>
  <c r="AB268" i="39"/>
  <c r="Z268" i="39"/>
  <c r="AG268" i="37" s="1"/>
  <c r="Y268" i="39"/>
  <c r="U268" i="39"/>
  <c r="P268" i="39"/>
  <c r="O268" i="39"/>
  <c r="I268" i="39"/>
  <c r="H268" i="39"/>
  <c r="G268" i="39"/>
  <c r="F268" i="39"/>
  <c r="N268" i="39" s="1"/>
  <c r="Y268" i="37" s="1"/>
  <c r="B268" i="39"/>
  <c r="AD268" i="39" s="1"/>
  <c r="A268" i="39"/>
  <c r="AA267" i="39"/>
  <c r="Z267" i="39"/>
  <c r="M267" i="39"/>
  <c r="J267" i="39"/>
  <c r="I267" i="39"/>
  <c r="G267" i="39"/>
  <c r="F267" i="39"/>
  <c r="AB267" i="39" s="1"/>
  <c r="B267" i="39"/>
  <c r="P267" i="39" s="1"/>
  <c r="A267" i="39"/>
  <c r="AC266" i="39"/>
  <c r="Y266" i="39"/>
  <c r="V266" i="39"/>
  <c r="O266" i="39"/>
  <c r="H266" i="39"/>
  <c r="G266" i="39"/>
  <c r="AG266" i="39" s="1"/>
  <c r="F266" i="39"/>
  <c r="B266" i="39"/>
  <c r="AI266" i="39" s="1"/>
  <c r="A266" i="39"/>
  <c r="Z265" i="39"/>
  <c r="O265" i="39"/>
  <c r="M265" i="39"/>
  <c r="I265" i="39"/>
  <c r="G265" i="39"/>
  <c r="AH265" i="39" s="1"/>
  <c r="F265" i="39"/>
  <c r="B265" i="39"/>
  <c r="A265" i="39"/>
  <c r="AH264" i="39"/>
  <c r="AB264" i="39"/>
  <c r="Y264" i="39"/>
  <c r="U264" i="39"/>
  <c r="O264" i="39"/>
  <c r="I264" i="39"/>
  <c r="H264" i="39"/>
  <c r="G264" i="39"/>
  <c r="M264" i="39" s="1"/>
  <c r="F264" i="39"/>
  <c r="B264" i="39"/>
  <c r="AD264" i="39" s="1"/>
  <c r="A264" i="39"/>
  <c r="AH263" i="39"/>
  <c r="AB263" i="39"/>
  <c r="Z263" i="39"/>
  <c r="AG263" i="37" s="1"/>
  <c r="T263" i="39"/>
  <c r="N263" i="39"/>
  <c r="M263" i="39"/>
  <c r="I263" i="39"/>
  <c r="G263" i="39"/>
  <c r="F263" i="39"/>
  <c r="B263" i="39"/>
  <c r="A263" i="39"/>
  <c r="U262" i="39"/>
  <c r="G262" i="39"/>
  <c r="F262" i="39"/>
  <c r="B262" i="39"/>
  <c r="A262" i="39"/>
  <c r="V261" i="39"/>
  <c r="J261" i="39"/>
  <c r="G261" i="39"/>
  <c r="F261" i="39"/>
  <c r="O261" i="39" s="1"/>
  <c r="B261" i="39"/>
  <c r="A261" i="39"/>
  <c r="AG260" i="39"/>
  <c r="I260" i="39"/>
  <c r="G260" i="39"/>
  <c r="F260" i="39"/>
  <c r="B260" i="39"/>
  <c r="A260" i="39"/>
  <c r="AI259" i="39"/>
  <c r="AH259" i="39"/>
  <c r="AA259" i="39"/>
  <c r="V259" i="39"/>
  <c r="T259" i="39"/>
  <c r="S259" i="39"/>
  <c r="M259" i="39"/>
  <c r="J259" i="39"/>
  <c r="I259" i="39"/>
  <c r="G259" i="39"/>
  <c r="F259" i="39"/>
  <c r="AB259" i="39" s="1"/>
  <c r="B259" i="39"/>
  <c r="A259" i="39"/>
  <c r="H258" i="39"/>
  <c r="G258" i="39"/>
  <c r="AG258" i="39" s="1"/>
  <c r="F258" i="39"/>
  <c r="B258" i="39"/>
  <c r="A258" i="39"/>
  <c r="AI257" i="39"/>
  <c r="I257" i="39"/>
  <c r="G257" i="39"/>
  <c r="F257" i="39"/>
  <c r="B257" i="39"/>
  <c r="A257" i="39"/>
  <c r="AH256" i="39"/>
  <c r="AG256" i="39"/>
  <c r="AD256" i="39"/>
  <c r="AB256" i="39"/>
  <c r="Z256" i="39"/>
  <c r="Y256" i="39"/>
  <c r="V256" i="39"/>
  <c r="U256" i="39"/>
  <c r="T256" i="39"/>
  <c r="P256" i="39"/>
  <c r="O256" i="39"/>
  <c r="M256" i="39"/>
  <c r="I256" i="39"/>
  <c r="H256" i="39"/>
  <c r="G256" i="39"/>
  <c r="AC256" i="39" s="1"/>
  <c r="F256" i="39"/>
  <c r="N256" i="39" s="1"/>
  <c r="B256" i="39"/>
  <c r="AI256" i="39" s="1"/>
  <c r="A256" i="39"/>
  <c r="AI255" i="39"/>
  <c r="AC255" i="39"/>
  <c r="AB255" i="39"/>
  <c r="AA255" i="39"/>
  <c r="Z255" i="39"/>
  <c r="U255" i="39"/>
  <c r="T255" i="39"/>
  <c r="N255" i="39"/>
  <c r="J255" i="39"/>
  <c r="K255" i="39" s="1"/>
  <c r="I255" i="39"/>
  <c r="G255" i="39"/>
  <c r="F255" i="39"/>
  <c r="B255" i="39"/>
  <c r="A255" i="39"/>
  <c r="AG254" i="39"/>
  <c r="AD254" i="39"/>
  <c r="AC254" i="39"/>
  <c r="AB254" i="39"/>
  <c r="Y254" i="39"/>
  <c r="V254" i="39"/>
  <c r="U254" i="39"/>
  <c r="T254" i="39"/>
  <c r="N254" i="39"/>
  <c r="M254" i="39"/>
  <c r="H254" i="39"/>
  <c r="G254" i="39"/>
  <c r="F254" i="39"/>
  <c r="B254" i="39"/>
  <c r="AI254" i="39" s="1"/>
  <c r="A254" i="39"/>
  <c r="AI253" i="39"/>
  <c r="AA253" i="39"/>
  <c r="S253" i="39"/>
  <c r="H253" i="39"/>
  <c r="G253" i="39"/>
  <c r="V253" i="39" s="1"/>
  <c r="F253" i="39"/>
  <c r="B253" i="39"/>
  <c r="A253" i="39"/>
  <c r="AI252" i="39"/>
  <c r="AH252" i="39"/>
  <c r="AC252" i="39"/>
  <c r="AB252" i="39"/>
  <c r="Y252" i="39"/>
  <c r="U252" i="39"/>
  <c r="P252" i="39"/>
  <c r="O252" i="39"/>
  <c r="J252" i="39"/>
  <c r="I252" i="39"/>
  <c r="G252" i="39"/>
  <c r="F252" i="39"/>
  <c r="N252" i="39" s="1"/>
  <c r="B252" i="39"/>
  <c r="A252" i="39"/>
  <c r="AH251" i="39"/>
  <c r="AC251" i="39"/>
  <c r="AB251" i="39"/>
  <c r="V251" i="39"/>
  <c r="S251" i="39"/>
  <c r="N251" i="39"/>
  <c r="J251" i="39"/>
  <c r="I251" i="39"/>
  <c r="G251" i="39"/>
  <c r="AA251" i="39" s="1"/>
  <c r="F251" i="39"/>
  <c r="B251" i="39"/>
  <c r="AI251" i="39" s="1"/>
  <c r="A251" i="39"/>
  <c r="AH250" i="39"/>
  <c r="AD250" i="39"/>
  <c r="AC250" i="39"/>
  <c r="Y250" i="39"/>
  <c r="V250" i="39"/>
  <c r="P250" i="39"/>
  <c r="O250" i="39"/>
  <c r="I250" i="39"/>
  <c r="G250" i="39"/>
  <c r="F250" i="39"/>
  <c r="Z250" i="39" s="1"/>
  <c r="B250" i="39"/>
  <c r="AI250" i="39" s="1"/>
  <c r="A250" i="39"/>
  <c r="AH249" i="39"/>
  <c r="J249" i="39"/>
  <c r="I249" i="39"/>
  <c r="G249" i="39"/>
  <c r="F249" i="39"/>
  <c r="O249" i="39" s="1"/>
  <c r="B249" i="39"/>
  <c r="AD249" i="39" s="1"/>
  <c r="A249" i="39"/>
  <c r="G248" i="39"/>
  <c r="AD248" i="39" s="1"/>
  <c r="F248" i="39"/>
  <c r="B248" i="39"/>
  <c r="A248" i="39"/>
  <c r="Z247" i="39"/>
  <c r="G247" i="39"/>
  <c r="F247" i="39"/>
  <c r="U247" i="39" s="1"/>
  <c r="B247" i="39"/>
  <c r="A247" i="39"/>
  <c r="Z246" i="39"/>
  <c r="M246" i="39"/>
  <c r="G246" i="39"/>
  <c r="F246" i="39"/>
  <c r="U246" i="39" s="1"/>
  <c r="B246" i="39"/>
  <c r="A246" i="39"/>
  <c r="AH245" i="39"/>
  <c r="AL245" i="37" s="1"/>
  <c r="AD245" i="39"/>
  <c r="Z245" i="39"/>
  <c r="V245" i="39"/>
  <c r="T245" i="39"/>
  <c r="P245" i="39"/>
  <c r="O245" i="39"/>
  <c r="M245" i="39"/>
  <c r="H245" i="39"/>
  <c r="G245" i="39"/>
  <c r="F245" i="39"/>
  <c r="B245" i="39"/>
  <c r="A245" i="39"/>
  <c r="AI244" i="39"/>
  <c r="AH244" i="39"/>
  <c r="AD244" i="39"/>
  <c r="AC244" i="39"/>
  <c r="Z244" i="39"/>
  <c r="Y244" i="39"/>
  <c r="U244" i="39"/>
  <c r="S244" i="39"/>
  <c r="N244" i="39"/>
  <c r="R244" i="39" s="1"/>
  <c r="M244" i="39"/>
  <c r="I244" i="39"/>
  <c r="H244" i="39"/>
  <c r="G244" i="39"/>
  <c r="F244" i="39"/>
  <c r="B244" i="39"/>
  <c r="V244" i="39" s="1"/>
  <c r="A244" i="39"/>
  <c r="AG243" i="39"/>
  <c r="N243" i="39"/>
  <c r="G243" i="39"/>
  <c r="Y243" i="39" s="1"/>
  <c r="F243" i="39"/>
  <c r="B243" i="39"/>
  <c r="S243" i="39" s="1"/>
  <c r="A243" i="39"/>
  <c r="AD242" i="39"/>
  <c r="Y242" i="39"/>
  <c r="S242" i="39"/>
  <c r="P242" i="39"/>
  <c r="J242" i="39"/>
  <c r="K242" i="39" s="1"/>
  <c r="G242" i="39"/>
  <c r="F242" i="39"/>
  <c r="AG242" i="39" s="1"/>
  <c r="B242" i="39"/>
  <c r="AA242" i="39" s="1"/>
  <c r="A242" i="39"/>
  <c r="G241" i="39"/>
  <c r="F241" i="39"/>
  <c r="AG241" i="39" s="1"/>
  <c r="B241" i="39"/>
  <c r="AA241" i="39" s="1"/>
  <c r="A241" i="39"/>
  <c r="AG240" i="39"/>
  <c r="I240" i="39"/>
  <c r="G240" i="39"/>
  <c r="F240" i="39"/>
  <c r="AC240" i="39" s="1"/>
  <c r="B240" i="39"/>
  <c r="J240" i="39" s="1"/>
  <c r="A240" i="39"/>
  <c r="AB239" i="39"/>
  <c r="N239" i="39"/>
  <c r="G239" i="39"/>
  <c r="F239" i="39"/>
  <c r="B239" i="39"/>
  <c r="J239" i="39" s="1"/>
  <c r="A239" i="39"/>
  <c r="Z238" i="39"/>
  <c r="U238" i="39"/>
  <c r="M238" i="39"/>
  <c r="G238" i="39"/>
  <c r="F238" i="39"/>
  <c r="N238" i="39" s="1"/>
  <c r="B238" i="39"/>
  <c r="AA238" i="39" s="1"/>
  <c r="A238" i="39"/>
  <c r="AC237" i="39"/>
  <c r="AA237" i="39"/>
  <c r="Y237" i="39"/>
  <c r="S237" i="39"/>
  <c r="O237" i="39"/>
  <c r="N237" i="39"/>
  <c r="J237" i="39"/>
  <c r="K237" i="39" s="1"/>
  <c r="H237" i="39"/>
  <c r="G237" i="39"/>
  <c r="U237" i="39" s="1"/>
  <c r="F237" i="39"/>
  <c r="B237" i="39"/>
  <c r="A237" i="39"/>
  <c r="AI236" i="39"/>
  <c r="AH236" i="39"/>
  <c r="AG236" i="39"/>
  <c r="AD236" i="39"/>
  <c r="AC236" i="39"/>
  <c r="Z236" i="39"/>
  <c r="Y236" i="39"/>
  <c r="U236" i="39"/>
  <c r="S236" i="39"/>
  <c r="N236" i="39"/>
  <c r="R236" i="39" s="1"/>
  <c r="M236" i="39"/>
  <c r="I236" i="39"/>
  <c r="H236" i="39"/>
  <c r="G236" i="39"/>
  <c r="F236" i="39"/>
  <c r="B236" i="39"/>
  <c r="AA236" i="39" s="1"/>
  <c r="A236" i="39"/>
  <c r="G235" i="39"/>
  <c r="F235" i="39"/>
  <c r="AG235" i="39" s="1"/>
  <c r="B235" i="39"/>
  <c r="A235" i="39"/>
  <c r="AG234" i="39"/>
  <c r="H234" i="39"/>
  <c r="G234" i="39"/>
  <c r="F234" i="39"/>
  <c r="AC234" i="39" s="1"/>
  <c r="B234" i="39"/>
  <c r="S234" i="39" s="1"/>
  <c r="A234" i="39"/>
  <c r="AC233" i="39"/>
  <c r="O233" i="39"/>
  <c r="J233" i="39"/>
  <c r="G233" i="39"/>
  <c r="S233" i="39" s="1"/>
  <c r="F233" i="39"/>
  <c r="AG233" i="39" s="1"/>
  <c r="B233" i="39"/>
  <c r="AA233" i="39" s="1"/>
  <c r="A233" i="39"/>
  <c r="Z232" i="39"/>
  <c r="P232" i="39"/>
  <c r="J232" i="39"/>
  <c r="K232" i="39" s="1"/>
  <c r="G232" i="39"/>
  <c r="F232" i="39"/>
  <c r="AG232" i="39" s="1"/>
  <c r="B232" i="39"/>
  <c r="V232" i="39" s="1"/>
  <c r="A232" i="39"/>
  <c r="AB231" i="39"/>
  <c r="AA231" i="39"/>
  <c r="Y231" i="39"/>
  <c r="U231" i="39"/>
  <c r="O231" i="39"/>
  <c r="N231" i="39"/>
  <c r="J231" i="39"/>
  <c r="K231" i="39" s="1"/>
  <c r="H231" i="39"/>
  <c r="G231" i="39"/>
  <c r="AG231" i="39" s="1"/>
  <c r="F231" i="39"/>
  <c r="B231" i="39"/>
  <c r="A231" i="39"/>
  <c r="AI230" i="39"/>
  <c r="AD230" i="39"/>
  <c r="AC230" i="39"/>
  <c r="Z230" i="39"/>
  <c r="Y230" i="39"/>
  <c r="U230" i="39"/>
  <c r="S230" i="39"/>
  <c r="N230" i="39"/>
  <c r="R230" i="39" s="1"/>
  <c r="M230" i="39"/>
  <c r="I230" i="39"/>
  <c r="H230" i="39"/>
  <c r="G230" i="39"/>
  <c r="F230" i="39"/>
  <c r="B230" i="39"/>
  <c r="V230" i="39" s="1"/>
  <c r="A230" i="39"/>
  <c r="G229" i="39"/>
  <c r="T229" i="39" s="1"/>
  <c r="F229" i="39"/>
  <c r="O229" i="39" s="1"/>
  <c r="B229" i="39"/>
  <c r="J229" i="39" s="1"/>
  <c r="A229" i="39"/>
  <c r="AH228" i="39"/>
  <c r="AD228" i="39"/>
  <c r="S228" i="39"/>
  <c r="G228" i="39"/>
  <c r="F228" i="39"/>
  <c r="Z228" i="39" s="1"/>
  <c r="B228" i="39"/>
  <c r="V228" i="39" s="1"/>
  <c r="A228" i="39"/>
  <c r="J227" i="39"/>
  <c r="G227" i="39"/>
  <c r="F227" i="39"/>
  <c r="O227" i="39" s="1"/>
  <c r="B227" i="39"/>
  <c r="A227" i="39"/>
  <c r="AG226" i="39"/>
  <c r="AC226" i="39"/>
  <c r="Z226" i="39"/>
  <c r="N226" i="39"/>
  <c r="G226" i="39"/>
  <c r="F226" i="39"/>
  <c r="Y226" i="39" s="1"/>
  <c r="B226" i="39"/>
  <c r="V226" i="39" s="1"/>
  <c r="A226" i="39"/>
  <c r="AG225" i="39"/>
  <c r="AA225" i="39"/>
  <c r="U225" i="39"/>
  <c r="T225" i="39"/>
  <c r="O225" i="39"/>
  <c r="H225" i="39"/>
  <c r="G225" i="39"/>
  <c r="F225" i="39"/>
  <c r="Y225" i="39" s="1"/>
  <c r="B225" i="39"/>
  <c r="J225" i="39" s="1"/>
  <c r="A225" i="39"/>
  <c r="AI224" i="39"/>
  <c r="Y224" i="39"/>
  <c r="U224" i="39"/>
  <c r="M224" i="39"/>
  <c r="I224" i="39"/>
  <c r="G224" i="39"/>
  <c r="F224" i="39"/>
  <c r="Z224" i="39" s="1"/>
  <c r="B224" i="39"/>
  <c r="V224" i="39" s="1"/>
  <c r="A224" i="39"/>
  <c r="G223" i="39"/>
  <c r="AA223" i="39" s="1"/>
  <c r="F223" i="39"/>
  <c r="B223" i="39"/>
  <c r="A223" i="39"/>
  <c r="AH222" i="39"/>
  <c r="U222" i="39"/>
  <c r="N222" i="39"/>
  <c r="G222" i="39"/>
  <c r="Z222" i="39" s="1"/>
  <c r="F222" i="39"/>
  <c r="AG222" i="39" s="1"/>
  <c r="B222" i="39"/>
  <c r="V222" i="39" s="1"/>
  <c r="A222" i="39"/>
  <c r="U221" i="39"/>
  <c r="G221" i="39"/>
  <c r="F221" i="39"/>
  <c r="AB221" i="39" s="1"/>
  <c r="B221" i="39"/>
  <c r="AI221" i="39" s="1"/>
  <c r="A221" i="39"/>
  <c r="Z220" i="39"/>
  <c r="N220" i="39"/>
  <c r="I220" i="39"/>
  <c r="G220" i="39"/>
  <c r="F220" i="39"/>
  <c r="B220" i="39"/>
  <c r="AD220" i="39" s="1"/>
  <c r="A220" i="39"/>
  <c r="AH219" i="39"/>
  <c r="AG219" i="39"/>
  <c r="AD219" i="39"/>
  <c r="AC219" i="39"/>
  <c r="AB219" i="39"/>
  <c r="Z219" i="39"/>
  <c r="Y219" i="39"/>
  <c r="V219" i="39"/>
  <c r="U219" i="39"/>
  <c r="T219" i="39"/>
  <c r="P219" i="39"/>
  <c r="M219" i="39"/>
  <c r="I219" i="39"/>
  <c r="H219" i="39"/>
  <c r="G219" i="39"/>
  <c r="F219" i="39"/>
  <c r="N219" i="39" s="1"/>
  <c r="B219" i="39"/>
  <c r="AI219" i="39" s="1"/>
  <c r="A219" i="39"/>
  <c r="AI218" i="39"/>
  <c r="AD218" i="39"/>
  <c r="AA218" i="39"/>
  <c r="M218" i="39"/>
  <c r="J218" i="39"/>
  <c r="G218" i="39"/>
  <c r="F218" i="39"/>
  <c r="AB218" i="39" s="1"/>
  <c r="B218" i="39"/>
  <c r="P218" i="39" s="1"/>
  <c r="A218" i="39"/>
  <c r="U217" i="39"/>
  <c r="O217" i="39"/>
  <c r="G217" i="39"/>
  <c r="AC217" i="39" s="1"/>
  <c r="F217" i="39"/>
  <c r="B217" i="39"/>
  <c r="AI217" i="39" s="1"/>
  <c r="A217" i="39"/>
  <c r="Z216" i="39"/>
  <c r="N216" i="39"/>
  <c r="I216" i="39"/>
  <c r="G216" i="39"/>
  <c r="F216" i="39"/>
  <c r="B216" i="39"/>
  <c r="AD216" i="39" s="1"/>
  <c r="A216" i="39"/>
  <c r="AH215" i="39"/>
  <c r="AG215" i="39"/>
  <c r="AD215" i="39"/>
  <c r="AC215" i="39"/>
  <c r="AB215" i="39"/>
  <c r="Z215" i="39"/>
  <c r="Y215" i="39"/>
  <c r="V215" i="39"/>
  <c r="U215" i="39"/>
  <c r="T215" i="39"/>
  <c r="P215" i="39"/>
  <c r="M215" i="39"/>
  <c r="I215" i="39"/>
  <c r="H215" i="39"/>
  <c r="G215" i="39"/>
  <c r="O215" i="39" s="1"/>
  <c r="F215" i="39"/>
  <c r="B215" i="39"/>
  <c r="AI215" i="39" s="1"/>
  <c r="A215" i="39"/>
  <c r="AA214" i="39"/>
  <c r="G214" i="39"/>
  <c r="O214" i="39" s="1"/>
  <c r="F214" i="39"/>
  <c r="AB214" i="39" s="1"/>
  <c r="B214" i="39"/>
  <c r="P214" i="39" s="1"/>
  <c r="A214" i="39"/>
  <c r="G213" i="39"/>
  <c r="Z213" i="39" s="1"/>
  <c r="F213" i="39"/>
  <c r="B213" i="39"/>
  <c r="A213" i="39"/>
  <c r="AH212" i="39"/>
  <c r="T212" i="39"/>
  <c r="N212" i="39"/>
  <c r="I212" i="39"/>
  <c r="G212" i="39"/>
  <c r="F212" i="39"/>
  <c r="AB212" i="39" s="1"/>
  <c r="B212" i="39"/>
  <c r="AD212" i="39" s="1"/>
  <c r="A212" i="39"/>
  <c r="AH211" i="39"/>
  <c r="AG211" i="39"/>
  <c r="AD211" i="39"/>
  <c r="AC211" i="39"/>
  <c r="AB211" i="39"/>
  <c r="Z211" i="39"/>
  <c r="Y211" i="39"/>
  <c r="V211" i="39"/>
  <c r="U211" i="39"/>
  <c r="T211" i="39"/>
  <c r="P211" i="39"/>
  <c r="M211" i="39"/>
  <c r="I211" i="39"/>
  <c r="H211" i="39"/>
  <c r="G211" i="39"/>
  <c r="F211" i="39"/>
  <c r="B211" i="39"/>
  <c r="AI211" i="39" s="1"/>
  <c r="A211" i="39"/>
  <c r="G210" i="39"/>
  <c r="F210" i="39"/>
  <c r="B210" i="39"/>
  <c r="A210" i="39"/>
  <c r="AH209" i="39"/>
  <c r="V209" i="39"/>
  <c r="O209" i="39"/>
  <c r="M209" i="39"/>
  <c r="G209" i="39"/>
  <c r="U209" i="39" s="1"/>
  <c r="F209" i="39"/>
  <c r="AB209" i="39" s="1"/>
  <c r="B209" i="39"/>
  <c r="AI209" i="39" s="1"/>
  <c r="A209" i="39"/>
  <c r="Z208" i="39"/>
  <c r="G208" i="39"/>
  <c r="F208" i="39"/>
  <c r="AB208" i="39" s="1"/>
  <c r="B208" i="39"/>
  <c r="J208" i="39" s="1"/>
  <c r="A208" i="39"/>
  <c r="AH207" i="39"/>
  <c r="AG207" i="39"/>
  <c r="AD207" i="39"/>
  <c r="AC207" i="39"/>
  <c r="AB207" i="39"/>
  <c r="Z207" i="39"/>
  <c r="Y207" i="39"/>
  <c r="V207" i="39"/>
  <c r="U207" i="39"/>
  <c r="T207" i="39"/>
  <c r="P207" i="39"/>
  <c r="M207" i="39"/>
  <c r="I207" i="39"/>
  <c r="H207" i="39"/>
  <c r="G207" i="39"/>
  <c r="F207" i="39"/>
  <c r="B207" i="39"/>
  <c r="AI207" i="39" s="1"/>
  <c r="A207" i="39"/>
  <c r="AB206" i="39"/>
  <c r="S206" i="39"/>
  <c r="N206" i="39"/>
  <c r="M206" i="39"/>
  <c r="G206" i="39"/>
  <c r="F206" i="39"/>
  <c r="O206" i="39" s="1"/>
  <c r="B206" i="39"/>
  <c r="P206" i="39" s="1"/>
  <c r="A206" i="39"/>
  <c r="AD205" i="39"/>
  <c r="Z205" i="39"/>
  <c r="Y205" i="39"/>
  <c r="P205" i="39"/>
  <c r="M205" i="39"/>
  <c r="I205" i="39"/>
  <c r="G205" i="39"/>
  <c r="AG205" i="39" s="1"/>
  <c r="F205" i="39"/>
  <c r="AB205" i="39" s="1"/>
  <c r="B205" i="39"/>
  <c r="AI205" i="39" s="1"/>
  <c r="A205" i="39"/>
  <c r="Z204" i="39"/>
  <c r="N204" i="39"/>
  <c r="J204" i="39"/>
  <c r="G204" i="39"/>
  <c r="F204" i="39"/>
  <c r="AB204" i="39" s="1"/>
  <c r="B204" i="39"/>
  <c r="AI204" i="39" s="1"/>
  <c r="A204" i="39"/>
  <c r="AH203" i="39"/>
  <c r="AG203" i="39"/>
  <c r="AD203" i="39"/>
  <c r="AC203" i="39"/>
  <c r="AB203" i="39"/>
  <c r="Z203" i="39"/>
  <c r="Y203" i="39"/>
  <c r="V203" i="39"/>
  <c r="U203" i="39"/>
  <c r="T203" i="39"/>
  <c r="P203" i="39"/>
  <c r="M203" i="39"/>
  <c r="I203" i="39"/>
  <c r="H203" i="39"/>
  <c r="G203" i="39"/>
  <c r="F203" i="39"/>
  <c r="B203" i="39"/>
  <c r="AI203" i="39" s="1"/>
  <c r="A203" i="39"/>
  <c r="AD202" i="39"/>
  <c r="O202" i="39"/>
  <c r="M202" i="39"/>
  <c r="J202" i="39"/>
  <c r="G202" i="39"/>
  <c r="F202" i="39"/>
  <c r="AB202" i="39" s="1"/>
  <c r="B202" i="39"/>
  <c r="P202" i="39" s="1"/>
  <c r="A202" i="39"/>
  <c r="AH201" i="39"/>
  <c r="AD201" i="39"/>
  <c r="AC201" i="39"/>
  <c r="Y201" i="39"/>
  <c r="V201" i="39"/>
  <c r="P201" i="39"/>
  <c r="O201" i="39"/>
  <c r="I201" i="39"/>
  <c r="H201" i="39"/>
  <c r="G201" i="39"/>
  <c r="Z201" i="39" s="1"/>
  <c r="F201" i="39"/>
  <c r="AB201" i="39" s="1"/>
  <c r="B201" i="39"/>
  <c r="AI201" i="39" s="1"/>
  <c r="A201" i="39"/>
  <c r="AI200" i="39"/>
  <c r="AB200" i="39"/>
  <c r="Z200" i="39"/>
  <c r="O200" i="39"/>
  <c r="I200" i="39"/>
  <c r="G200" i="39"/>
  <c r="F200" i="39"/>
  <c r="N200" i="39" s="1"/>
  <c r="B200" i="39"/>
  <c r="J200" i="39" s="1"/>
  <c r="A200" i="39"/>
  <c r="AH199" i="39"/>
  <c r="AG199" i="39"/>
  <c r="AD199" i="39"/>
  <c r="AC199" i="39"/>
  <c r="AB199" i="39"/>
  <c r="Z199" i="39"/>
  <c r="Y199" i="39"/>
  <c r="V199" i="39"/>
  <c r="U199" i="39"/>
  <c r="T199" i="39"/>
  <c r="P199" i="39"/>
  <c r="M199" i="39"/>
  <c r="I199" i="39"/>
  <c r="H199" i="39"/>
  <c r="G199" i="39"/>
  <c r="F199" i="39"/>
  <c r="B199" i="39"/>
  <c r="AI199" i="39" s="1"/>
  <c r="A199" i="39"/>
  <c r="S198" i="39"/>
  <c r="G198" i="39"/>
  <c r="F198" i="39"/>
  <c r="AB198" i="39" s="1"/>
  <c r="B198" i="39"/>
  <c r="V198" i="39" s="1"/>
  <c r="A198" i="39"/>
  <c r="Z197" i="39"/>
  <c r="V197" i="39"/>
  <c r="O197" i="39"/>
  <c r="I197" i="39"/>
  <c r="G197" i="39"/>
  <c r="AD197" i="39" s="1"/>
  <c r="F197" i="39"/>
  <c r="Y197" i="39" s="1"/>
  <c r="B197" i="39"/>
  <c r="A197" i="39"/>
  <c r="AH196" i="39"/>
  <c r="AG196" i="39"/>
  <c r="Z196" i="39"/>
  <c r="T196" i="39"/>
  <c r="O196" i="39"/>
  <c r="I196" i="39"/>
  <c r="G196" i="39"/>
  <c r="F196" i="39"/>
  <c r="Y196" i="39" s="1"/>
  <c r="B196" i="39"/>
  <c r="S196" i="39" s="1"/>
  <c r="A196" i="39"/>
  <c r="AH195" i="39"/>
  <c r="AG195" i="39"/>
  <c r="AD195" i="39"/>
  <c r="AC195" i="39"/>
  <c r="AB195" i="39"/>
  <c r="AA195" i="39"/>
  <c r="Z195" i="39"/>
  <c r="Y195" i="39"/>
  <c r="U195" i="39"/>
  <c r="T195" i="39"/>
  <c r="P195" i="39"/>
  <c r="M195" i="39"/>
  <c r="I195" i="39"/>
  <c r="H195" i="39"/>
  <c r="G195" i="39"/>
  <c r="F195" i="39"/>
  <c r="B195" i="39"/>
  <c r="V195" i="39" s="1"/>
  <c r="A195" i="39"/>
  <c r="M194" i="39"/>
  <c r="G194" i="39"/>
  <c r="AB194" i="39" s="1"/>
  <c r="F194" i="39"/>
  <c r="B194" i="39"/>
  <c r="A194" i="39"/>
  <c r="G193" i="39"/>
  <c r="AD193" i="39" s="1"/>
  <c r="F193" i="39"/>
  <c r="Z193" i="39" s="1"/>
  <c r="B193" i="39"/>
  <c r="A193" i="39"/>
  <c r="AG192" i="39"/>
  <c r="J192" i="39"/>
  <c r="G192" i="39"/>
  <c r="F192" i="39"/>
  <c r="Z192" i="39" s="1"/>
  <c r="B192" i="39"/>
  <c r="A192" i="39"/>
  <c r="AH191" i="39"/>
  <c r="AG191" i="39"/>
  <c r="AC191" i="39"/>
  <c r="AB191" i="39"/>
  <c r="AA191" i="39"/>
  <c r="Z191" i="39"/>
  <c r="Y191" i="39"/>
  <c r="U191" i="39"/>
  <c r="T191" i="39"/>
  <c r="P191" i="39"/>
  <c r="M191" i="39"/>
  <c r="I191" i="39"/>
  <c r="H191" i="39"/>
  <c r="G191" i="39"/>
  <c r="F191" i="39"/>
  <c r="B191" i="39"/>
  <c r="S191" i="39" s="1"/>
  <c r="A191" i="39"/>
  <c r="AA190" i="39"/>
  <c r="V190" i="39"/>
  <c r="U190" i="39"/>
  <c r="S190" i="39"/>
  <c r="N190" i="39"/>
  <c r="J190" i="39"/>
  <c r="G190" i="39"/>
  <c r="F190" i="39"/>
  <c r="AB190" i="39" s="1"/>
  <c r="B190" i="39"/>
  <c r="AD190" i="39" s="1"/>
  <c r="A190" i="39"/>
  <c r="AH189" i="39"/>
  <c r="AD189" i="39"/>
  <c r="Y189" i="39"/>
  <c r="V189" i="39"/>
  <c r="U189" i="39"/>
  <c r="P189" i="39"/>
  <c r="H189" i="39"/>
  <c r="G189" i="39"/>
  <c r="F189" i="39"/>
  <c r="AB189" i="39" s="1"/>
  <c r="B189" i="39"/>
  <c r="A189" i="39"/>
  <c r="AA188" i="39"/>
  <c r="N188" i="39"/>
  <c r="J188" i="39"/>
  <c r="G188" i="39"/>
  <c r="F188" i="39"/>
  <c r="B188" i="39"/>
  <c r="A188" i="39"/>
  <c r="AH187" i="39"/>
  <c r="AG187" i="39"/>
  <c r="AC187" i="39"/>
  <c r="Z187" i="39"/>
  <c r="Y187" i="39"/>
  <c r="U187" i="39"/>
  <c r="P187" i="39"/>
  <c r="M187" i="39"/>
  <c r="I187" i="39"/>
  <c r="H187" i="39"/>
  <c r="G187" i="39"/>
  <c r="F187" i="39"/>
  <c r="N187" i="39" s="1"/>
  <c r="B187" i="39"/>
  <c r="AD187" i="39" s="1"/>
  <c r="A187" i="39"/>
  <c r="AA186" i="39"/>
  <c r="N186" i="39"/>
  <c r="J186" i="39"/>
  <c r="G186" i="39"/>
  <c r="F186" i="39"/>
  <c r="B186" i="39"/>
  <c r="A186" i="39"/>
  <c r="AG185" i="39"/>
  <c r="AD185" i="39"/>
  <c r="AC185" i="39"/>
  <c r="Y185" i="39"/>
  <c r="V185" i="39"/>
  <c r="U185" i="39"/>
  <c r="P185" i="39"/>
  <c r="H185" i="39"/>
  <c r="G185" i="39"/>
  <c r="F185" i="39"/>
  <c r="AH185" i="39" s="1"/>
  <c r="B185" i="39"/>
  <c r="AI185" i="39" s="1"/>
  <c r="A185" i="39"/>
  <c r="G184" i="39"/>
  <c r="F184" i="39"/>
  <c r="B184" i="39"/>
  <c r="J184" i="39" s="1"/>
  <c r="A184" i="39"/>
  <c r="AH183" i="39"/>
  <c r="AG183" i="39"/>
  <c r="AC183" i="39"/>
  <c r="Z183" i="39"/>
  <c r="Y183" i="39"/>
  <c r="U183" i="39"/>
  <c r="P183" i="39"/>
  <c r="M183" i="39"/>
  <c r="I183" i="39"/>
  <c r="H183" i="39"/>
  <c r="G183" i="39"/>
  <c r="F183" i="39"/>
  <c r="N183" i="39" s="1"/>
  <c r="B183" i="39"/>
  <c r="AD183" i="39" s="1"/>
  <c r="A183" i="39"/>
  <c r="N182" i="39"/>
  <c r="G182" i="39"/>
  <c r="F182" i="39"/>
  <c r="T182" i="39" s="1"/>
  <c r="B182" i="39"/>
  <c r="AI182" i="39" s="1"/>
  <c r="A182" i="39"/>
  <c r="AD181" i="39"/>
  <c r="V181" i="39"/>
  <c r="G181" i="39"/>
  <c r="F181" i="39"/>
  <c r="U181" i="39" s="1"/>
  <c r="B181" i="39"/>
  <c r="A181" i="39"/>
  <c r="O180" i="39"/>
  <c r="G180" i="39"/>
  <c r="F180" i="39"/>
  <c r="AG180" i="39" s="1"/>
  <c r="B180" i="39"/>
  <c r="AA180" i="39" s="1"/>
  <c r="A180" i="39"/>
  <c r="AH179" i="39"/>
  <c r="AG179" i="39"/>
  <c r="AC179" i="39"/>
  <c r="Z179" i="39"/>
  <c r="Y179" i="39"/>
  <c r="U179" i="39"/>
  <c r="M179" i="39"/>
  <c r="I179" i="39"/>
  <c r="H179" i="39"/>
  <c r="G179" i="39"/>
  <c r="F179" i="39"/>
  <c r="N179" i="39" s="1"/>
  <c r="B179" i="39"/>
  <c r="A179" i="39"/>
  <c r="G178" i="39"/>
  <c r="F178" i="39"/>
  <c r="T178" i="39" s="1"/>
  <c r="B178" i="39"/>
  <c r="AA178" i="39" s="1"/>
  <c r="A178" i="39"/>
  <c r="AD177" i="39"/>
  <c r="V177" i="39"/>
  <c r="G177" i="39"/>
  <c r="F177" i="39"/>
  <c r="P177" i="39" s="1"/>
  <c r="B177" i="39"/>
  <c r="A177" i="39"/>
  <c r="S176" i="39"/>
  <c r="G176" i="39"/>
  <c r="F176" i="39"/>
  <c r="AB176" i="39" s="1"/>
  <c r="B176" i="39"/>
  <c r="J176" i="39" s="1"/>
  <c r="A176" i="39"/>
  <c r="AH175" i="39"/>
  <c r="AG175" i="39"/>
  <c r="AC175" i="39"/>
  <c r="Z175" i="39"/>
  <c r="Y175" i="39"/>
  <c r="U175" i="39"/>
  <c r="S175" i="39"/>
  <c r="M175" i="39"/>
  <c r="I175" i="39"/>
  <c r="H175" i="39"/>
  <c r="G175" i="39"/>
  <c r="F175" i="39"/>
  <c r="N175" i="39" s="1"/>
  <c r="B175" i="39"/>
  <c r="AA175" i="39" s="1"/>
  <c r="A175" i="39"/>
  <c r="G174" i="39"/>
  <c r="F174" i="39"/>
  <c r="AC174" i="39" s="1"/>
  <c r="B174" i="39"/>
  <c r="J174" i="39" s="1"/>
  <c r="A174" i="39"/>
  <c r="AD173" i="39"/>
  <c r="V173" i="39"/>
  <c r="G173" i="39"/>
  <c r="F173" i="39"/>
  <c r="P173" i="39" s="1"/>
  <c r="B173" i="39"/>
  <c r="A173" i="39"/>
  <c r="S172" i="39"/>
  <c r="G172" i="39"/>
  <c r="F172" i="39"/>
  <c r="AB172" i="39" s="1"/>
  <c r="B172" i="39"/>
  <c r="J172" i="39" s="1"/>
  <c r="A172" i="39"/>
  <c r="AH171" i="39"/>
  <c r="AG171" i="39"/>
  <c r="AD171" i="39"/>
  <c r="AC171" i="39"/>
  <c r="Z171" i="39"/>
  <c r="Y171" i="39"/>
  <c r="U171" i="39"/>
  <c r="S171" i="39"/>
  <c r="M171" i="39"/>
  <c r="I171" i="39"/>
  <c r="H171" i="39"/>
  <c r="G171" i="39"/>
  <c r="F171" i="39"/>
  <c r="N171" i="39" s="1"/>
  <c r="B171" i="39"/>
  <c r="AA171" i="39" s="1"/>
  <c r="A171" i="39"/>
  <c r="AA170" i="39"/>
  <c r="T170" i="39"/>
  <c r="N170" i="39"/>
  <c r="H170" i="39"/>
  <c r="G170" i="39"/>
  <c r="AB170" i="39" s="1"/>
  <c r="F170" i="39"/>
  <c r="B170" i="39"/>
  <c r="A170" i="39"/>
  <c r="AI169" i="39"/>
  <c r="AH169" i="39"/>
  <c r="AG169" i="39"/>
  <c r="AD169" i="39"/>
  <c r="AC169" i="39"/>
  <c r="Z169" i="39"/>
  <c r="Y169" i="39"/>
  <c r="U169" i="39"/>
  <c r="S169" i="39"/>
  <c r="N169" i="39"/>
  <c r="M169" i="39"/>
  <c r="I169" i="39"/>
  <c r="H169" i="39"/>
  <c r="G169" i="39"/>
  <c r="F169" i="39"/>
  <c r="B169" i="39"/>
  <c r="AA169" i="39" s="1"/>
  <c r="A169" i="39"/>
  <c r="G168" i="39"/>
  <c r="AI168" i="39" s="1"/>
  <c r="F168" i="39"/>
  <c r="O168" i="39" s="1"/>
  <c r="B168" i="39"/>
  <c r="J168" i="39" s="1"/>
  <c r="A168" i="39"/>
  <c r="AH167" i="39"/>
  <c r="AG167" i="39"/>
  <c r="AC167" i="39"/>
  <c r="G167" i="39"/>
  <c r="F167" i="39"/>
  <c r="Z167" i="39" s="1"/>
  <c r="B167" i="39"/>
  <c r="AD167" i="39" s="1"/>
  <c r="A167" i="39"/>
  <c r="G166" i="39"/>
  <c r="F166" i="39"/>
  <c r="O166" i="39" s="1"/>
  <c r="B166" i="39"/>
  <c r="J166" i="39" s="1"/>
  <c r="A166" i="39"/>
  <c r="AG165" i="39"/>
  <c r="G165" i="39"/>
  <c r="F165" i="39"/>
  <c r="Z165" i="39" s="1"/>
  <c r="B165" i="39"/>
  <c r="AA165" i="39" s="1"/>
  <c r="A165" i="39"/>
  <c r="AA164" i="39"/>
  <c r="Y164" i="39"/>
  <c r="U164" i="39"/>
  <c r="T164" i="39"/>
  <c r="O164" i="39"/>
  <c r="N164" i="39"/>
  <c r="J164" i="39"/>
  <c r="K164" i="39" s="1"/>
  <c r="H164" i="39"/>
  <c r="G164" i="39"/>
  <c r="F164" i="39"/>
  <c r="B164" i="39"/>
  <c r="S164" i="39" s="1"/>
  <c r="A164" i="39"/>
  <c r="AI163" i="39"/>
  <c r="AG163" i="39"/>
  <c r="AD163" i="39"/>
  <c r="Z163" i="39"/>
  <c r="Y163" i="39"/>
  <c r="U163" i="39"/>
  <c r="S163" i="39"/>
  <c r="N163" i="39"/>
  <c r="M163" i="39"/>
  <c r="I163" i="39"/>
  <c r="H163" i="39"/>
  <c r="G163" i="39"/>
  <c r="F163" i="39"/>
  <c r="AH163" i="39" s="1"/>
  <c r="B163" i="39"/>
  <c r="AA163" i="39" s="1"/>
  <c r="A163" i="39"/>
  <c r="AI162" i="39"/>
  <c r="Y162" i="39"/>
  <c r="T162" i="39"/>
  <c r="N162" i="39"/>
  <c r="H162" i="39"/>
  <c r="G162" i="39"/>
  <c r="F162" i="39"/>
  <c r="B162" i="39"/>
  <c r="A162" i="39"/>
  <c r="AI161" i="39"/>
  <c r="AH161" i="39"/>
  <c r="AD161" i="39"/>
  <c r="AC161" i="39"/>
  <c r="Z161" i="39"/>
  <c r="Y161" i="39"/>
  <c r="U161" i="39"/>
  <c r="S161" i="39"/>
  <c r="N161" i="39"/>
  <c r="R161" i="39" s="1"/>
  <c r="M161" i="39"/>
  <c r="I161" i="39"/>
  <c r="H161" i="39"/>
  <c r="G161" i="39"/>
  <c r="F161" i="39"/>
  <c r="B161" i="39"/>
  <c r="V161" i="39" s="1"/>
  <c r="A161" i="39"/>
  <c r="S160" i="39"/>
  <c r="G160" i="39"/>
  <c r="AG160" i="39" s="1"/>
  <c r="F160" i="39"/>
  <c r="O160" i="39" s="1"/>
  <c r="B160" i="39"/>
  <c r="A160" i="39"/>
  <c r="AH159" i="39"/>
  <c r="AC159" i="39"/>
  <c r="G159" i="39"/>
  <c r="F159" i="39"/>
  <c r="Z159" i="39" s="1"/>
  <c r="B159" i="39"/>
  <c r="AI159" i="39" s="1"/>
  <c r="A159" i="39"/>
  <c r="G158" i="39"/>
  <c r="F158" i="39"/>
  <c r="AG158" i="39" s="1"/>
  <c r="B158" i="39"/>
  <c r="P158" i="39" s="1"/>
  <c r="A158" i="39"/>
  <c r="G157" i="39"/>
  <c r="F157" i="39"/>
  <c r="AG157" i="39" s="1"/>
  <c r="B157" i="39"/>
  <c r="P157" i="39" s="1"/>
  <c r="A157" i="39"/>
  <c r="AG156" i="39"/>
  <c r="AA156" i="39"/>
  <c r="Y156" i="39"/>
  <c r="U156" i="39"/>
  <c r="T156" i="39"/>
  <c r="O156" i="39"/>
  <c r="N156" i="39"/>
  <c r="J156" i="39"/>
  <c r="H156" i="39"/>
  <c r="G156" i="39"/>
  <c r="F156" i="39"/>
  <c r="B156" i="39"/>
  <c r="S156" i="39" s="1"/>
  <c r="A156" i="39"/>
  <c r="AI155" i="39"/>
  <c r="AD155" i="39"/>
  <c r="Z155" i="39"/>
  <c r="Y155" i="39"/>
  <c r="U155" i="39"/>
  <c r="S155" i="39"/>
  <c r="N155" i="39"/>
  <c r="M155" i="39"/>
  <c r="I155" i="39"/>
  <c r="H155" i="39"/>
  <c r="G155" i="39"/>
  <c r="F155" i="39"/>
  <c r="AH155" i="39" s="1"/>
  <c r="B155" i="39"/>
  <c r="V155" i="39" s="1"/>
  <c r="A155" i="39"/>
  <c r="Y154" i="39"/>
  <c r="N154" i="39"/>
  <c r="G154" i="39"/>
  <c r="F154" i="39"/>
  <c r="B154" i="39"/>
  <c r="A154" i="39"/>
  <c r="AH153" i="39"/>
  <c r="AD153" i="39"/>
  <c r="T153" i="39"/>
  <c r="N153" i="39"/>
  <c r="G153" i="39"/>
  <c r="F153" i="39"/>
  <c r="O153" i="39" s="1"/>
  <c r="B153" i="39"/>
  <c r="J153" i="39" s="1"/>
  <c r="A153" i="39"/>
  <c r="AH152" i="39"/>
  <c r="AG152" i="39"/>
  <c r="AD152" i="39"/>
  <c r="AC152" i="39"/>
  <c r="Z152" i="39"/>
  <c r="Y152" i="39"/>
  <c r="V152" i="39"/>
  <c r="U152" i="39"/>
  <c r="P152" i="39"/>
  <c r="M152" i="39"/>
  <c r="I152" i="39"/>
  <c r="H152" i="39"/>
  <c r="G152" i="39"/>
  <c r="F152" i="39"/>
  <c r="N152" i="39" s="1"/>
  <c r="B152" i="39"/>
  <c r="AI152" i="39" s="1"/>
  <c r="A152" i="39"/>
  <c r="N151" i="39"/>
  <c r="G151" i="39"/>
  <c r="F151" i="39"/>
  <c r="T151" i="39" s="1"/>
  <c r="B151" i="39"/>
  <c r="AA151" i="39" s="1"/>
  <c r="A151" i="39"/>
  <c r="AH150" i="39"/>
  <c r="AG150" i="39"/>
  <c r="AD150" i="39"/>
  <c r="AC150" i="39"/>
  <c r="Z150" i="39"/>
  <c r="Y150" i="39"/>
  <c r="V150" i="39"/>
  <c r="U150" i="39"/>
  <c r="P150" i="39"/>
  <c r="M150" i="39"/>
  <c r="I150" i="39"/>
  <c r="H150" i="39"/>
  <c r="G150" i="39"/>
  <c r="F150" i="39"/>
  <c r="B150" i="39"/>
  <c r="AI150" i="39" s="1"/>
  <c r="A150" i="39"/>
  <c r="O149" i="39"/>
  <c r="G149" i="39"/>
  <c r="AA149" i="39" s="1"/>
  <c r="F149" i="39"/>
  <c r="T149" i="39" s="1"/>
  <c r="B149" i="39"/>
  <c r="A149" i="39"/>
  <c r="AH148" i="39"/>
  <c r="AG148" i="39"/>
  <c r="AD148" i="39"/>
  <c r="AC148" i="39"/>
  <c r="Z148" i="39"/>
  <c r="Y148" i="39"/>
  <c r="V148" i="39"/>
  <c r="U148" i="39"/>
  <c r="P148" i="39"/>
  <c r="M148" i="39"/>
  <c r="I148" i="39"/>
  <c r="H148" i="39"/>
  <c r="G148" i="39"/>
  <c r="F148" i="39"/>
  <c r="N148" i="39" s="1"/>
  <c r="R148" i="39" s="1"/>
  <c r="B148" i="39"/>
  <c r="AI148" i="39" s="1"/>
  <c r="A148" i="39"/>
  <c r="G147" i="39"/>
  <c r="F147" i="39"/>
  <c r="B147" i="39"/>
  <c r="J147" i="39" s="1"/>
  <c r="A147" i="39"/>
  <c r="AG146" i="39"/>
  <c r="AD146" i="39"/>
  <c r="Z146" i="39"/>
  <c r="Y146" i="39"/>
  <c r="U146" i="39"/>
  <c r="S146" i="39"/>
  <c r="N146" i="39"/>
  <c r="M146" i="39"/>
  <c r="I146" i="39"/>
  <c r="H146" i="39"/>
  <c r="G146" i="39"/>
  <c r="F146" i="39"/>
  <c r="B146" i="39"/>
  <c r="P146" i="39" s="1"/>
  <c r="A146" i="39"/>
  <c r="AI145" i="39"/>
  <c r="G145" i="39"/>
  <c r="T145" i="39" s="1"/>
  <c r="F145" i="39"/>
  <c r="O145" i="39" s="1"/>
  <c r="B145" i="39"/>
  <c r="J145" i="39" s="1"/>
  <c r="A145" i="39"/>
  <c r="AI144" i="39"/>
  <c r="AH144" i="39"/>
  <c r="AD144" i="39"/>
  <c r="AC144" i="39"/>
  <c r="Y144" i="39"/>
  <c r="S144" i="39"/>
  <c r="M144" i="39"/>
  <c r="H144" i="39"/>
  <c r="G144" i="39"/>
  <c r="F144" i="39"/>
  <c r="Z144" i="39" s="1"/>
  <c r="B144" i="39"/>
  <c r="V144" i="39" s="1"/>
  <c r="A144" i="39"/>
  <c r="AG143" i="39"/>
  <c r="G143" i="39"/>
  <c r="F143" i="39"/>
  <c r="O143" i="39" s="1"/>
  <c r="B143" i="39"/>
  <c r="J143" i="39" s="1"/>
  <c r="A143" i="39"/>
  <c r="G142" i="39"/>
  <c r="F142" i="39"/>
  <c r="Z142" i="39" s="1"/>
  <c r="B142" i="39"/>
  <c r="V142" i="39" s="1"/>
  <c r="A142" i="39"/>
  <c r="AG141" i="39"/>
  <c r="AA141" i="39"/>
  <c r="U141" i="39"/>
  <c r="O141" i="39"/>
  <c r="J141" i="39"/>
  <c r="G141" i="39"/>
  <c r="F141" i="39"/>
  <c r="Y141" i="39" s="1"/>
  <c r="B141" i="39"/>
  <c r="S141" i="39" s="1"/>
  <c r="A141" i="39"/>
  <c r="Z140" i="39"/>
  <c r="U140" i="39"/>
  <c r="N140" i="39"/>
  <c r="I140" i="39"/>
  <c r="G140" i="39"/>
  <c r="F140" i="39"/>
  <c r="Y140" i="39" s="1"/>
  <c r="B140" i="39"/>
  <c r="V140" i="39" s="1"/>
  <c r="A140" i="39"/>
  <c r="AA139" i="39"/>
  <c r="Y139" i="39"/>
  <c r="U139" i="39"/>
  <c r="T139" i="39"/>
  <c r="O139" i="39"/>
  <c r="N139" i="39"/>
  <c r="J139" i="39"/>
  <c r="H139" i="39"/>
  <c r="G139" i="39"/>
  <c r="AI139" i="39" s="1"/>
  <c r="F139" i="39"/>
  <c r="B139" i="39"/>
  <c r="P139" i="39" s="1"/>
  <c r="A139" i="39"/>
  <c r="AI138" i="39"/>
  <c r="AH138" i="39"/>
  <c r="AD138" i="39"/>
  <c r="AC138" i="39"/>
  <c r="Z138" i="39"/>
  <c r="Y138" i="39"/>
  <c r="U138" i="39"/>
  <c r="S138" i="39"/>
  <c r="N138" i="39"/>
  <c r="M138" i="39"/>
  <c r="I138" i="39"/>
  <c r="H138" i="39"/>
  <c r="G138" i="39"/>
  <c r="F138" i="39"/>
  <c r="AG138" i="39" s="1"/>
  <c r="B138" i="39"/>
  <c r="AA138" i="39" s="1"/>
  <c r="A138" i="39"/>
  <c r="G137" i="39"/>
  <c r="Y137" i="39" s="1"/>
  <c r="F137" i="39"/>
  <c r="O137" i="39" s="1"/>
  <c r="B137" i="39"/>
  <c r="J137" i="39" s="1"/>
  <c r="A137" i="39"/>
  <c r="AI136" i="39"/>
  <c r="AH136" i="39"/>
  <c r="AD136" i="39"/>
  <c r="AC136" i="39"/>
  <c r="Y136" i="39"/>
  <c r="S136" i="39"/>
  <c r="M136" i="39"/>
  <c r="H136" i="39"/>
  <c r="G136" i="39"/>
  <c r="F136" i="39"/>
  <c r="Z136" i="39" s="1"/>
  <c r="B136" i="39"/>
  <c r="AA136" i="39" s="1"/>
  <c r="A136" i="39"/>
  <c r="G135" i="39"/>
  <c r="F135" i="39"/>
  <c r="O135" i="39" s="1"/>
  <c r="B135" i="39"/>
  <c r="J135" i="39" s="1"/>
  <c r="A135" i="39"/>
  <c r="AG134" i="39"/>
  <c r="G134" i="39"/>
  <c r="F134" i="39"/>
  <c r="Z134" i="39" s="1"/>
  <c r="B134" i="39"/>
  <c r="AA134" i="39" s="1"/>
  <c r="A134" i="39"/>
  <c r="AA133" i="39"/>
  <c r="U133" i="39"/>
  <c r="O133" i="39"/>
  <c r="J133" i="39"/>
  <c r="K133" i="39" s="1"/>
  <c r="G133" i="39"/>
  <c r="F133" i="39"/>
  <c r="Y133" i="39" s="1"/>
  <c r="B133" i="39"/>
  <c r="S133" i="39" s="1"/>
  <c r="A133" i="39"/>
  <c r="AG132" i="39"/>
  <c r="Z132" i="39"/>
  <c r="U132" i="39"/>
  <c r="N132" i="39"/>
  <c r="I132" i="39"/>
  <c r="G132" i="39"/>
  <c r="F132" i="39"/>
  <c r="Y132" i="39" s="1"/>
  <c r="B132" i="39"/>
  <c r="AA132" i="39" s="1"/>
  <c r="A132" i="39"/>
  <c r="AA131" i="39"/>
  <c r="Y131" i="39"/>
  <c r="U131" i="39"/>
  <c r="T131" i="39"/>
  <c r="O131" i="39"/>
  <c r="N131" i="39"/>
  <c r="J131" i="39"/>
  <c r="H131" i="39"/>
  <c r="G131" i="39"/>
  <c r="AC131" i="39" s="1"/>
  <c r="F131" i="39"/>
  <c r="AG131" i="39" s="1"/>
  <c r="B131" i="39"/>
  <c r="A131" i="39"/>
  <c r="AI130" i="39"/>
  <c r="AH130" i="39"/>
  <c r="AD130" i="39"/>
  <c r="AC130" i="39"/>
  <c r="Z130" i="39"/>
  <c r="Y130" i="39"/>
  <c r="U130" i="39"/>
  <c r="S130" i="39"/>
  <c r="N130" i="39"/>
  <c r="M130" i="39"/>
  <c r="I130" i="39"/>
  <c r="H130" i="39"/>
  <c r="G130" i="39"/>
  <c r="F130" i="39"/>
  <c r="B130" i="39"/>
  <c r="V130" i="39" s="1"/>
  <c r="A130" i="39"/>
  <c r="AI129" i="39"/>
  <c r="G129" i="39"/>
  <c r="T129" i="39" s="1"/>
  <c r="F129" i="39"/>
  <c r="O129" i="39" s="1"/>
  <c r="B129" i="39"/>
  <c r="J129" i="39" s="1"/>
  <c r="A129" i="39"/>
  <c r="AI128" i="39"/>
  <c r="AH128" i="39"/>
  <c r="AD128" i="39"/>
  <c r="AC128" i="39"/>
  <c r="Y128" i="39"/>
  <c r="S128" i="39"/>
  <c r="M128" i="39"/>
  <c r="H128" i="39"/>
  <c r="G128" i="39"/>
  <c r="F128" i="39"/>
  <c r="Z128" i="39" s="1"/>
  <c r="B128" i="39"/>
  <c r="V128" i="39" s="1"/>
  <c r="A128" i="39"/>
  <c r="AG127" i="39"/>
  <c r="G127" i="39"/>
  <c r="F127" i="39"/>
  <c r="O127" i="39" s="1"/>
  <c r="B127" i="39"/>
  <c r="J127" i="39" s="1"/>
  <c r="A127" i="39"/>
  <c r="G126" i="39"/>
  <c r="F126" i="39"/>
  <c r="Z126" i="39" s="1"/>
  <c r="B126" i="39"/>
  <c r="V126" i="39" s="1"/>
  <c r="A126" i="39"/>
  <c r="AG125" i="39"/>
  <c r="AA125" i="39"/>
  <c r="U125" i="39"/>
  <c r="O125" i="39"/>
  <c r="J125" i="39"/>
  <c r="G125" i="39"/>
  <c r="F125" i="39"/>
  <c r="Y125" i="39" s="1"/>
  <c r="B125" i="39"/>
  <c r="S125" i="39" s="1"/>
  <c r="A125" i="39"/>
  <c r="Z124" i="39"/>
  <c r="U124" i="39"/>
  <c r="N124" i="39"/>
  <c r="I124" i="39"/>
  <c r="G124" i="39"/>
  <c r="F124" i="39"/>
  <c r="Y124" i="39" s="1"/>
  <c r="B124" i="39"/>
  <c r="V124" i="39" s="1"/>
  <c r="A124" i="39"/>
  <c r="AA123" i="39"/>
  <c r="Y123" i="39"/>
  <c r="V123" i="39"/>
  <c r="U123" i="39"/>
  <c r="P123" i="39"/>
  <c r="M123" i="39"/>
  <c r="I123" i="39"/>
  <c r="H123" i="39"/>
  <c r="G123" i="39"/>
  <c r="AI123" i="39" s="1"/>
  <c r="F123" i="39"/>
  <c r="AB123" i="39" s="1"/>
  <c r="B123" i="39"/>
  <c r="A123" i="39"/>
  <c r="G122" i="39"/>
  <c r="F122" i="39"/>
  <c r="AB122" i="39" s="1"/>
  <c r="B122" i="39"/>
  <c r="AI122" i="39" s="1"/>
  <c r="A122" i="39"/>
  <c r="AH121" i="39"/>
  <c r="AG121" i="39"/>
  <c r="AD121" i="39"/>
  <c r="AC121" i="39"/>
  <c r="Z121" i="39"/>
  <c r="Y121" i="39"/>
  <c r="V121" i="39"/>
  <c r="U121" i="39"/>
  <c r="P121" i="39"/>
  <c r="M121" i="39"/>
  <c r="I121" i="39"/>
  <c r="H121" i="39"/>
  <c r="G121" i="39"/>
  <c r="AB121" i="39" s="1"/>
  <c r="F121" i="39"/>
  <c r="N121" i="39" s="1"/>
  <c r="B121" i="39"/>
  <c r="AI121" i="39" s="1"/>
  <c r="A121" i="39"/>
  <c r="G120" i="39"/>
  <c r="F120" i="39"/>
  <c r="B120" i="39"/>
  <c r="AD120" i="39" s="1"/>
  <c r="A120" i="39"/>
  <c r="AH119" i="39"/>
  <c r="AG119" i="39"/>
  <c r="AD119" i="39"/>
  <c r="AC119" i="39"/>
  <c r="Z119" i="39"/>
  <c r="Y119" i="39"/>
  <c r="V119" i="39"/>
  <c r="U119" i="39"/>
  <c r="T119" i="39"/>
  <c r="P119" i="39"/>
  <c r="M119" i="39"/>
  <c r="I119" i="39"/>
  <c r="H119" i="39"/>
  <c r="G119" i="39"/>
  <c r="F119" i="39"/>
  <c r="N119" i="39" s="1"/>
  <c r="B119" i="39"/>
  <c r="AI119" i="39" s="1"/>
  <c r="A119" i="39"/>
  <c r="G118" i="39"/>
  <c r="F118" i="39"/>
  <c r="N118" i="39" s="1"/>
  <c r="B118" i="39"/>
  <c r="A118" i="39"/>
  <c r="AH117" i="39"/>
  <c r="AG117" i="39"/>
  <c r="AD117" i="39"/>
  <c r="AC117" i="39"/>
  <c r="Z117" i="39"/>
  <c r="Y117" i="39"/>
  <c r="V117" i="39"/>
  <c r="U117" i="39"/>
  <c r="P117" i="39"/>
  <c r="M117" i="39"/>
  <c r="I117" i="39"/>
  <c r="H117" i="39"/>
  <c r="G117" i="39"/>
  <c r="AB117" i="39" s="1"/>
  <c r="F117" i="39"/>
  <c r="N117" i="39" s="1"/>
  <c r="B117" i="39"/>
  <c r="AI117" i="39" s="1"/>
  <c r="A117" i="39"/>
  <c r="AA116" i="39"/>
  <c r="N116" i="39"/>
  <c r="J116" i="39"/>
  <c r="G116" i="39"/>
  <c r="F116" i="39"/>
  <c r="B116" i="39"/>
  <c r="A116" i="39"/>
  <c r="AH115" i="39"/>
  <c r="AG115" i="39"/>
  <c r="AD115" i="39"/>
  <c r="AC115" i="39"/>
  <c r="AB115" i="39"/>
  <c r="Z115" i="39"/>
  <c r="Y115" i="39"/>
  <c r="V115" i="39"/>
  <c r="U115" i="39"/>
  <c r="T115" i="39"/>
  <c r="P115" i="39"/>
  <c r="M115" i="39"/>
  <c r="I115" i="39"/>
  <c r="H115" i="39"/>
  <c r="G115" i="39"/>
  <c r="F115" i="39"/>
  <c r="N115" i="39" s="1"/>
  <c r="B115" i="39"/>
  <c r="AI115" i="39" s="1"/>
  <c r="A115" i="39"/>
  <c r="G114" i="39"/>
  <c r="J114" i="39" s="1"/>
  <c r="F114" i="39"/>
  <c r="B114" i="39"/>
  <c r="AI114" i="39" s="1"/>
  <c r="A114" i="39"/>
  <c r="AH113" i="39"/>
  <c r="AG113" i="39"/>
  <c r="AD113" i="39"/>
  <c r="AC113" i="39"/>
  <c r="Z113" i="39"/>
  <c r="Y113" i="39"/>
  <c r="V113" i="39"/>
  <c r="U113" i="39"/>
  <c r="P113" i="39"/>
  <c r="M113" i="39"/>
  <c r="I113" i="39"/>
  <c r="H113" i="39"/>
  <c r="G113" i="39"/>
  <c r="AB113" i="39" s="1"/>
  <c r="F113" i="39"/>
  <c r="N113" i="39" s="1"/>
  <c r="R113" i="39" s="1"/>
  <c r="B113" i="39"/>
  <c r="AI113" i="39" s="1"/>
  <c r="A113" i="39"/>
  <c r="AB112" i="39"/>
  <c r="AA112" i="39"/>
  <c r="T112" i="39"/>
  <c r="J112" i="39"/>
  <c r="G112" i="39"/>
  <c r="F112" i="39"/>
  <c r="B112" i="39"/>
  <c r="A112" i="39"/>
  <c r="AH111" i="39"/>
  <c r="AG111" i="39"/>
  <c r="AD111" i="39"/>
  <c r="AC111" i="39"/>
  <c r="AB111" i="39"/>
  <c r="Z111" i="39"/>
  <c r="Y111" i="39"/>
  <c r="V111" i="39"/>
  <c r="U111" i="39"/>
  <c r="T111" i="39"/>
  <c r="P111" i="39"/>
  <c r="M111" i="39"/>
  <c r="I111" i="39"/>
  <c r="H111" i="39"/>
  <c r="G111" i="39"/>
  <c r="F111" i="39"/>
  <c r="N111" i="39" s="1"/>
  <c r="B111" i="39"/>
  <c r="AI111" i="39" s="1"/>
  <c r="A111" i="39"/>
  <c r="AI110" i="39"/>
  <c r="AA110" i="39"/>
  <c r="S110" i="39"/>
  <c r="O110" i="39"/>
  <c r="AC110" i="37" s="1"/>
  <c r="J110" i="39"/>
  <c r="G110" i="39"/>
  <c r="F110" i="39"/>
  <c r="T110" i="39" s="1"/>
  <c r="B110" i="39"/>
  <c r="A110" i="39"/>
  <c r="AH109" i="39"/>
  <c r="AG109" i="39"/>
  <c r="AD109" i="39"/>
  <c r="AC109" i="39"/>
  <c r="Z109" i="39"/>
  <c r="Y109" i="39"/>
  <c r="V109" i="39"/>
  <c r="U109" i="39"/>
  <c r="P109" i="39"/>
  <c r="M109" i="39"/>
  <c r="I109" i="39"/>
  <c r="H109" i="39"/>
  <c r="G109" i="39"/>
  <c r="AB109" i="39" s="1"/>
  <c r="F109" i="39"/>
  <c r="N109" i="39" s="1"/>
  <c r="R109" i="39" s="1"/>
  <c r="B109" i="39"/>
  <c r="AI109" i="39" s="1"/>
  <c r="A109" i="39"/>
  <c r="AI108" i="39"/>
  <c r="AB108" i="39"/>
  <c r="T108" i="39"/>
  <c r="S108" i="39"/>
  <c r="G108" i="39"/>
  <c r="F108" i="39"/>
  <c r="B108" i="39"/>
  <c r="A108" i="39"/>
  <c r="AH107" i="39"/>
  <c r="AG107" i="39"/>
  <c r="AD107" i="39"/>
  <c r="AC107" i="39"/>
  <c r="AB107" i="39"/>
  <c r="Z107" i="39"/>
  <c r="Y107" i="39"/>
  <c r="V107" i="39"/>
  <c r="U107" i="39"/>
  <c r="T107" i="39"/>
  <c r="P107" i="39"/>
  <c r="M107" i="39"/>
  <c r="I107" i="39"/>
  <c r="H107" i="39"/>
  <c r="G107" i="39"/>
  <c r="F107" i="39"/>
  <c r="N107" i="39" s="1"/>
  <c r="B107" i="39"/>
  <c r="AI107" i="39" s="1"/>
  <c r="A107" i="39"/>
  <c r="S106" i="39"/>
  <c r="G106" i="39"/>
  <c r="AA106" i="39" s="1"/>
  <c r="F106" i="39"/>
  <c r="T106" i="39" s="1"/>
  <c r="B106" i="39"/>
  <c r="A106" i="39"/>
  <c r="AH105" i="39"/>
  <c r="AG105" i="39"/>
  <c r="AD105" i="39"/>
  <c r="AC105" i="39"/>
  <c r="Z105" i="39"/>
  <c r="Y105" i="39"/>
  <c r="V105" i="39"/>
  <c r="U105" i="39"/>
  <c r="P105" i="39"/>
  <c r="M105" i="39"/>
  <c r="I105" i="39"/>
  <c r="H105" i="39"/>
  <c r="G105" i="39"/>
  <c r="AB105" i="39" s="1"/>
  <c r="F105" i="39"/>
  <c r="N105" i="39" s="1"/>
  <c r="R105" i="39" s="1"/>
  <c r="B105" i="39"/>
  <c r="AI105" i="39" s="1"/>
  <c r="A105" i="39"/>
  <c r="AI104" i="39"/>
  <c r="AB104" i="39"/>
  <c r="AA104" i="39"/>
  <c r="T104" i="39"/>
  <c r="S104" i="39"/>
  <c r="O104" i="39"/>
  <c r="AC104" i="37" s="1"/>
  <c r="J104" i="39"/>
  <c r="G104" i="39"/>
  <c r="F104" i="39"/>
  <c r="B104" i="39"/>
  <c r="A104" i="39"/>
  <c r="AH103" i="39"/>
  <c r="AG103" i="39"/>
  <c r="AD103" i="39"/>
  <c r="AC103" i="39"/>
  <c r="AB103" i="39"/>
  <c r="Z103" i="39"/>
  <c r="Y103" i="39"/>
  <c r="V103" i="39"/>
  <c r="U103" i="39"/>
  <c r="T103" i="39"/>
  <c r="P103" i="39"/>
  <c r="M103" i="39"/>
  <c r="I103" i="39"/>
  <c r="H103" i="39"/>
  <c r="G103" i="39"/>
  <c r="F103" i="39"/>
  <c r="N103" i="39" s="1"/>
  <c r="B103" i="39"/>
  <c r="AI103" i="39" s="1"/>
  <c r="A103" i="39"/>
  <c r="AI102" i="39"/>
  <c r="AA102" i="39"/>
  <c r="S102" i="39"/>
  <c r="O102" i="39"/>
  <c r="AC102" i="37" s="1"/>
  <c r="J102" i="39"/>
  <c r="G102" i="39"/>
  <c r="F102" i="39"/>
  <c r="T102" i="39" s="1"/>
  <c r="B102" i="39"/>
  <c r="A102" i="39"/>
  <c r="AH101" i="39"/>
  <c r="AG101" i="39"/>
  <c r="AD101" i="39"/>
  <c r="AC101" i="39"/>
  <c r="Z101" i="39"/>
  <c r="Y101" i="39"/>
  <c r="V101" i="39"/>
  <c r="U101" i="39"/>
  <c r="P101" i="39"/>
  <c r="M101" i="39"/>
  <c r="I101" i="39"/>
  <c r="H101" i="39"/>
  <c r="G101" i="39"/>
  <c r="AB101" i="39" s="1"/>
  <c r="F101" i="39"/>
  <c r="N101" i="39" s="1"/>
  <c r="R101" i="39" s="1"/>
  <c r="B101" i="39"/>
  <c r="AI101" i="39" s="1"/>
  <c r="A101" i="39"/>
  <c r="AI100" i="39"/>
  <c r="AB100" i="39"/>
  <c r="AA100" i="39"/>
  <c r="T100" i="39"/>
  <c r="S100" i="39"/>
  <c r="J100" i="39"/>
  <c r="G100" i="39"/>
  <c r="F100" i="39"/>
  <c r="B100" i="39"/>
  <c r="A100" i="39"/>
  <c r="AH99" i="39"/>
  <c r="AG99" i="39"/>
  <c r="AD99" i="39"/>
  <c r="AC99" i="39"/>
  <c r="AB99" i="39"/>
  <c r="Z99" i="39"/>
  <c r="Y99" i="39"/>
  <c r="V99" i="39"/>
  <c r="U99" i="39"/>
  <c r="T99" i="39"/>
  <c r="P99" i="39"/>
  <c r="M99" i="39"/>
  <c r="I99" i="39"/>
  <c r="H99" i="39"/>
  <c r="G99" i="39"/>
  <c r="F99" i="39"/>
  <c r="N99" i="39" s="1"/>
  <c r="B99" i="39"/>
  <c r="AI99" i="39" s="1"/>
  <c r="A99" i="39"/>
  <c r="AI98" i="39"/>
  <c r="S98" i="39"/>
  <c r="G98" i="39"/>
  <c r="AA98" i="39" s="1"/>
  <c r="F98" i="39"/>
  <c r="T98" i="39" s="1"/>
  <c r="B98" i="39"/>
  <c r="A98" i="39"/>
  <c r="AG97" i="39"/>
  <c r="Z97" i="39"/>
  <c r="M97" i="39"/>
  <c r="G97" i="39"/>
  <c r="AD97" i="39" s="1"/>
  <c r="F97" i="39"/>
  <c r="N97" i="39" s="1"/>
  <c r="B97" i="39"/>
  <c r="A97" i="39"/>
  <c r="AA96" i="39"/>
  <c r="S96" i="39"/>
  <c r="N96" i="39"/>
  <c r="G96" i="39"/>
  <c r="F96" i="39"/>
  <c r="AB96" i="39" s="1"/>
  <c r="B96" i="39"/>
  <c r="J96" i="39" s="1"/>
  <c r="A96" i="39"/>
  <c r="AH95" i="39"/>
  <c r="AG95" i="39"/>
  <c r="AD95" i="39"/>
  <c r="AC95" i="39"/>
  <c r="AB95" i="39"/>
  <c r="Z95" i="39"/>
  <c r="Y95" i="39"/>
  <c r="V95" i="39"/>
  <c r="U95" i="39"/>
  <c r="T95" i="39"/>
  <c r="P95" i="39"/>
  <c r="M95" i="39"/>
  <c r="I95" i="39"/>
  <c r="H95" i="39"/>
  <c r="G95" i="39"/>
  <c r="F95" i="39"/>
  <c r="N95" i="39" s="1"/>
  <c r="B95" i="39"/>
  <c r="AI95" i="39" s="1"/>
  <c r="A95" i="39"/>
  <c r="M94" i="39"/>
  <c r="G94" i="39"/>
  <c r="F94" i="39"/>
  <c r="O94" i="39" s="1"/>
  <c r="AC94" i="37" s="1"/>
  <c r="B94" i="39"/>
  <c r="P94" i="39" s="1"/>
  <c r="A94" i="39"/>
  <c r="Y93" i="39"/>
  <c r="M93" i="39"/>
  <c r="G93" i="39"/>
  <c r="AB93" i="39" s="1"/>
  <c r="F93" i="39"/>
  <c r="B93" i="39"/>
  <c r="A93" i="39"/>
  <c r="G92" i="39"/>
  <c r="F92" i="39"/>
  <c r="O92" i="39" s="1"/>
  <c r="AC92" i="37" s="1"/>
  <c r="B92" i="39"/>
  <c r="V92" i="39" s="1"/>
  <c r="A92" i="39"/>
  <c r="AG91" i="39"/>
  <c r="AD91" i="39"/>
  <c r="AB91" i="39"/>
  <c r="Z91" i="39"/>
  <c r="Y91" i="39"/>
  <c r="V91" i="39"/>
  <c r="U91" i="39"/>
  <c r="T91" i="39"/>
  <c r="P91" i="39"/>
  <c r="O91" i="39"/>
  <c r="M91" i="39"/>
  <c r="I91" i="39"/>
  <c r="H91" i="39"/>
  <c r="G91" i="39"/>
  <c r="AH91" i="39" s="1"/>
  <c r="F91" i="39"/>
  <c r="N91" i="39" s="1"/>
  <c r="B91" i="39"/>
  <c r="AI91" i="39" s="1"/>
  <c r="A91" i="39"/>
  <c r="AI90" i="39"/>
  <c r="AA90" i="39"/>
  <c r="Z90" i="39"/>
  <c r="V90" i="39"/>
  <c r="T90" i="39"/>
  <c r="O90" i="39"/>
  <c r="N90" i="39"/>
  <c r="M90" i="39"/>
  <c r="J90" i="39"/>
  <c r="I90" i="39"/>
  <c r="G90" i="39"/>
  <c r="AD90" i="39" s="1"/>
  <c r="F90" i="39"/>
  <c r="AH90" i="39" s="1"/>
  <c r="B90" i="39"/>
  <c r="A90" i="39"/>
  <c r="AH89" i="39"/>
  <c r="AD89" i="39"/>
  <c r="Y89" i="39"/>
  <c r="T89" i="39"/>
  <c r="M89" i="39"/>
  <c r="H89" i="39"/>
  <c r="G89" i="39"/>
  <c r="AG89" i="39" s="1"/>
  <c r="F89" i="39"/>
  <c r="B89" i="39"/>
  <c r="A89" i="39"/>
  <c r="AI88" i="39"/>
  <c r="M88" i="39"/>
  <c r="G88" i="39"/>
  <c r="AD88" i="39" s="1"/>
  <c r="F88" i="39"/>
  <c r="O88" i="39" s="1"/>
  <c r="B88" i="39"/>
  <c r="V88" i="39" s="1"/>
  <c r="A88" i="39"/>
  <c r="AG87" i="39"/>
  <c r="AD87" i="39"/>
  <c r="AB87" i="39"/>
  <c r="Z87" i="39"/>
  <c r="Y87" i="39"/>
  <c r="V87" i="39"/>
  <c r="U87" i="39"/>
  <c r="T87" i="39"/>
  <c r="P87" i="39"/>
  <c r="O87" i="39"/>
  <c r="AC87" i="37" s="1"/>
  <c r="M87" i="39"/>
  <c r="I87" i="39"/>
  <c r="H87" i="39"/>
  <c r="G87" i="39"/>
  <c r="AC87" i="39" s="1"/>
  <c r="F87" i="39"/>
  <c r="N87" i="39" s="1"/>
  <c r="B87" i="39"/>
  <c r="AI87" i="39" s="1"/>
  <c r="A87" i="39"/>
  <c r="AA86" i="39"/>
  <c r="Z86" i="39"/>
  <c r="V86" i="39"/>
  <c r="T86" i="39"/>
  <c r="O86" i="39"/>
  <c r="AC86" i="37" s="1"/>
  <c r="N86" i="39"/>
  <c r="J86" i="39"/>
  <c r="I86" i="39"/>
  <c r="G86" i="39"/>
  <c r="AI86" i="39" s="1"/>
  <c r="F86" i="39"/>
  <c r="B86" i="39"/>
  <c r="A86" i="39"/>
  <c r="Y85" i="39"/>
  <c r="M85" i="39"/>
  <c r="G85" i="39"/>
  <c r="AD85" i="39" s="1"/>
  <c r="F85" i="39"/>
  <c r="B85" i="39"/>
  <c r="A85" i="39"/>
  <c r="G84" i="39"/>
  <c r="F84" i="39"/>
  <c r="O84" i="39" s="1"/>
  <c r="B84" i="39"/>
  <c r="V84" i="39" s="1"/>
  <c r="A84" i="39"/>
  <c r="AG83" i="39"/>
  <c r="AD83" i="39"/>
  <c r="AB83" i="39"/>
  <c r="Z83" i="39"/>
  <c r="Y83" i="39"/>
  <c r="V83" i="39"/>
  <c r="U83" i="39"/>
  <c r="T83" i="39"/>
  <c r="P83" i="39"/>
  <c r="O83" i="39"/>
  <c r="M83" i="39"/>
  <c r="I83" i="39"/>
  <c r="H83" i="39"/>
  <c r="G83" i="39"/>
  <c r="AH83" i="39" s="1"/>
  <c r="F83" i="39"/>
  <c r="N83" i="39" s="1"/>
  <c r="B83" i="39"/>
  <c r="AI83" i="39" s="1"/>
  <c r="A83" i="39"/>
  <c r="AI82" i="39"/>
  <c r="AA82" i="39"/>
  <c r="Z82" i="39"/>
  <c r="V82" i="39"/>
  <c r="T82" i="39"/>
  <c r="O82" i="39"/>
  <c r="N82" i="39"/>
  <c r="M82" i="39"/>
  <c r="J82" i="39"/>
  <c r="I82" i="39"/>
  <c r="G82" i="39"/>
  <c r="AD82" i="39" s="1"/>
  <c r="F82" i="39"/>
  <c r="AH82" i="39" s="1"/>
  <c r="B82" i="39"/>
  <c r="A82" i="39"/>
  <c r="AH81" i="39"/>
  <c r="AD81" i="39"/>
  <c r="Y81" i="39"/>
  <c r="T81" i="39"/>
  <c r="M81" i="39"/>
  <c r="H81" i="39"/>
  <c r="G81" i="39"/>
  <c r="AG81" i="39" s="1"/>
  <c r="F81" i="39"/>
  <c r="B81" i="39"/>
  <c r="A81" i="39"/>
  <c r="AI80" i="39"/>
  <c r="M80" i="39"/>
  <c r="G80" i="39"/>
  <c r="AD80" i="39" s="1"/>
  <c r="F80" i="39"/>
  <c r="O80" i="39" s="1"/>
  <c r="B80" i="39"/>
  <c r="V80" i="39" s="1"/>
  <c r="A80" i="39"/>
  <c r="AG79" i="39"/>
  <c r="AD79" i="39"/>
  <c r="AB79" i="39"/>
  <c r="Z79" i="39"/>
  <c r="Y79" i="39"/>
  <c r="V79" i="39"/>
  <c r="U79" i="39"/>
  <c r="T79" i="39"/>
  <c r="P79" i="39"/>
  <c r="O79" i="39"/>
  <c r="M79" i="39"/>
  <c r="I79" i="39"/>
  <c r="H79" i="39"/>
  <c r="G79" i="39"/>
  <c r="AC79" i="39" s="1"/>
  <c r="F79" i="39"/>
  <c r="N79" i="39" s="1"/>
  <c r="B79" i="39"/>
  <c r="AI79" i="39" s="1"/>
  <c r="A79" i="39"/>
  <c r="AA78" i="39"/>
  <c r="Z78" i="39"/>
  <c r="V78" i="39"/>
  <c r="T78" i="39"/>
  <c r="O78" i="39"/>
  <c r="N78" i="39"/>
  <c r="J78" i="39"/>
  <c r="I78" i="39"/>
  <c r="G78" i="39"/>
  <c r="AI78" i="39" s="1"/>
  <c r="F78" i="39"/>
  <c r="B78" i="39"/>
  <c r="A78" i="39"/>
  <c r="Y77" i="39"/>
  <c r="M77" i="39"/>
  <c r="G77" i="39"/>
  <c r="AD77" i="39" s="1"/>
  <c r="F77" i="39"/>
  <c r="B77" i="39"/>
  <c r="A77" i="39"/>
  <c r="G76" i="39"/>
  <c r="F76" i="39"/>
  <c r="O76" i="39" s="1"/>
  <c r="B76" i="39"/>
  <c r="V76" i="39" s="1"/>
  <c r="A76" i="39"/>
  <c r="AG75" i="39"/>
  <c r="AD75" i="39"/>
  <c r="AB75" i="39"/>
  <c r="Z75" i="39"/>
  <c r="Y75" i="39"/>
  <c r="V75" i="39"/>
  <c r="U75" i="39"/>
  <c r="T75" i="39"/>
  <c r="P75" i="39"/>
  <c r="O75" i="39"/>
  <c r="M75" i="39"/>
  <c r="I75" i="39"/>
  <c r="H75" i="39"/>
  <c r="G75" i="39"/>
  <c r="AH75" i="39" s="1"/>
  <c r="F75" i="39"/>
  <c r="N75" i="39" s="1"/>
  <c r="B75" i="39"/>
  <c r="AI75" i="39" s="1"/>
  <c r="A75" i="39"/>
  <c r="AI74" i="39"/>
  <c r="AA74" i="39"/>
  <c r="Z74" i="39"/>
  <c r="V74" i="39"/>
  <c r="T74" i="39"/>
  <c r="O74" i="39"/>
  <c r="N74" i="39"/>
  <c r="M74" i="39"/>
  <c r="J74" i="39"/>
  <c r="I74" i="39"/>
  <c r="G74" i="39"/>
  <c r="AD74" i="39" s="1"/>
  <c r="F74" i="39"/>
  <c r="AH74" i="39" s="1"/>
  <c r="B74" i="39"/>
  <c r="A74" i="39"/>
  <c r="AH73" i="39"/>
  <c r="AD73" i="39"/>
  <c r="Y73" i="39"/>
  <c r="T73" i="39"/>
  <c r="M73" i="39"/>
  <c r="H73" i="39"/>
  <c r="G73" i="39"/>
  <c r="AG73" i="39" s="1"/>
  <c r="F73" i="39"/>
  <c r="B73" i="39"/>
  <c r="A73" i="39"/>
  <c r="AI72" i="39"/>
  <c r="M72" i="39"/>
  <c r="G72" i="39"/>
  <c r="AD72" i="39" s="1"/>
  <c r="F72" i="39"/>
  <c r="O72" i="39" s="1"/>
  <c r="B72" i="39"/>
  <c r="V72" i="39" s="1"/>
  <c r="A72" i="39"/>
  <c r="AG71" i="39"/>
  <c r="AD71" i="39"/>
  <c r="AB71" i="39"/>
  <c r="Z71" i="39"/>
  <c r="Y71" i="39"/>
  <c r="V71" i="39"/>
  <c r="U71" i="39"/>
  <c r="T71" i="39"/>
  <c r="P71" i="39"/>
  <c r="O71" i="39"/>
  <c r="M71" i="39"/>
  <c r="I71" i="39"/>
  <c r="H71" i="39"/>
  <c r="G71" i="39"/>
  <c r="AC71" i="39" s="1"/>
  <c r="F71" i="39"/>
  <c r="N71" i="39" s="1"/>
  <c r="B71" i="39"/>
  <c r="AI71" i="39" s="1"/>
  <c r="A71" i="39"/>
  <c r="AA70" i="39"/>
  <c r="Z70" i="39"/>
  <c r="V70" i="39"/>
  <c r="T70" i="39"/>
  <c r="O70" i="39"/>
  <c r="N70" i="39"/>
  <c r="J70" i="39"/>
  <c r="I70" i="39"/>
  <c r="G70" i="39"/>
  <c r="AI70" i="39" s="1"/>
  <c r="F70" i="39"/>
  <c r="B70" i="39"/>
  <c r="A70" i="39"/>
  <c r="AD69" i="39"/>
  <c r="Y69" i="39"/>
  <c r="T69" i="39"/>
  <c r="M69" i="39"/>
  <c r="H69" i="39"/>
  <c r="G69" i="39"/>
  <c r="AC69" i="39" s="1"/>
  <c r="F69" i="39"/>
  <c r="B69" i="39"/>
  <c r="A69" i="39"/>
  <c r="G68" i="39"/>
  <c r="AI68" i="39" s="1"/>
  <c r="F68" i="39"/>
  <c r="O68" i="39" s="1"/>
  <c r="B68" i="39"/>
  <c r="V68" i="39" s="1"/>
  <c r="A68" i="39"/>
  <c r="AG67" i="39"/>
  <c r="AD67" i="39"/>
  <c r="AB67" i="39"/>
  <c r="Z67" i="39"/>
  <c r="Y67" i="39"/>
  <c r="V67" i="39"/>
  <c r="U67" i="39"/>
  <c r="T67" i="39"/>
  <c r="P67" i="39"/>
  <c r="O67" i="39"/>
  <c r="M67" i="39"/>
  <c r="I67" i="39"/>
  <c r="H67" i="39"/>
  <c r="G67" i="39"/>
  <c r="AH67" i="39" s="1"/>
  <c r="F67" i="39"/>
  <c r="N67" i="39" s="1"/>
  <c r="B67" i="39"/>
  <c r="AI67" i="39" s="1"/>
  <c r="A67" i="39"/>
  <c r="AI66" i="39"/>
  <c r="AA66" i="39"/>
  <c r="Z66" i="39"/>
  <c r="V66" i="39"/>
  <c r="T66" i="39"/>
  <c r="O66" i="39"/>
  <c r="N66" i="39"/>
  <c r="M66" i="39"/>
  <c r="J66" i="39"/>
  <c r="I66" i="39"/>
  <c r="G66" i="39"/>
  <c r="AD66" i="39" s="1"/>
  <c r="F66" i="39"/>
  <c r="AH66" i="39" s="1"/>
  <c r="B66" i="39"/>
  <c r="A66" i="39"/>
  <c r="AH65" i="39"/>
  <c r="AD65" i="39"/>
  <c r="Y65" i="39"/>
  <c r="T65" i="39"/>
  <c r="M65" i="39"/>
  <c r="H65" i="39"/>
  <c r="G65" i="39"/>
  <c r="AG65" i="39" s="1"/>
  <c r="F65" i="39"/>
  <c r="B65" i="39"/>
  <c r="A65" i="39"/>
  <c r="AI64" i="39"/>
  <c r="M64" i="39"/>
  <c r="G64" i="39"/>
  <c r="AD64" i="39" s="1"/>
  <c r="F64" i="39"/>
  <c r="O64" i="39" s="1"/>
  <c r="B64" i="39"/>
  <c r="V64" i="39" s="1"/>
  <c r="A64" i="39"/>
  <c r="AC63" i="39"/>
  <c r="T63" i="39"/>
  <c r="G63" i="39"/>
  <c r="AG63" i="39" s="1"/>
  <c r="F63" i="39"/>
  <c r="B63" i="39"/>
  <c r="P63" i="39" s="1"/>
  <c r="A63" i="39"/>
  <c r="AH62" i="39"/>
  <c r="AG62" i="39"/>
  <c r="AD62" i="39"/>
  <c r="AC62" i="39"/>
  <c r="AB62" i="39"/>
  <c r="Z62" i="39"/>
  <c r="Y62" i="39"/>
  <c r="V62" i="39"/>
  <c r="U62" i="39"/>
  <c r="T62" i="39"/>
  <c r="P62" i="39"/>
  <c r="M62" i="39"/>
  <c r="I62" i="39"/>
  <c r="H62" i="39"/>
  <c r="G62" i="39"/>
  <c r="F62" i="39"/>
  <c r="N62" i="39" s="1"/>
  <c r="B62" i="39"/>
  <c r="AI62" i="39" s="1"/>
  <c r="A62" i="39"/>
  <c r="G61" i="39"/>
  <c r="AB61" i="39" s="1"/>
  <c r="F61" i="39"/>
  <c r="AH61" i="39" s="1"/>
  <c r="B61" i="39"/>
  <c r="AI61" i="39" s="1"/>
  <c r="A61" i="39"/>
  <c r="AH60" i="39"/>
  <c r="AG60" i="39"/>
  <c r="AD60" i="39"/>
  <c r="AC60" i="39"/>
  <c r="Z60" i="39"/>
  <c r="Y60" i="39"/>
  <c r="V60" i="39"/>
  <c r="U60" i="39"/>
  <c r="P60" i="39"/>
  <c r="M60" i="39"/>
  <c r="I60" i="39"/>
  <c r="H60" i="39"/>
  <c r="G60" i="39"/>
  <c r="AB60" i="39" s="1"/>
  <c r="F60" i="39"/>
  <c r="N60" i="39" s="1"/>
  <c r="B60" i="39"/>
  <c r="AI60" i="39" s="1"/>
  <c r="A60" i="39"/>
  <c r="AB59" i="39"/>
  <c r="T59" i="39"/>
  <c r="G59" i="39"/>
  <c r="F59" i="39"/>
  <c r="N59" i="39" s="1"/>
  <c r="B59" i="39"/>
  <c r="AD59" i="39" s="1"/>
  <c r="A59" i="39"/>
  <c r="AH58" i="39"/>
  <c r="AG58" i="39"/>
  <c r="AD58" i="39"/>
  <c r="AC58" i="39"/>
  <c r="AB58" i="39"/>
  <c r="Z58" i="39"/>
  <c r="Y58" i="39"/>
  <c r="V58" i="39"/>
  <c r="U58" i="39"/>
  <c r="T58" i="39"/>
  <c r="P58" i="39"/>
  <c r="M58" i="39"/>
  <c r="I58" i="39"/>
  <c r="H58" i="39"/>
  <c r="G58" i="39"/>
  <c r="F58" i="39"/>
  <c r="N58" i="39" s="1"/>
  <c r="B58" i="39"/>
  <c r="AI58" i="39" s="1"/>
  <c r="A58" i="39"/>
  <c r="T57" i="39"/>
  <c r="G57" i="39"/>
  <c r="AB57" i="39" s="1"/>
  <c r="F57" i="39"/>
  <c r="AH57" i="39" s="1"/>
  <c r="B57" i="39"/>
  <c r="AI57" i="39" s="1"/>
  <c r="A57" i="39"/>
  <c r="AH56" i="39"/>
  <c r="AG56" i="39"/>
  <c r="AD56" i="39"/>
  <c r="AC56" i="39"/>
  <c r="Z56" i="39"/>
  <c r="Y56" i="39"/>
  <c r="V56" i="39"/>
  <c r="U56" i="39"/>
  <c r="P56" i="39"/>
  <c r="M56" i="39"/>
  <c r="I56" i="39"/>
  <c r="H56" i="39"/>
  <c r="G56" i="39"/>
  <c r="AB56" i="39" s="1"/>
  <c r="F56" i="39"/>
  <c r="N56" i="39" s="1"/>
  <c r="B56" i="39"/>
  <c r="AI56" i="39" s="1"/>
  <c r="A56" i="39"/>
  <c r="AB55" i="39"/>
  <c r="T55" i="39"/>
  <c r="G55" i="39"/>
  <c r="F55" i="39"/>
  <c r="N55" i="39" s="1"/>
  <c r="B55" i="39"/>
  <c r="AD55" i="39" s="1"/>
  <c r="A55" i="39"/>
  <c r="AH54" i="39"/>
  <c r="AG54" i="39"/>
  <c r="AD54" i="39"/>
  <c r="AC54" i="39"/>
  <c r="AB54" i="39"/>
  <c r="Z54" i="39"/>
  <c r="Y54" i="39"/>
  <c r="V54" i="39"/>
  <c r="U54" i="39"/>
  <c r="T54" i="39"/>
  <c r="P54" i="39"/>
  <c r="M54" i="39"/>
  <c r="I54" i="39"/>
  <c r="H54" i="39"/>
  <c r="G54" i="39"/>
  <c r="F54" i="39"/>
  <c r="N54" i="39" s="1"/>
  <c r="B54" i="39"/>
  <c r="AI54" i="39" s="1"/>
  <c r="A54" i="39"/>
  <c r="G53" i="39"/>
  <c r="AB53" i="39" s="1"/>
  <c r="F53" i="39"/>
  <c r="AH53" i="39" s="1"/>
  <c r="B53" i="39"/>
  <c r="AI53" i="39" s="1"/>
  <c r="A53" i="39"/>
  <c r="AH52" i="39"/>
  <c r="AG52" i="39"/>
  <c r="AD52" i="39"/>
  <c r="AC52" i="39"/>
  <c r="Z52" i="39"/>
  <c r="Y52" i="39"/>
  <c r="V52" i="39"/>
  <c r="U52" i="39"/>
  <c r="P52" i="39"/>
  <c r="M52" i="39"/>
  <c r="I52" i="39"/>
  <c r="H52" i="39"/>
  <c r="G52" i="39"/>
  <c r="AB52" i="39" s="1"/>
  <c r="F52" i="39"/>
  <c r="N52" i="39" s="1"/>
  <c r="B52" i="39"/>
  <c r="AI52" i="39" s="1"/>
  <c r="A52" i="39"/>
  <c r="AB51" i="39"/>
  <c r="T51" i="39"/>
  <c r="G51" i="39"/>
  <c r="F51" i="39"/>
  <c r="N51" i="39" s="1"/>
  <c r="B51" i="39"/>
  <c r="AD51" i="39" s="1"/>
  <c r="A51" i="39"/>
  <c r="AH50" i="39"/>
  <c r="AG50" i="39"/>
  <c r="AD50" i="39"/>
  <c r="AC50" i="39"/>
  <c r="AB50" i="39"/>
  <c r="Z50" i="39"/>
  <c r="Y50" i="39"/>
  <c r="V50" i="39"/>
  <c r="U50" i="39"/>
  <c r="T50" i="39"/>
  <c r="P50" i="39"/>
  <c r="M50" i="39"/>
  <c r="I50" i="39"/>
  <c r="H50" i="39"/>
  <c r="G50" i="39"/>
  <c r="F50" i="39"/>
  <c r="N50" i="39" s="1"/>
  <c r="B50" i="39"/>
  <c r="AI50" i="39" s="1"/>
  <c r="A50" i="39"/>
  <c r="G49" i="39"/>
  <c r="AB49" i="39" s="1"/>
  <c r="F49" i="39"/>
  <c r="AH49" i="39" s="1"/>
  <c r="B49" i="39"/>
  <c r="AI49" i="39" s="1"/>
  <c r="A49" i="39"/>
  <c r="AH48" i="39"/>
  <c r="AG48" i="39"/>
  <c r="AD48" i="39"/>
  <c r="AC48" i="39"/>
  <c r="Z48" i="39"/>
  <c r="Y48" i="39"/>
  <c r="V48" i="39"/>
  <c r="U48" i="39"/>
  <c r="P48" i="39"/>
  <c r="M48" i="39"/>
  <c r="I48" i="39"/>
  <c r="H48" i="39"/>
  <c r="G48" i="39"/>
  <c r="AB48" i="39" s="1"/>
  <c r="F48" i="39"/>
  <c r="N48" i="39" s="1"/>
  <c r="B48" i="39"/>
  <c r="AI48" i="39" s="1"/>
  <c r="A48" i="39"/>
  <c r="AI311" i="32"/>
  <c r="AH311" i="32"/>
  <c r="AE311" i="32"/>
  <c r="AD311" i="32"/>
  <c r="AA311" i="32"/>
  <c r="Z311" i="32"/>
  <c r="W311" i="32"/>
  <c r="V311" i="32"/>
  <c r="S311" i="32"/>
  <c r="R311" i="32"/>
  <c r="O311" i="32"/>
  <c r="N311" i="32"/>
  <c r="K311" i="32"/>
  <c r="J311" i="32"/>
  <c r="G311" i="32"/>
  <c r="F311" i="32"/>
  <c r="B311" i="32"/>
  <c r="A311" i="32"/>
  <c r="AI310" i="32"/>
  <c r="AH310" i="32"/>
  <c r="AE310" i="32"/>
  <c r="AD310" i="32"/>
  <c r="AA310" i="32"/>
  <c r="Z310" i="32"/>
  <c r="W310" i="32"/>
  <c r="V310" i="32"/>
  <c r="S310" i="32"/>
  <c r="R310" i="32"/>
  <c r="O310" i="32"/>
  <c r="N310" i="32"/>
  <c r="K310" i="32"/>
  <c r="AJ310" i="32" s="1"/>
  <c r="J310" i="32"/>
  <c r="G310" i="32"/>
  <c r="F310" i="32"/>
  <c r="B310" i="32"/>
  <c r="A310" i="32"/>
  <c r="AI309" i="32"/>
  <c r="AH309" i="32"/>
  <c r="AE309" i="32"/>
  <c r="AD309" i="32"/>
  <c r="AA309" i="32"/>
  <c r="Z309" i="32"/>
  <c r="W309" i="32"/>
  <c r="V309" i="32"/>
  <c r="S309" i="32"/>
  <c r="R309" i="32"/>
  <c r="O309" i="32"/>
  <c r="N309" i="32"/>
  <c r="K309" i="32"/>
  <c r="AJ309" i="32" s="1"/>
  <c r="J309" i="32"/>
  <c r="G309" i="32"/>
  <c r="F309" i="32"/>
  <c r="B309" i="32"/>
  <c r="A309" i="32"/>
  <c r="AI308" i="32"/>
  <c r="AH308" i="32"/>
  <c r="AE308" i="32"/>
  <c r="AD308" i="32"/>
  <c r="AA308" i="32"/>
  <c r="Z308" i="32"/>
  <c r="W308" i="32"/>
  <c r="V308" i="32"/>
  <c r="S308" i="32"/>
  <c r="R308" i="32"/>
  <c r="O308" i="32"/>
  <c r="N308" i="32"/>
  <c r="K308" i="32"/>
  <c r="AJ308" i="32" s="1"/>
  <c r="J308" i="32"/>
  <c r="G308" i="32"/>
  <c r="F308" i="32"/>
  <c r="B308" i="32"/>
  <c r="A308" i="32"/>
  <c r="AI307" i="32"/>
  <c r="AH307" i="32"/>
  <c r="AE307" i="32"/>
  <c r="AD307" i="32"/>
  <c r="AA307" i="32"/>
  <c r="Z307" i="32"/>
  <c r="W307" i="32"/>
  <c r="V307" i="32"/>
  <c r="S307" i="32"/>
  <c r="AJ307" i="32" s="1"/>
  <c r="R307" i="32"/>
  <c r="O307" i="32"/>
  <c r="N307" i="32"/>
  <c r="K307" i="32"/>
  <c r="J307" i="32"/>
  <c r="G307" i="32"/>
  <c r="F307" i="32"/>
  <c r="B307" i="32"/>
  <c r="A307" i="32"/>
  <c r="AI306" i="32"/>
  <c r="AH306" i="32"/>
  <c r="AE306" i="32"/>
  <c r="AD306" i="32"/>
  <c r="AA306" i="32"/>
  <c r="Z306" i="32"/>
  <c r="W306" i="32"/>
  <c r="V306" i="32"/>
  <c r="S306" i="32"/>
  <c r="R306" i="32"/>
  <c r="O306" i="32"/>
  <c r="N306" i="32"/>
  <c r="K306" i="32"/>
  <c r="AJ306" i="32" s="1"/>
  <c r="J306" i="32"/>
  <c r="G306" i="32"/>
  <c r="F306" i="32"/>
  <c r="B306" i="32"/>
  <c r="A306" i="32"/>
  <c r="AI305" i="32"/>
  <c r="AH305" i="32"/>
  <c r="AE305" i="32"/>
  <c r="AD305" i="32"/>
  <c r="AA305" i="32"/>
  <c r="Z305" i="32"/>
  <c r="W305" i="32"/>
  <c r="V305" i="32"/>
  <c r="S305" i="32"/>
  <c r="R305" i="32"/>
  <c r="O305" i="32"/>
  <c r="N305" i="32"/>
  <c r="K305" i="32"/>
  <c r="AJ305" i="32" s="1"/>
  <c r="J305" i="32"/>
  <c r="G305" i="32"/>
  <c r="F305" i="32"/>
  <c r="B305" i="32"/>
  <c r="A305" i="32"/>
  <c r="AI304" i="32"/>
  <c r="AH304" i="32"/>
  <c r="AE304" i="32"/>
  <c r="AD304" i="32"/>
  <c r="AA304" i="32"/>
  <c r="Z304" i="32"/>
  <c r="W304" i="32"/>
  <c r="V304" i="32"/>
  <c r="S304" i="32"/>
  <c r="R304" i="32"/>
  <c r="O304" i="32"/>
  <c r="N304" i="32"/>
  <c r="K304" i="32"/>
  <c r="AJ304" i="32" s="1"/>
  <c r="J304" i="32"/>
  <c r="G304" i="32"/>
  <c r="F304" i="32"/>
  <c r="B304" i="32"/>
  <c r="A304" i="32"/>
  <c r="AI303" i="32"/>
  <c r="AH303" i="32"/>
  <c r="AE303" i="32"/>
  <c r="AD303" i="32"/>
  <c r="AA303" i="32"/>
  <c r="Z303" i="32"/>
  <c r="W303" i="32"/>
  <c r="V303" i="32"/>
  <c r="S303" i="32"/>
  <c r="AJ303" i="32" s="1"/>
  <c r="R303" i="32"/>
  <c r="O303" i="32"/>
  <c r="N303" i="32"/>
  <c r="K303" i="32"/>
  <c r="J303" i="32"/>
  <c r="G303" i="32"/>
  <c r="F303" i="32"/>
  <c r="B303" i="32"/>
  <c r="A303" i="32"/>
  <c r="AI302" i="32"/>
  <c r="AH302" i="32"/>
  <c r="AE302" i="32"/>
  <c r="AD302" i="32"/>
  <c r="AA302" i="32"/>
  <c r="Z302" i="32"/>
  <c r="W302" i="32"/>
  <c r="V302" i="32"/>
  <c r="S302" i="32"/>
  <c r="R302" i="32"/>
  <c r="O302" i="32"/>
  <c r="N302" i="32"/>
  <c r="K302" i="32"/>
  <c r="AJ302" i="32" s="1"/>
  <c r="J302" i="32"/>
  <c r="G302" i="32"/>
  <c r="F302" i="32"/>
  <c r="B302" i="32"/>
  <c r="A302" i="32"/>
  <c r="AI301" i="32"/>
  <c r="AH301" i="32"/>
  <c r="AE301" i="32"/>
  <c r="AD301" i="32"/>
  <c r="AA301" i="32"/>
  <c r="Z301" i="32"/>
  <c r="W301" i="32"/>
  <c r="V301" i="32"/>
  <c r="S301" i="32"/>
  <c r="R301" i="32"/>
  <c r="O301" i="32"/>
  <c r="N301" i="32"/>
  <c r="K301" i="32"/>
  <c r="AJ301" i="32" s="1"/>
  <c r="J301" i="32"/>
  <c r="G301" i="32"/>
  <c r="F301" i="32"/>
  <c r="B301" i="32"/>
  <c r="A301" i="32"/>
  <c r="AI300" i="32"/>
  <c r="AH300" i="32"/>
  <c r="AE300" i="32"/>
  <c r="AD300" i="32"/>
  <c r="AA300" i="32"/>
  <c r="Z300" i="32"/>
  <c r="W300" i="32"/>
  <c r="V300" i="32"/>
  <c r="S300" i="32"/>
  <c r="R300" i="32"/>
  <c r="O300" i="32"/>
  <c r="N300" i="32"/>
  <c r="K300" i="32"/>
  <c r="AJ300" i="32" s="1"/>
  <c r="J300" i="32"/>
  <c r="G300" i="32"/>
  <c r="F300" i="32"/>
  <c r="B300" i="32"/>
  <c r="A300" i="32"/>
  <c r="AI299" i="32"/>
  <c r="AH299" i="32"/>
  <c r="AE299" i="32"/>
  <c r="AD299" i="32"/>
  <c r="AA299" i="32"/>
  <c r="Z299" i="32"/>
  <c r="W299" i="32"/>
  <c r="V299" i="32"/>
  <c r="S299" i="32"/>
  <c r="AJ299" i="32" s="1"/>
  <c r="R299" i="32"/>
  <c r="O299" i="32"/>
  <c r="N299" i="32"/>
  <c r="K299" i="32"/>
  <c r="J299" i="32"/>
  <c r="G299" i="32"/>
  <c r="F299" i="32"/>
  <c r="B299" i="32"/>
  <c r="A299" i="32"/>
  <c r="AI298" i="32"/>
  <c r="AH298" i="32"/>
  <c r="AE298" i="32"/>
  <c r="AD298" i="32"/>
  <c r="AA298" i="32"/>
  <c r="Z298" i="32"/>
  <c r="W298" i="32"/>
  <c r="V298" i="32"/>
  <c r="S298" i="32"/>
  <c r="R298" i="32"/>
  <c r="O298" i="32"/>
  <c r="AJ298" i="32" s="1"/>
  <c r="N298" i="32"/>
  <c r="K298" i="32"/>
  <c r="J298" i="32"/>
  <c r="G298" i="32"/>
  <c r="F298" i="32"/>
  <c r="B298" i="32"/>
  <c r="A298" i="32"/>
  <c r="AI297" i="32"/>
  <c r="AH297" i="32"/>
  <c r="AE297" i="32"/>
  <c r="AD297" i="32"/>
  <c r="AA297" i="32"/>
  <c r="Z297" i="32"/>
  <c r="W297" i="32"/>
  <c r="V297" i="32"/>
  <c r="S297" i="32"/>
  <c r="R297" i="32"/>
  <c r="O297" i="32"/>
  <c r="N297" i="32"/>
  <c r="K297" i="32"/>
  <c r="AJ297" i="32" s="1"/>
  <c r="J297" i="32"/>
  <c r="G297" i="32"/>
  <c r="F297" i="32"/>
  <c r="B297" i="32"/>
  <c r="A297" i="32"/>
  <c r="AI296" i="32"/>
  <c r="AH296" i="32"/>
  <c r="AE296" i="32"/>
  <c r="AD296" i="32"/>
  <c r="AA296" i="32"/>
  <c r="Z296" i="32"/>
  <c r="W296" i="32"/>
  <c r="V296" i="32"/>
  <c r="S296" i="32"/>
  <c r="R296" i="32"/>
  <c r="O296" i="32"/>
  <c r="N296" i="32"/>
  <c r="K296" i="32"/>
  <c r="AJ296" i="32" s="1"/>
  <c r="J296" i="32"/>
  <c r="G296" i="32"/>
  <c r="F296" i="32"/>
  <c r="B296" i="32"/>
  <c r="A296" i="32"/>
  <c r="AI295" i="32"/>
  <c r="AH295" i="32"/>
  <c r="AE295" i="32"/>
  <c r="AD295" i="32"/>
  <c r="AA295" i="32"/>
  <c r="Z295" i="32"/>
  <c r="W295" i="32"/>
  <c r="V295" i="32"/>
  <c r="S295" i="32"/>
  <c r="AJ295" i="32" s="1"/>
  <c r="R295" i="32"/>
  <c r="O295" i="32"/>
  <c r="N295" i="32"/>
  <c r="K295" i="32"/>
  <c r="J295" i="32"/>
  <c r="G295" i="32"/>
  <c r="F295" i="32"/>
  <c r="B295" i="32"/>
  <c r="A295" i="32"/>
  <c r="AI294" i="32"/>
  <c r="AH294" i="32"/>
  <c r="AE294" i="32"/>
  <c r="AD294" i="32"/>
  <c r="AA294" i="32"/>
  <c r="Z294" i="32"/>
  <c r="W294" i="32"/>
  <c r="V294" i="32"/>
  <c r="S294" i="32"/>
  <c r="R294" i="32"/>
  <c r="O294" i="32"/>
  <c r="AJ294" i="32" s="1"/>
  <c r="N294" i="32"/>
  <c r="K294" i="32"/>
  <c r="J294" i="32"/>
  <c r="G294" i="32"/>
  <c r="F294" i="32"/>
  <c r="B294" i="32"/>
  <c r="A294" i="32"/>
  <c r="AI293" i="32"/>
  <c r="AH293" i="32"/>
  <c r="AE293" i="32"/>
  <c r="AD293" i="32"/>
  <c r="AA293" i="32"/>
  <c r="Z293" i="32"/>
  <c r="W293" i="32"/>
  <c r="V293" i="32"/>
  <c r="S293" i="32"/>
  <c r="R293" i="32"/>
  <c r="O293" i="32"/>
  <c r="N293" i="32"/>
  <c r="K293" i="32"/>
  <c r="AJ293" i="32" s="1"/>
  <c r="J293" i="32"/>
  <c r="G293" i="32"/>
  <c r="F293" i="32"/>
  <c r="B293" i="32"/>
  <c r="A293" i="32"/>
  <c r="AI292" i="32"/>
  <c r="AH292" i="32"/>
  <c r="AE292" i="32"/>
  <c r="AD292" i="32"/>
  <c r="AA292" i="32"/>
  <c r="Z292" i="32"/>
  <c r="W292" i="32"/>
  <c r="V292" i="32"/>
  <c r="S292" i="32"/>
  <c r="R292" i="32"/>
  <c r="O292" i="32"/>
  <c r="N292" i="32"/>
  <c r="K292" i="32"/>
  <c r="AJ292" i="32" s="1"/>
  <c r="J292" i="32"/>
  <c r="G292" i="32"/>
  <c r="F292" i="32"/>
  <c r="B292" i="32"/>
  <c r="A292" i="32"/>
  <c r="AI291" i="32"/>
  <c r="AH291" i="32"/>
  <c r="AE291" i="32"/>
  <c r="AD291" i="32"/>
  <c r="AA291" i="32"/>
  <c r="Z291" i="32"/>
  <c r="W291" i="32"/>
  <c r="V291" i="32"/>
  <c r="S291" i="32"/>
  <c r="AJ291" i="32" s="1"/>
  <c r="R291" i="32"/>
  <c r="O291" i="32"/>
  <c r="N291" i="32"/>
  <c r="K291" i="32"/>
  <c r="J291" i="32"/>
  <c r="G291" i="32"/>
  <c r="F291" i="32"/>
  <c r="B291" i="32"/>
  <c r="A291" i="32"/>
  <c r="AI290" i="32"/>
  <c r="AH290" i="32"/>
  <c r="AE290" i="32"/>
  <c r="AD290" i="32"/>
  <c r="AA290" i="32"/>
  <c r="Z290" i="32"/>
  <c r="W290" i="32"/>
  <c r="V290" i="32"/>
  <c r="S290" i="32"/>
  <c r="R290" i="32"/>
  <c r="O290" i="32"/>
  <c r="AJ290" i="32" s="1"/>
  <c r="N290" i="32"/>
  <c r="K290" i="32"/>
  <c r="J290" i="32"/>
  <c r="G290" i="32"/>
  <c r="F290" i="32"/>
  <c r="B290" i="32"/>
  <c r="A290" i="32"/>
  <c r="AI289" i="32"/>
  <c r="AH289" i="32"/>
  <c r="AE289" i="32"/>
  <c r="AD289" i="32"/>
  <c r="AA289" i="32"/>
  <c r="Z289" i="32"/>
  <c r="W289" i="32"/>
  <c r="V289" i="32"/>
  <c r="S289" i="32"/>
  <c r="R289" i="32"/>
  <c r="O289" i="32"/>
  <c r="N289" i="32"/>
  <c r="K289" i="32"/>
  <c r="AJ289" i="32" s="1"/>
  <c r="J289" i="32"/>
  <c r="G289" i="32"/>
  <c r="F289" i="32"/>
  <c r="B289" i="32"/>
  <c r="A289" i="32"/>
  <c r="AI288" i="32"/>
  <c r="AH288" i="32"/>
  <c r="AE288" i="32"/>
  <c r="AD288" i="32"/>
  <c r="AA288" i="32"/>
  <c r="Z288" i="32"/>
  <c r="W288" i="32"/>
  <c r="V288" i="32"/>
  <c r="S288" i="32"/>
  <c r="R288" i="32"/>
  <c r="O288" i="32"/>
  <c r="N288" i="32"/>
  <c r="K288" i="32"/>
  <c r="AJ288" i="32" s="1"/>
  <c r="J288" i="32"/>
  <c r="G288" i="32"/>
  <c r="F288" i="32"/>
  <c r="B288" i="32"/>
  <c r="A288" i="32"/>
  <c r="AI287" i="32"/>
  <c r="AH287" i="32"/>
  <c r="AE287" i="32"/>
  <c r="AD287" i="32"/>
  <c r="AA287" i="32"/>
  <c r="Z287" i="32"/>
  <c r="W287" i="32"/>
  <c r="V287" i="32"/>
  <c r="S287" i="32"/>
  <c r="AJ287" i="32" s="1"/>
  <c r="R287" i="32"/>
  <c r="O287" i="32"/>
  <c r="N287" i="32"/>
  <c r="K287" i="32"/>
  <c r="J287" i="32"/>
  <c r="G287" i="32"/>
  <c r="F287" i="32"/>
  <c r="B287" i="32"/>
  <c r="A287" i="32"/>
  <c r="AI286" i="32"/>
  <c r="AH286" i="32"/>
  <c r="AE286" i="32"/>
  <c r="AD286" i="32"/>
  <c r="AA286" i="32"/>
  <c r="Z286" i="32"/>
  <c r="W286" i="32"/>
  <c r="V286" i="32"/>
  <c r="S286" i="32"/>
  <c r="R286" i="32"/>
  <c r="O286" i="32"/>
  <c r="AJ286" i="32" s="1"/>
  <c r="N286" i="32"/>
  <c r="K286" i="32"/>
  <c r="J286" i="32"/>
  <c r="G286" i="32"/>
  <c r="F286" i="32"/>
  <c r="B286" i="32"/>
  <c r="A286" i="32"/>
  <c r="AJ285" i="32"/>
  <c r="AI285" i="32"/>
  <c r="AH285" i="32"/>
  <c r="AE285" i="32"/>
  <c r="AD285" i="32"/>
  <c r="AA285" i="32"/>
  <c r="Z285" i="32"/>
  <c r="W285" i="32"/>
  <c r="V285" i="32"/>
  <c r="S285" i="32"/>
  <c r="R285" i="32"/>
  <c r="O285" i="32"/>
  <c r="N285" i="32"/>
  <c r="K285" i="32"/>
  <c r="J285" i="32"/>
  <c r="G285" i="32"/>
  <c r="F285" i="32"/>
  <c r="B285" i="32"/>
  <c r="A285" i="32"/>
  <c r="AI284" i="32"/>
  <c r="AH284" i="32"/>
  <c r="AE284" i="32"/>
  <c r="AD284" i="32"/>
  <c r="AA284" i="32"/>
  <c r="Z284" i="32"/>
  <c r="W284" i="32"/>
  <c r="V284" i="32"/>
  <c r="S284" i="32"/>
  <c r="R284" i="32"/>
  <c r="O284" i="32"/>
  <c r="N284" i="32"/>
  <c r="K284" i="32"/>
  <c r="AJ284" i="32" s="1"/>
  <c r="J284" i="32"/>
  <c r="G284" i="32"/>
  <c r="F284" i="32"/>
  <c r="B284" i="32"/>
  <c r="A284" i="32"/>
  <c r="AI283" i="32"/>
  <c r="AH283" i="32"/>
  <c r="AE283" i="32"/>
  <c r="AD283" i="32"/>
  <c r="AA283" i="32"/>
  <c r="Z283" i="32"/>
  <c r="W283" i="32"/>
  <c r="V283" i="32"/>
  <c r="S283" i="32"/>
  <c r="R283" i="32"/>
  <c r="O283" i="32"/>
  <c r="N283" i="32"/>
  <c r="K283" i="32"/>
  <c r="AJ283" i="32" s="1"/>
  <c r="J283" i="32"/>
  <c r="G283" i="32"/>
  <c r="F283" i="32"/>
  <c r="B283" i="32"/>
  <c r="A283" i="32"/>
  <c r="AI282" i="32"/>
  <c r="AH282" i="32"/>
  <c r="AE282" i="32"/>
  <c r="AD282" i="32"/>
  <c r="AA282" i="32"/>
  <c r="Z282" i="32"/>
  <c r="W282" i="32"/>
  <c r="V282" i="32"/>
  <c r="S282" i="32"/>
  <c r="R282" i="32"/>
  <c r="O282" i="32"/>
  <c r="AJ282" i="32" s="1"/>
  <c r="N282" i="32"/>
  <c r="K282" i="32"/>
  <c r="J282" i="32"/>
  <c r="G282" i="32"/>
  <c r="F282" i="32"/>
  <c r="B282" i="32"/>
  <c r="A282" i="32"/>
  <c r="AJ281" i="32"/>
  <c r="AI281" i="32"/>
  <c r="AH281" i="32"/>
  <c r="AE281" i="32"/>
  <c r="AD281" i="32"/>
  <c r="AA281" i="32"/>
  <c r="Z281" i="32"/>
  <c r="W281" i="32"/>
  <c r="V281" i="32"/>
  <c r="S281" i="32"/>
  <c r="R281" i="32"/>
  <c r="O281" i="32"/>
  <c r="N281" i="32"/>
  <c r="K281" i="32"/>
  <c r="J281" i="32"/>
  <c r="G281" i="32"/>
  <c r="F281" i="32"/>
  <c r="B281" i="32"/>
  <c r="A281" i="32"/>
  <c r="AI280" i="32"/>
  <c r="AH280" i="32"/>
  <c r="AE280" i="32"/>
  <c r="AD280" i="32"/>
  <c r="AA280" i="32"/>
  <c r="Z280" i="32"/>
  <c r="W280" i="32"/>
  <c r="V280" i="32"/>
  <c r="S280" i="32"/>
  <c r="R280" i="32"/>
  <c r="O280" i="32"/>
  <c r="N280" i="32"/>
  <c r="K280" i="32"/>
  <c r="AJ280" i="32" s="1"/>
  <c r="J280" i="32"/>
  <c r="G280" i="32"/>
  <c r="F280" i="32"/>
  <c r="B280" i="32"/>
  <c r="A280" i="32"/>
  <c r="AI279" i="32"/>
  <c r="AH279" i="32"/>
  <c r="AE279" i="32"/>
  <c r="AD279" i="32"/>
  <c r="AA279" i="32"/>
  <c r="Z279" i="32"/>
  <c r="W279" i="32"/>
  <c r="V279" i="32"/>
  <c r="S279" i="32"/>
  <c r="R279" i="32"/>
  <c r="O279" i="32"/>
  <c r="N279" i="32"/>
  <c r="K279" i="32"/>
  <c r="AJ279" i="32" s="1"/>
  <c r="J279" i="32"/>
  <c r="G279" i="32"/>
  <c r="F279" i="32"/>
  <c r="B279" i="32"/>
  <c r="A279" i="32"/>
  <c r="AI278" i="32"/>
  <c r="AH278" i="32"/>
  <c r="AE278" i="32"/>
  <c r="AD278" i="32"/>
  <c r="AA278" i="32"/>
  <c r="Z278" i="32"/>
  <c r="W278" i="32"/>
  <c r="V278" i="32"/>
  <c r="S278" i="32"/>
  <c r="R278" i="32"/>
  <c r="O278" i="32"/>
  <c r="AJ278" i="32" s="1"/>
  <c r="N278" i="32"/>
  <c r="K278" i="32"/>
  <c r="J278" i="32"/>
  <c r="G278" i="32"/>
  <c r="F278" i="32"/>
  <c r="B278" i="32"/>
  <c r="A278" i="32"/>
  <c r="AJ277" i="32"/>
  <c r="AI277" i="32"/>
  <c r="AH277" i="32"/>
  <c r="AE277" i="32"/>
  <c r="AD277" i="32"/>
  <c r="AA277" i="32"/>
  <c r="Z277" i="32"/>
  <c r="W277" i="32"/>
  <c r="V277" i="32"/>
  <c r="S277" i="32"/>
  <c r="R277" i="32"/>
  <c r="O277" i="32"/>
  <c r="N277" i="32"/>
  <c r="K277" i="32"/>
  <c r="J277" i="32"/>
  <c r="G277" i="32"/>
  <c r="F277" i="32"/>
  <c r="B277" i="32"/>
  <c r="A277" i="32"/>
  <c r="AI276" i="32"/>
  <c r="AH276" i="32"/>
  <c r="AE276" i="32"/>
  <c r="AD276" i="32"/>
  <c r="AA276" i="32"/>
  <c r="Z276" i="32"/>
  <c r="W276" i="32"/>
  <c r="V276" i="32"/>
  <c r="S276" i="32"/>
  <c r="R276" i="32"/>
  <c r="O276" i="32"/>
  <c r="N276" i="32"/>
  <c r="K276" i="32"/>
  <c r="AJ276" i="32" s="1"/>
  <c r="J276" i="32"/>
  <c r="G276" i="32"/>
  <c r="F276" i="32"/>
  <c r="B276" i="32"/>
  <c r="A276" i="32"/>
  <c r="AI275" i="32"/>
  <c r="AH275" i="32"/>
  <c r="AE275" i="32"/>
  <c r="AD275" i="32"/>
  <c r="AA275" i="32"/>
  <c r="Z275" i="32"/>
  <c r="W275" i="32"/>
  <c r="V275" i="32"/>
  <c r="S275" i="32"/>
  <c r="R275" i="32"/>
  <c r="O275" i="32"/>
  <c r="N275" i="32"/>
  <c r="K275" i="32"/>
  <c r="AJ275" i="32" s="1"/>
  <c r="J275" i="32"/>
  <c r="G275" i="32"/>
  <c r="F275" i="32"/>
  <c r="B275" i="32"/>
  <c r="A275" i="32"/>
  <c r="AI274" i="32"/>
  <c r="AH274" i="32"/>
  <c r="AE274" i="32"/>
  <c r="AD274" i="32"/>
  <c r="AA274" i="32"/>
  <c r="Z274" i="32"/>
  <c r="W274" i="32"/>
  <c r="V274" i="32"/>
  <c r="S274" i="32"/>
  <c r="R274" i="32"/>
  <c r="O274" i="32"/>
  <c r="AJ274" i="32" s="1"/>
  <c r="N274" i="32"/>
  <c r="K274" i="32"/>
  <c r="J274" i="32"/>
  <c r="G274" i="32"/>
  <c r="F274" i="32"/>
  <c r="B274" i="32"/>
  <c r="A274" i="32"/>
  <c r="AJ273" i="32"/>
  <c r="AI273" i="32"/>
  <c r="AH273" i="32"/>
  <c r="AE273" i="32"/>
  <c r="AD273" i="32"/>
  <c r="AA273" i="32"/>
  <c r="Z273" i="32"/>
  <c r="W273" i="32"/>
  <c r="V273" i="32"/>
  <c r="S273" i="32"/>
  <c r="R273" i="32"/>
  <c r="O273" i="32"/>
  <c r="N273" i="32"/>
  <c r="K273" i="32"/>
  <c r="J273" i="32"/>
  <c r="G273" i="32"/>
  <c r="F273" i="32"/>
  <c r="B273" i="32"/>
  <c r="A273" i="32"/>
  <c r="AI272" i="32"/>
  <c r="AH272" i="32"/>
  <c r="AE272" i="32"/>
  <c r="AD272" i="32"/>
  <c r="AA272" i="32"/>
  <c r="Z272" i="32"/>
  <c r="W272" i="32"/>
  <c r="V272" i="32"/>
  <c r="S272" i="32"/>
  <c r="R272" i="32"/>
  <c r="O272" i="32"/>
  <c r="N272" i="32"/>
  <c r="K272" i="32"/>
  <c r="AJ272" i="32" s="1"/>
  <c r="J272" i="32"/>
  <c r="G272" i="32"/>
  <c r="F272" i="32"/>
  <c r="B272" i="32"/>
  <c r="A272" i="32"/>
  <c r="AI271" i="32"/>
  <c r="AH271" i="32"/>
  <c r="AE271" i="32"/>
  <c r="AD271" i="32"/>
  <c r="AA271" i="32"/>
  <c r="Z271" i="32"/>
  <c r="W271" i="32"/>
  <c r="V271" i="32"/>
  <c r="S271" i="32"/>
  <c r="R271" i="32"/>
  <c r="O271" i="32"/>
  <c r="N271" i="32"/>
  <c r="K271" i="32"/>
  <c r="AJ271" i="32" s="1"/>
  <c r="J271" i="32"/>
  <c r="G271" i="32"/>
  <c r="F271" i="32"/>
  <c r="B271" i="32"/>
  <c r="A271" i="32"/>
  <c r="AI270" i="32"/>
  <c r="AH270" i="32"/>
  <c r="AE270" i="32"/>
  <c r="AD270" i="32"/>
  <c r="AA270" i="32"/>
  <c r="Z270" i="32"/>
  <c r="W270" i="32"/>
  <c r="V270" i="32"/>
  <c r="S270" i="32"/>
  <c r="R270" i="32"/>
  <c r="O270" i="32"/>
  <c r="AJ270" i="32" s="1"/>
  <c r="N270" i="32"/>
  <c r="K270" i="32"/>
  <c r="J270" i="32"/>
  <c r="G270" i="32"/>
  <c r="F270" i="32"/>
  <c r="B270" i="32"/>
  <c r="A270" i="32"/>
  <c r="AJ269" i="32"/>
  <c r="AI269" i="32"/>
  <c r="AH269" i="32"/>
  <c r="AE269" i="32"/>
  <c r="AD269" i="32"/>
  <c r="AA269" i="32"/>
  <c r="Z269" i="32"/>
  <c r="W269" i="32"/>
  <c r="V269" i="32"/>
  <c r="S269" i="32"/>
  <c r="R269" i="32"/>
  <c r="O269" i="32"/>
  <c r="N269" i="32"/>
  <c r="K269" i="32"/>
  <c r="J269" i="32"/>
  <c r="G269" i="32"/>
  <c r="F269" i="32"/>
  <c r="B269" i="32"/>
  <c r="A269" i="32"/>
  <c r="AI268" i="32"/>
  <c r="AH268" i="32"/>
  <c r="AE268" i="32"/>
  <c r="AD268" i="32"/>
  <c r="AA268" i="32"/>
  <c r="Z268" i="32"/>
  <c r="W268" i="32"/>
  <c r="V268" i="32"/>
  <c r="S268" i="32"/>
  <c r="R268" i="32"/>
  <c r="O268" i="32"/>
  <c r="N268" i="32"/>
  <c r="K268" i="32"/>
  <c r="AJ268" i="32" s="1"/>
  <c r="J268" i="32"/>
  <c r="G268" i="32"/>
  <c r="F268" i="32"/>
  <c r="B268" i="32"/>
  <c r="A268" i="32"/>
  <c r="AI267" i="32"/>
  <c r="AH267" i="32"/>
  <c r="AE267" i="32"/>
  <c r="AD267" i="32"/>
  <c r="AA267" i="32"/>
  <c r="Z267" i="32"/>
  <c r="W267" i="32"/>
  <c r="V267" i="32"/>
  <c r="S267" i="32"/>
  <c r="R267" i="32"/>
  <c r="O267" i="32"/>
  <c r="N267" i="32"/>
  <c r="K267" i="32"/>
  <c r="AJ267" i="32" s="1"/>
  <c r="J267" i="32"/>
  <c r="G267" i="32"/>
  <c r="F267" i="32"/>
  <c r="B267" i="32"/>
  <c r="A267" i="32"/>
  <c r="AI266" i="32"/>
  <c r="AH266" i="32"/>
  <c r="AE266" i="32"/>
  <c r="AD266" i="32"/>
  <c r="AA266" i="32"/>
  <c r="Z266" i="32"/>
  <c r="W266" i="32"/>
  <c r="V266" i="32"/>
  <c r="S266" i="32"/>
  <c r="R266" i="32"/>
  <c r="O266" i="32"/>
  <c r="AJ266" i="32" s="1"/>
  <c r="N266" i="32"/>
  <c r="K266" i="32"/>
  <c r="J266" i="32"/>
  <c r="G266" i="32"/>
  <c r="F266" i="32"/>
  <c r="B266" i="32"/>
  <c r="A266" i="32"/>
  <c r="AJ265" i="32"/>
  <c r="AI265" i="32"/>
  <c r="AH265" i="32"/>
  <c r="AE265" i="32"/>
  <c r="AD265" i="32"/>
  <c r="AA265" i="32"/>
  <c r="Z265" i="32"/>
  <c r="W265" i="32"/>
  <c r="V265" i="32"/>
  <c r="S265" i="32"/>
  <c r="R265" i="32"/>
  <c r="O265" i="32"/>
  <c r="N265" i="32"/>
  <c r="K265" i="32"/>
  <c r="J265" i="32"/>
  <c r="G265" i="32"/>
  <c r="F265" i="32"/>
  <c r="B265" i="32"/>
  <c r="A265" i="32"/>
  <c r="AI264" i="32"/>
  <c r="AH264" i="32"/>
  <c r="AE264" i="32"/>
  <c r="AD264" i="32"/>
  <c r="AA264" i="32"/>
  <c r="Z264" i="32"/>
  <c r="W264" i="32"/>
  <c r="V264" i="32"/>
  <c r="S264" i="32"/>
  <c r="R264" i="32"/>
  <c r="O264" i="32"/>
  <c r="N264" i="32"/>
  <c r="K264" i="32"/>
  <c r="AJ264" i="32" s="1"/>
  <c r="J264" i="32"/>
  <c r="G264" i="32"/>
  <c r="F264" i="32"/>
  <c r="B264" i="32"/>
  <c r="A264" i="32"/>
  <c r="AI263" i="32"/>
  <c r="AH263" i="32"/>
  <c r="AE263" i="32"/>
  <c r="AD263" i="32"/>
  <c r="AA263" i="32"/>
  <c r="Z263" i="32"/>
  <c r="W263" i="32"/>
  <c r="V263" i="32"/>
  <c r="S263" i="32"/>
  <c r="R263" i="32"/>
  <c r="O263" i="32"/>
  <c r="N263" i="32"/>
  <c r="K263" i="32"/>
  <c r="AJ263" i="32" s="1"/>
  <c r="J263" i="32"/>
  <c r="G263" i="32"/>
  <c r="F263" i="32"/>
  <c r="B263" i="32"/>
  <c r="A263" i="32"/>
  <c r="AI262" i="32"/>
  <c r="AH262" i="32"/>
  <c r="AE262" i="32"/>
  <c r="AD262" i="32"/>
  <c r="AA262" i="32"/>
  <c r="Z262" i="32"/>
  <c r="W262" i="32"/>
  <c r="V262" i="32"/>
  <c r="S262" i="32"/>
  <c r="R262" i="32"/>
  <c r="O262" i="32"/>
  <c r="AJ262" i="32" s="1"/>
  <c r="N262" i="32"/>
  <c r="K262" i="32"/>
  <c r="J262" i="32"/>
  <c r="G262" i="32"/>
  <c r="F262" i="32"/>
  <c r="B262" i="32"/>
  <c r="A262" i="32"/>
  <c r="AJ261" i="32"/>
  <c r="AI261" i="32"/>
  <c r="AH261" i="32"/>
  <c r="AE261" i="32"/>
  <c r="AD261" i="32"/>
  <c r="AA261" i="32"/>
  <c r="Z261" i="32"/>
  <c r="W261" i="32"/>
  <c r="V261" i="32"/>
  <c r="S261" i="32"/>
  <c r="R261" i="32"/>
  <c r="O261" i="32"/>
  <c r="N261" i="32"/>
  <c r="K261" i="32"/>
  <c r="J261" i="32"/>
  <c r="G261" i="32"/>
  <c r="F261" i="32"/>
  <c r="B261" i="32"/>
  <c r="A261" i="32"/>
  <c r="AI260" i="32"/>
  <c r="AH260" i="32"/>
  <c r="AE260" i="32"/>
  <c r="AD260" i="32"/>
  <c r="AA260" i="32"/>
  <c r="Z260" i="32"/>
  <c r="W260" i="32"/>
  <c r="V260" i="32"/>
  <c r="S260" i="32"/>
  <c r="R260" i="32"/>
  <c r="O260" i="32"/>
  <c r="N260" i="32"/>
  <c r="K260" i="32"/>
  <c r="AJ260" i="32" s="1"/>
  <c r="J260" i="32"/>
  <c r="G260" i="32"/>
  <c r="F260" i="32"/>
  <c r="B260" i="32"/>
  <c r="A260" i="32"/>
  <c r="AI259" i="32"/>
  <c r="AH259" i="32"/>
  <c r="AE259" i="32"/>
  <c r="AD259" i="32"/>
  <c r="AA259" i="32"/>
  <c r="Z259" i="32"/>
  <c r="W259" i="32"/>
  <c r="V259" i="32"/>
  <c r="S259" i="32"/>
  <c r="R259" i="32"/>
  <c r="O259" i="32"/>
  <c r="N259" i="32"/>
  <c r="K259" i="32"/>
  <c r="AJ259" i="32" s="1"/>
  <c r="J259" i="32"/>
  <c r="G259" i="32"/>
  <c r="F259" i="32"/>
  <c r="B259" i="32"/>
  <c r="A259" i="32"/>
  <c r="AI258" i="32"/>
  <c r="AH258" i="32"/>
  <c r="AE258" i="32"/>
  <c r="AD258" i="32"/>
  <c r="AA258" i="32"/>
  <c r="Z258" i="32"/>
  <c r="W258" i="32"/>
  <c r="V258" i="32"/>
  <c r="S258" i="32"/>
  <c r="R258" i="32"/>
  <c r="O258" i="32"/>
  <c r="AJ258" i="32" s="1"/>
  <c r="N258" i="32"/>
  <c r="K258" i="32"/>
  <c r="J258" i="32"/>
  <c r="G258" i="32"/>
  <c r="F258" i="32"/>
  <c r="B258" i="32"/>
  <c r="A258" i="32"/>
  <c r="AJ257" i="32"/>
  <c r="AI257" i="32"/>
  <c r="AH257" i="32"/>
  <c r="AE257" i="32"/>
  <c r="AD257" i="32"/>
  <c r="AA257" i="32"/>
  <c r="Z257" i="32"/>
  <c r="W257" i="32"/>
  <c r="V257" i="32"/>
  <c r="S257" i="32"/>
  <c r="R257" i="32"/>
  <c r="O257" i="32"/>
  <c r="N257" i="32"/>
  <c r="K257" i="32"/>
  <c r="J257" i="32"/>
  <c r="G257" i="32"/>
  <c r="F257" i="32"/>
  <c r="B257" i="32"/>
  <c r="A257" i="32"/>
  <c r="AI256" i="32"/>
  <c r="AH256" i="32"/>
  <c r="AE256" i="32"/>
  <c r="AD256" i="32"/>
  <c r="AA256" i="32"/>
  <c r="Z256" i="32"/>
  <c r="W256" i="32"/>
  <c r="V256" i="32"/>
  <c r="S256" i="32"/>
  <c r="R256" i="32"/>
  <c r="O256" i="32"/>
  <c r="N256" i="32"/>
  <c r="K256" i="32"/>
  <c r="AJ256" i="32" s="1"/>
  <c r="J256" i="32"/>
  <c r="G256" i="32"/>
  <c r="F256" i="32"/>
  <c r="B256" i="32"/>
  <c r="A256" i="32"/>
  <c r="AI255" i="32"/>
  <c r="AH255" i="32"/>
  <c r="AE255" i="32"/>
  <c r="AD255" i="32"/>
  <c r="AA255" i="32"/>
  <c r="Z255" i="32"/>
  <c r="W255" i="32"/>
  <c r="V255" i="32"/>
  <c r="S255" i="32"/>
  <c r="R255" i="32"/>
  <c r="O255" i="32"/>
  <c r="N255" i="32"/>
  <c r="K255" i="32"/>
  <c r="AJ255" i="32" s="1"/>
  <c r="J255" i="32"/>
  <c r="G255" i="32"/>
  <c r="F255" i="32"/>
  <c r="B255" i="32"/>
  <c r="A255" i="32"/>
  <c r="AI254" i="32"/>
  <c r="AH254" i="32"/>
  <c r="AE254" i="32"/>
  <c r="AD254" i="32"/>
  <c r="AA254" i="32"/>
  <c r="Z254" i="32"/>
  <c r="W254" i="32"/>
  <c r="V254" i="32"/>
  <c r="S254" i="32"/>
  <c r="R254" i="32"/>
  <c r="O254" i="32"/>
  <c r="AJ254" i="32" s="1"/>
  <c r="N254" i="32"/>
  <c r="K254" i="32"/>
  <c r="J254" i="32"/>
  <c r="G254" i="32"/>
  <c r="F254" i="32"/>
  <c r="B254" i="32"/>
  <c r="A254" i="32"/>
  <c r="AJ253" i="32"/>
  <c r="AI253" i="32"/>
  <c r="AH253" i="32"/>
  <c r="AE253" i="32"/>
  <c r="AD253" i="32"/>
  <c r="AA253" i="32"/>
  <c r="Z253" i="32"/>
  <c r="W253" i="32"/>
  <c r="V253" i="32"/>
  <c r="S253" i="32"/>
  <c r="R253" i="32"/>
  <c r="O253" i="32"/>
  <c r="N253" i="32"/>
  <c r="K253" i="32"/>
  <c r="J253" i="32"/>
  <c r="G253" i="32"/>
  <c r="F253" i="32"/>
  <c r="B253" i="32"/>
  <c r="A253" i="32"/>
  <c r="AI252" i="32"/>
  <c r="AH252" i="32"/>
  <c r="AE252" i="32"/>
  <c r="AD252" i="32"/>
  <c r="AA252" i="32"/>
  <c r="Z252" i="32"/>
  <c r="W252" i="32"/>
  <c r="V252" i="32"/>
  <c r="S252" i="32"/>
  <c r="R252" i="32"/>
  <c r="O252" i="32"/>
  <c r="N252" i="32"/>
  <c r="K252" i="32"/>
  <c r="AJ252" i="32" s="1"/>
  <c r="J252" i="32"/>
  <c r="G252" i="32"/>
  <c r="F252" i="32"/>
  <c r="B252" i="32"/>
  <c r="A252" i="32"/>
  <c r="AI251" i="32"/>
  <c r="AH251" i="32"/>
  <c r="AE251" i="32"/>
  <c r="AD251" i="32"/>
  <c r="AA251" i="32"/>
  <c r="Z251" i="32"/>
  <c r="W251" i="32"/>
  <c r="V251" i="32"/>
  <c r="S251" i="32"/>
  <c r="R251" i="32"/>
  <c r="O251" i="32"/>
  <c r="N251" i="32"/>
  <c r="K251" i="32"/>
  <c r="AJ251" i="32" s="1"/>
  <c r="J251" i="32"/>
  <c r="G251" i="32"/>
  <c r="F251" i="32"/>
  <c r="B251" i="32"/>
  <c r="A251" i="32"/>
  <c r="AI250" i="32"/>
  <c r="AH250" i="32"/>
  <c r="AE250" i="32"/>
  <c r="AD250" i="32"/>
  <c r="AA250" i="32"/>
  <c r="Z250" i="32"/>
  <c r="W250" i="32"/>
  <c r="V250" i="32"/>
  <c r="S250" i="32"/>
  <c r="R250" i="32"/>
  <c r="O250" i="32"/>
  <c r="AJ250" i="32" s="1"/>
  <c r="N250" i="32"/>
  <c r="K250" i="32"/>
  <c r="J250" i="32"/>
  <c r="G250" i="32"/>
  <c r="F250" i="32"/>
  <c r="B250" i="32"/>
  <c r="A250" i="32"/>
  <c r="AJ249" i="32"/>
  <c r="AI249" i="32"/>
  <c r="AH249" i="32"/>
  <c r="AE249" i="32"/>
  <c r="AD249" i="32"/>
  <c r="AA249" i="32"/>
  <c r="Z249" i="32"/>
  <c r="W249" i="32"/>
  <c r="V249" i="32"/>
  <c r="S249" i="32"/>
  <c r="R249" i="32"/>
  <c r="O249" i="32"/>
  <c r="N249" i="32"/>
  <c r="K249" i="32"/>
  <c r="J249" i="32"/>
  <c r="G249" i="32"/>
  <c r="F249" i="32"/>
  <c r="B249" i="32"/>
  <c r="A249" i="32"/>
  <c r="AI248" i="32"/>
  <c r="AH248" i="32"/>
  <c r="AE248" i="32"/>
  <c r="AD248" i="32"/>
  <c r="AA248" i="32"/>
  <c r="Z248" i="32"/>
  <c r="W248" i="32"/>
  <c r="V248" i="32"/>
  <c r="S248" i="32"/>
  <c r="R248" i="32"/>
  <c r="O248" i="32"/>
  <c r="N248" i="32"/>
  <c r="K248" i="32"/>
  <c r="AJ248" i="32" s="1"/>
  <c r="J248" i="32"/>
  <c r="G248" i="32"/>
  <c r="F248" i="32"/>
  <c r="B248" i="32"/>
  <c r="A248" i="32"/>
  <c r="AI247" i="32"/>
  <c r="AH247" i="32"/>
  <c r="AE247" i="32"/>
  <c r="AD247" i="32"/>
  <c r="AA247" i="32"/>
  <c r="Z247" i="32"/>
  <c r="W247" i="32"/>
  <c r="V247" i="32"/>
  <c r="S247" i="32"/>
  <c r="R247" i="32"/>
  <c r="O247" i="32"/>
  <c r="N247" i="32"/>
  <c r="K247" i="32"/>
  <c r="AJ247" i="32" s="1"/>
  <c r="J247" i="32"/>
  <c r="G247" i="32"/>
  <c r="F247" i="32"/>
  <c r="B247" i="32"/>
  <c r="A247" i="32"/>
  <c r="AI246" i="32"/>
  <c r="AH246" i="32"/>
  <c r="AE246" i="32"/>
  <c r="AD246" i="32"/>
  <c r="AA246" i="32"/>
  <c r="Z246" i="32"/>
  <c r="W246" i="32"/>
  <c r="V246" i="32"/>
  <c r="S246" i="32"/>
  <c r="R246" i="32"/>
  <c r="O246" i="32"/>
  <c r="AJ246" i="32" s="1"/>
  <c r="N246" i="32"/>
  <c r="K246" i="32"/>
  <c r="J246" i="32"/>
  <c r="G246" i="32"/>
  <c r="F246" i="32"/>
  <c r="B246" i="32"/>
  <c r="A246" i="32"/>
  <c r="AJ245" i="32"/>
  <c r="AI245" i="32"/>
  <c r="AH245" i="32"/>
  <c r="AE245" i="32"/>
  <c r="AD245" i="32"/>
  <c r="AA245" i="32"/>
  <c r="Z245" i="32"/>
  <c r="W245" i="32"/>
  <c r="V245" i="32"/>
  <c r="S245" i="32"/>
  <c r="R245" i="32"/>
  <c r="O245" i="32"/>
  <c r="N245" i="32"/>
  <c r="K245" i="32"/>
  <c r="J245" i="32"/>
  <c r="G245" i="32"/>
  <c r="F245" i="32"/>
  <c r="B245" i="32"/>
  <c r="A245" i="32"/>
  <c r="AI244" i="32"/>
  <c r="AH244" i="32"/>
  <c r="AE244" i="32"/>
  <c r="AD244" i="32"/>
  <c r="AA244" i="32"/>
  <c r="Z244" i="32"/>
  <c r="W244" i="32"/>
  <c r="V244" i="32"/>
  <c r="S244" i="32"/>
  <c r="R244" i="32"/>
  <c r="O244" i="32"/>
  <c r="N244" i="32"/>
  <c r="K244" i="32"/>
  <c r="AJ244" i="32" s="1"/>
  <c r="J244" i="32"/>
  <c r="G244" i="32"/>
  <c r="F244" i="32"/>
  <c r="B244" i="32"/>
  <c r="A244" i="32"/>
  <c r="AI243" i="32"/>
  <c r="AH243" i="32"/>
  <c r="AE243" i="32"/>
  <c r="AD243" i="32"/>
  <c r="AA243" i="32"/>
  <c r="Z243" i="32"/>
  <c r="W243" i="32"/>
  <c r="V243" i="32"/>
  <c r="S243" i="32"/>
  <c r="R243" i="32"/>
  <c r="O243" i="32"/>
  <c r="N243" i="32"/>
  <c r="K243" i="32"/>
  <c r="AJ243" i="32" s="1"/>
  <c r="J243" i="32"/>
  <c r="G243" i="32"/>
  <c r="F243" i="32"/>
  <c r="B243" i="32"/>
  <c r="A243" i="32"/>
  <c r="AI242" i="32"/>
  <c r="AH242" i="32"/>
  <c r="AE242" i="32"/>
  <c r="AD242" i="32"/>
  <c r="AA242" i="32"/>
  <c r="Z242" i="32"/>
  <c r="W242" i="32"/>
  <c r="V242" i="32"/>
  <c r="S242" i="32"/>
  <c r="R242" i="32"/>
  <c r="O242" i="32"/>
  <c r="AJ242" i="32" s="1"/>
  <c r="N242" i="32"/>
  <c r="K242" i="32"/>
  <c r="J242" i="32"/>
  <c r="G242" i="32"/>
  <c r="F242" i="32"/>
  <c r="B242" i="32"/>
  <c r="A242" i="32"/>
  <c r="AJ241" i="32"/>
  <c r="AI241" i="32"/>
  <c r="AH241" i="32"/>
  <c r="AE241" i="32"/>
  <c r="AD241" i="32"/>
  <c r="AA241" i="32"/>
  <c r="Z241" i="32"/>
  <c r="W241" i="32"/>
  <c r="V241" i="32"/>
  <c r="S241" i="32"/>
  <c r="R241" i="32"/>
  <c r="O241" i="32"/>
  <c r="N241" i="32"/>
  <c r="K241" i="32"/>
  <c r="J241" i="32"/>
  <c r="G241" i="32"/>
  <c r="F241" i="32"/>
  <c r="B241" i="32"/>
  <c r="A241" i="32"/>
  <c r="AI240" i="32"/>
  <c r="AH240" i="32"/>
  <c r="AE240" i="32"/>
  <c r="AD240" i="32"/>
  <c r="AA240" i="32"/>
  <c r="Z240" i="32"/>
  <c r="W240" i="32"/>
  <c r="V240" i="32"/>
  <c r="S240" i="32"/>
  <c r="R240" i="32"/>
  <c r="O240" i="32"/>
  <c r="N240" i="32"/>
  <c r="K240" i="32"/>
  <c r="AJ240" i="32" s="1"/>
  <c r="J240" i="32"/>
  <c r="G240" i="32"/>
  <c r="F240" i="32"/>
  <c r="B240" i="32"/>
  <c r="A240" i="32"/>
  <c r="AI239" i="32"/>
  <c r="AH239" i="32"/>
  <c r="AE239" i="32"/>
  <c r="AD239" i="32"/>
  <c r="AA239" i="32"/>
  <c r="Z239" i="32"/>
  <c r="W239" i="32"/>
  <c r="V239" i="32"/>
  <c r="S239" i="32"/>
  <c r="R239" i="32"/>
  <c r="O239" i="32"/>
  <c r="N239" i="32"/>
  <c r="K239" i="32"/>
  <c r="AJ239" i="32" s="1"/>
  <c r="J239" i="32"/>
  <c r="G239" i="32"/>
  <c r="F239" i="32"/>
  <c r="B239" i="32"/>
  <c r="A239" i="32"/>
  <c r="AI238" i="32"/>
  <c r="AH238" i="32"/>
  <c r="AE238" i="32"/>
  <c r="AD238" i="32"/>
  <c r="AA238" i="32"/>
  <c r="Z238" i="32"/>
  <c r="W238" i="32"/>
  <c r="V238" i="32"/>
  <c r="S238" i="32"/>
  <c r="R238" i="32"/>
  <c r="O238" i="32"/>
  <c r="N238" i="32"/>
  <c r="K238" i="32"/>
  <c r="AJ238" i="32" s="1"/>
  <c r="J238" i="32"/>
  <c r="G238" i="32"/>
  <c r="F238" i="32"/>
  <c r="B238" i="32"/>
  <c r="A238" i="32"/>
  <c r="AJ237" i="32"/>
  <c r="AI237" i="32"/>
  <c r="AH237" i="32"/>
  <c r="AE237" i="32"/>
  <c r="AD237" i="32"/>
  <c r="AA237" i="32"/>
  <c r="Z237" i="32"/>
  <c r="W237" i="32"/>
  <c r="V237" i="32"/>
  <c r="S237" i="32"/>
  <c r="R237" i="32"/>
  <c r="O237" i="32"/>
  <c r="N237" i="32"/>
  <c r="K237" i="32"/>
  <c r="J237" i="32"/>
  <c r="G237" i="32"/>
  <c r="F237" i="32"/>
  <c r="B237" i="32"/>
  <c r="A237" i="32"/>
  <c r="AI236" i="32"/>
  <c r="AH236" i="32"/>
  <c r="AE236" i="32"/>
  <c r="AD236" i="32"/>
  <c r="AA236" i="32"/>
  <c r="Z236" i="32"/>
  <c r="W236" i="32"/>
  <c r="V236" i="32"/>
  <c r="S236" i="32"/>
  <c r="R236" i="32"/>
  <c r="O236" i="32"/>
  <c r="N236" i="32"/>
  <c r="K236" i="32"/>
  <c r="AJ236" i="32" s="1"/>
  <c r="J236" i="32"/>
  <c r="G236" i="32"/>
  <c r="F236" i="32"/>
  <c r="B236" i="32"/>
  <c r="A236" i="32"/>
  <c r="AI235" i="32"/>
  <c r="AH235" i="32"/>
  <c r="AE235" i="32"/>
  <c r="AD235" i="32"/>
  <c r="AA235" i="32"/>
  <c r="Z235" i="32"/>
  <c r="W235" i="32"/>
  <c r="V235" i="32"/>
  <c r="S235" i="32"/>
  <c r="R235" i="32"/>
  <c r="O235" i="32"/>
  <c r="N235" i="32"/>
  <c r="K235" i="32"/>
  <c r="AJ235" i="32" s="1"/>
  <c r="J235" i="32"/>
  <c r="G235" i="32"/>
  <c r="F235" i="32"/>
  <c r="B235" i="32"/>
  <c r="A235" i="32"/>
  <c r="AI234" i="32"/>
  <c r="AH234" i="32"/>
  <c r="AE234" i="32"/>
  <c r="AD234" i="32"/>
  <c r="AA234" i="32"/>
  <c r="Z234" i="32"/>
  <c r="W234" i="32"/>
  <c r="V234" i="32"/>
  <c r="S234" i="32"/>
  <c r="R234" i="32"/>
  <c r="O234" i="32"/>
  <c r="AJ234" i="32" s="1"/>
  <c r="N234" i="32"/>
  <c r="K234" i="32"/>
  <c r="J234" i="32"/>
  <c r="G234" i="32"/>
  <c r="F234" i="32"/>
  <c r="B234" i="32"/>
  <c r="A234" i="32"/>
  <c r="AJ233" i="32"/>
  <c r="AI233" i="32"/>
  <c r="AH233" i="32"/>
  <c r="AE233" i="32"/>
  <c r="AD233" i="32"/>
  <c r="AA233" i="32"/>
  <c r="Z233" i="32"/>
  <c r="W233" i="32"/>
  <c r="V233" i="32"/>
  <c r="S233" i="32"/>
  <c r="R233" i="32"/>
  <c r="O233" i="32"/>
  <c r="N233" i="32"/>
  <c r="K233" i="32"/>
  <c r="J233" i="32"/>
  <c r="G233" i="32"/>
  <c r="F233" i="32"/>
  <c r="B233" i="32"/>
  <c r="A233" i="32"/>
  <c r="AI232" i="32"/>
  <c r="AH232" i="32"/>
  <c r="AE232" i="32"/>
  <c r="AD232" i="32"/>
  <c r="AA232" i="32"/>
  <c r="Z232" i="32"/>
  <c r="W232" i="32"/>
  <c r="V232" i="32"/>
  <c r="S232" i="32"/>
  <c r="R232" i="32"/>
  <c r="O232" i="32"/>
  <c r="N232" i="32"/>
  <c r="K232" i="32"/>
  <c r="AJ232" i="32" s="1"/>
  <c r="J232" i="32"/>
  <c r="G232" i="32"/>
  <c r="F232" i="32"/>
  <c r="B232" i="32"/>
  <c r="A232" i="32"/>
  <c r="AI231" i="32"/>
  <c r="AH231" i="32"/>
  <c r="AE231" i="32"/>
  <c r="AD231" i="32"/>
  <c r="AA231" i="32"/>
  <c r="Z231" i="32"/>
  <c r="W231" i="32"/>
  <c r="V231" i="32"/>
  <c r="S231" i="32"/>
  <c r="R231" i="32"/>
  <c r="O231" i="32"/>
  <c r="N231" i="32"/>
  <c r="K231" i="32"/>
  <c r="AJ231" i="32" s="1"/>
  <c r="J231" i="32"/>
  <c r="G231" i="32"/>
  <c r="F231" i="32"/>
  <c r="B231" i="32"/>
  <c r="A231" i="32"/>
  <c r="AI230" i="32"/>
  <c r="AH230" i="32"/>
  <c r="AE230" i="32"/>
  <c r="AD230" i="32"/>
  <c r="AA230" i="32"/>
  <c r="Z230" i="32"/>
  <c r="W230" i="32"/>
  <c r="V230" i="32"/>
  <c r="S230" i="32"/>
  <c r="R230" i="32"/>
  <c r="O230" i="32"/>
  <c r="AJ230" i="32" s="1"/>
  <c r="N230" i="32"/>
  <c r="K230" i="32"/>
  <c r="J230" i="32"/>
  <c r="G230" i="32"/>
  <c r="F230" i="32"/>
  <c r="B230" i="32"/>
  <c r="A230" i="32"/>
  <c r="AJ229" i="32"/>
  <c r="AI229" i="32"/>
  <c r="AH229" i="32"/>
  <c r="AE229" i="32"/>
  <c r="AD229" i="32"/>
  <c r="AA229" i="32"/>
  <c r="Z229" i="32"/>
  <c r="W229" i="32"/>
  <c r="V229" i="32"/>
  <c r="S229" i="32"/>
  <c r="R229" i="32"/>
  <c r="O229" i="32"/>
  <c r="N229" i="32"/>
  <c r="K229" i="32"/>
  <c r="J229" i="32"/>
  <c r="G229" i="32"/>
  <c r="F229" i="32"/>
  <c r="B229" i="32"/>
  <c r="A229" i="32"/>
  <c r="AI228" i="32"/>
  <c r="AH228" i="32"/>
  <c r="AE228" i="32"/>
  <c r="AD228" i="32"/>
  <c r="AA228" i="32"/>
  <c r="Z228" i="32"/>
  <c r="W228" i="32"/>
  <c r="V228" i="32"/>
  <c r="S228" i="32"/>
  <c r="R228" i="32"/>
  <c r="O228" i="32"/>
  <c r="N228" i="32"/>
  <c r="K228" i="32"/>
  <c r="AJ228" i="32" s="1"/>
  <c r="J228" i="32"/>
  <c r="G228" i="32"/>
  <c r="F228" i="32"/>
  <c r="B228" i="32"/>
  <c r="A228" i="32"/>
  <c r="AI227" i="32"/>
  <c r="AH227" i="32"/>
  <c r="AE227" i="32"/>
  <c r="AD227" i="32"/>
  <c r="AA227" i="32"/>
  <c r="Z227" i="32"/>
  <c r="W227" i="32"/>
  <c r="V227" i="32"/>
  <c r="S227" i="32"/>
  <c r="R227" i="32"/>
  <c r="O227" i="32"/>
  <c r="N227" i="32"/>
  <c r="K227" i="32"/>
  <c r="AJ227" i="32" s="1"/>
  <c r="J227" i="32"/>
  <c r="G227" i="32"/>
  <c r="F227" i="32"/>
  <c r="B227" i="32"/>
  <c r="A227" i="32"/>
  <c r="AI226" i="32"/>
  <c r="AH226" i="32"/>
  <c r="AE226" i="32"/>
  <c r="AD226" i="32"/>
  <c r="AA226" i="32"/>
  <c r="Z226" i="32"/>
  <c r="W226" i="32"/>
  <c r="V226" i="32"/>
  <c r="S226" i="32"/>
  <c r="R226" i="32"/>
  <c r="O226" i="32"/>
  <c r="AJ226" i="32" s="1"/>
  <c r="N226" i="32"/>
  <c r="K226" i="32"/>
  <c r="J226" i="32"/>
  <c r="G226" i="32"/>
  <c r="F226" i="32"/>
  <c r="B226" i="32"/>
  <c r="A226" i="32"/>
  <c r="AJ225" i="32"/>
  <c r="AI225" i="32"/>
  <c r="AH225" i="32"/>
  <c r="AE225" i="32"/>
  <c r="AD225" i="32"/>
  <c r="AA225" i="32"/>
  <c r="Z225" i="32"/>
  <c r="W225" i="32"/>
  <c r="V225" i="32"/>
  <c r="S225" i="32"/>
  <c r="R225" i="32"/>
  <c r="O225" i="32"/>
  <c r="N225" i="32"/>
  <c r="K225" i="32"/>
  <c r="J225" i="32"/>
  <c r="G225" i="32"/>
  <c r="F225" i="32"/>
  <c r="B225" i="32"/>
  <c r="A225" i="32"/>
  <c r="AI224" i="32"/>
  <c r="AH224" i="32"/>
  <c r="AE224" i="32"/>
  <c r="AD224" i="32"/>
  <c r="AA224" i="32"/>
  <c r="Z224" i="32"/>
  <c r="W224" i="32"/>
  <c r="V224" i="32"/>
  <c r="S224" i="32"/>
  <c r="R224" i="32"/>
  <c r="O224" i="32"/>
  <c r="N224" i="32"/>
  <c r="K224" i="32"/>
  <c r="AJ224" i="32" s="1"/>
  <c r="J224" i="32"/>
  <c r="G224" i="32"/>
  <c r="F224" i="32"/>
  <c r="B224" i="32"/>
  <c r="A224" i="32"/>
  <c r="AI223" i="32"/>
  <c r="AH223" i="32"/>
  <c r="AE223" i="32"/>
  <c r="AD223" i="32"/>
  <c r="AA223" i="32"/>
  <c r="Z223" i="32"/>
  <c r="W223" i="32"/>
  <c r="V223" i="32"/>
  <c r="S223" i="32"/>
  <c r="R223" i="32"/>
  <c r="O223" i="32"/>
  <c r="N223" i="32"/>
  <c r="K223" i="32"/>
  <c r="AJ223" i="32" s="1"/>
  <c r="J223" i="32"/>
  <c r="G223" i="32"/>
  <c r="F223" i="32"/>
  <c r="B223" i="32"/>
  <c r="A223" i="32"/>
  <c r="AI222" i="32"/>
  <c r="AH222" i="32"/>
  <c r="AE222" i="32"/>
  <c r="AD222" i="32"/>
  <c r="AA222" i="32"/>
  <c r="Z222" i="32"/>
  <c r="W222" i="32"/>
  <c r="V222" i="32"/>
  <c r="S222" i="32"/>
  <c r="R222" i="32"/>
  <c r="O222" i="32"/>
  <c r="AJ222" i="32" s="1"/>
  <c r="N222" i="32"/>
  <c r="K222" i="32"/>
  <c r="J222" i="32"/>
  <c r="G222" i="32"/>
  <c r="F222" i="32"/>
  <c r="B222" i="32"/>
  <c r="A222" i="32"/>
  <c r="AJ221" i="32"/>
  <c r="AI221" i="32"/>
  <c r="AH221" i="32"/>
  <c r="AE221" i="32"/>
  <c r="AD221" i="32"/>
  <c r="AA221" i="32"/>
  <c r="Z221" i="32"/>
  <c r="W221" i="32"/>
  <c r="V221" i="32"/>
  <c r="S221" i="32"/>
  <c r="R221" i="32"/>
  <c r="O221" i="32"/>
  <c r="N221" i="32"/>
  <c r="K221" i="32"/>
  <c r="J221" i="32"/>
  <c r="G221" i="32"/>
  <c r="F221" i="32"/>
  <c r="B221" i="32"/>
  <c r="A221" i="32"/>
  <c r="AI220" i="32"/>
  <c r="AH220" i="32"/>
  <c r="AE220" i="32"/>
  <c r="AD220" i="32"/>
  <c r="AA220" i="32"/>
  <c r="Z220" i="32"/>
  <c r="W220" i="32"/>
  <c r="V220" i="32"/>
  <c r="S220" i="32"/>
  <c r="R220" i="32"/>
  <c r="O220" i="32"/>
  <c r="N220" i="32"/>
  <c r="K220" i="32"/>
  <c r="AJ220" i="32" s="1"/>
  <c r="J220" i="32"/>
  <c r="G220" i="32"/>
  <c r="F220" i="32"/>
  <c r="B220" i="32"/>
  <c r="A220" i="32"/>
  <c r="AI219" i="32"/>
  <c r="AH219" i="32"/>
  <c r="AE219" i="32"/>
  <c r="AD219" i="32"/>
  <c r="AA219" i="32"/>
  <c r="Z219" i="32"/>
  <c r="W219" i="32"/>
  <c r="V219" i="32"/>
  <c r="S219" i="32"/>
  <c r="R219" i="32"/>
  <c r="O219" i="32"/>
  <c r="N219" i="32"/>
  <c r="K219" i="32"/>
  <c r="AJ219" i="32" s="1"/>
  <c r="J219" i="32"/>
  <c r="G219" i="32"/>
  <c r="F219" i="32"/>
  <c r="B219" i="32"/>
  <c r="A219" i="32"/>
  <c r="AI218" i="32"/>
  <c r="AH218" i="32"/>
  <c r="AE218" i="32"/>
  <c r="AD218" i="32"/>
  <c r="AA218" i="32"/>
  <c r="Z218" i="32"/>
  <c r="W218" i="32"/>
  <c r="V218" i="32"/>
  <c r="S218" i="32"/>
  <c r="R218" i="32"/>
  <c r="O218" i="32"/>
  <c r="N218" i="32"/>
  <c r="K218" i="32"/>
  <c r="AJ218" i="32" s="1"/>
  <c r="J218" i="32"/>
  <c r="G218" i="32"/>
  <c r="F218" i="32"/>
  <c r="B218" i="32"/>
  <c r="A218" i="32"/>
  <c r="AJ217" i="32"/>
  <c r="AI217" i="32"/>
  <c r="AH217" i="32"/>
  <c r="AE217" i="32"/>
  <c r="AD217" i="32"/>
  <c r="AA217" i="32"/>
  <c r="Z217" i="32"/>
  <c r="W217" i="32"/>
  <c r="V217" i="32"/>
  <c r="S217" i="32"/>
  <c r="R217" i="32"/>
  <c r="O217" i="32"/>
  <c r="N217" i="32"/>
  <c r="K217" i="32"/>
  <c r="J217" i="32"/>
  <c r="G217" i="32"/>
  <c r="F217" i="32"/>
  <c r="B217" i="32"/>
  <c r="A217" i="32"/>
  <c r="AI216" i="32"/>
  <c r="AH216" i="32"/>
  <c r="AE216" i="32"/>
  <c r="AD216" i="32"/>
  <c r="AA216" i="32"/>
  <c r="Z216" i="32"/>
  <c r="W216" i="32"/>
  <c r="V216" i="32"/>
  <c r="S216" i="32"/>
  <c r="R216" i="32"/>
  <c r="O216" i="32"/>
  <c r="N216" i="32"/>
  <c r="K216" i="32"/>
  <c r="AJ216" i="32" s="1"/>
  <c r="J216" i="32"/>
  <c r="G216" i="32"/>
  <c r="F216" i="32"/>
  <c r="B216" i="32"/>
  <c r="A216" i="32"/>
  <c r="AI215" i="32"/>
  <c r="AH215" i="32"/>
  <c r="AE215" i="32"/>
  <c r="AD215" i="32"/>
  <c r="AA215" i="32"/>
  <c r="Z215" i="32"/>
  <c r="W215" i="32"/>
  <c r="V215" i="32"/>
  <c r="S215" i="32"/>
  <c r="R215" i="32"/>
  <c r="O215" i="32"/>
  <c r="N215" i="32"/>
  <c r="K215" i="32"/>
  <c r="AJ215" i="32" s="1"/>
  <c r="J215" i="32"/>
  <c r="G215" i="32"/>
  <c r="F215" i="32"/>
  <c r="B215" i="32"/>
  <c r="A215" i="32"/>
  <c r="AI214" i="32"/>
  <c r="AH214" i="32"/>
  <c r="AE214" i="32"/>
  <c r="AD214" i="32"/>
  <c r="AA214" i="32"/>
  <c r="Z214" i="32"/>
  <c r="W214" i="32"/>
  <c r="V214" i="32"/>
  <c r="S214" i="32"/>
  <c r="R214" i="32"/>
  <c r="O214" i="32"/>
  <c r="N214" i="32"/>
  <c r="K214" i="32"/>
  <c r="AJ214" i="32" s="1"/>
  <c r="J214" i="32"/>
  <c r="G214" i="32"/>
  <c r="F214" i="32"/>
  <c r="B214" i="32"/>
  <c r="A214" i="32"/>
  <c r="AJ213" i="32"/>
  <c r="AI213" i="32"/>
  <c r="AH213" i="32"/>
  <c r="AE213" i="32"/>
  <c r="AD213" i="32"/>
  <c r="AA213" i="32"/>
  <c r="Z213" i="32"/>
  <c r="W213" i="32"/>
  <c r="V213" i="32"/>
  <c r="S213" i="32"/>
  <c r="R213" i="32"/>
  <c r="O213" i="32"/>
  <c r="N213" i="32"/>
  <c r="K213" i="32"/>
  <c r="J213" i="32"/>
  <c r="G213" i="32"/>
  <c r="F213" i="32"/>
  <c r="B213" i="32"/>
  <c r="A213" i="32"/>
  <c r="AI212" i="32"/>
  <c r="AH212" i="32"/>
  <c r="AE212" i="32"/>
  <c r="AD212" i="32"/>
  <c r="AA212" i="32"/>
  <c r="Z212" i="32"/>
  <c r="W212" i="32"/>
  <c r="V212" i="32"/>
  <c r="S212" i="32"/>
  <c r="R212" i="32"/>
  <c r="O212" i="32"/>
  <c r="N212" i="32"/>
  <c r="K212" i="32"/>
  <c r="AJ212" i="32" s="1"/>
  <c r="J212" i="32"/>
  <c r="G212" i="32"/>
  <c r="F212" i="32"/>
  <c r="B212" i="32"/>
  <c r="A212" i="32"/>
  <c r="AI211" i="32"/>
  <c r="AH211" i="32"/>
  <c r="AE211" i="32"/>
  <c r="AD211" i="32"/>
  <c r="AA211" i="32"/>
  <c r="Z211" i="32"/>
  <c r="W211" i="32"/>
  <c r="V211" i="32"/>
  <c r="S211" i="32"/>
  <c r="R211" i="32"/>
  <c r="O211" i="32"/>
  <c r="N211" i="32"/>
  <c r="K211" i="32"/>
  <c r="AJ211" i="32" s="1"/>
  <c r="J211" i="32"/>
  <c r="G211" i="32"/>
  <c r="F211" i="32"/>
  <c r="B211" i="32"/>
  <c r="A211" i="32"/>
  <c r="AI210" i="32"/>
  <c r="AH210" i="32"/>
  <c r="AE210" i="32"/>
  <c r="AD210" i="32"/>
  <c r="AA210" i="32"/>
  <c r="Z210" i="32"/>
  <c r="W210" i="32"/>
  <c r="V210" i="32"/>
  <c r="S210" i="32"/>
  <c r="R210" i="32"/>
  <c r="O210" i="32"/>
  <c r="N210" i="32"/>
  <c r="K210" i="32"/>
  <c r="AJ210" i="32" s="1"/>
  <c r="J210" i="32"/>
  <c r="G210" i="32"/>
  <c r="F210" i="32"/>
  <c r="B210" i="32"/>
  <c r="A210" i="32"/>
  <c r="AJ209" i="32"/>
  <c r="AI209" i="32"/>
  <c r="AH209" i="32"/>
  <c r="AE209" i="32"/>
  <c r="AD209" i="32"/>
  <c r="AA209" i="32"/>
  <c r="Z209" i="32"/>
  <c r="W209" i="32"/>
  <c r="V209" i="32"/>
  <c r="S209" i="32"/>
  <c r="R209" i="32"/>
  <c r="O209" i="32"/>
  <c r="N209" i="32"/>
  <c r="K209" i="32"/>
  <c r="J209" i="32"/>
  <c r="G209" i="32"/>
  <c r="F209" i="32"/>
  <c r="B209" i="32"/>
  <c r="A209" i="32"/>
  <c r="AI208" i="32"/>
  <c r="AH208" i="32"/>
  <c r="AE208" i="32"/>
  <c r="AD208" i="32"/>
  <c r="AA208" i="32"/>
  <c r="Z208" i="32"/>
  <c r="W208" i="32"/>
  <c r="V208" i="32"/>
  <c r="S208" i="32"/>
  <c r="R208" i="32"/>
  <c r="O208" i="32"/>
  <c r="N208" i="32"/>
  <c r="K208" i="32"/>
  <c r="AJ208" i="32" s="1"/>
  <c r="J208" i="32"/>
  <c r="G208" i="32"/>
  <c r="F208" i="32"/>
  <c r="B208" i="32"/>
  <c r="A208" i="32"/>
  <c r="AI207" i="32"/>
  <c r="AH207" i="32"/>
  <c r="AE207" i="32"/>
  <c r="AD207" i="32"/>
  <c r="AA207" i="32"/>
  <c r="Z207" i="32"/>
  <c r="W207" i="32"/>
  <c r="V207" i="32"/>
  <c r="S207" i="32"/>
  <c r="R207" i="32"/>
  <c r="O207" i="32"/>
  <c r="N207" i="32"/>
  <c r="K207" i="32"/>
  <c r="AJ207" i="32" s="1"/>
  <c r="J207" i="32"/>
  <c r="G207" i="32"/>
  <c r="F207" i="32"/>
  <c r="B207" i="32"/>
  <c r="A207" i="32"/>
  <c r="AI206" i="32"/>
  <c r="AH206" i="32"/>
  <c r="AE206" i="32"/>
  <c r="AD206" i="32"/>
  <c r="AA206" i="32"/>
  <c r="Z206" i="32"/>
  <c r="W206" i="32"/>
  <c r="V206" i="32"/>
  <c r="S206" i="32"/>
  <c r="R206" i="32"/>
  <c r="O206" i="32"/>
  <c r="N206" i="32"/>
  <c r="K206" i="32"/>
  <c r="AJ206" i="32" s="1"/>
  <c r="J206" i="32"/>
  <c r="G206" i="32"/>
  <c r="F206" i="32"/>
  <c r="B206" i="32"/>
  <c r="A206" i="32"/>
  <c r="AJ205" i="32"/>
  <c r="AI205" i="32"/>
  <c r="AH205" i="32"/>
  <c r="AE205" i="32"/>
  <c r="AD205" i="32"/>
  <c r="AA205" i="32"/>
  <c r="Z205" i="32"/>
  <c r="W205" i="32"/>
  <c r="V205" i="32"/>
  <c r="S205" i="32"/>
  <c r="R205" i="32"/>
  <c r="O205" i="32"/>
  <c r="N205" i="32"/>
  <c r="K205" i="32"/>
  <c r="J205" i="32"/>
  <c r="G205" i="32"/>
  <c r="F205" i="32"/>
  <c r="B205" i="32"/>
  <c r="A205" i="32"/>
  <c r="AI204" i="32"/>
  <c r="AH204" i="32"/>
  <c r="AE204" i="32"/>
  <c r="AD204" i="32"/>
  <c r="AA204" i="32"/>
  <c r="Z204" i="32"/>
  <c r="W204" i="32"/>
  <c r="V204" i="32"/>
  <c r="S204" i="32"/>
  <c r="R204" i="32"/>
  <c r="O204" i="32"/>
  <c r="N204" i="32"/>
  <c r="K204" i="32"/>
  <c r="AJ204" i="32" s="1"/>
  <c r="J204" i="32"/>
  <c r="G204" i="32"/>
  <c r="F204" i="32"/>
  <c r="B204" i="32"/>
  <c r="A204" i="32"/>
  <c r="AI203" i="32"/>
  <c r="AH203" i="32"/>
  <c r="AE203" i="32"/>
  <c r="AD203" i="32"/>
  <c r="AA203" i="32"/>
  <c r="Z203" i="32"/>
  <c r="W203" i="32"/>
  <c r="V203" i="32"/>
  <c r="S203" i="32"/>
  <c r="R203" i="32"/>
  <c r="O203" i="32"/>
  <c r="N203" i="32"/>
  <c r="K203" i="32"/>
  <c r="AJ203" i="32" s="1"/>
  <c r="J203" i="32"/>
  <c r="G203" i="32"/>
  <c r="F203" i="32"/>
  <c r="B203" i="32"/>
  <c r="A203" i="32"/>
  <c r="AI202" i="32"/>
  <c r="AH202" i="32"/>
  <c r="AE202" i="32"/>
  <c r="AD202" i="32"/>
  <c r="AA202" i="32"/>
  <c r="Z202" i="32"/>
  <c r="W202" i="32"/>
  <c r="V202" i="32"/>
  <c r="S202" i="32"/>
  <c r="R202" i="32"/>
  <c r="O202" i="32"/>
  <c r="N202" i="32"/>
  <c r="K202" i="32"/>
  <c r="AJ202" i="32" s="1"/>
  <c r="J202" i="32"/>
  <c r="G202" i="32"/>
  <c r="F202" i="32"/>
  <c r="B202" i="32"/>
  <c r="A202" i="32"/>
  <c r="AJ201" i="32"/>
  <c r="AI201" i="32"/>
  <c r="AH201" i="32"/>
  <c r="AE201" i="32"/>
  <c r="AD201" i="32"/>
  <c r="AA201" i="32"/>
  <c r="Z201" i="32"/>
  <c r="W201" i="32"/>
  <c r="V201" i="32"/>
  <c r="S201" i="32"/>
  <c r="R201" i="32"/>
  <c r="O201" i="32"/>
  <c r="N201" i="32"/>
  <c r="K201" i="32"/>
  <c r="J201" i="32"/>
  <c r="G201" i="32"/>
  <c r="F201" i="32"/>
  <c r="B201" i="32"/>
  <c r="A201" i="32"/>
  <c r="AI200" i="32"/>
  <c r="AH200" i="32"/>
  <c r="AE200" i="32"/>
  <c r="AD200" i="32"/>
  <c r="AA200" i="32"/>
  <c r="Z200" i="32"/>
  <c r="W200" i="32"/>
  <c r="V200" i="32"/>
  <c r="S200" i="32"/>
  <c r="R200" i="32"/>
  <c r="O200" i="32"/>
  <c r="N200" i="32"/>
  <c r="K200" i="32"/>
  <c r="AJ200" i="32" s="1"/>
  <c r="J200" i="32"/>
  <c r="G200" i="32"/>
  <c r="F200" i="32"/>
  <c r="B200" i="32"/>
  <c r="A200" i="32"/>
  <c r="AI199" i="32"/>
  <c r="AH199" i="32"/>
  <c r="AE199" i="32"/>
  <c r="AD199" i="32"/>
  <c r="AA199" i="32"/>
  <c r="Z199" i="32"/>
  <c r="W199" i="32"/>
  <c r="V199" i="32"/>
  <c r="S199" i="32"/>
  <c r="R199" i="32"/>
  <c r="O199" i="32"/>
  <c r="N199" i="32"/>
  <c r="K199" i="32"/>
  <c r="AJ199" i="32" s="1"/>
  <c r="J199" i="32"/>
  <c r="G199" i="32"/>
  <c r="F199" i="32"/>
  <c r="B199" i="32"/>
  <c r="A199" i="32"/>
  <c r="AI198" i="32"/>
  <c r="AH198" i="32"/>
  <c r="AE198" i="32"/>
  <c r="AD198" i="32"/>
  <c r="AA198" i="32"/>
  <c r="Z198" i="32"/>
  <c r="W198" i="32"/>
  <c r="V198" i="32"/>
  <c r="S198" i="32"/>
  <c r="R198" i="32"/>
  <c r="O198" i="32"/>
  <c r="N198" i="32"/>
  <c r="K198" i="32"/>
  <c r="AJ198" i="32" s="1"/>
  <c r="J198" i="32"/>
  <c r="G198" i="32"/>
  <c r="F198" i="32"/>
  <c r="B198" i="32"/>
  <c r="A198" i="32"/>
  <c r="AJ197" i="32"/>
  <c r="AI197" i="32"/>
  <c r="AH197" i="32"/>
  <c r="AE197" i="32"/>
  <c r="AD197" i="32"/>
  <c r="AA197" i="32"/>
  <c r="Z197" i="32"/>
  <c r="W197" i="32"/>
  <c r="V197" i="32"/>
  <c r="S197" i="32"/>
  <c r="R197" i="32"/>
  <c r="O197" i="32"/>
  <c r="N197" i="32"/>
  <c r="K197" i="32"/>
  <c r="J197" i="32"/>
  <c r="G197" i="32"/>
  <c r="F197" i="32"/>
  <c r="B197" i="32"/>
  <c r="A197" i="32"/>
  <c r="AI196" i="32"/>
  <c r="AH196" i="32"/>
  <c r="AE196" i="32"/>
  <c r="AD196" i="32"/>
  <c r="AA196" i="32"/>
  <c r="Z196" i="32"/>
  <c r="W196" i="32"/>
  <c r="V196" i="32"/>
  <c r="S196" i="32"/>
  <c r="R196" i="32"/>
  <c r="O196" i="32"/>
  <c r="N196" i="32"/>
  <c r="K196" i="32"/>
  <c r="AJ196" i="32" s="1"/>
  <c r="J196" i="32"/>
  <c r="G196" i="32"/>
  <c r="F196" i="32"/>
  <c r="B196" i="32"/>
  <c r="A196" i="32"/>
  <c r="AI195" i="32"/>
  <c r="AH195" i="32"/>
  <c r="AE195" i="32"/>
  <c r="AD195" i="32"/>
  <c r="AA195" i="32"/>
  <c r="Z195" i="32"/>
  <c r="W195" i="32"/>
  <c r="V195" i="32"/>
  <c r="S195" i="32"/>
  <c r="R195" i="32"/>
  <c r="O195" i="32"/>
  <c r="N195" i="32"/>
  <c r="K195" i="32"/>
  <c r="AJ195" i="32" s="1"/>
  <c r="J195" i="32"/>
  <c r="G195" i="32"/>
  <c r="F195" i="32"/>
  <c r="B195" i="32"/>
  <c r="A195" i="32"/>
  <c r="AI194" i="32"/>
  <c r="AH194" i="32"/>
  <c r="AE194" i="32"/>
  <c r="AD194" i="32"/>
  <c r="AA194" i="32"/>
  <c r="Z194" i="32"/>
  <c r="W194" i="32"/>
  <c r="V194" i="32"/>
  <c r="S194" i="32"/>
  <c r="R194" i="32"/>
  <c r="O194" i="32"/>
  <c r="N194" i="32"/>
  <c r="K194" i="32"/>
  <c r="AJ194" i="32" s="1"/>
  <c r="J194" i="32"/>
  <c r="G194" i="32"/>
  <c r="F194" i="32"/>
  <c r="B194" i="32"/>
  <c r="A194" i="32"/>
  <c r="AJ193" i="32"/>
  <c r="AI193" i="32"/>
  <c r="AH193" i="32"/>
  <c r="AE193" i="32"/>
  <c r="AD193" i="32"/>
  <c r="AA193" i="32"/>
  <c r="Z193" i="32"/>
  <c r="W193" i="32"/>
  <c r="V193" i="32"/>
  <c r="S193" i="32"/>
  <c r="R193" i="32"/>
  <c r="O193" i="32"/>
  <c r="N193" i="32"/>
  <c r="K193" i="32"/>
  <c r="J193" i="32"/>
  <c r="G193" i="32"/>
  <c r="F193" i="32"/>
  <c r="B193" i="32"/>
  <c r="A193" i="32"/>
  <c r="AI192" i="32"/>
  <c r="AH192" i="32"/>
  <c r="AE192" i="32"/>
  <c r="AD192" i="32"/>
  <c r="AA192" i="32"/>
  <c r="Z192" i="32"/>
  <c r="W192" i="32"/>
  <c r="V192" i="32"/>
  <c r="S192" i="32"/>
  <c r="R192" i="32"/>
  <c r="O192" i="32"/>
  <c r="N192" i="32"/>
  <c r="K192" i="32"/>
  <c r="AJ192" i="32" s="1"/>
  <c r="J192" i="32"/>
  <c r="G192" i="32"/>
  <c r="F192" i="32"/>
  <c r="B192" i="32"/>
  <c r="A192" i="32"/>
  <c r="AI191" i="32"/>
  <c r="AH191" i="32"/>
  <c r="AE191" i="32"/>
  <c r="AD191" i="32"/>
  <c r="AA191" i="32"/>
  <c r="Z191" i="32"/>
  <c r="W191" i="32"/>
  <c r="V191" i="32"/>
  <c r="S191" i="32"/>
  <c r="R191" i="32"/>
  <c r="O191" i="32"/>
  <c r="N191" i="32"/>
  <c r="K191" i="32"/>
  <c r="AJ191" i="32" s="1"/>
  <c r="J191" i="32"/>
  <c r="G191" i="32"/>
  <c r="F191" i="32"/>
  <c r="B191" i="32"/>
  <c r="A191" i="32"/>
  <c r="AI190" i="32"/>
  <c r="AH190" i="32"/>
  <c r="AE190" i="32"/>
  <c r="AD190" i="32"/>
  <c r="AA190" i="32"/>
  <c r="Z190" i="32"/>
  <c r="W190" i="32"/>
  <c r="V190" i="32"/>
  <c r="S190" i="32"/>
  <c r="R190" i="32"/>
  <c r="O190" i="32"/>
  <c r="N190" i="32"/>
  <c r="K190" i="32"/>
  <c r="AJ190" i="32" s="1"/>
  <c r="J190" i="32"/>
  <c r="G190" i="32"/>
  <c r="F190" i="32"/>
  <c r="B190" i="32"/>
  <c r="A190" i="32"/>
  <c r="AJ189" i="32"/>
  <c r="AI189" i="32"/>
  <c r="AH189" i="32"/>
  <c r="AE189" i="32"/>
  <c r="AD189" i="32"/>
  <c r="AA189" i="32"/>
  <c r="Z189" i="32"/>
  <c r="W189" i="32"/>
  <c r="V189" i="32"/>
  <c r="S189" i="32"/>
  <c r="R189" i="32"/>
  <c r="O189" i="32"/>
  <c r="N189" i="32"/>
  <c r="K189" i="32"/>
  <c r="J189" i="32"/>
  <c r="G189" i="32"/>
  <c r="F189" i="32"/>
  <c r="B189" i="32"/>
  <c r="A189" i="32"/>
  <c r="AI188" i="32"/>
  <c r="AH188" i="32"/>
  <c r="AE188" i="32"/>
  <c r="AD188" i="32"/>
  <c r="AA188" i="32"/>
  <c r="Z188" i="32"/>
  <c r="W188" i="32"/>
  <c r="V188" i="32"/>
  <c r="S188" i="32"/>
  <c r="R188" i="32"/>
  <c r="O188" i="32"/>
  <c r="N188" i="32"/>
  <c r="K188" i="32"/>
  <c r="AJ188" i="32" s="1"/>
  <c r="J188" i="32"/>
  <c r="G188" i="32"/>
  <c r="F188" i="32"/>
  <c r="B188" i="32"/>
  <c r="A188" i="32"/>
  <c r="AI187" i="32"/>
  <c r="AH187" i="32"/>
  <c r="AE187" i="32"/>
  <c r="AD187" i="32"/>
  <c r="AA187" i="32"/>
  <c r="Z187" i="32"/>
  <c r="W187" i="32"/>
  <c r="V187" i="32"/>
  <c r="S187" i="32"/>
  <c r="R187" i="32"/>
  <c r="O187" i="32"/>
  <c r="N187" i="32"/>
  <c r="K187" i="32"/>
  <c r="AJ187" i="32" s="1"/>
  <c r="J187" i="32"/>
  <c r="G187" i="32"/>
  <c r="F187" i="32"/>
  <c r="B187" i="32"/>
  <c r="A187" i="32"/>
  <c r="AI186" i="32"/>
  <c r="AH186" i="32"/>
  <c r="AE186" i="32"/>
  <c r="AD186" i="32"/>
  <c r="AA186" i="32"/>
  <c r="Z186" i="32"/>
  <c r="W186" i="32"/>
  <c r="V186" i="32"/>
  <c r="S186" i="32"/>
  <c r="R186" i="32"/>
  <c r="O186" i="32"/>
  <c r="N186" i="32"/>
  <c r="K186" i="32"/>
  <c r="AJ186" i="32" s="1"/>
  <c r="J186" i="32"/>
  <c r="G186" i="32"/>
  <c r="F186" i="32"/>
  <c r="B186" i="32"/>
  <c r="A186" i="32"/>
  <c r="AJ185" i="32"/>
  <c r="AI185" i="32"/>
  <c r="AH185" i="32"/>
  <c r="AE185" i="32"/>
  <c r="AD185" i="32"/>
  <c r="AA185" i="32"/>
  <c r="Z185" i="32"/>
  <c r="W185" i="32"/>
  <c r="V185" i="32"/>
  <c r="S185" i="32"/>
  <c r="R185" i="32"/>
  <c r="O185" i="32"/>
  <c r="N185" i="32"/>
  <c r="K185" i="32"/>
  <c r="J185" i="32"/>
  <c r="G185" i="32"/>
  <c r="F185" i="32"/>
  <c r="B185" i="32"/>
  <c r="A185" i="32"/>
  <c r="AI184" i="32"/>
  <c r="AH184" i="32"/>
  <c r="AE184" i="32"/>
  <c r="AD184" i="32"/>
  <c r="AA184" i="32"/>
  <c r="Z184" i="32"/>
  <c r="W184" i="32"/>
  <c r="V184" i="32"/>
  <c r="S184" i="32"/>
  <c r="R184" i="32"/>
  <c r="O184" i="32"/>
  <c r="N184" i="32"/>
  <c r="K184" i="32"/>
  <c r="AJ184" i="32" s="1"/>
  <c r="J184" i="32"/>
  <c r="G184" i="32"/>
  <c r="F184" i="32"/>
  <c r="B184" i="32"/>
  <c r="A184" i="32"/>
  <c r="AI183" i="32"/>
  <c r="AH183" i="32"/>
  <c r="AE183" i="32"/>
  <c r="AD183" i="32"/>
  <c r="AA183" i="32"/>
  <c r="Z183" i="32"/>
  <c r="W183" i="32"/>
  <c r="V183" i="32"/>
  <c r="S183" i="32"/>
  <c r="R183" i="32"/>
  <c r="O183" i="32"/>
  <c r="N183" i="32"/>
  <c r="K183" i="32"/>
  <c r="AJ183" i="32" s="1"/>
  <c r="J183" i="32"/>
  <c r="G183" i="32"/>
  <c r="F183" i="32"/>
  <c r="B183" i="32"/>
  <c r="A183" i="32"/>
  <c r="AI182" i="32"/>
  <c r="AH182" i="32"/>
  <c r="AE182" i="32"/>
  <c r="AD182" i="32"/>
  <c r="AA182" i="32"/>
  <c r="Z182" i="32"/>
  <c r="W182" i="32"/>
  <c r="V182" i="32"/>
  <c r="S182" i="32"/>
  <c r="R182" i="32"/>
  <c r="O182" i="32"/>
  <c r="N182" i="32"/>
  <c r="K182" i="32"/>
  <c r="AJ182" i="32" s="1"/>
  <c r="J182" i="32"/>
  <c r="G182" i="32"/>
  <c r="F182" i="32"/>
  <c r="B182" i="32"/>
  <c r="A182" i="32"/>
  <c r="AJ181" i="32"/>
  <c r="AI181" i="32"/>
  <c r="AH181" i="32"/>
  <c r="AE181" i="32"/>
  <c r="AD181" i="32"/>
  <c r="AA181" i="32"/>
  <c r="Z181" i="32"/>
  <c r="W181" i="32"/>
  <c r="V181" i="32"/>
  <c r="S181" i="32"/>
  <c r="R181" i="32"/>
  <c r="O181" i="32"/>
  <c r="N181" i="32"/>
  <c r="K181" i="32"/>
  <c r="J181" i="32"/>
  <c r="G181" i="32"/>
  <c r="F181" i="32"/>
  <c r="B181" i="32"/>
  <c r="A181" i="32"/>
  <c r="AI180" i="32"/>
  <c r="AH180" i="32"/>
  <c r="AE180" i="32"/>
  <c r="AD180" i="32"/>
  <c r="AA180" i="32"/>
  <c r="Z180" i="32"/>
  <c r="W180" i="32"/>
  <c r="V180" i="32"/>
  <c r="S180" i="32"/>
  <c r="R180" i="32"/>
  <c r="O180" i="32"/>
  <c r="N180" i="32"/>
  <c r="K180" i="32"/>
  <c r="AJ180" i="32" s="1"/>
  <c r="J180" i="32"/>
  <c r="G180" i="32"/>
  <c r="F180" i="32"/>
  <c r="B180" i="32"/>
  <c r="A180" i="32"/>
  <c r="AI179" i="32"/>
  <c r="AH179" i="32"/>
  <c r="AE179" i="32"/>
  <c r="AD179" i="32"/>
  <c r="AA179" i="32"/>
  <c r="Z179" i="32"/>
  <c r="W179" i="32"/>
  <c r="V179" i="32"/>
  <c r="S179" i="32"/>
  <c r="R179" i="32"/>
  <c r="O179" i="32"/>
  <c r="N179" i="32"/>
  <c r="K179" i="32"/>
  <c r="AJ179" i="32" s="1"/>
  <c r="J179" i="32"/>
  <c r="G179" i="32"/>
  <c r="F179" i="32"/>
  <c r="B179" i="32"/>
  <c r="A179" i="32"/>
  <c r="AI178" i="32"/>
  <c r="AH178" i="32"/>
  <c r="AE178" i="32"/>
  <c r="AD178" i="32"/>
  <c r="AA178" i="32"/>
  <c r="Z178" i="32"/>
  <c r="W178" i="32"/>
  <c r="V178" i="32"/>
  <c r="S178" i="32"/>
  <c r="R178" i="32"/>
  <c r="O178" i="32"/>
  <c r="N178" i="32"/>
  <c r="K178" i="32"/>
  <c r="AJ178" i="32" s="1"/>
  <c r="J178" i="32"/>
  <c r="G178" i="32"/>
  <c r="F178" i="32"/>
  <c r="B178" i="32"/>
  <c r="A178" i="32"/>
  <c r="AJ177" i="32"/>
  <c r="AI177" i="32"/>
  <c r="AH177" i="32"/>
  <c r="AE177" i="32"/>
  <c r="AD177" i="32"/>
  <c r="AA177" i="32"/>
  <c r="Z177" i="32"/>
  <c r="W177" i="32"/>
  <c r="V177" i="32"/>
  <c r="S177" i="32"/>
  <c r="R177" i="32"/>
  <c r="O177" i="32"/>
  <c r="N177" i="32"/>
  <c r="K177" i="32"/>
  <c r="J177" i="32"/>
  <c r="G177" i="32"/>
  <c r="F177" i="32"/>
  <c r="B177" i="32"/>
  <c r="A177" i="32"/>
  <c r="AI176" i="32"/>
  <c r="AH176" i="32"/>
  <c r="AE176" i="32"/>
  <c r="AD176" i="32"/>
  <c r="AA176" i="32"/>
  <c r="Z176" i="32"/>
  <c r="W176" i="32"/>
  <c r="V176" i="32"/>
  <c r="S176" i="32"/>
  <c r="R176" i="32"/>
  <c r="O176" i="32"/>
  <c r="N176" i="32"/>
  <c r="K176" i="32"/>
  <c r="AJ176" i="32" s="1"/>
  <c r="J176" i="32"/>
  <c r="G176" i="32"/>
  <c r="F176" i="32"/>
  <c r="B176" i="32"/>
  <c r="A176" i="32"/>
  <c r="AI175" i="32"/>
  <c r="AH175" i="32"/>
  <c r="AE175" i="32"/>
  <c r="AD175" i="32"/>
  <c r="AA175" i="32"/>
  <c r="Z175" i="32"/>
  <c r="W175" i="32"/>
  <c r="V175" i="32"/>
  <c r="S175" i="32"/>
  <c r="R175" i="32"/>
  <c r="O175" i="32"/>
  <c r="N175" i="32"/>
  <c r="K175" i="32"/>
  <c r="AJ175" i="32" s="1"/>
  <c r="J175" i="32"/>
  <c r="G175" i="32"/>
  <c r="F175" i="32"/>
  <c r="B175" i="32"/>
  <c r="A175" i="32"/>
  <c r="AI174" i="32"/>
  <c r="AH174" i="32"/>
  <c r="AE174" i="32"/>
  <c r="AD174" i="32"/>
  <c r="AA174" i="32"/>
  <c r="Z174" i="32"/>
  <c r="W174" i="32"/>
  <c r="V174" i="32"/>
  <c r="S174" i="32"/>
  <c r="R174" i="32"/>
  <c r="O174" i="32"/>
  <c r="N174" i="32"/>
  <c r="K174" i="32"/>
  <c r="AJ174" i="32" s="1"/>
  <c r="J174" i="32"/>
  <c r="G174" i="32"/>
  <c r="F174" i="32"/>
  <c r="B174" i="32"/>
  <c r="A174" i="32"/>
  <c r="AJ173" i="32"/>
  <c r="AI173" i="32"/>
  <c r="AH173" i="32"/>
  <c r="AE173" i="32"/>
  <c r="AD173" i="32"/>
  <c r="AA173" i="32"/>
  <c r="Z173" i="32"/>
  <c r="W173" i="32"/>
  <c r="V173" i="32"/>
  <c r="S173" i="32"/>
  <c r="R173" i="32"/>
  <c r="O173" i="32"/>
  <c r="N173" i="32"/>
  <c r="K173" i="32"/>
  <c r="J173" i="32"/>
  <c r="G173" i="32"/>
  <c r="F173" i="32"/>
  <c r="B173" i="32"/>
  <c r="A173" i="32"/>
  <c r="AI172" i="32"/>
  <c r="AH172" i="32"/>
  <c r="AE172" i="32"/>
  <c r="AD172" i="32"/>
  <c r="AA172" i="32"/>
  <c r="Z172" i="32"/>
  <c r="W172" i="32"/>
  <c r="V172" i="32"/>
  <c r="S172" i="32"/>
  <c r="R172" i="32"/>
  <c r="O172" i="32"/>
  <c r="N172" i="32"/>
  <c r="K172" i="32"/>
  <c r="AJ172" i="32" s="1"/>
  <c r="J172" i="32"/>
  <c r="G172" i="32"/>
  <c r="F172" i="32"/>
  <c r="B172" i="32"/>
  <c r="A172" i="32"/>
  <c r="AI171" i="32"/>
  <c r="AH171" i="32"/>
  <c r="AE171" i="32"/>
  <c r="AD171" i="32"/>
  <c r="AA171" i="32"/>
  <c r="Z171" i="32"/>
  <c r="W171" i="32"/>
  <c r="V171" i="32"/>
  <c r="S171" i="32"/>
  <c r="AJ171" i="32" s="1"/>
  <c r="R171" i="32"/>
  <c r="O171" i="32"/>
  <c r="N171" i="32"/>
  <c r="K171" i="32"/>
  <c r="J171" i="32"/>
  <c r="G171" i="32"/>
  <c r="F171" i="32"/>
  <c r="B171" i="32"/>
  <c r="A171" i="32"/>
  <c r="AI170" i="32"/>
  <c r="AH170" i="32"/>
  <c r="AE170" i="32"/>
  <c r="AD170" i="32"/>
  <c r="AA170" i="32"/>
  <c r="Z170" i="32"/>
  <c r="W170" i="32"/>
  <c r="V170" i="32"/>
  <c r="S170" i="32"/>
  <c r="R170" i="32"/>
  <c r="O170" i="32"/>
  <c r="N170" i="32"/>
  <c r="K170" i="32"/>
  <c r="AJ170" i="32" s="1"/>
  <c r="J170" i="32"/>
  <c r="G170" i="32"/>
  <c r="F170" i="32"/>
  <c r="B170" i="32"/>
  <c r="A170" i="32"/>
  <c r="AJ169" i="32"/>
  <c r="AI169" i="32"/>
  <c r="AH169" i="32"/>
  <c r="AE169" i="32"/>
  <c r="AD169" i="32"/>
  <c r="AA169" i="32"/>
  <c r="Z169" i="32"/>
  <c r="W169" i="32"/>
  <c r="V169" i="32"/>
  <c r="S169" i="32"/>
  <c r="R169" i="32"/>
  <c r="O169" i="32"/>
  <c r="N169" i="32"/>
  <c r="K169" i="32"/>
  <c r="J169" i="32"/>
  <c r="G169" i="32"/>
  <c r="F169" i="32"/>
  <c r="B169" i="32"/>
  <c r="A169" i="32"/>
  <c r="AI168" i="32"/>
  <c r="AH168" i="32"/>
  <c r="AE168" i="32"/>
  <c r="AD168" i="32"/>
  <c r="AA168" i="32"/>
  <c r="Z168" i="32"/>
  <c r="W168" i="32"/>
  <c r="V168" i="32"/>
  <c r="S168" i="32"/>
  <c r="R168" i="32"/>
  <c r="O168" i="32"/>
  <c r="N168" i="32"/>
  <c r="K168" i="32"/>
  <c r="AJ168" i="32" s="1"/>
  <c r="J168" i="32"/>
  <c r="G168" i="32"/>
  <c r="F168" i="32"/>
  <c r="B168" i="32"/>
  <c r="A168" i="32"/>
  <c r="AI167" i="32"/>
  <c r="AH167" i="32"/>
  <c r="AE167" i="32"/>
  <c r="AD167" i="32"/>
  <c r="AA167" i="32"/>
  <c r="Z167" i="32"/>
  <c r="W167" i="32"/>
  <c r="V167" i="32"/>
  <c r="S167" i="32"/>
  <c r="AJ167" i="32" s="1"/>
  <c r="R167" i="32"/>
  <c r="O167" i="32"/>
  <c r="N167" i="32"/>
  <c r="K167" i="32"/>
  <c r="J167" i="32"/>
  <c r="G167" i="32"/>
  <c r="F167" i="32"/>
  <c r="B167" i="32"/>
  <c r="A167" i="32"/>
  <c r="AI166" i="32"/>
  <c r="AH166" i="32"/>
  <c r="AE166" i="32"/>
  <c r="AD166" i="32"/>
  <c r="AA166" i="32"/>
  <c r="Z166" i="32"/>
  <c r="W166" i="32"/>
  <c r="V166" i="32"/>
  <c r="S166" i="32"/>
  <c r="R166" i="32"/>
  <c r="O166" i="32"/>
  <c r="N166" i="32"/>
  <c r="K166" i="32"/>
  <c r="AJ166" i="32" s="1"/>
  <c r="J166" i="32"/>
  <c r="G166" i="32"/>
  <c r="F166" i="32"/>
  <c r="B166" i="32"/>
  <c r="A166" i="32"/>
  <c r="AJ165" i="32"/>
  <c r="AI165" i="32"/>
  <c r="AH165" i="32"/>
  <c r="AE165" i="32"/>
  <c r="AD165" i="32"/>
  <c r="AA165" i="32"/>
  <c r="Z165" i="32"/>
  <c r="W165" i="32"/>
  <c r="V165" i="32"/>
  <c r="S165" i="32"/>
  <c r="R165" i="32"/>
  <c r="O165" i="32"/>
  <c r="N165" i="32"/>
  <c r="K165" i="32"/>
  <c r="J165" i="32"/>
  <c r="G165" i="32"/>
  <c r="F165" i="32"/>
  <c r="B165" i="32"/>
  <c r="A165" i="32"/>
  <c r="AI164" i="32"/>
  <c r="AH164" i="32"/>
  <c r="AE164" i="32"/>
  <c r="AD164" i="32"/>
  <c r="AA164" i="32"/>
  <c r="Z164" i="32"/>
  <c r="W164" i="32"/>
  <c r="V164" i="32"/>
  <c r="S164" i="32"/>
  <c r="R164" i="32"/>
  <c r="O164" i="32"/>
  <c r="N164" i="32"/>
  <c r="K164" i="32"/>
  <c r="AJ164" i="32" s="1"/>
  <c r="J164" i="32"/>
  <c r="G164" i="32"/>
  <c r="F164" i="32"/>
  <c r="B164" i="32"/>
  <c r="A164" i="32"/>
  <c r="AJ163" i="32"/>
  <c r="AI163" i="32"/>
  <c r="AH163" i="32"/>
  <c r="AE163" i="32"/>
  <c r="AD163" i="32"/>
  <c r="AA163" i="32"/>
  <c r="Z163" i="32"/>
  <c r="W163" i="32"/>
  <c r="V163" i="32"/>
  <c r="S163" i="32"/>
  <c r="R163" i="32"/>
  <c r="O163" i="32"/>
  <c r="N163" i="32"/>
  <c r="K163" i="32"/>
  <c r="J163" i="32"/>
  <c r="G163" i="32"/>
  <c r="F163" i="32"/>
  <c r="B163" i="32"/>
  <c r="A163" i="32"/>
  <c r="AI162" i="32"/>
  <c r="AH162" i="32"/>
  <c r="AE162" i="32"/>
  <c r="AD162" i="32"/>
  <c r="AA162" i="32"/>
  <c r="Z162" i="32"/>
  <c r="W162" i="32"/>
  <c r="V162" i="32"/>
  <c r="S162" i="32"/>
  <c r="R162" i="32"/>
  <c r="O162" i="32"/>
  <c r="N162" i="32"/>
  <c r="K162" i="32"/>
  <c r="AJ162" i="32" s="1"/>
  <c r="J162" i="32"/>
  <c r="G162" i="32"/>
  <c r="F162" i="32"/>
  <c r="B162" i="32"/>
  <c r="A162" i="32"/>
  <c r="AJ161" i="32"/>
  <c r="AI161" i="32"/>
  <c r="AH161" i="32"/>
  <c r="AE161" i="32"/>
  <c r="AD161" i="32"/>
  <c r="AA161" i="32"/>
  <c r="Z161" i="32"/>
  <c r="W161" i="32"/>
  <c r="V161" i="32"/>
  <c r="S161" i="32"/>
  <c r="R161" i="32"/>
  <c r="O161" i="32"/>
  <c r="N161" i="32"/>
  <c r="K161" i="32"/>
  <c r="J161" i="32"/>
  <c r="G161" i="32"/>
  <c r="F161" i="32"/>
  <c r="B161" i="32"/>
  <c r="A161" i="32"/>
  <c r="AI160" i="32"/>
  <c r="AH160" i="32"/>
  <c r="AE160" i="32"/>
  <c r="AD160" i="32"/>
  <c r="AA160" i="32"/>
  <c r="Z160" i="32"/>
  <c r="W160" i="32"/>
  <c r="V160" i="32"/>
  <c r="S160" i="32"/>
  <c r="R160" i="32"/>
  <c r="O160" i="32"/>
  <c r="N160" i="32"/>
  <c r="K160" i="32"/>
  <c r="AJ160" i="32" s="1"/>
  <c r="J160" i="32"/>
  <c r="G160" i="32"/>
  <c r="F160" i="32"/>
  <c r="B160" i="32"/>
  <c r="A160" i="32"/>
  <c r="AJ159" i="32"/>
  <c r="AI159" i="32"/>
  <c r="AH159" i="32"/>
  <c r="AE159" i="32"/>
  <c r="AD159" i="32"/>
  <c r="AA159" i="32"/>
  <c r="Z159" i="32"/>
  <c r="W159" i="32"/>
  <c r="V159" i="32"/>
  <c r="S159" i="32"/>
  <c r="R159" i="32"/>
  <c r="O159" i="32"/>
  <c r="N159" i="32"/>
  <c r="K159" i="32"/>
  <c r="J159" i="32"/>
  <c r="G159" i="32"/>
  <c r="F159" i="32"/>
  <c r="B159" i="32"/>
  <c r="A159" i="32"/>
  <c r="AI158" i="32"/>
  <c r="AH158" i="32"/>
  <c r="AE158" i="32"/>
  <c r="AD158" i="32"/>
  <c r="AA158" i="32"/>
  <c r="Z158" i="32"/>
  <c r="W158" i="32"/>
  <c r="V158" i="32"/>
  <c r="S158" i="32"/>
  <c r="R158" i="32"/>
  <c r="O158" i="32"/>
  <c r="N158" i="32"/>
  <c r="K158" i="32"/>
  <c r="AJ158" i="32" s="1"/>
  <c r="J158" i="32"/>
  <c r="G158" i="32"/>
  <c r="F158" i="32"/>
  <c r="B158" i="32"/>
  <c r="A158" i="32"/>
  <c r="AJ157" i="32"/>
  <c r="AI157" i="32"/>
  <c r="AH157" i="32"/>
  <c r="AE157" i="32"/>
  <c r="AD157" i="32"/>
  <c r="AA157" i="32"/>
  <c r="Z157" i="32"/>
  <c r="W157" i="32"/>
  <c r="V157" i="32"/>
  <c r="S157" i="32"/>
  <c r="R157" i="32"/>
  <c r="O157" i="32"/>
  <c r="N157" i="32"/>
  <c r="K157" i="32"/>
  <c r="J157" i="32"/>
  <c r="G157" i="32"/>
  <c r="F157" i="32"/>
  <c r="B157" i="32"/>
  <c r="A157" i="32"/>
  <c r="AI156" i="32"/>
  <c r="AH156" i="32"/>
  <c r="AE156" i="32"/>
  <c r="AD156" i="32"/>
  <c r="AA156" i="32"/>
  <c r="Z156" i="32"/>
  <c r="W156" i="32"/>
  <c r="V156" i="32"/>
  <c r="S156" i="32"/>
  <c r="R156" i="32"/>
  <c r="O156" i="32"/>
  <c r="N156" i="32"/>
  <c r="K156" i="32"/>
  <c r="AJ156" i="32" s="1"/>
  <c r="J156" i="32"/>
  <c r="G156" i="32"/>
  <c r="F156" i="32"/>
  <c r="B156" i="32"/>
  <c r="A156" i="32"/>
  <c r="AJ155" i="32"/>
  <c r="AI155" i="32"/>
  <c r="AH155" i="32"/>
  <c r="AE155" i="32"/>
  <c r="AD155" i="32"/>
  <c r="AA155" i="32"/>
  <c r="Z155" i="32"/>
  <c r="W155" i="32"/>
  <c r="V155" i="32"/>
  <c r="S155" i="32"/>
  <c r="R155" i="32"/>
  <c r="O155" i="32"/>
  <c r="N155" i="32"/>
  <c r="K155" i="32"/>
  <c r="J155" i="32"/>
  <c r="G155" i="32"/>
  <c r="F155" i="32"/>
  <c r="B155" i="32"/>
  <c r="A155" i="32"/>
  <c r="AI154" i="32"/>
  <c r="AH154" i="32"/>
  <c r="AE154" i="32"/>
  <c r="AD154" i="32"/>
  <c r="AA154" i="32"/>
  <c r="Z154" i="32"/>
  <c r="W154" i="32"/>
  <c r="V154" i="32"/>
  <c r="S154" i="32"/>
  <c r="R154" i="32"/>
  <c r="O154" i="32"/>
  <c r="N154" i="32"/>
  <c r="K154" i="32"/>
  <c r="AJ154" i="32" s="1"/>
  <c r="J154" i="32"/>
  <c r="G154" i="32"/>
  <c r="F154" i="32"/>
  <c r="B154" i="32"/>
  <c r="A154" i="32"/>
  <c r="AJ153" i="32"/>
  <c r="AI153" i="32"/>
  <c r="AH153" i="32"/>
  <c r="AE153" i="32"/>
  <c r="AD153" i="32"/>
  <c r="AA153" i="32"/>
  <c r="Z153" i="32"/>
  <c r="W153" i="32"/>
  <c r="V153" i="32"/>
  <c r="S153" i="32"/>
  <c r="R153" i="32"/>
  <c r="O153" i="32"/>
  <c r="N153" i="32"/>
  <c r="K153" i="32"/>
  <c r="J153" i="32"/>
  <c r="G153" i="32"/>
  <c r="F153" i="32"/>
  <c r="B153" i="32"/>
  <c r="A153" i="32"/>
  <c r="AI152" i="32"/>
  <c r="AH152" i="32"/>
  <c r="AE152" i="32"/>
  <c r="AD152" i="32"/>
  <c r="AA152" i="32"/>
  <c r="Z152" i="32"/>
  <c r="W152" i="32"/>
  <c r="V152" i="32"/>
  <c r="S152" i="32"/>
  <c r="R152" i="32"/>
  <c r="O152" i="32"/>
  <c r="N152" i="32"/>
  <c r="K152" i="32"/>
  <c r="AJ152" i="32" s="1"/>
  <c r="J152" i="32"/>
  <c r="G152" i="32"/>
  <c r="F152" i="32"/>
  <c r="B152" i="32"/>
  <c r="A152" i="32"/>
  <c r="AJ151" i="32"/>
  <c r="AI151" i="32"/>
  <c r="AH151" i="32"/>
  <c r="AE151" i="32"/>
  <c r="AD151" i="32"/>
  <c r="AA151" i="32"/>
  <c r="Z151" i="32"/>
  <c r="W151" i="32"/>
  <c r="V151" i="32"/>
  <c r="S151" i="32"/>
  <c r="R151" i="32"/>
  <c r="O151" i="32"/>
  <c r="N151" i="32"/>
  <c r="K151" i="32"/>
  <c r="J151" i="32"/>
  <c r="G151" i="32"/>
  <c r="F151" i="32"/>
  <c r="B151" i="32"/>
  <c r="A151" i="32"/>
  <c r="AI150" i="32"/>
  <c r="AH150" i="32"/>
  <c r="AE150" i="32"/>
  <c r="AD150" i="32"/>
  <c r="AA150" i="32"/>
  <c r="Z150" i="32"/>
  <c r="W150" i="32"/>
  <c r="V150" i="32"/>
  <c r="S150" i="32"/>
  <c r="R150" i="32"/>
  <c r="O150" i="32"/>
  <c r="N150" i="32"/>
  <c r="K150" i="32"/>
  <c r="AJ150" i="32" s="1"/>
  <c r="J150" i="32"/>
  <c r="G150" i="32"/>
  <c r="F150" i="32"/>
  <c r="B150" i="32"/>
  <c r="A150" i="32"/>
  <c r="AJ149" i="32"/>
  <c r="AI149" i="32"/>
  <c r="AH149" i="32"/>
  <c r="AE149" i="32"/>
  <c r="AD149" i="32"/>
  <c r="AA149" i="32"/>
  <c r="Z149" i="32"/>
  <c r="W149" i="32"/>
  <c r="V149" i="32"/>
  <c r="S149" i="32"/>
  <c r="R149" i="32"/>
  <c r="O149" i="32"/>
  <c r="N149" i="32"/>
  <c r="K149" i="32"/>
  <c r="J149" i="32"/>
  <c r="G149" i="32"/>
  <c r="F149" i="32"/>
  <c r="B149" i="32"/>
  <c r="A149" i="32"/>
  <c r="AI148" i="32"/>
  <c r="AH148" i="32"/>
  <c r="AE148" i="32"/>
  <c r="AD148" i="32"/>
  <c r="AA148" i="32"/>
  <c r="Z148" i="32"/>
  <c r="W148" i="32"/>
  <c r="V148" i="32"/>
  <c r="S148" i="32"/>
  <c r="R148" i="32"/>
  <c r="O148" i="32"/>
  <c r="N148" i="32"/>
  <c r="K148" i="32"/>
  <c r="AJ148" i="32" s="1"/>
  <c r="J148" i="32"/>
  <c r="G148" i="32"/>
  <c r="F148" i="32"/>
  <c r="B148" i="32"/>
  <c r="A148" i="32"/>
  <c r="AJ147" i="32"/>
  <c r="AI147" i="32"/>
  <c r="AH147" i="32"/>
  <c r="AE147" i="32"/>
  <c r="AD147" i="32"/>
  <c r="AA147" i="32"/>
  <c r="Z147" i="32"/>
  <c r="W147" i="32"/>
  <c r="V147" i="32"/>
  <c r="S147" i="32"/>
  <c r="R147" i="32"/>
  <c r="O147" i="32"/>
  <c r="N147" i="32"/>
  <c r="K147" i="32"/>
  <c r="J147" i="32"/>
  <c r="G147" i="32"/>
  <c r="F147" i="32"/>
  <c r="B147" i="32"/>
  <c r="A147" i="32"/>
  <c r="AI146" i="32"/>
  <c r="AH146" i="32"/>
  <c r="AE146" i="32"/>
  <c r="AD146" i="32"/>
  <c r="AA146" i="32"/>
  <c r="Z146" i="32"/>
  <c r="W146" i="32"/>
  <c r="V146" i="32"/>
  <c r="S146" i="32"/>
  <c r="R146" i="32"/>
  <c r="O146" i="32"/>
  <c r="N146" i="32"/>
  <c r="K146" i="32"/>
  <c r="AJ146" i="32" s="1"/>
  <c r="J146" i="32"/>
  <c r="G146" i="32"/>
  <c r="F146" i="32"/>
  <c r="B146" i="32"/>
  <c r="A146" i="32"/>
  <c r="AJ145" i="32"/>
  <c r="AI145" i="32"/>
  <c r="AH145" i="32"/>
  <c r="AE145" i="32"/>
  <c r="AD145" i="32"/>
  <c r="AA145" i="32"/>
  <c r="Z145" i="32"/>
  <c r="W145" i="32"/>
  <c r="V145" i="32"/>
  <c r="S145" i="32"/>
  <c r="R145" i="32"/>
  <c r="O145" i="32"/>
  <c r="N145" i="32"/>
  <c r="K145" i="32"/>
  <c r="J145" i="32"/>
  <c r="G145" i="32"/>
  <c r="F145" i="32"/>
  <c r="B145" i="32"/>
  <c r="A145" i="32"/>
  <c r="AI144" i="32"/>
  <c r="AH144" i="32"/>
  <c r="AE144" i="32"/>
  <c r="AD144" i="32"/>
  <c r="AA144" i="32"/>
  <c r="Z144" i="32"/>
  <c r="W144" i="32"/>
  <c r="V144" i="32"/>
  <c r="S144" i="32"/>
  <c r="R144" i="32"/>
  <c r="O144" i="32"/>
  <c r="N144" i="32"/>
  <c r="K144" i="32"/>
  <c r="AJ144" i="32" s="1"/>
  <c r="J144" i="32"/>
  <c r="G144" i="32"/>
  <c r="F144" i="32"/>
  <c r="B144" i="32"/>
  <c r="A144" i="32"/>
  <c r="AJ143" i="32"/>
  <c r="AI143" i="32"/>
  <c r="AH143" i="32"/>
  <c r="AE143" i="32"/>
  <c r="AD143" i="32"/>
  <c r="AA143" i="32"/>
  <c r="Z143" i="32"/>
  <c r="W143" i="32"/>
  <c r="V143" i="32"/>
  <c r="S143" i="32"/>
  <c r="R143" i="32"/>
  <c r="O143" i="32"/>
  <c r="N143" i="32"/>
  <c r="K143" i="32"/>
  <c r="J143" i="32"/>
  <c r="G143" i="32"/>
  <c r="F143" i="32"/>
  <c r="B143" i="32"/>
  <c r="A143" i="32"/>
  <c r="AI142" i="32"/>
  <c r="AH142" i="32"/>
  <c r="AE142" i="32"/>
  <c r="AD142" i="32"/>
  <c r="AA142" i="32"/>
  <c r="Z142" i="32"/>
  <c r="W142" i="32"/>
  <c r="V142" i="32"/>
  <c r="S142" i="32"/>
  <c r="R142" i="32"/>
  <c r="O142" i="32"/>
  <c r="N142" i="32"/>
  <c r="K142" i="32"/>
  <c r="AJ142" i="32" s="1"/>
  <c r="J142" i="32"/>
  <c r="G142" i="32"/>
  <c r="F142" i="32"/>
  <c r="B142" i="32"/>
  <c r="A142" i="32"/>
  <c r="AJ141" i="32"/>
  <c r="AI141" i="32"/>
  <c r="AH141" i="32"/>
  <c r="AE141" i="32"/>
  <c r="AD141" i="32"/>
  <c r="AA141" i="32"/>
  <c r="Z141" i="32"/>
  <c r="W141" i="32"/>
  <c r="V141" i="32"/>
  <c r="S141" i="32"/>
  <c r="R141" i="32"/>
  <c r="O141" i="32"/>
  <c r="N141" i="32"/>
  <c r="K141" i="32"/>
  <c r="J141" i="32"/>
  <c r="G141" i="32"/>
  <c r="F141" i="32"/>
  <c r="B141" i="32"/>
  <c r="A141" i="32"/>
  <c r="AI140" i="32"/>
  <c r="AH140" i="32"/>
  <c r="AE140" i="32"/>
  <c r="AD140" i="32"/>
  <c r="AA140" i="32"/>
  <c r="Z140" i="32"/>
  <c r="W140" i="32"/>
  <c r="V140" i="32"/>
  <c r="S140" i="32"/>
  <c r="R140" i="32"/>
  <c r="O140" i="32"/>
  <c r="N140" i="32"/>
  <c r="K140" i="32"/>
  <c r="AJ140" i="32" s="1"/>
  <c r="J140" i="32"/>
  <c r="G140" i="32"/>
  <c r="F140" i="32"/>
  <c r="B140" i="32"/>
  <c r="A140" i="32"/>
  <c r="AJ139" i="32"/>
  <c r="AI139" i="32"/>
  <c r="AH139" i="32"/>
  <c r="AE139" i="32"/>
  <c r="AD139" i="32"/>
  <c r="AA139" i="32"/>
  <c r="Z139" i="32"/>
  <c r="W139" i="32"/>
  <c r="V139" i="32"/>
  <c r="S139" i="32"/>
  <c r="R139" i="32"/>
  <c r="O139" i="32"/>
  <c r="N139" i="32"/>
  <c r="K139" i="32"/>
  <c r="J139" i="32"/>
  <c r="G139" i="32"/>
  <c r="F139" i="32"/>
  <c r="B139" i="32"/>
  <c r="A139" i="32"/>
  <c r="AI138" i="32"/>
  <c r="AH138" i="32"/>
  <c r="AE138" i="32"/>
  <c r="AD138" i="32"/>
  <c r="AA138" i="32"/>
  <c r="Z138" i="32"/>
  <c r="W138" i="32"/>
  <c r="V138" i="32"/>
  <c r="S138" i="32"/>
  <c r="R138" i="32"/>
  <c r="O138" i="32"/>
  <c r="N138" i="32"/>
  <c r="K138" i="32"/>
  <c r="AJ138" i="32" s="1"/>
  <c r="J138" i="32"/>
  <c r="G138" i="32"/>
  <c r="F138" i="32"/>
  <c r="B138" i="32"/>
  <c r="A138" i="32"/>
  <c r="AJ137" i="32"/>
  <c r="AI137" i="32"/>
  <c r="AH137" i="32"/>
  <c r="AE137" i="32"/>
  <c r="AD137" i="32"/>
  <c r="AA137" i="32"/>
  <c r="Z137" i="32"/>
  <c r="W137" i="32"/>
  <c r="V137" i="32"/>
  <c r="S137" i="32"/>
  <c r="R137" i="32"/>
  <c r="O137" i="32"/>
  <c r="N137" i="32"/>
  <c r="K137" i="32"/>
  <c r="J137" i="32"/>
  <c r="G137" i="32"/>
  <c r="F137" i="32"/>
  <c r="B137" i="32"/>
  <c r="A137" i="32"/>
  <c r="AI136" i="32"/>
  <c r="AH136" i="32"/>
  <c r="AE136" i="32"/>
  <c r="AD136" i="32"/>
  <c r="AA136" i="32"/>
  <c r="Z136" i="32"/>
  <c r="W136" i="32"/>
  <c r="V136" i="32"/>
  <c r="S136" i="32"/>
  <c r="R136" i="32"/>
  <c r="O136" i="32"/>
  <c r="N136" i="32"/>
  <c r="K136" i="32"/>
  <c r="AJ136" i="32" s="1"/>
  <c r="J136" i="32"/>
  <c r="G136" i="32"/>
  <c r="F136" i="32"/>
  <c r="B136" i="32"/>
  <c r="A136" i="32"/>
  <c r="AJ135" i="32"/>
  <c r="AI135" i="32"/>
  <c r="AH135" i="32"/>
  <c r="AE135" i="32"/>
  <c r="AD135" i="32"/>
  <c r="AA135" i="32"/>
  <c r="Z135" i="32"/>
  <c r="W135" i="32"/>
  <c r="V135" i="32"/>
  <c r="S135" i="32"/>
  <c r="R135" i="32"/>
  <c r="O135" i="32"/>
  <c r="N135" i="32"/>
  <c r="K135" i="32"/>
  <c r="J135" i="32"/>
  <c r="G135" i="32"/>
  <c r="F135" i="32"/>
  <c r="B135" i="32"/>
  <c r="A135" i="32"/>
  <c r="AI134" i="32"/>
  <c r="AH134" i="32"/>
  <c r="AE134" i="32"/>
  <c r="AD134" i="32"/>
  <c r="AA134" i="32"/>
  <c r="Z134" i="32"/>
  <c r="W134" i="32"/>
  <c r="V134" i="32"/>
  <c r="S134" i="32"/>
  <c r="R134" i="32"/>
  <c r="O134" i="32"/>
  <c r="N134" i="32"/>
  <c r="K134" i="32"/>
  <c r="AJ134" i="32" s="1"/>
  <c r="J134" i="32"/>
  <c r="G134" i="32"/>
  <c r="F134" i="32"/>
  <c r="B134" i="32"/>
  <c r="A134" i="32"/>
  <c r="AJ133" i="32"/>
  <c r="AI133" i="32"/>
  <c r="AH133" i="32"/>
  <c r="AE133" i="32"/>
  <c r="AD133" i="32"/>
  <c r="AA133" i="32"/>
  <c r="Z133" i="32"/>
  <c r="W133" i="32"/>
  <c r="V133" i="32"/>
  <c r="S133" i="32"/>
  <c r="R133" i="32"/>
  <c r="O133" i="32"/>
  <c r="N133" i="32"/>
  <c r="K133" i="32"/>
  <c r="J133" i="32"/>
  <c r="G133" i="32"/>
  <c r="F133" i="32"/>
  <c r="B133" i="32"/>
  <c r="A133" i="32"/>
  <c r="AI132" i="32"/>
  <c r="AH132" i="32"/>
  <c r="AE132" i="32"/>
  <c r="AD132" i="32"/>
  <c r="AA132" i="32"/>
  <c r="Z132" i="32"/>
  <c r="W132" i="32"/>
  <c r="V132" i="32"/>
  <c r="S132" i="32"/>
  <c r="R132" i="32"/>
  <c r="O132" i="32"/>
  <c r="N132" i="32"/>
  <c r="K132" i="32"/>
  <c r="AJ132" i="32" s="1"/>
  <c r="J132" i="32"/>
  <c r="G132" i="32"/>
  <c r="F132" i="32"/>
  <c r="B132" i="32"/>
  <c r="A132" i="32"/>
  <c r="AJ131" i="32"/>
  <c r="AI131" i="32"/>
  <c r="AH131" i="32"/>
  <c r="AE131" i="32"/>
  <c r="AD131" i="32"/>
  <c r="AA131" i="32"/>
  <c r="Z131" i="32"/>
  <c r="W131" i="32"/>
  <c r="V131" i="32"/>
  <c r="S131" i="32"/>
  <c r="R131" i="32"/>
  <c r="O131" i="32"/>
  <c r="N131" i="32"/>
  <c r="K131" i="32"/>
  <c r="J131" i="32"/>
  <c r="G131" i="32"/>
  <c r="F131" i="32"/>
  <c r="B131" i="32"/>
  <c r="A131" i="32"/>
  <c r="AI130" i="32"/>
  <c r="AH130" i="32"/>
  <c r="AE130" i="32"/>
  <c r="AD130" i="32"/>
  <c r="AA130" i="32"/>
  <c r="Z130" i="32"/>
  <c r="W130" i="32"/>
  <c r="V130" i="32"/>
  <c r="S130" i="32"/>
  <c r="R130" i="32"/>
  <c r="O130" i="32"/>
  <c r="N130" i="32"/>
  <c r="K130" i="32"/>
  <c r="AJ130" i="32" s="1"/>
  <c r="J130" i="32"/>
  <c r="G130" i="32"/>
  <c r="F130" i="32"/>
  <c r="B130" i="32"/>
  <c r="A130" i="32"/>
  <c r="AJ129" i="32"/>
  <c r="AI129" i="32"/>
  <c r="AH129" i="32"/>
  <c r="AE129" i="32"/>
  <c r="AD129" i="32"/>
  <c r="AA129" i="32"/>
  <c r="Z129" i="32"/>
  <c r="W129" i="32"/>
  <c r="V129" i="32"/>
  <c r="S129" i="32"/>
  <c r="R129" i="32"/>
  <c r="O129" i="32"/>
  <c r="N129" i="32"/>
  <c r="K129" i="32"/>
  <c r="J129" i="32"/>
  <c r="G129" i="32"/>
  <c r="F129" i="32"/>
  <c r="B129" i="32"/>
  <c r="A129" i="32"/>
  <c r="AI128" i="32"/>
  <c r="AH128" i="32"/>
  <c r="AE128" i="32"/>
  <c r="AD128" i="32"/>
  <c r="AA128" i="32"/>
  <c r="Z128" i="32"/>
  <c r="W128" i="32"/>
  <c r="V128" i="32"/>
  <c r="S128" i="32"/>
  <c r="R128" i="32"/>
  <c r="O128" i="32"/>
  <c r="N128" i="32"/>
  <c r="K128" i="32"/>
  <c r="AJ128" i="32" s="1"/>
  <c r="J128" i="32"/>
  <c r="G128" i="32"/>
  <c r="F128" i="32"/>
  <c r="B128" i="32"/>
  <c r="A128" i="32"/>
  <c r="AJ127" i="32"/>
  <c r="AI127" i="32"/>
  <c r="AH127" i="32"/>
  <c r="AE127" i="32"/>
  <c r="AD127" i="32"/>
  <c r="AA127" i="32"/>
  <c r="Z127" i="32"/>
  <c r="W127" i="32"/>
  <c r="V127" i="32"/>
  <c r="S127" i="32"/>
  <c r="R127" i="32"/>
  <c r="O127" i="32"/>
  <c r="N127" i="32"/>
  <c r="K127" i="32"/>
  <c r="J127" i="32"/>
  <c r="G127" i="32"/>
  <c r="F127" i="32"/>
  <c r="B127" i="32"/>
  <c r="A127" i="32"/>
  <c r="AI126" i="32"/>
  <c r="AH126" i="32"/>
  <c r="AE126" i="32"/>
  <c r="AD126" i="32"/>
  <c r="AA126" i="32"/>
  <c r="Z126" i="32"/>
  <c r="W126" i="32"/>
  <c r="V126" i="32"/>
  <c r="S126" i="32"/>
  <c r="R126" i="32"/>
  <c r="O126" i="32"/>
  <c r="N126" i="32"/>
  <c r="K126" i="32"/>
  <c r="AJ126" i="32" s="1"/>
  <c r="J126" i="32"/>
  <c r="G126" i="32"/>
  <c r="F126" i="32"/>
  <c r="B126" i="32"/>
  <c r="A126" i="32"/>
  <c r="AJ125" i="32"/>
  <c r="AI125" i="32"/>
  <c r="AH125" i="32"/>
  <c r="AE125" i="32"/>
  <c r="AD125" i="32"/>
  <c r="AA125" i="32"/>
  <c r="Z125" i="32"/>
  <c r="W125" i="32"/>
  <c r="V125" i="32"/>
  <c r="S125" i="32"/>
  <c r="R125" i="32"/>
  <c r="O125" i="32"/>
  <c r="N125" i="32"/>
  <c r="K125" i="32"/>
  <c r="J125" i="32"/>
  <c r="G125" i="32"/>
  <c r="F125" i="32"/>
  <c r="B125" i="32"/>
  <c r="A125" i="32"/>
  <c r="AI124" i="32"/>
  <c r="AH124" i="32"/>
  <c r="AE124" i="32"/>
  <c r="AD124" i="32"/>
  <c r="AA124" i="32"/>
  <c r="Z124" i="32"/>
  <c r="W124" i="32"/>
  <c r="V124" i="32"/>
  <c r="S124" i="32"/>
  <c r="R124" i="32"/>
  <c r="O124" i="32"/>
  <c r="N124" i="32"/>
  <c r="K124" i="32"/>
  <c r="AJ124" i="32" s="1"/>
  <c r="J124" i="32"/>
  <c r="G124" i="32"/>
  <c r="F124" i="32"/>
  <c r="B124" i="32"/>
  <c r="A124" i="32"/>
  <c r="AJ123" i="32"/>
  <c r="AI123" i="32"/>
  <c r="AH123" i="32"/>
  <c r="AE123" i="32"/>
  <c r="AD123" i="32"/>
  <c r="AA123" i="32"/>
  <c r="Z123" i="32"/>
  <c r="W123" i="32"/>
  <c r="V123" i="32"/>
  <c r="S123" i="32"/>
  <c r="R123" i="32"/>
  <c r="O123" i="32"/>
  <c r="N123" i="32"/>
  <c r="K123" i="32"/>
  <c r="J123" i="32"/>
  <c r="G123" i="32"/>
  <c r="F123" i="32"/>
  <c r="B123" i="32"/>
  <c r="A123" i="32"/>
  <c r="AI122" i="32"/>
  <c r="AH122" i="32"/>
  <c r="AE122" i="32"/>
  <c r="AD122" i="32"/>
  <c r="AA122" i="32"/>
  <c r="Z122" i="32"/>
  <c r="W122" i="32"/>
  <c r="V122" i="32"/>
  <c r="S122" i="32"/>
  <c r="R122" i="32"/>
  <c r="O122" i="32"/>
  <c r="N122" i="32"/>
  <c r="K122" i="32"/>
  <c r="AJ122" i="32" s="1"/>
  <c r="J122" i="32"/>
  <c r="G122" i="32"/>
  <c r="F122" i="32"/>
  <c r="B122" i="32"/>
  <c r="A122" i="32"/>
  <c r="AJ121" i="32"/>
  <c r="AI121" i="32"/>
  <c r="AH121" i="32"/>
  <c r="AE121" i="32"/>
  <c r="AD121" i="32"/>
  <c r="AA121" i="32"/>
  <c r="Z121" i="32"/>
  <c r="W121" i="32"/>
  <c r="V121" i="32"/>
  <c r="S121" i="32"/>
  <c r="R121" i="32"/>
  <c r="O121" i="32"/>
  <c r="N121" i="32"/>
  <c r="K121" i="32"/>
  <c r="J121" i="32"/>
  <c r="G121" i="32"/>
  <c r="F121" i="32"/>
  <c r="B121" i="32"/>
  <c r="A121" i="32"/>
  <c r="AI120" i="32"/>
  <c r="AH120" i="32"/>
  <c r="AE120" i="32"/>
  <c r="AD120" i="32"/>
  <c r="AA120" i="32"/>
  <c r="Z120" i="32"/>
  <c r="W120" i="32"/>
  <c r="V120" i="32"/>
  <c r="S120" i="32"/>
  <c r="R120" i="32"/>
  <c r="O120" i="32"/>
  <c r="N120" i="32"/>
  <c r="K120" i="32"/>
  <c r="AJ120" i="32" s="1"/>
  <c r="J120" i="32"/>
  <c r="G120" i="32"/>
  <c r="F120" i="32"/>
  <c r="B120" i="32"/>
  <c r="A120" i="32"/>
  <c r="AJ119" i="32"/>
  <c r="AI119" i="32"/>
  <c r="AH119" i="32"/>
  <c r="AE119" i="32"/>
  <c r="AD119" i="32"/>
  <c r="AA119" i="32"/>
  <c r="Z119" i="32"/>
  <c r="W119" i="32"/>
  <c r="V119" i="32"/>
  <c r="S119" i="32"/>
  <c r="R119" i="32"/>
  <c r="O119" i="32"/>
  <c r="N119" i="32"/>
  <c r="K119" i="32"/>
  <c r="J119" i="32"/>
  <c r="G119" i="32"/>
  <c r="F119" i="32"/>
  <c r="B119" i="32"/>
  <c r="A119" i="32"/>
  <c r="AI118" i="32"/>
  <c r="AH118" i="32"/>
  <c r="AE118" i="32"/>
  <c r="AD118" i="32"/>
  <c r="AA118" i="32"/>
  <c r="Z118" i="32"/>
  <c r="W118" i="32"/>
  <c r="V118" i="32"/>
  <c r="S118" i="32"/>
  <c r="R118" i="32"/>
  <c r="O118" i="32"/>
  <c r="N118" i="32"/>
  <c r="K118" i="32"/>
  <c r="AJ118" i="32" s="1"/>
  <c r="J118" i="32"/>
  <c r="G118" i="32"/>
  <c r="F118" i="32"/>
  <c r="B118" i="32"/>
  <c r="A118" i="32"/>
  <c r="AJ117" i="32"/>
  <c r="AI117" i="32"/>
  <c r="AH117" i="32"/>
  <c r="AE117" i="32"/>
  <c r="AD117" i="32"/>
  <c r="AA117" i="32"/>
  <c r="Z117" i="32"/>
  <c r="W117" i="32"/>
  <c r="V117" i="32"/>
  <c r="S117" i="32"/>
  <c r="R117" i="32"/>
  <c r="O117" i="32"/>
  <c r="N117" i="32"/>
  <c r="K117" i="32"/>
  <c r="J117" i="32"/>
  <c r="G117" i="32"/>
  <c r="F117" i="32"/>
  <c r="B117" i="32"/>
  <c r="A117" i="32"/>
  <c r="AI116" i="32"/>
  <c r="AH116" i="32"/>
  <c r="AE116" i="32"/>
  <c r="AD116" i="32"/>
  <c r="AA116" i="32"/>
  <c r="Z116" i="32"/>
  <c r="W116" i="32"/>
  <c r="V116" i="32"/>
  <c r="S116" i="32"/>
  <c r="R116" i="32"/>
  <c r="O116" i="32"/>
  <c r="N116" i="32"/>
  <c r="K116" i="32"/>
  <c r="AJ116" i="32" s="1"/>
  <c r="J116" i="32"/>
  <c r="G116" i="32"/>
  <c r="F116" i="32"/>
  <c r="B116" i="32"/>
  <c r="A116" i="32"/>
  <c r="AJ115" i="32"/>
  <c r="AI115" i="32"/>
  <c r="AH115" i="32"/>
  <c r="AE115" i="32"/>
  <c r="AD115" i="32"/>
  <c r="AA115" i="32"/>
  <c r="Z115" i="32"/>
  <c r="W115" i="32"/>
  <c r="V115" i="32"/>
  <c r="S115" i="32"/>
  <c r="R115" i="32"/>
  <c r="O115" i="32"/>
  <c r="N115" i="32"/>
  <c r="K115" i="32"/>
  <c r="J115" i="32"/>
  <c r="G115" i="32"/>
  <c r="F115" i="32"/>
  <c r="B115" i="32"/>
  <c r="A115" i="32"/>
  <c r="AI114" i="32"/>
  <c r="AH114" i="32"/>
  <c r="AE114" i="32"/>
  <c r="AD114" i="32"/>
  <c r="AA114" i="32"/>
  <c r="Z114" i="32"/>
  <c r="W114" i="32"/>
  <c r="V114" i="32"/>
  <c r="S114" i="32"/>
  <c r="R114" i="32"/>
  <c r="O114" i="32"/>
  <c r="N114" i="32"/>
  <c r="K114" i="32"/>
  <c r="AJ114" i="32" s="1"/>
  <c r="J114" i="32"/>
  <c r="G114" i="32"/>
  <c r="F114" i="32"/>
  <c r="B114" i="32"/>
  <c r="A114" i="32"/>
  <c r="AJ113" i="32"/>
  <c r="AI113" i="32"/>
  <c r="AH113" i="32"/>
  <c r="AE113" i="32"/>
  <c r="AD113" i="32"/>
  <c r="AA113" i="32"/>
  <c r="Z113" i="32"/>
  <c r="W113" i="32"/>
  <c r="V113" i="32"/>
  <c r="S113" i="32"/>
  <c r="R113" i="32"/>
  <c r="O113" i="32"/>
  <c r="N113" i="32"/>
  <c r="K113" i="32"/>
  <c r="J113" i="32"/>
  <c r="G113" i="32"/>
  <c r="F113" i="32"/>
  <c r="B113" i="32"/>
  <c r="A113" i="32"/>
  <c r="AI112" i="32"/>
  <c r="AH112" i="32"/>
  <c r="AE112" i="32"/>
  <c r="AD112" i="32"/>
  <c r="AA112" i="32"/>
  <c r="Z112" i="32"/>
  <c r="W112" i="32"/>
  <c r="V112" i="32"/>
  <c r="S112" i="32"/>
  <c r="R112" i="32"/>
  <c r="O112" i="32"/>
  <c r="N112" i="32"/>
  <c r="K112" i="32"/>
  <c r="AJ112" i="32" s="1"/>
  <c r="J112" i="32"/>
  <c r="G112" i="32"/>
  <c r="F112" i="32"/>
  <c r="B112" i="32"/>
  <c r="A112" i="32"/>
  <c r="AJ111" i="32"/>
  <c r="AI111" i="32"/>
  <c r="AH111" i="32"/>
  <c r="AE111" i="32"/>
  <c r="AD111" i="32"/>
  <c r="AA111" i="32"/>
  <c r="Z111" i="32"/>
  <c r="W111" i="32"/>
  <c r="V111" i="32"/>
  <c r="S111" i="32"/>
  <c r="R111" i="32"/>
  <c r="O111" i="32"/>
  <c r="N111" i="32"/>
  <c r="K111" i="32"/>
  <c r="J111" i="32"/>
  <c r="G111" i="32"/>
  <c r="F111" i="32"/>
  <c r="B111" i="32"/>
  <c r="A111" i="32"/>
  <c r="AI110" i="32"/>
  <c r="AH110" i="32"/>
  <c r="AE110" i="32"/>
  <c r="AD110" i="32"/>
  <c r="AA110" i="32"/>
  <c r="Z110" i="32"/>
  <c r="W110" i="32"/>
  <c r="V110" i="32"/>
  <c r="S110" i="32"/>
  <c r="R110" i="32"/>
  <c r="O110" i="32"/>
  <c r="N110" i="32"/>
  <c r="K110" i="32"/>
  <c r="AJ110" i="32" s="1"/>
  <c r="J110" i="32"/>
  <c r="G110" i="32"/>
  <c r="F110" i="32"/>
  <c r="B110" i="32"/>
  <c r="A110" i="32"/>
  <c r="AJ109" i="32"/>
  <c r="AI109" i="32"/>
  <c r="AH109" i="32"/>
  <c r="AE109" i="32"/>
  <c r="AD109" i="32"/>
  <c r="AA109" i="32"/>
  <c r="Z109" i="32"/>
  <c r="W109" i="32"/>
  <c r="V109" i="32"/>
  <c r="S109" i="32"/>
  <c r="R109" i="32"/>
  <c r="O109" i="32"/>
  <c r="N109" i="32"/>
  <c r="K109" i="32"/>
  <c r="J109" i="32"/>
  <c r="G109" i="32"/>
  <c r="F109" i="32"/>
  <c r="B109" i="32"/>
  <c r="A109" i="32"/>
  <c r="AI108" i="32"/>
  <c r="AH108" i="32"/>
  <c r="AE108" i="32"/>
  <c r="AD108" i="32"/>
  <c r="AA108" i="32"/>
  <c r="Z108" i="32"/>
  <c r="W108" i="32"/>
  <c r="V108" i="32"/>
  <c r="S108" i="32"/>
  <c r="R108" i="32"/>
  <c r="O108" i="32"/>
  <c r="N108" i="32"/>
  <c r="K108" i="32"/>
  <c r="AJ108" i="32" s="1"/>
  <c r="J108" i="32"/>
  <c r="G108" i="32"/>
  <c r="F108" i="32"/>
  <c r="B108" i="32"/>
  <c r="A108" i="32"/>
  <c r="AJ107" i="32"/>
  <c r="AI107" i="32"/>
  <c r="AH107" i="32"/>
  <c r="AE107" i="32"/>
  <c r="AD107" i="32"/>
  <c r="AA107" i="32"/>
  <c r="Z107" i="32"/>
  <c r="W107" i="32"/>
  <c r="V107" i="32"/>
  <c r="S107" i="32"/>
  <c r="R107" i="32"/>
  <c r="O107" i="32"/>
  <c r="N107" i="32"/>
  <c r="K107" i="32"/>
  <c r="J107" i="32"/>
  <c r="G107" i="32"/>
  <c r="F107" i="32"/>
  <c r="B107" i="32"/>
  <c r="A107" i="32"/>
  <c r="AI106" i="32"/>
  <c r="AH106" i="32"/>
  <c r="AE106" i="32"/>
  <c r="AD106" i="32"/>
  <c r="AA106" i="32"/>
  <c r="Z106" i="32"/>
  <c r="W106" i="32"/>
  <c r="V106" i="32"/>
  <c r="S106" i="32"/>
  <c r="R106" i="32"/>
  <c r="O106" i="32"/>
  <c r="N106" i="32"/>
  <c r="K106" i="32"/>
  <c r="AJ106" i="32" s="1"/>
  <c r="J106" i="32"/>
  <c r="G106" i="32"/>
  <c r="F106" i="32"/>
  <c r="B106" i="32"/>
  <c r="A106" i="32"/>
  <c r="AJ105" i="32"/>
  <c r="AI105" i="32"/>
  <c r="AH105" i="32"/>
  <c r="AE105" i="32"/>
  <c r="AD105" i="32"/>
  <c r="AA105" i="32"/>
  <c r="Z105" i="32"/>
  <c r="W105" i="32"/>
  <c r="V105" i="32"/>
  <c r="S105" i="32"/>
  <c r="R105" i="32"/>
  <c r="O105" i="32"/>
  <c r="N105" i="32"/>
  <c r="K105" i="32"/>
  <c r="J105" i="32"/>
  <c r="G105" i="32"/>
  <c r="F105" i="32"/>
  <c r="B105" i="32"/>
  <c r="A105" i="32"/>
  <c r="AI104" i="32"/>
  <c r="AH104" i="32"/>
  <c r="AE104" i="32"/>
  <c r="AD104" i="32"/>
  <c r="AA104" i="32"/>
  <c r="Z104" i="32"/>
  <c r="W104" i="32"/>
  <c r="V104" i="32"/>
  <c r="S104" i="32"/>
  <c r="R104" i="32"/>
  <c r="O104" i="32"/>
  <c r="N104" i="32"/>
  <c r="K104" i="32"/>
  <c r="AJ104" i="32" s="1"/>
  <c r="J104" i="32"/>
  <c r="G104" i="32"/>
  <c r="F104" i="32"/>
  <c r="B104" i="32"/>
  <c r="A104" i="32"/>
  <c r="AJ103" i="32"/>
  <c r="AI103" i="32"/>
  <c r="AH103" i="32"/>
  <c r="AE103" i="32"/>
  <c r="AD103" i="32"/>
  <c r="AA103" i="32"/>
  <c r="Z103" i="32"/>
  <c r="W103" i="32"/>
  <c r="V103" i="32"/>
  <c r="S103" i="32"/>
  <c r="R103" i="32"/>
  <c r="O103" i="32"/>
  <c r="N103" i="32"/>
  <c r="K103" i="32"/>
  <c r="J103" i="32"/>
  <c r="G103" i="32"/>
  <c r="F103" i="32"/>
  <c r="B103" i="32"/>
  <c r="A103" i="32"/>
  <c r="AI102" i="32"/>
  <c r="AH102" i="32"/>
  <c r="AE102" i="32"/>
  <c r="AD102" i="32"/>
  <c r="AA102" i="32"/>
  <c r="Z102" i="32"/>
  <c r="W102" i="32"/>
  <c r="V102" i="32"/>
  <c r="S102" i="32"/>
  <c r="R102" i="32"/>
  <c r="O102" i="32"/>
  <c r="N102" i="32"/>
  <c r="K102" i="32"/>
  <c r="AJ102" i="32" s="1"/>
  <c r="J102" i="32"/>
  <c r="G102" i="32"/>
  <c r="F102" i="32"/>
  <c r="B102" i="32"/>
  <c r="A102" i="32"/>
  <c r="AJ101" i="32"/>
  <c r="AI101" i="32"/>
  <c r="AH101" i="32"/>
  <c r="AE101" i="32"/>
  <c r="AD101" i="32"/>
  <c r="AA101" i="32"/>
  <c r="Z101" i="32"/>
  <c r="W101" i="32"/>
  <c r="V101" i="32"/>
  <c r="S101" i="32"/>
  <c r="R101" i="32"/>
  <c r="O101" i="32"/>
  <c r="N101" i="32"/>
  <c r="K101" i="32"/>
  <c r="J101" i="32"/>
  <c r="G101" i="32"/>
  <c r="F101" i="32"/>
  <c r="B101" i="32"/>
  <c r="A101" i="32"/>
  <c r="AI100" i="32"/>
  <c r="AH100" i="32"/>
  <c r="AE100" i="32"/>
  <c r="AD100" i="32"/>
  <c r="AA100" i="32"/>
  <c r="Z100" i="32"/>
  <c r="W100" i="32"/>
  <c r="V100" i="32"/>
  <c r="S100" i="32"/>
  <c r="R100" i="32"/>
  <c r="O100" i="32"/>
  <c r="N100" i="32"/>
  <c r="K100" i="32"/>
  <c r="AJ100" i="32" s="1"/>
  <c r="J100" i="32"/>
  <c r="G100" i="32"/>
  <c r="F100" i="32"/>
  <c r="B100" i="32"/>
  <c r="A100" i="32"/>
  <c r="AJ99" i="32"/>
  <c r="AI99" i="32"/>
  <c r="AH99" i="32"/>
  <c r="AE99" i="32"/>
  <c r="AD99" i="32"/>
  <c r="AA99" i="32"/>
  <c r="Z99" i="32"/>
  <c r="W99" i="32"/>
  <c r="V99" i="32"/>
  <c r="S99" i="32"/>
  <c r="R99" i="32"/>
  <c r="O99" i="32"/>
  <c r="N99" i="32"/>
  <c r="K99" i="32"/>
  <c r="J99" i="32"/>
  <c r="G99" i="32"/>
  <c r="F99" i="32"/>
  <c r="B99" i="32"/>
  <c r="A99" i="32"/>
  <c r="AI98" i="32"/>
  <c r="AH98" i="32"/>
  <c r="AE98" i="32"/>
  <c r="AD98" i="32"/>
  <c r="AA98" i="32"/>
  <c r="Z98" i="32"/>
  <c r="W98" i="32"/>
  <c r="V98" i="32"/>
  <c r="S98" i="32"/>
  <c r="R98" i="32"/>
  <c r="O98" i="32"/>
  <c r="N98" i="32"/>
  <c r="K98" i="32"/>
  <c r="AJ98" i="32" s="1"/>
  <c r="J98" i="32"/>
  <c r="G98" i="32"/>
  <c r="F98" i="32"/>
  <c r="B98" i="32"/>
  <c r="A98" i="32"/>
  <c r="AJ97" i="32"/>
  <c r="AI97" i="32"/>
  <c r="AH97" i="32"/>
  <c r="AE97" i="32"/>
  <c r="AD97" i="32"/>
  <c r="AA97" i="32"/>
  <c r="Z97" i="32"/>
  <c r="W97" i="32"/>
  <c r="V97" i="32"/>
  <c r="S97" i="32"/>
  <c r="R97" i="32"/>
  <c r="O97" i="32"/>
  <c r="N97" i="32"/>
  <c r="K97" i="32"/>
  <c r="J97" i="32"/>
  <c r="G97" i="32"/>
  <c r="F97" i="32"/>
  <c r="B97" i="32"/>
  <c r="A97" i="32"/>
  <c r="AI96" i="32"/>
  <c r="AH96" i="32"/>
  <c r="AE96" i="32"/>
  <c r="AD96" i="32"/>
  <c r="AA96" i="32"/>
  <c r="Z96" i="32"/>
  <c r="W96" i="32"/>
  <c r="V96" i="32"/>
  <c r="S96" i="32"/>
  <c r="R96" i="32"/>
  <c r="O96" i="32"/>
  <c r="N96" i="32"/>
  <c r="K96" i="32"/>
  <c r="AJ96" i="32" s="1"/>
  <c r="J96" i="32"/>
  <c r="G96" i="32"/>
  <c r="F96" i="32"/>
  <c r="B96" i="32"/>
  <c r="A96" i="32"/>
  <c r="AJ95" i="32"/>
  <c r="AI95" i="32"/>
  <c r="AH95" i="32"/>
  <c r="AE95" i="32"/>
  <c r="AD95" i="32"/>
  <c r="AA95" i="32"/>
  <c r="Z95" i="32"/>
  <c r="W95" i="32"/>
  <c r="V95" i="32"/>
  <c r="S95" i="32"/>
  <c r="R95" i="32"/>
  <c r="O95" i="32"/>
  <c r="N95" i="32"/>
  <c r="K95" i="32"/>
  <c r="J95" i="32"/>
  <c r="G95" i="32"/>
  <c r="F95" i="32"/>
  <c r="B95" i="32"/>
  <c r="A95" i="32"/>
  <c r="AI94" i="32"/>
  <c r="AH94" i="32"/>
  <c r="AE94" i="32"/>
  <c r="AD94" i="32"/>
  <c r="AA94" i="32"/>
  <c r="Z94" i="32"/>
  <c r="W94" i="32"/>
  <c r="V94" i="32"/>
  <c r="S94" i="32"/>
  <c r="R94" i="32"/>
  <c r="O94" i="32"/>
  <c r="N94" i="32"/>
  <c r="K94" i="32"/>
  <c r="AJ94" i="32" s="1"/>
  <c r="J94" i="32"/>
  <c r="G94" i="32"/>
  <c r="F94" i="32"/>
  <c r="B94" i="32"/>
  <c r="A94" i="32"/>
  <c r="AJ93" i="32"/>
  <c r="AI93" i="32"/>
  <c r="AH93" i="32"/>
  <c r="AE93" i="32"/>
  <c r="AD93" i="32"/>
  <c r="AA93" i="32"/>
  <c r="Z93" i="32"/>
  <c r="W93" i="32"/>
  <c r="V93" i="32"/>
  <c r="S93" i="32"/>
  <c r="R93" i="32"/>
  <c r="O93" i="32"/>
  <c r="N93" i="32"/>
  <c r="K93" i="32"/>
  <c r="J93" i="32"/>
  <c r="G93" i="32"/>
  <c r="F93" i="32"/>
  <c r="B93" i="32"/>
  <c r="A93" i="32"/>
  <c r="AI92" i="32"/>
  <c r="AH92" i="32"/>
  <c r="AE92" i="32"/>
  <c r="AD92" i="32"/>
  <c r="AA92" i="32"/>
  <c r="Z92" i="32"/>
  <c r="W92" i="32"/>
  <c r="V92" i="32"/>
  <c r="S92" i="32"/>
  <c r="R92" i="32"/>
  <c r="O92" i="32"/>
  <c r="N92" i="32"/>
  <c r="K92" i="32"/>
  <c r="AJ92" i="32" s="1"/>
  <c r="J92" i="32"/>
  <c r="G92" i="32"/>
  <c r="F92" i="32"/>
  <c r="B92" i="32"/>
  <c r="A92" i="32"/>
  <c r="AJ91" i="32"/>
  <c r="AI91" i="32"/>
  <c r="AH91" i="32"/>
  <c r="AE91" i="32"/>
  <c r="AD91" i="32"/>
  <c r="AA91" i="32"/>
  <c r="Z91" i="32"/>
  <c r="W91" i="32"/>
  <c r="V91" i="32"/>
  <c r="S91" i="32"/>
  <c r="R91" i="32"/>
  <c r="O91" i="32"/>
  <c r="N91" i="32"/>
  <c r="K91" i="32"/>
  <c r="J91" i="32"/>
  <c r="G91" i="32"/>
  <c r="F91" i="32"/>
  <c r="B91" i="32"/>
  <c r="A91" i="32"/>
  <c r="AI90" i="32"/>
  <c r="AH90" i="32"/>
  <c r="AE90" i="32"/>
  <c r="AD90" i="32"/>
  <c r="AA90" i="32"/>
  <c r="Z90" i="32"/>
  <c r="W90" i="32"/>
  <c r="V90" i="32"/>
  <c r="S90" i="32"/>
  <c r="R90" i="32"/>
  <c r="O90" i="32"/>
  <c r="N90" i="32"/>
  <c r="K90" i="32"/>
  <c r="AJ90" i="32" s="1"/>
  <c r="J90" i="32"/>
  <c r="G90" i="32"/>
  <c r="F90" i="32"/>
  <c r="B90" i="32"/>
  <c r="A90" i="32"/>
  <c r="AJ89" i="32"/>
  <c r="AI89" i="32"/>
  <c r="AH89" i="32"/>
  <c r="AE89" i="32"/>
  <c r="AD89" i="32"/>
  <c r="AA89" i="32"/>
  <c r="Z89" i="32"/>
  <c r="W89" i="32"/>
  <c r="V89" i="32"/>
  <c r="S89" i="32"/>
  <c r="R89" i="32"/>
  <c r="O89" i="32"/>
  <c r="N89" i="32"/>
  <c r="K89" i="32"/>
  <c r="J89" i="32"/>
  <c r="G89" i="32"/>
  <c r="F89" i="32"/>
  <c r="B89" i="32"/>
  <c r="A89" i="32"/>
  <c r="AI88" i="32"/>
  <c r="AH88" i="32"/>
  <c r="AE88" i="32"/>
  <c r="AD88" i="32"/>
  <c r="AA88" i="32"/>
  <c r="Z88" i="32"/>
  <c r="W88" i="32"/>
  <c r="V88" i="32"/>
  <c r="S88" i="32"/>
  <c r="R88" i="32"/>
  <c r="O88" i="32"/>
  <c r="N88" i="32"/>
  <c r="K88" i="32"/>
  <c r="AJ88" i="32" s="1"/>
  <c r="J88" i="32"/>
  <c r="G88" i="32"/>
  <c r="F88" i="32"/>
  <c r="B88" i="32"/>
  <c r="A88" i="32"/>
  <c r="AJ87" i="32"/>
  <c r="AI87" i="32"/>
  <c r="AH87" i="32"/>
  <c r="AE87" i="32"/>
  <c r="AD87" i="32"/>
  <c r="AA87" i="32"/>
  <c r="Z87" i="32"/>
  <c r="W87" i="32"/>
  <c r="V87" i="32"/>
  <c r="S87" i="32"/>
  <c r="R87" i="32"/>
  <c r="O87" i="32"/>
  <c r="N87" i="32"/>
  <c r="K87" i="32"/>
  <c r="J87" i="32"/>
  <c r="G87" i="32"/>
  <c r="F87" i="32"/>
  <c r="B87" i="32"/>
  <c r="A87" i="32"/>
  <c r="AI86" i="32"/>
  <c r="AH86" i="32"/>
  <c r="AE86" i="32"/>
  <c r="AD86" i="32"/>
  <c r="AA86" i="32"/>
  <c r="Z86" i="32"/>
  <c r="W86" i="32"/>
  <c r="V86" i="32"/>
  <c r="S86" i="32"/>
  <c r="R86" i="32"/>
  <c r="O86" i="32"/>
  <c r="N86" i="32"/>
  <c r="K86" i="32"/>
  <c r="AJ86" i="32" s="1"/>
  <c r="J86" i="32"/>
  <c r="G86" i="32"/>
  <c r="F86" i="32"/>
  <c r="B86" i="32"/>
  <c r="A86" i="32"/>
  <c r="AJ85" i="32"/>
  <c r="AI85" i="32"/>
  <c r="AH85" i="32"/>
  <c r="AE85" i="32"/>
  <c r="AD85" i="32"/>
  <c r="AA85" i="32"/>
  <c r="Z85" i="32"/>
  <c r="W85" i="32"/>
  <c r="V85" i="32"/>
  <c r="S85" i="32"/>
  <c r="R85" i="32"/>
  <c r="O85" i="32"/>
  <c r="N85" i="32"/>
  <c r="K85" i="32"/>
  <c r="J85" i="32"/>
  <c r="G85" i="32"/>
  <c r="F85" i="32"/>
  <c r="B85" i="32"/>
  <c r="A85" i="32"/>
  <c r="AI84" i="32"/>
  <c r="AH84" i="32"/>
  <c r="AE84" i="32"/>
  <c r="AD84" i="32"/>
  <c r="AA84" i="32"/>
  <c r="Z84" i="32"/>
  <c r="W84" i="32"/>
  <c r="V84" i="32"/>
  <c r="S84" i="32"/>
  <c r="R84" i="32"/>
  <c r="O84" i="32"/>
  <c r="N84" i="32"/>
  <c r="K84" i="32"/>
  <c r="AJ84" i="32" s="1"/>
  <c r="J84" i="32"/>
  <c r="G84" i="32"/>
  <c r="F84" i="32"/>
  <c r="B84" i="32"/>
  <c r="A84" i="32"/>
  <c r="AJ83" i="32"/>
  <c r="AI83" i="32"/>
  <c r="AH83" i="32"/>
  <c r="AE83" i="32"/>
  <c r="AD83" i="32"/>
  <c r="AA83" i="32"/>
  <c r="Z83" i="32"/>
  <c r="W83" i="32"/>
  <c r="V83" i="32"/>
  <c r="S83" i="32"/>
  <c r="R83" i="32"/>
  <c r="O83" i="32"/>
  <c r="N83" i="32"/>
  <c r="K83" i="32"/>
  <c r="J83" i="32"/>
  <c r="G83" i="32"/>
  <c r="F83" i="32"/>
  <c r="B83" i="32"/>
  <c r="A83" i="32"/>
  <c r="AI82" i="32"/>
  <c r="AH82" i="32"/>
  <c r="AE82" i="32"/>
  <c r="AD82" i="32"/>
  <c r="AA82" i="32"/>
  <c r="Z82" i="32"/>
  <c r="W82" i="32"/>
  <c r="V82" i="32"/>
  <c r="S82" i="32"/>
  <c r="R82" i="32"/>
  <c r="O82" i="32"/>
  <c r="N82" i="32"/>
  <c r="K82" i="32"/>
  <c r="AJ82" i="32" s="1"/>
  <c r="J82" i="32"/>
  <c r="G82" i="32"/>
  <c r="F82" i="32"/>
  <c r="B82" i="32"/>
  <c r="A82" i="32"/>
  <c r="AJ81" i="32"/>
  <c r="AI81" i="32"/>
  <c r="AH81" i="32"/>
  <c r="AE81" i="32"/>
  <c r="AD81" i="32"/>
  <c r="AA81" i="32"/>
  <c r="Z81" i="32"/>
  <c r="W81" i="32"/>
  <c r="V81" i="32"/>
  <c r="S81" i="32"/>
  <c r="R81" i="32"/>
  <c r="O81" i="32"/>
  <c r="N81" i="32"/>
  <c r="K81" i="32"/>
  <c r="J81" i="32"/>
  <c r="G81" i="32"/>
  <c r="F81" i="32"/>
  <c r="B81" i="32"/>
  <c r="A81" i="32"/>
  <c r="AI80" i="32"/>
  <c r="AH80" i="32"/>
  <c r="AE80" i="32"/>
  <c r="AD80" i="32"/>
  <c r="AA80" i="32"/>
  <c r="Z80" i="32"/>
  <c r="W80" i="32"/>
  <c r="V80" i="32"/>
  <c r="S80" i="32"/>
  <c r="R80" i="32"/>
  <c r="O80" i="32"/>
  <c r="N80" i="32"/>
  <c r="K80" i="32"/>
  <c r="AJ80" i="32" s="1"/>
  <c r="J80" i="32"/>
  <c r="G80" i="32"/>
  <c r="F80" i="32"/>
  <c r="B80" i="32"/>
  <c r="A80" i="32"/>
  <c r="AJ79" i="32"/>
  <c r="AI79" i="32"/>
  <c r="AH79" i="32"/>
  <c r="AE79" i="32"/>
  <c r="AD79" i="32"/>
  <c r="AA79" i="32"/>
  <c r="Z79" i="32"/>
  <c r="W79" i="32"/>
  <c r="V79" i="32"/>
  <c r="S79" i="32"/>
  <c r="R79" i="32"/>
  <c r="O79" i="32"/>
  <c r="N79" i="32"/>
  <c r="K79" i="32"/>
  <c r="J79" i="32"/>
  <c r="G79" i="32"/>
  <c r="F79" i="32"/>
  <c r="B79" i="32"/>
  <c r="A79" i="32"/>
  <c r="AI78" i="32"/>
  <c r="AH78" i="32"/>
  <c r="AE78" i="32"/>
  <c r="AD78" i="32"/>
  <c r="AA78" i="32"/>
  <c r="Z78" i="32"/>
  <c r="W78" i="32"/>
  <c r="V78" i="32"/>
  <c r="S78" i="32"/>
  <c r="R78" i="32"/>
  <c r="O78" i="32"/>
  <c r="N78" i="32"/>
  <c r="K78" i="32"/>
  <c r="AJ78" i="32" s="1"/>
  <c r="J78" i="32"/>
  <c r="G78" i="32"/>
  <c r="F78" i="32"/>
  <c r="B78" i="32"/>
  <c r="A78" i="32"/>
  <c r="AJ77" i="32"/>
  <c r="AI77" i="32"/>
  <c r="AH77" i="32"/>
  <c r="AE77" i="32"/>
  <c r="AD77" i="32"/>
  <c r="AA77" i="32"/>
  <c r="Z77" i="32"/>
  <c r="W77" i="32"/>
  <c r="V77" i="32"/>
  <c r="S77" i="32"/>
  <c r="R77" i="32"/>
  <c r="O77" i="32"/>
  <c r="N77" i="32"/>
  <c r="K77" i="32"/>
  <c r="J77" i="32"/>
  <c r="G77" i="32"/>
  <c r="F77" i="32"/>
  <c r="B77" i="32"/>
  <c r="A77" i="32"/>
  <c r="AI76" i="32"/>
  <c r="AH76" i="32"/>
  <c r="AE76" i="32"/>
  <c r="AD76" i="32"/>
  <c r="AA76" i="32"/>
  <c r="Z76" i="32"/>
  <c r="W76" i="32"/>
  <c r="V76" i="32"/>
  <c r="S76" i="32"/>
  <c r="R76" i="32"/>
  <c r="O76" i="32"/>
  <c r="N76" i="32"/>
  <c r="K76" i="32"/>
  <c r="AJ76" i="32" s="1"/>
  <c r="J76" i="32"/>
  <c r="G76" i="32"/>
  <c r="F76" i="32"/>
  <c r="B76" i="32"/>
  <c r="A76" i="32"/>
  <c r="AJ75" i="32"/>
  <c r="AI75" i="32"/>
  <c r="AH75" i="32"/>
  <c r="AE75" i="32"/>
  <c r="AD75" i="32"/>
  <c r="AA75" i="32"/>
  <c r="Z75" i="32"/>
  <c r="W75" i="32"/>
  <c r="V75" i="32"/>
  <c r="S75" i="32"/>
  <c r="R75" i="32"/>
  <c r="O75" i="32"/>
  <c r="N75" i="32"/>
  <c r="K75" i="32"/>
  <c r="J75" i="32"/>
  <c r="G75" i="32"/>
  <c r="F75" i="32"/>
  <c r="B75" i="32"/>
  <c r="A75" i="32"/>
  <c r="AI74" i="32"/>
  <c r="AH74" i="32"/>
  <c r="AE74" i="32"/>
  <c r="AD74" i="32"/>
  <c r="AA74" i="32"/>
  <c r="Z74" i="32"/>
  <c r="W74" i="32"/>
  <c r="V74" i="32"/>
  <c r="S74" i="32"/>
  <c r="R74" i="32"/>
  <c r="O74" i="32"/>
  <c r="N74" i="32"/>
  <c r="K74" i="32"/>
  <c r="AJ74" i="32" s="1"/>
  <c r="J74" i="32"/>
  <c r="G74" i="32"/>
  <c r="F74" i="32"/>
  <c r="B74" i="32"/>
  <c r="A74" i="32"/>
  <c r="AJ73" i="32"/>
  <c r="AI73" i="32"/>
  <c r="AH73" i="32"/>
  <c r="AE73" i="32"/>
  <c r="AD73" i="32"/>
  <c r="AA73" i="32"/>
  <c r="Z73" i="32"/>
  <c r="W73" i="32"/>
  <c r="V73" i="32"/>
  <c r="S73" i="32"/>
  <c r="R73" i="32"/>
  <c r="O73" i="32"/>
  <c r="N73" i="32"/>
  <c r="K73" i="32"/>
  <c r="J73" i="32"/>
  <c r="G73" i="32"/>
  <c r="F73" i="32"/>
  <c r="B73" i="32"/>
  <c r="A73" i="32"/>
  <c r="AI72" i="32"/>
  <c r="AH72" i="32"/>
  <c r="AE72" i="32"/>
  <c r="AD72" i="32"/>
  <c r="AA72" i="32"/>
  <c r="Z72" i="32"/>
  <c r="W72" i="32"/>
  <c r="V72" i="32"/>
  <c r="S72" i="32"/>
  <c r="R72" i="32"/>
  <c r="O72" i="32"/>
  <c r="N72" i="32"/>
  <c r="K72" i="32"/>
  <c r="AJ72" i="32" s="1"/>
  <c r="J72" i="32"/>
  <c r="G72" i="32"/>
  <c r="F72" i="32"/>
  <c r="B72" i="32"/>
  <c r="A72" i="32"/>
  <c r="AJ71" i="32"/>
  <c r="AI71" i="32"/>
  <c r="AH71" i="32"/>
  <c r="AE71" i="32"/>
  <c r="AD71" i="32"/>
  <c r="AA71" i="32"/>
  <c r="Z71" i="32"/>
  <c r="W71" i="32"/>
  <c r="V71" i="32"/>
  <c r="S71" i="32"/>
  <c r="R71" i="32"/>
  <c r="O71" i="32"/>
  <c r="N71" i="32"/>
  <c r="K71" i="32"/>
  <c r="J71" i="32"/>
  <c r="G71" i="32"/>
  <c r="F71" i="32"/>
  <c r="B71" i="32"/>
  <c r="A71" i="32"/>
  <c r="AI70" i="32"/>
  <c r="AH70" i="32"/>
  <c r="AE70" i="32"/>
  <c r="AD70" i="32"/>
  <c r="AA70" i="32"/>
  <c r="Z70" i="32"/>
  <c r="W70" i="32"/>
  <c r="V70" i="32"/>
  <c r="S70" i="32"/>
  <c r="R70" i="32"/>
  <c r="O70" i="32"/>
  <c r="N70" i="32"/>
  <c r="K70" i="32"/>
  <c r="AJ70" i="32" s="1"/>
  <c r="J70" i="32"/>
  <c r="G70" i="32"/>
  <c r="F70" i="32"/>
  <c r="B70" i="32"/>
  <c r="A70" i="32"/>
  <c r="AJ69" i="32"/>
  <c r="AI69" i="32"/>
  <c r="AH69" i="32"/>
  <c r="AE69" i="32"/>
  <c r="AD69" i="32"/>
  <c r="AA69" i="32"/>
  <c r="Z69" i="32"/>
  <c r="W69" i="32"/>
  <c r="V69" i="32"/>
  <c r="S69" i="32"/>
  <c r="R69" i="32"/>
  <c r="O69" i="32"/>
  <c r="N69" i="32"/>
  <c r="K69" i="32"/>
  <c r="J69" i="32"/>
  <c r="G69" i="32"/>
  <c r="F69" i="32"/>
  <c r="B69" i="32"/>
  <c r="A69" i="32"/>
  <c r="AI68" i="32"/>
  <c r="AH68" i="32"/>
  <c r="AE68" i="32"/>
  <c r="AD68" i="32"/>
  <c r="AA68" i="32"/>
  <c r="Z68" i="32"/>
  <c r="W68" i="32"/>
  <c r="V68" i="32"/>
  <c r="S68" i="32"/>
  <c r="R68" i="32"/>
  <c r="O68" i="32"/>
  <c r="N68" i="32"/>
  <c r="K68" i="32"/>
  <c r="AJ68" i="32" s="1"/>
  <c r="J68" i="32"/>
  <c r="G68" i="32"/>
  <c r="F68" i="32"/>
  <c r="B68" i="32"/>
  <c r="A68" i="32"/>
  <c r="AJ67" i="32"/>
  <c r="AI67" i="32"/>
  <c r="AH67" i="32"/>
  <c r="AE67" i="32"/>
  <c r="AD67" i="32"/>
  <c r="AA67" i="32"/>
  <c r="Z67" i="32"/>
  <c r="W67" i="32"/>
  <c r="V67" i="32"/>
  <c r="S67" i="32"/>
  <c r="R67" i="32"/>
  <c r="O67" i="32"/>
  <c r="N67" i="32"/>
  <c r="K67" i="32"/>
  <c r="J67" i="32"/>
  <c r="G67" i="32"/>
  <c r="F67" i="32"/>
  <c r="B67" i="32"/>
  <c r="A67" i="32"/>
  <c r="AI66" i="32"/>
  <c r="AH66" i="32"/>
  <c r="AE66" i="32"/>
  <c r="AD66" i="32"/>
  <c r="AA66" i="32"/>
  <c r="Z66" i="32"/>
  <c r="W66" i="32"/>
  <c r="V66" i="32"/>
  <c r="S66" i="32"/>
  <c r="R66" i="32"/>
  <c r="O66" i="32"/>
  <c r="N66" i="32"/>
  <c r="K66" i="32"/>
  <c r="AJ66" i="32" s="1"/>
  <c r="J66" i="32"/>
  <c r="G66" i="32"/>
  <c r="F66" i="32"/>
  <c r="B66" i="32"/>
  <c r="A66" i="32"/>
  <c r="AJ65" i="32"/>
  <c r="AI65" i="32"/>
  <c r="AH65" i="32"/>
  <c r="AE65" i="32"/>
  <c r="AD65" i="32"/>
  <c r="AA65" i="32"/>
  <c r="Z65" i="32"/>
  <c r="W65" i="32"/>
  <c r="V65" i="32"/>
  <c r="S65" i="32"/>
  <c r="R65" i="32"/>
  <c r="O65" i="32"/>
  <c r="N65" i="32"/>
  <c r="K65" i="32"/>
  <c r="J65" i="32"/>
  <c r="G65" i="32"/>
  <c r="F65" i="32"/>
  <c r="B65" i="32"/>
  <c r="A65" i="32"/>
  <c r="AI64" i="32"/>
  <c r="AH64" i="32"/>
  <c r="AE64" i="32"/>
  <c r="AD64" i="32"/>
  <c r="AA64" i="32"/>
  <c r="Z64" i="32"/>
  <c r="W64" i="32"/>
  <c r="V64" i="32"/>
  <c r="S64" i="32"/>
  <c r="R64" i="32"/>
  <c r="O64" i="32"/>
  <c r="N64" i="32"/>
  <c r="K64" i="32"/>
  <c r="AJ64" i="32" s="1"/>
  <c r="J64" i="32"/>
  <c r="G64" i="32"/>
  <c r="F64" i="32"/>
  <c r="B64" i="32"/>
  <c r="A64" i="32"/>
  <c r="AJ63" i="32"/>
  <c r="AI63" i="32"/>
  <c r="AH63" i="32"/>
  <c r="AE63" i="32"/>
  <c r="AD63" i="32"/>
  <c r="AA63" i="32"/>
  <c r="Z63" i="32"/>
  <c r="W63" i="32"/>
  <c r="V63" i="32"/>
  <c r="S63" i="32"/>
  <c r="R63" i="32"/>
  <c r="O63" i="32"/>
  <c r="N63" i="32"/>
  <c r="K63" i="32"/>
  <c r="J63" i="32"/>
  <c r="G63" i="32"/>
  <c r="F63" i="32"/>
  <c r="B63" i="32"/>
  <c r="A63" i="32"/>
  <c r="AI62" i="32"/>
  <c r="AH62" i="32"/>
  <c r="AE62" i="32"/>
  <c r="AD62" i="32"/>
  <c r="AA62" i="32"/>
  <c r="Z62" i="32"/>
  <c r="W62" i="32"/>
  <c r="V62" i="32"/>
  <c r="S62" i="32"/>
  <c r="R62" i="32"/>
  <c r="O62" i="32"/>
  <c r="N62" i="32"/>
  <c r="K62" i="32"/>
  <c r="AJ62" i="32" s="1"/>
  <c r="J62" i="32"/>
  <c r="G62" i="32"/>
  <c r="F62" i="32"/>
  <c r="B62" i="32"/>
  <c r="A62" i="32"/>
  <c r="AJ61" i="32"/>
  <c r="AI61" i="32"/>
  <c r="AH61" i="32"/>
  <c r="AE61" i="32"/>
  <c r="AD61" i="32"/>
  <c r="AA61" i="32"/>
  <c r="Z61" i="32"/>
  <c r="W61" i="32"/>
  <c r="V61" i="32"/>
  <c r="S61" i="32"/>
  <c r="R61" i="32"/>
  <c r="O61" i="32"/>
  <c r="N61" i="32"/>
  <c r="K61" i="32"/>
  <c r="J61" i="32"/>
  <c r="G61" i="32"/>
  <c r="F61" i="32"/>
  <c r="B61" i="32"/>
  <c r="A61" i="32"/>
  <c r="AI60" i="32"/>
  <c r="AH60" i="32"/>
  <c r="AE60" i="32"/>
  <c r="AD60" i="32"/>
  <c r="AA60" i="32"/>
  <c r="Z60" i="32"/>
  <c r="W60" i="32"/>
  <c r="V60" i="32"/>
  <c r="S60" i="32"/>
  <c r="R60" i="32"/>
  <c r="O60" i="32"/>
  <c r="N60" i="32"/>
  <c r="K60" i="32"/>
  <c r="AJ60" i="32" s="1"/>
  <c r="J60" i="32"/>
  <c r="G60" i="32"/>
  <c r="F60" i="32"/>
  <c r="B60" i="32"/>
  <c r="A60" i="32"/>
  <c r="AJ59" i="32"/>
  <c r="AI59" i="32"/>
  <c r="AH59" i="32"/>
  <c r="AE59" i="32"/>
  <c r="AD59" i="32"/>
  <c r="AA59" i="32"/>
  <c r="Z59" i="32"/>
  <c r="W59" i="32"/>
  <c r="V59" i="32"/>
  <c r="S59" i="32"/>
  <c r="R59" i="32"/>
  <c r="O59" i="32"/>
  <c r="N59" i="32"/>
  <c r="K59" i="32"/>
  <c r="J59" i="32"/>
  <c r="G59" i="32"/>
  <c r="F59" i="32"/>
  <c r="B59" i="32"/>
  <c r="A59" i="32"/>
  <c r="AI58" i="32"/>
  <c r="AH58" i="32"/>
  <c r="AE58" i="32"/>
  <c r="AD58" i="32"/>
  <c r="AA58" i="32"/>
  <c r="Z58" i="32"/>
  <c r="W58" i="32"/>
  <c r="V58" i="32"/>
  <c r="S58" i="32"/>
  <c r="R58" i="32"/>
  <c r="O58" i="32"/>
  <c r="N58" i="32"/>
  <c r="K58" i="32"/>
  <c r="AJ58" i="32" s="1"/>
  <c r="J58" i="32"/>
  <c r="G58" i="32"/>
  <c r="F58" i="32"/>
  <c r="B58" i="32"/>
  <c r="A58" i="32"/>
  <c r="AJ57" i="32"/>
  <c r="AI57" i="32"/>
  <c r="AH57" i="32"/>
  <c r="AE57" i="32"/>
  <c r="AD57" i="32"/>
  <c r="AA57" i="32"/>
  <c r="Z57" i="32"/>
  <c r="W57" i="32"/>
  <c r="V57" i="32"/>
  <c r="S57" i="32"/>
  <c r="R57" i="32"/>
  <c r="O57" i="32"/>
  <c r="N57" i="32"/>
  <c r="K57" i="32"/>
  <c r="J57" i="32"/>
  <c r="G57" i="32"/>
  <c r="F57" i="32"/>
  <c r="B57" i="32"/>
  <c r="A57" i="32"/>
  <c r="AI56" i="32"/>
  <c r="AH56" i="32"/>
  <c r="AE56" i="32"/>
  <c r="AD56" i="32"/>
  <c r="AA56" i="32"/>
  <c r="Z56" i="32"/>
  <c r="W56" i="32"/>
  <c r="V56" i="32"/>
  <c r="S56" i="32"/>
  <c r="R56" i="32"/>
  <c r="O56" i="32"/>
  <c r="N56" i="32"/>
  <c r="K56" i="32"/>
  <c r="AJ56" i="32" s="1"/>
  <c r="J56" i="32"/>
  <c r="G56" i="32"/>
  <c r="F56" i="32"/>
  <c r="B56" i="32"/>
  <c r="A56" i="32"/>
  <c r="AJ55" i="32"/>
  <c r="AI55" i="32"/>
  <c r="AH55" i="32"/>
  <c r="AE55" i="32"/>
  <c r="AD55" i="32"/>
  <c r="AA55" i="32"/>
  <c r="Z55" i="32"/>
  <c r="W55" i="32"/>
  <c r="V55" i="32"/>
  <c r="S55" i="32"/>
  <c r="R55" i="32"/>
  <c r="O55" i="32"/>
  <c r="N55" i="32"/>
  <c r="K55" i="32"/>
  <c r="J55" i="32"/>
  <c r="G55" i="32"/>
  <c r="F55" i="32"/>
  <c r="B55" i="32"/>
  <c r="A55" i="32"/>
  <c r="AI54" i="32"/>
  <c r="AH54" i="32"/>
  <c r="AE54" i="32"/>
  <c r="AD54" i="32"/>
  <c r="AA54" i="32"/>
  <c r="Z54" i="32"/>
  <c r="W54" i="32"/>
  <c r="V54" i="32"/>
  <c r="S54" i="32"/>
  <c r="R54" i="32"/>
  <c r="O54" i="32"/>
  <c r="N54" i="32"/>
  <c r="K54" i="32"/>
  <c r="AJ54" i="32" s="1"/>
  <c r="J54" i="32"/>
  <c r="G54" i="32"/>
  <c r="F54" i="32"/>
  <c r="B54" i="32"/>
  <c r="A54" i="32"/>
  <c r="AJ53" i="32"/>
  <c r="AI53" i="32"/>
  <c r="AH53" i="32"/>
  <c r="AE53" i="32"/>
  <c r="AD53" i="32"/>
  <c r="AA53" i="32"/>
  <c r="Z53" i="32"/>
  <c r="W53" i="32"/>
  <c r="V53" i="32"/>
  <c r="S53" i="32"/>
  <c r="R53" i="32"/>
  <c r="O53" i="32"/>
  <c r="N53" i="32"/>
  <c r="K53" i="32"/>
  <c r="J53" i="32"/>
  <c r="G53" i="32"/>
  <c r="F53" i="32"/>
  <c r="B53" i="32"/>
  <c r="A53" i="32"/>
  <c r="AI52" i="32"/>
  <c r="AH52" i="32"/>
  <c r="AE52" i="32"/>
  <c r="AD52" i="32"/>
  <c r="AA52" i="32"/>
  <c r="Z52" i="32"/>
  <c r="W52" i="32"/>
  <c r="V52" i="32"/>
  <c r="S52" i="32"/>
  <c r="R52" i="32"/>
  <c r="O52" i="32"/>
  <c r="N52" i="32"/>
  <c r="K52" i="32"/>
  <c r="AJ52" i="32" s="1"/>
  <c r="J52" i="32"/>
  <c r="G52" i="32"/>
  <c r="F52" i="32"/>
  <c r="B52" i="32"/>
  <c r="A52" i="32"/>
  <c r="AJ51" i="32"/>
  <c r="AI51" i="32"/>
  <c r="AH51" i="32"/>
  <c r="AE51" i="32"/>
  <c r="AD51" i="32"/>
  <c r="AA51" i="32"/>
  <c r="Z51" i="32"/>
  <c r="W51" i="32"/>
  <c r="V51" i="32"/>
  <c r="S51" i="32"/>
  <c r="R51" i="32"/>
  <c r="O51" i="32"/>
  <c r="N51" i="32"/>
  <c r="K51" i="32"/>
  <c r="J51" i="32"/>
  <c r="G51" i="32"/>
  <c r="F51" i="32"/>
  <c r="B51" i="32"/>
  <c r="A51" i="32"/>
  <c r="AI50" i="32"/>
  <c r="AH50" i="32"/>
  <c r="AE50" i="32"/>
  <c r="AD50" i="32"/>
  <c r="AA50" i="32"/>
  <c r="Z50" i="32"/>
  <c r="W50" i="32"/>
  <c r="V50" i="32"/>
  <c r="S50" i="32"/>
  <c r="R50" i="32"/>
  <c r="O50" i="32"/>
  <c r="N50" i="32"/>
  <c r="K50" i="32"/>
  <c r="AJ50" i="32" s="1"/>
  <c r="J50" i="32"/>
  <c r="G50" i="32"/>
  <c r="F50" i="32"/>
  <c r="B50" i="32"/>
  <c r="A50" i="32"/>
  <c r="AJ49" i="32"/>
  <c r="AI49" i="32"/>
  <c r="AH49" i="32"/>
  <c r="AE49" i="32"/>
  <c r="AD49" i="32"/>
  <c r="AA49" i="32"/>
  <c r="Z49" i="32"/>
  <c r="W49" i="32"/>
  <c r="V49" i="32"/>
  <c r="S49" i="32"/>
  <c r="R49" i="32"/>
  <c r="O49" i="32"/>
  <c r="N49" i="32"/>
  <c r="K49" i="32"/>
  <c r="J49" i="32"/>
  <c r="G49" i="32"/>
  <c r="F49" i="32"/>
  <c r="B49" i="32"/>
  <c r="A49" i="32"/>
  <c r="AI48" i="32"/>
  <c r="AH48" i="32"/>
  <c r="AE48" i="32"/>
  <c r="AD48" i="32"/>
  <c r="AA48" i="32"/>
  <c r="Z48" i="32"/>
  <c r="W48" i="32"/>
  <c r="V48" i="32"/>
  <c r="S48" i="32"/>
  <c r="R48" i="32"/>
  <c r="O48" i="32"/>
  <c r="N48" i="32"/>
  <c r="K48" i="32"/>
  <c r="AJ48" i="32" s="1"/>
  <c r="J48" i="32"/>
  <c r="G48" i="32"/>
  <c r="F48" i="32"/>
  <c r="B48" i="32"/>
  <c r="A48" i="32"/>
  <c r="AN311" i="28"/>
  <c r="AK311" i="28"/>
  <c r="AJ311" i="28"/>
  <c r="AI311" i="28"/>
  <c r="AH311" i="28"/>
  <c r="AF311" i="28"/>
  <c r="AD311" i="28"/>
  <c r="AB311" i="28"/>
  <c r="Z311" i="28"/>
  <c r="X311" i="28"/>
  <c r="U311" i="28"/>
  <c r="T311" i="28"/>
  <c r="R311" i="28"/>
  <c r="Q311" i="28"/>
  <c r="P311" i="28"/>
  <c r="O311" i="28"/>
  <c r="N311" i="28"/>
  <c r="M311" i="28"/>
  <c r="L311" i="28"/>
  <c r="J311" i="28"/>
  <c r="I311" i="28"/>
  <c r="H311" i="28"/>
  <c r="E311" i="28"/>
  <c r="D311" i="28"/>
  <c r="D311" i="32" s="1"/>
  <c r="C311" i="28"/>
  <c r="AN310" i="28"/>
  <c r="AK310" i="28"/>
  <c r="AJ310" i="28"/>
  <c r="AI310" i="28"/>
  <c r="AH310" i="28"/>
  <c r="AF310" i="28"/>
  <c r="AD310" i="28"/>
  <c r="AB310" i="28"/>
  <c r="Z310" i="28"/>
  <c r="X310" i="28"/>
  <c r="U310" i="28"/>
  <c r="T310" i="28"/>
  <c r="R310" i="28"/>
  <c r="Q310" i="28"/>
  <c r="P310" i="28"/>
  <c r="O310" i="28"/>
  <c r="N310" i="28"/>
  <c r="M310" i="28"/>
  <c r="L310" i="28"/>
  <c r="J310" i="28"/>
  <c r="I310" i="28"/>
  <c r="H310" i="28"/>
  <c r="E310" i="28"/>
  <c r="D310" i="28"/>
  <c r="C310" i="28"/>
  <c r="AN309" i="28"/>
  <c r="AK309" i="28"/>
  <c r="AJ309" i="28"/>
  <c r="AI309" i="28"/>
  <c r="AH309" i="28"/>
  <c r="AF309" i="28"/>
  <c r="AD309" i="28"/>
  <c r="AB309" i="28"/>
  <c r="Z309" i="28"/>
  <c r="X309" i="28"/>
  <c r="U309" i="28"/>
  <c r="T309" i="28"/>
  <c r="R309" i="28"/>
  <c r="Q309" i="28"/>
  <c r="P309" i="28"/>
  <c r="O309" i="28"/>
  <c r="N309" i="28"/>
  <c r="M309" i="28"/>
  <c r="L309" i="28"/>
  <c r="J309" i="28"/>
  <c r="I309" i="28"/>
  <c r="H309" i="28"/>
  <c r="E309" i="28"/>
  <c r="D309" i="28"/>
  <c r="C309" i="28"/>
  <c r="AN308" i="28"/>
  <c r="AK308" i="28"/>
  <c r="AJ308" i="28"/>
  <c r="AL308" i="28" s="1"/>
  <c r="AI308" i="28"/>
  <c r="AH308" i="28"/>
  <c r="AF308" i="28"/>
  <c r="AD308" i="28"/>
  <c r="AB308" i="28"/>
  <c r="Z308" i="28"/>
  <c r="X308" i="28"/>
  <c r="U308" i="28"/>
  <c r="T308" i="28"/>
  <c r="R308" i="28"/>
  <c r="Q308" i="28"/>
  <c r="P308" i="28"/>
  <c r="O308" i="28"/>
  <c r="N308" i="28"/>
  <c r="M308" i="28"/>
  <c r="L308" i="28"/>
  <c r="J308" i="28"/>
  <c r="I308" i="28"/>
  <c r="H308" i="28"/>
  <c r="E308" i="28"/>
  <c r="D308" i="28"/>
  <c r="C308" i="28"/>
  <c r="AN307" i="28"/>
  <c r="AK307" i="28"/>
  <c r="AJ307" i="28"/>
  <c r="AI307" i="28"/>
  <c r="AH307" i="28"/>
  <c r="AF307" i="28"/>
  <c r="AD307" i="28"/>
  <c r="AB307" i="28"/>
  <c r="Z307" i="28"/>
  <c r="X307" i="28"/>
  <c r="U307" i="28"/>
  <c r="T307" i="28"/>
  <c r="R307" i="28"/>
  <c r="Q307" i="28"/>
  <c r="P307" i="28"/>
  <c r="O307" i="28"/>
  <c r="N307" i="28"/>
  <c r="M307" i="28"/>
  <c r="L307" i="28"/>
  <c r="J307" i="28"/>
  <c r="I307" i="28"/>
  <c r="H307" i="28"/>
  <c r="E307" i="28"/>
  <c r="D307" i="28"/>
  <c r="C307" i="28"/>
  <c r="AN306" i="28"/>
  <c r="AK306" i="28"/>
  <c r="AJ306" i="28"/>
  <c r="AI306" i="28"/>
  <c r="AH306" i="28"/>
  <c r="AF306" i="28"/>
  <c r="AD306" i="28"/>
  <c r="AB306" i="28"/>
  <c r="Z306" i="28"/>
  <c r="X306" i="28"/>
  <c r="U306" i="28"/>
  <c r="T306" i="28"/>
  <c r="R306" i="28"/>
  <c r="Q306" i="28"/>
  <c r="P306" i="28"/>
  <c r="O306" i="28"/>
  <c r="N306" i="28"/>
  <c r="M306" i="28"/>
  <c r="L306" i="28"/>
  <c r="J306" i="28"/>
  <c r="I306" i="28"/>
  <c r="H306" i="28"/>
  <c r="E306" i="28"/>
  <c r="D306" i="28"/>
  <c r="C306" i="28"/>
  <c r="AN305" i="28"/>
  <c r="AK305" i="28"/>
  <c r="AJ305" i="28"/>
  <c r="AI305" i="28"/>
  <c r="AH305" i="28"/>
  <c r="AF305" i="28"/>
  <c r="AD305" i="28"/>
  <c r="AB305" i="28"/>
  <c r="Z305" i="28"/>
  <c r="X305" i="28"/>
  <c r="U305" i="28"/>
  <c r="T305" i="28"/>
  <c r="R305" i="28"/>
  <c r="Q305" i="28"/>
  <c r="P305" i="28"/>
  <c r="O305" i="28"/>
  <c r="N305" i="28"/>
  <c r="M305" i="28"/>
  <c r="L305" i="28"/>
  <c r="J305" i="28"/>
  <c r="I305" i="28"/>
  <c r="H305" i="28"/>
  <c r="E305" i="28"/>
  <c r="D305" i="28"/>
  <c r="C305" i="28"/>
  <c r="AN304" i="28"/>
  <c r="AK304" i="28"/>
  <c r="AJ304" i="28"/>
  <c r="AI304" i="28"/>
  <c r="AH304" i="28"/>
  <c r="AF304" i="28"/>
  <c r="AD304" i="28"/>
  <c r="AB304" i="28"/>
  <c r="Z304" i="28"/>
  <c r="X304" i="28"/>
  <c r="U304" i="28"/>
  <c r="T304" i="28"/>
  <c r="R304" i="28"/>
  <c r="Q304" i="28"/>
  <c r="P304" i="28"/>
  <c r="O304" i="28"/>
  <c r="N304" i="28"/>
  <c r="M304" i="28"/>
  <c r="L304" i="28"/>
  <c r="J304" i="28"/>
  <c r="I304" i="28"/>
  <c r="H304" i="28"/>
  <c r="E304" i="28"/>
  <c r="D304" i="28"/>
  <c r="C304" i="28"/>
  <c r="AN303" i="28"/>
  <c r="AK303" i="28"/>
  <c r="AJ303" i="28"/>
  <c r="AI303" i="28"/>
  <c r="AH303" i="28"/>
  <c r="AF303" i="28"/>
  <c r="AD303" i="28"/>
  <c r="AB303" i="28"/>
  <c r="Z303" i="28"/>
  <c r="X303" i="28"/>
  <c r="U303" i="28"/>
  <c r="T303" i="28"/>
  <c r="R303" i="28"/>
  <c r="Q303" i="28"/>
  <c r="P303" i="28"/>
  <c r="O303" i="28"/>
  <c r="N303" i="28"/>
  <c r="M303" i="28"/>
  <c r="L303" i="28"/>
  <c r="J303" i="28"/>
  <c r="I303" i="28"/>
  <c r="H303" i="28"/>
  <c r="E303" i="28"/>
  <c r="D303" i="28"/>
  <c r="C303" i="28"/>
  <c r="AN302" i="28"/>
  <c r="AK302" i="28"/>
  <c r="AJ302" i="28"/>
  <c r="AI302" i="28"/>
  <c r="AH302" i="28"/>
  <c r="AF302" i="28"/>
  <c r="AD302" i="28"/>
  <c r="AB302" i="28"/>
  <c r="Z302" i="28"/>
  <c r="X302" i="28"/>
  <c r="U302" i="28"/>
  <c r="T302" i="28"/>
  <c r="R302" i="28"/>
  <c r="Q302" i="28"/>
  <c r="P302" i="28"/>
  <c r="O302" i="28"/>
  <c r="N302" i="28"/>
  <c r="M302" i="28"/>
  <c r="L302" i="28"/>
  <c r="J302" i="28"/>
  <c r="I302" i="28"/>
  <c r="H302" i="28"/>
  <c r="E302" i="28"/>
  <c r="D302" i="28"/>
  <c r="C302" i="28"/>
  <c r="AN301" i="28"/>
  <c r="AK301" i="28"/>
  <c r="AJ301" i="28"/>
  <c r="AI301" i="28"/>
  <c r="AH301" i="28"/>
  <c r="AF301" i="28"/>
  <c r="AD301" i="28"/>
  <c r="AB301" i="28"/>
  <c r="Z301" i="28"/>
  <c r="X301" i="28"/>
  <c r="U301" i="28"/>
  <c r="T301" i="28"/>
  <c r="R301" i="28"/>
  <c r="Q301" i="28"/>
  <c r="P301" i="28"/>
  <c r="O301" i="28"/>
  <c r="N301" i="28"/>
  <c r="M301" i="28"/>
  <c r="L301" i="28"/>
  <c r="J301" i="28"/>
  <c r="I301" i="28"/>
  <c r="H301" i="28"/>
  <c r="E301" i="28"/>
  <c r="D301" i="28"/>
  <c r="C301" i="28"/>
  <c r="AN300" i="28"/>
  <c r="AK300" i="28"/>
  <c r="AJ300" i="28"/>
  <c r="AI300" i="28"/>
  <c r="AH300" i="28"/>
  <c r="AF300" i="28"/>
  <c r="AD300" i="28"/>
  <c r="AB300" i="28"/>
  <c r="Z300" i="28"/>
  <c r="X300" i="28"/>
  <c r="U300" i="28"/>
  <c r="T300" i="28"/>
  <c r="R300" i="28"/>
  <c r="Q300" i="28"/>
  <c r="P300" i="28"/>
  <c r="O300" i="28"/>
  <c r="N300" i="28"/>
  <c r="M300" i="28"/>
  <c r="L300" i="28"/>
  <c r="J300" i="28"/>
  <c r="I300" i="28"/>
  <c r="H300" i="28"/>
  <c r="E300" i="28"/>
  <c r="D300" i="28"/>
  <c r="C300" i="28"/>
  <c r="AN299" i="28"/>
  <c r="AK299" i="28"/>
  <c r="AJ299" i="28"/>
  <c r="AI299" i="28"/>
  <c r="AH299" i="28"/>
  <c r="AF299" i="28"/>
  <c r="AD299" i="28"/>
  <c r="AB299" i="28"/>
  <c r="Z299" i="28"/>
  <c r="X299" i="28"/>
  <c r="U299" i="28"/>
  <c r="T299" i="28"/>
  <c r="R299" i="28"/>
  <c r="Q299" i="28"/>
  <c r="P299" i="28"/>
  <c r="O299" i="28"/>
  <c r="N299" i="28"/>
  <c r="M299" i="28"/>
  <c r="L299" i="28"/>
  <c r="J299" i="28"/>
  <c r="I299" i="28"/>
  <c r="H299" i="28"/>
  <c r="E299" i="28"/>
  <c r="D299" i="28"/>
  <c r="C299" i="28"/>
  <c r="AN298" i="28"/>
  <c r="AK298" i="28"/>
  <c r="AJ298" i="28"/>
  <c r="AI298" i="28"/>
  <c r="AH298" i="28"/>
  <c r="AF298" i="28"/>
  <c r="AD298" i="28"/>
  <c r="AB298" i="28"/>
  <c r="Z298" i="28"/>
  <c r="X298" i="28"/>
  <c r="U298" i="28"/>
  <c r="T298" i="28"/>
  <c r="R298" i="28"/>
  <c r="Q298" i="28"/>
  <c r="P298" i="28"/>
  <c r="O298" i="28"/>
  <c r="N298" i="28"/>
  <c r="M298" i="28"/>
  <c r="L298" i="28"/>
  <c r="J298" i="28"/>
  <c r="I298" i="28"/>
  <c r="H298" i="28"/>
  <c r="E298" i="28"/>
  <c r="E298" i="32" s="1"/>
  <c r="D298" i="28"/>
  <c r="C298" i="28"/>
  <c r="AN297" i="28"/>
  <c r="AK297" i="28"/>
  <c r="AJ297" i="28"/>
  <c r="AI297" i="28"/>
  <c r="AH297" i="28"/>
  <c r="AF297" i="28"/>
  <c r="AD297" i="28"/>
  <c r="AB297" i="28"/>
  <c r="Z297" i="28"/>
  <c r="X297" i="28"/>
  <c r="U297" i="28"/>
  <c r="T297" i="28"/>
  <c r="R297" i="28"/>
  <c r="Q297" i="28"/>
  <c r="P297" i="28"/>
  <c r="O297" i="28"/>
  <c r="N297" i="28"/>
  <c r="M297" i="28"/>
  <c r="L297" i="28"/>
  <c r="J297" i="28"/>
  <c r="I297" i="28"/>
  <c r="H297" i="28"/>
  <c r="E297" i="28"/>
  <c r="D297" i="28"/>
  <c r="C297" i="28"/>
  <c r="AN296" i="28"/>
  <c r="AK296" i="28"/>
  <c r="AJ296" i="28"/>
  <c r="AL296" i="28" s="1"/>
  <c r="AI296" i="28"/>
  <c r="AH296" i="28"/>
  <c r="AF296" i="28"/>
  <c r="AD296" i="28"/>
  <c r="AB296" i="28"/>
  <c r="Z296" i="28"/>
  <c r="X296" i="28"/>
  <c r="U296" i="28"/>
  <c r="T296" i="28"/>
  <c r="R296" i="28"/>
  <c r="Q296" i="28"/>
  <c r="P296" i="28"/>
  <c r="O296" i="28"/>
  <c r="N296" i="28"/>
  <c r="M296" i="28"/>
  <c r="L296" i="28"/>
  <c r="J296" i="28"/>
  <c r="I296" i="28"/>
  <c r="H296" i="28"/>
  <c r="E296" i="28"/>
  <c r="D296" i="28"/>
  <c r="C296" i="28"/>
  <c r="AN295" i="28"/>
  <c r="AK295" i="28"/>
  <c r="AJ295" i="28"/>
  <c r="AI295" i="28"/>
  <c r="AH295" i="28"/>
  <c r="AF295" i="28"/>
  <c r="AD295" i="28"/>
  <c r="AB295" i="28"/>
  <c r="Z295" i="28"/>
  <c r="X295" i="28"/>
  <c r="U295" i="28"/>
  <c r="T295" i="28"/>
  <c r="R295" i="28"/>
  <c r="Q295" i="28"/>
  <c r="P295" i="28"/>
  <c r="O295" i="28"/>
  <c r="N295" i="28"/>
  <c r="M295" i="28"/>
  <c r="L295" i="28"/>
  <c r="J295" i="28"/>
  <c r="I295" i="28"/>
  <c r="H295" i="28"/>
  <c r="E295" i="28"/>
  <c r="D295" i="28"/>
  <c r="C295" i="28"/>
  <c r="AN294" i="28"/>
  <c r="AK294" i="28"/>
  <c r="AJ294" i="28"/>
  <c r="AI294" i="28"/>
  <c r="AH294" i="28"/>
  <c r="AF294" i="28"/>
  <c r="AD294" i="28"/>
  <c r="AB294" i="28"/>
  <c r="Z294" i="28"/>
  <c r="X294" i="28"/>
  <c r="U294" i="28"/>
  <c r="T294" i="28"/>
  <c r="R294" i="28"/>
  <c r="Q294" i="28"/>
  <c r="P294" i="28"/>
  <c r="O294" i="28"/>
  <c r="N294" i="28"/>
  <c r="M294" i="28"/>
  <c r="L294" i="28"/>
  <c r="J294" i="28"/>
  <c r="I294" i="28"/>
  <c r="H294" i="28"/>
  <c r="E294" i="28"/>
  <c r="D294" i="28"/>
  <c r="C294" i="28"/>
  <c r="AN293" i="28"/>
  <c r="AK293" i="28"/>
  <c r="AJ293" i="28"/>
  <c r="AI293" i="28"/>
  <c r="AH293" i="28"/>
  <c r="AF293" i="28"/>
  <c r="AD293" i="28"/>
  <c r="AB293" i="28"/>
  <c r="Z293" i="28"/>
  <c r="X293" i="28"/>
  <c r="U293" i="28"/>
  <c r="T293" i="28"/>
  <c r="R293" i="28"/>
  <c r="Q293" i="28"/>
  <c r="P293" i="28"/>
  <c r="O293" i="28"/>
  <c r="N293" i="28"/>
  <c r="M293" i="28"/>
  <c r="L293" i="28"/>
  <c r="J293" i="28"/>
  <c r="I293" i="28"/>
  <c r="H293" i="28"/>
  <c r="E293" i="28"/>
  <c r="D293" i="28"/>
  <c r="C293" i="28"/>
  <c r="AN292" i="28"/>
  <c r="AK292" i="28"/>
  <c r="AJ292" i="28"/>
  <c r="AI292" i="28"/>
  <c r="AH292" i="28"/>
  <c r="AF292" i="28"/>
  <c r="AD292" i="28"/>
  <c r="AB292" i="28"/>
  <c r="Z292" i="28"/>
  <c r="X292" i="28"/>
  <c r="U292" i="28"/>
  <c r="T292" i="28"/>
  <c r="R292" i="28"/>
  <c r="Q292" i="28"/>
  <c r="P292" i="28"/>
  <c r="O292" i="28"/>
  <c r="N292" i="28"/>
  <c r="M292" i="28"/>
  <c r="L292" i="28"/>
  <c r="J292" i="28"/>
  <c r="I292" i="28"/>
  <c r="H292" i="28"/>
  <c r="E292" i="28"/>
  <c r="D292" i="28"/>
  <c r="C292" i="28"/>
  <c r="C292" i="32" s="1"/>
  <c r="AN291" i="28"/>
  <c r="AK291" i="28"/>
  <c r="AJ291" i="28"/>
  <c r="AI291" i="28"/>
  <c r="AH291" i="28"/>
  <c r="AF291" i="28"/>
  <c r="AD291" i="28"/>
  <c r="AB291" i="28"/>
  <c r="Z291" i="28"/>
  <c r="X291" i="28"/>
  <c r="U291" i="28"/>
  <c r="T291" i="28"/>
  <c r="R291" i="28"/>
  <c r="Q291" i="28"/>
  <c r="P291" i="28"/>
  <c r="O291" i="28"/>
  <c r="N291" i="28"/>
  <c r="M291" i="28"/>
  <c r="L291" i="28"/>
  <c r="J291" i="28"/>
  <c r="I291" i="28"/>
  <c r="H291" i="28"/>
  <c r="E291" i="28"/>
  <c r="D291" i="28"/>
  <c r="C291" i="28"/>
  <c r="AN290" i="28"/>
  <c r="AK290" i="28"/>
  <c r="AJ290" i="28"/>
  <c r="AI290" i="28"/>
  <c r="AH290" i="28"/>
  <c r="AF290" i="28"/>
  <c r="AD290" i="28"/>
  <c r="AB290" i="28"/>
  <c r="Z290" i="28"/>
  <c r="X290" i="28"/>
  <c r="U290" i="28"/>
  <c r="T290" i="28"/>
  <c r="R290" i="28"/>
  <c r="Q290" i="28"/>
  <c r="P290" i="28"/>
  <c r="O290" i="28"/>
  <c r="N290" i="28"/>
  <c r="M290" i="28"/>
  <c r="L290" i="28"/>
  <c r="J290" i="28"/>
  <c r="I290" i="28"/>
  <c r="H290" i="28"/>
  <c r="E290" i="28"/>
  <c r="D290" i="28"/>
  <c r="C290" i="28"/>
  <c r="AN289" i="28"/>
  <c r="AK289" i="28"/>
  <c r="AJ289" i="28"/>
  <c r="AI289" i="28"/>
  <c r="AH289" i="28"/>
  <c r="AF289" i="28"/>
  <c r="AD289" i="28"/>
  <c r="AB289" i="28"/>
  <c r="Z289" i="28"/>
  <c r="X289" i="28"/>
  <c r="U289" i="28"/>
  <c r="T289" i="28"/>
  <c r="R289" i="28"/>
  <c r="Q289" i="28"/>
  <c r="P289" i="28"/>
  <c r="O289" i="28"/>
  <c r="N289" i="28"/>
  <c r="M289" i="28"/>
  <c r="L289" i="28"/>
  <c r="J289" i="28"/>
  <c r="I289" i="28"/>
  <c r="H289" i="28"/>
  <c r="E289" i="28"/>
  <c r="D289" i="28"/>
  <c r="C289" i="28"/>
  <c r="AN288" i="28"/>
  <c r="AK288" i="28"/>
  <c r="AJ288" i="28"/>
  <c r="AL288" i="28" s="1"/>
  <c r="AI288" i="28"/>
  <c r="AH288" i="28"/>
  <c r="AF288" i="28"/>
  <c r="AD288" i="28"/>
  <c r="AB288" i="28"/>
  <c r="Z288" i="28"/>
  <c r="X288" i="28"/>
  <c r="U288" i="28"/>
  <c r="T288" i="28"/>
  <c r="R288" i="28"/>
  <c r="Q288" i="28"/>
  <c r="P288" i="28"/>
  <c r="O288" i="28"/>
  <c r="N288" i="28"/>
  <c r="M288" i="28"/>
  <c r="L288" i="28"/>
  <c r="J288" i="28"/>
  <c r="I288" i="28"/>
  <c r="H288" i="28"/>
  <c r="E288" i="28"/>
  <c r="D288" i="28"/>
  <c r="C288" i="28"/>
  <c r="AN287" i="28"/>
  <c r="AK287" i="28"/>
  <c r="AJ287" i="28"/>
  <c r="AI287" i="28"/>
  <c r="AH287" i="28"/>
  <c r="AF287" i="28"/>
  <c r="AD287" i="28"/>
  <c r="AB287" i="28"/>
  <c r="Z287" i="28"/>
  <c r="X287" i="28"/>
  <c r="U287" i="28"/>
  <c r="T287" i="28"/>
  <c r="R287" i="28"/>
  <c r="Q287" i="28"/>
  <c r="P287" i="28"/>
  <c r="O287" i="28"/>
  <c r="N287" i="28"/>
  <c r="M287" i="28"/>
  <c r="L287" i="28"/>
  <c r="J287" i="28"/>
  <c r="I287" i="28"/>
  <c r="H287" i="28"/>
  <c r="E287" i="28"/>
  <c r="D287" i="28"/>
  <c r="C287" i="28"/>
  <c r="AN286" i="28"/>
  <c r="AK286" i="28"/>
  <c r="AJ286" i="28"/>
  <c r="AI286" i="28"/>
  <c r="AH286" i="28"/>
  <c r="AF286" i="28"/>
  <c r="AD286" i="28"/>
  <c r="AB286" i="28"/>
  <c r="Z286" i="28"/>
  <c r="X286" i="28"/>
  <c r="U286" i="28"/>
  <c r="T286" i="28"/>
  <c r="R286" i="28"/>
  <c r="Q286" i="28"/>
  <c r="P286" i="28"/>
  <c r="O286" i="28"/>
  <c r="N286" i="28"/>
  <c r="M286" i="28"/>
  <c r="L286" i="28"/>
  <c r="J286" i="28"/>
  <c r="I286" i="28"/>
  <c r="H286" i="28"/>
  <c r="E286" i="28"/>
  <c r="D286" i="28"/>
  <c r="C286" i="28"/>
  <c r="AN285" i="28"/>
  <c r="AK285" i="28"/>
  <c r="AJ285" i="28"/>
  <c r="AI285" i="28"/>
  <c r="AH285" i="28"/>
  <c r="AF285" i="28"/>
  <c r="AD285" i="28"/>
  <c r="AB285" i="28"/>
  <c r="Z285" i="28"/>
  <c r="X285" i="28"/>
  <c r="U285" i="28"/>
  <c r="T285" i="28"/>
  <c r="R285" i="28"/>
  <c r="Q285" i="28"/>
  <c r="P285" i="28"/>
  <c r="O285" i="28"/>
  <c r="N285" i="28"/>
  <c r="M285" i="28"/>
  <c r="L285" i="28"/>
  <c r="J285" i="28"/>
  <c r="I285" i="28"/>
  <c r="H285" i="28"/>
  <c r="E285" i="28"/>
  <c r="D285" i="28"/>
  <c r="C285" i="28"/>
  <c r="AN284" i="28"/>
  <c r="AK284" i="28"/>
  <c r="AJ284" i="28"/>
  <c r="AI284" i="28"/>
  <c r="AH284" i="28"/>
  <c r="AF284" i="28"/>
  <c r="AD284" i="28"/>
  <c r="AB284" i="28"/>
  <c r="Z284" i="28"/>
  <c r="X284" i="28"/>
  <c r="U284" i="28"/>
  <c r="T284" i="28"/>
  <c r="R284" i="28"/>
  <c r="Q284" i="28"/>
  <c r="P284" i="28"/>
  <c r="O284" i="28"/>
  <c r="N284" i="28"/>
  <c r="M284" i="28"/>
  <c r="L284" i="28"/>
  <c r="J284" i="28"/>
  <c r="I284" i="28"/>
  <c r="H284" i="28"/>
  <c r="E284" i="28"/>
  <c r="D284" i="28"/>
  <c r="D284" i="32" s="1"/>
  <c r="C284" i="28"/>
  <c r="AN283" i="28"/>
  <c r="AK283" i="28"/>
  <c r="AJ283" i="28"/>
  <c r="AL283" i="28" s="1"/>
  <c r="AI283" i="28"/>
  <c r="AH283" i="28"/>
  <c r="AF283" i="28"/>
  <c r="AD283" i="28"/>
  <c r="AB283" i="28"/>
  <c r="Z283" i="28"/>
  <c r="X283" i="28"/>
  <c r="U283" i="28"/>
  <c r="T283" i="28"/>
  <c r="R283" i="28"/>
  <c r="Q283" i="28"/>
  <c r="P283" i="28"/>
  <c r="O283" i="28"/>
  <c r="N283" i="28"/>
  <c r="M283" i="28"/>
  <c r="L283" i="28"/>
  <c r="J283" i="28"/>
  <c r="I283" i="28"/>
  <c r="H283" i="28"/>
  <c r="E283" i="28"/>
  <c r="D283" i="28"/>
  <c r="C283" i="28"/>
  <c r="AN282" i="28"/>
  <c r="AK282" i="28"/>
  <c r="AJ282" i="28"/>
  <c r="AI282" i="28"/>
  <c r="AH282" i="28"/>
  <c r="AF282" i="28"/>
  <c r="AD282" i="28"/>
  <c r="AB282" i="28"/>
  <c r="Z282" i="28"/>
  <c r="X282" i="28"/>
  <c r="U282" i="28"/>
  <c r="T282" i="28"/>
  <c r="R282" i="28"/>
  <c r="Q282" i="28"/>
  <c r="P282" i="28"/>
  <c r="O282" i="28"/>
  <c r="N282" i="28"/>
  <c r="M282" i="28"/>
  <c r="L282" i="28"/>
  <c r="J282" i="28"/>
  <c r="I282" i="28"/>
  <c r="H282" i="28"/>
  <c r="E282" i="28"/>
  <c r="D282" i="28"/>
  <c r="C282" i="28"/>
  <c r="AN281" i="28"/>
  <c r="AK281" i="28"/>
  <c r="AJ281" i="28"/>
  <c r="AI281" i="28"/>
  <c r="AH281" i="28"/>
  <c r="AF281" i="28"/>
  <c r="AD281" i="28"/>
  <c r="AB281" i="28"/>
  <c r="Z281" i="28"/>
  <c r="X281" i="28"/>
  <c r="U281" i="28"/>
  <c r="T281" i="28"/>
  <c r="R281" i="28"/>
  <c r="Q281" i="28"/>
  <c r="P281" i="28"/>
  <c r="O281" i="28"/>
  <c r="N281" i="28"/>
  <c r="M281" i="28"/>
  <c r="L281" i="28"/>
  <c r="J281" i="28"/>
  <c r="I281" i="28"/>
  <c r="H281" i="28"/>
  <c r="E281" i="28"/>
  <c r="D281" i="28"/>
  <c r="D281" i="32" s="1"/>
  <c r="C281" i="28"/>
  <c r="AN280" i="28"/>
  <c r="AK280" i="28"/>
  <c r="AJ280" i="28"/>
  <c r="AL280" i="28" s="1"/>
  <c r="AI280" i="28"/>
  <c r="AH280" i="28"/>
  <c r="AF280" i="28"/>
  <c r="AD280" i="28"/>
  <c r="AB280" i="28"/>
  <c r="Z280" i="28"/>
  <c r="X280" i="28"/>
  <c r="U280" i="28"/>
  <c r="T280" i="28"/>
  <c r="R280" i="28"/>
  <c r="Q280" i="28"/>
  <c r="P280" i="28"/>
  <c r="O280" i="28"/>
  <c r="N280" i="28"/>
  <c r="M280" i="28"/>
  <c r="L280" i="28"/>
  <c r="J280" i="28"/>
  <c r="I280" i="28"/>
  <c r="H280" i="28"/>
  <c r="E280" i="28"/>
  <c r="D280" i="28"/>
  <c r="C280" i="28"/>
  <c r="AN279" i="28"/>
  <c r="AK279" i="28"/>
  <c r="AJ279" i="28"/>
  <c r="AI279" i="28"/>
  <c r="AH279" i="28"/>
  <c r="AF279" i="28"/>
  <c r="AD279" i="28"/>
  <c r="AB279" i="28"/>
  <c r="Z279" i="28"/>
  <c r="X279" i="28"/>
  <c r="U279" i="28"/>
  <c r="T279" i="28"/>
  <c r="R279" i="28"/>
  <c r="Q279" i="28"/>
  <c r="P279" i="28"/>
  <c r="O279" i="28"/>
  <c r="N279" i="28"/>
  <c r="M279" i="28"/>
  <c r="L279" i="28"/>
  <c r="J279" i="28"/>
  <c r="I279" i="28"/>
  <c r="H279" i="28"/>
  <c r="E279" i="28"/>
  <c r="D279" i="28"/>
  <c r="C279" i="28"/>
  <c r="AN278" i="28"/>
  <c r="AK278" i="28"/>
  <c r="AJ278" i="28"/>
  <c r="AI278" i="28"/>
  <c r="AH278" i="28"/>
  <c r="AF278" i="28"/>
  <c r="AD278" i="28"/>
  <c r="AB278" i="28"/>
  <c r="Z278" i="28"/>
  <c r="X278" i="28"/>
  <c r="U278" i="28"/>
  <c r="T278" i="28"/>
  <c r="R278" i="28"/>
  <c r="Q278" i="28"/>
  <c r="P278" i="28"/>
  <c r="O278" i="28"/>
  <c r="N278" i="28"/>
  <c r="M278" i="28"/>
  <c r="L278" i="28"/>
  <c r="J278" i="28"/>
  <c r="I278" i="28"/>
  <c r="H278" i="28"/>
  <c r="E278" i="28"/>
  <c r="D278" i="28"/>
  <c r="C278" i="28"/>
  <c r="C278" i="32" s="1"/>
  <c r="AN277" i="28"/>
  <c r="AK277" i="28"/>
  <c r="AJ277" i="28"/>
  <c r="AI277" i="28"/>
  <c r="AH277" i="28"/>
  <c r="AF277" i="28"/>
  <c r="AD277" i="28"/>
  <c r="AB277" i="28"/>
  <c r="Z277" i="28"/>
  <c r="X277" i="28"/>
  <c r="U277" i="28"/>
  <c r="T277" i="28"/>
  <c r="R277" i="28"/>
  <c r="Q277" i="28"/>
  <c r="P277" i="28"/>
  <c r="O277" i="28"/>
  <c r="N277" i="28"/>
  <c r="M277" i="28"/>
  <c r="L277" i="28"/>
  <c r="J277" i="28"/>
  <c r="I277" i="28"/>
  <c r="H277" i="28"/>
  <c r="E277" i="28"/>
  <c r="D277" i="28"/>
  <c r="C277" i="28"/>
  <c r="AN276" i="28"/>
  <c r="AK276" i="28"/>
  <c r="AJ276" i="28"/>
  <c r="AI276" i="28"/>
  <c r="AH276" i="28"/>
  <c r="AF276" i="28"/>
  <c r="AD276" i="28"/>
  <c r="AB276" i="28"/>
  <c r="Z276" i="28"/>
  <c r="X276" i="28"/>
  <c r="U276" i="28"/>
  <c r="T276" i="28"/>
  <c r="R276" i="28"/>
  <c r="Q276" i="28"/>
  <c r="P276" i="28"/>
  <c r="O276" i="28"/>
  <c r="N276" i="28"/>
  <c r="M276" i="28"/>
  <c r="L276" i="28"/>
  <c r="J276" i="28"/>
  <c r="I276" i="28"/>
  <c r="H276" i="28"/>
  <c r="E276" i="28"/>
  <c r="D276" i="28"/>
  <c r="C276" i="28"/>
  <c r="AN275" i="28"/>
  <c r="AK275" i="28"/>
  <c r="AJ275" i="28"/>
  <c r="AI275" i="28"/>
  <c r="AH275" i="28"/>
  <c r="AF275" i="28"/>
  <c r="AD275" i="28"/>
  <c r="AB275" i="28"/>
  <c r="Z275" i="28"/>
  <c r="X275" i="28"/>
  <c r="U275" i="28"/>
  <c r="T275" i="28"/>
  <c r="R275" i="28"/>
  <c r="Q275" i="28"/>
  <c r="P275" i="28"/>
  <c r="O275" i="28"/>
  <c r="N275" i="28"/>
  <c r="M275" i="28"/>
  <c r="L275" i="28"/>
  <c r="J275" i="28"/>
  <c r="I275" i="28"/>
  <c r="H275" i="28"/>
  <c r="E275" i="28"/>
  <c r="D275" i="28"/>
  <c r="C275" i="28"/>
  <c r="AN274" i="28"/>
  <c r="AK274" i="28"/>
  <c r="AJ274" i="28"/>
  <c r="AI274" i="28"/>
  <c r="AH274" i="28"/>
  <c r="AF274" i="28"/>
  <c r="AD274" i="28"/>
  <c r="AB274" i="28"/>
  <c r="Z274" i="28"/>
  <c r="X274" i="28"/>
  <c r="U274" i="28"/>
  <c r="T274" i="28"/>
  <c r="R274" i="28"/>
  <c r="Q274" i="28"/>
  <c r="P274" i="28"/>
  <c r="O274" i="28"/>
  <c r="N274" i="28"/>
  <c r="M274" i="28"/>
  <c r="L274" i="28"/>
  <c r="J274" i="28"/>
  <c r="I274" i="28"/>
  <c r="H274" i="28"/>
  <c r="E274" i="28"/>
  <c r="D274" i="28"/>
  <c r="C274" i="28"/>
  <c r="AN273" i="28"/>
  <c r="AK273" i="28"/>
  <c r="AJ273" i="28"/>
  <c r="AI273" i="28"/>
  <c r="AH273" i="28"/>
  <c r="AF273" i="28"/>
  <c r="AD273" i="28"/>
  <c r="AB273" i="28"/>
  <c r="Z273" i="28"/>
  <c r="X273" i="28"/>
  <c r="U273" i="28"/>
  <c r="T273" i="28"/>
  <c r="R273" i="28"/>
  <c r="Q273" i="28"/>
  <c r="P273" i="28"/>
  <c r="O273" i="28"/>
  <c r="N273" i="28"/>
  <c r="M273" i="28"/>
  <c r="L273" i="28"/>
  <c r="J273" i="28"/>
  <c r="I273" i="28"/>
  <c r="H273" i="28"/>
  <c r="E273" i="28"/>
  <c r="D273" i="28"/>
  <c r="C273" i="28"/>
  <c r="AN272" i="28"/>
  <c r="AK272" i="28"/>
  <c r="AJ272" i="28"/>
  <c r="AI272" i="28"/>
  <c r="AH272" i="28"/>
  <c r="AF272" i="28"/>
  <c r="AD272" i="28"/>
  <c r="AB272" i="28"/>
  <c r="Z272" i="28"/>
  <c r="X272" i="28"/>
  <c r="U272" i="28"/>
  <c r="T272" i="28"/>
  <c r="R272" i="28"/>
  <c r="Q272" i="28"/>
  <c r="P272" i="28"/>
  <c r="O272" i="28"/>
  <c r="N272" i="28"/>
  <c r="M272" i="28"/>
  <c r="L272" i="28"/>
  <c r="J272" i="28"/>
  <c r="I272" i="28"/>
  <c r="H272" i="28"/>
  <c r="E272" i="28"/>
  <c r="D272" i="28"/>
  <c r="C272" i="28"/>
  <c r="C272" i="32" s="1"/>
  <c r="AN271" i="28"/>
  <c r="AK271" i="28"/>
  <c r="AJ271" i="28"/>
  <c r="AI271" i="28"/>
  <c r="AH271" i="28"/>
  <c r="AF271" i="28"/>
  <c r="AD271" i="28"/>
  <c r="AB271" i="28"/>
  <c r="Z271" i="28"/>
  <c r="X271" i="28"/>
  <c r="U271" i="28"/>
  <c r="T271" i="28"/>
  <c r="R271" i="28"/>
  <c r="Q271" i="28"/>
  <c r="P271" i="28"/>
  <c r="O271" i="28"/>
  <c r="N271" i="28"/>
  <c r="M271" i="28"/>
  <c r="L271" i="28"/>
  <c r="J271" i="28"/>
  <c r="I271" i="28"/>
  <c r="H271" i="28"/>
  <c r="E271" i="28"/>
  <c r="D271" i="28"/>
  <c r="C271" i="28"/>
  <c r="AN270" i="28"/>
  <c r="AK270" i="28"/>
  <c r="AJ270" i="28"/>
  <c r="AI270" i="28"/>
  <c r="AH270" i="28"/>
  <c r="AF270" i="28"/>
  <c r="AD270" i="28"/>
  <c r="AB270" i="28"/>
  <c r="Z270" i="28"/>
  <c r="X270" i="28"/>
  <c r="U270" i="28"/>
  <c r="T270" i="28"/>
  <c r="R270" i="28"/>
  <c r="Q270" i="28"/>
  <c r="P270" i="28"/>
  <c r="O270" i="28"/>
  <c r="N270" i="28"/>
  <c r="M270" i="28"/>
  <c r="L270" i="28"/>
  <c r="J270" i="28"/>
  <c r="I270" i="28"/>
  <c r="H270" i="28"/>
  <c r="E270" i="28"/>
  <c r="E270" i="32" s="1"/>
  <c r="D270" i="28"/>
  <c r="C270" i="28"/>
  <c r="AN269" i="28"/>
  <c r="AK269" i="28"/>
  <c r="AJ269" i="28"/>
  <c r="AI269" i="28"/>
  <c r="AH269" i="28"/>
  <c r="AF269" i="28"/>
  <c r="AD269" i="28"/>
  <c r="AB269" i="28"/>
  <c r="Z269" i="28"/>
  <c r="X269" i="28"/>
  <c r="U269" i="28"/>
  <c r="T269" i="28"/>
  <c r="R269" i="28"/>
  <c r="Q269" i="28"/>
  <c r="P269" i="28"/>
  <c r="O269" i="28"/>
  <c r="N269" i="28"/>
  <c r="M269" i="28"/>
  <c r="L269" i="28"/>
  <c r="J269" i="28"/>
  <c r="I269" i="28"/>
  <c r="H269" i="28"/>
  <c r="E269" i="28"/>
  <c r="D269" i="28"/>
  <c r="C269" i="28"/>
  <c r="C269" i="32" s="1"/>
  <c r="AN268" i="28"/>
  <c r="AK268" i="28"/>
  <c r="AJ268" i="28"/>
  <c r="AI268" i="28"/>
  <c r="AH268" i="28"/>
  <c r="AF268" i="28"/>
  <c r="AD268" i="28"/>
  <c r="AB268" i="28"/>
  <c r="Z268" i="28"/>
  <c r="X268" i="28"/>
  <c r="U268" i="28"/>
  <c r="T268" i="28"/>
  <c r="R268" i="28"/>
  <c r="Q268" i="28"/>
  <c r="P268" i="28"/>
  <c r="O268" i="28"/>
  <c r="N268" i="28"/>
  <c r="M268" i="28"/>
  <c r="L268" i="28"/>
  <c r="J268" i="28"/>
  <c r="I268" i="28"/>
  <c r="H268" i="28"/>
  <c r="E268" i="28"/>
  <c r="D268" i="28"/>
  <c r="C268" i="28"/>
  <c r="AN267" i="28"/>
  <c r="AK267" i="28"/>
  <c r="AJ267" i="28"/>
  <c r="AI267" i="28"/>
  <c r="AH267" i="28"/>
  <c r="AF267" i="28"/>
  <c r="AD267" i="28"/>
  <c r="AB267" i="28"/>
  <c r="Z267" i="28"/>
  <c r="X267" i="28"/>
  <c r="U267" i="28"/>
  <c r="T267" i="28"/>
  <c r="R267" i="28"/>
  <c r="Q267" i="28"/>
  <c r="P267" i="28"/>
  <c r="O267" i="28"/>
  <c r="N267" i="28"/>
  <c r="M267" i="28"/>
  <c r="L267" i="28"/>
  <c r="J267" i="28"/>
  <c r="I267" i="28"/>
  <c r="H267" i="28"/>
  <c r="E267" i="28"/>
  <c r="D267" i="28"/>
  <c r="C267" i="28"/>
  <c r="AN266" i="28"/>
  <c r="AK266" i="28"/>
  <c r="AJ266" i="28"/>
  <c r="AI266" i="28"/>
  <c r="AH266" i="28"/>
  <c r="AF266" i="28"/>
  <c r="AD266" i="28"/>
  <c r="AB266" i="28"/>
  <c r="Z266" i="28"/>
  <c r="X266" i="28"/>
  <c r="U266" i="28"/>
  <c r="T266" i="28"/>
  <c r="R266" i="28"/>
  <c r="Q266" i="28"/>
  <c r="P266" i="28"/>
  <c r="O266" i="28"/>
  <c r="N266" i="28"/>
  <c r="M266" i="28"/>
  <c r="L266" i="28"/>
  <c r="J266" i="28"/>
  <c r="I266" i="28"/>
  <c r="H266" i="28"/>
  <c r="E266" i="28"/>
  <c r="D266" i="28"/>
  <c r="C266" i="28"/>
  <c r="AN265" i="28"/>
  <c r="AK265" i="28"/>
  <c r="AJ265" i="28"/>
  <c r="AI265" i="28"/>
  <c r="AH265" i="28"/>
  <c r="AF265" i="28"/>
  <c r="AD265" i="28"/>
  <c r="AB265" i="28"/>
  <c r="Z265" i="28"/>
  <c r="X265" i="28"/>
  <c r="U265" i="28"/>
  <c r="T265" i="28"/>
  <c r="R265" i="28"/>
  <c r="Q265" i="28"/>
  <c r="P265" i="28"/>
  <c r="O265" i="28"/>
  <c r="N265" i="28"/>
  <c r="M265" i="28"/>
  <c r="L265" i="28"/>
  <c r="J265" i="28"/>
  <c r="I265" i="28"/>
  <c r="H265" i="28"/>
  <c r="E265" i="28"/>
  <c r="D265" i="28"/>
  <c r="C265" i="28"/>
  <c r="AN264" i="28"/>
  <c r="AK264" i="28"/>
  <c r="AJ264" i="28"/>
  <c r="AI264" i="28"/>
  <c r="AH264" i="28"/>
  <c r="AF264" i="28"/>
  <c r="AD264" i="28"/>
  <c r="AB264" i="28"/>
  <c r="Z264" i="28"/>
  <c r="X264" i="28"/>
  <c r="U264" i="28"/>
  <c r="T264" i="28"/>
  <c r="R264" i="28"/>
  <c r="Q264" i="28"/>
  <c r="P264" i="28"/>
  <c r="O264" i="28"/>
  <c r="N264" i="28"/>
  <c r="M264" i="28"/>
  <c r="L264" i="28"/>
  <c r="J264" i="28"/>
  <c r="I264" i="28"/>
  <c r="H264" i="28"/>
  <c r="E264" i="28"/>
  <c r="E264" i="32" s="1"/>
  <c r="D264" i="28"/>
  <c r="C264" i="28"/>
  <c r="AN263" i="28"/>
  <c r="AK263" i="28"/>
  <c r="AJ263" i="28"/>
  <c r="AI263" i="28"/>
  <c r="AH263" i="28"/>
  <c r="AF263" i="28"/>
  <c r="AD263" i="28"/>
  <c r="AB263" i="28"/>
  <c r="Z263" i="28"/>
  <c r="X263" i="28"/>
  <c r="U263" i="28"/>
  <c r="T263" i="28"/>
  <c r="R263" i="28"/>
  <c r="Q263" i="28"/>
  <c r="P263" i="28"/>
  <c r="O263" i="28"/>
  <c r="N263" i="28"/>
  <c r="M263" i="28"/>
  <c r="L263" i="28"/>
  <c r="J263" i="28"/>
  <c r="I263" i="28"/>
  <c r="H263" i="28"/>
  <c r="E263" i="28"/>
  <c r="D263" i="28"/>
  <c r="C263" i="28"/>
  <c r="AN262" i="28"/>
  <c r="AK262" i="28"/>
  <c r="AJ262" i="28"/>
  <c r="AI262" i="28"/>
  <c r="AH262" i="28"/>
  <c r="AF262" i="28"/>
  <c r="AD262" i="28"/>
  <c r="AB262" i="28"/>
  <c r="Z262" i="28"/>
  <c r="X262" i="28"/>
  <c r="U262" i="28"/>
  <c r="T262" i="28"/>
  <c r="R262" i="28"/>
  <c r="Q262" i="28"/>
  <c r="P262" i="28"/>
  <c r="O262" i="28"/>
  <c r="N262" i="28"/>
  <c r="M262" i="28"/>
  <c r="L262" i="28"/>
  <c r="J262" i="28"/>
  <c r="I262" i="28"/>
  <c r="H262" i="28"/>
  <c r="E262" i="28"/>
  <c r="D262" i="28"/>
  <c r="C262" i="28"/>
  <c r="AN261" i="28"/>
  <c r="AK261" i="28"/>
  <c r="AJ261" i="28"/>
  <c r="AI261" i="28"/>
  <c r="AH261" i="28"/>
  <c r="AF261" i="28"/>
  <c r="AD261" i="28"/>
  <c r="AB261" i="28"/>
  <c r="Z261" i="28"/>
  <c r="X261" i="28"/>
  <c r="U261" i="28"/>
  <c r="T261" i="28"/>
  <c r="R261" i="28"/>
  <c r="Q261" i="28"/>
  <c r="P261" i="28"/>
  <c r="O261" i="28"/>
  <c r="N261" i="28"/>
  <c r="M261" i="28"/>
  <c r="L261" i="28"/>
  <c r="J261" i="28"/>
  <c r="I261" i="28"/>
  <c r="H261" i="28"/>
  <c r="E261" i="28"/>
  <c r="E261" i="32" s="1"/>
  <c r="D261" i="28"/>
  <c r="C261" i="28"/>
  <c r="AN260" i="28"/>
  <c r="AK260" i="28"/>
  <c r="AJ260" i="28"/>
  <c r="AL260" i="28" s="1"/>
  <c r="AI260" i="28"/>
  <c r="AH260" i="28"/>
  <c r="AF260" i="28"/>
  <c r="AD260" i="28"/>
  <c r="AB260" i="28"/>
  <c r="Z260" i="28"/>
  <c r="X260" i="28"/>
  <c r="U260" i="28"/>
  <c r="T260" i="28"/>
  <c r="R260" i="28"/>
  <c r="Q260" i="28"/>
  <c r="P260" i="28"/>
  <c r="O260" i="28"/>
  <c r="N260" i="28"/>
  <c r="M260" i="28"/>
  <c r="L260" i="28"/>
  <c r="J260" i="28"/>
  <c r="I260" i="28"/>
  <c r="H260" i="28"/>
  <c r="E260" i="28"/>
  <c r="D260" i="28"/>
  <c r="C260" i="28"/>
  <c r="AN259" i="28"/>
  <c r="AK259" i="28"/>
  <c r="AJ259" i="28"/>
  <c r="AI259" i="28"/>
  <c r="AH259" i="28"/>
  <c r="AF259" i="28"/>
  <c r="AD259" i="28"/>
  <c r="AB259" i="28"/>
  <c r="Z259" i="28"/>
  <c r="X259" i="28"/>
  <c r="U259" i="28"/>
  <c r="T259" i="28"/>
  <c r="R259" i="28"/>
  <c r="Q259" i="28"/>
  <c r="P259" i="28"/>
  <c r="O259" i="28"/>
  <c r="N259" i="28"/>
  <c r="M259" i="28"/>
  <c r="L259" i="28"/>
  <c r="J259" i="28"/>
  <c r="I259" i="28"/>
  <c r="H259" i="28"/>
  <c r="E259" i="28"/>
  <c r="D259" i="28"/>
  <c r="C259" i="28"/>
  <c r="AN258" i="28"/>
  <c r="AK258" i="28"/>
  <c r="AJ258" i="28"/>
  <c r="AI258" i="28"/>
  <c r="AH258" i="28"/>
  <c r="AF258" i="28"/>
  <c r="AD258" i="28"/>
  <c r="AB258" i="28"/>
  <c r="Z258" i="28"/>
  <c r="X258" i="28"/>
  <c r="U258" i="28"/>
  <c r="T258" i="28"/>
  <c r="R258" i="28"/>
  <c r="Q258" i="28"/>
  <c r="P258" i="28"/>
  <c r="O258" i="28"/>
  <c r="N258" i="28"/>
  <c r="M258" i="28"/>
  <c r="L258" i="28"/>
  <c r="J258" i="28"/>
  <c r="I258" i="28"/>
  <c r="H258" i="28"/>
  <c r="E258" i="28"/>
  <c r="D258" i="28"/>
  <c r="D258" i="32" s="1"/>
  <c r="C258" i="28"/>
  <c r="AN257" i="28"/>
  <c r="AK257" i="28"/>
  <c r="AJ257" i="28"/>
  <c r="AI257" i="28"/>
  <c r="AH257" i="28"/>
  <c r="AF257" i="28"/>
  <c r="AD257" i="28"/>
  <c r="AB257" i="28"/>
  <c r="Z257" i="28"/>
  <c r="X257" i="28"/>
  <c r="U257" i="28"/>
  <c r="T257" i="28"/>
  <c r="R257" i="28"/>
  <c r="Q257" i="28"/>
  <c r="P257" i="28"/>
  <c r="O257" i="28"/>
  <c r="N257" i="28"/>
  <c r="M257" i="28"/>
  <c r="L257" i="28"/>
  <c r="J257" i="28"/>
  <c r="I257" i="28"/>
  <c r="H257" i="28"/>
  <c r="E257" i="28"/>
  <c r="D257" i="28"/>
  <c r="C257" i="28"/>
  <c r="AN256" i="28"/>
  <c r="AK256" i="28"/>
  <c r="AJ256" i="28"/>
  <c r="AI256" i="28"/>
  <c r="AH256" i="28"/>
  <c r="AF256" i="28"/>
  <c r="AD256" i="28"/>
  <c r="AB256" i="28"/>
  <c r="Z256" i="28"/>
  <c r="X256" i="28"/>
  <c r="U256" i="28"/>
  <c r="T256" i="28"/>
  <c r="R256" i="28"/>
  <c r="Q256" i="28"/>
  <c r="P256" i="28"/>
  <c r="O256" i="28"/>
  <c r="N256" i="28"/>
  <c r="M256" i="28"/>
  <c r="L256" i="28"/>
  <c r="J256" i="28"/>
  <c r="I256" i="28"/>
  <c r="H256" i="28"/>
  <c r="E256" i="28"/>
  <c r="D256" i="28"/>
  <c r="C256" i="28"/>
  <c r="AN255" i="28"/>
  <c r="AK255" i="28"/>
  <c r="AJ255" i="28"/>
  <c r="AL255" i="28" s="1"/>
  <c r="AI255" i="28"/>
  <c r="AH255" i="28"/>
  <c r="AF255" i="28"/>
  <c r="AD255" i="28"/>
  <c r="AB255" i="28"/>
  <c r="Z255" i="28"/>
  <c r="X255" i="28"/>
  <c r="U255" i="28"/>
  <c r="T255" i="28"/>
  <c r="R255" i="28"/>
  <c r="Q255" i="28"/>
  <c r="P255" i="28"/>
  <c r="O255" i="28"/>
  <c r="N255" i="28"/>
  <c r="M255" i="28"/>
  <c r="L255" i="28"/>
  <c r="J255" i="28"/>
  <c r="I255" i="28"/>
  <c r="H255" i="28"/>
  <c r="E255" i="28"/>
  <c r="D255" i="28"/>
  <c r="C255" i="28"/>
  <c r="AN254" i="28"/>
  <c r="AK254" i="28"/>
  <c r="AJ254" i="28"/>
  <c r="AI254" i="28"/>
  <c r="AH254" i="28"/>
  <c r="AF254" i="28"/>
  <c r="AD254" i="28"/>
  <c r="AB254" i="28"/>
  <c r="Z254" i="28"/>
  <c r="X254" i="28"/>
  <c r="U254" i="28"/>
  <c r="T254" i="28"/>
  <c r="R254" i="28"/>
  <c r="Q254" i="28"/>
  <c r="P254" i="28"/>
  <c r="O254" i="28"/>
  <c r="N254" i="28"/>
  <c r="M254" i="28"/>
  <c r="L254" i="28"/>
  <c r="J254" i="28"/>
  <c r="I254" i="28"/>
  <c r="H254" i="28"/>
  <c r="E254" i="28"/>
  <c r="D254" i="28"/>
  <c r="C254" i="28"/>
  <c r="AN253" i="28"/>
  <c r="AK253" i="28"/>
  <c r="AJ253" i="28"/>
  <c r="AI253" i="28"/>
  <c r="AH253" i="28"/>
  <c r="AF253" i="28"/>
  <c r="AD253" i="28"/>
  <c r="AB253" i="28"/>
  <c r="Z253" i="28"/>
  <c r="X253" i="28"/>
  <c r="U253" i="28"/>
  <c r="T253" i="28"/>
  <c r="R253" i="28"/>
  <c r="Q253" i="28"/>
  <c r="P253" i="28"/>
  <c r="O253" i="28"/>
  <c r="N253" i="28"/>
  <c r="M253" i="28"/>
  <c r="L253" i="28"/>
  <c r="J253" i="28"/>
  <c r="I253" i="28"/>
  <c r="H253" i="28"/>
  <c r="E253" i="28"/>
  <c r="D253" i="28"/>
  <c r="C253" i="28"/>
  <c r="AN252" i="28"/>
  <c r="AK252" i="28"/>
  <c r="AJ252" i="28"/>
  <c r="AI252" i="28"/>
  <c r="AH252" i="28"/>
  <c r="AF252" i="28"/>
  <c r="AD252" i="28"/>
  <c r="AB252" i="28"/>
  <c r="Z252" i="28"/>
  <c r="X252" i="28"/>
  <c r="U252" i="28"/>
  <c r="T252" i="28"/>
  <c r="R252" i="28"/>
  <c r="Q252" i="28"/>
  <c r="P252" i="28"/>
  <c r="O252" i="28"/>
  <c r="N252" i="28"/>
  <c r="M252" i="28"/>
  <c r="L252" i="28"/>
  <c r="J252" i="28"/>
  <c r="I252" i="28"/>
  <c r="H252" i="28"/>
  <c r="E252" i="28"/>
  <c r="D252" i="28"/>
  <c r="D252" i="32" s="1"/>
  <c r="C252" i="28"/>
  <c r="AN251" i="28"/>
  <c r="AK251" i="28"/>
  <c r="AJ251" i="28"/>
  <c r="AI251" i="28"/>
  <c r="AH251" i="28"/>
  <c r="AF251" i="28"/>
  <c r="AD251" i="28"/>
  <c r="AB251" i="28"/>
  <c r="Z251" i="28"/>
  <c r="X251" i="28"/>
  <c r="U251" i="28"/>
  <c r="T251" i="28"/>
  <c r="R251" i="28"/>
  <c r="Q251" i="28"/>
  <c r="P251" i="28"/>
  <c r="O251" i="28"/>
  <c r="N251" i="28"/>
  <c r="M251" i="28"/>
  <c r="L251" i="28"/>
  <c r="J251" i="28"/>
  <c r="I251" i="28"/>
  <c r="H251" i="28"/>
  <c r="E251" i="28"/>
  <c r="D251" i="28"/>
  <c r="C251" i="28"/>
  <c r="AN250" i="28"/>
  <c r="AK250" i="28"/>
  <c r="AJ250" i="28"/>
  <c r="AI250" i="28"/>
  <c r="AH250" i="28"/>
  <c r="AF250" i="28"/>
  <c r="AD250" i="28"/>
  <c r="AB250" i="28"/>
  <c r="Z250" i="28"/>
  <c r="X250" i="28"/>
  <c r="U250" i="28"/>
  <c r="T250" i="28"/>
  <c r="R250" i="28"/>
  <c r="Q250" i="28"/>
  <c r="P250" i="28"/>
  <c r="O250" i="28"/>
  <c r="N250" i="28"/>
  <c r="M250" i="28"/>
  <c r="L250" i="28"/>
  <c r="J250" i="28"/>
  <c r="I250" i="28"/>
  <c r="H250" i="28"/>
  <c r="E250" i="28"/>
  <c r="D250" i="28"/>
  <c r="C250" i="28"/>
  <c r="AN249" i="28"/>
  <c r="AK249" i="28"/>
  <c r="AJ249" i="28"/>
  <c r="AI249" i="28"/>
  <c r="AH249" i="28"/>
  <c r="AF249" i="28"/>
  <c r="AD249" i="28"/>
  <c r="AB249" i="28"/>
  <c r="Z249" i="28"/>
  <c r="X249" i="28"/>
  <c r="U249" i="28"/>
  <c r="T249" i="28"/>
  <c r="R249" i="28"/>
  <c r="Q249" i="28"/>
  <c r="P249" i="28"/>
  <c r="O249" i="28"/>
  <c r="N249" i="28"/>
  <c r="M249" i="28"/>
  <c r="L249" i="28"/>
  <c r="J249" i="28"/>
  <c r="I249" i="28"/>
  <c r="H249" i="28"/>
  <c r="E249" i="28"/>
  <c r="D249" i="28"/>
  <c r="C249" i="28"/>
  <c r="AN248" i="28"/>
  <c r="AK248" i="28"/>
  <c r="AJ248" i="28"/>
  <c r="AI248" i="28"/>
  <c r="AH248" i="28"/>
  <c r="AF248" i="28"/>
  <c r="AD248" i="28"/>
  <c r="AB248" i="28"/>
  <c r="Z248" i="28"/>
  <c r="X248" i="28"/>
  <c r="U248" i="28"/>
  <c r="T248" i="28"/>
  <c r="R248" i="28"/>
  <c r="Q248" i="28"/>
  <c r="P248" i="28"/>
  <c r="O248" i="28"/>
  <c r="N248" i="28"/>
  <c r="M248" i="28"/>
  <c r="L248" i="28"/>
  <c r="J248" i="28"/>
  <c r="I248" i="28"/>
  <c r="H248" i="28"/>
  <c r="E248" i="28"/>
  <c r="D248" i="28"/>
  <c r="C248" i="28"/>
  <c r="AN247" i="28"/>
  <c r="AK247" i="28"/>
  <c r="AJ247" i="28"/>
  <c r="AL247" i="28" s="1"/>
  <c r="AI247" i="28"/>
  <c r="AH247" i="28"/>
  <c r="AF247" i="28"/>
  <c r="AD247" i="28"/>
  <c r="AB247" i="28"/>
  <c r="Z247" i="28"/>
  <c r="X247" i="28"/>
  <c r="U247" i="28"/>
  <c r="T247" i="28"/>
  <c r="R247" i="28"/>
  <c r="Q247" i="28"/>
  <c r="P247" i="28"/>
  <c r="O247" i="28"/>
  <c r="N247" i="28"/>
  <c r="M247" i="28"/>
  <c r="L247" i="28"/>
  <c r="J247" i="28"/>
  <c r="I247" i="28"/>
  <c r="H247" i="28"/>
  <c r="E247" i="28"/>
  <c r="D247" i="28"/>
  <c r="C247" i="28"/>
  <c r="AN246" i="28"/>
  <c r="AK246" i="28"/>
  <c r="AJ246" i="28"/>
  <c r="AI246" i="28"/>
  <c r="AH246" i="28"/>
  <c r="AF246" i="28"/>
  <c r="AD246" i="28"/>
  <c r="AB246" i="28"/>
  <c r="Z246" i="28"/>
  <c r="X246" i="28"/>
  <c r="U246" i="28"/>
  <c r="T246" i="28"/>
  <c r="R246" i="28"/>
  <c r="Q246" i="28"/>
  <c r="P246" i="28"/>
  <c r="O246" i="28"/>
  <c r="N246" i="28"/>
  <c r="M246" i="28"/>
  <c r="L246" i="28"/>
  <c r="J246" i="28"/>
  <c r="I246" i="28"/>
  <c r="H246" i="28"/>
  <c r="E246" i="28"/>
  <c r="D246" i="28"/>
  <c r="C246" i="28"/>
  <c r="C246" i="32" s="1"/>
  <c r="AN245" i="28"/>
  <c r="AK245" i="28"/>
  <c r="AJ245" i="28"/>
  <c r="AI245" i="28"/>
  <c r="AH245" i="28"/>
  <c r="AF245" i="28"/>
  <c r="AD245" i="28"/>
  <c r="AB245" i="28"/>
  <c r="Z245" i="28"/>
  <c r="X245" i="28"/>
  <c r="U245" i="28"/>
  <c r="T245" i="28"/>
  <c r="R245" i="28"/>
  <c r="Q245" i="28"/>
  <c r="P245" i="28"/>
  <c r="O245" i="28"/>
  <c r="N245" i="28"/>
  <c r="M245" i="28"/>
  <c r="L245" i="28"/>
  <c r="J245" i="28"/>
  <c r="I245" i="28"/>
  <c r="H245" i="28"/>
  <c r="E245" i="28"/>
  <c r="D245" i="28"/>
  <c r="C245" i="28"/>
  <c r="AN244" i="28"/>
  <c r="AK244" i="28"/>
  <c r="AJ244" i="28"/>
  <c r="AI244" i="28"/>
  <c r="AH244" i="28"/>
  <c r="AF244" i="28"/>
  <c r="AD244" i="28"/>
  <c r="AB244" i="28"/>
  <c r="Z244" i="28"/>
  <c r="X244" i="28"/>
  <c r="U244" i="28"/>
  <c r="T244" i="28"/>
  <c r="R244" i="28"/>
  <c r="Q244" i="28"/>
  <c r="P244" i="28"/>
  <c r="O244" i="28"/>
  <c r="N244" i="28"/>
  <c r="M244" i="28"/>
  <c r="L244" i="28"/>
  <c r="J244" i="28"/>
  <c r="I244" i="28"/>
  <c r="H244" i="28"/>
  <c r="E244" i="28"/>
  <c r="D244" i="28"/>
  <c r="C244" i="28"/>
  <c r="AN243" i="28"/>
  <c r="AK243" i="28"/>
  <c r="AJ243" i="28"/>
  <c r="AI243" i="28"/>
  <c r="AH243" i="28"/>
  <c r="AF243" i="28"/>
  <c r="AD243" i="28"/>
  <c r="AB243" i="28"/>
  <c r="Z243" i="28"/>
  <c r="X243" i="28"/>
  <c r="U243" i="28"/>
  <c r="T243" i="28"/>
  <c r="R243" i="28"/>
  <c r="Q243" i="28"/>
  <c r="P243" i="28"/>
  <c r="O243" i="28"/>
  <c r="N243" i="28"/>
  <c r="M243" i="28"/>
  <c r="L243" i="28"/>
  <c r="J243" i="28"/>
  <c r="I243" i="28"/>
  <c r="H243" i="28"/>
  <c r="E243" i="28"/>
  <c r="D243" i="28"/>
  <c r="C243" i="28"/>
  <c r="AN242" i="28"/>
  <c r="AK242" i="28"/>
  <c r="AJ242" i="28"/>
  <c r="AI242" i="28"/>
  <c r="AH242" i="28"/>
  <c r="AF242" i="28"/>
  <c r="AD242" i="28"/>
  <c r="AB242" i="28"/>
  <c r="Z242" i="28"/>
  <c r="X242" i="28"/>
  <c r="U242" i="28"/>
  <c r="T242" i="28"/>
  <c r="R242" i="28"/>
  <c r="Q242" i="28"/>
  <c r="P242" i="28"/>
  <c r="O242" i="28"/>
  <c r="N242" i="28"/>
  <c r="M242" i="28"/>
  <c r="L242" i="28"/>
  <c r="J242" i="28"/>
  <c r="I242" i="28"/>
  <c r="H242" i="28"/>
  <c r="E242" i="28"/>
  <c r="D242" i="28"/>
  <c r="C242" i="28"/>
  <c r="AN241" i="28"/>
  <c r="AK241" i="28"/>
  <c r="AJ241" i="28"/>
  <c r="AI241" i="28"/>
  <c r="AH241" i="28"/>
  <c r="AF241" i="28"/>
  <c r="AD241" i="28"/>
  <c r="AB241" i="28"/>
  <c r="Z241" i="28"/>
  <c r="X241" i="28"/>
  <c r="U241" i="28"/>
  <c r="T241" i="28"/>
  <c r="R241" i="28"/>
  <c r="Q241" i="28"/>
  <c r="P241" i="28"/>
  <c r="O241" i="28"/>
  <c r="N241" i="28"/>
  <c r="M241" i="28"/>
  <c r="L241" i="28"/>
  <c r="J241" i="28"/>
  <c r="I241" i="28"/>
  <c r="H241" i="28"/>
  <c r="E241" i="28"/>
  <c r="D241" i="28"/>
  <c r="C241" i="28"/>
  <c r="AN240" i="28"/>
  <c r="AK240" i="28"/>
  <c r="AJ240" i="28"/>
  <c r="AI240" i="28"/>
  <c r="AH240" i="28"/>
  <c r="AF240" i="28"/>
  <c r="AD240" i="28"/>
  <c r="AB240" i="28"/>
  <c r="Z240" i="28"/>
  <c r="X240" i="28"/>
  <c r="U240" i="28"/>
  <c r="T240" i="28"/>
  <c r="R240" i="28"/>
  <c r="Q240" i="28"/>
  <c r="P240" i="28"/>
  <c r="O240" i="28"/>
  <c r="N240" i="28"/>
  <c r="M240" i="28"/>
  <c r="L240" i="28"/>
  <c r="J240" i="28"/>
  <c r="I240" i="28"/>
  <c r="H240" i="28"/>
  <c r="E240" i="28"/>
  <c r="D240" i="28"/>
  <c r="C240" i="28"/>
  <c r="AN239" i="28"/>
  <c r="AK239" i="28"/>
  <c r="AJ239" i="28"/>
  <c r="AL239" i="28" s="1"/>
  <c r="AI239" i="28"/>
  <c r="AH239" i="28"/>
  <c r="AF239" i="28"/>
  <c r="AD239" i="28"/>
  <c r="AB239" i="28"/>
  <c r="Z239" i="28"/>
  <c r="X239" i="28"/>
  <c r="U239" i="28"/>
  <c r="T239" i="28"/>
  <c r="R239" i="28"/>
  <c r="Q239" i="28"/>
  <c r="P239" i="28"/>
  <c r="O239" i="28"/>
  <c r="N239" i="28"/>
  <c r="M239" i="28"/>
  <c r="L239" i="28"/>
  <c r="J239" i="28"/>
  <c r="I239" i="28"/>
  <c r="H239" i="28"/>
  <c r="E239" i="28"/>
  <c r="D239" i="28"/>
  <c r="C239" i="28"/>
  <c r="AN238" i="28"/>
  <c r="AK238" i="28"/>
  <c r="AJ238" i="28"/>
  <c r="AI238" i="28"/>
  <c r="AH238" i="28"/>
  <c r="AF238" i="28"/>
  <c r="AD238" i="28"/>
  <c r="AB238" i="28"/>
  <c r="Z238" i="28"/>
  <c r="X238" i="28"/>
  <c r="U238" i="28"/>
  <c r="T238" i="28"/>
  <c r="R238" i="28"/>
  <c r="Q238" i="28"/>
  <c r="P238" i="28"/>
  <c r="O238" i="28"/>
  <c r="N238" i="28"/>
  <c r="M238" i="28"/>
  <c r="L238" i="28"/>
  <c r="J238" i="28"/>
  <c r="I238" i="28"/>
  <c r="H238" i="28"/>
  <c r="E238" i="28"/>
  <c r="E238" i="32" s="1"/>
  <c r="D238" i="28"/>
  <c r="C238" i="28"/>
  <c r="AN237" i="28"/>
  <c r="AK237" i="28"/>
  <c r="AJ237" i="28"/>
  <c r="AI237" i="28"/>
  <c r="AH237" i="28"/>
  <c r="AF237" i="28"/>
  <c r="AD237" i="28"/>
  <c r="AB237" i="28"/>
  <c r="Z237" i="28"/>
  <c r="X237" i="28"/>
  <c r="U237" i="28"/>
  <c r="T237" i="28"/>
  <c r="R237" i="28"/>
  <c r="Q237" i="28"/>
  <c r="P237" i="28"/>
  <c r="O237" i="28"/>
  <c r="N237" i="28"/>
  <c r="M237" i="28"/>
  <c r="L237" i="28"/>
  <c r="J237" i="28"/>
  <c r="I237" i="28"/>
  <c r="H237" i="28"/>
  <c r="E237" i="28"/>
  <c r="D237" i="28"/>
  <c r="C237" i="28"/>
  <c r="AN236" i="28"/>
  <c r="AK236" i="28"/>
  <c r="AJ236" i="28"/>
  <c r="AL236" i="28" s="1"/>
  <c r="AI236" i="28"/>
  <c r="AH236" i="28"/>
  <c r="AF236" i="28"/>
  <c r="AD236" i="28"/>
  <c r="AB236" i="28"/>
  <c r="Z236" i="28"/>
  <c r="X236" i="28"/>
  <c r="U236" i="28"/>
  <c r="T236" i="28"/>
  <c r="R236" i="28"/>
  <c r="Q236" i="28"/>
  <c r="P236" i="28"/>
  <c r="O236" i="28"/>
  <c r="N236" i="28"/>
  <c r="M236" i="28"/>
  <c r="L236" i="28"/>
  <c r="J236" i="28"/>
  <c r="I236" i="28"/>
  <c r="H236" i="28"/>
  <c r="E236" i="28"/>
  <c r="E236" i="32" s="1"/>
  <c r="D236" i="28"/>
  <c r="C236" i="28"/>
  <c r="C236" i="32" s="1"/>
  <c r="AN235" i="28"/>
  <c r="AK235" i="28"/>
  <c r="AJ235" i="28"/>
  <c r="AI235" i="28"/>
  <c r="AH235" i="28"/>
  <c r="AF235" i="28"/>
  <c r="AD235" i="28"/>
  <c r="AB235" i="28"/>
  <c r="Z235" i="28"/>
  <c r="X235" i="28"/>
  <c r="U235" i="28"/>
  <c r="T235" i="28"/>
  <c r="R235" i="28"/>
  <c r="Q235" i="28"/>
  <c r="P235" i="28"/>
  <c r="O235" i="28"/>
  <c r="N235" i="28"/>
  <c r="M235" i="28"/>
  <c r="L235" i="28"/>
  <c r="J235" i="28"/>
  <c r="I235" i="28"/>
  <c r="H235" i="28"/>
  <c r="E235" i="28"/>
  <c r="D235" i="28"/>
  <c r="C235" i="28"/>
  <c r="AN234" i="28"/>
  <c r="AK234" i="28"/>
  <c r="AJ234" i="28"/>
  <c r="AI234" i="28"/>
  <c r="AH234" i="28"/>
  <c r="AF234" i="28"/>
  <c r="AD234" i="28"/>
  <c r="AB234" i="28"/>
  <c r="Z234" i="28"/>
  <c r="X234" i="28"/>
  <c r="U234" i="28"/>
  <c r="T234" i="28"/>
  <c r="R234" i="28"/>
  <c r="Q234" i="28"/>
  <c r="P234" i="28"/>
  <c r="O234" i="28"/>
  <c r="N234" i="28"/>
  <c r="M234" i="28"/>
  <c r="L234" i="28"/>
  <c r="J234" i="28"/>
  <c r="I234" i="28"/>
  <c r="H234" i="28"/>
  <c r="E234" i="28"/>
  <c r="E234" i="32" s="1"/>
  <c r="D234" i="28"/>
  <c r="C234" i="28"/>
  <c r="AN233" i="28"/>
  <c r="AK233" i="28"/>
  <c r="AJ233" i="28"/>
  <c r="AI233" i="28"/>
  <c r="AH233" i="28"/>
  <c r="AF233" i="28"/>
  <c r="AD233" i="28"/>
  <c r="AB233" i="28"/>
  <c r="Z233" i="28"/>
  <c r="X233" i="28"/>
  <c r="U233" i="28"/>
  <c r="T233" i="28"/>
  <c r="R233" i="28"/>
  <c r="Q233" i="28"/>
  <c r="P233" i="28"/>
  <c r="O233" i="28"/>
  <c r="N233" i="28"/>
  <c r="M233" i="28"/>
  <c r="L233" i="28"/>
  <c r="J233" i="28"/>
  <c r="I233" i="28"/>
  <c r="H233" i="28"/>
  <c r="E233" i="28"/>
  <c r="D233" i="28"/>
  <c r="C233" i="28"/>
  <c r="C233" i="32" s="1"/>
  <c r="AN232" i="28"/>
  <c r="AK232" i="28"/>
  <c r="AJ232" i="28"/>
  <c r="AI232" i="28"/>
  <c r="AH232" i="28"/>
  <c r="AF232" i="28"/>
  <c r="AD232" i="28"/>
  <c r="AB232" i="28"/>
  <c r="Z232" i="28"/>
  <c r="X232" i="28"/>
  <c r="U232" i="28"/>
  <c r="T232" i="28"/>
  <c r="R232" i="28"/>
  <c r="Q232" i="28"/>
  <c r="P232" i="28"/>
  <c r="O232" i="28"/>
  <c r="N232" i="28"/>
  <c r="M232" i="28"/>
  <c r="L232" i="28"/>
  <c r="J232" i="28"/>
  <c r="I232" i="28"/>
  <c r="H232" i="28"/>
  <c r="E232" i="28"/>
  <c r="D232" i="28"/>
  <c r="D232" i="32" s="1"/>
  <c r="C232" i="28"/>
  <c r="C232" i="32" s="1"/>
  <c r="AN231" i="28"/>
  <c r="AK231" i="28"/>
  <c r="AJ231" i="28"/>
  <c r="AI231" i="28"/>
  <c r="AH231" i="28"/>
  <c r="AF231" i="28"/>
  <c r="AD231" i="28"/>
  <c r="AB231" i="28"/>
  <c r="Z231" i="28"/>
  <c r="X231" i="28"/>
  <c r="U231" i="28"/>
  <c r="T231" i="28"/>
  <c r="R231" i="28"/>
  <c r="Q231" i="28"/>
  <c r="P231" i="28"/>
  <c r="O231" i="28"/>
  <c r="N231" i="28"/>
  <c r="M231" i="28"/>
  <c r="L231" i="28"/>
  <c r="J231" i="28"/>
  <c r="I231" i="28"/>
  <c r="H231" i="28"/>
  <c r="E231" i="28"/>
  <c r="E231" i="32" s="1"/>
  <c r="D231" i="28"/>
  <c r="C231" i="28"/>
  <c r="AN230" i="28"/>
  <c r="AK230" i="28"/>
  <c r="AJ230" i="28"/>
  <c r="AI230" i="28"/>
  <c r="AH230" i="28"/>
  <c r="AF230" i="28"/>
  <c r="AD230" i="28"/>
  <c r="AB230" i="28"/>
  <c r="Z230" i="28"/>
  <c r="X230" i="28"/>
  <c r="U230" i="28"/>
  <c r="T230" i="28"/>
  <c r="R230" i="28"/>
  <c r="Q230" i="28"/>
  <c r="P230" i="28"/>
  <c r="O230" i="28"/>
  <c r="N230" i="28"/>
  <c r="M230" i="28"/>
  <c r="L230" i="28"/>
  <c r="J230" i="28"/>
  <c r="I230" i="28"/>
  <c r="H230" i="28"/>
  <c r="E230" i="28"/>
  <c r="E230" i="32" s="1"/>
  <c r="D230" i="28"/>
  <c r="D230" i="32" s="1"/>
  <c r="C230" i="28"/>
  <c r="C230" i="32" s="1"/>
  <c r="AN229" i="28"/>
  <c r="AK229" i="28"/>
  <c r="AJ229" i="28"/>
  <c r="AI229" i="28"/>
  <c r="AH229" i="28"/>
  <c r="AF229" i="28"/>
  <c r="AD229" i="28"/>
  <c r="AB229" i="28"/>
  <c r="Z229" i="28"/>
  <c r="X229" i="28"/>
  <c r="U229" i="28"/>
  <c r="T229" i="28"/>
  <c r="R229" i="28"/>
  <c r="Q229" i="28"/>
  <c r="P229" i="28"/>
  <c r="O229" i="28"/>
  <c r="N229" i="28"/>
  <c r="M229" i="28"/>
  <c r="L229" i="28"/>
  <c r="J229" i="28"/>
  <c r="I229" i="28"/>
  <c r="H229" i="28"/>
  <c r="E229" i="28"/>
  <c r="D229" i="28"/>
  <c r="C229" i="28"/>
  <c r="AN228" i="28"/>
  <c r="AK228" i="28"/>
  <c r="AJ228" i="28"/>
  <c r="AL228" i="28" s="1"/>
  <c r="AI228" i="28"/>
  <c r="AH228" i="28"/>
  <c r="AF228" i="28"/>
  <c r="AD228" i="28"/>
  <c r="AB228" i="28"/>
  <c r="Z228" i="28"/>
  <c r="X228" i="28"/>
  <c r="U228" i="28"/>
  <c r="T228" i="28"/>
  <c r="R228" i="28"/>
  <c r="Q228" i="28"/>
  <c r="P228" i="28"/>
  <c r="O228" i="28"/>
  <c r="N228" i="28"/>
  <c r="M228" i="28"/>
  <c r="L228" i="28"/>
  <c r="J228" i="28"/>
  <c r="I228" i="28"/>
  <c r="H228" i="28"/>
  <c r="E228" i="28"/>
  <c r="E228" i="32" s="1"/>
  <c r="D228" i="28"/>
  <c r="C228" i="28"/>
  <c r="AN227" i="28"/>
  <c r="AK227" i="28"/>
  <c r="AJ227" i="28"/>
  <c r="AI227" i="28"/>
  <c r="AH227" i="28"/>
  <c r="AF227" i="28"/>
  <c r="AD227" i="28"/>
  <c r="AB227" i="28"/>
  <c r="Z227" i="28"/>
  <c r="X227" i="28"/>
  <c r="U227" i="28"/>
  <c r="T227" i="28"/>
  <c r="R227" i="28"/>
  <c r="Q227" i="28"/>
  <c r="P227" i="28"/>
  <c r="O227" i="28"/>
  <c r="N227" i="28"/>
  <c r="M227" i="28"/>
  <c r="L227" i="28"/>
  <c r="J227" i="28"/>
  <c r="I227" i="28"/>
  <c r="H227" i="28"/>
  <c r="E227" i="28"/>
  <c r="D227" i="28"/>
  <c r="C227" i="28"/>
  <c r="C227" i="32" s="1"/>
  <c r="AN226" i="28"/>
  <c r="AK226" i="28"/>
  <c r="AJ226" i="28"/>
  <c r="AI226" i="28"/>
  <c r="AH226" i="28"/>
  <c r="AF226" i="28"/>
  <c r="AD226" i="28"/>
  <c r="AB226" i="28"/>
  <c r="Z226" i="28"/>
  <c r="X226" i="28"/>
  <c r="U226" i="28"/>
  <c r="T226" i="28"/>
  <c r="R226" i="28"/>
  <c r="Q226" i="28"/>
  <c r="P226" i="28"/>
  <c r="O226" i="28"/>
  <c r="N226" i="28"/>
  <c r="M226" i="28"/>
  <c r="L226" i="28"/>
  <c r="J226" i="28"/>
  <c r="I226" i="28"/>
  <c r="H226" i="28"/>
  <c r="E226" i="28"/>
  <c r="D226" i="28"/>
  <c r="D226" i="32" s="1"/>
  <c r="C226" i="28"/>
  <c r="C226" i="32" s="1"/>
  <c r="AN225" i="28"/>
  <c r="AK225" i="28"/>
  <c r="AJ225" i="28"/>
  <c r="AI225" i="28"/>
  <c r="AH225" i="28"/>
  <c r="AF225" i="28"/>
  <c r="AD225" i="28"/>
  <c r="AB225" i="28"/>
  <c r="Z225" i="28"/>
  <c r="X225" i="28"/>
  <c r="U225" i="28"/>
  <c r="T225" i="28"/>
  <c r="R225" i="28"/>
  <c r="Q225" i="28"/>
  <c r="P225" i="28"/>
  <c r="O225" i="28"/>
  <c r="N225" i="28"/>
  <c r="M225" i="28"/>
  <c r="L225" i="28"/>
  <c r="J225" i="28"/>
  <c r="I225" i="28"/>
  <c r="H225" i="28"/>
  <c r="E225" i="28"/>
  <c r="E225" i="32" s="1"/>
  <c r="D225" i="28"/>
  <c r="C225" i="28"/>
  <c r="AN224" i="28"/>
  <c r="AK224" i="28"/>
  <c r="AJ224" i="28"/>
  <c r="AI224" i="28"/>
  <c r="AH224" i="28"/>
  <c r="AF224" i="28"/>
  <c r="AD224" i="28"/>
  <c r="AB224" i="28"/>
  <c r="Z224" i="28"/>
  <c r="X224" i="28"/>
  <c r="U224" i="28"/>
  <c r="T224" i="28"/>
  <c r="R224" i="28"/>
  <c r="Q224" i="28"/>
  <c r="P224" i="28"/>
  <c r="O224" i="28"/>
  <c r="N224" i="28"/>
  <c r="M224" i="28"/>
  <c r="L224" i="28"/>
  <c r="J224" i="28"/>
  <c r="I224" i="28"/>
  <c r="H224" i="28"/>
  <c r="E224" i="28"/>
  <c r="E224" i="32" s="1"/>
  <c r="D224" i="28"/>
  <c r="D224" i="32" s="1"/>
  <c r="C224" i="28"/>
  <c r="C224" i="32" s="1"/>
  <c r="AN223" i="28"/>
  <c r="AK223" i="28"/>
  <c r="AJ223" i="28"/>
  <c r="AI223" i="28"/>
  <c r="AH223" i="28"/>
  <c r="AF223" i="28"/>
  <c r="AD223" i="28"/>
  <c r="AB223" i="28"/>
  <c r="Z223" i="28"/>
  <c r="X223" i="28"/>
  <c r="U223" i="28"/>
  <c r="T223" i="28"/>
  <c r="R223" i="28"/>
  <c r="Q223" i="28"/>
  <c r="P223" i="28"/>
  <c r="O223" i="28"/>
  <c r="N223" i="28"/>
  <c r="M223" i="28"/>
  <c r="L223" i="28"/>
  <c r="J223" i="28"/>
  <c r="I223" i="28"/>
  <c r="H223" i="28"/>
  <c r="E223" i="28"/>
  <c r="D223" i="28"/>
  <c r="C223" i="28"/>
  <c r="AN222" i="28"/>
  <c r="AK222" i="28"/>
  <c r="AJ222" i="28"/>
  <c r="AI222" i="28"/>
  <c r="AH222" i="28"/>
  <c r="AF222" i="28"/>
  <c r="AD222" i="28"/>
  <c r="AB222" i="28"/>
  <c r="Z222" i="28"/>
  <c r="X222" i="28"/>
  <c r="U222" i="28"/>
  <c r="T222" i="28"/>
  <c r="R222" i="28"/>
  <c r="Q222" i="28"/>
  <c r="P222" i="28"/>
  <c r="O222" i="28"/>
  <c r="N222" i="28"/>
  <c r="M222" i="28"/>
  <c r="L222" i="28"/>
  <c r="J222" i="28"/>
  <c r="I222" i="28"/>
  <c r="H222" i="28"/>
  <c r="E222" i="28"/>
  <c r="E222" i="32" s="1"/>
  <c r="D222" i="28"/>
  <c r="D222" i="32" s="1"/>
  <c r="C222" i="28"/>
  <c r="AN221" i="28"/>
  <c r="AK221" i="28"/>
  <c r="AJ221" i="28"/>
  <c r="AI221" i="28"/>
  <c r="AH221" i="28"/>
  <c r="AF221" i="28"/>
  <c r="AD221" i="28"/>
  <c r="AB221" i="28"/>
  <c r="Z221" i="28"/>
  <c r="X221" i="28"/>
  <c r="U221" i="28"/>
  <c r="T221" i="28"/>
  <c r="R221" i="28"/>
  <c r="Q221" i="28"/>
  <c r="P221" i="28"/>
  <c r="O221" i="28"/>
  <c r="N221" i="28"/>
  <c r="M221" i="28"/>
  <c r="L221" i="28"/>
  <c r="J221" i="28"/>
  <c r="I221" i="28"/>
  <c r="H221" i="28"/>
  <c r="E221" i="28"/>
  <c r="D221" i="28"/>
  <c r="C221" i="28"/>
  <c r="AN220" i="28"/>
  <c r="AK220" i="28"/>
  <c r="AJ220" i="28"/>
  <c r="AL220" i="28" s="1"/>
  <c r="AI220" i="28"/>
  <c r="AH220" i="28"/>
  <c r="AF220" i="28"/>
  <c r="AD220" i="28"/>
  <c r="AB220" i="28"/>
  <c r="Z220" i="28"/>
  <c r="X220" i="28"/>
  <c r="U220" i="28"/>
  <c r="T220" i="28"/>
  <c r="R220" i="28"/>
  <c r="Q220" i="28"/>
  <c r="P220" i="28"/>
  <c r="O220" i="28"/>
  <c r="N220" i="28"/>
  <c r="M220" i="28"/>
  <c r="L220" i="28"/>
  <c r="J220" i="28"/>
  <c r="I220" i="28"/>
  <c r="H220" i="28"/>
  <c r="E220" i="28"/>
  <c r="D220" i="28"/>
  <c r="D220" i="32" s="1"/>
  <c r="C220" i="28"/>
  <c r="C220" i="32" s="1"/>
  <c r="AN219" i="28"/>
  <c r="AK219" i="28"/>
  <c r="AJ219" i="28"/>
  <c r="AI219" i="28"/>
  <c r="AH219" i="28"/>
  <c r="AF219" i="28"/>
  <c r="AD219" i="28"/>
  <c r="AB219" i="28"/>
  <c r="Z219" i="28"/>
  <c r="X219" i="28"/>
  <c r="U219" i="28"/>
  <c r="T219" i="28"/>
  <c r="R219" i="28"/>
  <c r="Q219" i="28"/>
  <c r="P219" i="28"/>
  <c r="O219" i="28"/>
  <c r="N219" i="28"/>
  <c r="M219" i="28"/>
  <c r="L219" i="28"/>
  <c r="J219" i="28"/>
  <c r="I219" i="28"/>
  <c r="H219" i="28"/>
  <c r="E219" i="28"/>
  <c r="E219" i="32" s="1"/>
  <c r="D219" i="28"/>
  <c r="D219" i="32" s="1"/>
  <c r="C219" i="28"/>
  <c r="AN218" i="28"/>
  <c r="AK218" i="28"/>
  <c r="AJ218" i="28"/>
  <c r="AI218" i="28"/>
  <c r="AH218" i="28"/>
  <c r="AF218" i="28"/>
  <c r="AD218" i="28"/>
  <c r="AB218" i="28"/>
  <c r="Z218" i="28"/>
  <c r="X218" i="28"/>
  <c r="U218" i="28"/>
  <c r="T218" i="28"/>
  <c r="R218" i="28"/>
  <c r="Q218" i="28"/>
  <c r="P218" i="28"/>
  <c r="O218" i="28"/>
  <c r="N218" i="28"/>
  <c r="M218" i="28"/>
  <c r="L218" i="28"/>
  <c r="J218" i="28"/>
  <c r="I218" i="28"/>
  <c r="H218" i="28"/>
  <c r="E218" i="28"/>
  <c r="E218" i="32" s="1"/>
  <c r="D218" i="28"/>
  <c r="D218" i="32" s="1"/>
  <c r="C218" i="28"/>
  <c r="C218" i="32" s="1"/>
  <c r="AN217" i="28"/>
  <c r="AK217" i="28"/>
  <c r="AJ217" i="28"/>
  <c r="AI217" i="28"/>
  <c r="AH217" i="28"/>
  <c r="AF217" i="28"/>
  <c r="AD217" i="28"/>
  <c r="AB217" i="28"/>
  <c r="Z217" i="28"/>
  <c r="X217" i="28"/>
  <c r="U217" i="28"/>
  <c r="T217" i="28"/>
  <c r="R217" i="28"/>
  <c r="Q217" i="28"/>
  <c r="P217" i="28"/>
  <c r="O217" i="28"/>
  <c r="N217" i="28"/>
  <c r="M217" i="28"/>
  <c r="L217" i="28"/>
  <c r="J217" i="28"/>
  <c r="I217" i="28"/>
  <c r="H217" i="28"/>
  <c r="E217" i="28"/>
  <c r="D217" i="28"/>
  <c r="C217" i="28"/>
  <c r="AN216" i="28"/>
  <c r="AK216" i="28"/>
  <c r="AJ216" i="28"/>
  <c r="AI216" i="28"/>
  <c r="AH216" i="28"/>
  <c r="AF216" i="28"/>
  <c r="AD216" i="28"/>
  <c r="AB216" i="28"/>
  <c r="Z216" i="28"/>
  <c r="X216" i="28"/>
  <c r="U216" i="28"/>
  <c r="T216" i="28"/>
  <c r="R216" i="28"/>
  <c r="Q216" i="28"/>
  <c r="P216" i="28"/>
  <c r="O216" i="28"/>
  <c r="N216" i="28"/>
  <c r="M216" i="28"/>
  <c r="L216" i="28"/>
  <c r="J216" i="28"/>
  <c r="I216" i="28"/>
  <c r="H216" i="28"/>
  <c r="E216" i="28"/>
  <c r="E216" i="32" s="1"/>
  <c r="D216" i="28"/>
  <c r="D216" i="32" s="1"/>
  <c r="C216" i="28"/>
  <c r="AN215" i="28"/>
  <c r="AK215" i="28"/>
  <c r="AJ215" i="28"/>
  <c r="AL215" i="28" s="1"/>
  <c r="AI215" i="28"/>
  <c r="AH215" i="28"/>
  <c r="AF215" i="28"/>
  <c r="AD215" i="28"/>
  <c r="AB215" i="28"/>
  <c r="Z215" i="28"/>
  <c r="X215" i="28"/>
  <c r="U215" i="28"/>
  <c r="T215" i="28"/>
  <c r="R215" i="28"/>
  <c r="Q215" i="28"/>
  <c r="P215" i="28"/>
  <c r="O215" i="28"/>
  <c r="N215" i="28"/>
  <c r="M215" i="28"/>
  <c r="L215" i="28"/>
  <c r="J215" i="28"/>
  <c r="I215" i="28"/>
  <c r="H215" i="28"/>
  <c r="E215" i="28"/>
  <c r="D215" i="28"/>
  <c r="C215" i="28"/>
  <c r="AN214" i="28"/>
  <c r="AK214" i="28"/>
  <c r="AJ214" i="28"/>
  <c r="AI214" i="28"/>
  <c r="AH214" i="28"/>
  <c r="AF214" i="28"/>
  <c r="AD214" i="28"/>
  <c r="AB214" i="28"/>
  <c r="Z214" i="28"/>
  <c r="X214" i="28"/>
  <c r="U214" i="28"/>
  <c r="T214" i="28"/>
  <c r="R214" i="28"/>
  <c r="Q214" i="28"/>
  <c r="P214" i="28"/>
  <c r="O214" i="28"/>
  <c r="N214" i="28"/>
  <c r="M214" i="28"/>
  <c r="L214" i="28"/>
  <c r="J214" i="28"/>
  <c r="I214" i="28"/>
  <c r="H214" i="28"/>
  <c r="E214" i="28"/>
  <c r="D214" i="28"/>
  <c r="C214" i="28"/>
  <c r="C214" i="32" s="1"/>
  <c r="AN213" i="28"/>
  <c r="AK213" i="28"/>
  <c r="AJ213" i="28"/>
  <c r="AI213" i="28"/>
  <c r="AH213" i="28"/>
  <c r="AF213" i="28"/>
  <c r="AD213" i="28"/>
  <c r="AB213" i="28"/>
  <c r="Z213" i="28"/>
  <c r="X213" i="28"/>
  <c r="U213" i="28"/>
  <c r="T213" i="28"/>
  <c r="R213" i="28"/>
  <c r="Q213" i="28"/>
  <c r="P213" i="28"/>
  <c r="O213" i="28"/>
  <c r="N213" i="28"/>
  <c r="M213" i="28"/>
  <c r="L213" i="28"/>
  <c r="J213" i="28"/>
  <c r="I213" i="28"/>
  <c r="H213" i="28"/>
  <c r="E213" i="28"/>
  <c r="D213" i="28"/>
  <c r="D213" i="32" s="1"/>
  <c r="C213" i="28"/>
  <c r="AN212" i="28"/>
  <c r="AK212" i="28"/>
  <c r="AJ212" i="28"/>
  <c r="AI212" i="28"/>
  <c r="AH212" i="28"/>
  <c r="AF212" i="28"/>
  <c r="AD212" i="28"/>
  <c r="AB212" i="28"/>
  <c r="Z212" i="28"/>
  <c r="X212" i="28"/>
  <c r="U212" i="28"/>
  <c r="T212" i="28"/>
  <c r="R212" i="28"/>
  <c r="Q212" i="28"/>
  <c r="P212" i="28"/>
  <c r="O212" i="28"/>
  <c r="N212" i="28"/>
  <c r="M212" i="28"/>
  <c r="L212" i="28"/>
  <c r="J212" i="28"/>
  <c r="I212" i="28"/>
  <c r="H212" i="28"/>
  <c r="E212" i="28"/>
  <c r="E212" i="32" s="1"/>
  <c r="D212" i="28"/>
  <c r="D212" i="32" s="1"/>
  <c r="C212" i="28"/>
  <c r="C212" i="32" s="1"/>
  <c r="AN211" i="28"/>
  <c r="AK211" i="28"/>
  <c r="AJ211" i="28"/>
  <c r="AI211" i="28"/>
  <c r="AH211" i="28"/>
  <c r="AF211" i="28"/>
  <c r="AD211" i="28"/>
  <c r="AB211" i="28"/>
  <c r="Z211" i="28"/>
  <c r="X211" i="28"/>
  <c r="U211" i="28"/>
  <c r="T211" i="28"/>
  <c r="R211" i="28"/>
  <c r="Q211" i="28"/>
  <c r="P211" i="28"/>
  <c r="O211" i="28"/>
  <c r="N211" i="28"/>
  <c r="M211" i="28"/>
  <c r="L211" i="28"/>
  <c r="J211" i="28"/>
  <c r="I211" i="28"/>
  <c r="H211" i="28"/>
  <c r="E211" i="28"/>
  <c r="D211" i="28"/>
  <c r="C211" i="28"/>
  <c r="AN210" i="28"/>
  <c r="AK210" i="28"/>
  <c r="AJ210" i="28"/>
  <c r="AI210" i="28"/>
  <c r="AH210" i="28"/>
  <c r="AF210" i="28"/>
  <c r="AD210" i="28"/>
  <c r="AB210" i="28"/>
  <c r="Z210" i="28"/>
  <c r="X210" i="28"/>
  <c r="U210" i="28"/>
  <c r="T210" i="28"/>
  <c r="R210" i="28"/>
  <c r="Q210" i="28"/>
  <c r="P210" i="28"/>
  <c r="O210" i="28"/>
  <c r="N210" i="28"/>
  <c r="M210" i="28"/>
  <c r="L210" i="28"/>
  <c r="J210" i="28"/>
  <c r="I210" i="28"/>
  <c r="H210" i="28"/>
  <c r="E210" i="28"/>
  <c r="E210" i="32" s="1"/>
  <c r="D210" i="28"/>
  <c r="D210" i="32" s="1"/>
  <c r="C210" i="28"/>
  <c r="C210" i="32" s="1"/>
  <c r="AN209" i="28"/>
  <c r="AK209" i="28"/>
  <c r="AJ209" i="28"/>
  <c r="AI209" i="28"/>
  <c r="AH209" i="28"/>
  <c r="AF209" i="28"/>
  <c r="AD209" i="28"/>
  <c r="AB209" i="28"/>
  <c r="Z209" i="28"/>
  <c r="X209" i="28"/>
  <c r="U209" i="28"/>
  <c r="T209" i="28"/>
  <c r="R209" i="28"/>
  <c r="Q209" i="28"/>
  <c r="P209" i="28"/>
  <c r="O209" i="28"/>
  <c r="N209" i="28"/>
  <c r="M209" i="28"/>
  <c r="L209" i="28"/>
  <c r="J209" i="28"/>
  <c r="I209" i="28"/>
  <c r="H209" i="28"/>
  <c r="E209" i="28"/>
  <c r="D209" i="28"/>
  <c r="C209" i="28"/>
  <c r="AN208" i="28"/>
  <c r="AK208" i="28"/>
  <c r="AJ208" i="28"/>
  <c r="AI208" i="28"/>
  <c r="AH208" i="28"/>
  <c r="AF208" i="28"/>
  <c r="AD208" i="28"/>
  <c r="AB208" i="28"/>
  <c r="Z208" i="28"/>
  <c r="X208" i="28"/>
  <c r="U208" i="28"/>
  <c r="T208" i="28"/>
  <c r="R208" i="28"/>
  <c r="Q208" i="28"/>
  <c r="P208" i="28"/>
  <c r="O208" i="28"/>
  <c r="N208" i="28"/>
  <c r="M208" i="28"/>
  <c r="L208" i="28"/>
  <c r="J208" i="28"/>
  <c r="I208" i="28"/>
  <c r="H208" i="28"/>
  <c r="E208" i="28"/>
  <c r="D208" i="28"/>
  <c r="C208" i="28"/>
  <c r="AN207" i="28"/>
  <c r="AK207" i="28"/>
  <c r="AJ207" i="28"/>
  <c r="AL207" i="28" s="1"/>
  <c r="AI207" i="28"/>
  <c r="AH207" i="28"/>
  <c r="AF207" i="28"/>
  <c r="AD207" i="28"/>
  <c r="AB207" i="28"/>
  <c r="Z207" i="28"/>
  <c r="X207" i="28"/>
  <c r="U207" i="28"/>
  <c r="T207" i="28"/>
  <c r="R207" i="28"/>
  <c r="Q207" i="28"/>
  <c r="P207" i="28"/>
  <c r="O207" i="28"/>
  <c r="N207" i="28"/>
  <c r="M207" i="28"/>
  <c r="L207" i="28"/>
  <c r="J207" i="28"/>
  <c r="I207" i="28"/>
  <c r="H207" i="28"/>
  <c r="E207" i="28"/>
  <c r="D207" i="28"/>
  <c r="D207" i="32" s="1"/>
  <c r="C207" i="28"/>
  <c r="C207" i="32" s="1"/>
  <c r="AN206" i="28"/>
  <c r="AK206" i="28"/>
  <c r="AJ206" i="28"/>
  <c r="AI206" i="28"/>
  <c r="AH206" i="28"/>
  <c r="AF206" i="28"/>
  <c r="AD206" i="28"/>
  <c r="AB206" i="28"/>
  <c r="Z206" i="28"/>
  <c r="X206" i="28"/>
  <c r="U206" i="28"/>
  <c r="T206" i="28"/>
  <c r="R206" i="28"/>
  <c r="Q206" i="28"/>
  <c r="P206" i="28"/>
  <c r="O206" i="28"/>
  <c r="N206" i="28"/>
  <c r="M206" i="28"/>
  <c r="L206" i="28"/>
  <c r="J206" i="28"/>
  <c r="I206" i="28"/>
  <c r="H206" i="28"/>
  <c r="E206" i="28"/>
  <c r="E206" i="32" s="1"/>
  <c r="D206" i="28"/>
  <c r="D206" i="32" s="1"/>
  <c r="C206" i="28"/>
  <c r="C206" i="32" s="1"/>
  <c r="AN205" i="28"/>
  <c r="AK205" i="28"/>
  <c r="AJ205" i="28"/>
  <c r="AI205" i="28"/>
  <c r="AH205" i="28"/>
  <c r="AF205" i="28"/>
  <c r="AD205" i="28"/>
  <c r="AB205" i="28"/>
  <c r="Z205" i="28"/>
  <c r="X205" i="28"/>
  <c r="U205" i="28"/>
  <c r="T205" i="28"/>
  <c r="R205" i="28"/>
  <c r="Q205" i="28"/>
  <c r="P205" i="28"/>
  <c r="O205" i="28"/>
  <c r="N205" i="28"/>
  <c r="M205" i="28"/>
  <c r="L205" i="28"/>
  <c r="J205" i="28"/>
  <c r="I205" i="28"/>
  <c r="H205" i="28"/>
  <c r="E205" i="28"/>
  <c r="D205" i="28"/>
  <c r="C205" i="28"/>
  <c r="AN204" i="28"/>
  <c r="AK204" i="28"/>
  <c r="AJ204" i="28"/>
  <c r="AL204" i="28" s="1"/>
  <c r="AI204" i="28"/>
  <c r="AH204" i="28"/>
  <c r="AF204" i="28"/>
  <c r="AD204" i="28"/>
  <c r="AB204" i="28"/>
  <c r="Z204" i="28"/>
  <c r="X204" i="28"/>
  <c r="U204" i="28"/>
  <c r="T204" i="28"/>
  <c r="R204" i="28"/>
  <c r="Q204" i="28"/>
  <c r="P204" i="28"/>
  <c r="O204" i="28"/>
  <c r="N204" i="28"/>
  <c r="M204" i="28"/>
  <c r="L204" i="28"/>
  <c r="J204" i="28"/>
  <c r="I204" i="28"/>
  <c r="H204" i="28"/>
  <c r="E204" i="28"/>
  <c r="E204" i="32" s="1"/>
  <c r="D204" i="28"/>
  <c r="D204" i="32" s="1"/>
  <c r="C204" i="28"/>
  <c r="C204" i="32" s="1"/>
  <c r="AN203" i="28"/>
  <c r="AK203" i="28"/>
  <c r="AJ203" i="28"/>
  <c r="AI203" i="28"/>
  <c r="AH203" i="28"/>
  <c r="AF203" i="28"/>
  <c r="AD203" i="28"/>
  <c r="AB203" i="28"/>
  <c r="Z203" i="28"/>
  <c r="X203" i="28"/>
  <c r="U203" i="28"/>
  <c r="T203" i="28"/>
  <c r="R203" i="28"/>
  <c r="Q203" i="28"/>
  <c r="P203" i="28"/>
  <c r="O203" i="28"/>
  <c r="N203" i="28"/>
  <c r="M203" i="28"/>
  <c r="L203" i="28"/>
  <c r="J203" i="28"/>
  <c r="I203" i="28"/>
  <c r="H203" i="28"/>
  <c r="E203" i="28"/>
  <c r="D203" i="28"/>
  <c r="C203" i="28"/>
  <c r="AN202" i="28"/>
  <c r="AK202" i="28"/>
  <c r="AJ202" i="28"/>
  <c r="AI202" i="28"/>
  <c r="AH202" i="28"/>
  <c r="AF202" i="28"/>
  <c r="AD202" i="28"/>
  <c r="AB202" i="28"/>
  <c r="Z202" i="28"/>
  <c r="X202" i="28"/>
  <c r="U202" i="28"/>
  <c r="T202" i="28"/>
  <c r="R202" i="28"/>
  <c r="Q202" i="28"/>
  <c r="P202" i="28"/>
  <c r="O202" i="28"/>
  <c r="N202" i="28"/>
  <c r="M202" i="28"/>
  <c r="L202" i="28"/>
  <c r="J202" i="28"/>
  <c r="I202" i="28"/>
  <c r="H202" i="28"/>
  <c r="E202" i="28"/>
  <c r="E202" i="32" s="1"/>
  <c r="D202" i="28"/>
  <c r="C202" i="28"/>
  <c r="AN201" i="28"/>
  <c r="AK201" i="28"/>
  <c r="AJ201" i="28"/>
  <c r="AI201" i="28"/>
  <c r="AH201" i="28"/>
  <c r="AF201" i="28"/>
  <c r="AD201" i="28"/>
  <c r="AB201" i="28"/>
  <c r="Z201" i="28"/>
  <c r="X201" i="28"/>
  <c r="U201" i="28"/>
  <c r="T201" i="28"/>
  <c r="R201" i="28"/>
  <c r="Q201" i="28"/>
  <c r="P201" i="28"/>
  <c r="O201" i="28"/>
  <c r="N201" i="28"/>
  <c r="M201" i="28"/>
  <c r="L201" i="28"/>
  <c r="J201" i="28"/>
  <c r="I201" i="28"/>
  <c r="H201" i="28"/>
  <c r="E201" i="28"/>
  <c r="D201" i="28"/>
  <c r="C201" i="28"/>
  <c r="C201" i="32" s="1"/>
  <c r="AN200" i="28"/>
  <c r="AK200" i="28"/>
  <c r="AJ200" i="28"/>
  <c r="AI200" i="28"/>
  <c r="AH200" i="28"/>
  <c r="AF200" i="28"/>
  <c r="AD200" i="28"/>
  <c r="AB200" i="28"/>
  <c r="Z200" i="28"/>
  <c r="X200" i="28"/>
  <c r="U200" i="28"/>
  <c r="T200" i="28"/>
  <c r="R200" i="28"/>
  <c r="Q200" i="28"/>
  <c r="P200" i="28"/>
  <c r="O200" i="28"/>
  <c r="N200" i="28"/>
  <c r="M200" i="28"/>
  <c r="L200" i="28"/>
  <c r="J200" i="28"/>
  <c r="I200" i="28"/>
  <c r="H200" i="28"/>
  <c r="E200" i="28"/>
  <c r="D200" i="28"/>
  <c r="D200" i="32" s="1"/>
  <c r="C200" i="28"/>
  <c r="C200" i="32" s="1"/>
  <c r="AN199" i="28"/>
  <c r="AK199" i="28"/>
  <c r="AJ199" i="28"/>
  <c r="AI199" i="28"/>
  <c r="AH199" i="28"/>
  <c r="AF199" i="28"/>
  <c r="AD199" i="28"/>
  <c r="AB199" i="28"/>
  <c r="Z199" i="28"/>
  <c r="X199" i="28"/>
  <c r="U199" i="28"/>
  <c r="T199" i="28"/>
  <c r="R199" i="28"/>
  <c r="Q199" i="28"/>
  <c r="P199" i="28"/>
  <c r="O199" i="28"/>
  <c r="N199" i="28"/>
  <c r="M199" i="28"/>
  <c r="L199" i="28"/>
  <c r="J199" i="28"/>
  <c r="I199" i="28"/>
  <c r="H199" i="28"/>
  <c r="E199" i="28"/>
  <c r="E199" i="32" s="1"/>
  <c r="D199" i="28"/>
  <c r="C199" i="28"/>
  <c r="AN198" i="28"/>
  <c r="AK198" i="28"/>
  <c r="AJ198" i="28"/>
  <c r="AI198" i="28"/>
  <c r="AH198" i="28"/>
  <c r="AF198" i="28"/>
  <c r="AD198" i="28"/>
  <c r="AB198" i="28"/>
  <c r="Z198" i="28"/>
  <c r="X198" i="28"/>
  <c r="U198" i="28"/>
  <c r="T198" i="28"/>
  <c r="R198" i="28"/>
  <c r="Q198" i="28"/>
  <c r="P198" i="28"/>
  <c r="O198" i="28"/>
  <c r="N198" i="28"/>
  <c r="M198" i="28"/>
  <c r="L198" i="28"/>
  <c r="J198" i="28"/>
  <c r="I198" i="28"/>
  <c r="H198" i="28"/>
  <c r="E198" i="28"/>
  <c r="E198" i="32" s="1"/>
  <c r="D198" i="28"/>
  <c r="D198" i="32" s="1"/>
  <c r="C198" i="28"/>
  <c r="C198" i="32" s="1"/>
  <c r="AN197" i="28"/>
  <c r="AK197" i="28"/>
  <c r="AJ197" i="28"/>
  <c r="AI197" i="28"/>
  <c r="AH197" i="28"/>
  <c r="AF197" i="28"/>
  <c r="AD197" i="28"/>
  <c r="AB197" i="28"/>
  <c r="Z197" i="28"/>
  <c r="X197" i="28"/>
  <c r="U197" i="28"/>
  <c r="T197" i="28"/>
  <c r="R197" i="28"/>
  <c r="Q197" i="28"/>
  <c r="P197" i="28"/>
  <c r="O197" i="28"/>
  <c r="N197" i="28"/>
  <c r="M197" i="28"/>
  <c r="L197" i="28"/>
  <c r="J197" i="28"/>
  <c r="I197" i="28"/>
  <c r="H197" i="28"/>
  <c r="E197" i="28"/>
  <c r="D197" i="28"/>
  <c r="C197" i="28"/>
  <c r="AN196" i="28"/>
  <c r="AK196" i="28"/>
  <c r="AJ196" i="28"/>
  <c r="AL196" i="28" s="1"/>
  <c r="AI196" i="28"/>
  <c r="AH196" i="28"/>
  <c r="AF196" i="28"/>
  <c r="AD196" i="28"/>
  <c r="AB196" i="28"/>
  <c r="Z196" i="28"/>
  <c r="X196" i="28"/>
  <c r="U196" i="28"/>
  <c r="T196" i="28"/>
  <c r="R196" i="28"/>
  <c r="Q196" i="28"/>
  <c r="P196" i="28"/>
  <c r="O196" i="28"/>
  <c r="N196" i="28"/>
  <c r="M196" i="28"/>
  <c r="L196" i="28"/>
  <c r="J196" i="28"/>
  <c r="I196" i="28"/>
  <c r="H196" i="28"/>
  <c r="E196" i="28"/>
  <c r="E196" i="32" s="1"/>
  <c r="D196" i="28"/>
  <c r="C196" i="28"/>
  <c r="AN195" i="28"/>
  <c r="AK195" i="28"/>
  <c r="AJ195" i="28"/>
  <c r="AI195" i="28"/>
  <c r="AH195" i="28"/>
  <c r="AF195" i="28"/>
  <c r="AD195" i="28"/>
  <c r="AB195" i="28"/>
  <c r="Z195" i="28"/>
  <c r="X195" i="28"/>
  <c r="U195" i="28"/>
  <c r="T195" i="28"/>
  <c r="R195" i="28"/>
  <c r="Q195" i="28"/>
  <c r="P195" i="28"/>
  <c r="O195" i="28"/>
  <c r="N195" i="28"/>
  <c r="M195" i="28"/>
  <c r="L195" i="28"/>
  <c r="J195" i="28"/>
  <c r="I195" i="28"/>
  <c r="H195" i="28"/>
  <c r="E195" i="28"/>
  <c r="D195" i="28"/>
  <c r="C195" i="28"/>
  <c r="C195" i="32" s="1"/>
  <c r="AN194" i="28"/>
  <c r="AK194" i="28"/>
  <c r="AJ194" i="28"/>
  <c r="AI194" i="28"/>
  <c r="AH194" i="28"/>
  <c r="AF194" i="28"/>
  <c r="AD194" i="28"/>
  <c r="AB194" i="28"/>
  <c r="Z194" i="28"/>
  <c r="X194" i="28"/>
  <c r="U194" i="28"/>
  <c r="T194" i="28"/>
  <c r="R194" i="28"/>
  <c r="Q194" i="28"/>
  <c r="P194" i="28"/>
  <c r="O194" i="28"/>
  <c r="N194" i="28"/>
  <c r="M194" i="28"/>
  <c r="L194" i="28"/>
  <c r="J194" i="28"/>
  <c r="I194" i="28"/>
  <c r="H194" i="28"/>
  <c r="E194" i="28"/>
  <c r="D194" i="28"/>
  <c r="D194" i="32" s="1"/>
  <c r="C194" i="28"/>
  <c r="C194" i="32" s="1"/>
  <c r="AN193" i="28"/>
  <c r="AK193" i="28"/>
  <c r="AJ193" i="28"/>
  <c r="AI193" i="28"/>
  <c r="AH193" i="28"/>
  <c r="AF193" i="28"/>
  <c r="AD193" i="28"/>
  <c r="AB193" i="28"/>
  <c r="Z193" i="28"/>
  <c r="X193" i="28"/>
  <c r="U193" i="28"/>
  <c r="T193" i="28"/>
  <c r="R193" i="28"/>
  <c r="Q193" i="28"/>
  <c r="P193" i="28"/>
  <c r="O193" i="28"/>
  <c r="N193" i="28"/>
  <c r="M193" i="28"/>
  <c r="L193" i="28"/>
  <c r="J193" i="28"/>
  <c r="I193" i="28"/>
  <c r="H193" i="28"/>
  <c r="E193" i="28"/>
  <c r="E193" i="32" s="1"/>
  <c r="D193" i="28"/>
  <c r="C193" i="28"/>
  <c r="AN192" i="28"/>
  <c r="AK192" i="28"/>
  <c r="AJ192" i="28"/>
  <c r="AI192" i="28"/>
  <c r="AH192" i="28"/>
  <c r="AF192" i="28"/>
  <c r="AD192" i="28"/>
  <c r="AB192" i="28"/>
  <c r="Z192" i="28"/>
  <c r="X192" i="28"/>
  <c r="U192" i="28"/>
  <c r="T192" i="28"/>
  <c r="R192" i="28"/>
  <c r="Q192" i="28"/>
  <c r="P192" i="28"/>
  <c r="O192" i="28"/>
  <c r="N192" i="28"/>
  <c r="M192" i="28"/>
  <c r="L192" i="28"/>
  <c r="J192" i="28"/>
  <c r="I192" i="28"/>
  <c r="H192" i="28"/>
  <c r="E192" i="28"/>
  <c r="E192" i="32" s="1"/>
  <c r="D192" i="28"/>
  <c r="D192" i="32" s="1"/>
  <c r="C192" i="28"/>
  <c r="C192" i="32" s="1"/>
  <c r="AN191" i="28"/>
  <c r="AK191" i="28"/>
  <c r="AJ191" i="28"/>
  <c r="AI191" i="28"/>
  <c r="AH191" i="28"/>
  <c r="AF191" i="28"/>
  <c r="AD191" i="28"/>
  <c r="AB191" i="28"/>
  <c r="Z191" i="28"/>
  <c r="X191" i="28"/>
  <c r="U191" i="28"/>
  <c r="T191" i="28"/>
  <c r="R191" i="28"/>
  <c r="Q191" i="28"/>
  <c r="P191" i="28"/>
  <c r="O191" i="28"/>
  <c r="N191" i="28"/>
  <c r="M191" i="28"/>
  <c r="L191" i="28"/>
  <c r="J191" i="28"/>
  <c r="I191" i="28"/>
  <c r="H191" i="28"/>
  <c r="E191" i="28"/>
  <c r="D191" i="28"/>
  <c r="C191" i="28"/>
  <c r="AN190" i="28"/>
  <c r="AK190" i="28"/>
  <c r="AJ190" i="28"/>
  <c r="AI190" i="28"/>
  <c r="AH190" i="28"/>
  <c r="AF190" i="28"/>
  <c r="AD190" i="28"/>
  <c r="AB190" i="28"/>
  <c r="Z190" i="28"/>
  <c r="X190" i="28"/>
  <c r="U190" i="28"/>
  <c r="T190" i="28"/>
  <c r="R190" i="28"/>
  <c r="Q190" i="28"/>
  <c r="P190" i="28"/>
  <c r="O190" i="28"/>
  <c r="N190" i="28"/>
  <c r="M190" i="28"/>
  <c r="L190" i="28"/>
  <c r="J190" i="28"/>
  <c r="I190" i="28"/>
  <c r="H190" i="28"/>
  <c r="E190" i="28"/>
  <c r="E190" i="32" s="1"/>
  <c r="D190" i="28"/>
  <c r="D190" i="32" s="1"/>
  <c r="C190" i="28"/>
  <c r="AN189" i="28"/>
  <c r="AK189" i="28"/>
  <c r="AJ189" i="28"/>
  <c r="AI189" i="28"/>
  <c r="AH189" i="28"/>
  <c r="AF189" i="28"/>
  <c r="AD189" i="28"/>
  <c r="AB189" i="28"/>
  <c r="Z189" i="28"/>
  <c r="X189" i="28"/>
  <c r="U189" i="28"/>
  <c r="T189" i="28"/>
  <c r="R189" i="28"/>
  <c r="Q189" i="28"/>
  <c r="P189" i="28"/>
  <c r="O189" i="28"/>
  <c r="N189" i="28"/>
  <c r="M189" i="28"/>
  <c r="L189" i="28"/>
  <c r="J189" i="28"/>
  <c r="I189" i="28"/>
  <c r="H189" i="28"/>
  <c r="E189" i="28"/>
  <c r="D189" i="28"/>
  <c r="C189" i="28"/>
  <c r="AN188" i="28"/>
  <c r="AK188" i="28"/>
  <c r="AJ188" i="28"/>
  <c r="AL188" i="28" s="1"/>
  <c r="AI188" i="28"/>
  <c r="AH188" i="28"/>
  <c r="AF188" i="28"/>
  <c r="AD188" i="28"/>
  <c r="AB188" i="28"/>
  <c r="Z188" i="28"/>
  <c r="X188" i="28"/>
  <c r="U188" i="28"/>
  <c r="T188" i="28"/>
  <c r="R188" i="28"/>
  <c r="Q188" i="28"/>
  <c r="P188" i="28"/>
  <c r="O188" i="28"/>
  <c r="N188" i="28"/>
  <c r="M188" i="28"/>
  <c r="L188" i="28"/>
  <c r="J188" i="28"/>
  <c r="I188" i="28"/>
  <c r="H188" i="28"/>
  <c r="E188" i="28"/>
  <c r="D188" i="28"/>
  <c r="D188" i="32" s="1"/>
  <c r="C188" i="28"/>
  <c r="C188" i="32" s="1"/>
  <c r="AN187" i="28"/>
  <c r="AK187" i="28"/>
  <c r="AJ187" i="28"/>
  <c r="AI187" i="28"/>
  <c r="AH187" i="28"/>
  <c r="AF187" i="28"/>
  <c r="AD187" i="28"/>
  <c r="AB187" i="28"/>
  <c r="Z187" i="28"/>
  <c r="X187" i="28"/>
  <c r="U187" i="28"/>
  <c r="T187" i="28"/>
  <c r="R187" i="28"/>
  <c r="Q187" i="28"/>
  <c r="P187" i="28"/>
  <c r="O187" i="28"/>
  <c r="N187" i="28"/>
  <c r="M187" i="28"/>
  <c r="L187" i="28"/>
  <c r="J187" i="28"/>
  <c r="I187" i="28"/>
  <c r="H187" i="28"/>
  <c r="E187" i="28"/>
  <c r="E187" i="32" s="1"/>
  <c r="D187" i="28"/>
  <c r="D187" i="32" s="1"/>
  <c r="C187" i="28"/>
  <c r="AN186" i="28"/>
  <c r="AK186" i="28"/>
  <c r="AJ186" i="28"/>
  <c r="AI186" i="28"/>
  <c r="AH186" i="28"/>
  <c r="AF186" i="28"/>
  <c r="AD186" i="28"/>
  <c r="AB186" i="28"/>
  <c r="Z186" i="28"/>
  <c r="X186" i="28"/>
  <c r="U186" i="28"/>
  <c r="T186" i="28"/>
  <c r="R186" i="28"/>
  <c r="Q186" i="28"/>
  <c r="P186" i="28"/>
  <c r="O186" i="28"/>
  <c r="N186" i="28"/>
  <c r="M186" i="28"/>
  <c r="L186" i="28"/>
  <c r="J186" i="28"/>
  <c r="I186" i="28"/>
  <c r="H186" i="28"/>
  <c r="E186" i="28"/>
  <c r="E186" i="32" s="1"/>
  <c r="D186" i="28"/>
  <c r="D186" i="32" s="1"/>
  <c r="C186" i="28"/>
  <c r="C186" i="32" s="1"/>
  <c r="AN185" i="28"/>
  <c r="AK185" i="28"/>
  <c r="AJ185" i="28"/>
  <c r="AI185" i="28"/>
  <c r="AH185" i="28"/>
  <c r="AF185" i="28"/>
  <c r="AD185" i="28"/>
  <c r="AB185" i="28"/>
  <c r="Z185" i="28"/>
  <c r="X185" i="28"/>
  <c r="U185" i="28"/>
  <c r="T185" i="28"/>
  <c r="R185" i="28"/>
  <c r="Q185" i="28"/>
  <c r="P185" i="28"/>
  <c r="O185" i="28"/>
  <c r="N185" i="28"/>
  <c r="M185" i="28"/>
  <c r="L185" i="28"/>
  <c r="J185" i="28"/>
  <c r="I185" i="28"/>
  <c r="H185" i="28"/>
  <c r="E185" i="28"/>
  <c r="D185" i="28"/>
  <c r="C185" i="28"/>
  <c r="AN184" i="28"/>
  <c r="AK184" i="28"/>
  <c r="AJ184" i="28"/>
  <c r="AI184" i="28"/>
  <c r="AH184" i="28"/>
  <c r="AF184" i="28"/>
  <c r="AD184" i="28"/>
  <c r="AB184" i="28"/>
  <c r="Z184" i="28"/>
  <c r="X184" i="28"/>
  <c r="U184" i="28"/>
  <c r="T184" i="28"/>
  <c r="R184" i="28"/>
  <c r="Q184" i="28"/>
  <c r="P184" i="28"/>
  <c r="O184" i="28"/>
  <c r="N184" i="28"/>
  <c r="M184" i="28"/>
  <c r="L184" i="28"/>
  <c r="J184" i="28"/>
  <c r="I184" i="28"/>
  <c r="H184" i="28"/>
  <c r="E184" i="28"/>
  <c r="E184" i="32" s="1"/>
  <c r="D184" i="28"/>
  <c r="D184" i="32" s="1"/>
  <c r="C184" i="28"/>
  <c r="AN183" i="28"/>
  <c r="AK183" i="28"/>
  <c r="AJ183" i="28"/>
  <c r="AL183" i="28" s="1"/>
  <c r="AI183" i="28"/>
  <c r="AH183" i="28"/>
  <c r="AF183" i="28"/>
  <c r="AD183" i="28"/>
  <c r="AB183" i="28"/>
  <c r="Z183" i="28"/>
  <c r="X183" i="28"/>
  <c r="U183" i="28"/>
  <c r="T183" i="28"/>
  <c r="R183" i="28"/>
  <c r="Q183" i="28"/>
  <c r="P183" i="28"/>
  <c r="O183" i="28"/>
  <c r="N183" i="28"/>
  <c r="M183" i="28"/>
  <c r="L183" i="28"/>
  <c r="J183" i="28"/>
  <c r="I183" i="28"/>
  <c r="H183" i="28"/>
  <c r="E183" i="28"/>
  <c r="D183" i="28"/>
  <c r="C183" i="28"/>
  <c r="AN182" i="28"/>
  <c r="AK182" i="28"/>
  <c r="AJ182" i="28"/>
  <c r="AI182" i="28"/>
  <c r="AH182" i="28"/>
  <c r="AF182" i="28"/>
  <c r="AD182" i="28"/>
  <c r="AB182" i="28"/>
  <c r="Z182" i="28"/>
  <c r="X182" i="28"/>
  <c r="U182" i="28"/>
  <c r="T182" i="28"/>
  <c r="R182" i="28"/>
  <c r="Q182" i="28"/>
  <c r="P182" i="28"/>
  <c r="O182" i="28"/>
  <c r="N182" i="28"/>
  <c r="M182" i="28"/>
  <c r="L182" i="28"/>
  <c r="J182" i="28"/>
  <c r="I182" i="28"/>
  <c r="H182" i="28"/>
  <c r="E182" i="28"/>
  <c r="D182" i="28"/>
  <c r="C182" i="28"/>
  <c r="C182" i="32" s="1"/>
  <c r="AN181" i="28"/>
  <c r="AK181" i="28"/>
  <c r="AJ181" i="28"/>
  <c r="AI181" i="28"/>
  <c r="AH181" i="28"/>
  <c r="AF181" i="28"/>
  <c r="AD181" i="28"/>
  <c r="AB181" i="28"/>
  <c r="Z181" i="28"/>
  <c r="X181" i="28"/>
  <c r="U181" i="28"/>
  <c r="T181" i="28"/>
  <c r="R181" i="28"/>
  <c r="Q181" i="28"/>
  <c r="P181" i="28"/>
  <c r="O181" i="28"/>
  <c r="N181" i="28"/>
  <c r="M181" i="28"/>
  <c r="L181" i="28"/>
  <c r="J181" i="28"/>
  <c r="I181" i="28"/>
  <c r="H181" i="28"/>
  <c r="E181" i="28"/>
  <c r="D181" i="28"/>
  <c r="D181" i="32" s="1"/>
  <c r="C181" i="28"/>
  <c r="AN180" i="28"/>
  <c r="AK180" i="28"/>
  <c r="AJ180" i="28"/>
  <c r="AI180" i="28"/>
  <c r="AH180" i="28"/>
  <c r="AF180" i="28"/>
  <c r="AD180" i="28"/>
  <c r="AB180" i="28"/>
  <c r="Z180" i="28"/>
  <c r="X180" i="28"/>
  <c r="U180" i="28"/>
  <c r="T180" i="28"/>
  <c r="R180" i="28"/>
  <c r="Q180" i="28"/>
  <c r="P180" i="28"/>
  <c r="O180" i="28"/>
  <c r="N180" i="28"/>
  <c r="M180" i="28"/>
  <c r="L180" i="28"/>
  <c r="J180" i="28"/>
  <c r="I180" i="28"/>
  <c r="H180" i="28"/>
  <c r="E180" i="28"/>
  <c r="E180" i="32" s="1"/>
  <c r="D180" i="28"/>
  <c r="D180" i="32" s="1"/>
  <c r="C180" i="28"/>
  <c r="C180" i="32" s="1"/>
  <c r="AN179" i="28"/>
  <c r="AK179" i="28"/>
  <c r="AJ179" i="28"/>
  <c r="AI179" i="28"/>
  <c r="AH179" i="28"/>
  <c r="AF179" i="28"/>
  <c r="AD179" i="28"/>
  <c r="AB179" i="28"/>
  <c r="Z179" i="28"/>
  <c r="X179" i="28"/>
  <c r="U179" i="28"/>
  <c r="T179" i="28"/>
  <c r="R179" i="28"/>
  <c r="Q179" i="28"/>
  <c r="P179" i="28"/>
  <c r="O179" i="28"/>
  <c r="N179" i="28"/>
  <c r="M179" i="28"/>
  <c r="L179" i="28"/>
  <c r="J179" i="28"/>
  <c r="I179" i="28"/>
  <c r="H179" i="28"/>
  <c r="E179" i="28"/>
  <c r="D179" i="28"/>
  <c r="C179" i="28"/>
  <c r="AN178" i="28"/>
  <c r="AK178" i="28"/>
  <c r="AJ178" i="28"/>
  <c r="AI178" i="28"/>
  <c r="AH178" i="28"/>
  <c r="AF178" i="28"/>
  <c r="AD178" i="28"/>
  <c r="AB178" i="28"/>
  <c r="Z178" i="28"/>
  <c r="X178" i="28"/>
  <c r="U178" i="28"/>
  <c r="T178" i="28"/>
  <c r="R178" i="28"/>
  <c r="Q178" i="28"/>
  <c r="P178" i="28"/>
  <c r="O178" i="28"/>
  <c r="N178" i="28"/>
  <c r="M178" i="28"/>
  <c r="L178" i="28"/>
  <c r="J178" i="28"/>
  <c r="I178" i="28"/>
  <c r="H178" i="28"/>
  <c r="E178" i="28"/>
  <c r="E178" i="32" s="1"/>
  <c r="D178" i="28"/>
  <c r="D178" i="32" s="1"/>
  <c r="C178" i="28"/>
  <c r="C178" i="32" s="1"/>
  <c r="AN177" i="28"/>
  <c r="AK177" i="28"/>
  <c r="AJ177" i="28"/>
  <c r="AI177" i="28"/>
  <c r="AH177" i="28"/>
  <c r="AF177" i="28"/>
  <c r="AD177" i="28"/>
  <c r="AB177" i="28"/>
  <c r="Z177" i="28"/>
  <c r="X177" i="28"/>
  <c r="U177" i="28"/>
  <c r="T177" i="28"/>
  <c r="R177" i="28"/>
  <c r="Q177" i="28"/>
  <c r="P177" i="28"/>
  <c r="O177" i="28"/>
  <c r="N177" i="28"/>
  <c r="M177" i="28"/>
  <c r="L177" i="28"/>
  <c r="J177" i="28"/>
  <c r="I177" i="28"/>
  <c r="H177" i="28"/>
  <c r="E177" i="28"/>
  <c r="D177" i="28"/>
  <c r="C177" i="28"/>
  <c r="AN176" i="28"/>
  <c r="AK176" i="28"/>
  <c r="AJ176" i="28"/>
  <c r="AI176" i="28"/>
  <c r="AH176" i="28"/>
  <c r="AF176" i="28"/>
  <c r="AD176" i="28"/>
  <c r="AB176" i="28"/>
  <c r="Z176" i="28"/>
  <c r="X176" i="28"/>
  <c r="U176" i="28"/>
  <c r="T176" i="28"/>
  <c r="R176" i="28"/>
  <c r="Q176" i="28"/>
  <c r="P176" i="28"/>
  <c r="O176" i="28"/>
  <c r="N176" i="28"/>
  <c r="M176" i="28"/>
  <c r="L176" i="28"/>
  <c r="J176" i="28"/>
  <c r="I176" i="28"/>
  <c r="H176" i="28"/>
  <c r="E176" i="28"/>
  <c r="D176" i="28"/>
  <c r="C176" i="28"/>
  <c r="AN175" i="28"/>
  <c r="AK175" i="28"/>
  <c r="AJ175" i="28"/>
  <c r="AL175" i="28" s="1"/>
  <c r="AI175" i="28"/>
  <c r="AH175" i="28"/>
  <c r="AF175" i="28"/>
  <c r="AD175" i="28"/>
  <c r="AB175" i="28"/>
  <c r="Z175" i="28"/>
  <c r="X175" i="28"/>
  <c r="U175" i="28"/>
  <c r="T175" i="28"/>
  <c r="R175" i="28"/>
  <c r="Q175" i="28"/>
  <c r="P175" i="28"/>
  <c r="O175" i="28"/>
  <c r="N175" i="28"/>
  <c r="M175" i="28"/>
  <c r="L175" i="28"/>
  <c r="J175" i="28"/>
  <c r="I175" i="28"/>
  <c r="H175" i="28"/>
  <c r="E175" i="28"/>
  <c r="D175" i="28"/>
  <c r="D175" i="32" s="1"/>
  <c r="C175" i="28"/>
  <c r="C175" i="32" s="1"/>
  <c r="AN174" i="28"/>
  <c r="AK174" i="28"/>
  <c r="AJ174" i="28"/>
  <c r="AI174" i="28"/>
  <c r="AH174" i="28"/>
  <c r="AF174" i="28"/>
  <c r="AD174" i="28"/>
  <c r="AB174" i="28"/>
  <c r="Z174" i="28"/>
  <c r="X174" i="28"/>
  <c r="U174" i="28"/>
  <c r="T174" i="28"/>
  <c r="R174" i="28"/>
  <c r="Q174" i="28"/>
  <c r="P174" i="28"/>
  <c r="O174" i="28"/>
  <c r="N174" i="28"/>
  <c r="M174" i="28"/>
  <c r="L174" i="28"/>
  <c r="J174" i="28"/>
  <c r="I174" i="28"/>
  <c r="H174" i="28"/>
  <c r="E174" i="28"/>
  <c r="E174" i="32" s="1"/>
  <c r="D174" i="28"/>
  <c r="D174" i="32" s="1"/>
  <c r="C174" i="28"/>
  <c r="C174" i="32" s="1"/>
  <c r="AN173" i="28"/>
  <c r="AK173" i="28"/>
  <c r="AJ173" i="28"/>
  <c r="AI173" i="28"/>
  <c r="AH173" i="28"/>
  <c r="AF173" i="28"/>
  <c r="AD173" i="28"/>
  <c r="AB173" i="28"/>
  <c r="Z173" i="28"/>
  <c r="X173" i="28"/>
  <c r="U173" i="28"/>
  <c r="T173" i="28"/>
  <c r="R173" i="28"/>
  <c r="Q173" i="28"/>
  <c r="P173" i="28"/>
  <c r="O173" i="28"/>
  <c r="N173" i="28"/>
  <c r="M173" i="28"/>
  <c r="L173" i="28"/>
  <c r="J173" i="28"/>
  <c r="I173" i="28"/>
  <c r="H173" i="28"/>
  <c r="E173" i="28"/>
  <c r="D173" i="28"/>
  <c r="C173" i="28"/>
  <c r="AN172" i="28"/>
  <c r="AK172" i="28"/>
  <c r="AJ172" i="28"/>
  <c r="AI172" i="28"/>
  <c r="AH172" i="28"/>
  <c r="AF172" i="28"/>
  <c r="AD172" i="28"/>
  <c r="AB172" i="28"/>
  <c r="Z172" i="28"/>
  <c r="X172" i="28"/>
  <c r="U172" i="28"/>
  <c r="T172" i="28"/>
  <c r="R172" i="28"/>
  <c r="Q172" i="28"/>
  <c r="P172" i="28"/>
  <c r="O172" i="28"/>
  <c r="N172" i="28"/>
  <c r="M172" i="28"/>
  <c r="L172" i="28"/>
  <c r="J172" i="28"/>
  <c r="I172" i="28"/>
  <c r="H172" i="28"/>
  <c r="E172" i="28"/>
  <c r="E172" i="32" s="1"/>
  <c r="D172" i="28"/>
  <c r="D172" i="32" s="1"/>
  <c r="C172" i="28"/>
  <c r="C172" i="32" s="1"/>
  <c r="AN171" i="28"/>
  <c r="AK171" i="28"/>
  <c r="AJ171" i="28"/>
  <c r="AI171" i="28"/>
  <c r="AH171" i="28"/>
  <c r="AF171" i="28"/>
  <c r="AD171" i="28"/>
  <c r="AB171" i="28"/>
  <c r="Z171" i="28"/>
  <c r="X171" i="28"/>
  <c r="U171" i="28"/>
  <c r="T171" i="28"/>
  <c r="R171" i="28"/>
  <c r="Q171" i="28"/>
  <c r="P171" i="28"/>
  <c r="O171" i="28"/>
  <c r="N171" i="28"/>
  <c r="M171" i="28"/>
  <c r="L171" i="28"/>
  <c r="J171" i="28"/>
  <c r="I171" i="28"/>
  <c r="H171" i="28"/>
  <c r="E171" i="28"/>
  <c r="D171" i="28"/>
  <c r="C171" i="28"/>
  <c r="AN170" i="28"/>
  <c r="AK170" i="28"/>
  <c r="AJ170" i="28"/>
  <c r="AI170" i="28"/>
  <c r="AH170" i="28"/>
  <c r="AF170" i="28"/>
  <c r="AD170" i="28"/>
  <c r="AB170" i="28"/>
  <c r="Z170" i="28"/>
  <c r="X170" i="28"/>
  <c r="U170" i="28"/>
  <c r="T170" i="28"/>
  <c r="R170" i="28"/>
  <c r="Q170" i="28"/>
  <c r="P170" i="28"/>
  <c r="O170" i="28"/>
  <c r="N170" i="28"/>
  <c r="M170" i="28"/>
  <c r="L170" i="28"/>
  <c r="J170" i="28"/>
  <c r="I170" i="28"/>
  <c r="H170" i="28"/>
  <c r="E170" i="28"/>
  <c r="E170" i="32" s="1"/>
  <c r="D170" i="28"/>
  <c r="C170" i="28"/>
  <c r="AN169" i="28"/>
  <c r="AK169" i="28"/>
  <c r="AJ169" i="28"/>
  <c r="AI169" i="28"/>
  <c r="AH169" i="28"/>
  <c r="AF169" i="28"/>
  <c r="AD169" i="28"/>
  <c r="AB169" i="28"/>
  <c r="Z169" i="28"/>
  <c r="X169" i="28"/>
  <c r="U169" i="28"/>
  <c r="T169" i="28"/>
  <c r="R169" i="28"/>
  <c r="Q169" i="28"/>
  <c r="P169" i="28"/>
  <c r="O169" i="28"/>
  <c r="N169" i="28"/>
  <c r="M169" i="28"/>
  <c r="L169" i="28"/>
  <c r="J169" i="28"/>
  <c r="I169" i="28"/>
  <c r="H169" i="28"/>
  <c r="E169" i="28"/>
  <c r="D169" i="28"/>
  <c r="C169" i="28"/>
  <c r="C169" i="32" s="1"/>
  <c r="AN168" i="28"/>
  <c r="AK168" i="28"/>
  <c r="AJ168" i="28"/>
  <c r="AI168" i="28"/>
  <c r="AH168" i="28"/>
  <c r="AF168" i="28"/>
  <c r="AD168" i="28"/>
  <c r="AB168" i="28"/>
  <c r="Z168" i="28"/>
  <c r="X168" i="28"/>
  <c r="U168" i="28"/>
  <c r="T168" i="28"/>
  <c r="R168" i="28"/>
  <c r="Q168" i="28"/>
  <c r="P168" i="28"/>
  <c r="O168" i="28"/>
  <c r="N168" i="28"/>
  <c r="M168" i="28"/>
  <c r="L168" i="28"/>
  <c r="J168" i="28"/>
  <c r="I168" i="28"/>
  <c r="H168" i="28"/>
  <c r="E168" i="28"/>
  <c r="E168" i="32" s="1"/>
  <c r="D168" i="28"/>
  <c r="D168" i="32" s="1"/>
  <c r="C168" i="28"/>
  <c r="C168" i="32" s="1"/>
  <c r="AN167" i="28"/>
  <c r="AK167" i="28"/>
  <c r="AJ167" i="28"/>
  <c r="AI167" i="28"/>
  <c r="AH167" i="28"/>
  <c r="AF167" i="28"/>
  <c r="AD167" i="28"/>
  <c r="AB167" i="28"/>
  <c r="Z167" i="28"/>
  <c r="X167" i="28"/>
  <c r="U167" i="28"/>
  <c r="T167" i="28"/>
  <c r="R167" i="28"/>
  <c r="Q167" i="28"/>
  <c r="P167" i="28"/>
  <c r="O167" i="28"/>
  <c r="N167" i="28"/>
  <c r="M167" i="28"/>
  <c r="L167" i="28"/>
  <c r="J167" i="28"/>
  <c r="I167" i="28"/>
  <c r="H167" i="28"/>
  <c r="E167" i="28"/>
  <c r="E167" i="32" s="1"/>
  <c r="D167" i="28"/>
  <c r="C167" i="28"/>
  <c r="AN166" i="28"/>
  <c r="AK166" i="28"/>
  <c r="AJ166" i="28"/>
  <c r="AI166" i="28"/>
  <c r="AH166" i="28"/>
  <c r="AF166" i="28"/>
  <c r="AD166" i="28"/>
  <c r="AB166" i="28"/>
  <c r="Z166" i="28"/>
  <c r="X166" i="28"/>
  <c r="U166" i="28"/>
  <c r="T166" i="28"/>
  <c r="R166" i="28"/>
  <c r="Q166" i="28"/>
  <c r="P166" i="28"/>
  <c r="O166" i="28"/>
  <c r="N166" i="28"/>
  <c r="M166" i="28"/>
  <c r="L166" i="28"/>
  <c r="J166" i="28"/>
  <c r="I166" i="28"/>
  <c r="H166" i="28"/>
  <c r="E166" i="28"/>
  <c r="E166" i="32" s="1"/>
  <c r="D166" i="28"/>
  <c r="D166" i="32" s="1"/>
  <c r="C166" i="28"/>
  <c r="C166" i="32" s="1"/>
  <c r="AN165" i="28"/>
  <c r="AK165" i="28"/>
  <c r="AJ165" i="28"/>
  <c r="AI165" i="28"/>
  <c r="AH165" i="28"/>
  <c r="AF165" i="28"/>
  <c r="AD165" i="28"/>
  <c r="AB165" i="28"/>
  <c r="Z165" i="28"/>
  <c r="X165" i="28"/>
  <c r="U165" i="28"/>
  <c r="T165" i="28"/>
  <c r="R165" i="28"/>
  <c r="Q165" i="28"/>
  <c r="P165" i="28"/>
  <c r="O165" i="28"/>
  <c r="N165" i="28"/>
  <c r="M165" i="28"/>
  <c r="L165" i="28"/>
  <c r="J165" i="28"/>
  <c r="I165" i="28"/>
  <c r="H165" i="28"/>
  <c r="E165" i="28"/>
  <c r="D165" i="28"/>
  <c r="C165" i="28"/>
  <c r="AN164" i="28"/>
  <c r="AK164" i="28"/>
  <c r="AJ164" i="28"/>
  <c r="AI164" i="28"/>
  <c r="AH164" i="28"/>
  <c r="AF164" i="28"/>
  <c r="AD164" i="28"/>
  <c r="AB164" i="28"/>
  <c r="Z164" i="28"/>
  <c r="X164" i="28"/>
  <c r="U164" i="28"/>
  <c r="T164" i="28"/>
  <c r="R164" i="28"/>
  <c r="Q164" i="28"/>
  <c r="P164" i="28"/>
  <c r="O164" i="28"/>
  <c r="N164" i="28"/>
  <c r="M164" i="28"/>
  <c r="L164" i="28"/>
  <c r="J164" i="28"/>
  <c r="I164" i="28"/>
  <c r="H164" i="28"/>
  <c r="E164" i="28"/>
  <c r="E164" i="32" s="1"/>
  <c r="D164" i="28"/>
  <c r="C164" i="28"/>
  <c r="AN163" i="28"/>
  <c r="AK163" i="28"/>
  <c r="AJ163" i="28"/>
  <c r="AL163" i="28" s="1"/>
  <c r="AI163" i="28"/>
  <c r="AH163" i="28"/>
  <c r="AF163" i="28"/>
  <c r="AD163" i="28"/>
  <c r="AB163" i="28"/>
  <c r="Z163" i="28"/>
  <c r="X163" i="28"/>
  <c r="U163" i="28"/>
  <c r="T163" i="28"/>
  <c r="R163" i="28"/>
  <c r="Q163" i="28"/>
  <c r="P163" i="28"/>
  <c r="O163" i="28"/>
  <c r="N163" i="28"/>
  <c r="M163" i="28"/>
  <c r="L163" i="28"/>
  <c r="J163" i="28"/>
  <c r="I163" i="28"/>
  <c r="H163" i="28"/>
  <c r="E163" i="28"/>
  <c r="D163" i="28"/>
  <c r="C163" i="28"/>
  <c r="C163" i="32" s="1"/>
  <c r="AN162" i="28"/>
  <c r="AK162" i="28"/>
  <c r="AJ162" i="28"/>
  <c r="AI162" i="28"/>
  <c r="AH162" i="28"/>
  <c r="AF162" i="28"/>
  <c r="AD162" i="28"/>
  <c r="AB162" i="28"/>
  <c r="Z162" i="28"/>
  <c r="X162" i="28"/>
  <c r="U162" i="28"/>
  <c r="T162" i="28"/>
  <c r="R162" i="28"/>
  <c r="Q162" i="28"/>
  <c r="P162" i="28"/>
  <c r="O162" i="28"/>
  <c r="N162" i="28"/>
  <c r="M162" i="28"/>
  <c r="L162" i="28"/>
  <c r="J162" i="28"/>
  <c r="I162" i="28"/>
  <c r="H162" i="28"/>
  <c r="E162" i="28"/>
  <c r="D162" i="28"/>
  <c r="D162" i="32" s="1"/>
  <c r="C162" i="28"/>
  <c r="C162" i="32" s="1"/>
  <c r="AN161" i="28"/>
  <c r="AK161" i="28"/>
  <c r="AJ161" i="28"/>
  <c r="AI161" i="28"/>
  <c r="AH161" i="28"/>
  <c r="AF161" i="28"/>
  <c r="AD161" i="28"/>
  <c r="AB161" i="28"/>
  <c r="Z161" i="28"/>
  <c r="X161" i="28"/>
  <c r="U161" i="28"/>
  <c r="T161" i="28"/>
  <c r="R161" i="28"/>
  <c r="Q161" i="28"/>
  <c r="P161" i="28"/>
  <c r="O161" i="28"/>
  <c r="N161" i="28"/>
  <c r="M161" i="28"/>
  <c r="L161" i="28"/>
  <c r="J161" i="28"/>
  <c r="I161" i="28"/>
  <c r="H161" i="28"/>
  <c r="E161" i="28"/>
  <c r="D161" i="28"/>
  <c r="C161" i="28"/>
  <c r="AN160" i="28"/>
  <c r="AK160" i="28"/>
  <c r="AJ160" i="28"/>
  <c r="AI160" i="28"/>
  <c r="AH160" i="28"/>
  <c r="AF160" i="28"/>
  <c r="AD160" i="28"/>
  <c r="AB160" i="28"/>
  <c r="Z160" i="28"/>
  <c r="X160" i="28"/>
  <c r="U160" i="28"/>
  <c r="T160" i="28"/>
  <c r="R160" i="28"/>
  <c r="Q160" i="28"/>
  <c r="P160" i="28"/>
  <c r="O160" i="28"/>
  <c r="N160" i="28"/>
  <c r="M160" i="28"/>
  <c r="L160" i="28"/>
  <c r="J160" i="28"/>
  <c r="I160" i="28"/>
  <c r="H160" i="28"/>
  <c r="E160" i="28"/>
  <c r="E160" i="32" s="1"/>
  <c r="D160" i="28"/>
  <c r="D160" i="32" s="1"/>
  <c r="C160" i="28"/>
  <c r="C160" i="32" s="1"/>
  <c r="AN159" i="28"/>
  <c r="AK159" i="28"/>
  <c r="AJ159" i="28"/>
  <c r="AI159" i="28"/>
  <c r="AH159" i="28"/>
  <c r="AF159" i="28"/>
  <c r="AD159" i="28"/>
  <c r="AB159" i="28"/>
  <c r="Z159" i="28"/>
  <c r="X159" i="28"/>
  <c r="U159" i="28"/>
  <c r="T159" i="28"/>
  <c r="R159" i="28"/>
  <c r="Q159" i="28"/>
  <c r="P159" i="28"/>
  <c r="O159" i="28"/>
  <c r="N159" i="28"/>
  <c r="M159" i="28"/>
  <c r="L159" i="28"/>
  <c r="J159" i="28"/>
  <c r="I159" i="28"/>
  <c r="H159" i="28"/>
  <c r="E159" i="28"/>
  <c r="E159" i="32" s="1"/>
  <c r="D159" i="28"/>
  <c r="D159" i="32" s="1"/>
  <c r="C159" i="28"/>
  <c r="C159" i="32" s="1"/>
  <c r="AN158" i="28"/>
  <c r="AK158" i="28"/>
  <c r="AJ158" i="28"/>
  <c r="AI158" i="28"/>
  <c r="AH158" i="28"/>
  <c r="AF158" i="28"/>
  <c r="AD158" i="28"/>
  <c r="AB158" i="28"/>
  <c r="Z158" i="28"/>
  <c r="X158" i="28"/>
  <c r="U158" i="28"/>
  <c r="T158" i="28"/>
  <c r="R158" i="28"/>
  <c r="Q158" i="28"/>
  <c r="P158" i="28"/>
  <c r="O158" i="28"/>
  <c r="N158" i="28"/>
  <c r="M158" i="28"/>
  <c r="L158" i="28"/>
  <c r="J158" i="28"/>
  <c r="I158" i="28"/>
  <c r="H158" i="28"/>
  <c r="E158" i="28"/>
  <c r="D158" i="28"/>
  <c r="C158" i="28"/>
  <c r="AN157" i="28"/>
  <c r="AK157" i="28"/>
  <c r="AJ157" i="28"/>
  <c r="AI157" i="28"/>
  <c r="AH157" i="28"/>
  <c r="AF157" i="28"/>
  <c r="AD157" i="28"/>
  <c r="AB157" i="28"/>
  <c r="Z157" i="28"/>
  <c r="X157" i="28"/>
  <c r="U157" i="28"/>
  <c r="T157" i="28"/>
  <c r="R157" i="28"/>
  <c r="Q157" i="28"/>
  <c r="P157" i="28"/>
  <c r="O157" i="28"/>
  <c r="N157" i="28"/>
  <c r="M157" i="28"/>
  <c r="L157" i="28"/>
  <c r="J157" i="28"/>
  <c r="I157" i="28"/>
  <c r="H157" i="28"/>
  <c r="E157" i="28"/>
  <c r="E157" i="32" s="1"/>
  <c r="D157" i="28"/>
  <c r="D157" i="32" s="1"/>
  <c r="C157" i="28"/>
  <c r="AN156" i="28"/>
  <c r="AK156" i="28"/>
  <c r="AJ156" i="28"/>
  <c r="AI156" i="28"/>
  <c r="AH156" i="28"/>
  <c r="AF156" i="28"/>
  <c r="AD156" i="28"/>
  <c r="AB156" i="28"/>
  <c r="Z156" i="28"/>
  <c r="X156" i="28"/>
  <c r="U156" i="28"/>
  <c r="T156" i="28"/>
  <c r="R156" i="28"/>
  <c r="Q156" i="28"/>
  <c r="P156" i="28"/>
  <c r="O156" i="28"/>
  <c r="N156" i="28"/>
  <c r="M156" i="28"/>
  <c r="L156" i="28"/>
  <c r="J156" i="28"/>
  <c r="I156" i="28"/>
  <c r="H156" i="28"/>
  <c r="E156" i="28"/>
  <c r="D156" i="28"/>
  <c r="C156" i="28"/>
  <c r="AN155" i="28"/>
  <c r="AK155" i="28"/>
  <c r="AJ155" i="28"/>
  <c r="AI155" i="28"/>
  <c r="AH155" i="28"/>
  <c r="AF155" i="28"/>
  <c r="AD155" i="28"/>
  <c r="AB155" i="28"/>
  <c r="Z155" i="28"/>
  <c r="X155" i="28"/>
  <c r="U155" i="28"/>
  <c r="T155" i="28"/>
  <c r="R155" i="28"/>
  <c r="Q155" i="28"/>
  <c r="P155" i="28"/>
  <c r="O155" i="28"/>
  <c r="N155" i="28"/>
  <c r="M155" i="28"/>
  <c r="L155" i="28"/>
  <c r="J155" i="28"/>
  <c r="I155" i="28"/>
  <c r="H155" i="28"/>
  <c r="E155" i="28"/>
  <c r="D155" i="28"/>
  <c r="C155" i="28"/>
  <c r="C155" i="32" s="1"/>
  <c r="AN154" i="28"/>
  <c r="AK154" i="28"/>
  <c r="AJ154" i="28"/>
  <c r="AI154" i="28"/>
  <c r="AH154" i="28"/>
  <c r="AF154" i="28"/>
  <c r="AD154" i="28"/>
  <c r="AB154" i="28"/>
  <c r="Z154" i="28"/>
  <c r="X154" i="28"/>
  <c r="U154" i="28"/>
  <c r="T154" i="28"/>
  <c r="R154" i="28"/>
  <c r="Q154" i="28"/>
  <c r="P154" i="28"/>
  <c r="O154" i="28"/>
  <c r="N154" i="28"/>
  <c r="M154" i="28"/>
  <c r="L154" i="28"/>
  <c r="J154" i="28"/>
  <c r="I154" i="28"/>
  <c r="H154" i="28"/>
  <c r="E154" i="28"/>
  <c r="D154" i="28"/>
  <c r="D154" i="32" s="1"/>
  <c r="C154" i="28"/>
  <c r="AN153" i="28"/>
  <c r="AK153" i="28"/>
  <c r="J153" i="37" s="1"/>
  <c r="AJ153" i="28"/>
  <c r="AI153" i="28"/>
  <c r="AH153" i="28"/>
  <c r="AF153" i="28"/>
  <c r="AD153" i="28"/>
  <c r="AB153" i="28"/>
  <c r="Z153" i="28"/>
  <c r="X153" i="28"/>
  <c r="U153" i="28"/>
  <c r="T153" i="28"/>
  <c r="R153" i="28"/>
  <c r="Q153" i="28"/>
  <c r="P153" i="28"/>
  <c r="O153" i="28"/>
  <c r="N153" i="28"/>
  <c r="M153" i="28"/>
  <c r="L153" i="28"/>
  <c r="J153" i="28"/>
  <c r="I153" i="28"/>
  <c r="H153" i="28"/>
  <c r="E153" i="28"/>
  <c r="E153" i="32" s="1"/>
  <c r="D153" i="28"/>
  <c r="D153" i="32" s="1"/>
  <c r="C153" i="28"/>
  <c r="C153" i="32" s="1"/>
  <c r="AN152" i="28"/>
  <c r="AK152" i="28"/>
  <c r="J152" i="37" s="1"/>
  <c r="AJ152" i="28"/>
  <c r="AL152" i="28" s="1"/>
  <c r="AI152" i="28"/>
  <c r="AH152" i="28"/>
  <c r="AF152" i="28"/>
  <c r="AD152" i="28"/>
  <c r="AB152" i="28"/>
  <c r="Z152" i="28"/>
  <c r="X152" i="28"/>
  <c r="U152" i="28"/>
  <c r="T152" i="28"/>
  <c r="R152" i="28"/>
  <c r="Q152" i="28"/>
  <c r="P152" i="28"/>
  <c r="O152" i="28"/>
  <c r="N152" i="28"/>
  <c r="M152" i="28"/>
  <c r="L152" i="28"/>
  <c r="J152" i="28"/>
  <c r="I152" i="28"/>
  <c r="H152" i="28"/>
  <c r="E152" i="28"/>
  <c r="D152" i="28"/>
  <c r="C152" i="28"/>
  <c r="AN151" i="28"/>
  <c r="AK151" i="28"/>
  <c r="J151" i="37" s="1"/>
  <c r="AJ151" i="28"/>
  <c r="AI151" i="28"/>
  <c r="AH151" i="28"/>
  <c r="AF151" i="28"/>
  <c r="AD151" i="28"/>
  <c r="AB151" i="28"/>
  <c r="Z151" i="28"/>
  <c r="X151" i="28"/>
  <c r="U151" i="28"/>
  <c r="T151" i="28"/>
  <c r="R151" i="28"/>
  <c r="Q151" i="28"/>
  <c r="P151" i="28"/>
  <c r="O151" i="28"/>
  <c r="N151" i="28"/>
  <c r="M151" i="28"/>
  <c r="L151" i="28"/>
  <c r="J151" i="28"/>
  <c r="I151" i="28"/>
  <c r="H151" i="28"/>
  <c r="E151" i="28"/>
  <c r="E151" i="32" s="1"/>
  <c r="D151" i="28"/>
  <c r="C151" i="28"/>
  <c r="AN150" i="28"/>
  <c r="AK150" i="28"/>
  <c r="J150" i="37" s="1"/>
  <c r="AJ150" i="28"/>
  <c r="AI150" i="28"/>
  <c r="AH150" i="28"/>
  <c r="AF150" i="28"/>
  <c r="AD150" i="28"/>
  <c r="AB150" i="28"/>
  <c r="Z150" i="28"/>
  <c r="X150" i="28"/>
  <c r="U150" i="28"/>
  <c r="T150" i="28"/>
  <c r="R150" i="28"/>
  <c r="Q150" i="28"/>
  <c r="P150" i="28"/>
  <c r="O150" i="28"/>
  <c r="N150" i="28"/>
  <c r="M150" i="28"/>
  <c r="L150" i="28"/>
  <c r="J150" i="28"/>
  <c r="I150" i="28"/>
  <c r="H150" i="28"/>
  <c r="E150" i="28"/>
  <c r="D150" i="28"/>
  <c r="C150" i="28"/>
  <c r="AN149" i="28"/>
  <c r="AK149" i="28"/>
  <c r="J149" i="37" s="1"/>
  <c r="AJ149" i="28"/>
  <c r="AI149" i="28"/>
  <c r="AH149" i="28"/>
  <c r="AF149" i="28"/>
  <c r="AD149" i="28"/>
  <c r="AB149" i="28"/>
  <c r="Z149" i="28"/>
  <c r="X149" i="28"/>
  <c r="U149" i="28"/>
  <c r="T149" i="28"/>
  <c r="R149" i="28"/>
  <c r="Q149" i="28"/>
  <c r="P149" i="28"/>
  <c r="O149" i="28"/>
  <c r="N149" i="28"/>
  <c r="M149" i="28"/>
  <c r="L149" i="28"/>
  <c r="J149" i="28"/>
  <c r="I149" i="28"/>
  <c r="H149" i="28"/>
  <c r="E149" i="28"/>
  <c r="D149" i="28"/>
  <c r="C149" i="28"/>
  <c r="AN148" i="28"/>
  <c r="AK148" i="28"/>
  <c r="J148" i="37" s="1"/>
  <c r="AJ148" i="28"/>
  <c r="AI148" i="28"/>
  <c r="AH148" i="28"/>
  <c r="AF148" i="28"/>
  <c r="AD148" i="28"/>
  <c r="AB148" i="28"/>
  <c r="Z148" i="28"/>
  <c r="X148" i="28"/>
  <c r="U148" i="28"/>
  <c r="T148" i="28"/>
  <c r="R148" i="28"/>
  <c r="Q148" i="28"/>
  <c r="P148" i="28"/>
  <c r="O148" i="28"/>
  <c r="N148" i="28"/>
  <c r="M148" i="28"/>
  <c r="L148" i="28"/>
  <c r="J148" i="28"/>
  <c r="I148" i="28"/>
  <c r="H148" i="28"/>
  <c r="E148" i="28"/>
  <c r="E148" i="32" s="1"/>
  <c r="D148" i="28"/>
  <c r="C148" i="28"/>
  <c r="C148" i="32" s="1"/>
  <c r="AN147" i="28"/>
  <c r="AK147" i="28"/>
  <c r="J147" i="37" s="1"/>
  <c r="AJ147" i="28"/>
  <c r="AI147" i="28"/>
  <c r="AH147" i="28"/>
  <c r="AF147" i="28"/>
  <c r="AD147" i="28"/>
  <c r="AB147" i="28"/>
  <c r="Z147" i="28"/>
  <c r="X147" i="28"/>
  <c r="U147" i="28"/>
  <c r="T147" i="28"/>
  <c r="R147" i="28"/>
  <c r="Q147" i="28"/>
  <c r="P147" i="28"/>
  <c r="O147" i="28"/>
  <c r="N147" i="28"/>
  <c r="M147" i="28"/>
  <c r="L147" i="28"/>
  <c r="J147" i="28"/>
  <c r="I147" i="28"/>
  <c r="H147" i="28"/>
  <c r="E147" i="28"/>
  <c r="E147" i="32" s="1"/>
  <c r="D147" i="28"/>
  <c r="D147" i="32" s="1"/>
  <c r="C147" i="28"/>
  <c r="C147" i="32" s="1"/>
  <c r="AN146" i="28"/>
  <c r="AK146" i="28"/>
  <c r="J146" i="37" s="1"/>
  <c r="AJ146" i="28"/>
  <c r="AI146" i="28"/>
  <c r="AH146" i="28"/>
  <c r="AF146" i="28"/>
  <c r="AD146" i="28"/>
  <c r="AB146" i="28"/>
  <c r="Z146" i="28"/>
  <c r="X146" i="28"/>
  <c r="U146" i="28"/>
  <c r="T146" i="28"/>
  <c r="R146" i="28"/>
  <c r="Q146" i="28"/>
  <c r="P146" i="28"/>
  <c r="O146" i="28"/>
  <c r="N146" i="28"/>
  <c r="M146" i="28"/>
  <c r="L146" i="28"/>
  <c r="J146" i="28"/>
  <c r="I146" i="28"/>
  <c r="H146" i="28"/>
  <c r="E146" i="28"/>
  <c r="E146" i="32" s="1"/>
  <c r="D146" i="28"/>
  <c r="D146" i="32" s="1"/>
  <c r="C146" i="28"/>
  <c r="C146" i="32" s="1"/>
  <c r="AN145" i="28"/>
  <c r="AK145" i="28"/>
  <c r="J145" i="37" s="1"/>
  <c r="AJ145" i="28"/>
  <c r="AI145" i="28"/>
  <c r="AH145" i="28"/>
  <c r="AF145" i="28"/>
  <c r="AD145" i="28"/>
  <c r="AB145" i="28"/>
  <c r="Z145" i="28"/>
  <c r="X145" i="28"/>
  <c r="U145" i="28"/>
  <c r="T145" i="28"/>
  <c r="R145" i="28"/>
  <c r="Q145" i="28"/>
  <c r="P145" i="28"/>
  <c r="O145" i="28"/>
  <c r="N145" i="28"/>
  <c r="M145" i="28"/>
  <c r="L145" i="28"/>
  <c r="J145" i="28"/>
  <c r="I145" i="28"/>
  <c r="H145" i="28"/>
  <c r="E145" i="28"/>
  <c r="D145" i="28"/>
  <c r="C145" i="28"/>
  <c r="AN144" i="28"/>
  <c r="AK144" i="28"/>
  <c r="J144" i="37" s="1"/>
  <c r="AJ144" i="28"/>
  <c r="AI144" i="28"/>
  <c r="AH144" i="28"/>
  <c r="AF144" i="28"/>
  <c r="AD144" i="28"/>
  <c r="AB144" i="28"/>
  <c r="Z144" i="28"/>
  <c r="X144" i="28"/>
  <c r="U144" i="28"/>
  <c r="T144" i="28"/>
  <c r="R144" i="28"/>
  <c r="Q144" i="28"/>
  <c r="P144" i="28"/>
  <c r="O144" i="28"/>
  <c r="N144" i="28"/>
  <c r="M144" i="28"/>
  <c r="L144" i="28"/>
  <c r="J144" i="28"/>
  <c r="I144" i="28"/>
  <c r="H144" i="28"/>
  <c r="E144" i="28"/>
  <c r="E144" i="32" s="1"/>
  <c r="D144" i="28"/>
  <c r="D144" i="32" s="1"/>
  <c r="C144" i="28"/>
  <c r="C144" i="32" s="1"/>
  <c r="AN143" i="28"/>
  <c r="AK143" i="28"/>
  <c r="J143" i="37" s="1"/>
  <c r="AJ143" i="28"/>
  <c r="AI143" i="28"/>
  <c r="AH143" i="28"/>
  <c r="AF143" i="28"/>
  <c r="AD143" i="28"/>
  <c r="AB143" i="28"/>
  <c r="Z143" i="28"/>
  <c r="X143" i="28"/>
  <c r="U143" i="28"/>
  <c r="T143" i="28"/>
  <c r="R143" i="28"/>
  <c r="Q143" i="28"/>
  <c r="P143" i="28"/>
  <c r="O143" i="28"/>
  <c r="N143" i="28"/>
  <c r="M143" i="28"/>
  <c r="L143" i="28"/>
  <c r="J143" i="28"/>
  <c r="I143" i="28"/>
  <c r="H143" i="28"/>
  <c r="E143" i="28"/>
  <c r="D143" i="28"/>
  <c r="C143" i="28"/>
  <c r="AN142" i="28"/>
  <c r="AK142" i="28"/>
  <c r="J142" i="37" s="1"/>
  <c r="AJ142" i="28"/>
  <c r="AI142" i="28"/>
  <c r="AH142" i="28"/>
  <c r="AF142" i="28"/>
  <c r="AD142" i="28"/>
  <c r="AB142" i="28"/>
  <c r="Z142" i="28"/>
  <c r="X142" i="28"/>
  <c r="U142" i="28"/>
  <c r="T142" i="28"/>
  <c r="R142" i="28"/>
  <c r="Q142" i="28"/>
  <c r="P142" i="28"/>
  <c r="O142" i="28"/>
  <c r="N142" i="28"/>
  <c r="M142" i="28"/>
  <c r="L142" i="28"/>
  <c r="J142" i="28"/>
  <c r="I142" i="28"/>
  <c r="H142" i="28"/>
  <c r="E142" i="28"/>
  <c r="D142" i="28"/>
  <c r="C142" i="28"/>
  <c r="AN141" i="28"/>
  <c r="AK141" i="28"/>
  <c r="J141" i="37" s="1"/>
  <c r="AJ141" i="28"/>
  <c r="AI141" i="28"/>
  <c r="AH141" i="28"/>
  <c r="AF141" i="28"/>
  <c r="AD141" i="28"/>
  <c r="AB141" i="28"/>
  <c r="Z141" i="28"/>
  <c r="X141" i="28"/>
  <c r="U141" i="28"/>
  <c r="T141" i="28"/>
  <c r="R141" i="28"/>
  <c r="Q141" i="28"/>
  <c r="P141" i="28"/>
  <c r="O141" i="28"/>
  <c r="N141" i="28"/>
  <c r="M141" i="28"/>
  <c r="L141" i="28"/>
  <c r="J141" i="28"/>
  <c r="I141" i="28"/>
  <c r="H141" i="28"/>
  <c r="E141" i="28"/>
  <c r="D141" i="28"/>
  <c r="C141" i="28"/>
  <c r="AN140" i="28"/>
  <c r="AK140" i="28"/>
  <c r="J140" i="37" s="1"/>
  <c r="AJ140" i="28"/>
  <c r="AI140" i="28"/>
  <c r="AH140" i="28"/>
  <c r="AF140" i="28"/>
  <c r="AD140" i="28"/>
  <c r="AB140" i="28"/>
  <c r="Z140" i="28"/>
  <c r="X140" i="28"/>
  <c r="U140" i="28"/>
  <c r="T140" i="28"/>
  <c r="R140" i="28"/>
  <c r="Q140" i="28"/>
  <c r="P140" i="28"/>
  <c r="O140" i="28"/>
  <c r="N140" i="28"/>
  <c r="M140" i="28"/>
  <c r="L140" i="28"/>
  <c r="J140" i="28"/>
  <c r="I140" i="28"/>
  <c r="H140" i="28"/>
  <c r="E140" i="28"/>
  <c r="D140" i="28"/>
  <c r="D140" i="32" s="1"/>
  <c r="C140" i="28"/>
  <c r="C140" i="32" s="1"/>
  <c r="AN139" i="28"/>
  <c r="AK139" i="28"/>
  <c r="J139" i="37" s="1"/>
  <c r="AJ139" i="28"/>
  <c r="AI139" i="28"/>
  <c r="AH139" i="28"/>
  <c r="AF139" i="28"/>
  <c r="AD139" i="28"/>
  <c r="AB139" i="28"/>
  <c r="Z139" i="28"/>
  <c r="X139" i="28"/>
  <c r="U139" i="28"/>
  <c r="T139" i="28"/>
  <c r="R139" i="28"/>
  <c r="Q139" i="28"/>
  <c r="P139" i="28"/>
  <c r="O139" i="28"/>
  <c r="N139" i="28"/>
  <c r="M139" i="28"/>
  <c r="L139" i="28"/>
  <c r="J139" i="28"/>
  <c r="I139" i="28"/>
  <c r="H139" i="28"/>
  <c r="E139" i="28"/>
  <c r="E139" i="32" s="1"/>
  <c r="D139" i="28"/>
  <c r="D139" i="32" s="1"/>
  <c r="C139" i="28"/>
  <c r="C139" i="32" s="1"/>
  <c r="AN138" i="28"/>
  <c r="AK138" i="28"/>
  <c r="J138" i="37" s="1"/>
  <c r="AJ138" i="28"/>
  <c r="AI138" i="28"/>
  <c r="AH138" i="28"/>
  <c r="AF138" i="28"/>
  <c r="AD138" i="28"/>
  <c r="AB138" i="28"/>
  <c r="Z138" i="28"/>
  <c r="X138" i="28"/>
  <c r="U138" i="28"/>
  <c r="T138" i="28"/>
  <c r="R138" i="28"/>
  <c r="Q138" i="28"/>
  <c r="P138" i="28"/>
  <c r="O138" i="28"/>
  <c r="N138" i="28"/>
  <c r="M138" i="28"/>
  <c r="L138" i="28"/>
  <c r="J138" i="28"/>
  <c r="I138" i="28"/>
  <c r="H138" i="28"/>
  <c r="E138" i="28"/>
  <c r="E138" i="32" s="1"/>
  <c r="D138" i="28"/>
  <c r="D138" i="32" s="1"/>
  <c r="C138" i="28"/>
  <c r="AN137" i="28"/>
  <c r="AK137" i="28"/>
  <c r="J137" i="37" s="1"/>
  <c r="AJ137" i="28"/>
  <c r="AI137" i="28"/>
  <c r="AH137" i="28"/>
  <c r="AF137" i="28"/>
  <c r="AD137" i="28"/>
  <c r="AB137" i="28"/>
  <c r="Z137" i="28"/>
  <c r="X137" i="28"/>
  <c r="U137" i="28"/>
  <c r="T137" i="28"/>
  <c r="R137" i="28"/>
  <c r="Q137" i="28"/>
  <c r="P137" i="28"/>
  <c r="O137" i="28"/>
  <c r="N137" i="28"/>
  <c r="M137" i="28"/>
  <c r="L137" i="28"/>
  <c r="J137" i="28"/>
  <c r="I137" i="28"/>
  <c r="H137" i="28"/>
  <c r="E137" i="28"/>
  <c r="E137" i="32" s="1"/>
  <c r="D137" i="28"/>
  <c r="D137" i="32" s="1"/>
  <c r="C137" i="28"/>
  <c r="C137" i="32" s="1"/>
  <c r="AN136" i="28"/>
  <c r="AK136" i="28"/>
  <c r="J136" i="37" s="1"/>
  <c r="AJ136" i="28"/>
  <c r="AL136" i="28" s="1"/>
  <c r="AI136" i="28"/>
  <c r="AH136" i="28"/>
  <c r="AF136" i="28"/>
  <c r="AD136" i="28"/>
  <c r="AB136" i="28"/>
  <c r="Z136" i="28"/>
  <c r="X136" i="28"/>
  <c r="U136" i="28"/>
  <c r="T136" i="28"/>
  <c r="R136" i="28"/>
  <c r="Q136" i="28"/>
  <c r="P136" i="28"/>
  <c r="O136" i="28"/>
  <c r="N136" i="28"/>
  <c r="M136" i="28"/>
  <c r="L136" i="28"/>
  <c r="J136" i="28"/>
  <c r="I136" i="28"/>
  <c r="H136" i="28"/>
  <c r="E136" i="28"/>
  <c r="D136" i="28"/>
  <c r="C136" i="28"/>
  <c r="AN135" i="28"/>
  <c r="AK135" i="28"/>
  <c r="J135" i="37" s="1"/>
  <c r="AJ135" i="28"/>
  <c r="AI135" i="28"/>
  <c r="AH135" i="28"/>
  <c r="AF135" i="28"/>
  <c r="AD135" i="28"/>
  <c r="AB135" i="28"/>
  <c r="Z135" i="28"/>
  <c r="X135" i="28"/>
  <c r="U135" i="28"/>
  <c r="T135" i="28"/>
  <c r="R135" i="28"/>
  <c r="Q135" i="28"/>
  <c r="P135" i="28"/>
  <c r="O135" i="28"/>
  <c r="N135" i="28"/>
  <c r="M135" i="28"/>
  <c r="L135" i="28"/>
  <c r="J135" i="28"/>
  <c r="I135" i="28"/>
  <c r="H135" i="28"/>
  <c r="E135" i="28"/>
  <c r="E135" i="32" s="1"/>
  <c r="D135" i="28"/>
  <c r="C135" i="28"/>
  <c r="AN134" i="28"/>
  <c r="AK134" i="28"/>
  <c r="J134" i="37" s="1"/>
  <c r="AJ134" i="28"/>
  <c r="AI134" i="28"/>
  <c r="AH134" i="28"/>
  <c r="AF134" i="28"/>
  <c r="AD134" i="28"/>
  <c r="AB134" i="28"/>
  <c r="Z134" i="28"/>
  <c r="X134" i="28"/>
  <c r="U134" i="28"/>
  <c r="T134" i="28"/>
  <c r="R134" i="28"/>
  <c r="Q134" i="28"/>
  <c r="P134" i="28"/>
  <c r="O134" i="28"/>
  <c r="N134" i="28"/>
  <c r="M134" i="28"/>
  <c r="L134" i="28"/>
  <c r="J134" i="28"/>
  <c r="I134" i="28"/>
  <c r="H134" i="28"/>
  <c r="E134" i="28"/>
  <c r="D134" i="28"/>
  <c r="C134" i="28"/>
  <c r="C134" i="32" s="1"/>
  <c r="AN133" i="28"/>
  <c r="AK133" i="28"/>
  <c r="J133" i="37" s="1"/>
  <c r="AJ133" i="28"/>
  <c r="AI133" i="28"/>
  <c r="AH133" i="28"/>
  <c r="AF133" i="28"/>
  <c r="AD133" i="28"/>
  <c r="AB133" i="28"/>
  <c r="Z133" i="28"/>
  <c r="X133" i="28"/>
  <c r="U133" i="28"/>
  <c r="T133" i="28"/>
  <c r="R133" i="28"/>
  <c r="Q133" i="28"/>
  <c r="P133" i="28"/>
  <c r="O133" i="28"/>
  <c r="N133" i="28"/>
  <c r="M133" i="28"/>
  <c r="L133" i="28"/>
  <c r="J133" i="28"/>
  <c r="I133" i="28"/>
  <c r="H133" i="28"/>
  <c r="E133" i="28"/>
  <c r="D133" i="28"/>
  <c r="D133" i="32" s="1"/>
  <c r="C133" i="28"/>
  <c r="C133" i="32" s="1"/>
  <c r="AN132" i="28"/>
  <c r="AK132" i="28"/>
  <c r="J132" i="37" s="1"/>
  <c r="AJ132" i="28"/>
  <c r="AI132" i="28"/>
  <c r="AH132" i="28"/>
  <c r="AF132" i="28"/>
  <c r="AD132" i="28"/>
  <c r="AB132" i="28"/>
  <c r="Z132" i="28"/>
  <c r="X132" i="28"/>
  <c r="U132" i="28"/>
  <c r="T132" i="28"/>
  <c r="R132" i="28"/>
  <c r="Q132" i="28"/>
  <c r="P132" i="28"/>
  <c r="O132" i="28"/>
  <c r="N132" i="28"/>
  <c r="M132" i="28"/>
  <c r="L132" i="28"/>
  <c r="J132" i="28"/>
  <c r="I132" i="28"/>
  <c r="H132" i="28"/>
  <c r="E132" i="28"/>
  <c r="E132" i="32" s="1"/>
  <c r="D132" i="28"/>
  <c r="C132" i="28"/>
  <c r="AN131" i="28"/>
  <c r="AK131" i="28"/>
  <c r="J131" i="37" s="1"/>
  <c r="AJ131" i="28"/>
  <c r="AL131" i="28" s="1"/>
  <c r="AI131" i="28"/>
  <c r="AH131" i="28"/>
  <c r="AF131" i="28"/>
  <c r="AD131" i="28"/>
  <c r="AB131" i="28"/>
  <c r="Z131" i="28"/>
  <c r="X131" i="28"/>
  <c r="U131" i="28"/>
  <c r="T131" i="28"/>
  <c r="R131" i="28"/>
  <c r="Q131" i="28"/>
  <c r="P131" i="28"/>
  <c r="O131" i="28"/>
  <c r="N131" i="28"/>
  <c r="M131" i="28"/>
  <c r="L131" i="28"/>
  <c r="J131" i="28"/>
  <c r="I131" i="28"/>
  <c r="H131" i="28"/>
  <c r="E131" i="28"/>
  <c r="E131" i="32" s="1"/>
  <c r="D131" i="28"/>
  <c r="D131" i="32" s="1"/>
  <c r="C131" i="28"/>
  <c r="C131" i="32" s="1"/>
  <c r="AN130" i="28"/>
  <c r="AK130" i="28"/>
  <c r="J130" i="37" s="1"/>
  <c r="AJ130" i="28"/>
  <c r="AI130" i="28"/>
  <c r="AH130" i="28"/>
  <c r="AF130" i="28"/>
  <c r="AD130" i="28"/>
  <c r="AB130" i="28"/>
  <c r="Z130" i="28"/>
  <c r="X130" i="28"/>
  <c r="U130" i="28"/>
  <c r="T130" i="28"/>
  <c r="R130" i="28"/>
  <c r="Q130" i="28"/>
  <c r="P130" i="28"/>
  <c r="O130" i="28"/>
  <c r="N130" i="28"/>
  <c r="M130" i="28"/>
  <c r="L130" i="28"/>
  <c r="J130" i="28"/>
  <c r="I130" i="28"/>
  <c r="H130" i="28"/>
  <c r="E130" i="28"/>
  <c r="D130" i="28"/>
  <c r="C130" i="28"/>
  <c r="AN129" i="28"/>
  <c r="AK129" i="28"/>
  <c r="J129" i="37" s="1"/>
  <c r="AJ129" i="28"/>
  <c r="AI129" i="28"/>
  <c r="AH129" i="28"/>
  <c r="AF129" i="28"/>
  <c r="AD129" i="28"/>
  <c r="AB129" i="28"/>
  <c r="Z129" i="28"/>
  <c r="X129" i="28"/>
  <c r="U129" i="28"/>
  <c r="T129" i="28"/>
  <c r="R129" i="28"/>
  <c r="Q129" i="28"/>
  <c r="P129" i="28"/>
  <c r="O129" i="28"/>
  <c r="N129" i="28"/>
  <c r="M129" i="28"/>
  <c r="L129" i="28"/>
  <c r="J129" i="28"/>
  <c r="I129" i="28"/>
  <c r="H129" i="28"/>
  <c r="E129" i="28"/>
  <c r="D129" i="28"/>
  <c r="C129" i="28"/>
  <c r="AN128" i="28"/>
  <c r="AK128" i="28"/>
  <c r="J128" i="37" s="1"/>
  <c r="AJ128" i="28"/>
  <c r="AI128" i="28"/>
  <c r="AH128" i="28"/>
  <c r="AF128" i="28"/>
  <c r="AD128" i="28"/>
  <c r="AB128" i="28"/>
  <c r="Z128" i="28"/>
  <c r="X128" i="28"/>
  <c r="U128" i="28"/>
  <c r="T128" i="28"/>
  <c r="R128" i="28"/>
  <c r="Q128" i="28"/>
  <c r="P128" i="28"/>
  <c r="O128" i="28"/>
  <c r="N128" i="28"/>
  <c r="M128" i="28"/>
  <c r="L128" i="28"/>
  <c r="J128" i="28"/>
  <c r="I128" i="28"/>
  <c r="H128" i="28"/>
  <c r="E128" i="28"/>
  <c r="D128" i="28"/>
  <c r="C128" i="28"/>
  <c r="AN127" i="28"/>
  <c r="AK127" i="28"/>
  <c r="J127" i="37" s="1"/>
  <c r="AJ127" i="28"/>
  <c r="AI127" i="28"/>
  <c r="AH127" i="28"/>
  <c r="AF127" i="28"/>
  <c r="AD127" i="28"/>
  <c r="AB127" i="28"/>
  <c r="Z127" i="28"/>
  <c r="X127" i="28"/>
  <c r="U127" i="28"/>
  <c r="T127" i="28"/>
  <c r="R127" i="28"/>
  <c r="Q127" i="28"/>
  <c r="P127" i="28"/>
  <c r="O127" i="28"/>
  <c r="N127" i="28"/>
  <c r="M127" i="28"/>
  <c r="L127" i="28"/>
  <c r="J127" i="28"/>
  <c r="I127" i="28"/>
  <c r="H127" i="28"/>
  <c r="E127" i="28"/>
  <c r="D127" i="28"/>
  <c r="C127" i="28"/>
  <c r="C127" i="32" s="1"/>
  <c r="AN126" i="28"/>
  <c r="AK126" i="28"/>
  <c r="J126" i="37" s="1"/>
  <c r="AJ126" i="28"/>
  <c r="AI126" i="28"/>
  <c r="AH126" i="28"/>
  <c r="AF126" i="28"/>
  <c r="AD126" i="28"/>
  <c r="AB126" i="28"/>
  <c r="Z126" i="28"/>
  <c r="X126" i="28"/>
  <c r="U126" i="28"/>
  <c r="T126" i="28"/>
  <c r="R126" i="28"/>
  <c r="Q126" i="28"/>
  <c r="P126" i="28"/>
  <c r="O126" i="28"/>
  <c r="N126" i="28"/>
  <c r="M126" i="28"/>
  <c r="L126" i="28"/>
  <c r="J126" i="28"/>
  <c r="I126" i="28"/>
  <c r="H126" i="28"/>
  <c r="E126" i="28"/>
  <c r="D126" i="28"/>
  <c r="D126" i="32" s="1"/>
  <c r="C126" i="28"/>
  <c r="C126" i="32" s="1"/>
  <c r="AN125" i="28"/>
  <c r="AK125" i="28"/>
  <c r="J125" i="37" s="1"/>
  <c r="AJ125" i="28"/>
  <c r="AI125" i="28"/>
  <c r="AH125" i="28"/>
  <c r="AF125" i="28"/>
  <c r="AD125" i="28"/>
  <c r="AB125" i="28"/>
  <c r="Z125" i="28"/>
  <c r="X125" i="28"/>
  <c r="U125" i="28"/>
  <c r="T125" i="28"/>
  <c r="R125" i="28"/>
  <c r="Q125" i="28"/>
  <c r="P125" i="28"/>
  <c r="O125" i="28"/>
  <c r="N125" i="28"/>
  <c r="M125" i="28"/>
  <c r="L125" i="28"/>
  <c r="J125" i="28"/>
  <c r="I125" i="28"/>
  <c r="H125" i="28"/>
  <c r="E125" i="28"/>
  <c r="E125" i="32" s="1"/>
  <c r="D125" i="28"/>
  <c r="D125" i="32" s="1"/>
  <c r="C125" i="28"/>
  <c r="AN124" i="28"/>
  <c r="AK124" i="28"/>
  <c r="J124" i="37" s="1"/>
  <c r="AJ124" i="28"/>
  <c r="AI124" i="28"/>
  <c r="AH124" i="28"/>
  <c r="AF124" i="28"/>
  <c r="AD124" i="28"/>
  <c r="AB124" i="28"/>
  <c r="Z124" i="28"/>
  <c r="X124" i="28"/>
  <c r="U124" i="28"/>
  <c r="T124" i="28"/>
  <c r="R124" i="28"/>
  <c r="Q124" i="28"/>
  <c r="P124" i="28"/>
  <c r="O124" i="28"/>
  <c r="N124" i="28"/>
  <c r="M124" i="28"/>
  <c r="L124" i="28"/>
  <c r="J124" i="28"/>
  <c r="I124" i="28"/>
  <c r="H124" i="28"/>
  <c r="E124" i="28"/>
  <c r="E124" i="32" s="1"/>
  <c r="D124" i="28"/>
  <c r="D124" i="32" s="1"/>
  <c r="C124" i="28"/>
  <c r="C124" i="32" s="1"/>
  <c r="AN123" i="28"/>
  <c r="AK123" i="28"/>
  <c r="AJ123" i="28"/>
  <c r="AI123" i="28"/>
  <c r="AH123" i="28"/>
  <c r="AF123" i="28"/>
  <c r="AD123" i="28"/>
  <c r="AB123" i="28"/>
  <c r="Z123" i="28"/>
  <c r="X123" i="28"/>
  <c r="U123" i="28"/>
  <c r="T123" i="28"/>
  <c r="R123" i="28"/>
  <c r="Q123" i="28"/>
  <c r="P123" i="28"/>
  <c r="O123" i="28"/>
  <c r="N123" i="28"/>
  <c r="M123" i="28"/>
  <c r="L123" i="28"/>
  <c r="J123" i="28"/>
  <c r="I123" i="28"/>
  <c r="H123" i="28"/>
  <c r="E123" i="28"/>
  <c r="D123" i="28"/>
  <c r="C123" i="28"/>
  <c r="AN122" i="28"/>
  <c r="AK122" i="28"/>
  <c r="AJ122" i="28"/>
  <c r="AI122" i="28"/>
  <c r="AH122" i="28"/>
  <c r="AF122" i="28"/>
  <c r="AD122" i="28"/>
  <c r="AB122" i="28"/>
  <c r="Z122" i="28"/>
  <c r="X122" i="28"/>
  <c r="U122" i="28"/>
  <c r="T122" i="28"/>
  <c r="R122" i="28"/>
  <c r="Q122" i="28"/>
  <c r="P122" i="28"/>
  <c r="O122" i="28"/>
  <c r="N122" i="28"/>
  <c r="M122" i="28"/>
  <c r="L122" i="28"/>
  <c r="J122" i="28"/>
  <c r="I122" i="28"/>
  <c r="H122" i="28"/>
  <c r="E122" i="28"/>
  <c r="E122" i="32" s="1"/>
  <c r="D122" i="28"/>
  <c r="D122" i="32" s="1"/>
  <c r="C122" i="28"/>
  <c r="AN121" i="28"/>
  <c r="AK121" i="28"/>
  <c r="AJ121" i="28"/>
  <c r="AI121" i="28"/>
  <c r="AH121" i="28"/>
  <c r="AF121" i="28"/>
  <c r="AD121" i="28"/>
  <c r="AB121" i="28"/>
  <c r="Z121" i="28"/>
  <c r="X121" i="28"/>
  <c r="U121" i="28"/>
  <c r="T121" i="28"/>
  <c r="R121" i="28"/>
  <c r="Q121" i="28"/>
  <c r="P121" i="28"/>
  <c r="O121" i="28"/>
  <c r="N121" i="28"/>
  <c r="M121" i="28"/>
  <c r="L121" i="28"/>
  <c r="J121" i="28"/>
  <c r="I121" i="28"/>
  <c r="H121" i="28"/>
  <c r="E121" i="28"/>
  <c r="D121" i="28"/>
  <c r="C121" i="28"/>
  <c r="AN120" i="28"/>
  <c r="AK120" i="28"/>
  <c r="AJ120" i="28"/>
  <c r="AI120" i="28"/>
  <c r="AH120" i="28"/>
  <c r="AF120" i="28"/>
  <c r="AD120" i="28"/>
  <c r="AB120" i="28"/>
  <c r="Z120" i="28"/>
  <c r="X120" i="28"/>
  <c r="U120" i="28"/>
  <c r="T120" i="28"/>
  <c r="R120" i="28"/>
  <c r="Q120" i="28"/>
  <c r="P120" i="28"/>
  <c r="O120" i="28"/>
  <c r="N120" i="28"/>
  <c r="M120" i="28"/>
  <c r="L120" i="28"/>
  <c r="J120" i="28"/>
  <c r="I120" i="28"/>
  <c r="H120" i="28"/>
  <c r="E120" i="28"/>
  <c r="D120" i="28"/>
  <c r="C120" i="28"/>
  <c r="C120" i="32" s="1"/>
  <c r="AN119" i="28"/>
  <c r="AK119" i="28"/>
  <c r="AJ119" i="28"/>
  <c r="AI119" i="28"/>
  <c r="AH119" i="28"/>
  <c r="AF119" i="28"/>
  <c r="AD119" i="28"/>
  <c r="AB119" i="28"/>
  <c r="Z119" i="28"/>
  <c r="X119" i="28"/>
  <c r="U119" i="28"/>
  <c r="T119" i="28"/>
  <c r="R119" i="28"/>
  <c r="Q119" i="28"/>
  <c r="P119" i="28"/>
  <c r="O119" i="28"/>
  <c r="N119" i="28"/>
  <c r="M119" i="28"/>
  <c r="L119" i="28"/>
  <c r="J119" i="28"/>
  <c r="I119" i="28"/>
  <c r="H119" i="28"/>
  <c r="E119" i="28"/>
  <c r="D119" i="28"/>
  <c r="C119" i="28"/>
  <c r="AN118" i="28"/>
  <c r="AK118" i="28"/>
  <c r="AJ118" i="28"/>
  <c r="AI118" i="28"/>
  <c r="AH118" i="28"/>
  <c r="AF118" i="28"/>
  <c r="AD118" i="28"/>
  <c r="AB118" i="28"/>
  <c r="Z118" i="28"/>
  <c r="X118" i="28"/>
  <c r="U118" i="28"/>
  <c r="T118" i="28"/>
  <c r="R118" i="28"/>
  <c r="Q118" i="28"/>
  <c r="P118" i="28"/>
  <c r="O118" i="28"/>
  <c r="N118" i="28"/>
  <c r="M118" i="28"/>
  <c r="L118" i="28"/>
  <c r="J118" i="28"/>
  <c r="I118" i="28"/>
  <c r="H118" i="28"/>
  <c r="E118" i="28"/>
  <c r="E118" i="32" s="1"/>
  <c r="D118" i="28"/>
  <c r="D118" i="32" s="1"/>
  <c r="C118" i="28"/>
  <c r="C118" i="32" s="1"/>
  <c r="AN117" i="28"/>
  <c r="AK117" i="28"/>
  <c r="AJ117" i="28"/>
  <c r="AI117" i="28"/>
  <c r="AH117" i="28"/>
  <c r="AF117" i="28"/>
  <c r="AD117" i="28"/>
  <c r="AB117" i="28"/>
  <c r="Z117" i="28"/>
  <c r="X117" i="28"/>
  <c r="U117" i="28"/>
  <c r="T117" i="28"/>
  <c r="R117" i="28"/>
  <c r="Q117" i="28"/>
  <c r="P117" i="28"/>
  <c r="O117" i="28"/>
  <c r="N117" i="28"/>
  <c r="M117" i="28"/>
  <c r="L117" i="28"/>
  <c r="J117" i="28"/>
  <c r="I117" i="28"/>
  <c r="H117" i="28"/>
  <c r="E117" i="28"/>
  <c r="E117" i="32" s="1"/>
  <c r="D117" i="28"/>
  <c r="D117" i="32" s="1"/>
  <c r="C117" i="28"/>
  <c r="C117" i="32" s="1"/>
  <c r="AN116" i="28"/>
  <c r="AK116" i="28"/>
  <c r="AJ116" i="28"/>
  <c r="AI116" i="28"/>
  <c r="AH116" i="28"/>
  <c r="AF116" i="28"/>
  <c r="AD116" i="28"/>
  <c r="AB116" i="28"/>
  <c r="Z116" i="28"/>
  <c r="X116" i="28"/>
  <c r="U116" i="28"/>
  <c r="T116" i="28"/>
  <c r="R116" i="28"/>
  <c r="Q116" i="28"/>
  <c r="P116" i="28"/>
  <c r="O116" i="28"/>
  <c r="N116" i="28"/>
  <c r="M116" i="28"/>
  <c r="L116" i="28"/>
  <c r="J116" i="28"/>
  <c r="I116" i="28"/>
  <c r="H116" i="28"/>
  <c r="E116" i="28"/>
  <c r="E116" i="32" s="1"/>
  <c r="D116" i="28"/>
  <c r="C116" i="28"/>
  <c r="AN115" i="28"/>
  <c r="AK115" i="28"/>
  <c r="AJ115" i="28"/>
  <c r="AL115" i="28" s="1"/>
  <c r="AI115" i="28"/>
  <c r="AH115" i="28"/>
  <c r="AF115" i="28"/>
  <c r="AD115" i="28"/>
  <c r="AB115" i="28"/>
  <c r="Z115" i="28"/>
  <c r="X115" i="28"/>
  <c r="U115" i="28"/>
  <c r="T115" i="28"/>
  <c r="R115" i="28"/>
  <c r="Q115" i="28"/>
  <c r="P115" i="28"/>
  <c r="O115" i="28"/>
  <c r="N115" i="28"/>
  <c r="M115" i="28"/>
  <c r="L115" i="28"/>
  <c r="J115" i="28"/>
  <c r="I115" i="28"/>
  <c r="H115" i="28"/>
  <c r="E115" i="28"/>
  <c r="E115" i="32" s="1"/>
  <c r="D115" i="28"/>
  <c r="D115" i="32" s="1"/>
  <c r="C115" i="28"/>
  <c r="C115" i="32" s="1"/>
  <c r="AN114" i="28"/>
  <c r="AK114" i="28"/>
  <c r="AJ114" i="28"/>
  <c r="AI114" i="28"/>
  <c r="AH114" i="28"/>
  <c r="AF114" i="28"/>
  <c r="AD114" i="28"/>
  <c r="AB114" i="28"/>
  <c r="Z114" i="28"/>
  <c r="X114" i="28"/>
  <c r="U114" i="28"/>
  <c r="T114" i="28"/>
  <c r="R114" i="28"/>
  <c r="Q114" i="28"/>
  <c r="P114" i="28"/>
  <c r="O114" i="28"/>
  <c r="N114" i="28"/>
  <c r="M114" i="28"/>
  <c r="L114" i="28"/>
  <c r="J114" i="28"/>
  <c r="I114" i="28"/>
  <c r="H114" i="28"/>
  <c r="E114" i="28"/>
  <c r="D114" i="28"/>
  <c r="C114" i="28"/>
  <c r="AN113" i="28"/>
  <c r="AK113" i="28"/>
  <c r="AJ113" i="28"/>
  <c r="AI113" i="28"/>
  <c r="AH113" i="28"/>
  <c r="AF113" i="28"/>
  <c r="AD113" i="28"/>
  <c r="AB113" i="28"/>
  <c r="Z113" i="28"/>
  <c r="X113" i="28"/>
  <c r="U113" i="28"/>
  <c r="T113" i="28"/>
  <c r="R113" i="28"/>
  <c r="Q113" i="28"/>
  <c r="P113" i="28"/>
  <c r="O113" i="28"/>
  <c r="N113" i="28"/>
  <c r="M113" i="28"/>
  <c r="L113" i="28"/>
  <c r="J113" i="28"/>
  <c r="I113" i="28"/>
  <c r="H113" i="28"/>
  <c r="E113" i="28"/>
  <c r="D113" i="28"/>
  <c r="C113" i="28"/>
  <c r="C113" i="32" s="1"/>
  <c r="AN112" i="28"/>
  <c r="AK112" i="28"/>
  <c r="AJ112" i="28"/>
  <c r="AI112" i="28"/>
  <c r="AH112" i="28"/>
  <c r="AF112" i="28"/>
  <c r="AD112" i="28"/>
  <c r="AB112" i="28"/>
  <c r="Z112" i="28"/>
  <c r="X112" i="28"/>
  <c r="U112" i="28"/>
  <c r="T112" i="28"/>
  <c r="R112" i="28"/>
  <c r="Q112" i="28"/>
  <c r="P112" i="28"/>
  <c r="O112" i="28"/>
  <c r="N112" i="28"/>
  <c r="M112" i="28"/>
  <c r="L112" i="28"/>
  <c r="J112" i="28"/>
  <c r="I112" i="28"/>
  <c r="H112" i="28"/>
  <c r="E112" i="28"/>
  <c r="E112" i="32" s="1"/>
  <c r="D112" i="28"/>
  <c r="D112" i="32" s="1"/>
  <c r="C112" i="28"/>
  <c r="C112" i="32" s="1"/>
  <c r="AN111" i="28"/>
  <c r="AK111" i="28"/>
  <c r="J111" i="37" s="1"/>
  <c r="AJ111" i="28"/>
  <c r="AI111" i="28"/>
  <c r="AH111" i="28"/>
  <c r="AF111" i="28"/>
  <c r="AD111" i="28"/>
  <c r="AB111" i="28"/>
  <c r="Z111" i="28"/>
  <c r="X111" i="28"/>
  <c r="U111" i="28"/>
  <c r="T111" i="28"/>
  <c r="R111" i="28"/>
  <c r="Q111" i="28"/>
  <c r="P111" i="28"/>
  <c r="O111" i="28"/>
  <c r="N111" i="28"/>
  <c r="M111" i="28"/>
  <c r="L111" i="28"/>
  <c r="J111" i="28"/>
  <c r="I111" i="28"/>
  <c r="H111" i="28"/>
  <c r="E111" i="28"/>
  <c r="E111" i="32" s="1"/>
  <c r="D111" i="28"/>
  <c r="D111" i="32" s="1"/>
  <c r="C111" i="28"/>
  <c r="C111" i="32" s="1"/>
  <c r="AN110" i="28"/>
  <c r="AK110" i="28"/>
  <c r="J110" i="37" s="1"/>
  <c r="AJ110" i="28"/>
  <c r="AI110" i="28"/>
  <c r="AH110" i="28"/>
  <c r="AF110" i="28"/>
  <c r="AD110" i="28"/>
  <c r="AB110" i="28"/>
  <c r="Z110" i="28"/>
  <c r="X110" i="28"/>
  <c r="U110" i="28"/>
  <c r="T110" i="28"/>
  <c r="R110" i="28"/>
  <c r="Q110" i="28"/>
  <c r="P110" i="28"/>
  <c r="O110" i="28"/>
  <c r="N110" i="28"/>
  <c r="M110" i="28"/>
  <c r="L110" i="28"/>
  <c r="J110" i="28"/>
  <c r="I110" i="28"/>
  <c r="H110" i="28"/>
  <c r="E110" i="28"/>
  <c r="D110" i="28"/>
  <c r="C110" i="28"/>
  <c r="AN109" i="28"/>
  <c r="AK109" i="28"/>
  <c r="AJ109" i="28"/>
  <c r="AI109" i="28"/>
  <c r="AH109" i="28"/>
  <c r="AF109" i="28"/>
  <c r="AD109" i="28"/>
  <c r="AB109" i="28"/>
  <c r="Z109" i="28"/>
  <c r="X109" i="28"/>
  <c r="U109" i="28"/>
  <c r="T109" i="28"/>
  <c r="R109" i="28"/>
  <c r="Q109" i="28"/>
  <c r="P109" i="28"/>
  <c r="O109" i="28"/>
  <c r="N109" i="28"/>
  <c r="M109" i="28"/>
  <c r="L109" i="28"/>
  <c r="J109" i="28"/>
  <c r="I109" i="28"/>
  <c r="H109" i="28"/>
  <c r="E109" i="28"/>
  <c r="E109" i="32" s="1"/>
  <c r="D109" i="28"/>
  <c r="D109" i="32" s="1"/>
  <c r="C109" i="28"/>
  <c r="AN108" i="28"/>
  <c r="AK108" i="28"/>
  <c r="J108" i="37" s="1"/>
  <c r="AJ108" i="28"/>
  <c r="AI108" i="28"/>
  <c r="AH108" i="28"/>
  <c r="AF108" i="28"/>
  <c r="AD108" i="28"/>
  <c r="AB108" i="28"/>
  <c r="Z108" i="28"/>
  <c r="X108" i="28"/>
  <c r="U108" i="28"/>
  <c r="T108" i="28"/>
  <c r="R108" i="28"/>
  <c r="Q108" i="28"/>
  <c r="P108" i="28"/>
  <c r="O108" i="28"/>
  <c r="N108" i="28"/>
  <c r="M108" i="28"/>
  <c r="L108" i="28"/>
  <c r="J108" i="28"/>
  <c r="I108" i="28"/>
  <c r="H108" i="28"/>
  <c r="E108" i="28"/>
  <c r="D108" i="28"/>
  <c r="C108" i="28"/>
  <c r="AN107" i="28"/>
  <c r="AK107" i="28"/>
  <c r="J107" i="37" s="1"/>
  <c r="AJ107" i="28"/>
  <c r="AI107" i="28"/>
  <c r="AH107" i="28"/>
  <c r="AF107" i="28"/>
  <c r="AD107" i="28"/>
  <c r="AB107" i="28"/>
  <c r="Z107" i="28"/>
  <c r="X107" i="28"/>
  <c r="U107" i="28"/>
  <c r="T107" i="28"/>
  <c r="R107" i="28"/>
  <c r="Q107" i="28"/>
  <c r="P107" i="28"/>
  <c r="O107" i="28"/>
  <c r="N107" i="28"/>
  <c r="M107" i="28"/>
  <c r="L107" i="28"/>
  <c r="J107" i="28"/>
  <c r="I107" i="28"/>
  <c r="H107" i="28"/>
  <c r="E107" i="28"/>
  <c r="D107" i="28"/>
  <c r="C107" i="28"/>
  <c r="C107" i="32" s="1"/>
  <c r="AN106" i="28"/>
  <c r="AK106" i="28"/>
  <c r="AJ106" i="28"/>
  <c r="AI106" i="28"/>
  <c r="AH106" i="28"/>
  <c r="AF106" i="28"/>
  <c r="AD106" i="28"/>
  <c r="AB106" i="28"/>
  <c r="Z106" i="28"/>
  <c r="X106" i="28"/>
  <c r="U106" i="28"/>
  <c r="T106" i="28"/>
  <c r="R106" i="28"/>
  <c r="Q106" i="28"/>
  <c r="P106" i="28"/>
  <c r="O106" i="28"/>
  <c r="N106" i="28"/>
  <c r="M106" i="28"/>
  <c r="L106" i="28"/>
  <c r="J106" i="28"/>
  <c r="I106" i="28"/>
  <c r="H106" i="28"/>
  <c r="E106" i="28"/>
  <c r="D106" i="28"/>
  <c r="D106" i="32" s="1"/>
  <c r="C106" i="28"/>
  <c r="AN105" i="28"/>
  <c r="AK105" i="28"/>
  <c r="J105" i="37" s="1"/>
  <c r="AJ105" i="28"/>
  <c r="AI105" i="28"/>
  <c r="AH105" i="28"/>
  <c r="AF105" i="28"/>
  <c r="AD105" i="28"/>
  <c r="AB105" i="28"/>
  <c r="Z105" i="28"/>
  <c r="X105" i="28"/>
  <c r="U105" i="28"/>
  <c r="T105" i="28"/>
  <c r="R105" i="28"/>
  <c r="Q105" i="28"/>
  <c r="P105" i="28"/>
  <c r="O105" i="28"/>
  <c r="N105" i="28"/>
  <c r="M105" i="28"/>
  <c r="L105" i="28"/>
  <c r="J105" i="28"/>
  <c r="I105" i="28"/>
  <c r="H105" i="28"/>
  <c r="E105" i="28"/>
  <c r="E105" i="32" s="1"/>
  <c r="D105" i="28"/>
  <c r="D105" i="32" s="1"/>
  <c r="C105" i="28"/>
  <c r="C105" i="32" s="1"/>
  <c r="AN104" i="28"/>
  <c r="AK104" i="28"/>
  <c r="J104" i="37" s="1"/>
  <c r="AJ104" i="28"/>
  <c r="AL104" i="28" s="1"/>
  <c r="AI104" i="28"/>
  <c r="AH104" i="28"/>
  <c r="AF104" i="28"/>
  <c r="AD104" i="28"/>
  <c r="AB104" i="28"/>
  <c r="Z104" i="28"/>
  <c r="X104" i="28"/>
  <c r="U104" i="28"/>
  <c r="T104" i="28"/>
  <c r="R104" i="28"/>
  <c r="Q104" i="28"/>
  <c r="P104" i="28"/>
  <c r="O104" i="28"/>
  <c r="N104" i="28"/>
  <c r="M104" i="28"/>
  <c r="L104" i="28"/>
  <c r="J104" i="28"/>
  <c r="I104" i="28"/>
  <c r="H104" i="28"/>
  <c r="E104" i="28"/>
  <c r="D104" i="28"/>
  <c r="C104" i="28"/>
  <c r="AN103" i="28"/>
  <c r="AK103" i="28"/>
  <c r="J103" i="37" s="1"/>
  <c r="AJ103" i="28"/>
  <c r="AI103" i="28"/>
  <c r="AH103" i="28"/>
  <c r="AF103" i="28"/>
  <c r="AD103" i="28"/>
  <c r="AB103" i="28"/>
  <c r="Z103" i="28"/>
  <c r="X103" i="28"/>
  <c r="U103" i="28"/>
  <c r="T103" i="28"/>
  <c r="R103" i="28"/>
  <c r="Q103" i="28"/>
  <c r="P103" i="28"/>
  <c r="O103" i="28"/>
  <c r="N103" i="28"/>
  <c r="M103" i="28"/>
  <c r="L103" i="28"/>
  <c r="J103" i="28"/>
  <c r="I103" i="28"/>
  <c r="H103" i="28"/>
  <c r="E103" i="28"/>
  <c r="E103" i="32" s="1"/>
  <c r="D103" i="28"/>
  <c r="C103" i="28"/>
  <c r="AN102" i="28"/>
  <c r="AK102" i="28"/>
  <c r="J102" i="37" s="1"/>
  <c r="AJ102" i="28"/>
  <c r="AI102" i="28"/>
  <c r="AH102" i="28"/>
  <c r="AF102" i="28"/>
  <c r="AD102" i="28"/>
  <c r="AB102" i="28"/>
  <c r="Z102" i="28"/>
  <c r="X102" i="28"/>
  <c r="U102" i="28"/>
  <c r="T102" i="28"/>
  <c r="R102" i="28"/>
  <c r="Q102" i="28"/>
  <c r="P102" i="28"/>
  <c r="O102" i="28"/>
  <c r="N102" i="28"/>
  <c r="M102" i="28"/>
  <c r="L102" i="28"/>
  <c r="J102" i="28"/>
  <c r="I102" i="28"/>
  <c r="H102" i="28"/>
  <c r="E102" i="28"/>
  <c r="D102" i="28"/>
  <c r="C102" i="28"/>
  <c r="AN101" i="28"/>
  <c r="AK101" i="28"/>
  <c r="J101" i="37" s="1"/>
  <c r="AJ101" i="28"/>
  <c r="AI101" i="28"/>
  <c r="AH101" i="28"/>
  <c r="AF101" i="28"/>
  <c r="AD101" i="28"/>
  <c r="AB101" i="28"/>
  <c r="Z101" i="28"/>
  <c r="X101" i="28"/>
  <c r="U101" i="28"/>
  <c r="T101" i="28"/>
  <c r="R101" i="28"/>
  <c r="Q101" i="28"/>
  <c r="P101" i="28"/>
  <c r="O101" i="28"/>
  <c r="N101" i="28"/>
  <c r="M101" i="28"/>
  <c r="L101" i="28"/>
  <c r="J101" i="28"/>
  <c r="I101" i="28"/>
  <c r="H101" i="28"/>
  <c r="E101" i="28"/>
  <c r="D101" i="28"/>
  <c r="C101" i="28"/>
  <c r="AN100" i="28"/>
  <c r="AK100" i="28"/>
  <c r="J100" i="37" s="1"/>
  <c r="AJ100" i="28"/>
  <c r="AI100" i="28"/>
  <c r="AH100" i="28"/>
  <c r="AF100" i="28"/>
  <c r="AD100" i="28"/>
  <c r="AB100" i="28"/>
  <c r="Z100" i="28"/>
  <c r="X100" i="28"/>
  <c r="U100" i="28"/>
  <c r="T100" i="28"/>
  <c r="R100" i="28"/>
  <c r="Q100" i="28"/>
  <c r="P100" i="28"/>
  <c r="O100" i="28"/>
  <c r="N100" i="28"/>
  <c r="M100" i="28"/>
  <c r="L100" i="28"/>
  <c r="J100" i="28"/>
  <c r="I100" i="28"/>
  <c r="H100" i="28"/>
  <c r="E100" i="28"/>
  <c r="E100" i="32" s="1"/>
  <c r="D100" i="28"/>
  <c r="C100" i="28"/>
  <c r="C100" i="32" s="1"/>
  <c r="AN99" i="28"/>
  <c r="AK99" i="28"/>
  <c r="J99" i="37" s="1"/>
  <c r="AJ99" i="28"/>
  <c r="AI99" i="28"/>
  <c r="AH99" i="28"/>
  <c r="AF99" i="28"/>
  <c r="AD99" i="28"/>
  <c r="AB99" i="28"/>
  <c r="Z99" i="28"/>
  <c r="X99" i="28"/>
  <c r="U99" i="28"/>
  <c r="T99" i="28"/>
  <c r="R99" i="28"/>
  <c r="Q99" i="28"/>
  <c r="P99" i="28"/>
  <c r="O99" i="28"/>
  <c r="N99" i="28"/>
  <c r="M99" i="28"/>
  <c r="L99" i="28"/>
  <c r="J99" i="28"/>
  <c r="I99" i="28"/>
  <c r="H99" i="28"/>
  <c r="E99" i="28"/>
  <c r="E99" i="32" s="1"/>
  <c r="D99" i="28"/>
  <c r="D99" i="32" s="1"/>
  <c r="C99" i="28"/>
  <c r="C99" i="32" s="1"/>
  <c r="AN98" i="28"/>
  <c r="AK98" i="28"/>
  <c r="J98" i="37" s="1"/>
  <c r="AJ98" i="28"/>
  <c r="AI98" i="28"/>
  <c r="AH98" i="28"/>
  <c r="AF98" i="28"/>
  <c r="AD98" i="28"/>
  <c r="AB98" i="28"/>
  <c r="Z98" i="28"/>
  <c r="X98" i="28"/>
  <c r="U98" i="28"/>
  <c r="T98" i="28"/>
  <c r="R98" i="28"/>
  <c r="Q98" i="28"/>
  <c r="P98" i="28"/>
  <c r="O98" i="28"/>
  <c r="N98" i="28"/>
  <c r="M98" i="28"/>
  <c r="L98" i="28"/>
  <c r="J98" i="28"/>
  <c r="I98" i="28"/>
  <c r="H98" i="28"/>
  <c r="E98" i="28"/>
  <c r="E98" i="32" s="1"/>
  <c r="D98" i="28"/>
  <c r="D98" i="32" s="1"/>
  <c r="C98" i="28"/>
  <c r="C98" i="32" s="1"/>
  <c r="AN97" i="28"/>
  <c r="AK97" i="28"/>
  <c r="AJ97" i="28"/>
  <c r="AI97" i="28"/>
  <c r="AH97" i="28"/>
  <c r="AF97" i="28"/>
  <c r="AD97" i="28"/>
  <c r="AB97" i="28"/>
  <c r="Z97" i="28"/>
  <c r="X97" i="28"/>
  <c r="U97" i="28"/>
  <c r="T97" i="28"/>
  <c r="R97" i="28"/>
  <c r="Q97" i="28"/>
  <c r="P97" i="28"/>
  <c r="O97" i="28"/>
  <c r="N97" i="28"/>
  <c r="M97" i="28"/>
  <c r="L97" i="28"/>
  <c r="J97" i="28"/>
  <c r="I97" i="28"/>
  <c r="H97" i="28"/>
  <c r="E97" i="28"/>
  <c r="D97" i="28"/>
  <c r="C97" i="28"/>
  <c r="AN96" i="28"/>
  <c r="AK96" i="28"/>
  <c r="AJ96" i="28"/>
  <c r="AL96" i="28" s="1"/>
  <c r="L96" i="37" s="1"/>
  <c r="AI96" i="28"/>
  <c r="AH96" i="28"/>
  <c r="AF96" i="28"/>
  <c r="AD96" i="28"/>
  <c r="AB96" i="28"/>
  <c r="Z96" i="28"/>
  <c r="X96" i="28"/>
  <c r="U96" i="28"/>
  <c r="T96" i="28"/>
  <c r="R96" i="28"/>
  <c r="Q96" i="28"/>
  <c r="P96" i="28"/>
  <c r="O96" i="28"/>
  <c r="N96" i="28"/>
  <c r="M96" i="28"/>
  <c r="L96" i="28"/>
  <c r="J96" i="28"/>
  <c r="I96" i="28"/>
  <c r="H96" i="28"/>
  <c r="E96" i="28"/>
  <c r="E96" i="32" s="1"/>
  <c r="D96" i="28"/>
  <c r="D96" i="32" s="1"/>
  <c r="C96" i="28"/>
  <c r="C96" i="32" s="1"/>
  <c r="AN95" i="28"/>
  <c r="AK95" i="28"/>
  <c r="AJ95" i="28"/>
  <c r="AI95" i="28"/>
  <c r="AH95" i="28"/>
  <c r="AF95" i="28"/>
  <c r="AD95" i="28"/>
  <c r="AB95" i="28"/>
  <c r="Z95" i="28"/>
  <c r="X95" i="28"/>
  <c r="U95" i="28"/>
  <c r="T95" i="28"/>
  <c r="R95" i="28"/>
  <c r="Q95" i="28"/>
  <c r="P95" i="28"/>
  <c r="O95" i="28"/>
  <c r="N95" i="28"/>
  <c r="M95" i="28"/>
  <c r="L95" i="28"/>
  <c r="J95" i="28"/>
  <c r="I95" i="28"/>
  <c r="H95" i="28"/>
  <c r="E95" i="28"/>
  <c r="D95" i="28"/>
  <c r="C95" i="28"/>
  <c r="AN94" i="28"/>
  <c r="AK94" i="28"/>
  <c r="AJ94" i="28"/>
  <c r="AI94" i="28"/>
  <c r="AH94" i="28"/>
  <c r="AF94" i="28"/>
  <c r="AD94" i="28"/>
  <c r="AB94" i="28"/>
  <c r="Z94" i="28"/>
  <c r="X94" i="28"/>
  <c r="U94" i="28"/>
  <c r="T94" i="28"/>
  <c r="R94" i="28"/>
  <c r="Q94" i="28"/>
  <c r="P94" i="28"/>
  <c r="O94" i="28"/>
  <c r="N94" i="28"/>
  <c r="M94" i="28"/>
  <c r="L94" i="28"/>
  <c r="J94" i="28"/>
  <c r="I94" i="28"/>
  <c r="H94" i="28"/>
  <c r="E94" i="28"/>
  <c r="D94" i="28"/>
  <c r="C94" i="28"/>
  <c r="C94" i="32" s="1"/>
  <c r="AN93" i="28"/>
  <c r="AK93" i="28"/>
  <c r="AJ93" i="28"/>
  <c r="AI93" i="28"/>
  <c r="AH93" i="28"/>
  <c r="AF93" i="28"/>
  <c r="AD93" i="28"/>
  <c r="AB93" i="28"/>
  <c r="Z93" i="28"/>
  <c r="X93" i="28"/>
  <c r="U93" i="28"/>
  <c r="T93" i="28"/>
  <c r="R93" i="28"/>
  <c r="Q93" i="28"/>
  <c r="P93" i="28"/>
  <c r="O93" i="28"/>
  <c r="N93" i="28"/>
  <c r="M93" i="28"/>
  <c r="L93" i="28"/>
  <c r="J93" i="28"/>
  <c r="I93" i="28"/>
  <c r="H93" i="28"/>
  <c r="E93" i="28"/>
  <c r="D93" i="28"/>
  <c r="D93" i="32" s="1"/>
  <c r="C93" i="28"/>
  <c r="AN92" i="28"/>
  <c r="AK92" i="28"/>
  <c r="AJ92" i="28"/>
  <c r="AI92" i="28"/>
  <c r="AH92" i="28"/>
  <c r="AF92" i="28"/>
  <c r="AD92" i="28"/>
  <c r="AB92" i="28"/>
  <c r="Z92" i="28"/>
  <c r="X92" i="28"/>
  <c r="U92" i="28"/>
  <c r="T92" i="28"/>
  <c r="R92" i="28"/>
  <c r="Q92" i="28"/>
  <c r="P92" i="28"/>
  <c r="O92" i="28"/>
  <c r="N92" i="28"/>
  <c r="M92" i="28"/>
  <c r="L92" i="28"/>
  <c r="J92" i="28"/>
  <c r="I92" i="28"/>
  <c r="H92" i="28"/>
  <c r="E92" i="28"/>
  <c r="E92" i="32" s="1"/>
  <c r="D92" i="28"/>
  <c r="D92" i="32" s="1"/>
  <c r="C92" i="28"/>
  <c r="C92" i="32" s="1"/>
  <c r="AN91" i="28"/>
  <c r="AK91" i="28"/>
  <c r="J91" i="37" s="1"/>
  <c r="AJ91" i="28"/>
  <c r="AL91" i="28" s="1"/>
  <c r="AI91" i="28"/>
  <c r="AH91" i="28"/>
  <c r="AF91" i="28"/>
  <c r="AD91" i="28"/>
  <c r="AB91" i="28"/>
  <c r="Z91" i="28"/>
  <c r="X91" i="28"/>
  <c r="U91" i="28"/>
  <c r="T91" i="28"/>
  <c r="R91" i="28"/>
  <c r="Q91" i="28"/>
  <c r="P91" i="28"/>
  <c r="O91" i="28"/>
  <c r="N91" i="28"/>
  <c r="M91" i="28"/>
  <c r="L91" i="28"/>
  <c r="J91" i="28"/>
  <c r="I91" i="28"/>
  <c r="H91" i="28"/>
  <c r="E91" i="28"/>
  <c r="D91" i="28"/>
  <c r="C91" i="28"/>
  <c r="AN90" i="28"/>
  <c r="AK90" i="28"/>
  <c r="J90" i="37" s="1"/>
  <c r="AJ90" i="28"/>
  <c r="AI90" i="28"/>
  <c r="AH90" i="28"/>
  <c r="AF90" i="28"/>
  <c r="AD90" i="28"/>
  <c r="AB90" i="28"/>
  <c r="Z90" i="28"/>
  <c r="X90" i="28"/>
  <c r="U90" i="28"/>
  <c r="T90" i="28"/>
  <c r="R90" i="28"/>
  <c r="Q90" i="28"/>
  <c r="P90" i="28"/>
  <c r="O90" i="28"/>
  <c r="N90" i="28"/>
  <c r="M90" i="28"/>
  <c r="L90" i="28"/>
  <c r="J90" i="28"/>
  <c r="I90" i="28"/>
  <c r="H90" i="28"/>
  <c r="E90" i="28"/>
  <c r="E90" i="32" s="1"/>
  <c r="D90" i="28"/>
  <c r="D90" i="32" s="1"/>
  <c r="C90" i="28"/>
  <c r="AN89" i="28"/>
  <c r="AK89" i="28"/>
  <c r="J89" i="37" s="1"/>
  <c r="AJ89" i="28"/>
  <c r="AI89" i="28"/>
  <c r="AH89" i="28"/>
  <c r="AF89" i="28"/>
  <c r="AD89" i="28"/>
  <c r="AB89" i="28"/>
  <c r="Z89" i="28"/>
  <c r="X89" i="28"/>
  <c r="U89" i="28"/>
  <c r="T89" i="28"/>
  <c r="R89" i="28"/>
  <c r="Q89" i="28"/>
  <c r="P89" i="28"/>
  <c r="O89" i="28"/>
  <c r="N89" i="28"/>
  <c r="M89" i="28"/>
  <c r="L89" i="28"/>
  <c r="J89" i="28"/>
  <c r="I89" i="28"/>
  <c r="H89" i="28"/>
  <c r="E89" i="28"/>
  <c r="D89" i="28"/>
  <c r="C89" i="28"/>
  <c r="AN88" i="28"/>
  <c r="AK88" i="28"/>
  <c r="J88" i="37" s="1"/>
  <c r="AJ88" i="28"/>
  <c r="AL88" i="28" s="1"/>
  <c r="L88" i="37" s="1"/>
  <c r="AI88" i="28"/>
  <c r="AH88" i="28"/>
  <c r="AF88" i="28"/>
  <c r="AD88" i="28"/>
  <c r="AB88" i="28"/>
  <c r="Z88" i="28"/>
  <c r="X88" i="28"/>
  <c r="U88" i="28"/>
  <c r="T88" i="28"/>
  <c r="R88" i="28"/>
  <c r="Q88" i="28"/>
  <c r="P88" i="28"/>
  <c r="O88" i="28"/>
  <c r="N88" i="28"/>
  <c r="M88" i="28"/>
  <c r="L88" i="28"/>
  <c r="J88" i="28"/>
  <c r="I88" i="28"/>
  <c r="H88" i="28"/>
  <c r="E88" i="28"/>
  <c r="D88" i="28"/>
  <c r="C88" i="28"/>
  <c r="C88" i="32" s="1"/>
  <c r="AN87" i="28"/>
  <c r="AK87" i="28"/>
  <c r="J87" i="37" s="1"/>
  <c r="AJ87" i="28"/>
  <c r="AI87" i="28"/>
  <c r="AH87" i="28"/>
  <c r="AF87" i="28"/>
  <c r="AD87" i="28"/>
  <c r="AB87" i="28"/>
  <c r="Z87" i="28"/>
  <c r="X87" i="28"/>
  <c r="U87" i="28"/>
  <c r="T87" i="28"/>
  <c r="R87" i="28"/>
  <c r="Q87" i="28"/>
  <c r="P87" i="28"/>
  <c r="O87" i="28"/>
  <c r="N87" i="28"/>
  <c r="M87" i="28"/>
  <c r="L87" i="28"/>
  <c r="J87" i="28"/>
  <c r="I87" i="28"/>
  <c r="H87" i="28"/>
  <c r="E87" i="28"/>
  <c r="D87" i="28"/>
  <c r="C87" i="28"/>
  <c r="AN86" i="28"/>
  <c r="AK86" i="28"/>
  <c r="J86" i="37" s="1"/>
  <c r="AJ86" i="28"/>
  <c r="AI86" i="28"/>
  <c r="AH86" i="28"/>
  <c r="AF86" i="28"/>
  <c r="AD86" i="28"/>
  <c r="AB86" i="28"/>
  <c r="Z86" i="28"/>
  <c r="X86" i="28"/>
  <c r="U86" i="28"/>
  <c r="T86" i="28"/>
  <c r="R86" i="28"/>
  <c r="Q86" i="28"/>
  <c r="P86" i="28"/>
  <c r="O86" i="28"/>
  <c r="N86" i="28"/>
  <c r="M86" i="28"/>
  <c r="L86" i="28"/>
  <c r="J86" i="28"/>
  <c r="I86" i="28"/>
  <c r="H86" i="28"/>
  <c r="E86" i="28"/>
  <c r="E86" i="32" s="1"/>
  <c r="D86" i="28"/>
  <c r="D86" i="32" s="1"/>
  <c r="C86" i="28"/>
  <c r="C86" i="32" s="1"/>
  <c r="AN85" i="28"/>
  <c r="AK85" i="28"/>
  <c r="J85" i="37" s="1"/>
  <c r="AJ85" i="28"/>
  <c r="AI85" i="28"/>
  <c r="AH85" i="28"/>
  <c r="AF85" i="28"/>
  <c r="AD85" i="28"/>
  <c r="AB85" i="28"/>
  <c r="Z85" i="28"/>
  <c r="X85" i="28"/>
  <c r="U85" i="28"/>
  <c r="T85" i="28"/>
  <c r="R85" i="28"/>
  <c r="Q85" i="28"/>
  <c r="P85" i="28"/>
  <c r="O85" i="28"/>
  <c r="N85" i="28"/>
  <c r="M85" i="28"/>
  <c r="L85" i="28"/>
  <c r="J85" i="28"/>
  <c r="I85" i="28"/>
  <c r="H85" i="28"/>
  <c r="E85" i="28"/>
  <c r="E85" i="32" s="1"/>
  <c r="D85" i="28"/>
  <c r="D85" i="32" s="1"/>
  <c r="C85" i="28"/>
  <c r="C85" i="32" s="1"/>
  <c r="AN84" i="28"/>
  <c r="AK84" i="28"/>
  <c r="J84" i="37" s="1"/>
  <c r="AJ84" i="28"/>
  <c r="AI84" i="28"/>
  <c r="AH84" i="28"/>
  <c r="AF84" i="28"/>
  <c r="AD84" i="28"/>
  <c r="AB84" i="28"/>
  <c r="Z84" i="28"/>
  <c r="X84" i="28"/>
  <c r="U84" i="28"/>
  <c r="T84" i="28"/>
  <c r="R84" i="28"/>
  <c r="Q84" i="28"/>
  <c r="P84" i="28"/>
  <c r="O84" i="28"/>
  <c r="N84" i="28"/>
  <c r="M84" i="28"/>
  <c r="L84" i="28"/>
  <c r="J84" i="28"/>
  <c r="I84" i="28"/>
  <c r="H84" i="28"/>
  <c r="E84" i="28"/>
  <c r="E84" i="32" s="1"/>
  <c r="D84" i="28"/>
  <c r="C84" i="28"/>
  <c r="AN83" i="28"/>
  <c r="AK83" i="28"/>
  <c r="J83" i="37" s="1"/>
  <c r="AJ83" i="28"/>
  <c r="AL83" i="28" s="1"/>
  <c r="L83" i="37" s="1"/>
  <c r="AI83" i="28"/>
  <c r="AH83" i="28"/>
  <c r="AF83" i="28"/>
  <c r="AD83" i="28"/>
  <c r="AB83" i="28"/>
  <c r="Z83" i="28"/>
  <c r="X83" i="28"/>
  <c r="U83" i="28"/>
  <c r="T83" i="28"/>
  <c r="R83" i="28"/>
  <c r="Q83" i="28"/>
  <c r="P83" i="28"/>
  <c r="O83" i="28"/>
  <c r="N83" i="28"/>
  <c r="M83" i="28"/>
  <c r="L83" i="28"/>
  <c r="J83" i="28"/>
  <c r="I83" i="28"/>
  <c r="H83" i="28"/>
  <c r="E83" i="28"/>
  <c r="E83" i="32" s="1"/>
  <c r="D83" i="28"/>
  <c r="D83" i="32" s="1"/>
  <c r="C83" i="28"/>
  <c r="C83" i="32" s="1"/>
  <c r="AN82" i="28"/>
  <c r="AK82" i="28"/>
  <c r="J82" i="37" s="1"/>
  <c r="AJ82" i="28"/>
  <c r="AI82" i="28"/>
  <c r="AH82" i="28"/>
  <c r="AF82" i="28"/>
  <c r="AD82" i="28"/>
  <c r="AB82" i="28"/>
  <c r="Z82" i="28"/>
  <c r="X82" i="28"/>
  <c r="U82" i="28"/>
  <c r="T82" i="28"/>
  <c r="R82" i="28"/>
  <c r="Q82" i="28"/>
  <c r="P82" i="28"/>
  <c r="O82" i="28"/>
  <c r="N82" i="28"/>
  <c r="M82" i="28"/>
  <c r="L82" i="28"/>
  <c r="J82" i="28"/>
  <c r="I82" i="28"/>
  <c r="H82" i="28"/>
  <c r="E82" i="28"/>
  <c r="D82" i="28"/>
  <c r="C82" i="28"/>
  <c r="AN81" i="28"/>
  <c r="AK81" i="28"/>
  <c r="J81" i="37" s="1"/>
  <c r="AJ81" i="28"/>
  <c r="AI81" i="28"/>
  <c r="AH81" i="28"/>
  <c r="AF81" i="28"/>
  <c r="AD81" i="28"/>
  <c r="AB81" i="28"/>
  <c r="Z81" i="28"/>
  <c r="X81" i="28"/>
  <c r="U81" i="28"/>
  <c r="T81" i="28"/>
  <c r="R81" i="28"/>
  <c r="Q81" i="28"/>
  <c r="P81" i="28"/>
  <c r="O81" i="28"/>
  <c r="N81" i="28"/>
  <c r="M81" i="28"/>
  <c r="L81" i="28"/>
  <c r="J81" i="28"/>
  <c r="I81" i="28"/>
  <c r="H81" i="28"/>
  <c r="E81" i="28"/>
  <c r="D81" i="28"/>
  <c r="C81" i="28"/>
  <c r="C81" i="32" s="1"/>
  <c r="AN80" i="28"/>
  <c r="AK80" i="28"/>
  <c r="J80" i="37" s="1"/>
  <c r="AJ80" i="28"/>
  <c r="AI80" i="28"/>
  <c r="AH80" i="28"/>
  <c r="AF80" i="28"/>
  <c r="AD80" i="28"/>
  <c r="AB80" i="28"/>
  <c r="Z80" i="28"/>
  <c r="X80" i="28"/>
  <c r="U80" i="28"/>
  <c r="T80" i="28"/>
  <c r="R80" i="28"/>
  <c r="Q80" i="28"/>
  <c r="P80" i="28"/>
  <c r="O80" i="28"/>
  <c r="N80" i="28"/>
  <c r="M80" i="28"/>
  <c r="L80" i="28"/>
  <c r="J80" i="28"/>
  <c r="I80" i="28"/>
  <c r="H80" i="28"/>
  <c r="E80" i="28"/>
  <c r="E80" i="32" s="1"/>
  <c r="D80" i="28"/>
  <c r="D80" i="32" s="1"/>
  <c r="C80" i="28"/>
  <c r="C80" i="32" s="1"/>
  <c r="AN79" i="28"/>
  <c r="AK79" i="28"/>
  <c r="J79" i="37" s="1"/>
  <c r="AJ79" i="28"/>
  <c r="AI79" i="28"/>
  <c r="AH79" i="28"/>
  <c r="AF79" i="28"/>
  <c r="AD79" i="28"/>
  <c r="AB79" i="28"/>
  <c r="Z79" i="28"/>
  <c r="X79" i="28"/>
  <c r="U79" i="28"/>
  <c r="T79" i="28"/>
  <c r="R79" i="28"/>
  <c r="Q79" i="28"/>
  <c r="P79" i="28"/>
  <c r="O79" i="28"/>
  <c r="N79" i="28"/>
  <c r="M79" i="28"/>
  <c r="L79" i="28"/>
  <c r="J79" i="28"/>
  <c r="I79" i="28"/>
  <c r="H79" i="28"/>
  <c r="E79" i="28"/>
  <c r="E79" i="32" s="1"/>
  <c r="D79" i="28"/>
  <c r="D79" i="32" s="1"/>
  <c r="C79" i="28"/>
  <c r="C79" i="32" s="1"/>
  <c r="AN78" i="28"/>
  <c r="AK78" i="28"/>
  <c r="J78" i="37" s="1"/>
  <c r="AJ78" i="28"/>
  <c r="AI78" i="28"/>
  <c r="AH78" i="28"/>
  <c r="AF78" i="28"/>
  <c r="AD78" i="28"/>
  <c r="AB78" i="28"/>
  <c r="Z78" i="28"/>
  <c r="X78" i="28"/>
  <c r="U78" i="28"/>
  <c r="T78" i="28"/>
  <c r="R78" i="28"/>
  <c r="Q78" i="28"/>
  <c r="P78" i="28"/>
  <c r="O78" i="28"/>
  <c r="N78" i="28"/>
  <c r="M78" i="28"/>
  <c r="L78" i="28"/>
  <c r="J78" i="28"/>
  <c r="I78" i="28"/>
  <c r="H78" i="28"/>
  <c r="E78" i="28"/>
  <c r="D78" i="28"/>
  <c r="C78" i="28"/>
  <c r="AN77" i="28"/>
  <c r="AK77" i="28"/>
  <c r="J77" i="37" s="1"/>
  <c r="AJ77" i="28"/>
  <c r="AI77" i="28"/>
  <c r="AH77" i="28"/>
  <c r="AF77" i="28"/>
  <c r="AD77" i="28"/>
  <c r="AB77" i="28"/>
  <c r="Z77" i="28"/>
  <c r="X77" i="28"/>
  <c r="U77" i="28"/>
  <c r="T77" i="28"/>
  <c r="R77" i="28"/>
  <c r="Q77" i="28"/>
  <c r="P77" i="28"/>
  <c r="O77" i="28"/>
  <c r="N77" i="28"/>
  <c r="M77" i="28"/>
  <c r="L77" i="28"/>
  <c r="J77" i="28"/>
  <c r="I77" i="28"/>
  <c r="H77" i="28"/>
  <c r="E77" i="28"/>
  <c r="E77" i="32" s="1"/>
  <c r="D77" i="28"/>
  <c r="D77" i="32" s="1"/>
  <c r="C77" i="28"/>
  <c r="AN76" i="28"/>
  <c r="AK76" i="28"/>
  <c r="J76" i="37" s="1"/>
  <c r="AJ76" i="28"/>
  <c r="AI76" i="28"/>
  <c r="AH76" i="28"/>
  <c r="AF76" i="28"/>
  <c r="AD76" i="28"/>
  <c r="AB76" i="28"/>
  <c r="Z76" i="28"/>
  <c r="X76" i="28"/>
  <c r="U76" i="28"/>
  <c r="T76" i="28"/>
  <c r="R76" i="28"/>
  <c r="Q76" i="28"/>
  <c r="P76" i="28"/>
  <c r="O76" i="28"/>
  <c r="N76" i="28"/>
  <c r="M76" i="28"/>
  <c r="L76" i="28"/>
  <c r="J76" i="28"/>
  <c r="I76" i="28"/>
  <c r="H76" i="28"/>
  <c r="E76" i="28"/>
  <c r="D76" i="28"/>
  <c r="C76" i="28"/>
  <c r="AN75" i="28"/>
  <c r="AK75" i="28"/>
  <c r="J75" i="37" s="1"/>
  <c r="AJ75" i="28"/>
  <c r="AL75" i="28" s="1"/>
  <c r="L75" i="37" s="1"/>
  <c r="AI75" i="28"/>
  <c r="AH75" i="28"/>
  <c r="AF75" i="28"/>
  <c r="AD75" i="28"/>
  <c r="AB75" i="28"/>
  <c r="Z75" i="28"/>
  <c r="X75" i="28"/>
  <c r="U75" i="28"/>
  <c r="T75" i="28"/>
  <c r="R75" i="28"/>
  <c r="Q75" i="28"/>
  <c r="P75" i="28"/>
  <c r="O75" i="28"/>
  <c r="N75" i="28"/>
  <c r="M75" i="28"/>
  <c r="L75" i="28"/>
  <c r="J75" i="28"/>
  <c r="I75" i="28"/>
  <c r="H75" i="28"/>
  <c r="E75" i="28"/>
  <c r="D75" i="28"/>
  <c r="C75" i="28"/>
  <c r="C75" i="32" s="1"/>
  <c r="AN74" i="28"/>
  <c r="AK74" i="28"/>
  <c r="J74" i="37" s="1"/>
  <c r="AJ74" i="28"/>
  <c r="AI74" i="28"/>
  <c r="AH74" i="28"/>
  <c r="AF74" i="28"/>
  <c r="AD74" i="28"/>
  <c r="AB74" i="28"/>
  <c r="Z74" i="28"/>
  <c r="X74" i="28"/>
  <c r="U74" i="28"/>
  <c r="T74" i="28"/>
  <c r="R74" i="28"/>
  <c r="Q74" i="28"/>
  <c r="P74" i="28"/>
  <c r="O74" i="28"/>
  <c r="N74" i="28"/>
  <c r="M74" i="28"/>
  <c r="L74" i="28"/>
  <c r="J74" i="28"/>
  <c r="I74" i="28"/>
  <c r="H74" i="28"/>
  <c r="E74" i="28"/>
  <c r="D74" i="28"/>
  <c r="D74" i="32" s="1"/>
  <c r="C74" i="28"/>
  <c r="AN73" i="28"/>
  <c r="AK73" i="28"/>
  <c r="J73" i="37" s="1"/>
  <c r="AJ73" i="28"/>
  <c r="AI73" i="28"/>
  <c r="AH73" i="28"/>
  <c r="AF73" i="28"/>
  <c r="AD73" i="28"/>
  <c r="AB73" i="28"/>
  <c r="Z73" i="28"/>
  <c r="X73" i="28"/>
  <c r="U73" i="28"/>
  <c r="T73" i="28"/>
  <c r="R73" i="28"/>
  <c r="Q73" i="28"/>
  <c r="P73" i="28"/>
  <c r="O73" i="28"/>
  <c r="N73" i="28"/>
  <c r="M73" i="28"/>
  <c r="L73" i="28"/>
  <c r="J73" i="28"/>
  <c r="I73" i="28"/>
  <c r="H73" i="28"/>
  <c r="E73" i="28"/>
  <c r="E73" i="32" s="1"/>
  <c r="D73" i="28"/>
  <c r="D73" i="32" s="1"/>
  <c r="C73" i="28"/>
  <c r="C73" i="32" s="1"/>
  <c r="AN72" i="28"/>
  <c r="AK72" i="28"/>
  <c r="J72" i="37" s="1"/>
  <c r="AJ72" i="28"/>
  <c r="AL72" i="28" s="1"/>
  <c r="L72" i="37" s="1"/>
  <c r="AI72" i="28"/>
  <c r="AH72" i="28"/>
  <c r="AF72" i="28"/>
  <c r="AD72" i="28"/>
  <c r="AB72" i="28"/>
  <c r="Z72" i="28"/>
  <c r="X72" i="28"/>
  <c r="U72" i="28"/>
  <c r="T72" i="28"/>
  <c r="R72" i="28"/>
  <c r="Q72" i="28"/>
  <c r="P72" i="28"/>
  <c r="O72" i="28"/>
  <c r="N72" i="28"/>
  <c r="M72" i="28"/>
  <c r="L72" i="28"/>
  <c r="J72" i="28"/>
  <c r="I72" i="28"/>
  <c r="H72" i="28"/>
  <c r="E72" i="28"/>
  <c r="D72" i="28"/>
  <c r="C72" i="28"/>
  <c r="AN71" i="28"/>
  <c r="AK71" i="28"/>
  <c r="J71" i="37" s="1"/>
  <c r="AJ71" i="28"/>
  <c r="AI71" i="28"/>
  <c r="AH71" i="28"/>
  <c r="AF71" i="28"/>
  <c r="AD71" i="28"/>
  <c r="AB71" i="28"/>
  <c r="Z71" i="28"/>
  <c r="X71" i="28"/>
  <c r="U71" i="28"/>
  <c r="T71" i="28"/>
  <c r="R71" i="28"/>
  <c r="Q71" i="28"/>
  <c r="P71" i="28"/>
  <c r="O71" i="28"/>
  <c r="N71" i="28"/>
  <c r="M71" i="28"/>
  <c r="L71" i="28"/>
  <c r="J71" i="28"/>
  <c r="I71" i="28"/>
  <c r="H71" i="28"/>
  <c r="E71" i="28"/>
  <c r="E71" i="32" s="1"/>
  <c r="D71" i="28"/>
  <c r="C71" i="28"/>
  <c r="AN70" i="28"/>
  <c r="AK70" i="28"/>
  <c r="J70" i="37" s="1"/>
  <c r="AJ70" i="28"/>
  <c r="AI70" i="28"/>
  <c r="AH70" i="28"/>
  <c r="AF70" i="28"/>
  <c r="AD70" i="28"/>
  <c r="AB70" i="28"/>
  <c r="Z70" i="28"/>
  <c r="X70" i="28"/>
  <c r="U70" i="28"/>
  <c r="T70" i="28"/>
  <c r="R70" i="28"/>
  <c r="Q70" i="28"/>
  <c r="P70" i="28"/>
  <c r="O70" i="28"/>
  <c r="N70" i="28"/>
  <c r="M70" i="28"/>
  <c r="L70" i="28"/>
  <c r="J70" i="28"/>
  <c r="I70" i="28"/>
  <c r="H70" i="28"/>
  <c r="E70" i="28"/>
  <c r="D70" i="28"/>
  <c r="C70" i="28"/>
  <c r="AN69" i="28"/>
  <c r="AK69" i="28"/>
  <c r="J69" i="37" s="1"/>
  <c r="AJ69" i="28"/>
  <c r="AI69" i="28"/>
  <c r="AH69" i="28"/>
  <c r="AF69" i="28"/>
  <c r="AD69" i="28"/>
  <c r="AB69" i="28"/>
  <c r="Z69" i="28"/>
  <c r="X69" i="28"/>
  <c r="U69" i="28"/>
  <c r="T69" i="28"/>
  <c r="R69" i="28"/>
  <c r="Q69" i="28"/>
  <c r="P69" i="28"/>
  <c r="O69" i="28"/>
  <c r="N69" i="28"/>
  <c r="M69" i="28"/>
  <c r="L69" i="28"/>
  <c r="J69" i="28"/>
  <c r="I69" i="28"/>
  <c r="H69" i="28"/>
  <c r="E69" i="28"/>
  <c r="D69" i="28"/>
  <c r="C69" i="28"/>
  <c r="AN68" i="28"/>
  <c r="AK68" i="28"/>
  <c r="AJ68" i="28"/>
  <c r="AI68" i="28"/>
  <c r="AH68" i="28"/>
  <c r="AF68" i="28"/>
  <c r="AD68" i="28"/>
  <c r="AB68" i="28"/>
  <c r="Z68" i="28"/>
  <c r="X68" i="28"/>
  <c r="U68" i="28"/>
  <c r="T68" i="28"/>
  <c r="R68" i="28"/>
  <c r="Q68" i="28"/>
  <c r="P68" i="28"/>
  <c r="O68" i="28"/>
  <c r="N68" i="28"/>
  <c r="M68" i="28"/>
  <c r="L68" i="28"/>
  <c r="J68" i="28"/>
  <c r="I68" i="28"/>
  <c r="H68" i="28"/>
  <c r="E68" i="28"/>
  <c r="E68" i="32" s="1"/>
  <c r="D68" i="28"/>
  <c r="C68" i="28"/>
  <c r="C68" i="32" s="1"/>
  <c r="AN67" i="28"/>
  <c r="AK67" i="28"/>
  <c r="AJ67" i="28"/>
  <c r="AI67" i="28"/>
  <c r="AH67" i="28"/>
  <c r="AF67" i="28"/>
  <c r="AD67" i="28"/>
  <c r="AB67" i="28"/>
  <c r="Z67" i="28"/>
  <c r="X67" i="28"/>
  <c r="U67" i="28"/>
  <c r="T67" i="28"/>
  <c r="R67" i="28"/>
  <c r="Q67" i="28"/>
  <c r="P67" i="28"/>
  <c r="O67" i="28"/>
  <c r="N67" i="28"/>
  <c r="M67" i="28"/>
  <c r="L67" i="28"/>
  <c r="J67" i="28"/>
  <c r="I67" i="28"/>
  <c r="H67" i="28"/>
  <c r="E67" i="28"/>
  <c r="D67" i="28"/>
  <c r="D67" i="32" s="1"/>
  <c r="C67" i="28"/>
  <c r="C67" i="32" s="1"/>
  <c r="AN66" i="28"/>
  <c r="AK66" i="28"/>
  <c r="AJ66" i="28"/>
  <c r="AI66" i="28"/>
  <c r="AH66" i="28"/>
  <c r="AF66" i="28"/>
  <c r="AD66" i="28"/>
  <c r="AB66" i="28"/>
  <c r="Z66" i="28"/>
  <c r="X66" i="28"/>
  <c r="U66" i="28"/>
  <c r="T66" i="28"/>
  <c r="R66" i="28"/>
  <c r="Q66" i="28"/>
  <c r="P66" i="28"/>
  <c r="O66" i="28"/>
  <c r="N66" i="28"/>
  <c r="M66" i="28"/>
  <c r="L66" i="28"/>
  <c r="J66" i="28"/>
  <c r="I66" i="28"/>
  <c r="H66" i="28"/>
  <c r="E66" i="28"/>
  <c r="E66" i="32" s="1"/>
  <c r="D66" i="28"/>
  <c r="D66" i="32" s="1"/>
  <c r="C66" i="28"/>
  <c r="C66" i="32" s="1"/>
  <c r="AN65" i="28"/>
  <c r="AK65" i="28"/>
  <c r="AJ65" i="28"/>
  <c r="AI65" i="28"/>
  <c r="AH65" i="28"/>
  <c r="AF65" i="28"/>
  <c r="AD65" i="28"/>
  <c r="AB65" i="28"/>
  <c r="Z65" i="28"/>
  <c r="X65" i="28"/>
  <c r="U65" i="28"/>
  <c r="T65" i="28"/>
  <c r="R65" i="28"/>
  <c r="Q65" i="28"/>
  <c r="P65" i="28"/>
  <c r="O65" i="28"/>
  <c r="N65" i="28"/>
  <c r="M65" i="28"/>
  <c r="L65" i="28"/>
  <c r="J65" i="28"/>
  <c r="I65" i="28"/>
  <c r="H65" i="28"/>
  <c r="E65" i="28"/>
  <c r="D65" i="28"/>
  <c r="C65" i="28"/>
  <c r="AN64" i="28"/>
  <c r="AK64" i="28"/>
  <c r="AJ64" i="28"/>
  <c r="AI64" i="28"/>
  <c r="AH64" i="28"/>
  <c r="AF64" i="28"/>
  <c r="AD64" i="28"/>
  <c r="AB64" i="28"/>
  <c r="Z64" i="28"/>
  <c r="X64" i="28"/>
  <c r="U64" i="28"/>
  <c r="T64" i="28"/>
  <c r="R64" i="28"/>
  <c r="Q64" i="28"/>
  <c r="P64" i="28"/>
  <c r="O64" i="28"/>
  <c r="N64" i="28"/>
  <c r="M64" i="28"/>
  <c r="L64" i="28"/>
  <c r="J64" i="28"/>
  <c r="I64" i="28"/>
  <c r="H64" i="28"/>
  <c r="E64" i="28"/>
  <c r="E64" i="32" s="1"/>
  <c r="D64" i="28"/>
  <c r="D64" i="32" s="1"/>
  <c r="C64" i="28"/>
  <c r="C64" i="32" s="1"/>
  <c r="AN63" i="28"/>
  <c r="AK63" i="28"/>
  <c r="AJ63" i="28"/>
  <c r="AI63" i="28"/>
  <c r="AH63" i="28"/>
  <c r="AF63" i="28"/>
  <c r="AD63" i="28"/>
  <c r="AB63" i="28"/>
  <c r="Z63" i="28"/>
  <c r="X63" i="28"/>
  <c r="U63" i="28"/>
  <c r="T63" i="28"/>
  <c r="R63" i="28"/>
  <c r="Q63" i="28"/>
  <c r="P63" i="28"/>
  <c r="O63" i="28"/>
  <c r="N63" i="28"/>
  <c r="M63" i="28"/>
  <c r="L63" i="28"/>
  <c r="J63" i="28"/>
  <c r="I63" i="28"/>
  <c r="H63" i="28"/>
  <c r="E63" i="28"/>
  <c r="D63" i="28"/>
  <c r="C63" i="28"/>
  <c r="AN62" i="28"/>
  <c r="AK62" i="28"/>
  <c r="AJ62" i="28"/>
  <c r="AI62" i="28"/>
  <c r="AH62" i="28"/>
  <c r="AF62" i="28"/>
  <c r="AD62" i="28"/>
  <c r="AB62" i="28"/>
  <c r="Z62" i="28"/>
  <c r="X62" i="28"/>
  <c r="U62" i="28"/>
  <c r="T62" i="28"/>
  <c r="R62" i="28"/>
  <c r="Q62" i="28"/>
  <c r="P62" i="28"/>
  <c r="O62" i="28"/>
  <c r="N62" i="28"/>
  <c r="M62" i="28"/>
  <c r="L62" i="28"/>
  <c r="J62" i="28"/>
  <c r="I62" i="28"/>
  <c r="H62" i="28"/>
  <c r="E62" i="28"/>
  <c r="D62" i="28"/>
  <c r="C62" i="28"/>
  <c r="AN61" i="28"/>
  <c r="AK61" i="28"/>
  <c r="AJ61" i="28"/>
  <c r="AI61" i="28"/>
  <c r="AH61" i="28"/>
  <c r="AF61" i="28"/>
  <c r="AD61" i="28"/>
  <c r="AB61" i="28"/>
  <c r="Z61" i="28"/>
  <c r="X61" i="28"/>
  <c r="U61" i="28"/>
  <c r="T61" i="28"/>
  <c r="R61" i="28"/>
  <c r="Q61" i="28"/>
  <c r="P61" i="28"/>
  <c r="O61" i="28"/>
  <c r="N61" i="28"/>
  <c r="M61" i="28"/>
  <c r="L61" i="28"/>
  <c r="J61" i="28"/>
  <c r="I61" i="28"/>
  <c r="H61" i="28"/>
  <c r="E61" i="28"/>
  <c r="E61" i="32" s="1"/>
  <c r="D61" i="28"/>
  <c r="D61" i="32" s="1"/>
  <c r="C61" i="28"/>
  <c r="AN60" i="28"/>
  <c r="AK60" i="28"/>
  <c r="AJ60" i="28"/>
  <c r="AI60" i="28"/>
  <c r="AH60" i="28"/>
  <c r="AF60" i="28"/>
  <c r="AD60" i="28"/>
  <c r="AB60" i="28"/>
  <c r="Z60" i="28"/>
  <c r="X60" i="28"/>
  <c r="U60" i="28"/>
  <c r="T60" i="28"/>
  <c r="R60" i="28"/>
  <c r="Q60" i="28"/>
  <c r="P60" i="28"/>
  <c r="O60" i="28"/>
  <c r="N60" i="28"/>
  <c r="M60" i="28"/>
  <c r="L60" i="28"/>
  <c r="J60" i="28"/>
  <c r="I60" i="28"/>
  <c r="H60" i="28"/>
  <c r="E60" i="28"/>
  <c r="D60" i="28"/>
  <c r="D60" i="32" s="1"/>
  <c r="C60" i="28"/>
  <c r="C60" i="32" s="1"/>
  <c r="AN59" i="28"/>
  <c r="AK59" i="28"/>
  <c r="AJ59" i="28"/>
  <c r="AI59" i="28"/>
  <c r="AH59" i="28"/>
  <c r="AF59" i="28"/>
  <c r="AD59" i="28"/>
  <c r="AB59" i="28"/>
  <c r="Z59" i="28"/>
  <c r="X59" i="28"/>
  <c r="U59" i="28"/>
  <c r="T59" i="28"/>
  <c r="R59" i="28"/>
  <c r="Q59" i="28"/>
  <c r="P59" i="28"/>
  <c r="O59" i="28"/>
  <c r="N59" i="28"/>
  <c r="M59" i="28"/>
  <c r="L59" i="28"/>
  <c r="J59" i="28"/>
  <c r="I59" i="28"/>
  <c r="H59" i="28"/>
  <c r="E59" i="28"/>
  <c r="E59" i="32" s="1"/>
  <c r="D59" i="28"/>
  <c r="D59" i="32" s="1"/>
  <c r="C59" i="28"/>
  <c r="C59" i="32" s="1"/>
  <c r="AN58" i="28"/>
  <c r="AK58" i="28"/>
  <c r="AJ58" i="28"/>
  <c r="AI58" i="28"/>
  <c r="AH58" i="28"/>
  <c r="AF58" i="28"/>
  <c r="AD58" i="28"/>
  <c r="AB58" i="28"/>
  <c r="Z58" i="28"/>
  <c r="X58" i="28"/>
  <c r="U58" i="28"/>
  <c r="T58" i="28"/>
  <c r="R58" i="28"/>
  <c r="Q58" i="28"/>
  <c r="P58" i="28"/>
  <c r="O58" i="28"/>
  <c r="N58" i="28"/>
  <c r="M58" i="28"/>
  <c r="L58" i="28"/>
  <c r="J58" i="28"/>
  <c r="I58" i="28"/>
  <c r="H58" i="28"/>
  <c r="E58" i="28"/>
  <c r="E58" i="32" s="1"/>
  <c r="D58" i="28"/>
  <c r="D58" i="32" s="1"/>
  <c r="C58" i="28"/>
  <c r="AN57" i="28"/>
  <c r="AK57" i="28"/>
  <c r="J57" i="37" s="1"/>
  <c r="AJ57" i="28"/>
  <c r="AI57" i="28"/>
  <c r="AH57" i="28"/>
  <c r="AF57" i="28"/>
  <c r="AD57" i="28"/>
  <c r="AB57" i="28"/>
  <c r="Z57" i="28"/>
  <c r="X57" i="28"/>
  <c r="U57" i="28"/>
  <c r="T57" i="28"/>
  <c r="R57" i="28"/>
  <c r="Q57" i="28"/>
  <c r="P57" i="28"/>
  <c r="O57" i="28"/>
  <c r="N57" i="28"/>
  <c r="M57" i="28"/>
  <c r="L57" i="28"/>
  <c r="J57" i="28"/>
  <c r="I57" i="28"/>
  <c r="H57" i="28"/>
  <c r="E57" i="28"/>
  <c r="E57" i="32" s="1"/>
  <c r="D57" i="28"/>
  <c r="D57" i="37" s="1"/>
  <c r="C57" i="28"/>
  <c r="C57" i="32" s="1"/>
  <c r="AN56" i="28"/>
  <c r="AK56" i="28"/>
  <c r="J56" i="37" s="1"/>
  <c r="AJ56" i="28"/>
  <c r="AL56" i="28" s="1"/>
  <c r="AI56" i="28"/>
  <c r="AH56" i="28"/>
  <c r="AF56" i="28"/>
  <c r="AD56" i="28"/>
  <c r="AB56" i="28"/>
  <c r="Z56" i="28"/>
  <c r="X56" i="28"/>
  <c r="U56" i="28"/>
  <c r="T56" i="28"/>
  <c r="R56" i="28"/>
  <c r="Q56" i="28"/>
  <c r="P56" i="28"/>
  <c r="O56" i="28"/>
  <c r="N56" i="28"/>
  <c r="M56" i="28"/>
  <c r="L56" i="28"/>
  <c r="J56" i="28"/>
  <c r="I56" i="28"/>
  <c r="H56" i="28"/>
  <c r="E56" i="28"/>
  <c r="D56" i="28"/>
  <c r="C56" i="28"/>
  <c r="AN55" i="28"/>
  <c r="AK55" i="28"/>
  <c r="J55" i="37" s="1"/>
  <c r="AJ55" i="28"/>
  <c r="AI55" i="28"/>
  <c r="AH55" i="28"/>
  <c r="AF55" i="28"/>
  <c r="AD55" i="28"/>
  <c r="AB55" i="28"/>
  <c r="Z55" i="28"/>
  <c r="X55" i="28"/>
  <c r="U55" i="28"/>
  <c r="T55" i="28"/>
  <c r="R55" i="28"/>
  <c r="Q55" i="28"/>
  <c r="P55" i="28"/>
  <c r="O55" i="28"/>
  <c r="N55" i="28"/>
  <c r="M55" i="28"/>
  <c r="L55" i="28"/>
  <c r="J55" i="28"/>
  <c r="I55" i="28"/>
  <c r="H55" i="28"/>
  <c r="E55" i="28"/>
  <c r="E55" i="32" s="1"/>
  <c r="D55" i="28"/>
  <c r="C55" i="28"/>
  <c r="AN54" i="28"/>
  <c r="AK54" i="28"/>
  <c r="J54" i="37" s="1"/>
  <c r="AJ54" i="28"/>
  <c r="AI54" i="28"/>
  <c r="AH54" i="28"/>
  <c r="AF54" i="28"/>
  <c r="AD54" i="28"/>
  <c r="AB54" i="28"/>
  <c r="Z54" i="28"/>
  <c r="X54" i="28"/>
  <c r="U54" i="28"/>
  <c r="T54" i="28"/>
  <c r="R54" i="28"/>
  <c r="Q54" i="28"/>
  <c r="P54" i="28"/>
  <c r="O54" i="28"/>
  <c r="N54" i="28"/>
  <c r="M54" i="28"/>
  <c r="L54" i="28"/>
  <c r="J54" i="28"/>
  <c r="I54" i="28"/>
  <c r="H54" i="28"/>
  <c r="E54" i="28"/>
  <c r="E54" i="37" s="1"/>
  <c r="D54" i="28"/>
  <c r="C54" i="28"/>
  <c r="C54" i="32" s="1"/>
  <c r="AN53" i="28"/>
  <c r="AK53" i="28"/>
  <c r="J53" i="37" s="1"/>
  <c r="AJ53" i="28"/>
  <c r="AI53" i="28"/>
  <c r="AH53" i="28"/>
  <c r="AF53" i="28"/>
  <c r="AD53" i="28"/>
  <c r="AB53" i="28"/>
  <c r="Z53" i="28"/>
  <c r="X53" i="28"/>
  <c r="U53" i="28"/>
  <c r="T53" i="28"/>
  <c r="R53" i="28"/>
  <c r="Q53" i="28"/>
  <c r="P53" i="28"/>
  <c r="O53" i="28"/>
  <c r="N53" i="28"/>
  <c r="M53" i="28"/>
  <c r="L53" i="28"/>
  <c r="J53" i="28"/>
  <c r="I53" i="28"/>
  <c r="H53" i="28"/>
  <c r="E53" i="28"/>
  <c r="D53" i="28"/>
  <c r="D53" i="37" s="1"/>
  <c r="C53" i="28"/>
  <c r="C53" i="32" s="1"/>
  <c r="AN52" i="28"/>
  <c r="AK52" i="28"/>
  <c r="J52" i="37" s="1"/>
  <c r="AJ52" i="28"/>
  <c r="AI52" i="28"/>
  <c r="AH52" i="28"/>
  <c r="AF52" i="28"/>
  <c r="AD52" i="28"/>
  <c r="AB52" i="28"/>
  <c r="Z52" i="28"/>
  <c r="X52" i="28"/>
  <c r="U52" i="28"/>
  <c r="T52" i="28"/>
  <c r="R52" i="28"/>
  <c r="Q52" i="28"/>
  <c r="P52" i="28"/>
  <c r="O52" i="28"/>
  <c r="N52" i="28"/>
  <c r="M52" i="28"/>
  <c r="L52" i="28"/>
  <c r="J52" i="28"/>
  <c r="I52" i="28"/>
  <c r="H52" i="28"/>
  <c r="E52" i="28"/>
  <c r="E52" i="32" s="1"/>
  <c r="D52" i="28"/>
  <c r="C52" i="28"/>
  <c r="AN51" i="28"/>
  <c r="AK51" i="28"/>
  <c r="J51" i="37" s="1"/>
  <c r="AJ51" i="28"/>
  <c r="AI51" i="28"/>
  <c r="AH51" i="28"/>
  <c r="AF51" i="28"/>
  <c r="AD51" i="28"/>
  <c r="AB51" i="28"/>
  <c r="Z51" i="28"/>
  <c r="X51" i="28"/>
  <c r="U51" i="28"/>
  <c r="T51" i="28"/>
  <c r="R51" i="28"/>
  <c r="Q51" i="28"/>
  <c r="P51" i="28"/>
  <c r="O51" i="28"/>
  <c r="N51" i="28"/>
  <c r="M51" i="28"/>
  <c r="L51" i="28"/>
  <c r="J51" i="28"/>
  <c r="I51" i="28"/>
  <c r="H51" i="28"/>
  <c r="E51" i="28"/>
  <c r="E51" i="32" s="1"/>
  <c r="D51" i="28"/>
  <c r="D51" i="32" s="1"/>
  <c r="C51" i="28"/>
  <c r="C51" i="32" s="1"/>
  <c r="AN50" i="28"/>
  <c r="AK50" i="28"/>
  <c r="J50" i="37" s="1"/>
  <c r="AJ50" i="28"/>
  <c r="AI50" i="28"/>
  <c r="AH50" i="28"/>
  <c r="AF50" i="28"/>
  <c r="AD50" i="28"/>
  <c r="AB50" i="28"/>
  <c r="Z50" i="28"/>
  <c r="X50" i="28"/>
  <c r="U50" i="28"/>
  <c r="T50" i="28"/>
  <c r="R50" i="28"/>
  <c r="Q50" i="28"/>
  <c r="P50" i="28"/>
  <c r="O50" i="28"/>
  <c r="N50" i="28"/>
  <c r="M50" i="28"/>
  <c r="L50" i="28"/>
  <c r="J50" i="28"/>
  <c r="I50" i="28"/>
  <c r="H50" i="28"/>
  <c r="E50" i="28"/>
  <c r="E50" i="37" s="1"/>
  <c r="D50" i="28"/>
  <c r="D50" i="32" s="1"/>
  <c r="C50" i="28"/>
  <c r="AN49" i="28"/>
  <c r="AK49" i="28"/>
  <c r="J49" i="37" s="1"/>
  <c r="AJ49" i="28"/>
  <c r="AI49" i="28"/>
  <c r="AH49" i="28"/>
  <c r="AF49" i="28"/>
  <c r="AD49" i="28"/>
  <c r="AB49" i="28"/>
  <c r="Z49" i="28"/>
  <c r="X49" i="28"/>
  <c r="U49" i="28"/>
  <c r="T49" i="28"/>
  <c r="R49" i="28"/>
  <c r="Q49" i="28"/>
  <c r="P49" i="28"/>
  <c r="O49" i="28"/>
  <c r="N49" i="28"/>
  <c r="M49" i="28"/>
  <c r="L49" i="28"/>
  <c r="J49" i="28"/>
  <c r="I49" i="28"/>
  <c r="H49" i="28"/>
  <c r="E49" i="28"/>
  <c r="D49" i="28"/>
  <c r="D49" i="37" s="1"/>
  <c r="C49" i="28"/>
  <c r="AN48" i="28"/>
  <c r="AK48" i="28"/>
  <c r="J48" i="37" s="1"/>
  <c r="AJ48" i="28"/>
  <c r="AI48" i="28"/>
  <c r="AH48" i="28"/>
  <c r="AF48" i="28"/>
  <c r="AD48" i="28"/>
  <c r="AB48" i="28"/>
  <c r="Z48" i="28"/>
  <c r="X48" i="28"/>
  <c r="U48" i="28"/>
  <c r="T48" i="28"/>
  <c r="R48" i="28"/>
  <c r="Q48" i="28"/>
  <c r="P48" i="28"/>
  <c r="O48" i="28"/>
  <c r="N48" i="28"/>
  <c r="M48" i="28"/>
  <c r="L48" i="28"/>
  <c r="J48" i="28"/>
  <c r="I48" i="28"/>
  <c r="H48" i="28"/>
  <c r="E48" i="28"/>
  <c r="E48" i="32" s="1"/>
  <c r="D48" i="28"/>
  <c r="D48" i="32" s="1"/>
  <c r="C48" i="28"/>
  <c r="C48" i="32" s="1"/>
  <c r="AF128" i="39" l="1"/>
  <c r="X128" i="39"/>
  <c r="AF146" i="39"/>
  <c r="X161" i="39"/>
  <c r="AF161" i="39"/>
  <c r="AF169" i="39"/>
  <c r="AF171" i="39"/>
  <c r="X198" i="39"/>
  <c r="AF138" i="39"/>
  <c r="AF163" i="39"/>
  <c r="AF236" i="39"/>
  <c r="AF155" i="39"/>
  <c r="X155" i="39"/>
  <c r="X251" i="39"/>
  <c r="X253" i="39"/>
  <c r="AF291" i="39"/>
  <c r="AF130" i="39"/>
  <c r="X130" i="39"/>
  <c r="AF242" i="39"/>
  <c r="AF190" i="39"/>
  <c r="X190" i="39"/>
  <c r="AF244" i="39"/>
  <c r="X244" i="39"/>
  <c r="X144" i="39"/>
  <c r="AF144" i="39"/>
  <c r="AF230" i="39"/>
  <c r="X230" i="39"/>
  <c r="X259" i="39"/>
  <c r="AF136" i="39"/>
  <c r="AF228" i="39"/>
  <c r="X228" i="39"/>
  <c r="AE155" i="39"/>
  <c r="W161" i="39"/>
  <c r="AE138" i="39"/>
  <c r="W144" i="39"/>
  <c r="AE144" i="39"/>
  <c r="W130" i="39"/>
  <c r="AE146" i="39"/>
  <c r="AE190" i="39"/>
  <c r="AE230" i="39"/>
  <c r="W230" i="39"/>
  <c r="W128" i="39"/>
  <c r="AE236" i="39"/>
  <c r="AJ311" i="37"/>
  <c r="AJ303" i="37"/>
  <c r="AJ302" i="37"/>
  <c r="AJ304" i="37"/>
  <c r="AB303" i="37"/>
  <c r="AJ299" i="37"/>
  <c r="AE169" i="39"/>
  <c r="W198" i="39"/>
  <c r="AJ308" i="37"/>
  <c r="AJ307" i="37"/>
  <c r="AJ306" i="37"/>
  <c r="AB299" i="37"/>
  <c r="AJ294" i="37"/>
  <c r="W190" i="39"/>
  <c r="AB308" i="37"/>
  <c r="AB307" i="37"/>
  <c r="AJ295" i="37"/>
  <c r="AE136" i="39"/>
  <c r="M308" i="37"/>
  <c r="L308" i="37"/>
  <c r="M115" i="37"/>
  <c r="L115" i="37"/>
  <c r="L183" i="37"/>
  <c r="M183" i="37"/>
  <c r="L228" i="37"/>
  <c r="M228" i="37"/>
  <c r="L288" i="37"/>
  <c r="M288" i="37"/>
  <c r="L215" i="37"/>
  <c r="M215" i="37"/>
  <c r="L260" i="37"/>
  <c r="M260" i="37"/>
  <c r="M136" i="37"/>
  <c r="L136" i="37"/>
  <c r="L196" i="37"/>
  <c r="M196" i="37"/>
  <c r="L247" i="37"/>
  <c r="M247" i="37"/>
  <c r="D54" i="37"/>
  <c r="D54" i="39"/>
  <c r="C55" i="37"/>
  <c r="N55" i="37"/>
  <c r="C55" i="39"/>
  <c r="E60" i="37"/>
  <c r="E60" i="39"/>
  <c r="C61" i="37"/>
  <c r="C61" i="39"/>
  <c r="J62" i="37"/>
  <c r="K62" i="37"/>
  <c r="AL63" i="28"/>
  <c r="M63" i="37" s="1"/>
  <c r="O63" i="37"/>
  <c r="Q63" i="37"/>
  <c r="R63" i="37"/>
  <c r="S63" i="37"/>
  <c r="V63" i="37"/>
  <c r="W63" i="37"/>
  <c r="I63" i="37"/>
  <c r="U63" i="37"/>
  <c r="E67" i="37"/>
  <c r="E67" i="39"/>
  <c r="D68" i="37"/>
  <c r="D68" i="39"/>
  <c r="N69" i="37"/>
  <c r="C69" i="37"/>
  <c r="C69" i="39"/>
  <c r="AL71" i="28"/>
  <c r="L71" i="37" s="1"/>
  <c r="U71" i="37"/>
  <c r="V71" i="37"/>
  <c r="W71" i="37"/>
  <c r="O71" i="37"/>
  <c r="R71" i="37"/>
  <c r="S71" i="37"/>
  <c r="T71" i="37"/>
  <c r="Q71" i="37"/>
  <c r="E74" i="37"/>
  <c r="E74" i="39"/>
  <c r="D75" i="37"/>
  <c r="D75" i="39"/>
  <c r="AL77" i="28"/>
  <c r="L77" i="37" s="1"/>
  <c r="S77" i="37"/>
  <c r="T77" i="37"/>
  <c r="U77" i="37"/>
  <c r="V77" i="37"/>
  <c r="W77" i="37"/>
  <c r="O77" i="37"/>
  <c r="Q77" i="37"/>
  <c r="R77" i="37"/>
  <c r="D81" i="37"/>
  <c r="D81" i="39"/>
  <c r="N82" i="37"/>
  <c r="C82" i="37"/>
  <c r="C82" i="39"/>
  <c r="E87" i="37"/>
  <c r="E87" i="39"/>
  <c r="D88" i="37"/>
  <c r="D88" i="39"/>
  <c r="AL90" i="28"/>
  <c r="L90" i="37" s="1"/>
  <c r="O90" i="37"/>
  <c r="X90" i="37"/>
  <c r="P90" i="37"/>
  <c r="Q90" i="37"/>
  <c r="S90" i="37"/>
  <c r="T90" i="37"/>
  <c r="U90" i="37"/>
  <c r="V90" i="37"/>
  <c r="W90" i="37"/>
  <c r="E93" i="37"/>
  <c r="E93" i="39"/>
  <c r="D94" i="37"/>
  <c r="D94" i="39"/>
  <c r="C95" i="37"/>
  <c r="C95" i="39"/>
  <c r="J96" i="37"/>
  <c r="K96" i="37"/>
  <c r="D100" i="37"/>
  <c r="D100" i="39"/>
  <c r="C101" i="37"/>
  <c r="C101" i="39"/>
  <c r="AL103" i="28"/>
  <c r="L103" i="37" s="1"/>
  <c r="O103" i="37"/>
  <c r="Q103" i="37"/>
  <c r="R103" i="37"/>
  <c r="S103" i="37"/>
  <c r="T103" i="37"/>
  <c r="U103" i="37"/>
  <c r="W103" i="37"/>
  <c r="E106" i="37"/>
  <c r="E106" i="39"/>
  <c r="D107" i="37"/>
  <c r="D107" i="39"/>
  <c r="AL109" i="28"/>
  <c r="L109" i="37" s="1"/>
  <c r="R109" i="37"/>
  <c r="S109" i="37"/>
  <c r="T109" i="37"/>
  <c r="U109" i="37"/>
  <c r="W109" i="37"/>
  <c r="Q109" i="37"/>
  <c r="O109" i="37"/>
  <c r="D113" i="37"/>
  <c r="D113" i="39"/>
  <c r="N114" i="37"/>
  <c r="C114" i="37"/>
  <c r="C114" i="39"/>
  <c r="J115" i="37"/>
  <c r="K115" i="37"/>
  <c r="E119" i="37"/>
  <c r="E119" i="39"/>
  <c r="D120" i="37"/>
  <c r="D120" i="39"/>
  <c r="J121" i="37"/>
  <c r="K121" i="37"/>
  <c r="AL122" i="28"/>
  <c r="V122" i="37"/>
  <c r="O122" i="37"/>
  <c r="W122" i="37"/>
  <c r="H122" i="37"/>
  <c r="P122" i="37"/>
  <c r="X122" i="37"/>
  <c r="I122" i="37"/>
  <c r="Q122" i="37"/>
  <c r="R122" i="37"/>
  <c r="S122" i="37"/>
  <c r="U122" i="37"/>
  <c r="T122" i="37"/>
  <c r="E126" i="37"/>
  <c r="E126" i="39"/>
  <c r="D127" i="37"/>
  <c r="D127" i="39"/>
  <c r="N128" i="37"/>
  <c r="C128" i="37"/>
  <c r="C128" i="39"/>
  <c r="AL130" i="28"/>
  <c r="O130" i="37"/>
  <c r="W130" i="37"/>
  <c r="P130" i="37"/>
  <c r="X130" i="37"/>
  <c r="H130" i="37"/>
  <c r="Q130" i="37"/>
  <c r="I130" i="37"/>
  <c r="R130" i="37"/>
  <c r="S130" i="37"/>
  <c r="T130" i="37"/>
  <c r="V130" i="37"/>
  <c r="U130" i="37"/>
  <c r="E133" i="37"/>
  <c r="E133" i="39"/>
  <c r="D134" i="37"/>
  <c r="D134" i="39"/>
  <c r="C135" i="37"/>
  <c r="N135" i="37"/>
  <c r="C135" i="39"/>
  <c r="E140" i="37"/>
  <c r="E140" i="39"/>
  <c r="D141" i="37"/>
  <c r="D141" i="39"/>
  <c r="C142" i="37"/>
  <c r="N142" i="37"/>
  <c r="C142" i="39"/>
  <c r="AL144" i="28"/>
  <c r="S144" i="37"/>
  <c r="T144" i="37"/>
  <c r="U144" i="37"/>
  <c r="V144" i="37"/>
  <c r="O144" i="37"/>
  <c r="W144" i="37"/>
  <c r="P144" i="37"/>
  <c r="X144" i="37"/>
  <c r="H144" i="37"/>
  <c r="I144" i="37"/>
  <c r="Q144" i="37"/>
  <c r="R144" i="37"/>
  <c r="D148" i="37"/>
  <c r="D148" i="39"/>
  <c r="C149" i="37"/>
  <c r="N149" i="37"/>
  <c r="C149" i="39"/>
  <c r="AL151" i="28"/>
  <c r="I151" i="37"/>
  <c r="R151" i="37"/>
  <c r="S151" i="37"/>
  <c r="T151" i="37"/>
  <c r="U151" i="37"/>
  <c r="V151" i="37"/>
  <c r="H151" i="37"/>
  <c r="O151" i="37"/>
  <c r="P151" i="37"/>
  <c r="Q151" i="37"/>
  <c r="W151" i="37"/>
  <c r="X151" i="37"/>
  <c r="E154" i="37"/>
  <c r="E154" i="39"/>
  <c r="D155" i="37"/>
  <c r="D155" i="39"/>
  <c r="N156" i="37"/>
  <c r="C156" i="37"/>
  <c r="C156" i="39"/>
  <c r="K157" i="37"/>
  <c r="J157" i="37"/>
  <c r="AL158" i="28"/>
  <c r="T158" i="37"/>
  <c r="U158" i="37"/>
  <c r="V158" i="37"/>
  <c r="O158" i="37"/>
  <c r="W158" i="37"/>
  <c r="H158" i="37"/>
  <c r="P158" i="37"/>
  <c r="X158" i="37"/>
  <c r="I158" i="37"/>
  <c r="Q158" i="37"/>
  <c r="R158" i="37"/>
  <c r="S158" i="37"/>
  <c r="E162" i="37"/>
  <c r="E162" i="39"/>
  <c r="D163" i="37"/>
  <c r="D163" i="39"/>
  <c r="J164" i="37"/>
  <c r="K164" i="37"/>
  <c r="AL165" i="28"/>
  <c r="V165" i="37"/>
  <c r="O165" i="37"/>
  <c r="W165" i="37"/>
  <c r="H165" i="37"/>
  <c r="P165" i="37"/>
  <c r="X165" i="37"/>
  <c r="I165" i="37"/>
  <c r="Q165" i="37"/>
  <c r="R165" i="37"/>
  <c r="S165" i="37"/>
  <c r="U165" i="37"/>
  <c r="T165" i="37"/>
  <c r="D169" i="37"/>
  <c r="D169" i="39"/>
  <c r="N170" i="37"/>
  <c r="C170" i="37"/>
  <c r="C170" i="39"/>
  <c r="J171" i="37"/>
  <c r="K171" i="37"/>
  <c r="V172" i="37"/>
  <c r="O172" i="37"/>
  <c r="W172" i="37"/>
  <c r="H172" i="37"/>
  <c r="P172" i="37"/>
  <c r="X172" i="37"/>
  <c r="I172" i="37"/>
  <c r="Q172" i="37"/>
  <c r="R172" i="37"/>
  <c r="S172" i="37"/>
  <c r="U172" i="37"/>
  <c r="T172" i="37"/>
  <c r="E175" i="37"/>
  <c r="E175" i="39"/>
  <c r="N176" i="37"/>
  <c r="C176" i="37"/>
  <c r="C176" i="39"/>
  <c r="K177" i="37"/>
  <c r="J177" i="37"/>
  <c r="AL178" i="28"/>
  <c r="T178" i="37"/>
  <c r="U178" i="37"/>
  <c r="V178" i="37"/>
  <c r="O178" i="37"/>
  <c r="W178" i="37"/>
  <c r="H178" i="37"/>
  <c r="P178" i="37"/>
  <c r="X178" i="37"/>
  <c r="I178" i="37"/>
  <c r="Q178" i="37"/>
  <c r="S178" i="37"/>
  <c r="R178" i="37"/>
  <c r="E181" i="37"/>
  <c r="E181" i="39"/>
  <c r="D182" i="37"/>
  <c r="D182" i="39"/>
  <c r="N183" i="37"/>
  <c r="C183" i="37"/>
  <c r="C183" i="39"/>
  <c r="AL184" i="28"/>
  <c r="T184" i="37"/>
  <c r="U184" i="37"/>
  <c r="V184" i="37"/>
  <c r="O184" i="37"/>
  <c r="W184" i="37"/>
  <c r="H184" i="37"/>
  <c r="P184" i="37"/>
  <c r="X184" i="37"/>
  <c r="I184" i="37"/>
  <c r="Q184" i="37"/>
  <c r="S184" i="37"/>
  <c r="R184" i="37"/>
  <c r="E188" i="37"/>
  <c r="E188" i="39"/>
  <c r="N189" i="37"/>
  <c r="C189" i="37"/>
  <c r="C189" i="39"/>
  <c r="K190" i="37"/>
  <c r="J190" i="37"/>
  <c r="T191" i="37"/>
  <c r="U191" i="37"/>
  <c r="V191" i="37"/>
  <c r="O191" i="37"/>
  <c r="W191" i="37"/>
  <c r="H191" i="37"/>
  <c r="P191" i="37"/>
  <c r="X191" i="37"/>
  <c r="I191" i="37"/>
  <c r="Q191" i="37"/>
  <c r="S191" i="37"/>
  <c r="R191" i="37"/>
  <c r="E194" i="37"/>
  <c r="E194" i="39"/>
  <c r="D195" i="37"/>
  <c r="D195" i="39"/>
  <c r="N196" i="37"/>
  <c r="C196" i="37"/>
  <c r="C196" i="39"/>
  <c r="AL197" i="28"/>
  <c r="T197" i="37"/>
  <c r="U197" i="37"/>
  <c r="V197" i="37"/>
  <c r="O197" i="37"/>
  <c r="W197" i="37"/>
  <c r="H197" i="37"/>
  <c r="P197" i="37"/>
  <c r="X197" i="37"/>
  <c r="I197" i="37"/>
  <c r="Q197" i="37"/>
  <c r="S197" i="37"/>
  <c r="R197" i="37"/>
  <c r="E200" i="37"/>
  <c r="E200" i="39"/>
  <c r="D201" i="37"/>
  <c r="D201" i="39"/>
  <c r="N202" i="37"/>
  <c r="C202" i="37"/>
  <c r="C202" i="39"/>
  <c r="K203" i="37"/>
  <c r="J203" i="37"/>
  <c r="T204" i="37"/>
  <c r="U204" i="37"/>
  <c r="V204" i="37"/>
  <c r="O204" i="37"/>
  <c r="W204" i="37"/>
  <c r="H204" i="37"/>
  <c r="P204" i="37"/>
  <c r="X204" i="37"/>
  <c r="I204" i="37"/>
  <c r="Q204" i="37"/>
  <c r="S204" i="37"/>
  <c r="R204" i="37"/>
  <c r="E207" i="37"/>
  <c r="E207" i="39"/>
  <c r="N208" i="37"/>
  <c r="C208" i="37"/>
  <c r="C208" i="39"/>
  <c r="K209" i="37"/>
  <c r="J209" i="37"/>
  <c r="AL210" i="28"/>
  <c r="T210" i="37"/>
  <c r="U210" i="37"/>
  <c r="V210" i="37"/>
  <c r="O210" i="37"/>
  <c r="W210" i="37"/>
  <c r="H210" i="37"/>
  <c r="P210" i="37"/>
  <c r="X210" i="37"/>
  <c r="I210" i="37"/>
  <c r="Q210" i="37"/>
  <c r="S210" i="37"/>
  <c r="R210" i="37"/>
  <c r="E213" i="37"/>
  <c r="E213" i="39"/>
  <c r="D214" i="37"/>
  <c r="D214" i="39"/>
  <c r="N215" i="37"/>
  <c r="C215" i="37"/>
  <c r="C215" i="39"/>
  <c r="AL216" i="28"/>
  <c r="T216" i="37"/>
  <c r="V216" i="37"/>
  <c r="O216" i="37"/>
  <c r="W216" i="37"/>
  <c r="H216" i="37"/>
  <c r="P216" i="37"/>
  <c r="X216" i="37"/>
  <c r="I216" i="37"/>
  <c r="Q216" i="37"/>
  <c r="S216" i="37"/>
  <c r="R216" i="37"/>
  <c r="U216" i="37"/>
  <c r="E220" i="37"/>
  <c r="E220" i="39"/>
  <c r="N221" i="37"/>
  <c r="C221" i="37"/>
  <c r="C221" i="39"/>
  <c r="K222" i="37"/>
  <c r="J222" i="37"/>
  <c r="T223" i="37"/>
  <c r="V223" i="37"/>
  <c r="O223" i="37"/>
  <c r="W223" i="37"/>
  <c r="H223" i="37"/>
  <c r="P223" i="37"/>
  <c r="X223" i="37"/>
  <c r="I223" i="37"/>
  <c r="Q223" i="37"/>
  <c r="S223" i="37"/>
  <c r="R223" i="37"/>
  <c r="U223" i="37"/>
  <c r="E226" i="37"/>
  <c r="E226" i="39"/>
  <c r="D227" i="37"/>
  <c r="D227" i="39"/>
  <c r="N228" i="37"/>
  <c r="C228" i="37"/>
  <c r="C228" i="39"/>
  <c r="AL229" i="28"/>
  <c r="T229" i="37"/>
  <c r="V229" i="37"/>
  <c r="O229" i="37"/>
  <c r="W229" i="37"/>
  <c r="H229" i="37"/>
  <c r="P229" i="37"/>
  <c r="X229" i="37"/>
  <c r="I229" i="37"/>
  <c r="Q229" i="37"/>
  <c r="S229" i="37"/>
  <c r="R229" i="37"/>
  <c r="U229" i="37"/>
  <c r="E232" i="37"/>
  <c r="E232" i="39"/>
  <c r="D233" i="37"/>
  <c r="D233" i="39"/>
  <c r="N234" i="37"/>
  <c r="C234" i="37"/>
  <c r="C234" i="39"/>
  <c r="K235" i="37"/>
  <c r="J235" i="37"/>
  <c r="H236" i="37"/>
  <c r="P236" i="37"/>
  <c r="X236" i="37"/>
  <c r="I236" i="37"/>
  <c r="Q236" i="37"/>
  <c r="R236" i="37"/>
  <c r="S236" i="37"/>
  <c r="T236" i="37"/>
  <c r="U236" i="37"/>
  <c r="O236" i="37"/>
  <c r="W236" i="37"/>
  <c r="V236" i="37"/>
  <c r="E239" i="37"/>
  <c r="E239" i="39"/>
  <c r="E239" i="32"/>
  <c r="C240" i="37"/>
  <c r="N240" i="37"/>
  <c r="C240" i="39"/>
  <c r="J241" i="37"/>
  <c r="K241" i="37"/>
  <c r="AL242" i="28"/>
  <c r="H242" i="37"/>
  <c r="P242" i="37"/>
  <c r="X242" i="37"/>
  <c r="I242" i="37"/>
  <c r="Q242" i="37"/>
  <c r="R242" i="37"/>
  <c r="S242" i="37"/>
  <c r="T242" i="37"/>
  <c r="U242" i="37"/>
  <c r="O242" i="37"/>
  <c r="W242" i="37"/>
  <c r="V242" i="37"/>
  <c r="E245" i="37"/>
  <c r="E245" i="39"/>
  <c r="E245" i="32"/>
  <c r="D246" i="37"/>
  <c r="D246" i="39"/>
  <c r="D246" i="32"/>
  <c r="C247" i="37"/>
  <c r="N247" i="37"/>
  <c r="C247" i="39"/>
  <c r="C247" i="32"/>
  <c r="AL248" i="28"/>
  <c r="H248" i="37"/>
  <c r="P248" i="37"/>
  <c r="X248" i="37"/>
  <c r="I248" i="37"/>
  <c r="Q248" i="37"/>
  <c r="R248" i="37"/>
  <c r="S248" i="37"/>
  <c r="T248" i="37"/>
  <c r="U248" i="37"/>
  <c r="O248" i="37"/>
  <c r="W248" i="37"/>
  <c r="V248" i="37"/>
  <c r="E252" i="37"/>
  <c r="E252" i="39"/>
  <c r="E252" i="32"/>
  <c r="C253" i="37"/>
  <c r="N253" i="37"/>
  <c r="C253" i="39"/>
  <c r="C253" i="32"/>
  <c r="J254" i="37"/>
  <c r="K254" i="37"/>
  <c r="H255" i="37"/>
  <c r="P255" i="37"/>
  <c r="X255" i="37"/>
  <c r="I255" i="37"/>
  <c r="Q255" i="37"/>
  <c r="R255" i="37"/>
  <c r="S255" i="37"/>
  <c r="T255" i="37"/>
  <c r="U255" i="37"/>
  <c r="O255" i="37"/>
  <c r="W255" i="37"/>
  <c r="V255" i="37"/>
  <c r="E258" i="37"/>
  <c r="E258" i="39"/>
  <c r="E258" i="32"/>
  <c r="D259" i="37"/>
  <c r="D259" i="39"/>
  <c r="D259" i="32"/>
  <c r="C260" i="37"/>
  <c r="N260" i="37"/>
  <c r="C260" i="39"/>
  <c r="C260" i="32"/>
  <c r="AL261" i="28"/>
  <c r="H261" i="37"/>
  <c r="P261" i="37"/>
  <c r="X261" i="37"/>
  <c r="I261" i="37"/>
  <c r="Q261" i="37"/>
  <c r="R261" i="37"/>
  <c r="S261" i="37"/>
  <c r="T261" i="37"/>
  <c r="U261" i="37"/>
  <c r="O261" i="37"/>
  <c r="W261" i="37"/>
  <c r="V261" i="37"/>
  <c r="E265" i="37"/>
  <c r="E265" i="39"/>
  <c r="E265" i="32"/>
  <c r="D266" i="37"/>
  <c r="D266" i="39"/>
  <c r="D266" i="32"/>
  <c r="C267" i="37"/>
  <c r="N267" i="37"/>
  <c r="C267" i="39"/>
  <c r="C267" i="32"/>
  <c r="K268" i="37"/>
  <c r="J268" i="37"/>
  <c r="AL269" i="28"/>
  <c r="S269" i="37"/>
  <c r="T269" i="37"/>
  <c r="U269" i="37"/>
  <c r="V269" i="37"/>
  <c r="O269" i="37"/>
  <c r="W269" i="37"/>
  <c r="H269" i="37"/>
  <c r="P269" i="37"/>
  <c r="X269" i="37"/>
  <c r="R269" i="37"/>
  <c r="Q269" i="37"/>
  <c r="I269" i="37"/>
  <c r="D273" i="37"/>
  <c r="D273" i="39"/>
  <c r="D273" i="32"/>
  <c r="C274" i="37"/>
  <c r="N274" i="37"/>
  <c r="C274" i="39"/>
  <c r="C274" i="32"/>
  <c r="K275" i="37"/>
  <c r="J275" i="37"/>
  <c r="AL276" i="28"/>
  <c r="S276" i="37"/>
  <c r="T276" i="37"/>
  <c r="U276" i="37"/>
  <c r="V276" i="37"/>
  <c r="O276" i="37"/>
  <c r="W276" i="37"/>
  <c r="H276" i="37"/>
  <c r="P276" i="37"/>
  <c r="X276" i="37"/>
  <c r="R276" i="37"/>
  <c r="I276" i="37"/>
  <c r="Q276" i="37"/>
  <c r="E280" i="37"/>
  <c r="E280" i="39"/>
  <c r="E280" i="32"/>
  <c r="C281" i="37"/>
  <c r="N281" i="37"/>
  <c r="C281" i="39"/>
  <c r="C281" i="32"/>
  <c r="K282" i="37"/>
  <c r="J282" i="37"/>
  <c r="S283" i="37"/>
  <c r="T283" i="37"/>
  <c r="U283" i="37"/>
  <c r="V283" i="37"/>
  <c r="O283" i="37"/>
  <c r="W283" i="37"/>
  <c r="H283" i="37"/>
  <c r="P283" i="37"/>
  <c r="X283" i="37"/>
  <c r="R283" i="37"/>
  <c r="I283" i="37"/>
  <c r="Q283" i="37"/>
  <c r="E286" i="37"/>
  <c r="E286" i="39"/>
  <c r="E286" i="32"/>
  <c r="D287" i="37"/>
  <c r="D287" i="39"/>
  <c r="C288" i="37"/>
  <c r="N288" i="37"/>
  <c r="C288" i="39"/>
  <c r="C288" i="32"/>
  <c r="AL289" i="28"/>
  <c r="S289" i="37"/>
  <c r="T289" i="37"/>
  <c r="U289" i="37"/>
  <c r="V289" i="37"/>
  <c r="O289" i="37"/>
  <c r="W289" i="37"/>
  <c r="H289" i="37"/>
  <c r="P289" i="37"/>
  <c r="X289" i="37"/>
  <c r="R289" i="37"/>
  <c r="Q289" i="37"/>
  <c r="I289" i="37"/>
  <c r="E292" i="37"/>
  <c r="E292" i="39"/>
  <c r="E292" i="32"/>
  <c r="D293" i="37"/>
  <c r="D293" i="39"/>
  <c r="D293" i="32"/>
  <c r="N294" i="37"/>
  <c r="C294" i="39"/>
  <c r="C294" i="37"/>
  <c r="C294" i="32"/>
  <c r="J295" i="37"/>
  <c r="K295" i="37"/>
  <c r="V296" i="37"/>
  <c r="O296" i="37"/>
  <c r="W296" i="37"/>
  <c r="H296" i="37"/>
  <c r="P296" i="37"/>
  <c r="X296" i="37"/>
  <c r="I296" i="37"/>
  <c r="Q296" i="37"/>
  <c r="R296" i="37"/>
  <c r="S296" i="37"/>
  <c r="U296" i="37"/>
  <c r="T296" i="37"/>
  <c r="E299" i="37"/>
  <c r="E299" i="39"/>
  <c r="E299" i="32"/>
  <c r="N300" i="37"/>
  <c r="C300" i="39"/>
  <c r="C300" i="37"/>
  <c r="J301" i="37"/>
  <c r="K301" i="37"/>
  <c r="AL302" i="28"/>
  <c r="V302" i="37"/>
  <c r="O302" i="37"/>
  <c r="W302" i="37"/>
  <c r="H302" i="37"/>
  <c r="P302" i="37"/>
  <c r="X302" i="37"/>
  <c r="I302" i="37"/>
  <c r="Q302" i="37"/>
  <c r="R302" i="37"/>
  <c r="S302" i="37"/>
  <c r="U302" i="37"/>
  <c r="T302" i="37"/>
  <c r="E305" i="39"/>
  <c r="E305" i="37"/>
  <c r="E305" i="32"/>
  <c r="D306" i="39"/>
  <c r="D306" i="32"/>
  <c r="D306" i="37"/>
  <c r="N307" i="37"/>
  <c r="C307" i="39"/>
  <c r="C307" i="37"/>
  <c r="C307" i="32"/>
  <c r="J308" i="37"/>
  <c r="K308" i="37"/>
  <c r="E87" i="32"/>
  <c r="E119" i="32"/>
  <c r="C128" i="32"/>
  <c r="D141" i="32"/>
  <c r="D287" i="32"/>
  <c r="D57" i="39"/>
  <c r="AL49" i="28"/>
  <c r="L49" i="37" s="1"/>
  <c r="W49" i="37"/>
  <c r="O49" i="37"/>
  <c r="R49" i="37"/>
  <c r="S49" i="37"/>
  <c r="Q49" i="37"/>
  <c r="U49" i="37"/>
  <c r="E53" i="37"/>
  <c r="E53" i="39"/>
  <c r="N48" i="37"/>
  <c r="C48" i="37"/>
  <c r="C48" i="39"/>
  <c r="AL50" i="28"/>
  <c r="R50" i="37"/>
  <c r="S50" i="37"/>
  <c r="U50" i="37"/>
  <c r="W50" i="37"/>
  <c r="O50" i="37"/>
  <c r="Q50" i="37"/>
  <c r="D55" i="37"/>
  <c r="D55" i="39"/>
  <c r="N56" i="37"/>
  <c r="C56" i="37"/>
  <c r="C56" i="39"/>
  <c r="AL57" i="28"/>
  <c r="L57" i="37" s="1"/>
  <c r="O57" i="37"/>
  <c r="Q57" i="37"/>
  <c r="S57" i="37"/>
  <c r="W57" i="37"/>
  <c r="U57" i="37"/>
  <c r="D61" i="37"/>
  <c r="D61" i="39"/>
  <c r="C62" i="37"/>
  <c r="C62" i="39"/>
  <c r="J63" i="37"/>
  <c r="K63" i="37"/>
  <c r="AL64" i="28"/>
  <c r="M64" i="37" s="1"/>
  <c r="Q64" i="37"/>
  <c r="R64" i="37"/>
  <c r="S64" i="37"/>
  <c r="I64" i="37"/>
  <c r="U64" i="37"/>
  <c r="W64" i="37"/>
  <c r="O64" i="37"/>
  <c r="V64" i="37"/>
  <c r="E68" i="37"/>
  <c r="E68" i="39"/>
  <c r="D69" i="37"/>
  <c r="D69" i="39"/>
  <c r="N70" i="37"/>
  <c r="C70" i="37"/>
  <c r="C70" i="39"/>
  <c r="T72" i="37"/>
  <c r="U72" i="37"/>
  <c r="V72" i="37"/>
  <c r="W72" i="37"/>
  <c r="Q72" i="37"/>
  <c r="R72" i="37"/>
  <c r="O72" i="37"/>
  <c r="S72" i="37"/>
  <c r="E75" i="37"/>
  <c r="E75" i="39"/>
  <c r="N76" i="37"/>
  <c r="C76" i="37"/>
  <c r="C76" i="39"/>
  <c r="AL78" i="28"/>
  <c r="L78" i="37" s="1"/>
  <c r="R78" i="37"/>
  <c r="S78" i="37"/>
  <c r="T78" i="37"/>
  <c r="U78" i="37"/>
  <c r="V78" i="37"/>
  <c r="W78" i="37"/>
  <c r="O78" i="37"/>
  <c r="Q78" i="37"/>
  <c r="E81" i="37"/>
  <c r="E81" i="39"/>
  <c r="D82" i="37"/>
  <c r="D82" i="39"/>
  <c r="N83" i="37"/>
  <c r="C83" i="37"/>
  <c r="C83" i="39"/>
  <c r="AL84" i="28"/>
  <c r="L84" i="37" s="1"/>
  <c r="U84" i="37"/>
  <c r="V84" i="37"/>
  <c r="W84" i="37"/>
  <c r="O84" i="37"/>
  <c r="Q84" i="37"/>
  <c r="R84" i="37"/>
  <c r="S84" i="37"/>
  <c r="E88" i="37"/>
  <c r="E88" i="39"/>
  <c r="C89" i="37"/>
  <c r="N89" i="37"/>
  <c r="C89" i="39"/>
  <c r="U91" i="37"/>
  <c r="V91" i="37"/>
  <c r="O91" i="37"/>
  <c r="W91" i="37"/>
  <c r="P91" i="37"/>
  <c r="X91" i="37"/>
  <c r="Q91" i="37"/>
  <c r="R91" i="37"/>
  <c r="S91" i="37"/>
  <c r="T91" i="37"/>
  <c r="H91" i="37"/>
  <c r="E94" i="37"/>
  <c r="E94" i="39"/>
  <c r="D95" i="37"/>
  <c r="D95" i="39"/>
  <c r="C96" i="37"/>
  <c r="C96" i="39"/>
  <c r="AL97" i="28"/>
  <c r="L97" i="37" s="1"/>
  <c r="T97" i="37"/>
  <c r="U97" i="37"/>
  <c r="W97" i="37"/>
  <c r="O97" i="37"/>
  <c r="S97" i="37"/>
  <c r="Q97" i="37"/>
  <c r="R97" i="37"/>
  <c r="E100" i="37"/>
  <c r="E100" i="39"/>
  <c r="D101" i="37"/>
  <c r="D101" i="39"/>
  <c r="C102" i="37"/>
  <c r="C102" i="39"/>
  <c r="U104" i="37"/>
  <c r="W104" i="37"/>
  <c r="S104" i="37"/>
  <c r="Q104" i="37"/>
  <c r="O104" i="37"/>
  <c r="E107" i="37"/>
  <c r="E107" i="39"/>
  <c r="C108" i="37"/>
  <c r="C108" i="39"/>
  <c r="J109" i="37"/>
  <c r="K109" i="37"/>
  <c r="AL110" i="28"/>
  <c r="L110" i="37" s="1"/>
  <c r="W110" i="37"/>
  <c r="O110" i="37"/>
  <c r="U110" i="37"/>
  <c r="Q110" i="37"/>
  <c r="S110" i="37"/>
  <c r="E113" i="37"/>
  <c r="E113" i="39"/>
  <c r="D114" i="37"/>
  <c r="D114" i="39"/>
  <c r="N115" i="37"/>
  <c r="C115" i="37"/>
  <c r="C115" i="39"/>
  <c r="AL116" i="28"/>
  <c r="V116" i="37"/>
  <c r="O116" i="37"/>
  <c r="W116" i="37"/>
  <c r="H116" i="37"/>
  <c r="P116" i="37"/>
  <c r="X116" i="37"/>
  <c r="I116" i="37"/>
  <c r="Q116" i="37"/>
  <c r="R116" i="37"/>
  <c r="S116" i="37"/>
  <c r="U116" i="37"/>
  <c r="T116" i="37"/>
  <c r="E120" i="37"/>
  <c r="E120" i="39"/>
  <c r="N121" i="37"/>
  <c r="C121" i="37"/>
  <c r="C121" i="39"/>
  <c r="J122" i="37"/>
  <c r="K122" i="37"/>
  <c r="AL123" i="28"/>
  <c r="V123" i="37"/>
  <c r="O123" i="37"/>
  <c r="W123" i="37"/>
  <c r="H123" i="37"/>
  <c r="P123" i="37"/>
  <c r="X123" i="37"/>
  <c r="I123" i="37"/>
  <c r="Q123" i="37"/>
  <c r="R123" i="37"/>
  <c r="S123" i="37"/>
  <c r="U123" i="37"/>
  <c r="T123" i="37"/>
  <c r="E127" i="37"/>
  <c r="E127" i="39"/>
  <c r="D128" i="37"/>
  <c r="D128" i="39"/>
  <c r="N129" i="37"/>
  <c r="C129" i="37"/>
  <c r="C129" i="39"/>
  <c r="P131" i="37"/>
  <c r="X131" i="37"/>
  <c r="H131" i="37"/>
  <c r="Q131" i="37"/>
  <c r="I131" i="37"/>
  <c r="R131" i="37"/>
  <c r="S131" i="37"/>
  <c r="T131" i="37"/>
  <c r="U131" i="37"/>
  <c r="O131" i="37"/>
  <c r="W131" i="37"/>
  <c r="V131" i="37"/>
  <c r="E134" i="37"/>
  <c r="E134" i="39"/>
  <c r="D135" i="37"/>
  <c r="D135" i="39"/>
  <c r="N136" i="37"/>
  <c r="C136" i="37"/>
  <c r="C136" i="39"/>
  <c r="AL137" i="28"/>
  <c r="V137" i="37"/>
  <c r="O137" i="37"/>
  <c r="W137" i="37"/>
  <c r="P137" i="37"/>
  <c r="X137" i="37"/>
  <c r="H137" i="37"/>
  <c r="Q137" i="37"/>
  <c r="I137" i="37"/>
  <c r="R137" i="37"/>
  <c r="S137" i="37"/>
  <c r="U137" i="37"/>
  <c r="T137" i="37"/>
  <c r="E141" i="37"/>
  <c r="E141" i="39"/>
  <c r="D142" i="37"/>
  <c r="D142" i="39"/>
  <c r="C143" i="37"/>
  <c r="N143" i="37"/>
  <c r="C143" i="39"/>
  <c r="AL145" i="28"/>
  <c r="T145" i="37"/>
  <c r="U145" i="37"/>
  <c r="V145" i="37"/>
  <c r="O145" i="37"/>
  <c r="W145" i="37"/>
  <c r="P145" i="37"/>
  <c r="X145" i="37"/>
  <c r="H145" i="37"/>
  <c r="Q145" i="37"/>
  <c r="R145" i="37"/>
  <c r="S145" i="37"/>
  <c r="I145" i="37"/>
  <c r="E148" i="37"/>
  <c r="E148" i="39"/>
  <c r="D149" i="37"/>
  <c r="D149" i="39"/>
  <c r="C150" i="37"/>
  <c r="N150" i="37"/>
  <c r="C150" i="39"/>
  <c r="S152" i="37"/>
  <c r="T152" i="37"/>
  <c r="U152" i="37"/>
  <c r="V152" i="37"/>
  <c r="O152" i="37"/>
  <c r="W152" i="37"/>
  <c r="H152" i="37"/>
  <c r="I152" i="37"/>
  <c r="P152" i="37"/>
  <c r="Q152" i="37"/>
  <c r="R152" i="37"/>
  <c r="X152" i="37"/>
  <c r="E155" i="37"/>
  <c r="E155" i="39"/>
  <c r="D156" i="37"/>
  <c r="D156" i="39"/>
  <c r="N157" i="37"/>
  <c r="C157" i="37"/>
  <c r="C157" i="39"/>
  <c r="J158" i="37"/>
  <c r="K158" i="37"/>
  <c r="AL159" i="28"/>
  <c r="H159" i="37"/>
  <c r="V159" i="37"/>
  <c r="O159" i="37"/>
  <c r="W159" i="37"/>
  <c r="P159" i="37"/>
  <c r="X159" i="37"/>
  <c r="I159" i="37"/>
  <c r="Q159" i="37"/>
  <c r="R159" i="37"/>
  <c r="S159" i="37"/>
  <c r="U159" i="37"/>
  <c r="T159" i="37"/>
  <c r="E163" i="37"/>
  <c r="E163" i="39"/>
  <c r="N164" i="37"/>
  <c r="C164" i="37"/>
  <c r="C164" i="39"/>
  <c r="J165" i="37"/>
  <c r="K165" i="37"/>
  <c r="AL166" i="28"/>
  <c r="V166" i="37"/>
  <c r="O166" i="37"/>
  <c r="W166" i="37"/>
  <c r="H166" i="37"/>
  <c r="P166" i="37"/>
  <c r="X166" i="37"/>
  <c r="I166" i="37"/>
  <c r="Q166" i="37"/>
  <c r="R166" i="37"/>
  <c r="S166" i="37"/>
  <c r="U166" i="37"/>
  <c r="T166" i="37"/>
  <c r="E169" i="37"/>
  <c r="E169" i="39"/>
  <c r="D170" i="37"/>
  <c r="D170" i="39"/>
  <c r="N171" i="37"/>
  <c r="C171" i="37"/>
  <c r="C171" i="39"/>
  <c r="J172" i="37"/>
  <c r="K172" i="37"/>
  <c r="D176" i="37"/>
  <c r="D176" i="39"/>
  <c r="N177" i="37"/>
  <c r="C177" i="37"/>
  <c r="C177" i="39"/>
  <c r="K178" i="37"/>
  <c r="J178" i="37"/>
  <c r="AL179" i="28"/>
  <c r="T179" i="37"/>
  <c r="U179" i="37"/>
  <c r="V179" i="37"/>
  <c r="O179" i="37"/>
  <c r="W179" i="37"/>
  <c r="H179" i="37"/>
  <c r="P179" i="37"/>
  <c r="X179" i="37"/>
  <c r="I179" i="37"/>
  <c r="Q179" i="37"/>
  <c r="S179" i="37"/>
  <c r="R179" i="37"/>
  <c r="E182" i="37"/>
  <c r="E182" i="39"/>
  <c r="D183" i="37"/>
  <c r="D183" i="39"/>
  <c r="K184" i="37"/>
  <c r="J184" i="37"/>
  <c r="AL185" i="28"/>
  <c r="T185" i="37"/>
  <c r="U185" i="37"/>
  <c r="V185" i="37"/>
  <c r="O185" i="37"/>
  <c r="W185" i="37"/>
  <c r="H185" i="37"/>
  <c r="P185" i="37"/>
  <c r="X185" i="37"/>
  <c r="I185" i="37"/>
  <c r="Q185" i="37"/>
  <c r="S185" i="37"/>
  <c r="R185" i="37"/>
  <c r="D189" i="37"/>
  <c r="D189" i="39"/>
  <c r="N190" i="37"/>
  <c r="C190" i="37"/>
  <c r="C190" i="39"/>
  <c r="K191" i="37"/>
  <c r="J191" i="37"/>
  <c r="E195" i="37"/>
  <c r="E195" i="39"/>
  <c r="D196" i="37"/>
  <c r="D196" i="39"/>
  <c r="K197" i="37"/>
  <c r="J197" i="37"/>
  <c r="AL198" i="28"/>
  <c r="T198" i="37"/>
  <c r="U198" i="37"/>
  <c r="V198" i="37"/>
  <c r="O198" i="37"/>
  <c r="W198" i="37"/>
  <c r="H198" i="37"/>
  <c r="P198" i="37"/>
  <c r="X198" i="37"/>
  <c r="I198" i="37"/>
  <c r="Q198" i="37"/>
  <c r="S198" i="37"/>
  <c r="R198" i="37"/>
  <c r="E201" i="37"/>
  <c r="E201" i="39"/>
  <c r="D202" i="37"/>
  <c r="D202" i="39"/>
  <c r="N203" i="37"/>
  <c r="C203" i="37"/>
  <c r="C203" i="39"/>
  <c r="K204" i="37"/>
  <c r="J204" i="37"/>
  <c r="D208" i="37"/>
  <c r="D208" i="39"/>
  <c r="N209" i="37"/>
  <c r="C209" i="37"/>
  <c r="C209" i="39"/>
  <c r="K210" i="37"/>
  <c r="J210" i="37"/>
  <c r="AL211" i="28"/>
  <c r="T211" i="37"/>
  <c r="U211" i="37"/>
  <c r="V211" i="37"/>
  <c r="O211" i="37"/>
  <c r="W211" i="37"/>
  <c r="H211" i="37"/>
  <c r="P211" i="37"/>
  <c r="X211" i="37"/>
  <c r="I211" i="37"/>
  <c r="Q211" i="37"/>
  <c r="S211" i="37"/>
  <c r="R211" i="37"/>
  <c r="E214" i="37"/>
  <c r="E214" i="39"/>
  <c r="D215" i="37"/>
  <c r="D215" i="39"/>
  <c r="K216" i="37"/>
  <c r="J216" i="37"/>
  <c r="AL217" i="28"/>
  <c r="T217" i="37"/>
  <c r="V217" i="37"/>
  <c r="O217" i="37"/>
  <c r="W217" i="37"/>
  <c r="H217" i="37"/>
  <c r="P217" i="37"/>
  <c r="X217" i="37"/>
  <c r="I217" i="37"/>
  <c r="Q217" i="37"/>
  <c r="S217" i="37"/>
  <c r="R217" i="37"/>
  <c r="U217" i="37"/>
  <c r="D221" i="37"/>
  <c r="D221" i="39"/>
  <c r="N222" i="37"/>
  <c r="C222" i="37"/>
  <c r="C222" i="39"/>
  <c r="K223" i="37"/>
  <c r="J223" i="37"/>
  <c r="E227" i="37"/>
  <c r="E227" i="39"/>
  <c r="D228" i="37"/>
  <c r="D228" i="39"/>
  <c r="K229" i="37"/>
  <c r="J229" i="37"/>
  <c r="AL230" i="28"/>
  <c r="T230" i="37"/>
  <c r="V230" i="37"/>
  <c r="O230" i="37"/>
  <c r="W230" i="37"/>
  <c r="H230" i="37"/>
  <c r="P230" i="37"/>
  <c r="X230" i="37"/>
  <c r="I230" i="37"/>
  <c r="Q230" i="37"/>
  <c r="S230" i="37"/>
  <c r="R230" i="37"/>
  <c r="U230" i="37"/>
  <c r="E233" i="37"/>
  <c r="E233" i="39"/>
  <c r="D234" i="37"/>
  <c r="D234" i="39"/>
  <c r="N235" i="37"/>
  <c r="C235" i="37"/>
  <c r="C235" i="39"/>
  <c r="J236" i="37"/>
  <c r="K236" i="37"/>
  <c r="D240" i="37"/>
  <c r="D240" i="39"/>
  <c r="D240" i="32"/>
  <c r="C241" i="37"/>
  <c r="N241" i="37"/>
  <c r="C241" i="39"/>
  <c r="C241" i="32"/>
  <c r="J242" i="37"/>
  <c r="K242" i="37"/>
  <c r="AL243" i="28"/>
  <c r="H243" i="37"/>
  <c r="P243" i="37"/>
  <c r="X243" i="37"/>
  <c r="I243" i="37"/>
  <c r="Q243" i="37"/>
  <c r="R243" i="37"/>
  <c r="S243" i="37"/>
  <c r="T243" i="37"/>
  <c r="U243" i="37"/>
  <c r="O243" i="37"/>
  <c r="W243" i="37"/>
  <c r="V243" i="37"/>
  <c r="E246" i="37"/>
  <c r="E246" i="39"/>
  <c r="E246" i="32"/>
  <c r="D247" i="37"/>
  <c r="D247" i="39"/>
  <c r="D247" i="32"/>
  <c r="J248" i="37"/>
  <c r="K248" i="37"/>
  <c r="AL249" i="28"/>
  <c r="H249" i="37"/>
  <c r="P249" i="37"/>
  <c r="X249" i="37"/>
  <c r="I249" i="37"/>
  <c r="Q249" i="37"/>
  <c r="R249" i="37"/>
  <c r="S249" i="37"/>
  <c r="T249" i="37"/>
  <c r="U249" i="37"/>
  <c r="O249" i="37"/>
  <c r="W249" i="37"/>
  <c r="V249" i="37"/>
  <c r="D253" i="37"/>
  <c r="D253" i="39"/>
  <c r="D253" i="32"/>
  <c r="C254" i="37"/>
  <c r="N254" i="37"/>
  <c r="C254" i="39"/>
  <c r="C254" i="32"/>
  <c r="J255" i="37"/>
  <c r="K255" i="37"/>
  <c r="E259" i="37"/>
  <c r="E259" i="39"/>
  <c r="E259" i="32"/>
  <c r="D260" i="37"/>
  <c r="D260" i="39"/>
  <c r="D260" i="32"/>
  <c r="J261" i="37"/>
  <c r="K261" i="37"/>
  <c r="AL262" i="28"/>
  <c r="H262" i="37"/>
  <c r="P262" i="37"/>
  <c r="X262" i="37"/>
  <c r="I262" i="37"/>
  <c r="Q262" i="37"/>
  <c r="R262" i="37"/>
  <c r="S262" i="37"/>
  <c r="T262" i="37"/>
  <c r="U262" i="37"/>
  <c r="O262" i="37"/>
  <c r="W262" i="37"/>
  <c r="V262" i="37"/>
  <c r="E266" i="37"/>
  <c r="E266" i="39"/>
  <c r="E266" i="32"/>
  <c r="D267" i="37"/>
  <c r="D267" i="32"/>
  <c r="D267" i="39"/>
  <c r="C268" i="37"/>
  <c r="N268" i="37"/>
  <c r="C268" i="39"/>
  <c r="C268" i="32"/>
  <c r="K269" i="37"/>
  <c r="J269" i="37"/>
  <c r="AL270" i="28"/>
  <c r="S270" i="37"/>
  <c r="T270" i="37"/>
  <c r="U270" i="37"/>
  <c r="V270" i="37"/>
  <c r="O270" i="37"/>
  <c r="W270" i="37"/>
  <c r="H270" i="37"/>
  <c r="P270" i="37"/>
  <c r="X270" i="37"/>
  <c r="R270" i="37"/>
  <c r="I270" i="37"/>
  <c r="Q270" i="37"/>
  <c r="E273" i="37"/>
  <c r="E273" i="39"/>
  <c r="E273" i="32"/>
  <c r="D274" i="37"/>
  <c r="D274" i="39"/>
  <c r="D274" i="32"/>
  <c r="C275" i="37"/>
  <c r="N275" i="37"/>
  <c r="C275" i="39"/>
  <c r="K276" i="37"/>
  <c r="J276" i="37"/>
  <c r="AL277" i="28"/>
  <c r="S277" i="37"/>
  <c r="T277" i="37"/>
  <c r="U277" i="37"/>
  <c r="V277" i="37"/>
  <c r="O277" i="37"/>
  <c r="W277" i="37"/>
  <c r="H277" i="37"/>
  <c r="P277" i="37"/>
  <c r="X277" i="37"/>
  <c r="R277" i="37"/>
  <c r="Q277" i="37"/>
  <c r="I277" i="37"/>
  <c r="D281" i="37"/>
  <c r="D281" i="39"/>
  <c r="C282" i="37"/>
  <c r="N282" i="37"/>
  <c r="C282" i="39"/>
  <c r="C282" i="32"/>
  <c r="K283" i="37"/>
  <c r="J283" i="37"/>
  <c r="E287" i="37"/>
  <c r="E287" i="39"/>
  <c r="E287" i="32"/>
  <c r="D288" i="37"/>
  <c r="D288" i="39"/>
  <c r="D288" i="32"/>
  <c r="K289" i="37"/>
  <c r="J289" i="37"/>
  <c r="AL290" i="28"/>
  <c r="S290" i="37"/>
  <c r="T290" i="37"/>
  <c r="U290" i="37"/>
  <c r="V290" i="37"/>
  <c r="O290" i="37"/>
  <c r="W290" i="37"/>
  <c r="H290" i="37"/>
  <c r="P290" i="37"/>
  <c r="X290" i="37"/>
  <c r="R290" i="37"/>
  <c r="I290" i="37"/>
  <c r="Q290" i="37"/>
  <c r="E293" i="37"/>
  <c r="E293" i="39"/>
  <c r="E293" i="32"/>
  <c r="D294" i="39"/>
  <c r="D294" i="37"/>
  <c r="D294" i="32"/>
  <c r="N295" i="37"/>
  <c r="C295" i="39"/>
  <c r="C295" i="37"/>
  <c r="C295" i="32"/>
  <c r="J296" i="37"/>
  <c r="K296" i="37"/>
  <c r="D300" i="39"/>
  <c r="D300" i="37"/>
  <c r="D300" i="32"/>
  <c r="N301" i="37"/>
  <c r="C301" i="39"/>
  <c r="C301" i="37"/>
  <c r="C301" i="32"/>
  <c r="J302" i="37"/>
  <c r="K302" i="37"/>
  <c r="AL303" i="28"/>
  <c r="V303" i="37"/>
  <c r="O303" i="37"/>
  <c r="W303" i="37"/>
  <c r="H303" i="37"/>
  <c r="P303" i="37"/>
  <c r="X303" i="37"/>
  <c r="I303" i="37"/>
  <c r="Q303" i="37"/>
  <c r="R303" i="37"/>
  <c r="S303" i="37"/>
  <c r="U303" i="37"/>
  <c r="T303" i="37"/>
  <c r="E306" i="39"/>
  <c r="E306" i="37"/>
  <c r="D307" i="39"/>
  <c r="D307" i="32"/>
  <c r="D307" i="37"/>
  <c r="N308" i="37"/>
  <c r="C308" i="39"/>
  <c r="C308" i="37"/>
  <c r="AL309" i="28"/>
  <c r="V309" i="37"/>
  <c r="O309" i="37"/>
  <c r="W309" i="37"/>
  <c r="H309" i="37"/>
  <c r="P309" i="37"/>
  <c r="X309" i="37"/>
  <c r="I309" i="37"/>
  <c r="Q309" i="37"/>
  <c r="R309" i="37"/>
  <c r="S309" i="37"/>
  <c r="U309" i="37"/>
  <c r="T309" i="37"/>
  <c r="C70" i="32"/>
  <c r="E74" i="32"/>
  <c r="C89" i="32"/>
  <c r="E93" i="32"/>
  <c r="C102" i="32"/>
  <c r="E106" i="32"/>
  <c r="C121" i="32"/>
  <c r="D128" i="32"/>
  <c r="E141" i="32"/>
  <c r="C150" i="32"/>
  <c r="E154" i="32"/>
  <c r="D163" i="32"/>
  <c r="D169" i="32"/>
  <c r="E181" i="32"/>
  <c r="C189" i="32"/>
  <c r="D201" i="32"/>
  <c r="E213" i="32"/>
  <c r="C221" i="32"/>
  <c r="D233" i="32"/>
  <c r="C275" i="32"/>
  <c r="E50" i="39"/>
  <c r="AH50" i="37"/>
  <c r="AI50" i="37"/>
  <c r="AL50" i="37"/>
  <c r="AK50" i="37"/>
  <c r="AE56" i="37"/>
  <c r="AG56" i="37"/>
  <c r="AL51" i="28"/>
  <c r="O51" i="37"/>
  <c r="Q51" i="37"/>
  <c r="R51" i="37"/>
  <c r="U51" i="37"/>
  <c r="W51" i="37"/>
  <c r="S51" i="37"/>
  <c r="E55" i="37"/>
  <c r="E55" i="39"/>
  <c r="D56" i="37"/>
  <c r="D56" i="39"/>
  <c r="AL58" i="28"/>
  <c r="M58" i="37" s="1"/>
  <c r="U58" i="37"/>
  <c r="V58" i="37"/>
  <c r="W58" i="37"/>
  <c r="Q58" i="37"/>
  <c r="R58" i="37"/>
  <c r="I58" i="37"/>
  <c r="O58" i="37"/>
  <c r="S58" i="37"/>
  <c r="E61" i="37"/>
  <c r="E61" i="39"/>
  <c r="D62" i="37"/>
  <c r="D62" i="39"/>
  <c r="C63" i="37"/>
  <c r="C63" i="39"/>
  <c r="K64" i="37"/>
  <c r="J64" i="37"/>
  <c r="AL65" i="28"/>
  <c r="M65" i="37" s="1"/>
  <c r="R65" i="37"/>
  <c r="S65" i="37"/>
  <c r="I65" i="37"/>
  <c r="U65" i="37"/>
  <c r="V65" i="37"/>
  <c r="O65" i="37"/>
  <c r="Q65" i="37"/>
  <c r="W65" i="37"/>
  <c r="E69" i="37"/>
  <c r="E69" i="39"/>
  <c r="D70" i="37"/>
  <c r="D70" i="39"/>
  <c r="N71" i="37"/>
  <c r="C71" i="37"/>
  <c r="C71" i="39"/>
  <c r="D76" i="37"/>
  <c r="D76" i="39"/>
  <c r="N77" i="37"/>
  <c r="C77" i="37"/>
  <c r="C77" i="39"/>
  <c r="AL79" i="28"/>
  <c r="L79" i="37" s="1"/>
  <c r="Q79" i="37"/>
  <c r="R79" i="37"/>
  <c r="S79" i="37"/>
  <c r="T79" i="37"/>
  <c r="U79" i="37"/>
  <c r="V79" i="37"/>
  <c r="W79" i="37"/>
  <c r="O79" i="37"/>
  <c r="E82" i="37"/>
  <c r="E82" i="39"/>
  <c r="D83" i="37"/>
  <c r="D83" i="39"/>
  <c r="AL85" i="28"/>
  <c r="O85" i="37"/>
  <c r="Q85" i="37"/>
  <c r="S85" i="37"/>
  <c r="U85" i="37"/>
  <c r="W85" i="37"/>
  <c r="D89" i="37"/>
  <c r="D89" i="39"/>
  <c r="C90" i="37"/>
  <c r="N90" i="37"/>
  <c r="C90" i="39"/>
  <c r="E95" i="37"/>
  <c r="E95" i="39"/>
  <c r="D96" i="37"/>
  <c r="D96" i="39"/>
  <c r="J97" i="37"/>
  <c r="K97" i="37"/>
  <c r="AL98" i="28"/>
  <c r="L98" i="37" s="1"/>
  <c r="W98" i="37"/>
  <c r="O98" i="37"/>
  <c r="Q98" i="37"/>
  <c r="R98" i="37"/>
  <c r="U98" i="37"/>
  <c r="S98" i="37"/>
  <c r="T98" i="37"/>
  <c r="E101" i="37"/>
  <c r="E101" i="39"/>
  <c r="D102" i="37"/>
  <c r="D102" i="39"/>
  <c r="C103" i="37"/>
  <c r="C103" i="39"/>
  <c r="D108" i="37"/>
  <c r="D108" i="39"/>
  <c r="C109" i="37"/>
  <c r="C109" i="39"/>
  <c r="AL111" i="28"/>
  <c r="O111" i="37"/>
  <c r="Q111" i="37"/>
  <c r="S111" i="37"/>
  <c r="U111" i="37"/>
  <c r="V111" i="37"/>
  <c r="W111" i="37"/>
  <c r="E114" i="37"/>
  <c r="E114" i="39"/>
  <c r="D115" i="37"/>
  <c r="D115" i="39"/>
  <c r="J116" i="37"/>
  <c r="K116" i="37"/>
  <c r="AL117" i="28"/>
  <c r="V117" i="37"/>
  <c r="O117" i="37"/>
  <c r="W117" i="37"/>
  <c r="H117" i="37"/>
  <c r="P117" i="37"/>
  <c r="X117" i="37"/>
  <c r="I117" i="37"/>
  <c r="Q117" i="37"/>
  <c r="R117" i="37"/>
  <c r="S117" i="37"/>
  <c r="U117" i="37"/>
  <c r="T117" i="37"/>
  <c r="D121" i="37"/>
  <c r="D121" i="39"/>
  <c r="N122" i="37"/>
  <c r="C122" i="37"/>
  <c r="C122" i="39"/>
  <c r="J123" i="37"/>
  <c r="K123" i="37"/>
  <c r="AL124" i="28"/>
  <c r="O124" i="37"/>
  <c r="W124" i="37"/>
  <c r="P124" i="37"/>
  <c r="X124" i="37"/>
  <c r="H124" i="37"/>
  <c r="Q124" i="37"/>
  <c r="I124" i="37"/>
  <c r="R124" i="37"/>
  <c r="S124" i="37"/>
  <c r="T124" i="37"/>
  <c r="V124" i="37"/>
  <c r="U124" i="37"/>
  <c r="E128" i="37"/>
  <c r="E128" i="39"/>
  <c r="D129" i="37"/>
  <c r="D129" i="39"/>
  <c r="C130" i="37"/>
  <c r="N130" i="37"/>
  <c r="C130" i="39"/>
  <c r="E135" i="37"/>
  <c r="E135" i="39"/>
  <c r="D136" i="37"/>
  <c r="D136" i="39"/>
  <c r="AL138" i="28"/>
  <c r="O138" i="37"/>
  <c r="W138" i="37"/>
  <c r="P138" i="37"/>
  <c r="X138" i="37"/>
  <c r="H138" i="37"/>
  <c r="Q138" i="37"/>
  <c r="I138" i="37"/>
  <c r="R138" i="37"/>
  <c r="S138" i="37"/>
  <c r="T138" i="37"/>
  <c r="V138" i="37"/>
  <c r="U138" i="37"/>
  <c r="E142" i="37"/>
  <c r="E142" i="39"/>
  <c r="D143" i="37"/>
  <c r="D143" i="39"/>
  <c r="C144" i="37"/>
  <c r="N144" i="37"/>
  <c r="C144" i="39"/>
  <c r="AL146" i="28"/>
  <c r="U146" i="37"/>
  <c r="V146" i="37"/>
  <c r="O146" i="37"/>
  <c r="W146" i="37"/>
  <c r="P146" i="37"/>
  <c r="X146" i="37"/>
  <c r="H146" i="37"/>
  <c r="Q146" i="37"/>
  <c r="I146" i="37"/>
  <c r="R146" i="37"/>
  <c r="S146" i="37"/>
  <c r="T146" i="37"/>
  <c r="E149" i="37"/>
  <c r="E149" i="39"/>
  <c r="D150" i="37"/>
  <c r="D150" i="39"/>
  <c r="C151" i="37"/>
  <c r="N151" i="37"/>
  <c r="C151" i="39"/>
  <c r="E156" i="37"/>
  <c r="E156" i="39"/>
  <c r="D157" i="37"/>
  <c r="D157" i="39"/>
  <c r="N158" i="37"/>
  <c r="C158" i="37"/>
  <c r="C158" i="39"/>
  <c r="J159" i="37"/>
  <c r="K159" i="37"/>
  <c r="AL160" i="28"/>
  <c r="V160" i="37"/>
  <c r="O160" i="37"/>
  <c r="W160" i="37"/>
  <c r="H160" i="37"/>
  <c r="P160" i="37"/>
  <c r="X160" i="37"/>
  <c r="I160" i="37"/>
  <c r="Q160" i="37"/>
  <c r="R160" i="37"/>
  <c r="S160" i="37"/>
  <c r="U160" i="37"/>
  <c r="T160" i="37"/>
  <c r="D164" i="37"/>
  <c r="D164" i="39"/>
  <c r="N165" i="37"/>
  <c r="C165" i="37"/>
  <c r="C165" i="39"/>
  <c r="J166" i="37"/>
  <c r="K166" i="37"/>
  <c r="AL167" i="28"/>
  <c r="V167" i="37"/>
  <c r="O167" i="37"/>
  <c r="W167" i="37"/>
  <c r="H167" i="37"/>
  <c r="P167" i="37"/>
  <c r="X167" i="37"/>
  <c r="I167" i="37"/>
  <c r="Q167" i="37"/>
  <c r="R167" i="37"/>
  <c r="S167" i="37"/>
  <c r="U167" i="37"/>
  <c r="T167" i="37"/>
  <c r="E170" i="37"/>
  <c r="E170" i="39"/>
  <c r="D171" i="37"/>
  <c r="D171" i="39"/>
  <c r="N172" i="37"/>
  <c r="C172" i="37"/>
  <c r="C172" i="39"/>
  <c r="AL172" i="28"/>
  <c r="AL173" i="28"/>
  <c r="V173" i="37"/>
  <c r="O173" i="37"/>
  <c r="W173" i="37"/>
  <c r="I173" i="37"/>
  <c r="Q173" i="37"/>
  <c r="R173" i="37"/>
  <c r="U173" i="37"/>
  <c r="X173" i="37"/>
  <c r="H173" i="37"/>
  <c r="P173" i="37"/>
  <c r="T173" i="37"/>
  <c r="S173" i="37"/>
  <c r="E176" i="37"/>
  <c r="E176" i="39"/>
  <c r="D177" i="37"/>
  <c r="D177" i="39"/>
  <c r="N178" i="37"/>
  <c r="C178" i="37"/>
  <c r="C178" i="39"/>
  <c r="K179" i="37"/>
  <c r="J179" i="37"/>
  <c r="T180" i="37"/>
  <c r="U180" i="37"/>
  <c r="V180" i="37"/>
  <c r="O180" i="37"/>
  <c r="W180" i="37"/>
  <c r="H180" i="37"/>
  <c r="P180" i="37"/>
  <c r="X180" i="37"/>
  <c r="I180" i="37"/>
  <c r="Q180" i="37"/>
  <c r="S180" i="37"/>
  <c r="R180" i="37"/>
  <c r="E183" i="37"/>
  <c r="E183" i="39"/>
  <c r="N184" i="37"/>
  <c r="C184" i="37"/>
  <c r="C184" i="39"/>
  <c r="K185" i="37"/>
  <c r="J185" i="37"/>
  <c r="AL186" i="28"/>
  <c r="T186" i="37"/>
  <c r="U186" i="37"/>
  <c r="V186" i="37"/>
  <c r="O186" i="37"/>
  <c r="W186" i="37"/>
  <c r="H186" i="37"/>
  <c r="P186" i="37"/>
  <c r="X186" i="37"/>
  <c r="I186" i="37"/>
  <c r="Q186" i="37"/>
  <c r="S186" i="37"/>
  <c r="R186" i="37"/>
  <c r="E189" i="37"/>
  <c r="E189" i="39"/>
  <c r="D190" i="37"/>
  <c r="D190" i="39"/>
  <c r="N191" i="37"/>
  <c r="C191" i="37"/>
  <c r="C191" i="39"/>
  <c r="AL191" i="28"/>
  <c r="AL192" i="28"/>
  <c r="T192" i="37"/>
  <c r="U192" i="37"/>
  <c r="V192" i="37"/>
  <c r="O192" i="37"/>
  <c r="W192" i="37"/>
  <c r="H192" i="37"/>
  <c r="P192" i="37"/>
  <c r="X192" i="37"/>
  <c r="I192" i="37"/>
  <c r="Q192" i="37"/>
  <c r="S192" i="37"/>
  <c r="R192" i="37"/>
  <c r="E196" i="37"/>
  <c r="E196" i="39"/>
  <c r="N197" i="37"/>
  <c r="C197" i="37"/>
  <c r="C197" i="39"/>
  <c r="K198" i="37"/>
  <c r="J198" i="37"/>
  <c r="T199" i="37"/>
  <c r="U199" i="37"/>
  <c r="V199" i="37"/>
  <c r="O199" i="37"/>
  <c r="W199" i="37"/>
  <c r="H199" i="37"/>
  <c r="P199" i="37"/>
  <c r="X199" i="37"/>
  <c r="I199" i="37"/>
  <c r="Q199" i="37"/>
  <c r="S199" i="37"/>
  <c r="R199" i="37"/>
  <c r="E202" i="37"/>
  <c r="E202" i="39"/>
  <c r="D203" i="37"/>
  <c r="D203" i="39"/>
  <c r="N204" i="37"/>
  <c r="C204" i="37"/>
  <c r="C204" i="39"/>
  <c r="L204" i="37"/>
  <c r="M204" i="37"/>
  <c r="AL205" i="28"/>
  <c r="O205" i="37"/>
  <c r="I205" i="37"/>
  <c r="Q205" i="37"/>
  <c r="S205" i="37"/>
  <c r="H205" i="37"/>
  <c r="T205" i="37"/>
  <c r="U205" i="37"/>
  <c r="V205" i="37"/>
  <c r="W205" i="37"/>
  <c r="X205" i="37"/>
  <c r="R205" i="37"/>
  <c r="P205" i="37"/>
  <c r="E208" i="37"/>
  <c r="E208" i="39"/>
  <c r="D209" i="37"/>
  <c r="D209" i="39"/>
  <c r="N210" i="37"/>
  <c r="C210" i="37"/>
  <c r="C210" i="39"/>
  <c r="K211" i="37"/>
  <c r="J211" i="37"/>
  <c r="T212" i="37"/>
  <c r="U212" i="37"/>
  <c r="V212" i="37"/>
  <c r="O212" i="37"/>
  <c r="W212" i="37"/>
  <c r="H212" i="37"/>
  <c r="P212" i="37"/>
  <c r="X212" i="37"/>
  <c r="I212" i="37"/>
  <c r="Q212" i="37"/>
  <c r="S212" i="37"/>
  <c r="R212" i="37"/>
  <c r="E215" i="37"/>
  <c r="E215" i="39"/>
  <c r="N216" i="37"/>
  <c r="C216" i="37"/>
  <c r="C216" i="39"/>
  <c r="K217" i="37"/>
  <c r="J217" i="37"/>
  <c r="AL218" i="28"/>
  <c r="T218" i="37"/>
  <c r="V218" i="37"/>
  <c r="O218" i="37"/>
  <c r="W218" i="37"/>
  <c r="H218" i="37"/>
  <c r="P218" i="37"/>
  <c r="X218" i="37"/>
  <c r="I218" i="37"/>
  <c r="Q218" i="37"/>
  <c r="S218" i="37"/>
  <c r="R218" i="37"/>
  <c r="U218" i="37"/>
  <c r="E221" i="37"/>
  <c r="E221" i="39"/>
  <c r="D222" i="37"/>
  <c r="D222" i="39"/>
  <c r="N223" i="37"/>
  <c r="C223" i="37"/>
  <c r="C223" i="39"/>
  <c r="AL223" i="28"/>
  <c r="AL224" i="28"/>
  <c r="T224" i="37"/>
  <c r="V224" i="37"/>
  <c r="O224" i="37"/>
  <c r="W224" i="37"/>
  <c r="H224" i="37"/>
  <c r="P224" i="37"/>
  <c r="X224" i="37"/>
  <c r="I224" i="37"/>
  <c r="Q224" i="37"/>
  <c r="S224" i="37"/>
  <c r="R224" i="37"/>
  <c r="U224" i="37"/>
  <c r="E228" i="37"/>
  <c r="E228" i="39"/>
  <c r="N229" i="37"/>
  <c r="C229" i="37"/>
  <c r="C229" i="39"/>
  <c r="K230" i="37"/>
  <c r="J230" i="37"/>
  <c r="T231" i="37"/>
  <c r="V231" i="37"/>
  <c r="O231" i="37"/>
  <c r="W231" i="37"/>
  <c r="H231" i="37"/>
  <c r="P231" i="37"/>
  <c r="X231" i="37"/>
  <c r="I231" i="37"/>
  <c r="Q231" i="37"/>
  <c r="S231" i="37"/>
  <c r="R231" i="37"/>
  <c r="U231" i="37"/>
  <c r="E234" i="37"/>
  <c r="E234" i="39"/>
  <c r="D235" i="37"/>
  <c r="D235" i="39"/>
  <c r="C236" i="37"/>
  <c r="N236" i="37"/>
  <c r="C236" i="39"/>
  <c r="L236" i="37"/>
  <c r="M236" i="37"/>
  <c r="AL237" i="28"/>
  <c r="H237" i="37"/>
  <c r="P237" i="37"/>
  <c r="X237" i="37"/>
  <c r="I237" i="37"/>
  <c r="Q237" i="37"/>
  <c r="R237" i="37"/>
  <c r="S237" i="37"/>
  <c r="T237" i="37"/>
  <c r="U237" i="37"/>
  <c r="O237" i="37"/>
  <c r="W237" i="37"/>
  <c r="V237" i="37"/>
  <c r="E240" i="37"/>
  <c r="E240" i="39"/>
  <c r="E240" i="32"/>
  <c r="D241" i="37"/>
  <c r="D241" i="39"/>
  <c r="D241" i="32"/>
  <c r="C242" i="37"/>
  <c r="N242" i="37"/>
  <c r="C242" i="39"/>
  <c r="C242" i="32"/>
  <c r="J243" i="37"/>
  <c r="K243" i="37"/>
  <c r="H244" i="37"/>
  <c r="P244" i="37"/>
  <c r="X244" i="37"/>
  <c r="I244" i="37"/>
  <c r="Q244" i="37"/>
  <c r="R244" i="37"/>
  <c r="S244" i="37"/>
  <c r="T244" i="37"/>
  <c r="U244" i="37"/>
  <c r="O244" i="37"/>
  <c r="W244" i="37"/>
  <c r="V244" i="37"/>
  <c r="E247" i="37"/>
  <c r="E247" i="39"/>
  <c r="E247" i="32"/>
  <c r="C248" i="37"/>
  <c r="N248" i="37"/>
  <c r="C248" i="39"/>
  <c r="C248" i="32"/>
  <c r="J249" i="37"/>
  <c r="K249" i="37"/>
  <c r="AL250" i="28"/>
  <c r="H250" i="37"/>
  <c r="P250" i="37"/>
  <c r="X250" i="37"/>
  <c r="I250" i="37"/>
  <c r="Q250" i="37"/>
  <c r="R250" i="37"/>
  <c r="S250" i="37"/>
  <c r="T250" i="37"/>
  <c r="U250" i="37"/>
  <c r="O250" i="37"/>
  <c r="W250" i="37"/>
  <c r="V250" i="37"/>
  <c r="E253" i="37"/>
  <c r="E253" i="39"/>
  <c r="E253" i="32"/>
  <c r="D254" i="37"/>
  <c r="D254" i="32"/>
  <c r="D254" i="39"/>
  <c r="C255" i="37"/>
  <c r="N255" i="37"/>
  <c r="C255" i="39"/>
  <c r="C255" i="32"/>
  <c r="L255" i="37"/>
  <c r="M255" i="37"/>
  <c r="AL256" i="28"/>
  <c r="H256" i="37"/>
  <c r="P256" i="37"/>
  <c r="X256" i="37"/>
  <c r="I256" i="37"/>
  <c r="Q256" i="37"/>
  <c r="R256" i="37"/>
  <c r="S256" i="37"/>
  <c r="T256" i="37"/>
  <c r="U256" i="37"/>
  <c r="O256" i="37"/>
  <c r="W256" i="37"/>
  <c r="V256" i="37"/>
  <c r="E260" i="37"/>
  <c r="E260" i="39"/>
  <c r="E260" i="32"/>
  <c r="C261" i="37"/>
  <c r="N261" i="37"/>
  <c r="C261" i="39"/>
  <c r="C261" i="32"/>
  <c r="J262" i="37"/>
  <c r="K262" i="37"/>
  <c r="AL263" i="28"/>
  <c r="I263" i="37"/>
  <c r="Q263" i="37"/>
  <c r="R263" i="37"/>
  <c r="T263" i="37"/>
  <c r="U263" i="37"/>
  <c r="O263" i="37"/>
  <c r="W263" i="37"/>
  <c r="H263" i="37"/>
  <c r="P263" i="37"/>
  <c r="S263" i="37"/>
  <c r="V263" i="37"/>
  <c r="X263" i="37"/>
  <c r="E267" i="37"/>
  <c r="E267" i="39"/>
  <c r="D268" i="37"/>
  <c r="D268" i="39"/>
  <c r="D268" i="32"/>
  <c r="C269" i="37"/>
  <c r="N269" i="37"/>
  <c r="C269" i="39"/>
  <c r="K270" i="37"/>
  <c r="J270" i="37"/>
  <c r="AL271" i="28"/>
  <c r="S271" i="37"/>
  <c r="T271" i="37"/>
  <c r="U271" i="37"/>
  <c r="V271" i="37"/>
  <c r="O271" i="37"/>
  <c r="W271" i="37"/>
  <c r="H271" i="37"/>
  <c r="P271" i="37"/>
  <c r="X271" i="37"/>
  <c r="R271" i="37"/>
  <c r="I271" i="37"/>
  <c r="Q271" i="37"/>
  <c r="E274" i="37"/>
  <c r="E274" i="39"/>
  <c r="E274" i="32"/>
  <c r="D275" i="37"/>
  <c r="D275" i="39"/>
  <c r="D275" i="32"/>
  <c r="C276" i="37"/>
  <c r="N276" i="37"/>
  <c r="C276" i="39"/>
  <c r="C276" i="32"/>
  <c r="K277" i="37"/>
  <c r="J277" i="37"/>
  <c r="AL278" i="28"/>
  <c r="S278" i="37"/>
  <c r="T278" i="37"/>
  <c r="U278" i="37"/>
  <c r="V278" i="37"/>
  <c r="O278" i="37"/>
  <c r="W278" i="37"/>
  <c r="H278" i="37"/>
  <c r="P278" i="37"/>
  <c r="X278" i="37"/>
  <c r="R278" i="37"/>
  <c r="I278" i="37"/>
  <c r="Q278" i="37"/>
  <c r="E281" i="37"/>
  <c r="E281" i="39"/>
  <c r="E281" i="32"/>
  <c r="D282" i="37"/>
  <c r="D282" i="39"/>
  <c r="D282" i="32"/>
  <c r="C283" i="37"/>
  <c r="N283" i="37"/>
  <c r="C283" i="39"/>
  <c r="C283" i="32"/>
  <c r="L283" i="37"/>
  <c r="M283" i="37"/>
  <c r="AL284" i="28"/>
  <c r="S284" i="37"/>
  <c r="T284" i="37"/>
  <c r="U284" i="37"/>
  <c r="V284" i="37"/>
  <c r="O284" i="37"/>
  <c r="W284" i="37"/>
  <c r="H284" i="37"/>
  <c r="P284" i="37"/>
  <c r="X284" i="37"/>
  <c r="R284" i="37"/>
  <c r="I284" i="37"/>
  <c r="Q284" i="37"/>
  <c r="E288" i="37"/>
  <c r="E288" i="39"/>
  <c r="E288" i="32"/>
  <c r="C289" i="37"/>
  <c r="N289" i="37"/>
  <c r="C289" i="39"/>
  <c r="C289" i="32"/>
  <c r="K290" i="37"/>
  <c r="J290" i="37"/>
  <c r="S291" i="37"/>
  <c r="T291" i="37"/>
  <c r="U291" i="37"/>
  <c r="V291" i="37"/>
  <c r="O291" i="37"/>
  <c r="W291" i="37"/>
  <c r="H291" i="37"/>
  <c r="P291" i="37"/>
  <c r="X291" i="37"/>
  <c r="R291" i="37"/>
  <c r="I291" i="37"/>
  <c r="Q291" i="37"/>
  <c r="E294" i="39"/>
  <c r="E294" i="37"/>
  <c r="E294" i="32"/>
  <c r="D295" i="39"/>
  <c r="D295" i="37"/>
  <c r="N296" i="37"/>
  <c r="C296" i="39"/>
  <c r="C296" i="37"/>
  <c r="C296" i="32"/>
  <c r="M296" i="37"/>
  <c r="L296" i="37"/>
  <c r="AL297" i="28"/>
  <c r="V297" i="37"/>
  <c r="O297" i="37"/>
  <c r="W297" i="37"/>
  <c r="H297" i="37"/>
  <c r="P297" i="37"/>
  <c r="X297" i="37"/>
  <c r="I297" i="37"/>
  <c r="Q297" i="37"/>
  <c r="R297" i="37"/>
  <c r="S297" i="37"/>
  <c r="U297" i="37"/>
  <c r="T297" i="37"/>
  <c r="E300" i="37"/>
  <c r="E300" i="39"/>
  <c r="E300" i="32"/>
  <c r="D301" i="39"/>
  <c r="D301" i="32"/>
  <c r="D301" i="37"/>
  <c r="N302" i="37"/>
  <c r="C302" i="39"/>
  <c r="C302" i="37"/>
  <c r="C302" i="32"/>
  <c r="J303" i="37"/>
  <c r="K303" i="37"/>
  <c r="V304" i="37"/>
  <c r="O304" i="37"/>
  <c r="W304" i="37"/>
  <c r="H304" i="37"/>
  <c r="P304" i="37"/>
  <c r="X304" i="37"/>
  <c r="I304" i="37"/>
  <c r="Q304" i="37"/>
  <c r="R304" i="37"/>
  <c r="S304" i="37"/>
  <c r="U304" i="37"/>
  <c r="T304" i="37"/>
  <c r="E307" i="39"/>
  <c r="E307" i="37"/>
  <c r="E307" i="32"/>
  <c r="D308" i="39"/>
  <c r="D308" i="37"/>
  <c r="D308" i="32"/>
  <c r="J309" i="37"/>
  <c r="K309" i="37"/>
  <c r="AL310" i="28"/>
  <c r="V310" i="37"/>
  <c r="O310" i="37"/>
  <c r="W310" i="37"/>
  <c r="H310" i="37"/>
  <c r="P310" i="37"/>
  <c r="X310" i="37"/>
  <c r="I310" i="37"/>
  <c r="Q310" i="37"/>
  <c r="R310" i="37"/>
  <c r="S310" i="37"/>
  <c r="U310" i="37"/>
  <c r="T310" i="37"/>
  <c r="D54" i="32"/>
  <c r="D57" i="32"/>
  <c r="C63" i="32"/>
  <c r="E67" i="32"/>
  <c r="D70" i="32"/>
  <c r="C76" i="32"/>
  <c r="D89" i="32"/>
  <c r="C95" i="32"/>
  <c r="D102" i="32"/>
  <c r="C108" i="32"/>
  <c r="D121" i="32"/>
  <c r="E128" i="32"/>
  <c r="D134" i="32"/>
  <c r="C143" i="32"/>
  <c r="D150" i="32"/>
  <c r="C156" i="32"/>
  <c r="E163" i="32"/>
  <c r="E169" i="32"/>
  <c r="E175" i="32"/>
  <c r="C177" i="32"/>
  <c r="C183" i="32"/>
  <c r="D189" i="32"/>
  <c r="D195" i="32"/>
  <c r="E201" i="32"/>
  <c r="E207" i="32"/>
  <c r="C209" i="32"/>
  <c r="C215" i="32"/>
  <c r="D221" i="32"/>
  <c r="D227" i="32"/>
  <c r="E233" i="32"/>
  <c r="C308" i="32"/>
  <c r="D53" i="39"/>
  <c r="N50" i="37"/>
  <c r="C50" i="37"/>
  <c r="C50" i="39"/>
  <c r="AL52" i="28"/>
  <c r="U52" i="37"/>
  <c r="W52" i="37"/>
  <c r="Q52" i="37"/>
  <c r="R52" i="37"/>
  <c r="O52" i="37"/>
  <c r="S52" i="37"/>
  <c r="E56" i="37"/>
  <c r="E56" i="39"/>
  <c r="N57" i="37"/>
  <c r="C57" i="37"/>
  <c r="C57" i="39"/>
  <c r="J58" i="37"/>
  <c r="K58" i="37"/>
  <c r="AL59" i="28"/>
  <c r="M59" i="37" s="1"/>
  <c r="U59" i="37"/>
  <c r="V59" i="37"/>
  <c r="W59" i="37"/>
  <c r="Q59" i="37"/>
  <c r="R59" i="37"/>
  <c r="I59" i="37"/>
  <c r="O59" i="37"/>
  <c r="S59" i="37"/>
  <c r="E62" i="37"/>
  <c r="E62" i="39"/>
  <c r="D63" i="37"/>
  <c r="D63" i="39"/>
  <c r="C64" i="37"/>
  <c r="C64" i="39"/>
  <c r="J65" i="37"/>
  <c r="K65" i="37"/>
  <c r="AL66" i="28"/>
  <c r="M66" i="37" s="1"/>
  <c r="S66" i="37"/>
  <c r="I66" i="37"/>
  <c r="U66" i="37"/>
  <c r="V66" i="37"/>
  <c r="W66" i="37"/>
  <c r="O66" i="37"/>
  <c r="Q66" i="37"/>
  <c r="R66" i="37"/>
  <c r="E70" i="37"/>
  <c r="E70" i="39"/>
  <c r="D71" i="37"/>
  <c r="D71" i="39"/>
  <c r="N72" i="37"/>
  <c r="C72" i="37"/>
  <c r="C72" i="39"/>
  <c r="AL73" i="28"/>
  <c r="L73" i="37" s="1"/>
  <c r="T73" i="37"/>
  <c r="W73" i="37"/>
  <c r="O73" i="37"/>
  <c r="Q73" i="37"/>
  <c r="R73" i="37"/>
  <c r="S73" i="37"/>
  <c r="U73" i="37"/>
  <c r="V73" i="37"/>
  <c r="E76" i="37"/>
  <c r="E76" i="39"/>
  <c r="D77" i="37"/>
  <c r="D77" i="39"/>
  <c r="N78" i="37"/>
  <c r="C78" i="37"/>
  <c r="C78" i="39"/>
  <c r="O80" i="37"/>
  <c r="Q80" i="37"/>
  <c r="R80" i="37"/>
  <c r="S80" i="37"/>
  <c r="T80" i="37"/>
  <c r="U80" i="37"/>
  <c r="V80" i="37"/>
  <c r="W80" i="37"/>
  <c r="E83" i="37"/>
  <c r="E83" i="39"/>
  <c r="N84" i="37"/>
  <c r="C84" i="37"/>
  <c r="C84" i="39"/>
  <c r="AL86" i="28"/>
  <c r="W86" i="37"/>
  <c r="O86" i="37"/>
  <c r="Q86" i="37"/>
  <c r="S86" i="37"/>
  <c r="U86" i="37"/>
  <c r="E89" i="37"/>
  <c r="E89" i="39"/>
  <c r="D90" i="37"/>
  <c r="D90" i="39"/>
  <c r="C91" i="37"/>
  <c r="C91" i="39"/>
  <c r="L91" i="37"/>
  <c r="M91" i="37"/>
  <c r="AL92" i="28"/>
  <c r="M92" i="37" s="1"/>
  <c r="O92" i="37"/>
  <c r="Q92" i="37"/>
  <c r="S92" i="37"/>
  <c r="W92" i="37"/>
  <c r="U92" i="37"/>
  <c r="E96" i="37"/>
  <c r="E96" i="39"/>
  <c r="C97" i="37"/>
  <c r="C97" i="39"/>
  <c r="O99" i="37"/>
  <c r="Q99" i="37"/>
  <c r="R99" i="37"/>
  <c r="S99" i="37"/>
  <c r="T99" i="37"/>
  <c r="U99" i="37"/>
  <c r="W99" i="37"/>
  <c r="E102" i="37"/>
  <c r="E102" i="39"/>
  <c r="D103" i="37"/>
  <c r="D103" i="39"/>
  <c r="C104" i="37"/>
  <c r="C104" i="39"/>
  <c r="AL105" i="28"/>
  <c r="R105" i="37"/>
  <c r="S105" i="37"/>
  <c r="T105" i="37"/>
  <c r="U105" i="37"/>
  <c r="W105" i="37"/>
  <c r="Q105" i="37"/>
  <c r="O105" i="37"/>
  <c r="E108" i="37"/>
  <c r="E108" i="39"/>
  <c r="D109" i="37"/>
  <c r="D109" i="39"/>
  <c r="C110" i="37"/>
  <c r="C110" i="39"/>
  <c r="Q112" i="37"/>
  <c r="R112" i="37"/>
  <c r="S112" i="37"/>
  <c r="I112" i="37"/>
  <c r="T112" i="37"/>
  <c r="U112" i="37"/>
  <c r="W112" i="37"/>
  <c r="O112" i="37"/>
  <c r="E115" i="37"/>
  <c r="E115" i="39"/>
  <c r="N116" i="37"/>
  <c r="C116" i="37"/>
  <c r="C116" i="39"/>
  <c r="J117" i="37"/>
  <c r="K117" i="37"/>
  <c r="AL118" i="28"/>
  <c r="V118" i="37"/>
  <c r="O118" i="37"/>
  <c r="W118" i="37"/>
  <c r="H118" i="37"/>
  <c r="P118" i="37"/>
  <c r="X118" i="37"/>
  <c r="I118" i="37"/>
  <c r="Q118" i="37"/>
  <c r="R118" i="37"/>
  <c r="S118" i="37"/>
  <c r="U118" i="37"/>
  <c r="T118" i="37"/>
  <c r="E121" i="37"/>
  <c r="E121" i="39"/>
  <c r="D122" i="37"/>
  <c r="D122" i="39"/>
  <c r="N123" i="37"/>
  <c r="C123" i="37"/>
  <c r="C123" i="39"/>
  <c r="AL125" i="28"/>
  <c r="P125" i="37"/>
  <c r="X125" i="37"/>
  <c r="H125" i="37"/>
  <c r="Q125" i="37"/>
  <c r="I125" i="37"/>
  <c r="R125" i="37"/>
  <c r="S125" i="37"/>
  <c r="T125" i="37"/>
  <c r="U125" i="37"/>
  <c r="O125" i="37"/>
  <c r="W125" i="37"/>
  <c r="V125" i="37"/>
  <c r="E129" i="37"/>
  <c r="E129" i="39"/>
  <c r="D130" i="37"/>
  <c r="D130" i="39"/>
  <c r="C131" i="37"/>
  <c r="N131" i="37"/>
  <c r="C131" i="39"/>
  <c r="L131" i="37"/>
  <c r="M131" i="37"/>
  <c r="AL132" i="28"/>
  <c r="H132" i="37"/>
  <c r="Q132" i="37"/>
  <c r="I132" i="37"/>
  <c r="R132" i="37"/>
  <c r="S132" i="37"/>
  <c r="T132" i="37"/>
  <c r="U132" i="37"/>
  <c r="V132" i="37"/>
  <c r="P132" i="37"/>
  <c r="X132" i="37"/>
  <c r="O132" i="37"/>
  <c r="W132" i="37"/>
  <c r="E136" i="37"/>
  <c r="E136" i="39"/>
  <c r="N137" i="37"/>
  <c r="C137" i="37"/>
  <c r="C137" i="39"/>
  <c r="AL139" i="28"/>
  <c r="P139" i="37"/>
  <c r="X139" i="37"/>
  <c r="H139" i="37"/>
  <c r="Q139" i="37"/>
  <c r="I139" i="37"/>
  <c r="R139" i="37"/>
  <c r="S139" i="37"/>
  <c r="T139" i="37"/>
  <c r="U139" i="37"/>
  <c r="O139" i="37"/>
  <c r="W139" i="37"/>
  <c r="V139" i="37"/>
  <c r="E143" i="37"/>
  <c r="E143" i="39"/>
  <c r="D144" i="37"/>
  <c r="D144" i="39"/>
  <c r="C145" i="37"/>
  <c r="N145" i="37"/>
  <c r="C145" i="39"/>
  <c r="V147" i="37"/>
  <c r="O147" i="37"/>
  <c r="W147" i="37"/>
  <c r="P147" i="37"/>
  <c r="X147" i="37"/>
  <c r="H147" i="37"/>
  <c r="Q147" i="37"/>
  <c r="I147" i="37"/>
  <c r="R147" i="37"/>
  <c r="S147" i="37"/>
  <c r="T147" i="37"/>
  <c r="U147" i="37"/>
  <c r="E150" i="37"/>
  <c r="E150" i="39"/>
  <c r="D151" i="37"/>
  <c r="D151" i="39"/>
  <c r="C152" i="37"/>
  <c r="N152" i="37"/>
  <c r="C152" i="39"/>
  <c r="L152" i="37"/>
  <c r="M152" i="37"/>
  <c r="AL153" i="28"/>
  <c r="T153" i="37"/>
  <c r="U153" i="37"/>
  <c r="V153" i="37"/>
  <c r="O153" i="37"/>
  <c r="W153" i="37"/>
  <c r="P153" i="37"/>
  <c r="X153" i="37"/>
  <c r="H153" i="37"/>
  <c r="I153" i="37"/>
  <c r="Q153" i="37"/>
  <c r="R153" i="37"/>
  <c r="S153" i="37"/>
  <c r="E157" i="37"/>
  <c r="E157" i="39"/>
  <c r="D158" i="37"/>
  <c r="D158" i="39"/>
  <c r="C159" i="37"/>
  <c r="N159" i="37"/>
  <c r="C159" i="39"/>
  <c r="J160" i="37"/>
  <c r="K160" i="37"/>
  <c r="AL161" i="28"/>
  <c r="V161" i="37"/>
  <c r="O161" i="37"/>
  <c r="W161" i="37"/>
  <c r="H161" i="37"/>
  <c r="P161" i="37"/>
  <c r="X161" i="37"/>
  <c r="I161" i="37"/>
  <c r="Q161" i="37"/>
  <c r="R161" i="37"/>
  <c r="S161" i="37"/>
  <c r="U161" i="37"/>
  <c r="T161" i="37"/>
  <c r="E164" i="37"/>
  <c r="E164" i="39"/>
  <c r="D165" i="37"/>
  <c r="D165" i="39"/>
  <c r="N166" i="37"/>
  <c r="C166" i="37"/>
  <c r="C166" i="39"/>
  <c r="J167" i="37"/>
  <c r="K167" i="37"/>
  <c r="V168" i="37"/>
  <c r="O168" i="37"/>
  <c r="W168" i="37"/>
  <c r="H168" i="37"/>
  <c r="P168" i="37"/>
  <c r="X168" i="37"/>
  <c r="I168" i="37"/>
  <c r="Q168" i="37"/>
  <c r="R168" i="37"/>
  <c r="S168" i="37"/>
  <c r="U168" i="37"/>
  <c r="T168" i="37"/>
  <c r="E171" i="37"/>
  <c r="E171" i="39"/>
  <c r="D172" i="37"/>
  <c r="D172" i="39"/>
  <c r="J173" i="37"/>
  <c r="K173" i="37"/>
  <c r="AL174" i="28"/>
  <c r="V174" i="37"/>
  <c r="I174" i="37"/>
  <c r="Q174" i="37"/>
  <c r="R174" i="37"/>
  <c r="U174" i="37"/>
  <c r="O174" i="37"/>
  <c r="P174" i="37"/>
  <c r="S174" i="37"/>
  <c r="T174" i="37"/>
  <c r="W174" i="37"/>
  <c r="H174" i="37"/>
  <c r="X174" i="37"/>
  <c r="E177" i="37"/>
  <c r="E177" i="39"/>
  <c r="D178" i="37"/>
  <c r="D178" i="39"/>
  <c r="N179" i="37"/>
  <c r="C179" i="37"/>
  <c r="C179" i="39"/>
  <c r="K180" i="37"/>
  <c r="J180" i="37"/>
  <c r="D184" i="37"/>
  <c r="D184" i="39"/>
  <c r="N185" i="37"/>
  <c r="C185" i="37"/>
  <c r="C185" i="39"/>
  <c r="K186" i="37"/>
  <c r="J186" i="37"/>
  <c r="AL187" i="28"/>
  <c r="T187" i="37"/>
  <c r="U187" i="37"/>
  <c r="V187" i="37"/>
  <c r="O187" i="37"/>
  <c r="W187" i="37"/>
  <c r="H187" i="37"/>
  <c r="P187" i="37"/>
  <c r="X187" i="37"/>
  <c r="I187" i="37"/>
  <c r="Q187" i="37"/>
  <c r="S187" i="37"/>
  <c r="R187" i="37"/>
  <c r="E190" i="37"/>
  <c r="E190" i="39"/>
  <c r="D191" i="37"/>
  <c r="D191" i="39"/>
  <c r="K192" i="37"/>
  <c r="J192" i="37"/>
  <c r="AL193" i="28"/>
  <c r="T193" i="37"/>
  <c r="U193" i="37"/>
  <c r="V193" i="37"/>
  <c r="O193" i="37"/>
  <c r="W193" i="37"/>
  <c r="H193" i="37"/>
  <c r="P193" i="37"/>
  <c r="X193" i="37"/>
  <c r="I193" i="37"/>
  <c r="Q193" i="37"/>
  <c r="S193" i="37"/>
  <c r="R193" i="37"/>
  <c r="D197" i="37"/>
  <c r="D197" i="39"/>
  <c r="N198" i="37"/>
  <c r="C198" i="37"/>
  <c r="C198" i="39"/>
  <c r="K199" i="37"/>
  <c r="J199" i="37"/>
  <c r="E203" i="37"/>
  <c r="E203" i="39"/>
  <c r="D204" i="37"/>
  <c r="D204" i="39"/>
  <c r="J205" i="37"/>
  <c r="K205" i="37"/>
  <c r="AL206" i="28"/>
  <c r="T206" i="37"/>
  <c r="U206" i="37"/>
  <c r="V206" i="37"/>
  <c r="O206" i="37"/>
  <c r="W206" i="37"/>
  <c r="H206" i="37"/>
  <c r="P206" i="37"/>
  <c r="X206" i="37"/>
  <c r="I206" i="37"/>
  <c r="Q206" i="37"/>
  <c r="S206" i="37"/>
  <c r="R206" i="37"/>
  <c r="E209" i="37"/>
  <c r="E209" i="39"/>
  <c r="D210" i="37"/>
  <c r="D210" i="39"/>
  <c r="N211" i="37"/>
  <c r="C211" i="37"/>
  <c r="C211" i="39"/>
  <c r="K212" i="37"/>
  <c r="J212" i="37"/>
  <c r="D216" i="37"/>
  <c r="D216" i="39"/>
  <c r="N217" i="37"/>
  <c r="C217" i="37"/>
  <c r="C217" i="39"/>
  <c r="K218" i="37"/>
  <c r="J218" i="37"/>
  <c r="AL219" i="28"/>
  <c r="T219" i="37"/>
  <c r="V219" i="37"/>
  <c r="O219" i="37"/>
  <c r="W219" i="37"/>
  <c r="H219" i="37"/>
  <c r="P219" i="37"/>
  <c r="X219" i="37"/>
  <c r="I219" i="37"/>
  <c r="Q219" i="37"/>
  <c r="S219" i="37"/>
  <c r="U219" i="37"/>
  <c r="R219" i="37"/>
  <c r="E222" i="37"/>
  <c r="E222" i="39"/>
  <c r="D223" i="37"/>
  <c r="D223" i="39"/>
  <c r="K224" i="37"/>
  <c r="J224" i="37"/>
  <c r="AL225" i="28"/>
  <c r="T225" i="37"/>
  <c r="V225" i="37"/>
  <c r="O225" i="37"/>
  <c r="W225" i="37"/>
  <c r="H225" i="37"/>
  <c r="P225" i="37"/>
  <c r="X225" i="37"/>
  <c r="I225" i="37"/>
  <c r="Q225" i="37"/>
  <c r="S225" i="37"/>
  <c r="R225" i="37"/>
  <c r="U225" i="37"/>
  <c r="D229" i="37"/>
  <c r="D229" i="39"/>
  <c r="N230" i="37"/>
  <c r="C230" i="37"/>
  <c r="C230" i="39"/>
  <c r="K231" i="37"/>
  <c r="J231" i="37"/>
  <c r="E235" i="37"/>
  <c r="E235" i="39"/>
  <c r="D236" i="37"/>
  <c r="D236" i="39"/>
  <c r="D236" i="32"/>
  <c r="J237" i="37"/>
  <c r="K237" i="37"/>
  <c r="AL238" i="28"/>
  <c r="H238" i="37"/>
  <c r="P238" i="37"/>
  <c r="X238" i="37"/>
  <c r="I238" i="37"/>
  <c r="Q238" i="37"/>
  <c r="R238" i="37"/>
  <c r="S238" i="37"/>
  <c r="T238" i="37"/>
  <c r="U238" i="37"/>
  <c r="O238" i="37"/>
  <c r="W238" i="37"/>
  <c r="V238" i="37"/>
  <c r="E241" i="37"/>
  <c r="E241" i="39"/>
  <c r="E241" i="32"/>
  <c r="D242" i="37"/>
  <c r="D242" i="39"/>
  <c r="D242" i="32"/>
  <c r="C243" i="37"/>
  <c r="N243" i="37"/>
  <c r="C243" i="39"/>
  <c r="J244" i="37"/>
  <c r="K244" i="37"/>
  <c r="D248" i="37"/>
  <c r="D248" i="39"/>
  <c r="D248" i="32"/>
  <c r="C249" i="37"/>
  <c r="N249" i="37"/>
  <c r="C249" i="39"/>
  <c r="C249" i="32"/>
  <c r="J250" i="37"/>
  <c r="K250" i="37"/>
  <c r="AL251" i="28"/>
  <c r="H251" i="37"/>
  <c r="P251" i="37"/>
  <c r="X251" i="37"/>
  <c r="I251" i="37"/>
  <c r="Q251" i="37"/>
  <c r="R251" i="37"/>
  <c r="S251" i="37"/>
  <c r="T251" i="37"/>
  <c r="U251" i="37"/>
  <c r="O251" i="37"/>
  <c r="W251" i="37"/>
  <c r="V251" i="37"/>
  <c r="E254" i="37"/>
  <c r="E254" i="39"/>
  <c r="E254" i="32"/>
  <c r="D255" i="37"/>
  <c r="D255" i="39"/>
  <c r="J256" i="37"/>
  <c r="K256" i="37"/>
  <c r="AL257" i="28"/>
  <c r="H257" i="37"/>
  <c r="P257" i="37"/>
  <c r="X257" i="37"/>
  <c r="I257" i="37"/>
  <c r="Q257" i="37"/>
  <c r="R257" i="37"/>
  <c r="S257" i="37"/>
  <c r="T257" i="37"/>
  <c r="U257" i="37"/>
  <c r="O257" i="37"/>
  <c r="W257" i="37"/>
  <c r="V257" i="37"/>
  <c r="D261" i="37"/>
  <c r="D261" i="39"/>
  <c r="D261" i="32"/>
  <c r="C262" i="37"/>
  <c r="N262" i="37"/>
  <c r="C262" i="39"/>
  <c r="C262" i="32"/>
  <c r="J263" i="37"/>
  <c r="K263" i="37"/>
  <c r="AL264" i="28"/>
  <c r="S264" i="37"/>
  <c r="T264" i="37"/>
  <c r="U264" i="37"/>
  <c r="V264" i="37"/>
  <c r="O264" i="37"/>
  <c r="W264" i="37"/>
  <c r="H264" i="37"/>
  <c r="P264" i="37"/>
  <c r="X264" i="37"/>
  <c r="R264" i="37"/>
  <c r="I264" i="37"/>
  <c r="Q264" i="37"/>
  <c r="E268" i="37"/>
  <c r="E268" i="39"/>
  <c r="E268" i="32"/>
  <c r="D269" i="37"/>
  <c r="D269" i="39"/>
  <c r="D269" i="32"/>
  <c r="C270" i="37"/>
  <c r="N270" i="37"/>
  <c r="C270" i="39"/>
  <c r="C270" i="32"/>
  <c r="K271" i="37"/>
  <c r="J271" i="37"/>
  <c r="S272" i="37"/>
  <c r="T272" i="37"/>
  <c r="U272" i="37"/>
  <c r="V272" i="37"/>
  <c r="O272" i="37"/>
  <c r="W272" i="37"/>
  <c r="H272" i="37"/>
  <c r="P272" i="37"/>
  <c r="X272" i="37"/>
  <c r="R272" i="37"/>
  <c r="I272" i="37"/>
  <c r="Q272" i="37"/>
  <c r="E275" i="37"/>
  <c r="E275" i="39"/>
  <c r="E275" i="32"/>
  <c r="D276" i="37"/>
  <c r="D276" i="39"/>
  <c r="D276" i="32"/>
  <c r="C277" i="37"/>
  <c r="N277" i="37"/>
  <c r="C277" i="39"/>
  <c r="C277" i="32"/>
  <c r="K278" i="37"/>
  <c r="J278" i="37"/>
  <c r="AL279" i="28"/>
  <c r="S279" i="37"/>
  <c r="T279" i="37"/>
  <c r="U279" i="37"/>
  <c r="V279" i="37"/>
  <c r="O279" i="37"/>
  <c r="W279" i="37"/>
  <c r="H279" i="37"/>
  <c r="P279" i="37"/>
  <c r="X279" i="37"/>
  <c r="R279" i="37"/>
  <c r="I279" i="37"/>
  <c r="Q279" i="37"/>
  <c r="E282" i="37"/>
  <c r="E282" i="39"/>
  <c r="E282" i="32"/>
  <c r="D283" i="37"/>
  <c r="D283" i="39"/>
  <c r="D283" i="32"/>
  <c r="K284" i="37"/>
  <c r="J284" i="37"/>
  <c r="AL285" i="28"/>
  <c r="S285" i="37"/>
  <c r="T285" i="37"/>
  <c r="U285" i="37"/>
  <c r="V285" i="37"/>
  <c r="O285" i="37"/>
  <c r="W285" i="37"/>
  <c r="H285" i="37"/>
  <c r="P285" i="37"/>
  <c r="X285" i="37"/>
  <c r="R285" i="37"/>
  <c r="Q285" i="37"/>
  <c r="I285" i="37"/>
  <c r="D289" i="37"/>
  <c r="D289" i="39"/>
  <c r="D289" i="32"/>
  <c r="C290" i="37"/>
  <c r="N290" i="37"/>
  <c r="C290" i="39"/>
  <c r="C290" i="32"/>
  <c r="K291" i="37"/>
  <c r="J291" i="37"/>
  <c r="E295" i="37"/>
  <c r="E295" i="39"/>
  <c r="E295" i="32"/>
  <c r="D296" i="39"/>
  <c r="D296" i="32"/>
  <c r="D296" i="37"/>
  <c r="J297" i="37"/>
  <c r="K297" i="37"/>
  <c r="AL298" i="28"/>
  <c r="V298" i="37"/>
  <c r="O298" i="37"/>
  <c r="W298" i="37"/>
  <c r="H298" i="37"/>
  <c r="P298" i="37"/>
  <c r="X298" i="37"/>
  <c r="I298" i="37"/>
  <c r="Q298" i="37"/>
  <c r="R298" i="37"/>
  <c r="S298" i="37"/>
  <c r="U298" i="37"/>
  <c r="T298" i="37"/>
  <c r="E301" i="39"/>
  <c r="E301" i="37"/>
  <c r="E301" i="32"/>
  <c r="D302" i="39"/>
  <c r="D302" i="37"/>
  <c r="D302" i="32"/>
  <c r="N303" i="37"/>
  <c r="C303" i="37"/>
  <c r="C303" i="39"/>
  <c r="C303" i="32"/>
  <c r="J304" i="37"/>
  <c r="K304" i="37"/>
  <c r="E308" i="39"/>
  <c r="E308" i="37"/>
  <c r="E308" i="32"/>
  <c r="N309" i="37"/>
  <c r="C309" i="39"/>
  <c r="C309" i="37"/>
  <c r="C309" i="32"/>
  <c r="J310" i="37"/>
  <c r="K310" i="37"/>
  <c r="AL311" i="28"/>
  <c r="V311" i="37"/>
  <c r="O311" i="37"/>
  <c r="W311" i="37"/>
  <c r="H311" i="37"/>
  <c r="P311" i="37"/>
  <c r="X311" i="37"/>
  <c r="I311" i="37"/>
  <c r="Q311" i="37"/>
  <c r="R311" i="37"/>
  <c r="S311" i="37"/>
  <c r="U311" i="37"/>
  <c r="T311" i="37"/>
  <c r="C50" i="32"/>
  <c r="E54" i="32"/>
  <c r="D63" i="32"/>
  <c r="C69" i="32"/>
  <c r="E70" i="32"/>
  <c r="D76" i="32"/>
  <c r="C82" i="32"/>
  <c r="E89" i="32"/>
  <c r="D95" i="32"/>
  <c r="C101" i="32"/>
  <c r="E102" i="32"/>
  <c r="D108" i="32"/>
  <c r="C114" i="32"/>
  <c r="E121" i="32"/>
  <c r="D127" i="32"/>
  <c r="C130" i="32"/>
  <c r="E134" i="32"/>
  <c r="D143" i="32"/>
  <c r="C149" i="32"/>
  <c r="E150" i="32"/>
  <c r="D156" i="32"/>
  <c r="C165" i="32"/>
  <c r="C171" i="32"/>
  <c r="D177" i="32"/>
  <c r="D183" i="32"/>
  <c r="E189" i="32"/>
  <c r="E195" i="32"/>
  <c r="C197" i="32"/>
  <c r="C203" i="32"/>
  <c r="D209" i="32"/>
  <c r="D215" i="32"/>
  <c r="E221" i="32"/>
  <c r="E227" i="32"/>
  <c r="C229" i="32"/>
  <c r="C235" i="32"/>
  <c r="E267" i="32"/>
  <c r="D295" i="32"/>
  <c r="AE52" i="37"/>
  <c r="AG52" i="37"/>
  <c r="E49" i="37"/>
  <c r="E49" i="39"/>
  <c r="N51" i="37"/>
  <c r="C51" i="37"/>
  <c r="C51" i="39"/>
  <c r="AL53" i="28"/>
  <c r="Q53" i="37"/>
  <c r="R53" i="37"/>
  <c r="S53" i="37"/>
  <c r="U53" i="37"/>
  <c r="O53" i="37"/>
  <c r="W53" i="37"/>
  <c r="C58" i="37"/>
  <c r="N58" i="37"/>
  <c r="C58" i="39"/>
  <c r="J59" i="37"/>
  <c r="K59" i="37"/>
  <c r="V60" i="37"/>
  <c r="W60" i="37"/>
  <c r="O60" i="37"/>
  <c r="R60" i="37"/>
  <c r="S60" i="37"/>
  <c r="I60" i="37"/>
  <c r="Q60" i="37"/>
  <c r="U60" i="37"/>
  <c r="E63" i="37"/>
  <c r="E63" i="39"/>
  <c r="D64" i="37"/>
  <c r="D64" i="39"/>
  <c r="C65" i="37"/>
  <c r="C65" i="39"/>
  <c r="J66" i="37"/>
  <c r="K66" i="37"/>
  <c r="AL67" i="28"/>
  <c r="M67" i="37" s="1"/>
  <c r="I67" i="37"/>
  <c r="U67" i="37"/>
  <c r="V67" i="37"/>
  <c r="W67" i="37"/>
  <c r="Q67" i="37"/>
  <c r="R67" i="37"/>
  <c r="O67" i="37"/>
  <c r="S67" i="37"/>
  <c r="E71" i="37"/>
  <c r="E71" i="39"/>
  <c r="D72" i="37"/>
  <c r="D72" i="39"/>
  <c r="AL74" i="28"/>
  <c r="L74" i="37" s="1"/>
  <c r="V74" i="37"/>
  <c r="W74" i="37"/>
  <c r="O74" i="37"/>
  <c r="Q74" i="37"/>
  <c r="R74" i="37"/>
  <c r="S74" i="37"/>
  <c r="T74" i="37"/>
  <c r="U74" i="37"/>
  <c r="E77" i="37"/>
  <c r="E77" i="39"/>
  <c r="D78" i="37"/>
  <c r="D78" i="39"/>
  <c r="C79" i="37"/>
  <c r="N79" i="37"/>
  <c r="C79" i="39"/>
  <c r="D84" i="37"/>
  <c r="D84" i="39"/>
  <c r="N85" i="37"/>
  <c r="C85" i="37"/>
  <c r="C85" i="39"/>
  <c r="AL87" i="28"/>
  <c r="L87" i="37" s="1"/>
  <c r="U87" i="37"/>
  <c r="V87" i="37"/>
  <c r="W87" i="37"/>
  <c r="O87" i="37"/>
  <c r="Q87" i="37"/>
  <c r="S87" i="37"/>
  <c r="E90" i="37"/>
  <c r="E90" i="39"/>
  <c r="D91" i="37"/>
  <c r="D91" i="39"/>
  <c r="K92" i="37"/>
  <c r="J92" i="37"/>
  <c r="AL93" i="28"/>
  <c r="L93" i="37" s="1"/>
  <c r="W93" i="37"/>
  <c r="O93" i="37"/>
  <c r="Q93" i="37"/>
  <c r="U93" i="37"/>
  <c r="S93" i="37"/>
  <c r="T93" i="37"/>
  <c r="D97" i="37"/>
  <c r="D97" i="39"/>
  <c r="C98" i="37"/>
  <c r="C98" i="39"/>
  <c r="E103" i="37"/>
  <c r="E103" i="39"/>
  <c r="D104" i="37"/>
  <c r="D104" i="39"/>
  <c r="AL106" i="28"/>
  <c r="L106" i="37" s="1"/>
  <c r="T106" i="37"/>
  <c r="U106" i="37"/>
  <c r="W106" i="37"/>
  <c r="O106" i="37"/>
  <c r="S106" i="37"/>
  <c r="R106" i="37"/>
  <c r="Q106" i="37"/>
  <c r="E109" i="37"/>
  <c r="E109" i="39"/>
  <c r="D110" i="37"/>
  <c r="D110" i="39"/>
  <c r="C111" i="37"/>
  <c r="N111" i="37"/>
  <c r="C111" i="39"/>
  <c r="J112" i="37"/>
  <c r="K112" i="37"/>
  <c r="D116" i="37"/>
  <c r="D116" i="39"/>
  <c r="N117" i="37"/>
  <c r="C117" i="37"/>
  <c r="C117" i="39"/>
  <c r="J118" i="37"/>
  <c r="K118" i="37"/>
  <c r="AL119" i="28"/>
  <c r="V119" i="37"/>
  <c r="O119" i="37"/>
  <c r="W119" i="37"/>
  <c r="H119" i="37"/>
  <c r="P119" i="37"/>
  <c r="X119" i="37"/>
  <c r="I119" i="37"/>
  <c r="Q119" i="37"/>
  <c r="R119" i="37"/>
  <c r="S119" i="37"/>
  <c r="U119" i="37"/>
  <c r="T119" i="37"/>
  <c r="E122" i="37"/>
  <c r="E122" i="39"/>
  <c r="D123" i="37"/>
  <c r="D123" i="39"/>
  <c r="C124" i="37"/>
  <c r="N124" i="37"/>
  <c r="C124" i="39"/>
  <c r="AL126" i="28"/>
  <c r="H126" i="37"/>
  <c r="I126" i="37"/>
  <c r="R126" i="37"/>
  <c r="U126" i="37"/>
  <c r="V126" i="37"/>
  <c r="P126" i="37"/>
  <c r="X126" i="37"/>
  <c r="T126" i="37"/>
  <c r="W126" i="37"/>
  <c r="O126" i="37"/>
  <c r="S126" i="37"/>
  <c r="Q126" i="37"/>
  <c r="E130" i="37"/>
  <c r="E130" i="39"/>
  <c r="D131" i="37"/>
  <c r="D131" i="39"/>
  <c r="AL133" i="28"/>
  <c r="I133" i="37"/>
  <c r="R133" i="37"/>
  <c r="S133" i="37"/>
  <c r="T133" i="37"/>
  <c r="U133" i="37"/>
  <c r="V133" i="37"/>
  <c r="O133" i="37"/>
  <c r="W133" i="37"/>
  <c r="H133" i="37"/>
  <c r="Q133" i="37"/>
  <c r="X133" i="37"/>
  <c r="P133" i="37"/>
  <c r="D137" i="37"/>
  <c r="D137" i="39"/>
  <c r="C138" i="37"/>
  <c r="N138" i="37"/>
  <c r="C138" i="39"/>
  <c r="AL140" i="28"/>
  <c r="H140" i="37"/>
  <c r="Q140" i="37"/>
  <c r="I140" i="37"/>
  <c r="R140" i="37"/>
  <c r="S140" i="37"/>
  <c r="T140" i="37"/>
  <c r="U140" i="37"/>
  <c r="V140" i="37"/>
  <c r="P140" i="37"/>
  <c r="X140" i="37"/>
  <c r="W140" i="37"/>
  <c r="O140" i="37"/>
  <c r="E144" i="37"/>
  <c r="E144" i="39"/>
  <c r="D145" i="37"/>
  <c r="D145" i="39"/>
  <c r="N146" i="37"/>
  <c r="C146" i="37"/>
  <c r="C146" i="39"/>
  <c r="E151" i="37"/>
  <c r="E151" i="39"/>
  <c r="D152" i="37"/>
  <c r="D152" i="39"/>
  <c r="AL154" i="28"/>
  <c r="T154" i="37"/>
  <c r="U154" i="37"/>
  <c r="V154" i="37"/>
  <c r="O154" i="37"/>
  <c r="W154" i="37"/>
  <c r="H154" i="37"/>
  <c r="P154" i="37"/>
  <c r="X154" i="37"/>
  <c r="R154" i="37"/>
  <c r="S154" i="37"/>
  <c r="I154" i="37"/>
  <c r="Q154" i="37"/>
  <c r="E158" i="37"/>
  <c r="E158" i="39"/>
  <c r="D159" i="37"/>
  <c r="D159" i="39"/>
  <c r="N160" i="37"/>
  <c r="C160" i="37"/>
  <c r="C160" i="39"/>
  <c r="J161" i="37"/>
  <c r="K161" i="37"/>
  <c r="AL162" i="28"/>
  <c r="V162" i="37"/>
  <c r="O162" i="37"/>
  <c r="W162" i="37"/>
  <c r="H162" i="37"/>
  <c r="P162" i="37"/>
  <c r="X162" i="37"/>
  <c r="I162" i="37"/>
  <c r="Q162" i="37"/>
  <c r="R162" i="37"/>
  <c r="S162" i="37"/>
  <c r="U162" i="37"/>
  <c r="T162" i="37"/>
  <c r="E165" i="37"/>
  <c r="E165" i="39"/>
  <c r="D166" i="37"/>
  <c r="D166" i="39"/>
  <c r="N167" i="37"/>
  <c r="C167" i="37"/>
  <c r="C167" i="39"/>
  <c r="J168" i="37"/>
  <c r="K168" i="37"/>
  <c r="E172" i="37"/>
  <c r="E172" i="39"/>
  <c r="N173" i="37"/>
  <c r="C173" i="37"/>
  <c r="C173" i="39"/>
  <c r="J174" i="37"/>
  <c r="K174" i="37"/>
  <c r="T175" i="37"/>
  <c r="U175" i="37"/>
  <c r="V175" i="37"/>
  <c r="O175" i="37"/>
  <c r="W175" i="37"/>
  <c r="H175" i="37"/>
  <c r="P175" i="37"/>
  <c r="X175" i="37"/>
  <c r="I175" i="37"/>
  <c r="Q175" i="37"/>
  <c r="S175" i="37"/>
  <c r="R175" i="37"/>
  <c r="E178" i="37"/>
  <c r="E178" i="39"/>
  <c r="D179" i="37"/>
  <c r="D179" i="39"/>
  <c r="N180" i="37"/>
  <c r="C180" i="37"/>
  <c r="C180" i="39"/>
  <c r="AL180" i="28"/>
  <c r="AL181" i="28"/>
  <c r="T181" i="37"/>
  <c r="U181" i="37"/>
  <c r="V181" i="37"/>
  <c r="O181" i="37"/>
  <c r="W181" i="37"/>
  <c r="H181" i="37"/>
  <c r="P181" i="37"/>
  <c r="X181" i="37"/>
  <c r="I181" i="37"/>
  <c r="Q181" i="37"/>
  <c r="S181" i="37"/>
  <c r="R181" i="37"/>
  <c r="E184" i="37"/>
  <c r="E184" i="39"/>
  <c r="D185" i="37"/>
  <c r="D185" i="39"/>
  <c r="N186" i="37"/>
  <c r="C186" i="37"/>
  <c r="C186" i="39"/>
  <c r="K187" i="37"/>
  <c r="J187" i="37"/>
  <c r="T188" i="37"/>
  <c r="U188" i="37"/>
  <c r="V188" i="37"/>
  <c r="O188" i="37"/>
  <c r="W188" i="37"/>
  <c r="H188" i="37"/>
  <c r="P188" i="37"/>
  <c r="X188" i="37"/>
  <c r="I188" i="37"/>
  <c r="Q188" i="37"/>
  <c r="S188" i="37"/>
  <c r="R188" i="37"/>
  <c r="E191" i="37"/>
  <c r="E191" i="39"/>
  <c r="N192" i="37"/>
  <c r="C192" i="37"/>
  <c r="C192" i="39"/>
  <c r="K193" i="37"/>
  <c r="J193" i="37"/>
  <c r="AL194" i="28"/>
  <c r="T194" i="37"/>
  <c r="U194" i="37"/>
  <c r="V194" i="37"/>
  <c r="O194" i="37"/>
  <c r="W194" i="37"/>
  <c r="H194" i="37"/>
  <c r="P194" i="37"/>
  <c r="X194" i="37"/>
  <c r="I194" i="37"/>
  <c r="Q194" i="37"/>
  <c r="S194" i="37"/>
  <c r="R194" i="37"/>
  <c r="E197" i="37"/>
  <c r="E197" i="39"/>
  <c r="D198" i="37"/>
  <c r="D198" i="39"/>
  <c r="N199" i="37"/>
  <c r="C199" i="37"/>
  <c r="C199" i="39"/>
  <c r="AL199" i="28"/>
  <c r="AL200" i="28"/>
  <c r="T200" i="37"/>
  <c r="U200" i="37"/>
  <c r="V200" i="37"/>
  <c r="O200" i="37"/>
  <c r="W200" i="37"/>
  <c r="H200" i="37"/>
  <c r="P200" i="37"/>
  <c r="X200" i="37"/>
  <c r="I200" i="37"/>
  <c r="Q200" i="37"/>
  <c r="S200" i="37"/>
  <c r="R200" i="37"/>
  <c r="E204" i="37"/>
  <c r="E204" i="39"/>
  <c r="C205" i="37"/>
  <c r="N205" i="37"/>
  <c r="C205" i="39"/>
  <c r="K206" i="37"/>
  <c r="J206" i="37"/>
  <c r="T207" i="37"/>
  <c r="U207" i="37"/>
  <c r="V207" i="37"/>
  <c r="O207" i="37"/>
  <c r="W207" i="37"/>
  <c r="H207" i="37"/>
  <c r="P207" i="37"/>
  <c r="X207" i="37"/>
  <c r="I207" i="37"/>
  <c r="Q207" i="37"/>
  <c r="S207" i="37"/>
  <c r="R207" i="37"/>
  <c r="E210" i="37"/>
  <c r="E210" i="39"/>
  <c r="D211" i="37"/>
  <c r="D211" i="39"/>
  <c r="N212" i="37"/>
  <c r="C212" i="37"/>
  <c r="C212" i="39"/>
  <c r="AL212" i="28"/>
  <c r="AL213" i="28"/>
  <c r="T213" i="37"/>
  <c r="U213" i="37"/>
  <c r="V213" i="37"/>
  <c r="O213" i="37"/>
  <c r="W213" i="37"/>
  <c r="H213" i="37"/>
  <c r="P213" i="37"/>
  <c r="X213" i="37"/>
  <c r="I213" i="37"/>
  <c r="Q213" i="37"/>
  <c r="S213" i="37"/>
  <c r="R213" i="37"/>
  <c r="E216" i="37"/>
  <c r="E216" i="39"/>
  <c r="D217" i="37"/>
  <c r="D217" i="39"/>
  <c r="N218" i="37"/>
  <c r="C218" i="37"/>
  <c r="C218" i="39"/>
  <c r="K219" i="37"/>
  <c r="J219" i="37"/>
  <c r="T220" i="37"/>
  <c r="V220" i="37"/>
  <c r="O220" i="37"/>
  <c r="W220" i="37"/>
  <c r="H220" i="37"/>
  <c r="P220" i="37"/>
  <c r="X220" i="37"/>
  <c r="I220" i="37"/>
  <c r="Q220" i="37"/>
  <c r="S220" i="37"/>
  <c r="U220" i="37"/>
  <c r="R220" i="37"/>
  <c r="E223" i="37"/>
  <c r="E223" i="39"/>
  <c r="N224" i="37"/>
  <c r="C224" i="37"/>
  <c r="C224" i="39"/>
  <c r="K225" i="37"/>
  <c r="J225" i="37"/>
  <c r="AL226" i="28"/>
  <c r="T226" i="37"/>
  <c r="V226" i="37"/>
  <c r="O226" i="37"/>
  <c r="W226" i="37"/>
  <c r="H226" i="37"/>
  <c r="P226" i="37"/>
  <c r="X226" i="37"/>
  <c r="I226" i="37"/>
  <c r="Q226" i="37"/>
  <c r="S226" i="37"/>
  <c r="R226" i="37"/>
  <c r="U226" i="37"/>
  <c r="E229" i="37"/>
  <c r="E229" i="39"/>
  <c r="D230" i="37"/>
  <c r="D230" i="39"/>
  <c r="N231" i="37"/>
  <c r="C231" i="37"/>
  <c r="C231" i="39"/>
  <c r="AL231" i="28"/>
  <c r="AL232" i="28"/>
  <c r="T232" i="37"/>
  <c r="V232" i="37"/>
  <c r="O232" i="37"/>
  <c r="W232" i="37"/>
  <c r="H232" i="37"/>
  <c r="P232" i="37"/>
  <c r="X232" i="37"/>
  <c r="I232" i="37"/>
  <c r="Q232" i="37"/>
  <c r="S232" i="37"/>
  <c r="R232" i="37"/>
  <c r="U232" i="37"/>
  <c r="E236" i="37"/>
  <c r="E236" i="39"/>
  <c r="C237" i="37"/>
  <c r="N237" i="37"/>
  <c r="C237" i="39"/>
  <c r="J238" i="37"/>
  <c r="K238" i="37"/>
  <c r="H239" i="37"/>
  <c r="P239" i="37"/>
  <c r="X239" i="37"/>
  <c r="I239" i="37"/>
  <c r="Q239" i="37"/>
  <c r="R239" i="37"/>
  <c r="S239" i="37"/>
  <c r="T239" i="37"/>
  <c r="U239" i="37"/>
  <c r="O239" i="37"/>
  <c r="W239" i="37"/>
  <c r="V239" i="37"/>
  <c r="E242" i="37"/>
  <c r="E242" i="39"/>
  <c r="E242" i="32"/>
  <c r="D243" i="37"/>
  <c r="D243" i="39"/>
  <c r="D243" i="32"/>
  <c r="C244" i="37"/>
  <c r="N244" i="37"/>
  <c r="C244" i="39"/>
  <c r="C244" i="32"/>
  <c r="AL244" i="28"/>
  <c r="AL245" i="28"/>
  <c r="H245" i="37"/>
  <c r="P245" i="37"/>
  <c r="X245" i="37"/>
  <c r="I245" i="37"/>
  <c r="Q245" i="37"/>
  <c r="R245" i="37"/>
  <c r="S245" i="37"/>
  <c r="T245" i="37"/>
  <c r="U245" i="37"/>
  <c r="O245" i="37"/>
  <c r="W245" i="37"/>
  <c r="V245" i="37"/>
  <c r="E248" i="37"/>
  <c r="E248" i="39"/>
  <c r="E248" i="32"/>
  <c r="D249" i="37"/>
  <c r="D249" i="39"/>
  <c r="C250" i="37"/>
  <c r="N250" i="37"/>
  <c r="C250" i="39"/>
  <c r="C250" i="32"/>
  <c r="J251" i="37"/>
  <c r="K251" i="37"/>
  <c r="H252" i="37"/>
  <c r="P252" i="37"/>
  <c r="X252" i="37"/>
  <c r="I252" i="37"/>
  <c r="Q252" i="37"/>
  <c r="R252" i="37"/>
  <c r="S252" i="37"/>
  <c r="T252" i="37"/>
  <c r="U252" i="37"/>
  <c r="O252" i="37"/>
  <c r="W252" i="37"/>
  <c r="V252" i="37"/>
  <c r="E255" i="37"/>
  <c r="E255" i="39"/>
  <c r="E255" i="32"/>
  <c r="C256" i="37"/>
  <c r="N256" i="37"/>
  <c r="C256" i="39"/>
  <c r="C256" i="32"/>
  <c r="J257" i="37"/>
  <c r="K257" i="37"/>
  <c r="AL258" i="28"/>
  <c r="H258" i="37"/>
  <c r="P258" i="37"/>
  <c r="X258" i="37"/>
  <c r="I258" i="37"/>
  <c r="Q258" i="37"/>
  <c r="R258" i="37"/>
  <c r="S258" i="37"/>
  <c r="T258" i="37"/>
  <c r="U258" i="37"/>
  <c r="O258" i="37"/>
  <c r="W258" i="37"/>
  <c r="V258" i="37"/>
  <c r="E261" i="37"/>
  <c r="E261" i="39"/>
  <c r="D262" i="37"/>
  <c r="D262" i="39"/>
  <c r="D262" i="32"/>
  <c r="N263" i="37"/>
  <c r="C263" i="37"/>
  <c r="C263" i="39"/>
  <c r="C263" i="32"/>
  <c r="K264" i="37"/>
  <c r="J264" i="37"/>
  <c r="AL265" i="28"/>
  <c r="S265" i="37"/>
  <c r="T265" i="37"/>
  <c r="U265" i="37"/>
  <c r="V265" i="37"/>
  <c r="O265" i="37"/>
  <c r="W265" i="37"/>
  <c r="H265" i="37"/>
  <c r="P265" i="37"/>
  <c r="X265" i="37"/>
  <c r="R265" i="37"/>
  <c r="Q265" i="37"/>
  <c r="I265" i="37"/>
  <c r="E269" i="37"/>
  <c r="E269" i="39"/>
  <c r="E269" i="32"/>
  <c r="D270" i="37"/>
  <c r="D270" i="39"/>
  <c r="D270" i="32"/>
  <c r="C271" i="37"/>
  <c r="N271" i="37"/>
  <c r="C271" i="39"/>
  <c r="C271" i="32"/>
  <c r="K272" i="37"/>
  <c r="J272" i="37"/>
  <c r="E276" i="37"/>
  <c r="E276" i="39"/>
  <c r="E276" i="32"/>
  <c r="D277" i="37"/>
  <c r="D277" i="39"/>
  <c r="D277" i="32"/>
  <c r="C278" i="37"/>
  <c r="N278" i="37"/>
  <c r="C278" i="39"/>
  <c r="K279" i="37"/>
  <c r="J279" i="37"/>
  <c r="S280" i="37"/>
  <c r="T280" i="37"/>
  <c r="U280" i="37"/>
  <c r="V280" i="37"/>
  <c r="O280" i="37"/>
  <c r="W280" i="37"/>
  <c r="H280" i="37"/>
  <c r="P280" i="37"/>
  <c r="X280" i="37"/>
  <c r="R280" i="37"/>
  <c r="I280" i="37"/>
  <c r="Q280" i="37"/>
  <c r="E283" i="37"/>
  <c r="E283" i="39"/>
  <c r="E283" i="32"/>
  <c r="C284" i="37"/>
  <c r="N284" i="37"/>
  <c r="C284" i="32"/>
  <c r="C284" i="39"/>
  <c r="K285" i="37"/>
  <c r="J285" i="37"/>
  <c r="AL286" i="28"/>
  <c r="S286" i="37"/>
  <c r="T286" i="37"/>
  <c r="U286" i="37"/>
  <c r="V286" i="37"/>
  <c r="O286" i="37"/>
  <c r="W286" i="37"/>
  <c r="H286" i="37"/>
  <c r="P286" i="37"/>
  <c r="X286" i="37"/>
  <c r="R286" i="37"/>
  <c r="I286" i="37"/>
  <c r="Q286" i="37"/>
  <c r="E289" i="37"/>
  <c r="E289" i="39"/>
  <c r="E289" i="32"/>
  <c r="D290" i="37"/>
  <c r="D290" i="39"/>
  <c r="D290" i="32"/>
  <c r="C291" i="37"/>
  <c r="N291" i="37"/>
  <c r="C291" i="39"/>
  <c r="C291" i="32"/>
  <c r="AL291" i="28"/>
  <c r="AL292" i="28"/>
  <c r="S292" i="37"/>
  <c r="T292" i="37"/>
  <c r="U292" i="37"/>
  <c r="V292" i="37"/>
  <c r="O292" i="37"/>
  <c r="W292" i="37"/>
  <c r="H292" i="37"/>
  <c r="P292" i="37"/>
  <c r="X292" i="37"/>
  <c r="R292" i="37"/>
  <c r="I292" i="37"/>
  <c r="Q292" i="37"/>
  <c r="E296" i="37"/>
  <c r="E296" i="32"/>
  <c r="E296" i="39"/>
  <c r="N297" i="37"/>
  <c r="C297" i="39"/>
  <c r="C297" i="37"/>
  <c r="C297" i="32"/>
  <c r="J298" i="37"/>
  <c r="K298" i="37"/>
  <c r="V299" i="37"/>
  <c r="O299" i="37"/>
  <c r="W299" i="37"/>
  <c r="H299" i="37"/>
  <c r="P299" i="37"/>
  <c r="X299" i="37"/>
  <c r="I299" i="37"/>
  <c r="Q299" i="37"/>
  <c r="R299" i="37"/>
  <c r="S299" i="37"/>
  <c r="U299" i="37"/>
  <c r="T299" i="37"/>
  <c r="E302" i="39"/>
  <c r="E302" i="37"/>
  <c r="E302" i="32"/>
  <c r="D303" i="39"/>
  <c r="D303" i="37"/>
  <c r="N304" i="37"/>
  <c r="C304" i="37"/>
  <c r="C304" i="39"/>
  <c r="C304" i="32"/>
  <c r="AL304" i="28"/>
  <c r="AL305" i="28"/>
  <c r="V305" i="37"/>
  <c r="O305" i="37"/>
  <c r="W305" i="37"/>
  <c r="H305" i="37"/>
  <c r="P305" i="37"/>
  <c r="X305" i="37"/>
  <c r="I305" i="37"/>
  <c r="Q305" i="37"/>
  <c r="R305" i="37"/>
  <c r="S305" i="37"/>
  <c r="U305" i="37"/>
  <c r="T305" i="37"/>
  <c r="D309" i="39"/>
  <c r="D309" i="32"/>
  <c r="D309" i="37"/>
  <c r="N310" i="37"/>
  <c r="C310" i="39"/>
  <c r="C310" i="37"/>
  <c r="C310" i="32"/>
  <c r="J311" i="37"/>
  <c r="K311" i="37"/>
  <c r="D53" i="32"/>
  <c r="C56" i="32"/>
  <c r="E60" i="32"/>
  <c r="E63" i="32"/>
  <c r="D69" i="32"/>
  <c r="C72" i="32"/>
  <c r="E76" i="32"/>
  <c r="D82" i="32"/>
  <c r="C91" i="32"/>
  <c r="E95" i="32"/>
  <c r="D101" i="32"/>
  <c r="C104" i="32"/>
  <c r="E108" i="32"/>
  <c r="D114" i="32"/>
  <c r="C123" i="32"/>
  <c r="E127" i="32"/>
  <c r="D130" i="32"/>
  <c r="C136" i="32"/>
  <c r="E140" i="32"/>
  <c r="E143" i="32"/>
  <c r="D149" i="32"/>
  <c r="C152" i="32"/>
  <c r="E156" i="32"/>
  <c r="D165" i="32"/>
  <c r="D171" i="32"/>
  <c r="E177" i="32"/>
  <c r="E183" i="32"/>
  <c r="C185" i="32"/>
  <c r="C191" i="32"/>
  <c r="D197" i="32"/>
  <c r="D203" i="32"/>
  <c r="E209" i="32"/>
  <c r="E215" i="32"/>
  <c r="C217" i="32"/>
  <c r="C223" i="32"/>
  <c r="D229" i="32"/>
  <c r="D235" i="32"/>
  <c r="C237" i="32"/>
  <c r="D249" i="32"/>
  <c r="D255" i="32"/>
  <c r="D49" i="39"/>
  <c r="N49" i="37"/>
  <c r="C49" i="37"/>
  <c r="C49" i="39"/>
  <c r="E48" i="37"/>
  <c r="E48" i="39"/>
  <c r="D50" i="37"/>
  <c r="D50" i="39"/>
  <c r="D51" i="37"/>
  <c r="D51" i="39"/>
  <c r="N52" i="37"/>
  <c r="C52" i="37"/>
  <c r="C52" i="39"/>
  <c r="AL54" i="28"/>
  <c r="O54" i="37"/>
  <c r="Q54" i="37"/>
  <c r="S54" i="37"/>
  <c r="U54" i="37"/>
  <c r="R54" i="37"/>
  <c r="W54" i="37"/>
  <c r="E57" i="37"/>
  <c r="E57" i="39"/>
  <c r="D58" i="37"/>
  <c r="D58" i="39"/>
  <c r="C59" i="37"/>
  <c r="N59" i="37"/>
  <c r="C59" i="39"/>
  <c r="J60" i="37"/>
  <c r="K60" i="37"/>
  <c r="E64" i="37"/>
  <c r="E64" i="39"/>
  <c r="D65" i="37"/>
  <c r="D65" i="39"/>
  <c r="C66" i="37"/>
  <c r="C66" i="39"/>
  <c r="J67" i="37"/>
  <c r="K67" i="37"/>
  <c r="AL68" i="28"/>
  <c r="M68" i="37" s="1"/>
  <c r="I68" i="37"/>
  <c r="R68" i="37"/>
  <c r="S68" i="37"/>
  <c r="T68" i="37"/>
  <c r="U68" i="37"/>
  <c r="O68" i="37"/>
  <c r="W68" i="37"/>
  <c r="P68" i="37"/>
  <c r="X68" i="37"/>
  <c r="Q68" i="37"/>
  <c r="V68" i="37"/>
  <c r="H68" i="37"/>
  <c r="E72" i="37"/>
  <c r="E72" i="39"/>
  <c r="C73" i="37"/>
  <c r="N73" i="37"/>
  <c r="C73" i="39"/>
  <c r="U75" i="37"/>
  <c r="V75" i="37"/>
  <c r="W75" i="37"/>
  <c r="O75" i="37"/>
  <c r="Q75" i="37"/>
  <c r="R75" i="37"/>
  <c r="T75" i="37"/>
  <c r="S75" i="37"/>
  <c r="E78" i="37"/>
  <c r="E78" i="39"/>
  <c r="D79" i="37"/>
  <c r="D79" i="39"/>
  <c r="C80" i="37"/>
  <c r="N80" i="37"/>
  <c r="C80" i="39"/>
  <c r="AL80" i="28"/>
  <c r="L80" i="37" s="1"/>
  <c r="AL81" i="28"/>
  <c r="L81" i="37" s="1"/>
  <c r="W81" i="37"/>
  <c r="O81" i="37"/>
  <c r="Q81" i="37"/>
  <c r="R81" i="37"/>
  <c r="S81" i="37"/>
  <c r="T81" i="37"/>
  <c r="V81" i="37"/>
  <c r="U81" i="37"/>
  <c r="E84" i="37"/>
  <c r="E84" i="39"/>
  <c r="D85" i="37"/>
  <c r="D85" i="39"/>
  <c r="N86" i="37"/>
  <c r="C86" i="37"/>
  <c r="C86" i="39"/>
  <c r="Q88" i="37"/>
  <c r="R88" i="37"/>
  <c r="S88" i="37"/>
  <c r="T88" i="37"/>
  <c r="U88" i="37"/>
  <c r="V88" i="37"/>
  <c r="O88" i="37"/>
  <c r="W88" i="37"/>
  <c r="E91" i="37"/>
  <c r="E91" i="39"/>
  <c r="N92" i="37"/>
  <c r="C92" i="37"/>
  <c r="C92" i="39"/>
  <c r="J93" i="37"/>
  <c r="K93" i="37"/>
  <c r="AL94" i="28"/>
  <c r="L94" i="37" s="1"/>
  <c r="Q94" i="37"/>
  <c r="R94" i="37"/>
  <c r="S94" i="37"/>
  <c r="T94" i="37"/>
  <c r="U94" i="37"/>
  <c r="O94" i="37"/>
  <c r="W94" i="37"/>
  <c r="E97" i="37"/>
  <c r="E97" i="39"/>
  <c r="D98" i="37"/>
  <c r="D98" i="39"/>
  <c r="C99" i="37"/>
  <c r="C99" i="39"/>
  <c r="AL99" i="28"/>
  <c r="L99" i="37" s="1"/>
  <c r="AL100" i="28"/>
  <c r="L100" i="37" s="1"/>
  <c r="R100" i="37"/>
  <c r="S100" i="37"/>
  <c r="T100" i="37"/>
  <c r="U100" i="37"/>
  <c r="W100" i="37"/>
  <c r="Q100" i="37"/>
  <c r="O100" i="37"/>
  <c r="E104" i="37"/>
  <c r="E104" i="39"/>
  <c r="C105" i="37"/>
  <c r="C105" i="39"/>
  <c r="J106" i="37"/>
  <c r="K106" i="37"/>
  <c r="O107" i="37"/>
  <c r="Q107" i="37"/>
  <c r="S107" i="37"/>
  <c r="W107" i="37"/>
  <c r="T107" i="37"/>
  <c r="U107" i="37"/>
  <c r="E110" i="37"/>
  <c r="E110" i="39"/>
  <c r="D111" i="37"/>
  <c r="D111" i="39"/>
  <c r="C112" i="37"/>
  <c r="C112" i="39"/>
  <c r="AL112" i="28"/>
  <c r="L112" i="37" s="1"/>
  <c r="AL113" i="28"/>
  <c r="T113" i="37"/>
  <c r="U113" i="37"/>
  <c r="V113" i="37"/>
  <c r="W113" i="37"/>
  <c r="X113" i="37"/>
  <c r="O113" i="37"/>
  <c r="S113" i="37"/>
  <c r="Q113" i="37"/>
  <c r="E116" i="37"/>
  <c r="E116" i="39"/>
  <c r="D117" i="37"/>
  <c r="D117" i="39"/>
  <c r="N118" i="37"/>
  <c r="C118" i="37"/>
  <c r="C118" i="39"/>
  <c r="J119" i="37"/>
  <c r="K119" i="37"/>
  <c r="V120" i="37"/>
  <c r="O120" i="37"/>
  <c r="W120" i="37"/>
  <c r="H120" i="37"/>
  <c r="P120" i="37"/>
  <c r="X120" i="37"/>
  <c r="I120" i="37"/>
  <c r="Q120" i="37"/>
  <c r="R120" i="37"/>
  <c r="S120" i="37"/>
  <c r="U120" i="37"/>
  <c r="T120" i="37"/>
  <c r="E123" i="37"/>
  <c r="E123" i="39"/>
  <c r="D124" i="37"/>
  <c r="D124" i="39"/>
  <c r="C125" i="37"/>
  <c r="N125" i="37"/>
  <c r="C125" i="39"/>
  <c r="AL127" i="28"/>
  <c r="T127" i="37"/>
  <c r="U127" i="37"/>
  <c r="V127" i="37"/>
  <c r="O127" i="37"/>
  <c r="W127" i="37"/>
  <c r="P127" i="37"/>
  <c r="X127" i="37"/>
  <c r="H127" i="37"/>
  <c r="Q127" i="37"/>
  <c r="S127" i="37"/>
  <c r="I127" i="37"/>
  <c r="R127" i="37"/>
  <c r="E131" i="37"/>
  <c r="E131" i="39"/>
  <c r="C132" i="37"/>
  <c r="N132" i="37"/>
  <c r="C132" i="39"/>
  <c r="AL134" i="28"/>
  <c r="S134" i="37"/>
  <c r="T134" i="37"/>
  <c r="U134" i="37"/>
  <c r="V134" i="37"/>
  <c r="O134" i="37"/>
  <c r="W134" i="37"/>
  <c r="P134" i="37"/>
  <c r="X134" i="37"/>
  <c r="I134" i="37"/>
  <c r="R134" i="37"/>
  <c r="H134" i="37"/>
  <c r="Q134" i="37"/>
  <c r="E137" i="37"/>
  <c r="E137" i="39"/>
  <c r="D138" i="37"/>
  <c r="D138" i="39"/>
  <c r="C139" i="37"/>
  <c r="N139" i="37"/>
  <c r="C139" i="39"/>
  <c r="AL141" i="28"/>
  <c r="I141" i="37"/>
  <c r="R141" i="37"/>
  <c r="S141" i="37"/>
  <c r="T141" i="37"/>
  <c r="U141" i="37"/>
  <c r="V141" i="37"/>
  <c r="O141" i="37"/>
  <c r="W141" i="37"/>
  <c r="H141" i="37"/>
  <c r="Q141" i="37"/>
  <c r="P141" i="37"/>
  <c r="X141" i="37"/>
  <c r="E145" i="37"/>
  <c r="E145" i="39"/>
  <c r="D146" i="37"/>
  <c r="D146" i="39"/>
  <c r="N147" i="37"/>
  <c r="C147" i="37"/>
  <c r="C147" i="39"/>
  <c r="AL147" i="28"/>
  <c r="AL148" i="28"/>
  <c r="O148" i="37"/>
  <c r="W148" i="37"/>
  <c r="P148" i="37"/>
  <c r="X148" i="37"/>
  <c r="H148" i="37"/>
  <c r="Q148" i="37"/>
  <c r="I148" i="37"/>
  <c r="R148" i="37"/>
  <c r="S148" i="37"/>
  <c r="T148" i="37"/>
  <c r="U148" i="37"/>
  <c r="V148" i="37"/>
  <c r="E152" i="37"/>
  <c r="E152" i="39"/>
  <c r="C153" i="37"/>
  <c r="N153" i="37"/>
  <c r="C153" i="39"/>
  <c r="J154" i="37"/>
  <c r="K154" i="37"/>
  <c r="AL155" i="28"/>
  <c r="T155" i="37"/>
  <c r="U155" i="37"/>
  <c r="V155" i="37"/>
  <c r="O155" i="37"/>
  <c r="W155" i="37"/>
  <c r="H155" i="37"/>
  <c r="P155" i="37"/>
  <c r="X155" i="37"/>
  <c r="Q155" i="37"/>
  <c r="R155" i="37"/>
  <c r="S155" i="37"/>
  <c r="I155" i="37"/>
  <c r="E159" i="37"/>
  <c r="E159" i="39"/>
  <c r="D160" i="37"/>
  <c r="D160" i="39"/>
  <c r="N161" i="37"/>
  <c r="C161" i="37"/>
  <c r="C161" i="39"/>
  <c r="J162" i="37"/>
  <c r="K162" i="37"/>
  <c r="V163" i="37"/>
  <c r="O163" i="37"/>
  <c r="W163" i="37"/>
  <c r="H163" i="37"/>
  <c r="P163" i="37"/>
  <c r="X163" i="37"/>
  <c r="I163" i="37"/>
  <c r="Q163" i="37"/>
  <c r="R163" i="37"/>
  <c r="S163" i="37"/>
  <c r="U163" i="37"/>
  <c r="T163" i="37"/>
  <c r="E166" i="37"/>
  <c r="E166" i="39"/>
  <c r="D167" i="37"/>
  <c r="D167" i="39"/>
  <c r="N168" i="37"/>
  <c r="C168" i="37"/>
  <c r="C168" i="39"/>
  <c r="AL168" i="28"/>
  <c r="AL169" i="28"/>
  <c r="V169" i="37"/>
  <c r="O169" i="37"/>
  <c r="W169" i="37"/>
  <c r="H169" i="37"/>
  <c r="P169" i="37"/>
  <c r="X169" i="37"/>
  <c r="I169" i="37"/>
  <c r="Q169" i="37"/>
  <c r="R169" i="37"/>
  <c r="S169" i="37"/>
  <c r="U169" i="37"/>
  <c r="T169" i="37"/>
  <c r="D173" i="37"/>
  <c r="D173" i="39"/>
  <c r="N174" i="37"/>
  <c r="C174" i="37"/>
  <c r="C174" i="39"/>
  <c r="K175" i="37"/>
  <c r="J175" i="37"/>
  <c r="E179" i="37"/>
  <c r="E179" i="39"/>
  <c r="D180" i="37"/>
  <c r="D180" i="39"/>
  <c r="K181" i="37"/>
  <c r="J181" i="37"/>
  <c r="AL182" i="28"/>
  <c r="T182" i="37"/>
  <c r="U182" i="37"/>
  <c r="V182" i="37"/>
  <c r="O182" i="37"/>
  <c r="W182" i="37"/>
  <c r="H182" i="37"/>
  <c r="P182" i="37"/>
  <c r="X182" i="37"/>
  <c r="I182" i="37"/>
  <c r="Q182" i="37"/>
  <c r="S182" i="37"/>
  <c r="R182" i="37"/>
  <c r="E185" i="37"/>
  <c r="E185" i="39"/>
  <c r="D186" i="37"/>
  <c r="D186" i="39"/>
  <c r="N187" i="37"/>
  <c r="C187" i="37"/>
  <c r="C187" i="39"/>
  <c r="K188" i="37"/>
  <c r="J188" i="37"/>
  <c r="D192" i="37"/>
  <c r="D192" i="39"/>
  <c r="N193" i="37"/>
  <c r="C193" i="37"/>
  <c r="C193" i="39"/>
  <c r="K194" i="37"/>
  <c r="J194" i="37"/>
  <c r="AL195" i="28"/>
  <c r="T195" i="37"/>
  <c r="U195" i="37"/>
  <c r="V195" i="37"/>
  <c r="O195" i="37"/>
  <c r="W195" i="37"/>
  <c r="H195" i="37"/>
  <c r="P195" i="37"/>
  <c r="X195" i="37"/>
  <c r="I195" i="37"/>
  <c r="Q195" i="37"/>
  <c r="S195" i="37"/>
  <c r="R195" i="37"/>
  <c r="E198" i="37"/>
  <c r="E198" i="39"/>
  <c r="D199" i="37"/>
  <c r="D199" i="39"/>
  <c r="K200" i="37"/>
  <c r="J200" i="37"/>
  <c r="AL201" i="28"/>
  <c r="T201" i="37"/>
  <c r="U201" i="37"/>
  <c r="V201" i="37"/>
  <c r="O201" i="37"/>
  <c r="W201" i="37"/>
  <c r="H201" i="37"/>
  <c r="P201" i="37"/>
  <c r="X201" i="37"/>
  <c r="I201" i="37"/>
  <c r="Q201" i="37"/>
  <c r="S201" i="37"/>
  <c r="R201" i="37"/>
  <c r="D205" i="37"/>
  <c r="D205" i="39"/>
  <c r="N206" i="37"/>
  <c r="C206" i="37"/>
  <c r="C206" i="39"/>
  <c r="K207" i="37"/>
  <c r="J207" i="37"/>
  <c r="E211" i="37"/>
  <c r="E211" i="39"/>
  <c r="D212" i="37"/>
  <c r="D212" i="39"/>
  <c r="K213" i="37"/>
  <c r="J213" i="37"/>
  <c r="AL214" i="28"/>
  <c r="T214" i="37"/>
  <c r="U214" i="37"/>
  <c r="V214" i="37"/>
  <c r="O214" i="37"/>
  <c r="W214" i="37"/>
  <c r="H214" i="37"/>
  <c r="P214" i="37"/>
  <c r="X214" i="37"/>
  <c r="I214" i="37"/>
  <c r="Q214" i="37"/>
  <c r="S214" i="37"/>
  <c r="R214" i="37"/>
  <c r="E217" i="37"/>
  <c r="E217" i="39"/>
  <c r="D218" i="37"/>
  <c r="D218" i="39"/>
  <c r="N219" i="37"/>
  <c r="C219" i="37"/>
  <c r="C219" i="39"/>
  <c r="K220" i="37"/>
  <c r="J220" i="37"/>
  <c r="D224" i="37"/>
  <c r="D224" i="39"/>
  <c r="N225" i="37"/>
  <c r="C225" i="37"/>
  <c r="C225" i="39"/>
  <c r="K226" i="37"/>
  <c r="J226" i="37"/>
  <c r="AL227" i="28"/>
  <c r="T227" i="37"/>
  <c r="V227" i="37"/>
  <c r="O227" i="37"/>
  <c r="W227" i="37"/>
  <c r="H227" i="37"/>
  <c r="P227" i="37"/>
  <c r="X227" i="37"/>
  <c r="I227" i="37"/>
  <c r="Q227" i="37"/>
  <c r="S227" i="37"/>
  <c r="U227" i="37"/>
  <c r="R227" i="37"/>
  <c r="E230" i="37"/>
  <c r="E230" i="39"/>
  <c r="D231" i="37"/>
  <c r="D231" i="39"/>
  <c r="K232" i="37"/>
  <c r="J232" i="37"/>
  <c r="AL233" i="28"/>
  <c r="T233" i="37"/>
  <c r="V233" i="37"/>
  <c r="O233" i="37"/>
  <c r="W233" i="37"/>
  <c r="H233" i="37"/>
  <c r="P233" i="37"/>
  <c r="X233" i="37"/>
  <c r="I233" i="37"/>
  <c r="Q233" i="37"/>
  <c r="S233" i="37"/>
  <c r="R233" i="37"/>
  <c r="U233" i="37"/>
  <c r="D237" i="37"/>
  <c r="D237" i="39"/>
  <c r="D237" i="32"/>
  <c r="C238" i="37"/>
  <c r="N238" i="37"/>
  <c r="C238" i="39"/>
  <c r="C238" i="32"/>
  <c r="J239" i="37"/>
  <c r="K239" i="37"/>
  <c r="E243" i="37"/>
  <c r="E243" i="39"/>
  <c r="E243" i="32"/>
  <c r="D244" i="37"/>
  <c r="D244" i="39"/>
  <c r="D244" i="32"/>
  <c r="J245" i="37"/>
  <c r="K245" i="37"/>
  <c r="AL246" i="28"/>
  <c r="H246" i="37"/>
  <c r="P246" i="37"/>
  <c r="X246" i="37"/>
  <c r="I246" i="37"/>
  <c r="Q246" i="37"/>
  <c r="R246" i="37"/>
  <c r="S246" i="37"/>
  <c r="T246" i="37"/>
  <c r="U246" i="37"/>
  <c r="O246" i="37"/>
  <c r="W246" i="37"/>
  <c r="V246" i="37"/>
  <c r="E249" i="37"/>
  <c r="E249" i="39"/>
  <c r="E249" i="32"/>
  <c r="D250" i="37"/>
  <c r="D250" i="39"/>
  <c r="D250" i="32"/>
  <c r="C251" i="37"/>
  <c r="N251" i="37"/>
  <c r="C251" i="39"/>
  <c r="C251" i="32"/>
  <c r="J252" i="37"/>
  <c r="K252" i="37"/>
  <c r="D256" i="37"/>
  <c r="D256" i="39"/>
  <c r="D256" i="32"/>
  <c r="C257" i="37"/>
  <c r="N257" i="37"/>
  <c r="C257" i="39"/>
  <c r="C257" i="32"/>
  <c r="J258" i="37"/>
  <c r="K258" i="37"/>
  <c r="AL259" i="28"/>
  <c r="H259" i="37"/>
  <c r="P259" i="37"/>
  <c r="X259" i="37"/>
  <c r="I259" i="37"/>
  <c r="Q259" i="37"/>
  <c r="R259" i="37"/>
  <c r="S259" i="37"/>
  <c r="T259" i="37"/>
  <c r="U259" i="37"/>
  <c r="O259" i="37"/>
  <c r="W259" i="37"/>
  <c r="V259" i="37"/>
  <c r="E262" i="37"/>
  <c r="E262" i="39"/>
  <c r="E262" i="32"/>
  <c r="D263" i="37"/>
  <c r="D263" i="39"/>
  <c r="D263" i="32"/>
  <c r="C264" i="37"/>
  <c r="N264" i="37"/>
  <c r="C264" i="39"/>
  <c r="C264" i="32"/>
  <c r="K265" i="37"/>
  <c r="J265" i="37"/>
  <c r="AL266" i="28"/>
  <c r="S266" i="37"/>
  <c r="T266" i="37"/>
  <c r="U266" i="37"/>
  <c r="V266" i="37"/>
  <c r="O266" i="37"/>
  <c r="W266" i="37"/>
  <c r="H266" i="37"/>
  <c r="P266" i="37"/>
  <c r="X266" i="37"/>
  <c r="R266" i="37"/>
  <c r="I266" i="37"/>
  <c r="Q266" i="37"/>
  <c r="E270" i="37"/>
  <c r="E270" i="39"/>
  <c r="D271" i="37"/>
  <c r="D271" i="39"/>
  <c r="D271" i="32"/>
  <c r="C272" i="37"/>
  <c r="N272" i="37"/>
  <c r="C272" i="39"/>
  <c r="AL272" i="28"/>
  <c r="AL273" i="28"/>
  <c r="S273" i="37"/>
  <c r="T273" i="37"/>
  <c r="U273" i="37"/>
  <c r="V273" i="37"/>
  <c r="O273" i="37"/>
  <c r="W273" i="37"/>
  <c r="H273" i="37"/>
  <c r="P273" i="37"/>
  <c r="X273" i="37"/>
  <c r="R273" i="37"/>
  <c r="Q273" i="37"/>
  <c r="I273" i="37"/>
  <c r="E277" i="37"/>
  <c r="E277" i="39"/>
  <c r="E277" i="32"/>
  <c r="D278" i="37"/>
  <c r="D278" i="39"/>
  <c r="D278" i="32"/>
  <c r="C279" i="37"/>
  <c r="N279" i="37"/>
  <c r="C279" i="39"/>
  <c r="C279" i="32"/>
  <c r="K280" i="37"/>
  <c r="J280" i="37"/>
  <c r="D284" i="37"/>
  <c r="D284" i="39"/>
  <c r="C285" i="37"/>
  <c r="N285" i="37"/>
  <c r="C285" i="39"/>
  <c r="C285" i="32"/>
  <c r="K286" i="37"/>
  <c r="J286" i="37"/>
  <c r="AL287" i="28"/>
  <c r="S287" i="37"/>
  <c r="T287" i="37"/>
  <c r="U287" i="37"/>
  <c r="V287" i="37"/>
  <c r="O287" i="37"/>
  <c r="W287" i="37"/>
  <c r="H287" i="37"/>
  <c r="P287" i="37"/>
  <c r="X287" i="37"/>
  <c r="R287" i="37"/>
  <c r="I287" i="37"/>
  <c r="Q287" i="37"/>
  <c r="E290" i="37"/>
  <c r="E290" i="39"/>
  <c r="D291" i="37"/>
  <c r="D291" i="39"/>
  <c r="D291" i="32"/>
  <c r="K292" i="37"/>
  <c r="J292" i="37"/>
  <c r="AL293" i="28"/>
  <c r="O293" i="37"/>
  <c r="R293" i="37"/>
  <c r="I293" i="37"/>
  <c r="V293" i="37"/>
  <c r="W293" i="37"/>
  <c r="X293" i="37"/>
  <c r="P293" i="37"/>
  <c r="Q293" i="37"/>
  <c r="S293" i="37"/>
  <c r="H293" i="37"/>
  <c r="U293" i="37"/>
  <c r="T293" i="37"/>
  <c r="D297" i="39"/>
  <c r="D297" i="37"/>
  <c r="D297" i="32"/>
  <c r="N298" i="37"/>
  <c r="C298" i="39"/>
  <c r="C298" i="37"/>
  <c r="C298" i="32"/>
  <c r="J299" i="37"/>
  <c r="K299" i="37"/>
  <c r="E303" i="39"/>
  <c r="E303" i="37"/>
  <c r="E303" i="32"/>
  <c r="D304" i="32"/>
  <c r="D304" i="39"/>
  <c r="D304" i="37"/>
  <c r="J305" i="37"/>
  <c r="K305" i="37"/>
  <c r="AL306" i="28"/>
  <c r="V306" i="37"/>
  <c r="O306" i="37"/>
  <c r="W306" i="37"/>
  <c r="H306" i="37"/>
  <c r="P306" i="37"/>
  <c r="X306" i="37"/>
  <c r="I306" i="37"/>
  <c r="Q306" i="37"/>
  <c r="R306" i="37"/>
  <c r="S306" i="37"/>
  <c r="U306" i="37"/>
  <c r="T306" i="37"/>
  <c r="E309" i="37"/>
  <c r="E309" i="32"/>
  <c r="E309" i="39"/>
  <c r="D310" i="39"/>
  <c r="D310" i="37"/>
  <c r="D310" i="32"/>
  <c r="N311" i="37"/>
  <c r="C311" i="39"/>
  <c r="C311" i="37"/>
  <c r="C311" i="32"/>
  <c r="C49" i="32"/>
  <c r="E50" i="32"/>
  <c r="E53" i="32"/>
  <c r="D56" i="32"/>
  <c r="C62" i="32"/>
  <c r="C65" i="32"/>
  <c r="E69" i="32"/>
  <c r="D72" i="32"/>
  <c r="D75" i="32"/>
  <c r="C78" i="32"/>
  <c r="E82" i="32"/>
  <c r="D88" i="32"/>
  <c r="D91" i="32"/>
  <c r="C97" i="32"/>
  <c r="E101" i="32"/>
  <c r="D104" i="32"/>
  <c r="D107" i="32"/>
  <c r="C110" i="32"/>
  <c r="E114" i="32"/>
  <c r="D120" i="32"/>
  <c r="D123" i="32"/>
  <c r="C129" i="32"/>
  <c r="E130" i="32"/>
  <c r="E133" i="32"/>
  <c r="D136" i="32"/>
  <c r="C142" i="32"/>
  <c r="C145" i="32"/>
  <c r="E149" i="32"/>
  <c r="D152" i="32"/>
  <c r="D155" i="32"/>
  <c r="C158" i="32"/>
  <c r="C161" i="32"/>
  <c r="E162" i="32"/>
  <c r="E165" i="32"/>
  <c r="E171" i="32"/>
  <c r="C173" i="32"/>
  <c r="C176" i="32"/>
  <c r="C179" i="32"/>
  <c r="D185" i="32"/>
  <c r="D191" i="32"/>
  <c r="E197" i="32"/>
  <c r="E200" i="32"/>
  <c r="E203" i="32"/>
  <c r="C205" i="32"/>
  <c r="C208" i="32"/>
  <c r="C211" i="32"/>
  <c r="D217" i="32"/>
  <c r="D223" i="32"/>
  <c r="E229" i="32"/>
  <c r="E232" i="32"/>
  <c r="E235" i="32"/>
  <c r="C240" i="32"/>
  <c r="C243" i="32"/>
  <c r="E306" i="32"/>
  <c r="AE48" i="37"/>
  <c r="AG48" i="37"/>
  <c r="E51" i="37"/>
  <c r="E51" i="39"/>
  <c r="D52" i="37"/>
  <c r="D52" i="39"/>
  <c r="C53" i="37"/>
  <c r="N53" i="37"/>
  <c r="C53" i="39"/>
  <c r="AL55" i="28"/>
  <c r="U55" i="37"/>
  <c r="W55" i="37"/>
  <c r="O55" i="37"/>
  <c r="Q55" i="37"/>
  <c r="S55" i="37"/>
  <c r="E58" i="37"/>
  <c r="E58" i="39"/>
  <c r="D59" i="37"/>
  <c r="D59" i="39"/>
  <c r="C60" i="37"/>
  <c r="C60" i="39"/>
  <c r="AL60" i="28"/>
  <c r="M60" i="37" s="1"/>
  <c r="AL61" i="28"/>
  <c r="M61" i="37" s="1"/>
  <c r="W61" i="37"/>
  <c r="O61" i="37"/>
  <c r="Q61" i="37"/>
  <c r="S61" i="37"/>
  <c r="I61" i="37"/>
  <c r="U61" i="37"/>
  <c r="R61" i="37"/>
  <c r="V61" i="37"/>
  <c r="E65" i="37"/>
  <c r="E65" i="39"/>
  <c r="D66" i="37"/>
  <c r="D66" i="39"/>
  <c r="C67" i="37"/>
  <c r="C67" i="39"/>
  <c r="J68" i="37"/>
  <c r="K68" i="37"/>
  <c r="AL69" i="28"/>
  <c r="L69" i="37" s="1"/>
  <c r="W69" i="37"/>
  <c r="O69" i="37"/>
  <c r="Q69" i="37"/>
  <c r="R69" i="37"/>
  <c r="T69" i="37"/>
  <c r="U69" i="37"/>
  <c r="S69" i="37"/>
  <c r="V69" i="37"/>
  <c r="D73" i="37"/>
  <c r="D73" i="39"/>
  <c r="N74" i="37"/>
  <c r="C74" i="37"/>
  <c r="C74" i="39"/>
  <c r="E79" i="37"/>
  <c r="E79" i="39"/>
  <c r="D80" i="37"/>
  <c r="D80" i="39"/>
  <c r="AL82" i="28"/>
  <c r="L82" i="37" s="1"/>
  <c r="V82" i="37"/>
  <c r="W82" i="37"/>
  <c r="O82" i="37"/>
  <c r="Q82" i="37"/>
  <c r="R82" i="37"/>
  <c r="S82" i="37"/>
  <c r="T82" i="37"/>
  <c r="U82" i="37"/>
  <c r="E85" i="37"/>
  <c r="E85" i="39"/>
  <c r="D86" i="37"/>
  <c r="D86" i="39"/>
  <c r="N87" i="37"/>
  <c r="C87" i="37"/>
  <c r="C87" i="39"/>
  <c r="D92" i="37"/>
  <c r="D92" i="39"/>
  <c r="C93" i="37"/>
  <c r="C93" i="39"/>
  <c r="J94" i="37"/>
  <c r="K94" i="37"/>
  <c r="AL95" i="28"/>
  <c r="L95" i="37" s="1"/>
  <c r="R95" i="37"/>
  <c r="S95" i="37"/>
  <c r="T95" i="37"/>
  <c r="U95" i="37"/>
  <c r="W95" i="37"/>
  <c r="Q95" i="37"/>
  <c r="O95" i="37"/>
  <c r="E98" i="37"/>
  <c r="E98" i="39"/>
  <c r="D99" i="37"/>
  <c r="D99" i="39"/>
  <c r="AL101" i="28"/>
  <c r="L101" i="37" s="1"/>
  <c r="T101" i="37"/>
  <c r="U101" i="37"/>
  <c r="W101" i="37"/>
  <c r="O101" i="37"/>
  <c r="S101" i="37"/>
  <c r="Q101" i="37"/>
  <c r="R101" i="37"/>
  <c r="D105" i="37"/>
  <c r="D105" i="39"/>
  <c r="C106" i="37"/>
  <c r="C106" i="39"/>
  <c r="E111" i="37"/>
  <c r="E111" i="39"/>
  <c r="D112" i="37"/>
  <c r="D112" i="39"/>
  <c r="J113" i="37"/>
  <c r="K113" i="37"/>
  <c r="AL114" i="28"/>
  <c r="V114" i="37"/>
  <c r="O114" i="37"/>
  <c r="W114" i="37"/>
  <c r="H114" i="37"/>
  <c r="P114" i="37"/>
  <c r="X114" i="37"/>
  <c r="I114" i="37"/>
  <c r="Q114" i="37"/>
  <c r="R114" i="37"/>
  <c r="S114" i="37"/>
  <c r="U114" i="37"/>
  <c r="T114" i="37"/>
  <c r="E117" i="37"/>
  <c r="E117" i="39"/>
  <c r="D118" i="37"/>
  <c r="D118" i="39"/>
  <c r="N119" i="37"/>
  <c r="C119" i="37"/>
  <c r="C119" i="39"/>
  <c r="J120" i="37"/>
  <c r="K120" i="37"/>
  <c r="E124" i="37"/>
  <c r="E124" i="39"/>
  <c r="D125" i="37"/>
  <c r="D125" i="39"/>
  <c r="N126" i="37"/>
  <c r="C126" i="37"/>
  <c r="C126" i="39"/>
  <c r="AL128" i="28"/>
  <c r="U128" i="37"/>
  <c r="V128" i="37"/>
  <c r="O128" i="37"/>
  <c r="W128" i="37"/>
  <c r="P128" i="37"/>
  <c r="X128" i="37"/>
  <c r="H128" i="37"/>
  <c r="Q128" i="37"/>
  <c r="I128" i="37"/>
  <c r="R128" i="37"/>
  <c r="T128" i="37"/>
  <c r="S128" i="37"/>
  <c r="D132" i="37"/>
  <c r="D132" i="39"/>
  <c r="C133" i="37"/>
  <c r="N133" i="37"/>
  <c r="C133" i="39"/>
  <c r="AL135" i="28"/>
  <c r="T135" i="37"/>
  <c r="U135" i="37"/>
  <c r="V135" i="37"/>
  <c r="O135" i="37"/>
  <c r="W135" i="37"/>
  <c r="P135" i="37"/>
  <c r="X135" i="37"/>
  <c r="H135" i="37"/>
  <c r="Q135" i="37"/>
  <c r="S135" i="37"/>
  <c r="I135" i="37"/>
  <c r="R135" i="37"/>
  <c r="E138" i="37"/>
  <c r="E138" i="39"/>
  <c r="D139" i="37"/>
  <c r="D139" i="39"/>
  <c r="C140" i="37"/>
  <c r="N140" i="37"/>
  <c r="C140" i="39"/>
  <c r="AL142" i="28"/>
  <c r="S142" i="37"/>
  <c r="T142" i="37"/>
  <c r="U142" i="37"/>
  <c r="V142" i="37"/>
  <c r="O142" i="37"/>
  <c r="W142" i="37"/>
  <c r="P142" i="37"/>
  <c r="X142" i="37"/>
  <c r="I142" i="37"/>
  <c r="R142" i="37"/>
  <c r="H142" i="37"/>
  <c r="Q142" i="37"/>
  <c r="E146" i="37"/>
  <c r="E146" i="39"/>
  <c r="D147" i="37"/>
  <c r="D147" i="39"/>
  <c r="AL149" i="28"/>
  <c r="P149" i="37"/>
  <c r="X149" i="37"/>
  <c r="H149" i="37"/>
  <c r="Q149" i="37"/>
  <c r="I149" i="37"/>
  <c r="R149" i="37"/>
  <c r="S149" i="37"/>
  <c r="T149" i="37"/>
  <c r="O149" i="37"/>
  <c r="U149" i="37"/>
  <c r="V149" i="37"/>
  <c r="W149" i="37"/>
  <c r="D153" i="37"/>
  <c r="D153" i="39"/>
  <c r="N154" i="37"/>
  <c r="C154" i="37"/>
  <c r="C154" i="39"/>
  <c r="J155" i="37"/>
  <c r="K155" i="37"/>
  <c r="AL156" i="28"/>
  <c r="T156" i="37"/>
  <c r="U156" i="37"/>
  <c r="V156" i="37"/>
  <c r="O156" i="37"/>
  <c r="W156" i="37"/>
  <c r="H156" i="37"/>
  <c r="P156" i="37"/>
  <c r="X156" i="37"/>
  <c r="I156" i="37"/>
  <c r="Q156" i="37"/>
  <c r="S156" i="37"/>
  <c r="R156" i="37"/>
  <c r="E160" i="37"/>
  <c r="E160" i="39"/>
  <c r="D161" i="37"/>
  <c r="D161" i="39"/>
  <c r="N162" i="37"/>
  <c r="C162" i="37"/>
  <c r="C162" i="39"/>
  <c r="J163" i="37"/>
  <c r="K163" i="37"/>
  <c r="E167" i="37"/>
  <c r="E167" i="39"/>
  <c r="D168" i="37"/>
  <c r="D168" i="39"/>
  <c r="J169" i="37"/>
  <c r="K169" i="37"/>
  <c r="AL170" i="28"/>
  <c r="V170" i="37"/>
  <c r="O170" i="37"/>
  <c r="W170" i="37"/>
  <c r="H170" i="37"/>
  <c r="P170" i="37"/>
  <c r="X170" i="37"/>
  <c r="I170" i="37"/>
  <c r="Q170" i="37"/>
  <c r="R170" i="37"/>
  <c r="S170" i="37"/>
  <c r="U170" i="37"/>
  <c r="T170" i="37"/>
  <c r="E173" i="37"/>
  <c r="E173" i="39"/>
  <c r="D174" i="37"/>
  <c r="D174" i="39"/>
  <c r="N175" i="37"/>
  <c r="C175" i="37"/>
  <c r="C175" i="39"/>
  <c r="L175" i="37"/>
  <c r="M175" i="37"/>
  <c r="AL176" i="28"/>
  <c r="T176" i="37"/>
  <c r="U176" i="37"/>
  <c r="V176" i="37"/>
  <c r="O176" i="37"/>
  <c r="W176" i="37"/>
  <c r="H176" i="37"/>
  <c r="P176" i="37"/>
  <c r="X176" i="37"/>
  <c r="I176" i="37"/>
  <c r="Q176" i="37"/>
  <c r="S176" i="37"/>
  <c r="R176" i="37"/>
  <c r="E180" i="37"/>
  <c r="E180" i="39"/>
  <c r="N181" i="37"/>
  <c r="C181" i="37"/>
  <c r="C181" i="39"/>
  <c r="K182" i="37"/>
  <c r="J182" i="37"/>
  <c r="T183" i="37"/>
  <c r="U183" i="37"/>
  <c r="V183" i="37"/>
  <c r="O183" i="37"/>
  <c r="W183" i="37"/>
  <c r="H183" i="37"/>
  <c r="P183" i="37"/>
  <c r="X183" i="37"/>
  <c r="I183" i="37"/>
  <c r="Q183" i="37"/>
  <c r="S183" i="37"/>
  <c r="R183" i="37"/>
  <c r="E186" i="37"/>
  <c r="E186" i="39"/>
  <c r="D187" i="37"/>
  <c r="D187" i="39"/>
  <c r="N188" i="37"/>
  <c r="C188" i="37"/>
  <c r="C188" i="39"/>
  <c r="L188" i="37"/>
  <c r="M188" i="37"/>
  <c r="AL189" i="28"/>
  <c r="T189" i="37"/>
  <c r="U189" i="37"/>
  <c r="V189" i="37"/>
  <c r="O189" i="37"/>
  <c r="W189" i="37"/>
  <c r="H189" i="37"/>
  <c r="P189" i="37"/>
  <c r="X189" i="37"/>
  <c r="I189" i="37"/>
  <c r="Q189" i="37"/>
  <c r="S189" i="37"/>
  <c r="R189" i="37"/>
  <c r="E192" i="37"/>
  <c r="E192" i="39"/>
  <c r="D193" i="37"/>
  <c r="D193" i="39"/>
  <c r="N194" i="37"/>
  <c r="C194" i="37"/>
  <c r="C194" i="39"/>
  <c r="K195" i="37"/>
  <c r="J195" i="37"/>
  <c r="T196" i="37"/>
  <c r="U196" i="37"/>
  <c r="V196" i="37"/>
  <c r="O196" i="37"/>
  <c r="W196" i="37"/>
  <c r="H196" i="37"/>
  <c r="P196" i="37"/>
  <c r="X196" i="37"/>
  <c r="I196" i="37"/>
  <c r="Q196" i="37"/>
  <c r="S196" i="37"/>
  <c r="R196" i="37"/>
  <c r="E199" i="37"/>
  <c r="E199" i="39"/>
  <c r="N200" i="37"/>
  <c r="C200" i="37"/>
  <c r="C200" i="39"/>
  <c r="K201" i="37"/>
  <c r="J201" i="37"/>
  <c r="AL202" i="28"/>
  <c r="T202" i="37"/>
  <c r="U202" i="37"/>
  <c r="V202" i="37"/>
  <c r="O202" i="37"/>
  <c r="W202" i="37"/>
  <c r="H202" i="37"/>
  <c r="P202" i="37"/>
  <c r="X202" i="37"/>
  <c r="I202" i="37"/>
  <c r="Q202" i="37"/>
  <c r="S202" i="37"/>
  <c r="R202" i="37"/>
  <c r="E205" i="37"/>
  <c r="E205" i="39"/>
  <c r="D206" i="37"/>
  <c r="D206" i="39"/>
  <c r="N207" i="37"/>
  <c r="C207" i="37"/>
  <c r="C207" i="39"/>
  <c r="L207" i="37"/>
  <c r="M207" i="37"/>
  <c r="AL208" i="28"/>
  <c r="T208" i="37"/>
  <c r="U208" i="37"/>
  <c r="V208" i="37"/>
  <c r="O208" i="37"/>
  <c r="W208" i="37"/>
  <c r="H208" i="37"/>
  <c r="P208" i="37"/>
  <c r="X208" i="37"/>
  <c r="I208" i="37"/>
  <c r="Q208" i="37"/>
  <c r="S208" i="37"/>
  <c r="R208" i="37"/>
  <c r="E212" i="37"/>
  <c r="E212" i="39"/>
  <c r="N213" i="37"/>
  <c r="C213" i="37"/>
  <c r="C213" i="39"/>
  <c r="K214" i="37"/>
  <c r="J214" i="37"/>
  <c r="T215" i="37"/>
  <c r="U215" i="37"/>
  <c r="V215" i="37"/>
  <c r="O215" i="37"/>
  <c r="W215" i="37"/>
  <c r="H215" i="37"/>
  <c r="P215" i="37"/>
  <c r="X215" i="37"/>
  <c r="I215" i="37"/>
  <c r="Q215" i="37"/>
  <c r="S215" i="37"/>
  <c r="R215" i="37"/>
  <c r="E218" i="37"/>
  <c r="E218" i="39"/>
  <c r="D219" i="37"/>
  <c r="D219" i="39"/>
  <c r="N220" i="37"/>
  <c r="C220" i="37"/>
  <c r="C220" i="39"/>
  <c r="L220" i="37"/>
  <c r="M220" i="37"/>
  <c r="AL221" i="28"/>
  <c r="T221" i="37"/>
  <c r="V221" i="37"/>
  <c r="O221" i="37"/>
  <c r="W221" i="37"/>
  <c r="H221" i="37"/>
  <c r="P221" i="37"/>
  <c r="X221" i="37"/>
  <c r="I221" i="37"/>
  <c r="Q221" i="37"/>
  <c r="S221" i="37"/>
  <c r="R221" i="37"/>
  <c r="U221" i="37"/>
  <c r="E224" i="37"/>
  <c r="E224" i="39"/>
  <c r="D225" i="37"/>
  <c r="D225" i="39"/>
  <c r="N226" i="37"/>
  <c r="C226" i="37"/>
  <c r="C226" i="39"/>
  <c r="K227" i="37"/>
  <c r="J227" i="37"/>
  <c r="T228" i="37"/>
  <c r="V228" i="37"/>
  <c r="O228" i="37"/>
  <c r="W228" i="37"/>
  <c r="H228" i="37"/>
  <c r="P228" i="37"/>
  <c r="X228" i="37"/>
  <c r="I228" i="37"/>
  <c r="Q228" i="37"/>
  <c r="S228" i="37"/>
  <c r="U228" i="37"/>
  <c r="R228" i="37"/>
  <c r="E231" i="37"/>
  <c r="E231" i="39"/>
  <c r="N232" i="37"/>
  <c r="C232" i="37"/>
  <c r="C232" i="39"/>
  <c r="K233" i="37"/>
  <c r="J233" i="37"/>
  <c r="AL234" i="28"/>
  <c r="T234" i="37"/>
  <c r="V234" i="37"/>
  <c r="O234" i="37"/>
  <c r="W234" i="37"/>
  <c r="H234" i="37"/>
  <c r="P234" i="37"/>
  <c r="X234" i="37"/>
  <c r="I234" i="37"/>
  <c r="Q234" i="37"/>
  <c r="S234" i="37"/>
  <c r="R234" i="37"/>
  <c r="U234" i="37"/>
  <c r="E237" i="37"/>
  <c r="E237" i="39"/>
  <c r="E237" i="32"/>
  <c r="D238" i="37"/>
  <c r="D238" i="39"/>
  <c r="D238" i="32"/>
  <c r="C239" i="37"/>
  <c r="N239" i="37"/>
  <c r="C239" i="39"/>
  <c r="C239" i="32"/>
  <c r="L239" i="37"/>
  <c r="M239" i="37"/>
  <c r="AL240" i="28"/>
  <c r="H240" i="37"/>
  <c r="P240" i="37"/>
  <c r="X240" i="37"/>
  <c r="I240" i="37"/>
  <c r="Q240" i="37"/>
  <c r="R240" i="37"/>
  <c r="S240" i="37"/>
  <c r="T240" i="37"/>
  <c r="U240" i="37"/>
  <c r="O240" i="37"/>
  <c r="W240" i="37"/>
  <c r="V240" i="37"/>
  <c r="E244" i="37"/>
  <c r="E244" i="39"/>
  <c r="E244" i="32"/>
  <c r="C245" i="37"/>
  <c r="N245" i="37"/>
  <c r="C245" i="39"/>
  <c r="C245" i="32"/>
  <c r="J246" i="37"/>
  <c r="K246" i="37"/>
  <c r="H247" i="37"/>
  <c r="P247" i="37"/>
  <c r="X247" i="37"/>
  <c r="I247" i="37"/>
  <c r="Q247" i="37"/>
  <c r="R247" i="37"/>
  <c r="S247" i="37"/>
  <c r="T247" i="37"/>
  <c r="U247" i="37"/>
  <c r="O247" i="37"/>
  <c r="W247" i="37"/>
  <c r="V247" i="37"/>
  <c r="E250" i="37"/>
  <c r="E250" i="39"/>
  <c r="E250" i="32"/>
  <c r="D251" i="37"/>
  <c r="D251" i="39"/>
  <c r="D251" i="32"/>
  <c r="C252" i="37"/>
  <c r="N252" i="37"/>
  <c r="C252" i="39"/>
  <c r="C252" i="32"/>
  <c r="AL252" i="28"/>
  <c r="AL253" i="28"/>
  <c r="H253" i="37"/>
  <c r="P253" i="37"/>
  <c r="X253" i="37"/>
  <c r="I253" i="37"/>
  <c r="Q253" i="37"/>
  <c r="R253" i="37"/>
  <c r="S253" i="37"/>
  <c r="T253" i="37"/>
  <c r="U253" i="37"/>
  <c r="O253" i="37"/>
  <c r="W253" i="37"/>
  <c r="V253" i="37"/>
  <c r="E256" i="37"/>
  <c r="E256" i="39"/>
  <c r="E256" i="32"/>
  <c r="D257" i="37"/>
  <c r="D257" i="39"/>
  <c r="D257" i="32"/>
  <c r="C258" i="37"/>
  <c r="N258" i="37"/>
  <c r="C258" i="39"/>
  <c r="C258" i="32"/>
  <c r="J259" i="37"/>
  <c r="K259" i="37"/>
  <c r="H260" i="37"/>
  <c r="P260" i="37"/>
  <c r="X260" i="37"/>
  <c r="I260" i="37"/>
  <c r="Q260" i="37"/>
  <c r="R260" i="37"/>
  <c r="S260" i="37"/>
  <c r="T260" i="37"/>
  <c r="U260" i="37"/>
  <c r="O260" i="37"/>
  <c r="W260" i="37"/>
  <c r="V260" i="37"/>
  <c r="E263" i="37"/>
  <c r="E263" i="39"/>
  <c r="E263" i="32"/>
  <c r="D264" i="37"/>
  <c r="D264" i="39"/>
  <c r="D264" i="32"/>
  <c r="C265" i="37"/>
  <c r="N265" i="37"/>
  <c r="C265" i="32"/>
  <c r="C265" i="39"/>
  <c r="K266" i="37"/>
  <c r="J266" i="37"/>
  <c r="AL267" i="28"/>
  <c r="S267" i="37"/>
  <c r="T267" i="37"/>
  <c r="U267" i="37"/>
  <c r="V267" i="37"/>
  <c r="O267" i="37"/>
  <c r="W267" i="37"/>
  <c r="H267" i="37"/>
  <c r="P267" i="37"/>
  <c r="X267" i="37"/>
  <c r="R267" i="37"/>
  <c r="I267" i="37"/>
  <c r="Q267" i="37"/>
  <c r="E271" i="37"/>
  <c r="E271" i="39"/>
  <c r="E271" i="32"/>
  <c r="D272" i="37"/>
  <c r="D272" i="39"/>
  <c r="D272" i="32"/>
  <c r="K273" i="37"/>
  <c r="J273" i="37"/>
  <c r="AL274" i="28"/>
  <c r="S274" i="37"/>
  <c r="T274" i="37"/>
  <c r="U274" i="37"/>
  <c r="V274" i="37"/>
  <c r="O274" i="37"/>
  <c r="W274" i="37"/>
  <c r="H274" i="37"/>
  <c r="P274" i="37"/>
  <c r="X274" i="37"/>
  <c r="R274" i="37"/>
  <c r="I274" i="37"/>
  <c r="Q274" i="37"/>
  <c r="E278" i="37"/>
  <c r="E278" i="39"/>
  <c r="E278" i="32"/>
  <c r="D279" i="37"/>
  <c r="D279" i="39"/>
  <c r="D279" i="32"/>
  <c r="C280" i="37"/>
  <c r="N280" i="37"/>
  <c r="C280" i="39"/>
  <c r="C280" i="32"/>
  <c r="L280" i="37"/>
  <c r="M280" i="37"/>
  <c r="AL281" i="28"/>
  <c r="S281" i="37"/>
  <c r="T281" i="37"/>
  <c r="U281" i="37"/>
  <c r="V281" i="37"/>
  <c r="O281" i="37"/>
  <c r="W281" i="37"/>
  <c r="H281" i="37"/>
  <c r="P281" i="37"/>
  <c r="X281" i="37"/>
  <c r="R281" i="37"/>
  <c r="Q281" i="37"/>
  <c r="I281" i="37"/>
  <c r="E284" i="37"/>
  <c r="E284" i="39"/>
  <c r="E284" i="32"/>
  <c r="D285" i="37"/>
  <c r="D285" i="39"/>
  <c r="D285" i="32"/>
  <c r="C286" i="37"/>
  <c r="N286" i="37"/>
  <c r="C286" i="39"/>
  <c r="C286" i="32"/>
  <c r="K287" i="37"/>
  <c r="J287" i="37"/>
  <c r="S288" i="37"/>
  <c r="T288" i="37"/>
  <c r="U288" i="37"/>
  <c r="V288" i="37"/>
  <c r="O288" i="37"/>
  <c r="W288" i="37"/>
  <c r="H288" i="37"/>
  <c r="P288" i="37"/>
  <c r="X288" i="37"/>
  <c r="R288" i="37"/>
  <c r="I288" i="37"/>
  <c r="Q288" i="37"/>
  <c r="E291" i="37"/>
  <c r="E291" i="39"/>
  <c r="E291" i="32"/>
  <c r="C292" i="37"/>
  <c r="N292" i="37"/>
  <c r="C292" i="39"/>
  <c r="J293" i="37"/>
  <c r="K293" i="37"/>
  <c r="AL294" i="28"/>
  <c r="V294" i="37"/>
  <c r="O294" i="37"/>
  <c r="W294" i="37"/>
  <c r="H294" i="37"/>
  <c r="P294" i="37"/>
  <c r="X294" i="37"/>
  <c r="I294" i="37"/>
  <c r="Q294" i="37"/>
  <c r="R294" i="37"/>
  <c r="S294" i="37"/>
  <c r="U294" i="37"/>
  <c r="T294" i="37"/>
  <c r="E297" i="37"/>
  <c r="E297" i="39"/>
  <c r="E297" i="32"/>
  <c r="D298" i="39"/>
  <c r="D298" i="32"/>
  <c r="D298" i="37"/>
  <c r="N299" i="37"/>
  <c r="C299" i="39"/>
  <c r="C299" i="37"/>
  <c r="C299" i="32"/>
  <c r="AL299" i="28"/>
  <c r="AL300" i="28"/>
  <c r="V300" i="37"/>
  <c r="O300" i="37"/>
  <c r="W300" i="37"/>
  <c r="H300" i="37"/>
  <c r="P300" i="37"/>
  <c r="X300" i="37"/>
  <c r="I300" i="37"/>
  <c r="Q300" i="37"/>
  <c r="R300" i="37"/>
  <c r="S300" i="37"/>
  <c r="U300" i="37"/>
  <c r="T300" i="37"/>
  <c r="E304" i="39"/>
  <c r="E304" i="37"/>
  <c r="E304" i="32"/>
  <c r="N305" i="37"/>
  <c r="C305" i="37"/>
  <c r="C305" i="39"/>
  <c r="C305" i="32"/>
  <c r="J306" i="37"/>
  <c r="K306" i="37"/>
  <c r="AL307" i="28"/>
  <c r="V307" i="37"/>
  <c r="O307" i="37"/>
  <c r="W307" i="37"/>
  <c r="H307" i="37"/>
  <c r="P307" i="37"/>
  <c r="X307" i="37"/>
  <c r="I307" i="37"/>
  <c r="Q307" i="37"/>
  <c r="R307" i="37"/>
  <c r="S307" i="37"/>
  <c r="U307" i="37"/>
  <c r="T307" i="37"/>
  <c r="E310" i="37"/>
  <c r="E310" i="39"/>
  <c r="E310" i="32"/>
  <c r="D311" i="39"/>
  <c r="D311" i="37"/>
  <c r="D49" i="32"/>
  <c r="C52" i="32"/>
  <c r="C55" i="32"/>
  <c r="E56" i="32"/>
  <c r="D62" i="32"/>
  <c r="D65" i="32"/>
  <c r="C71" i="32"/>
  <c r="E72" i="32"/>
  <c r="E75" i="32"/>
  <c r="D78" i="32"/>
  <c r="D81" i="32"/>
  <c r="C84" i="32"/>
  <c r="C87" i="32"/>
  <c r="E88" i="32"/>
  <c r="E91" i="32"/>
  <c r="D94" i="32"/>
  <c r="D97" i="32"/>
  <c r="C103" i="32"/>
  <c r="E104" i="32"/>
  <c r="E107" i="32"/>
  <c r="D110" i="32"/>
  <c r="D113" i="32"/>
  <c r="C116" i="32"/>
  <c r="C119" i="32"/>
  <c r="E120" i="32"/>
  <c r="E123" i="32"/>
  <c r="D129" i="32"/>
  <c r="C132" i="32"/>
  <c r="C135" i="32"/>
  <c r="E136" i="32"/>
  <c r="D142" i="32"/>
  <c r="D145" i="32"/>
  <c r="C151" i="32"/>
  <c r="E152" i="32"/>
  <c r="E155" i="32"/>
  <c r="D158" i="32"/>
  <c r="D161" i="32"/>
  <c r="C164" i="32"/>
  <c r="C167" i="32"/>
  <c r="C170" i="32"/>
  <c r="D173" i="32"/>
  <c r="D176" i="32"/>
  <c r="D179" i="32"/>
  <c r="D182" i="32"/>
  <c r="E185" i="32"/>
  <c r="E188" i="32"/>
  <c r="E191" i="32"/>
  <c r="C193" i="32"/>
  <c r="E194" i="32"/>
  <c r="C196" i="32"/>
  <c r="C199" i="32"/>
  <c r="C202" i="32"/>
  <c r="D205" i="32"/>
  <c r="D208" i="32"/>
  <c r="D211" i="32"/>
  <c r="D214" i="32"/>
  <c r="E217" i="32"/>
  <c r="E220" i="32"/>
  <c r="E223" i="32"/>
  <c r="C225" i="32"/>
  <c r="E226" i="32"/>
  <c r="C228" i="32"/>
  <c r="C231" i="32"/>
  <c r="C234" i="32"/>
  <c r="D303" i="32"/>
  <c r="D48" i="37"/>
  <c r="D48" i="39"/>
  <c r="AL48" i="28"/>
  <c r="M48" i="37" s="1"/>
  <c r="R48" i="37"/>
  <c r="S48" i="37"/>
  <c r="U48" i="37"/>
  <c r="V48" i="37"/>
  <c r="O48" i="37"/>
  <c r="Q48" i="37"/>
  <c r="W48" i="37"/>
  <c r="E52" i="37"/>
  <c r="E52" i="39"/>
  <c r="N54" i="37"/>
  <c r="C54" i="37"/>
  <c r="C54" i="39"/>
  <c r="S56" i="37"/>
  <c r="U56" i="37"/>
  <c r="V56" i="37"/>
  <c r="W56" i="37"/>
  <c r="O56" i="37"/>
  <c r="Q56" i="37"/>
  <c r="E59" i="37"/>
  <c r="E59" i="39"/>
  <c r="D60" i="37"/>
  <c r="D60" i="39"/>
  <c r="K61" i="37"/>
  <c r="J61" i="37"/>
  <c r="AL62" i="28"/>
  <c r="M62" i="37" s="1"/>
  <c r="O62" i="37"/>
  <c r="Q62" i="37"/>
  <c r="R62" i="37"/>
  <c r="I62" i="37"/>
  <c r="U62" i="37"/>
  <c r="V62" i="37"/>
  <c r="S62" i="37"/>
  <c r="W62" i="37"/>
  <c r="E66" i="37"/>
  <c r="E66" i="39"/>
  <c r="D67" i="37"/>
  <c r="D67" i="39"/>
  <c r="C68" i="37"/>
  <c r="N68" i="37"/>
  <c r="C68" i="39"/>
  <c r="AL70" i="28"/>
  <c r="L70" i="37" s="1"/>
  <c r="V70" i="37"/>
  <c r="W70" i="37"/>
  <c r="O70" i="37"/>
  <c r="Q70" i="37"/>
  <c r="S70" i="37"/>
  <c r="T70" i="37"/>
  <c r="R70" i="37"/>
  <c r="U70" i="37"/>
  <c r="E73" i="37"/>
  <c r="E73" i="39"/>
  <c r="D74" i="37"/>
  <c r="D74" i="39"/>
  <c r="N75" i="37"/>
  <c r="C75" i="37"/>
  <c r="C75" i="39"/>
  <c r="AL76" i="28"/>
  <c r="L76" i="37" s="1"/>
  <c r="T76" i="37"/>
  <c r="U76" i="37"/>
  <c r="V76" i="37"/>
  <c r="W76" i="37"/>
  <c r="O76" i="37"/>
  <c r="Q76" i="37"/>
  <c r="R76" i="37"/>
  <c r="S76" i="37"/>
  <c r="E80" i="37"/>
  <c r="E80" i="39"/>
  <c r="N81" i="37"/>
  <c r="C81" i="37"/>
  <c r="C81" i="39"/>
  <c r="U83" i="37"/>
  <c r="V83" i="37"/>
  <c r="W83" i="37"/>
  <c r="O83" i="37"/>
  <c r="Q83" i="37"/>
  <c r="R83" i="37"/>
  <c r="S83" i="37"/>
  <c r="T83" i="37"/>
  <c r="E86" i="37"/>
  <c r="E86" i="39"/>
  <c r="D87" i="37"/>
  <c r="D87" i="39"/>
  <c r="N88" i="37"/>
  <c r="C88" i="37"/>
  <c r="C88" i="39"/>
  <c r="AL89" i="28"/>
  <c r="Q89" i="37"/>
  <c r="R89" i="37"/>
  <c r="S89" i="37"/>
  <c r="T89" i="37"/>
  <c r="U89" i="37"/>
  <c r="V89" i="37"/>
  <c r="W89" i="37"/>
  <c r="O89" i="37"/>
  <c r="E92" i="37"/>
  <c r="E92" i="39"/>
  <c r="D93" i="37"/>
  <c r="D93" i="39"/>
  <c r="C94" i="37"/>
  <c r="C94" i="39"/>
  <c r="J95" i="37"/>
  <c r="K95" i="37"/>
  <c r="S96" i="37"/>
  <c r="T96" i="37"/>
  <c r="U96" i="37"/>
  <c r="W96" i="37"/>
  <c r="R96" i="37"/>
  <c r="Q96" i="37"/>
  <c r="O96" i="37"/>
  <c r="E99" i="37"/>
  <c r="E99" i="39"/>
  <c r="C100" i="37"/>
  <c r="C100" i="39"/>
  <c r="AL102" i="28"/>
  <c r="L102" i="37" s="1"/>
  <c r="W102" i="37"/>
  <c r="O102" i="37"/>
  <c r="Q102" i="37"/>
  <c r="R102" i="37"/>
  <c r="U102" i="37"/>
  <c r="S102" i="37"/>
  <c r="T102" i="37"/>
  <c r="E105" i="37"/>
  <c r="E105" i="39"/>
  <c r="D106" i="37"/>
  <c r="D106" i="39"/>
  <c r="C107" i="37"/>
  <c r="C107" i="39"/>
  <c r="AL107" i="28"/>
  <c r="L107" i="37" s="1"/>
  <c r="AL108" i="28"/>
  <c r="L108" i="37" s="1"/>
  <c r="O108" i="37"/>
  <c r="Q108" i="37"/>
  <c r="W108" i="37"/>
  <c r="U108" i="37"/>
  <c r="S108" i="37"/>
  <c r="E112" i="37"/>
  <c r="E112" i="39"/>
  <c r="C113" i="37"/>
  <c r="C113" i="39"/>
  <c r="J114" i="37"/>
  <c r="K114" i="37"/>
  <c r="V115" i="37"/>
  <c r="O115" i="37"/>
  <c r="W115" i="37"/>
  <c r="H115" i="37"/>
  <c r="P115" i="37"/>
  <c r="X115" i="37"/>
  <c r="I115" i="37"/>
  <c r="Q115" i="37"/>
  <c r="R115" i="37"/>
  <c r="S115" i="37"/>
  <c r="U115" i="37"/>
  <c r="T115" i="37"/>
  <c r="E118" i="37"/>
  <c r="E118" i="39"/>
  <c r="D119" i="37"/>
  <c r="D119" i="39"/>
  <c r="N120" i="37"/>
  <c r="C120" i="37"/>
  <c r="C120" i="39"/>
  <c r="AL120" i="28"/>
  <c r="AL121" i="28"/>
  <c r="V121" i="37"/>
  <c r="O121" i="37"/>
  <c r="W121" i="37"/>
  <c r="H121" i="37"/>
  <c r="P121" i="37"/>
  <c r="X121" i="37"/>
  <c r="I121" i="37"/>
  <c r="Q121" i="37"/>
  <c r="R121" i="37"/>
  <c r="S121" i="37"/>
  <c r="U121" i="37"/>
  <c r="T121" i="37"/>
  <c r="E125" i="37"/>
  <c r="E125" i="39"/>
  <c r="D126" i="37"/>
  <c r="D126" i="39"/>
  <c r="C127" i="37"/>
  <c r="N127" i="37"/>
  <c r="C127" i="39"/>
  <c r="AL129" i="28"/>
  <c r="V129" i="37"/>
  <c r="O129" i="37"/>
  <c r="W129" i="37"/>
  <c r="P129" i="37"/>
  <c r="X129" i="37"/>
  <c r="H129" i="37"/>
  <c r="Q129" i="37"/>
  <c r="I129" i="37"/>
  <c r="R129" i="37"/>
  <c r="S129" i="37"/>
  <c r="U129" i="37"/>
  <c r="T129" i="37"/>
  <c r="E132" i="37"/>
  <c r="E132" i="39"/>
  <c r="D133" i="37"/>
  <c r="D133" i="39"/>
  <c r="C134" i="37"/>
  <c r="N134" i="37"/>
  <c r="C134" i="39"/>
  <c r="U136" i="37"/>
  <c r="V136" i="37"/>
  <c r="O136" i="37"/>
  <c r="W136" i="37"/>
  <c r="P136" i="37"/>
  <c r="X136" i="37"/>
  <c r="H136" i="37"/>
  <c r="Q136" i="37"/>
  <c r="I136" i="37"/>
  <c r="R136" i="37"/>
  <c r="T136" i="37"/>
  <c r="S136" i="37"/>
  <c r="E139" i="37"/>
  <c r="E139" i="39"/>
  <c r="D140" i="37"/>
  <c r="D140" i="39"/>
  <c r="C141" i="37"/>
  <c r="N141" i="37"/>
  <c r="C141" i="39"/>
  <c r="AL143" i="28"/>
  <c r="O143" i="37"/>
  <c r="H143" i="37"/>
  <c r="Q143" i="37"/>
  <c r="R143" i="37"/>
  <c r="S143" i="37"/>
  <c r="T143" i="37"/>
  <c r="U143" i="37"/>
  <c r="I143" i="37"/>
  <c r="V143" i="37"/>
  <c r="W143" i="37"/>
  <c r="X143" i="37"/>
  <c r="P143" i="37"/>
  <c r="E147" i="37"/>
  <c r="E147" i="39"/>
  <c r="C148" i="37"/>
  <c r="N148" i="37"/>
  <c r="C148" i="39"/>
  <c r="AL150" i="28"/>
  <c r="H150" i="37"/>
  <c r="Q150" i="37"/>
  <c r="I150" i="37"/>
  <c r="R150" i="37"/>
  <c r="S150" i="37"/>
  <c r="T150" i="37"/>
  <c r="U150" i="37"/>
  <c r="O150" i="37"/>
  <c r="P150" i="37"/>
  <c r="V150" i="37"/>
  <c r="W150" i="37"/>
  <c r="X150" i="37"/>
  <c r="E153" i="37"/>
  <c r="E153" i="39"/>
  <c r="D154" i="37"/>
  <c r="D154" i="39"/>
  <c r="N155" i="37"/>
  <c r="C155" i="37"/>
  <c r="C155" i="39"/>
  <c r="J156" i="37"/>
  <c r="K156" i="37"/>
  <c r="AL157" i="28"/>
  <c r="T157" i="37"/>
  <c r="U157" i="37"/>
  <c r="V157" i="37"/>
  <c r="O157" i="37"/>
  <c r="W157" i="37"/>
  <c r="H157" i="37"/>
  <c r="P157" i="37"/>
  <c r="X157" i="37"/>
  <c r="Q157" i="37"/>
  <c r="R157" i="37"/>
  <c r="S157" i="37"/>
  <c r="I157" i="37"/>
  <c r="E161" i="37"/>
  <c r="E161" i="39"/>
  <c r="D162" i="37"/>
  <c r="D162" i="39"/>
  <c r="N163" i="37"/>
  <c r="C163" i="37"/>
  <c r="C163" i="39"/>
  <c r="M163" i="37"/>
  <c r="L163" i="37"/>
  <c r="AL164" i="28"/>
  <c r="V164" i="37"/>
  <c r="O164" i="37"/>
  <c r="W164" i="37"/>
  <c r="H164" i="37"/>
  <c r="P164" i="37"/>
  <c r="X164" i="37"/>
  <c r="I164" i="37"/>
  <c r="Q164" i="37"/>
  <c r="R164" i="37"/>
  <c r="S164" i="37"/>
  <c r="U164" i="37"/>
  <c r="T164" i="37"/>
  <c r="E168" i="37"/>
  <c r="E168" i="39"/>
  <c r="N169" i="37"/>
  <c r="C169" i="37"/>
  <c r="C169" i="39"/>
  <c r="J170" i="37"/>
  <c r="K170" i="37"/>
  <c r="AL171" i="28"/>
  <c r="V171" i="37"/>
  <c r="O171" i="37"/>
  <c r="W171" i="37"/>
  <c r="H171" i="37"/>
  <c r="P171" i="37"/>
  <c r="X171" i="37"/>
  <c r="I171" i="37"/>
  <c r="Q171" i="37"/>
  <c r="R171" i="37"/>
  <c r="S171" i="37"/>
  <c r="U171" i="37"/>
  <c r="T171" i="37"/>
  <c r="E174" i="37"/>
  <c r="E174" i="39"/>
  <c r="D175" i="37"/>
  <c r="D175" i="39"/>
  <c r="K176" i="37"/>
  <c r="J176" i="37"/>
  <c r="AL177" i="28"/>
  <c r="T177" i="37"/>
  <c r="U177" i="37"/>
  <c r="V177" i="37"/>
  <c r="O177" i="37"/>
  <c r="W177" i="37"/>
  <c r="H177" i="37"/>
  <c r="P177" i="37"/>
  <c r="X177" i="37"/>
  <c r="I177" i="37"/>
  <c r="Q177" i="37"/>
  <c r="S177" i="37"/>
  <c r="R177" i="37"/>
  <c r="D181" i="37"/>
  <c r="D181" i="39"/>
  <c r="N182" i="37"/>
  <c r="C182" i="37"/>
  <c r="C182" i="39"/>
  <c r="K183" i="37"/>
  <c r="J183" i="37"/>
  <c r="E187" i="37"/>
  <c r="E187" i="39"/>
  <c r="D188" i="37"/>
  <c r="D188" i="39"/>
  <c r="K189" i="37"/>
  <c r="J189" i="37"/>
  <c r="AL190" i="28"/>
  <c r="T190" i="37"/>
  <c r="U190" i="37"/>
  <c r="V190" i="37"/>
  <c r="O190" i="37"/>
  <c r="W190" i="37"/>
  <c r="H190" i="37"/>
  <c r="P190" i="37"/>
  <c r="X190" i="37"/>
  <c r="I190" i="37"/>
  <c r="Q190" i="37"/>
  <c r="S190" i="37"/>
  <c r="R190" i="37"/>
  <c r="E193" i="37"/>
  <c r="E193" i="39"/>
  <c r="D194" i="37"/>
  <c r="D194" i="39"/>
  <c r="N195" i="37"/>
  <c r="C195" i="37"/>
  <c r="C195" i="39"/>
  <c r="K196" i="37"/>
  <c r="J196" i="37"/>
  <c r="D200" i="37"/>
  <c r="D200" i="39"/>
  <c r="N201" i="37"/>
  <c r="C201" i="37"/>
  <c r="C201" i="39"/>
  <c r="K202" i="37"/>
  <c r="J202" i="37"/>
  <c r="AL203" i="28"/>
  <c r="T203" i="37"/>
  <c r="U203" i="37"/>
  <c r="V203" i="37"/>
  <c r="O203" i="37"/>
  <c r="W203" i="37"/>
  <c r="H203" i="37"/>
  <c r="P203" i="37"/>
  <c r="X203" i="37"/>
  <c r="I203" i="37"/>
  <c r="Q203" i="37"/>
  <c r="S203" i="37"/>
  <c r="R203" i="37"/>
  <c r="E206" i="37"/>
  <c r="E206" i="39"/>
  <c r="D207" i="37"/>
  <c r="D207" i="39"/>
  <c r="K208" i="37"/>
  <c r="J208" i="37"/>
  <c r="AL209" i="28"/>
  <c r="T209" i="37"/>
  <c r="U209" i="37"/>
  <c r="V209" i="37"/>
  <c r="O209" i="37"/>
  <c r="W209" i="37"/>
  <c r="H209" i="37"/>
  <c r="P209" i="37"/>
  <c r="X209" i="37"/>
  <c r="I209" i="37"/>
  <c r="Q209" i="37"/>
  <c r="S209" i="37"/>
  <c r="R209" i="37"/>
  <c r="D213" i="37"/>
  <c r="D213" i="39"/>
  <c r="N214" i="37"/>
  <c r="C214" i="37"/>
  <c r="C214" i="39"/>
  <c r="K215" i="37"/>
  <c r="J215" i="37"/>
  <c r="E219" i="37"/>
  <c r="E219" i="39"/>
  <c r="D220" i="37"/>
  <c r="D220" i="39"/>
  <c r="K221" i="37"/>
  <c r="J221" i="37"/>
  <c r="AL222" i="28"/>
  <c r="T222" i="37"/>
  <c r="V222" i="37"/>
  <c r="O222" i="37"/>
  <c r="W222" i="37"/>
  <c r="H222" i="37"/>
  <c r="P222" i="37"/>
  <c r="X222" i="37"/>
  <c r="I222" i="37"/>
  <c r="Q222" i="37"/>
  <c r="S222" i="37"/>
  <c r="R222" i="37"/>
  <c r="U222" i="37"/>
  <c r="E225" i="37"/>
  <c r="E225" i="39"/>
  <c r="D226" i="37"/>
  <c r="D226" i="39"/>
  <c r="N227" i="37"/>
  <c r="C227" i="37"/>
  <c r="C227" i="39"/>
  <c r="K228" i="37"/>
  <c r="J228" i="37"/>
  <c r="D232" i="37"/>
  <c r="D232" i="39"/>
  <c r="N233" i="37"/>
  <c r="C233" i="37"/>
  <c r="C233" i="39"/>
  <c r="K234" i="37"/>
  <c r="J234" i="37"/>
  <c r="AL235" i="28"/>
  <c r="T235" i="37"/>
  <c r="V235" i="37"/>
  <c r="O235" i="37"/>
  <c r="W235" i="37"/>
  <c r="H235" i="37"/>
  <c r="P235" i="37"/>
  <c r="X235" i="37"/>
  <c r="I235" i="37"/>
  <c r="Q235" i="37"/>
  <c r="S235" i="37"/>
  <c r="U235" i="37"/>
  <c r="R235" i="37"/>
  <c r="E238" i="37"/>
  <c r="E238" i="39"/>
  <c r="D239" i="37"/>
  <c r="D239" i="39"/>
  <c r="D239" i="32"/>
  <c r="J240" i="37"/>
  <c r="K240" i="37"/>
  <c r="AL241" i="28"/>
  <c r="H241" i="37"/>
  <c r="P241" i="37"/>
  <c r="X241" i="37"/>
  <c r="I241" i="37"/>
  <c r="Q241" i="37"/>
  <c r="R241" i="37"/>
  <c r="S241" i="37"/>
  <c r="T241" i="37"/>
  <c r="U241" i="37"/>
  <c r="O241" i="37"/>
  <c r="W241" i="37"/>
  <c r="V241" i="37"/>
  <c r="D245" i="37"/>
  <c r="D245" i="39"/>
  <c r="D245" i="32"/>
  <c r="C246" i="37"/>
  <c r="N246" i="37"/>
  <c r="C246" i="39"/>
  <c r="J247" i="37"/>
  <c r="K247" i="37"/>
  <c r="E251" i="37"/>
  <c r="E251" i="39"/>
  <c r="E251" i="32"/>
  <c r="D252" i="37"/>
  <c r="D252" i="39"/>
  <c r="J253" i="37"/>
  <c r="K253" i="37"/>
  <c r="AL254" i="28"/>
  <c r="H254" i="37"/>
  <c r="P254" i="37"/>
  <c r="X254" i="37"/>
  <c r="I254" i="37"/>
  <c r="Q254" i="37"/>
  <c r="R254" i="37"/>
  <c r="S254" i="37"/>
  <c r="T254" i="37"/>
  <c r="U254" i="37"/>
  <c r="O254" i="37"/>
  <c r="W254" i="37"/>
  <c r="V254" i="37"/>
  <c r="E257" i="37"/>
  <c r="E257" i="39"/>
  <c r="E257" i="32"/>
  <c r="D258" i="37"/>
  <c r="D258" i="39"/>
  <c r="C259" i="37"/>
  <c r="N259" i="37"/>
  <c r="C259" i="39"/>
  <c r="C259" i="32"/>
  <c r="J260" i="37"/>
  <c r="K260" i="37"/>
  <c r="E264" i="37"/>
  <c r="E264" i="39"/>
  <c r="D265" i="37"/>
  <c r="D265" i="39"/>
  <c r="D265" i="32"/>
  <c r="C266" i="37"/>
  <c r="N266" i="37"/>
  <c r="C266" i="39"/>
  <c r="C266" i="32"/>
  <c r="K267" i="37"/>
  <c r="J267" i="37"/>
  <c r="AL268" i="28"/>
  <c r="S268" i="37"/>
  <c r="T268" i="37"/>
  <c r="U268" i="37"/>
  <c r="V268" i="37"/>
  <c r="O268" i="37"/>
  <c r="W268" i="37"/>
  <c r="H268" i="37"/>
  <c r="P268" i="37"/>
  <c r="X268" i="37"/>
  <c r="R268" i="37"/>
  <c r="I268" i="37"/>
  <c r="Q268" i="37"/>
  <c r="E272" i="37"/>
  <c r="E272" i="39"/>
  <c r="E272" i="32"/>
  <c r="C273" i="37"/>
  <c r="N273" i="37"/>
  <c r="C273" i="32"/>
  <c r="C273" i="39"/>
  <c r="K274" i="37"/>
  <c r="J274" i="37"/>
  <c r="AL275" i="28"/>
  <c r="S275" i="37"/>
  <c r="T275" i="37"/>
  <c r="U275" i="37"/>
  <c r="V275" i="37"/>
  <c r="O275" i="37"/>
  <c r="W275" i="37"/>
  <c r="H275" i="37"/>
  <c r="P275" i="37"/>
  <c r="X275" i="37"/>
  <c r="R275" i="37"/>
  <c r="I275" i="37"/>
  <c r="Q275" i="37"/>
  <c r="E279" i="37"/>
  <c r="E279" i="39"/>
  <c r="E279" i="32"/>
  <c r="D280" i="37"/>
  <c r="D280" i="39"/>
  <c r="D280" i="32"/>
  <c r="K281" i="37"/>
  <c r="J281" i="37"/>
  <c r="AL282" i="28"/>
  <c r="S282" i="37"/>
  <c r="T282" i="37"/>
  <c r="U282" i="37"/>
  <c r="V282" i="37"/>
  <c r="O282" i="37"/>
  <c r="W282" i="37"/>
  <c r="H282" i="37"/>
  <c r="P282" i="37"/>
  <c r="X282" i="37"/>
  <c r="R282" i="37"/>
  <c r="I282" i="37"/>
  <c r="Q282" i="37"/>
  <c r="E285" i="37"/>
  <c r="E285" i="39"/>
  <c r="E285" i="32"/>
  <c r="D286" i="37"/>
  <c r="D286" i="39"/>
  <c r="D286" i="32"/>
  <c r="C287" i="37"/>
  <c r="N287" i="37"/>
  <c r="C287" i="39"/>
  <c r="C287" i="32"/>
  <c r="K288" i="37"/>
  <c r="J288" i="37"/>
  <c r="D292" i="37"/>
  <c r="D292" i="39"/>
  <c r="D292" i="32"/>
  <c r="N293" i="37"/>
  <c r="C293" i="39"/>
  <c r="C293" i="37"/>
  <c r="C293" i="32"/>
  <c r="J294" i="37"/>
  <c r="K294" i="37"/>
  <c r="AL295" i="28"/>
  <c r="V295" i="37"/>
  <c r="O295" i="37"/>
  <c r="W295" i="37"/>
  <c r="H295" i="37"/>
  <c r="P295" i="37"/>
  <c r="X295" i="37"/>
  <c r="I295" i="37"/>
  <c r="Q295" i="37"/>
  <c r="R295" i="37"/>
  <c r="S295" i="37"/>
  <c r="U295" i="37"/>
  <c r="T295" i="37"/>
  <c r="E298" i="37"/>
  <c r="E298" i="39"/>
  <c r="D299" i="39"/>
  <c r="D299" i="32"/>
  <c r="D299" i="37"/>
  <c r="J300" i="37"/>
  <c r="K300" i="37"/>
  <c r="AL301" i="28"/>
  <c r="V301" i="37"/>
  <c r="O301" i="37"/>
  <c r="W301" i="37"/>
  <c r="H301" i="37"/>
  <c r="P301" i="37"/>
  <c r="X301" i="37"/>
  <c r="I301" i="37"/>
  <c r="Q301" i="37"/>
  <c r="R301" i="37"/>
  <c r="S301" i="37"/>
  <c r="U301" i="37"/>
  <c r="T301" i="37"/>
  <c r="D305" i="39"/>
  <c r="D305" i="37"/>
  <c r="D305" i="32"/>
  <c r="N306" i="37"/>
  <c r="C306" i="39"/>
  <c r="C306" i="37"/>
  <c r="C306" i="32"/>
  <c r="J307" i="37"/>
  <c r="K307" i="37"/>
  <c r="V308" i="37"/>
  <c r="O308" i="37"/>
  <c r="W308" i="37"/>
  <c r="H308" i="37"/>
  <c r="P308" i="37"/>
  <c r="X308" i="37"/>
  <c r="I308" i="37"/>
  <c r="Q308" i="37"/>
  <c r="R308" i="37"/>
  <c r="S308" i="37"/>
  <c r="U308" i="37"/>
  <c r="T308" i="37"/>
  <c r="E311" i="37"/>
  <c r="E311" i="39"/>
  <c r="E311" i="32"/>
  <c r="E49" i="32"/>
  <c r="D52" i="32"/>
  <c r="D55" i="32"/>
  <c r="C58" i="32"/>
  <c r="C61" i="32"/>
  <c r="E62" i="32"/>
  <c r="E65" i="32"/>
  <c r="D68" i="32"/>
  <c r="D71" i="32"/>
  <c r="C74" i="32"/>
  <c r="C77" i="32"/>
  <c r="E78" i="32"/>
  <c r="E81" i="32"/>
  <c r="D84" i="32"/>
  <c r="D87" i="32"/>
  <c r="C90" i="32"/>
  <c r="C93" i="32"/>
  <c r="E94" i="32"/>
  <c r="E97" i="32"/>
  <c r="D100" i="32"/>
  <c r="D103" i="32"/>
  <c r="C106" i="32"/>
  <c r="C109" i="32"/>
  <c r="E110" i="32"/>
  <c r="E113" i="32"/>
  <c r="D116" i="32"/>
  <c r="D119" i="32"/>
  <c r="C122" i="32"/>
  <c r="C125" i="32"/>
  <c r="E126" i="32"/>
  <c r="E129" i="32"/>
  <c r="D132" i="32"/>
  <c r="D135" i="32"/>
  <c r="C138" i="32"/>
  <c r="C141" i="32"/>
  <c r="E142" i="32"/>
  <c r="E145" i="32"/>
  <c r="D148" i="32"/>
  <c r="D151" i="32"/>
  <c r="C154" i="32"/>
  <c r="C157" i="32"/>
  <c r="E158" i="32"/>
  <c r="E161" i="32"/>
  <c r="D164" i="32"/>
  <c r="D167" i="32"/>
  <c r="D170" i="32"/>
  <c r="E173" i="32"/>
  <c r="E176" i="32"/>
  <c r="E179" i="32"/>
  <c r="C181" i="32"/>
  <c r="E182" i="32"/>
  <c r="C184" i="32"/>
  <c r="C187" i="32"/>
  <c r="C190" i="32"/>
  <c r="D193" i="32"/>
  <c r="D196" i="32"/>
  <c r="D199" i="32"/>
  <c r="D202" i="32"/>
  <c r="E205" i="32"/>
  <c r="E208" i="32"/>
  <c r="E211" i="32"/>
  <c r="C213" i="32"/>
  <c r="E214" i="32"/>
  <c r="C216" i="32"/>
  <c r="C219" i="32"/>
  <c r="C222" i="32"/>
  <c r="D225" i="32"/>
  <c r="D228" i="32"/>
  <c r="D231" i="32"/>
  <c r="D234" i="32"/>
  <c r="E290" i="32"/>
  <c r="C300" i="32"/>
  <c r="E54" i="39"/>
  <c r="AK54" i="37"/>
  <c r="AL54" i="37"/>
  <c r="AH54" i="37"/>
  <c r="AI54" i="37"/>
  <c r="R50" i="39"/>
  <c r="Z50" i="37"/>
  <c r="AA50" i="37"/>
  <c r="Y50" i="37"/>
  <c r="R54" i="39"/>
  <c r="Y54" i="37"/>
  <c r="Z54" i="37"/>
  <c r="AA54" i="37"/>
  <c r="AH58" i="37"/>
  <c r="AI58" i="37"/>
  <c r="AL58" i="37"/>
  <c r="AK58" i="37"/>
  <c r="AG60" i="37"/>
  <c r="AE60" i="37"/>
  <c r="AI62" i="37"/>
  <c r="AK62" i="37"/>
  <c r="AL62" i="37"/>
  <c r="AH62" i="37"/>
  <c r="AC72" i="37"/>
  <c r="AD72" i="37"/>
  <c r="AH73" i="37"/>
  <c r="AI73" i="37"/>
  <c r="AJ73" i="37"/>
  <c r="AK73" i="37"/>
  <c r="AL73" i="37"/>
  <c r="AH75" i="37"/>
  <c r="AI75" i="37"/>
  <c r="AJ75" i="37"/>
  <c r="AK75" i="37"/>
  <c r="AL75" i="37"/>
  <c r="AC78" i="37"/>
  <c r="AD78" i="37"/>
  <c r="AE83" i="37"/>
  <c r="AG83" i="37"/>
  <c r="AB83" i="37"/>
  <c r="R87" i="39"/>
  <c r="Y87" i="37"/>
  <c r="AA87" i="37"/>
  <c r="AC90" i="37"/>
  <c r="AD90" i="37"/>
  <c r="AD91" i="37"/>
  <c r="AC91" i="37"/>
  <c r="AJ99" i="37"/>
  <c r="AK99" i="37"/>
  <c r="AL99" i="37"/>
  <c r="AI99" i="37"/>
  <c r="AH99" i="37"/>
  <c r="AE115" i="37"/>
  <c r="AF115" i="37"/>
  <c r="AG115" i="37"/>
  <c r="AB115" i="37"/>
  <c r="R118" i="39"/>
  <c r="Y118" i="37"/>
  <c r="Z118" i="37"/>
  <c r="AA118" i="37"/>
  <c r="AE124" i="37"/>
  <c r="AF124" i="37"/>
  <c r="AG124" i="37"/>
  <c r="AB124" i="37"/>
  <c r="AE128" i="39"/>
  <c r="AD129" i="37"/>
  <c r="AC129" i="37"/>
  <c r="AC131" i="37"/>
  <c r="AD131" i="37"/>
  <c r="AE136" i="37"/>
  <c r="AF136" i="37"/>
  <c r="AG136" i="37"/>
  <c r="AB136" i="37"/>
  <c r="AK136" i="37"/>
  <c r="AL136" i="37"/>
  <c r="AH136" i="37"/>
  <c r="AJ136" i="37"/>
  <c r="AI136" i="37"/>
  <c r="AB220" i="37"/>
  <c r="AE220" i="37"/>
  <c r="AF220" i="37"/>
  <c r="AG220" i="37"/>
  <c r="AC270" i="37"/>
  <c r="AD270" i="37"/>
  <c r="AE311" i="37"/>
  <c r="AF311" i="37"/>
  <c r="AG311" i="37"/>
  <c r="AI49" i="37"/>
  <c r="AK49" i="37"/>
  <c r="AL49" i="37"/>
  <c r="AH49" i="37"/>
  <c r="AH53" i="37"/>
  <c r="AK53" i="37"/>
  <c r="AL53" i="37"/>
  <c r="AI53" i="37"/>
  <c r="AI57" i="37"/>
  <c r="AL57" i="37"/>
  <c r="AK57" i="37"/>
  <c r="R58" i="39"/>
  <c r="Y58" i="37"/>
  <c r="AA58" i="37"/>
  <c r="Z58" i="37"/>
  <c r="R62" i="39"/>
  <c r="Y62" i="37"/>
  <c r="Z62" i="37"/>
  <c r="AA62" i="37"/>
  <c r="AE67" i="37"/>
  <c r="AG67" i="37"/>
  <c r="R70" i="39"/>
  <c r="Y70" i="37"/>
  <c r="Z70" i="37"/>
  <c r="AA70" i="37"/>
  <c r="AD71" i="37"/>
  <c r="AC71" i="37"/>
  <c r="R82" i="39"/>
  <c r="Y82" i="37"/>
  <c r="Z82" i="37"/>
  <c r="AA82" i="37"/>
  <c r="AC84" i="37"/>
  <c r="AD84" i="37"/>
  <c r="AE86" i="37"/>
  <c r="AG86" i="37"/>
  <c r="AB95" i="37"/>
  <c r="AE95" i="37"/>
  <c r="AG95" i="37"/>
  <c r="AE97" i="37"/>
  <c r="AG97" i="37"/>
  <c r="AB97" i="37"/>
  <c r="R99" i="39"/>
  <c r="Z99" i="37"/>
  <c r="AA99" i="37"/>
  <c r="Y99" i="37"/>
  <c r="K100" i="39"/>
  <c r="AB105" i="37"/>
  <c r="AE105" i="37"/>
  <c r="AG105" i="37"/>
  <c r="AL109" i="37"/>
  <c r="AH109" i="37"/>
  <c r="AK109" i="37"/>
  <c r="AJ109" i="37"/>
  <c r="AI109" i="37"/>
  <c r="AL113" i="37"/>
  <c r="AI113" i="37"/>
  <c r="AK113" i="37"/>
  <c r="AJ113" i="37"/>
  <c r="AE119" i="37"/>
  <c r="AF119" i="37"/>
  <c r="AG119" i="37"/>
  <c r="AB119" i="37"/>
  <c r="AC125" i="37"/>
  <c r="AD125" i="37"/>
  <c r="AC127" i="37"/>
  <c r="AD127" i="37"/>
  <c r="AE128" i="37"/>
  <c r="AF128" i="37"/>
  <c r="AG128" i="37"/>
  <c r="AB128" i="37"/>
  <c r="AK128" i="37"/>
  <c r="AL128" i="37"/>
  <c r="AH128" i="37"/>
  <c r="AJ128" i="37"/>
  <c r="AI128" i="37"/>
  <c r="AE130" i="37"/>
  <c r="AF130" i="37"/>
  <c r="AG130" i="37"/>
  <c r="AB130" i="37"/>
  <c r="AC133" i="37"/>
  <c r="AD133" i="37"/>
  <c r="AB134" i="37"/>
  <c r="AE134" i="37"/>
  <c r="AF134" i="37"/>
  <c r="AG134" i="37"/>
  <c r="AC135" i="37"/>
  <c r="AD135" i="37"/>
  <c r="AC156" i="37"/>
  <c r="AD156" i="37"/>
  <c r="AI278" i="37"/>
  <c r="AJ278" i="37"/>
  <c r="AK278" i="37"/>
  <c r="AL278" i="37"/>
  <c r="AH278" i="37"/>
  <c r="AE50" i="37"/>
  <c r="AG50" i="37"/>
  <c r="AG54" i="37"/>
  <c r="AE54" i="37"/>
  <c r="AH61" i="37"/>
  <c r="AI61" i="37"/>
  <c r="AK61" i="37"/>
  <c r="AL61" i="37"/>
  <c r="R66" i="39"/>
  <c r="Z66" i="37"/>
  <c r="AA66" i="37"/>
  <c r="Y66" i="37"/>
  <c r="AC68" i="37"/>
  <c r="AD68" i="37"/>
  <c r="AC70" i="37"/>
  <c r="AD70" i="37"/>
  <c r="AE75" i="37"/>
  <c r="AG75" i="37"/>
  <c r="AB75" i="37"/>
  <c r="R79" i="39"/>
  <c r="Z79" i="37"/>
  <c r="AA79" i="37"/>
  <c r="Y79" i="37"/>
  <c r="AC82" i="37"/>
  <c r="AD82" i="37"/>
  <c r="AD83" i="37"/>
  <c r="AC83" i="37"/>
  <c r="AI90" i="37"/>
  <c r="AJ90" i="37"/>
  <c r="AK90" i="37"/>
  <c r="AL90" i="37"/>
  <c r="AH101" i="37"/>
  <c r="AI101" i="37"/>
  <c r="AJ101" i="37"/>
  <c r="AK101" i="37"/>
  <c r="AL101" i="37"/>
  <c r="AL107" i="37"/>
  <c r="AI107" i="37"/>
  <c r="AK107" i="37"/>
  <c r="AK111" i="37"/>
  <c r="AL111" i="37"/>
  <c r="AI111" i="37"/>
  <c r="AH111" i="37"/>
  <c r="AL117" i="37"/>
  <c r="AH117" i="37"/>
  <c r="AI117" i="37"/>
  <c r="AK117" i="37"/>
  <c r="AJ117" i="37"/>
  <c r="R121" i="39"/>
  <c r="Y121" i="37"/>
  <c r="Z121" i="37"/>
  <c r="AA121" i="37"/>
  <c r="AB126" i="37"/>
  <c r="AE126" i="37"/>
  <c r="AG126" i="37"/>
  <c r="AF126" i="37"/>
  <c r="AH138" i="37"/>
  <c r="AI138" i="37"/>
  <c r="AJ138" i="37"/>
  <c r="AL138" i="37"/>
  <c r="AK138" i="37"/>
  <c r="AL171" i="37"/>
  <c r="AH171" i="37"/>
  <c r="AI171" i="37"/>
  <c r="AK171" i="37"/>
  <c r="AJ171" i="37"/>
  <c r="R222" i="39"/>
  <c r="Y222" i="37"/>
  <c r="AA222" i="37"/>
  <c r="Z222" i="37"/>
  <c r="R275" i="39"/>
  <c r="AA275" i="37"/>
  <c r="Z275" i="37"/>
  <c r="Y275" i="37"/>
  <c r="AE295" i="37"/>
  <c r="AF295" i="37"/>
  <c r="AG295" i="37"/>
  <c r="AL298" i="37"/>
  <c r="AH298" i="37"/>
  <c r="AI298" i="37"/>
  <c r="AK298" i="37"/>
  <c r="AL310" i="37"/>
  <c r="AH310" i="37"/>
  <c r="AI310" i="37"/>
  <c r="AK310" i="37"/>
  <c r="AI48" i="37"/>
  <c r="AK48" i="37"/>
  <c r="AH48" i="37"/>
  <c r="AL48" i="37"/>
  <c r="AH52" i="37"/>
  <c r="AI52" i="37"/>
  <c r="AK52" i="37"/>
  <c r="AL52" i="37"/>
  <c r="AH56" i="37"/>
  <c r="AI56" i="37"/>
  <c r="AL56" i="37"/>
  <c r="AK56" i="37"/>
  <c r="AE58" i="37"/>
  <c r="AG58" i="37"/>
  <c r="AE62" i="37"/>
  <c r="AG62" i="37"/>
  <c r="AD66" i="37"/>
  <c r="AC66" i="37"/>
  <c r="AC67" i="37"/>
  <c r="AD67" i="37"/>
  <c r="R74" i="39"/>
  <c r="Y74" i="37"/>
  <c r="Z74" i="37"/>
  <c r="AA74" i="37"/>
  <c r="AC76" i="37"/>
  <c r="AD76" i="37"/>
  <c r="AB78" i="37"/>
  <c r="AE78" i="37"/>
  <c r="AG78" i="37"/>
  <c r="AG87" i="37"/>
  <c r="AE87" i="37"/>
  <c r="AG90" i="37"/>
  <c r="AB90" i="37"/>
  <c r="AF90" i="37"/>
  <c r="AE90" i="37"/>
  <c r="R91" i="39"/>
  <c r="Y91" i="37"/>
  <c r="Z91" i="37"/>
  <c r="AA91" i="37"/>
  <c r="AB99" i="37"/>
  <c r="AE99" i="37"/>
  <c r="AG99" i="37"/>
  <c r="AJ103" i="37"/>
  <c r="AK103" i="37"/>
  <c r="AL103" i="37"/>
  <c r="AI103" i="37"/>
  <c r="AH103" i="37"/>
  <c r="R107" i="39"/>
  <c r="Y107" i="37"/>
  <c r="AA107" i="37"/>
  <c r="AA109" i="37"/>
  <c r="Y109" i="37"/>
  <c r="Z109" i="37"/>
  <c r="R111" i="39"/>
  <c r="Z111" i="37"/>
  <c r="AA111" i="37"/>
  <c r="Y111" i="37"/>
  <c r="Y113" i="37"/>
  <c r="AA113" i="37"/>
  <c r="AE121" i="37"/>
  <c r="AF121" i="37"/>
  <c r="AG121" i="37"/>
  <c r="AB121" i="37"/>
  <c r="AE130" i="39"/>
  <c r="R138" i="39"/>
  <c r="Y138" i="37"/>
  <c r="Z138" i="37"/>
  <c r="AA138" i="37"/>
  <c r="R140" i="39"/>
  <c r="Y140" i="37"/>
  <c r="Z140" i="37"/>
  <c r="AA140" i="37"/>
  <c r="AH250" i="37"/>
  <c r="AI250" i="37"/>
  <c r="AJ250" i="37"/>
  <c r="AK250" i="37"/>
  <c r="AL250" i="37"/>
  <c r="AI292" i="37"/>
  <c r="AJ292" i="37"/>
  <c r="AK292" i="37"/>
  <c r="AL292" i="37"/>
  <c r="AH292" i="37"/>
  <c r="AH60" i="37"/>
  <c r="AI60" i="37"/>
  <c r="AK60" i="37"/>
  <c r="AL60" i="37"/>
  <c r="R71" i="39"/>
  <c r="Y71" i="37"/>
  <c r="AA71" i="37"/>
  <c r="Z71" i="37"/>
  <c r="AD74" i="37"/>
  <c r="AC74" i="37"/>
  <c r="AD75" i="37"/>
  <c r="AC75" i="37"/>
  <c r="AH82" i="37"/>
  <c r="AI82" i="37"/>
  <c r="AJ82" i="37"/>
  <c r="AK82" i="37"/>
  <c r="AL82" i="37"/>
  <c r="AC88" i="37"/>
  <c r="AD88" i="37"/>
  <c r="AI89" i="37"/>
  <c r="AJ89" i="37"/>
  <c r="AK89" i="37"/>
  <c r="AL89" i="37"/>
  <c r="AH89" i="37"/>
  <c r="AH91" i="37"/>
  <c r="AI91" i="37"/>
  <c r="AJ91" i="37"/>
  <c r="AK91" i="37"/>
  <c r="AL91" i="37"/>
  <c r="Y101" i="37"/>
  <c r="Z101" i="37"/>
  <c r="AA101" i="37"/>
  <c r="R103" i="39"/>
  <c r="Z103" i="37"/>
  <c r="AA103" i="37"/>
  <c r="Y103" i="37"/>
  <c r="AH130" i="37"/>
  <c r="AI130" i="37"/>
  <c r="AJ130" i="37"/>
  <c r="AL130" i="37"/>
  <c r="AK130" i="37"/>
  <c r="AB144" i="37"/>
  <c r="AE144" i="37"/>
  <c r="AF144" i="37"/>
  <c r="AG144" i="37"/>
  <c r="AI144" i="37"/>
  <c r="AJ144" i="37"/>
  <c r="AK144" i="37"/>
  <c r="AL144" i="37"/>
  <c r="AH144" i="37"/>
  <c r="AH148" i="37"/>
  <c r="AI148" i="37"/>
  <c r="AJ148" i="37"/>
  <c r="AK148" i="37"/>
  <c r="AL148" i="37"/>
  <c r="AJ196" i="37"/>
  <c r="AK196" i="37"/>
  <c r="AL196" i="37"/>
  <c r="AI196" i="37"/>
  <c r="AH196" i="37"/>
  <c r="AF247" i="37"/>
  <c r="AG247" i="37"/>
  <c r="AB247" i="37"/>
  <c r="AE247" i="37"/>
  <c r="AH252" i="37"/>
  <c r="AI252" i="37"/>
  <c r="AJ252" i="37"/>
  <c r="AK252" i="37"/>
  <c r="AL252" i="37"/>
  <c r="AI277" i="37"/>
  <c r="AJ277" i="37"/>
  <c r="AK277" i="37"/>
  <c r="AL277" i="37"/>
  <c r="AH277" i="37"/>
  <c r="AC286" i="37"/>
  <c r="AD286" i="37"/>
  <c r="R51" i="39"/>
  <c r="Z51" i="37"/>
  <c r="AA51" i="37"/>
  <c r="Y51" i="37"/>
  <c r="R55" i="39"/>
  <c r="Y55" i="37"/>
  <c r="AA55" i="37"/>
  <c r="AH66" i="37"/>
  <c r="AK66" i="37"/>
  <c r="AL66" i="37"/>
  <c r="AI66" i="37"/>
  <c r="AE70" i="37"/>
  <c r="AG70" i="37"/>
  <c r="AB70" i="37"/>
  <c r="AB79" i="37"/>
  <c r="AE79" i="37"/>
  <c r="AG79" i="37"/>
  <c r="AE82" i="37"/>
  <c r="AG82" i="37"/>
  <c r="AB82" i="37"/>
  <c r="R83" i="39"/>
  <c r="Y83" i="37"/>
  <c r="Z83" i="37"/>
  <c r="AA83" i="37"/>
  <c r="R86" i="39"/>
  <c r="Y86" i="37"/>
  <c r="AA86" i="37"/>
  <c r="AI105" i="37"/>
  <c r="AL105" i="37"/>
  <c r="AJ105" i="37"/>
  <c r="AK105" i="37"/>
  <c r="AE107" i="37"/>
  <c r="AG107" i="37"/>
  <c r="AB109" i="37"/>
  <c r="AE109" i="37"/>
  <c r="AG109" i="37"/>
  <c r="AE111" i="37"/>
  <c r="AG111" i="37"/>
  <c r="AE113" i="37"/>
  <c r="AF113" i="37"/>
  <c r="AG113" i="37"/>
  <c r="AB113" i="37"/>
  <c r="AL115" i="37"/>
  <c r="AH115" i="37"/>
  <c r="AI115" i="37"/>
  <c r="AK115" i="37"/>
  <c r="AJ115" i="37"/>
  <c r="R117" i="39"/>
  <c r="Y117" i="37"/>
  <c r="Z117" i="37"/>
  <c r="AA117" i="37"/>
  <c r="AL119" i="37"/>
  <c r="AH119" i="37"/>
  <c r="AI119" i="37"/>
  <c r="AK119" i="37"/>
  <c r="AJ119" i="37"/>
  <c r="R130" i="39"/>
  <c r="Y130" i="37"/>
  <c r="Z130" i="37"/>
  <c r="AA130" i="37"/>
  <c r="R132" i="39"/>
  <c r="Y132" i="37"/>
  <c r="Z132" i="37"/>
  <c r="AA132" i="37"/>
  <c r="R139" i="39"/>
  <c r="Y139" i="37"/>
  <c r="Z139" i="37"/>
  <c r="AA139" i="37"/>
  <c r="AG140" i="37"/>
  <c r="AB140" i="37"/>
  <c r="AF140" i="37"/>
  <c r="AE140" i="37"/>
  <c r="AC143" i="37"/>
  <c r="AD143" i="37"/>
  <c r="AJ199" i="37"/>
  <c r="AK199" i="37"/>
  <c r="AL199" i="37"/>
  <c r="AI199" i="37"/>
  <c r="AH199" i="37"/>
  <c r="AB271" i="37"/>
  <c r="AE271" i="37"/>
  <c r="AF271" i="37"/>
  <c r="AG271" i="37"/>
  <c r="AI274" i="37"/>
  <c r="AJ274" i="37"/>
  <c r="AK274" i="37"/>
  <c r="AL274" i="37"/>
  <c r="AH274" i="37"/>
  <c r="AJ298" i="37"/>
  <c r="R48" i="39"/>
  <c r="Y48" i="37"/>
  <c r="Z48" i="37"/>
  <c r="AA48" i="37"/>
  <c r="R52" i="39"/>
  <c r="Y52" i="37"/>
  <c r="Z52" i="37"/>
  <c r="AA52" i="37"/>
  <c r="R56" i="39"/>
  <c r="Z56" i="37"/>
  <c r="AA56" i="37"/>
  <c r="Y56" i="37"/>
  <c r="R59" i="39"/>
  <c r="Y59" i="37"/>
  <c r="AA59" i="37"/>
  <c r="Z59" i="37"/>
  <c r="AE66" i="37"/>
  <c r="AG66" i="37"/>
  <c r="R67" i="39"/>
  <c r="Y67" i="37"/>
  <c r="AA67" i="37"/>
  <c r="Z67" i="37"/>
  <c r="AH74" i="37"/>
  <c r="AI74" i="37"/>
  <c r="AJ74" i="37"/>
  <c r="AK74" i="37"/>
  <c r="AL74" i="37"/>
  <c r="AC80" i="37"/>
  <c r="AD80" i="37"/>
  <c r="AH81" i="37"/>
  <c r="AI81" i="37"/>
  <c r="AJ81" i="37"/>
  <c r="AK81" i="37"/>
  <c r="AL81" i="37"/>
  <c r="AH83" i="37"/>
  <c r="AI83" i="37"/>
  <c r="AJ83" i="37"/>
  <c r="AK83" i="37"/>
  <c r="AL83" i="37"/>
  <c r="AE91" i="37"/>
  <c r="AF91" i="37"/>
  <c r="AG91" i="37"/>
  <c r="AB91" i="37"/>
  <c r="AL95" i="37"/>
  <c r="AH95" i="37"/>
  <c r="AK95" i="37"/>
  <c r="AI95" i="37"/>
  <c r="AJ95" i="37"/>
  <c r="R96" i="39"/>
  <c r="Y96" i="37"/>
  <c r="Z96" i="37"/>
  <c r="AA96" i="37"/>
  <c r="R97" i="39"/>
  <c r="Y97" i="37"/>
  <c r="Z97" i="37"/>
  <c r="AA97" i="37"/>
  <c r="AE101" i="37"/>
  <c r="AG101" i="37"/>
  <c r="AB101" i="37"/>
  <c r="AB103" i="37"/>
  <c r="AE103" i="37"/>
  <c r="AG103" i="37"/>
  <c r="R115" i="39"/>
  <c r="Y115" i="37"/>
  <c r="Z115" i="37"/>
  <c r="AA115" i="37"/>
  <c r="R116" i="39"/>
  <c r="Y116" i="37"/>
  <c r="Z116" i="37"/>
  <c r="AA116" i="37"/>
  <c r="AE117" i="37"/>
  <c r="AF117" i="37"/>
  <c r="AG117" i="37"/>
  <c r="AB117" i="37"/>
  <c r="R124" i="39"/>
  <c r="Y124" i="37"/>
  <c r="Z124" i="37"/>
  <c r="AA124" i="37"/>
  <c r="AC139" i="37"/>
  <c r="AD139" i="37"/>
  <c r="AC141" i="37"/>
  <c r="AD141" i="37"/>
  <c r="R146" i="39"/>
  <c r="Y146" i="37"/>
  <c r="Z146" i="37"/>
  <c r="AA146" i="37"/>
  <c r="AE163" i="39"/>
  <c r="Y183" i="37"/>
  <c r="AA183" i="37"/>
  <c r="Z183" i="37"/>
  <c r="R183" i="39"/>
  <c r="AB265" i="37"/>
  <c r="AE265" i="37"/>
  <c r="AF265" i="37"/>
  <c r="AG265" i="37"/>
  <c r="R60" i="39"/>
  <c r="Y60" i="37"/>
  <c r="Z60" i="37"/>
  <c r="AA60" i="37"/>
  <c r="AC64" i="37"/>
  <c r="AD64" i="37"/>
  <c r="AI65" i="37"/>
  <c r="AK65" i="37"/>
  <c r="AH65" i="37"/>
  <c r="AL65" i="37"/>
  <c r="AH67" i="37"/>
  <c r="AI67" i="37"/>
  <c r="AL67" i="37"/>
  <c r="AK67" i="37"/>
  <c r="AE71" i="37"/>
  <c r="AG71" i="37"/>
  <c r="AB71" i="37"/>
  <c r="AE74" i="37"/>
  <c r="AG74" i="37"/>
  <c r="AB74" i="37"/>
  <c r="R75" i="39"/>
  <c r="Y75" i="37"/>
  <c r="Z75" i="37"/>
  <c r="AA75" i="37"/>
  <c r="R78" i="39"/>
  <c r="AA78" i="37"/>
  <c r="Y78" i="37"/>
  <c r="Z78" i="37"/>
  <c r="AC79" i="37"/>
  <c r="AD79" i="37"/>
  <c r="R90" i="39"/>
  <c r="Y90" i="37"/>
  <c r="AA90" i="37"/>
  <c r="R95" i="39"/>
  <c r="AA95" i="37"/>
  <c r="Y95" i="37"/>
  <c r="Z95" i="37"/>
  <c r="AA105" i="37"/>
  <c r="Y105" i="37"/>
  <c r="Z105" i="37"/>
  <c r="R119" i="39"/>
  <c r="Y119" i="37"/>
  <c r="Z119" i="37"/>
  <c r="AA119" i="37"/>
  <c r="AL121" i="37"/>
  <c r="AH121" i="37"/>
  <c r="AI121" i="37"/>
  <c r="AK121" i="37"/>
  <c r="AJ121" i="37"/>
  <c r="R131" i="39"/>
  <c r="Y131" i="37"/>
  <c r="Z131" i="37"/>
  <c r="AA131" i="37"/>
  <c r="AG132" i="37"/>
  <c r="AB132" i="37"/>
  <c r="AF132" i="37"/>
  <c r="AE132" i="37"/>
  <c r="AD137" i="37"/>
  <c r="AC137" i="37"/>
  <c r="AE138" i="37"/>
  <c r="AF138" i="37"/>
  <c r="AG138" i="37"/>
  <c r="AB138" i="37"/>
  <c r="AB142" i="37"/>
  <c r="AE142" i="37"/>
  <c r="AF142" i="37"/>
  <c r="AG142" i="37"/>
  <c r="AG150" i="37"/>
  <c r="AB150" i="37"/>
  <c r="AF150" i="37"/>
  <c r="AE150" i="37"/>
  <c r="AF246" i="37"/>
  <c r="AG246" i="37"/>
  <c r="AB246" i="37"/>
  <c r="AE246" i="37"/>
  <c r="AH251" i="37"/>
  <c r="AI251" i="37"/>
  <c r="AJ251" i="37"/>
  <c r="AK251" i="37"/>
  <c r="AL251" i="37"/>
  <c r="AI285" i="37"/>
  <c r="AJ285" i="37"/>
  <c r="AK285" i="37"/>
  <c r="AL285" i="37"/>
  <c r="AH285" i="37"/>
  <c r="AB311" i="37"/>
  <c r="AB295" i="37"/>
  <c r="AI152" i="37"/>
  <c r="AJ152" i="37"/>
  <c r="AK152" i="37"/>
  <c r="AL152" i="37"/>
  <c r="AH152" i="37"/>
  <c r="R153" i="39"/>
  <c r="Z153" i="37"/>
  <c r="AA153" i="37"/>
  <c r="Y153" i="37"/>
  <c r="R156" i="39"/>
  <c r="Y156" i="37"/>
  <c r="Z156" i="37"/>
  <c r="AA156" i="37"/>
  <c r="Y161" i="37"/>
  <c r="Z161" i="37"/>
  <c r="AA161" i="37"/>
  <c r="AL161" i="37"/>
  <c r="AH161" i="37"/>
  <c r="AI161" i="37"/>
  <c r="AK161" i="37"/>
  <c r="AJ161" i="37"/>
  <c r="R163" i="39"/>
  <c r="Y163" i="37"/>
  <c r="Z163" i="37"/>
  <c r="AA163" i="37"/>
  <c r="AL167" i="37"/>
  <c r="AH167" i="37"/>
  <c r="AI167" i="37"/>
  <c r="AK167" i="37"/>
  <c r="AJ167" i="37"/>
  <c r="R179" i="39"/>
  <c r="Y179" i="37"/>
  <c r="AA179" i="37"/>
  <c r="Z179" i="37"/>
  <c r="AB203" i="37"/>
  <c r="AE203" i="37"/>
  <c r="AF203" i="37"/>
  <c r="AG203" i="37"/>
  <c r="AB204" i="37"/>
  <c r="AE204" i="37"/>
  <c r="AF204" i="37"/>
  <c r="AG204" i="37"/>
  <c r="AB207" i="37"/>
  <c r="AE207" i="37"/>
  <c r="AF207" i="37"/>
  <c r="AG207" i="37"/>
  <c r="AJ209" i="37"/>
  <c r="AK209" i="37"/>
  <c r="AL209" i="37"/>
  <c r="AI209" i="37"/>
  <c r="AH209" i="37"/>
  <c r="R219" i="39"/>
  <c r="Y219" i="37"/>
  <c r="AA219" i="37"/>
  <c r="Z219" i="37"/>
  <c r="R220" i="39"/>
  <c r="Y220" i="37"/>
  <c r="AA220" i="37"/>
  <c r="Z220" i="37"/>
  <c r="AB222" i="37"/>
  <c r="AE222" i="37"/>
  <c r="AF222" i="37"/>
  <c r="AG222" i="37"/>
  <c r="AB224" i="37"/>
  <c r="AE224" i="37"/>
  <c r="AF224" i="37"/>
  <c r="AG224" i="37"/>
  <c r="W228" i="39"/>
  <c r="AJ228" i="37"/>
  <c r="AL228" i="37"/>
  <c r="AI228" i="37"/>
  <c r="AH228" i="37"/>
  <c r="AK228" i="37"/>
  <c r="AC237" i="37"/>
  <c r="AD237" i="37"/>
  <c r="AH245" i="37"/>
  <c r="AI245" i="37"/>
  <c r="AJ245" i="37"/>
  <c r="AK245" i="37"/>
  <c r="AF250" i="37"/>
  <c r="AG250" i="37"/>
  <c r="AB250" i="37"/>
  <c r="AE250" i="37"/>
  <c r="R256" i="39"/>
  <c r="Y256" i="37"/>
  <c r="Z256" i="37"/>
  <c r="AA256" i="37"/>
  <c r="AI263" i="37"/>
  <c r="AJ263" i="37"/>
  <c r="AK263" i="37"/>
  <c r="AL263" i="37"/>
  <c r="AH263" i="37"/>
  <c r="AC265" i="37"/>
  <c r="AD265" i="37"/>
  <c r="AB267" i="37"/>
  <c r="AE267" i="37"/>
  <c r="AF267" i="37"/>
  <c r="AC269" i="37"/>
  <c r="AD269" i="37"/>
  <c r="R271" i="39"/>
  <c r="AA271" i="37"/>
  <c r="Z271" i="37"/>
  <c r="R278" i="39"/>
  <c r="AA278" i="37"/>
  <c r="Z278" i="37"/>
  <c r="AB286" i="37"/>
  <c r="AE286" i="37"/>
  <c r="AF286" i="37"/>
  <c r="R291" i="39"/>
  <c r="AA291" i="37"/>
  <c r="Z291" i="37"/>
  <c r="AK311" i="37"/>
  <c r="AK308" i="37"/>
  <c r="AK307" i="37"/>
  <c r="AK306" i="37"/>
  <c r="AC305" i="37"/>
  <c r="AK304" i="37"/>
  <c r="AK303" i="37"/>
  <c r="AK302" i="37"/>
  <c r="AK299" i="37"/>
  <c r="AK295" i="37"/>
  <c r="AK294" i="37"/>
  <c r="AC149" i="37"/>
  <c r="AD149" i="37"/>
  <c r="AJ155" i="37"/>
  <c r="AK155" i="37"/>
  <c r="AL155" i="37"/>
  <c r="AH155" i="37"/>
  <c r="AI155" i="37"/>
  <c r="AE159" i="37"/>
  <c r="AF159" i="37"/>
  <c r="AG159" i="37"/>
  <c r="AB159" i="37"/>
  <c r="R162" i="39"/>
  <c r="Y162" i="37"/>
  <c r="Z162" i="37"/>
  <c r="AA162" i="37"/>
  <c r="R164" i="39"/>
  <c r="Y164" i="37"/>
  <c r="Z164" i="37"/>
  <c r="AA164" i="37"/>
  <c r="Y169" i="37"/>
  <c r="Z169" i="37"/>
  <c r="AA169" i="37"/>
  <c r="AJ175" i="37"/>
  <c r="AK175" i="37"/>
  <c r="AL175" i="37"/>
  <c r="AI175" i="37"/>
  <c r="AH175" i="37"/>
  <c r="AJ179" i="37"/>
  <c r="AK179" i="37"/>
  <c r="AL179" i="37"/>
  <c r="AI179" i="37"/>
  <c r="AH179" i="37"/>
  <c r="AC180" i="37"/>
  <c r="AD180" i="37"/>
  <c r="AB183" i="37"/>
  <c r="AE183" i="37"/>
  <c r="AF183" i="37"/>
  <c r="AG183" i="37"/>
  <c r="AJ185" i="37"/>
  <c r="AK185" i="37"/>
  <c r="AL185" i="37"/>
  <c r="AI185" i="37"/>
  <c r="AH185" i="37"/>
  <c r="AB191" i="37"/>
  <c r="AE191" i="37"/>
  <c r="AF191" i="37"/>
  <c r="AG191" i="37"/>
  <c r="AC197" i="37"/>
  <c r="AD197" i="37"/>
  <c r="AC200" i="37"/>
  <c r="AD200" i="37"/>
  <c r="AB219" i="37"/>
  <c r="AE219" i="37"/>
  <c r="AF219" i="37"/>
  <c r="AG219" i="37"/>
  <c r="Y230" i="37"/>
  <c r="AA230" i="37"/>
  <c r="Z230" i="37"/>
  <c r="Y236" i="37"/>
  <c r="Z236" i="37"/>
  <c r="AA236" i="37"/>
  <c r="R238" i="39"/>
  <c r="Y238" i="37"/>
  <c r="Z238" i="37"/>
  <c r="AA238" i="37"/>
  <c r="AC245" i="37"/>
  <c r="AD245" i="37"/>
  <c r="AH249" i="37"/>
  <c r="AI249" i="37"/>
  <c r="AJ249" i="37"/>
  <c r="AK249" i="37"/>
  <c r="Y255" i="37"/>
  <c r="Z255" i="37"/>
  <c r="AA255" i="37"/>
  <c r="AC264" i="37"/>
  <c r="AD264" i="37"/>
  <c r="AC266" i="37"/>
  <c r="AD266" i="37"/>
  <c r="AI268" i="37"/>
  <c r="AJ268" i="37"/>
  <c r="AK268" i="37"/>
  <c r="AL268" i="37"/>
  <c r="AH268" i="37"/>
  <c r="AC272" i="37"/>
  <c r="AD272" i="37"/>
  <c r="AC274" i="37"/>
  <c r="AD274" i="37"/>
  <c r="AC275" i="37"/>
  <c r="AD275" i="37"/>
  <c r="AB281" i="37"/>
  <c r="AE281" i="37"/>
  <c r="AF281" i="37"/>
  <c r="R286" i="39"/>
  <c r="AB291" i="37"/>
  <c r="AE291" i="37"/>
  <c r="AF291" i="37"/>
  <c r="AI311" i="37"/>
  <c r="AI308" i="37"/>
  <c r="AI307" i="37"/>
  <c r="AI306" i="37"/>
  <c r="AA305" i="37"/>
  <c r="AI304" i="37"/>
  <c r="AI303" i="37"/>
  <c r="AI302" i="37"/>
  <c r="AA301" i="37"/>
  <c r="AI299" i="37"/>
  <c r="AI295" i="37"/>
  <c r="AA295" i="37"/>
  <c r="AI294" i="37"/>
  <c r="AG291" i="37"/>
  <c r="AG267" i="37"/>
  <c r="R152" i="39"/>
  <c r="AA152" i="37"/>
  <c r="Z152" i="37"/>
  <c r="Y152" i="37"/>
  <c r="AJ153" i="37"/>
  <c r="AK153" i="37"/>
  <c r="AL153" i="37"/>
  <c r="AH153" i="37"/>
  <c r="AI153" i="37"/>
  <c r="R154" i="39"/>
  <c r="Y154" i="37"/>
  <c r="Z154" i="37"/>
  <c r="AA154" i="37"/>
  <c r="AB155" i="37"/>
  <c r="AE155" i="37"/>
  <c r="AF155" i="37"/>
  <c r="AG155" i="37"/>
  <c r="AD160" i="37"/>
  <c r="AC160" i="37"/>
  <c r="AL163" i="37"/>
  <c r="AH163" i="37"/>
  <c r="AI163" i="37"/>
  <c r="AK163" i="37"/>
  <c r="AJ163" i="37"/>
  <c r="AD164" i="37"/>
  <c r="AC164" i="37"/>
  <c r="R169" i="39"/>
  <c r="AL169" i="37"/>
  <c r="AH169" i="37"/>
  <c r="AI169" i="37"/>
  <c r="AK169" i="37"/>
  <c r="AJ169" i="37"/>
  <c r="R182" i="39"/>
  <c r="Y182" i="37"/>
  <c r="AA182" i="37"/>
  <c r="Z182" i="37"/>
  <c r="R187" i="39"/>
  <c r="Y187" i="37"/>
  <c r="AA187" i="37"/>
  <c r="Z187" i="37"/>
  <c r="AB187" i="37"/>
  <c r="AE187" i="37"/>
  <c r="AF187" i="37"/>
  <c r="AG187" i="37"/>
  <c r="AB200" i="37"/>
  <c r="AE200" i="37"/>
  <c r="AF200" i="37"/>
  <c r="AG200" i="37"/>
  <c r="AC206" i="37"/>
  <c r="AD206" i="37"/>
  <c r="AJ215" i="37"/>
  <c r="AK215" i="37"/>
  <c r="AL215" i="37"/>
  <c r="AI215" i="37"/>
  <c r="AH215" i="37"/>
  <c r="AJ222" i="37"/>
  <c r="AL222" i="37"/>
  <c r="AI222" i="37"/>
  <c r="AH222" i="37"/>
  <c r="AK222" i="37"/>
  <c r="R226" i="39"/>
  <c r="Y226" i="37"/>
  <c r="AA226" i="37"/>
  <c r="Z226" i="37"/>
  <c r="AE242" i="39"/>
  <c r="R243" i="39"/>
  <c r="Y243" i="37"/>
  <c r="Z243" i="37"/>
  <c r="AA243" i="37"/>
  <c r="AC250" i="37"/>
  <c r="AD250" i="37"/>
  <c r="Y251" i="37"/>
  <c r="Z251" i="37"/>
  <c r="AA251" i="37"/>
  <c r="AC252" i="37"/>
  <c r="AD252" i="37"/>
  <c r="R255" i="39"/>
  <c r="AF256" i="37"/>
  <c r="AG256" i="37"/>
  <c r="AB256" i="37"/>
  <c r="AE256" i="37"/>
  <c r="AC268" i="37"/>
  <c r="AD268" i="37"/>
  <c r="AI286" i="37"/>
  <c r="AJ286" i="37"/>
  <c r="AK286" i="37"/>
  <c r="AL286" i="37"/>
  <c r="AH286" i="37"/>
  <c r="AC290" i="37"/>
  <c r="AD290" i="37"/>
  <c r="AH311" i="37"/>
  <c r="AH308" i="37"/>
  <c r="AH307" i="37"/>
  <c r="AH306" i="37"/>
  <c r="Z305" i="37"/>
  <c r="AH304" i="37"/>
  <c r="AH303" i="37"/>
  <c r="AH302" i="37"/>
  <c r="Z301" i="37"/>
  <c r="AH299" i="37"/>
  <c r="AH295" i="37"/>
  <c r="Z295" i="37"/>
  <c r="AH294" i="37"/>
  <c r="Y291" i="37"/>
  <c r="Y271" i="37"/>
  <c r="AC145" i="37"/>
  <c r="AD145" i="37"/>
  <c r="Y148" i="37"/>
  <c r="Z148" i="37"/>
  <c r="AA148" i="37"/>
  <c r="AB152" i="37"/>
  <c r="AE152" i="37"/>
  <c r="AF152" i="37"/>
  <c r="AG152" i="37"/>
  <c r="AE163" i="37"/>
  <c r="AF163" i="37"/>
  <c r="AG163" i="37"/>
  <c r="AB163" i="37"/>
  <c r="AE167" i="37"/>
  <c r="AF167" i="37"/>
  <c r="AG167" i="37"/>
  <c r="AB167" i="37"/>
  <c r="R186" i="39"/>
  <c r="Y186" i="37"/>
  <c r="AA186" i="37"/>
  <c r="Z186" i="37"/>
  <c r="AJ195" i="37"/>
  <c r="AK195" i="37"/>
  <c r="AL195" i="37"/>
  <c r="AI195" i="37"/>
  <c r="AH195" i="37"/>
  <c r="AB197" i="37"/>
  <c r="AE197" i="37"/>
  <c r="AF197" i="37"/>
  <c r="AG197" i="37"/>
  <c r="AB199" i="37"/>
  <c r="AE199" i="37"/>
  <c r="AF199" i="37"/>
  <c r="AG199" i="37"/>
  <c r="AB201" i="37"/>
  <c r="AE201" i="37"/>
  <c r="AF201" i="37"/>
  <c r="AG201" i="37"/>
  <c r="AB205" i="37"/>
  <c r="AE205" i="37"/>
  <c r="AF205" i="37"/>
  <c r="AG205" i="37"/>
  <c r="AJ211" i="37"/>
  <c r="AK211" i="37"/>
  <c r="AL211" i="37"/>
  <c r="AI211" i="37"/>
  <c r="AH211" i="37"/>
  <c r="R216" i="39"/>
  <c r="Y216" i="37"/>
  <c r="AA216" i="37"/>
  <c r="Z216" i="37"/>
  <c r="AB226" i="37"/>
  <c r="AE226" i="37"/>
  <c r="AF226" i="37"/>
  <c r="AG226" i="37"/>
  <c r="AD227" i="37"/>
  <c r="AC227" i="37"/>
  <c r="AB228" i="37"/>
  <c r="AE228" i="37"/>
  <c r="AF228" i="37"/>
  <c r="AG228" i="37"/>
  <c r="AH236" i="37"/>
  <c r="AI236" i="37"/>
  <c r="AJ236" i="37"/>
  <c r="AK236" i="37"/>
  <c r="AL236" i="37"/>
  <c r="AF244" i="37"/>
  <c r="AG244" i="37"/>
  <c r="AB244" i="37"/>
  <c r="AE244" i="37"/>
  <c r="R251" i="39"/>
  <c r="R263" i="39"/>
  <c r="Y263" i="37"/>
  <c r="AA263" i="37"/>
  <c r="Z263" i="37"/>
  <c r="AB272" i="37"/>
  <c r="AE272" i="37"/>
  <c r="AF272" i="37"/>
  <c r="R276" i="39"/>
  <c r="AA276" i="37"/>
  <c r="Z276" i="37"/>
  <c r="AB282" i="37"/>
  <c r="AE282" i="37"/>
  <c r="AF282" i="37"/>
  <c r="AI284" i="37"/>
  <c r="AJ284" i="37"/>
  <c r="AK284" i="37"/>
  <c r="AL284" i="37"/>
  <c r="AH284" i="37"/>
  <c r="AE291" i="39"/>
  <c r="AG308" i="37"/>
  <c r="AG307" i="37"/>
  <c r="Y305" i="37"/>
  <c r="AG303" i="37"/>
  <c r="Y301" i="37"/>
  <c r="AG299" i="37"/>
  <c r="Y295" i="37"/>
  <c r="AG286" i="37"/>
  <c r="AG282" i="37"/>
  <c r="AE146" i="37"/>
  <c r="AF146" i="37"/>
  <c r="AG146" i="37"/>
  <c r="AB146" i="37"/>
  <c r="AH150" i="37"/>
  <c r="AI150" i="37"/>
  <c r="AJ150" i="37"/>
  <c r="AK150" i="37"/>
  <c r="AL150" i="37"/>
  <c r="R151" i="39"/>
  <c r="Z151" i="37"/>
  <c r="AA151" i="37"/>
  <c r="Y151" i="37"/>
  <c r="AL159" i="37"/>
  <c r="AH159" i="37"/>
  <c r="AI159" i="37"/>
  <c r="AK159" i="37"/>
  <c r="AJ159" i="37"/>
  <c r="AE161" i="37"/>
  <c r="AF161" i="37"/>
  <c r="AG161" i="37"/>
  <c r="AB161" i="37"/>
  <c r="AE165" i="37"/>
  <c r="AF165" i="37"/>
  <c r="AG165" i="37"/>
  <c r="AB165" i="37"/>
  <c r="AD166" i="37"/>
  <c r="AC166" i="37"/>
  <c r="R170" i="39"/>
  <c r="Y170" i="37"/>
  <c r="Z170" i="37"/>
  <c r="AA170" i="37"/>
  <c r="R171" i="39"/>
  <c r="Y171" i="37"/>
  <c r="Z171" i="37"/>
  <c r="AA171" i="37"/>
  <c r="AE171" i="37"/>
  <c r="AF171" i="37"/>
  <c r="AG171" i="37"/>
  <c r="AB171" i="37"/>
  <c r="AJ183" i="37"/>
  <c r="AK183" i="37"/>
  <c r="AL183" i="37"/>
  <c r="AI183" i="37"/>
  <c r="AH183" i="37"/>
  <c r="AB192" i="37"/>
  <c r="AE192" i="37"/>
  <c r="AF192" i="37"/>
  <c r="AG192" i="37"/>
  <c r="AC196" i="37"/>
  <c r="AD196" i="37"/>
  <c r="AJ201" i="37"/>
  <c r="AK201" i="37"/>
  <c r="AL201" i="37"/>
  <c r="AI201" i="37"/>
  <c r="AH201" i="37"/>
  <c r="AJ203" i="37"/>
  <c r="AK203" i="37"/>
  <c r="AL203" i="37"/>
  <c r="AI203" i="37"/>
  <c r="AH203" i="37"/>
  <c r="AJ207" i="37"/>
  <c r="AK207" i="37"/>
  <c r="AL207" i="37"/>
  <c r="AI207" i="37"/>
  <c r="AH207" i="37"/>
  <c r="AB208" i="37"/>
  <c r="AE208" i="37"/>
  <c r="AF208" i="37"/>
  <c r="AG208" i="37"/>
  <c r="R212" i="39"/>
  <c r="Y212" i="37"/>
  <c r="AA212" i="37"/>
  <c r="Z212" i="37"/>
  <c r="AC214" i="37"/>
  <c r="AD214" i="37"/>
  <c r="AC215" i="37"/>
  <c r="AD215" i="37"/>
  <c r="AB216" i="37"/>
  <c r="AE216" i="37"/>
  <c r="AF216" i="37"/>
  <c r="AG216" i="37"/>
  <c r="AD217" i="37"/>
  <c r="AC217" i="37"/>
  <c r="AB232" i="37"/>
  <c r="AE232" i="37"/>
  <c r="AF232" i="37"/>
  <c r="AG232" i="37"/>
  <c r="AC256" i="37"/>
  <c r="AD256" i="37"/>
  <c r="W259" i="39"/>
  <c r="AI265" i="37"/>
  <c r="AJ265" i="37"/>
  <c r="AK265" i="37"/>
  <c r="AL265" i="37"/>
  <c r="AH265" i="37"/>
  <c r="R269" i="39"/>
  <c r="AA269" i="37"/>
  <c r="Z269" i="37"/>
  <c r="AI270" i="37"/>
  <c r="AJ270" i="37"/>
  <c r="AK270" i="37"/>
  <c r="AL270" i="37"/>
  <c r="AH270" i="37"/>
  <c r="AB277" i="37"/>
  <c r="AE277" i="37"/>
  <c r="AF277" i="37"/>
  <c r="R279" i="39"/>
  <c r="AA279" i="37"/>
  <c r="Z279" i="37"/>
  <c r="R282" i="39"/>
  <c r="AA282" i="37"/>
  <c r="Z282" i="37"/>
  <c r="R289" i="39"/>
  <c r="AA289" i="37"/>
  <c r="Z289" i="37"/>
  <c r="R292" i="39"/>
  <c r="AA292" i="37"/>
  <c r="Z292" i="37"/>
  <c r="AF308" i="37"/>
  <c r="AF307" i="37"/>
  <c r="AF303" i="37"/>
  <c r="AF299" i="37"/>
  <c r="Y282" i="37"/>
  <c r="Y278" i="37"/>
  <c r="AE148" i="37"/>
  <c r="AF148" i="37"/>
  <c r="AG148" i="37"/>
  <c r="AB148" i="37"/>
  <c r="AC153" i="37"/>
  <c r="AD153" i="37"/>
  <c r="W155" i="39"/>
  <c r="AD168" i="37"/>
  <c r="AC168" i="37"/>
  <c r="AJ187" i="37"/>
  <c r="AK187" i="37"/>
  <c r="AL187" i="37"/>
  <c r="AI187" i="37"/>
  <c r="AH187" i="37"/>
  <c r="AJ189" i="37"/>
  <c r="AK189" i="37"/>
  <c r="AL189" i="37"/>
  <c r="AI189" i="37"/>
  <c r="AH189" i="37"/>
  <c r="AB193" i="37"/>
  <c r="AE193" i="37"/>
  <c r="AF193" i="37"/>
  <c r="AG193" i="37"/>
  <c r="AB195" i="37"/>
  <c r="AE195" i="37"/>
  <c r="AF195" i="37"/>
  <c r="AG195" i="37"/>
  <c r="Y204" i="37"/>
  <c r="AA204" i="37"/>
  <c r="Z204" i="37"/>
  <c r="R206" i="39"/>
  <c r="Y206" i="37"/>
  <c r="AA206" i="37"/>
  <c r="Z206" i="37"/>
  <c r="AC209" i="37"/>
  <c r="AD209" i="37"/>
  <c r="AB213" i="37"/>
  <c r="AE213" i="37"/>
  <c r="AF213" i="37"/>
  <c r="AG213" i="37"/>
  <c r="AB215" i="37"/>
  <c r="AE215" i="37"/>
  <c r="AF215" i="37"/>
  <c r="AG215" i="37"/>
  <c r="AD229" i="37"/>
  <c r="AC229" i="37"/>
  <c r="R231" i="39"/>
  <c r="Y231" i="37"/>
  <c r="AA231" i="37"/>
  <c r="Z231" i="37"/>
  <c r="AD233" i="37"/>
  <c r="AC233" i="37"/>
  <c r="AF238" i="37"/>
  <c r="AG238" i="37"/>
  <c r="AB238" i="37"/>
  <c r="AE238" i="37"/>
  <c r="R239" i="39"/>
  <c r="Y239" i="37"/>
  <c r="Z239" i="37"/>
  <c r="AA239" i="37"/>
  <c r="W244" i="39"/>
  <c r="AE244" i="39"/>
  <c r="AF245" i="37"/>
  <c r="AG245" i="37"/>
  <c r="AB245" i="37"/>
  <c r="AE245" i="37"/>
  <c r="AC249" i="37"/>
  <c r="AD249" i="37"/>
  <c r="AF255" i="37"/>
  <c r="AG255" i="37"/>
  <c r="AB255" i="37"/>
  <c r="AE255" i="37"/>
  <c r="AB263" i="37"/>
  <c r="AE263" i="37"/>
  <c r="AF263" i="37"/>
  <c r="AI264" i="37"/>
  <c r="AJ264" i="37"/>
  <c r="AK264" i="37"/>
  <c r="AL264" i="37"/>
  <c r="AH264" i="37"/>
  <c r="AB269" i="37"/>
  <c r="AE269" i="37"/>
  <c r="AF269" i="37"/>
  <c r="R274" i="39"/>
  <c r="AA274" i="37"/>
  <c r="Z274" i="37"/>
  <c r="AI281" i="37"/>
  <c r="AJ281" i="37"/>
  <c r="AK281" i="37"/>
  <c r="AL281" i="37"/>
  <c r="AH281" i="37"/>
  <c r="AI282" i="37"/>
  <c r="AJ282" i="37"/>
  <c r="AK282" i="37"/>
  <c r="AL282" i="37"/>
  <c r="AH282" i="37"/>
  <c r="R283" i="39"/>
  <c r="AA283" i="37"/>
  <c r="Z283" i="37"/>
  <c r="AB285" i="37"/>
  <c r="AE285" i="37"/>
  <c r="AF285" i="37"/>
  <c r="AC289" i="37"/>
  <c r="AD289" i="37"/>
  <c r="AG285" i="37"/>
  <c r="AG281" i="37"/>
  <c r="AG277" i="37"/>
  <c r="AG269" i="37"/>
  <c r="R155" i="39"/>
  <c r="Y155" i="37"/>
  <c r="AA155" i="37"/>
  <c r="Z155" i="37"/>
  <c r="AE161" i="39"/>
  <c r="AE169" i="37"/>
  <c r="AF169" i="37"/>
  <c r="AG169" i="37"/>
  <c r="AB169" i="37"/>
  <c r="R175" i="39"/>
  <c r="Y175" i="37"/>
  <c r="AA175" i="37"/>
  <c r="Z175" i="37"/>
  <c r="AB175" i="37"/>
  <c r="AE175" i="37"/>
  <c r="AF175" i="37"/>
  <c r="AG175" i="37"/>
  <c r="AB179" i="37"/>
  <c r="AE179" i="37"/>
  <c r="AF179" i="37"/>
  <c r="AG179" i="37"/>
  <c r="R188" i="39"/>
  <c r="Y188" i="37"/>
  <c r="AA188" i="37"/>
  <c r="Z188" i="37"/>
  <c r="R190" i="39"/>
  <c r="Y190" i="37"/>
  <c r="AA190" i="37"/>
  <c r="Z190" i="37"/>
  <c r="AJ191" i="37"/>
  <c r="AK191" i="37"/>
  <c r="AL191" i="37"/>
  <c r="AI191" i="37"/>
  <c r="AH191" i="37"/>
  <c r="AB196" i="37"/>
  <c r="AE196" i="37"/>
  <c r="AF196" i="37"/>
  <c r="AG196" i="37"/>
  <c r="R200" i="39"/>
  <c r="Y200" i="37"/>
  <c r="AA200" i="37"/>
  <c r="Z200" i="37"/>
  <c r="AC201" i="37"/>
  <c r="AD201" i="37"/>
  <c r="AC202" i="37"/>
  <c r="AD202" i="37"/>
  <c r="R204" i="39"/>
  <c r="AB211" i="37"/>
  <c r="AE211" i="37"/>
  <c r="AF211" i="37"/>
  <c r="AG211" i="37"/>
  <c r="AJ212" i="37"/>
  <c r="AK212" i="37"/>
  <c r="AL212" i="37"/>
  <c r="AI212" i="37"/>
  <c r="AH212" i="37"/>
  <c r="AJ219" i="37"/>
  <c r="AL219" i="37"/>
  <c r="AI219" i="37"/>
  <c r="AH219" i="37"/>
  <c r="AK219" i="37"/>
  <c r="AD225" i="37"/>
  <c r="AC225" i="37"/>
  <c r="AE228" i="39"/>
  <c r="AB230" i="37"/>
  <c r="AE230" i="37"/>
  <c r="AF230" i="37"/>
  <c r="AG230" i="37"/>
  <c r="AD231" i="37"/>
  <c r="AC231" i="37"/>
  <c r="AF236" i="37"/>
  <c r="AG236" i="37"/>
  <c r="AB236" i="37"/>
  <c r="AE236" i="37"/>
  <c r="R237" i="39"/>
  <c r="Y237" i="37"/>
  <c r="Z237" i="37"/>
  <c r="AA237" i="37"/>
  <c r="Y244" i="37"/>
  <c r="Z244" i="37"/>
  <c r="AA244" i="37"/>
  <c r="AH244" i="37"/>
  <c r="AI244" i="37"/>
  <c r="AJ244" i="37"/>
  <c r="AK244" i="37"/>
  <c r="AL244" i="37"/>
  <c r="R252" i="39"/>
  <c r="Y252" i="37"/>
  <c r="Z252" i="37"/>
  <c r="AA252" i="37"/>
  <c r="R254" i="39"/>
  <c r="Y254" i="37"/>
  <c r="Z254" i="37"/>
  <c r="AA254" i="37"/>
  <c r="AH256" i="37"/>
  <c r="AI256" i="37"/>
  <c r="AJ256" i="37"/>
  <c r="AK256" i="37"/>
  <c r="AL256" i="37"/>
  <c r="AH259" i="37"/>
  <c r="AI259" i="37"/>
  <c r="AJ259" i="37"/>
  <c r="AK259" i="37"/>
  <c r="AL259" i="37"/>
  <c r="AC261" i="37"/>
  <c r="AD261" i="37"/>
  <c r="R268" i="39"/>
  <c r="AA268" i="37"/>
  <c r="Z268" i="37"/>
  <c r="AB268" i="37"/>
  <c r="AE268" i="37"/>
  <c r="AF268" i="37"/>
  <c r="AA286" i="37"/>
  <c r="Z286" i="37"/>
  <c r="AB289" i="37"/>
  <c r="AE289" i="37"/>
  <c r="AF289" i="37"/>
  <c r="AI290" i="37"/>
  <c r="AJ290" i="37"/>
  <c r="AK290" i="37"/>
  <c r="AL290" i="37"/>
  <c r="AH290" i="37"/>
  <c r="Y289" i="37"/>
  <c r="Y269" i="37"/>
  <c r="AL249" i="37"/>
  <c r="K153" i="37"/>
  <c r="K145" i="37"/>
  <c r="K146" i="37"/>
  <c r="K147" i="37"/>
  <c r="K148" i="37"/>
  <c r="K149" i="37"/>
  <c r="K150" i="37"/>
  <c r="K151" i="37"/>
  <c r="K136" i="37"/>
  <c r="K152" i="37"/>
  <c r="K144" i="37"/>
  <c r="K128" i="37"/>
  <c r="K143" i="37"/>
  <c r="K135" i="37"/>
  <c r="K127" i="37"/>
  <c r="K137" i="37"/>
  <c r="K129" i="37"/>
  <c r="K138" i="37"/>
  <c r="K130" i="37"/>
  <c r="K139" i="37"/>
  <c r="K131" i="37"/>
  <c r="K140" i="37"/>
  <c r="K132" i="37"/>
  <c r="K141" i="37"/>
  <c r="K133" i="37"/>
  <c r="K142" i="37"/>
  <c r="K134" i="37"/>
  <c r="M112" i="37"/>
  <c r="K124" i="37"/>
  <c r="M95" i="37"/>
  <c r="K125" i="37"/>
  <c r="K100" i="37"/>
  <c r="K126" i="37"/>
  <c r="N112" i="37"/>
  <c r="N103" i="37"/>
  <c r="N99" i="37"/>
  <c r="H80" i="37"/>
  <c r="N113" i="37"/>
  <c r="M94" i="37"/>
  <c r="N107" i="37"/>
  <c r="N102" i="37"/>
  <c r="N98" i="37"/>
  <c r="N93" i="37"/>
  <c r="M90" i="37"/>
  <c r="N105" i="37"/>
  <c r="K101" i="37"/>
  <c r="M96" i="37"/>
  <c r="R108" i="37"/>
  <c r="N104" i="37"/>
  <c r="N100" i="37"/>
  <c r="M97" i="37"/>
  <c r="N94" i="37"/>
  <c r="N109" i="37"/>
  <c r="Z107" i="37"/>
  <c r="K102" i="37"/>
  <c r="K98" i="37"/>
  <c r="N95" i="37"/>
  <c r="I93" i="37"/>
  <c r="N110" i="37"/>
  <c r="N101" i="37"/>
  <c r="N96" i="37"/>
  <c r="I92" i="37"/>
  <c r="H79" i="37"/>
  <c r="N108" i="37"/>
  <c r="N106" i="37"/>
  <c r="K103" i="37"/>
  <c r="K99" i="37"/>
  <c r="N97" i="37"/>
  <c r="N91" i="37"/>
  <c r="H78" i="37"/>
  <c r="H73" i="37"/>
  <c r="I52" i="37"/>
  <c r="H77" i="37"/>
  <c r="H76" i="37"/>
  <c r="N62" i="37"/>
  <c r="R85" i="37"/>
  <c r="H83" i="37"/>
  <c r="H75" i="37"/>
  <c r="N67" i="37"/>
  <c r="H82" i="37"/>
  <c r="H74" i="37"/>
  <c r="H81" i="37"/>
  <c r="I53" i="37"/>
  <c r="N60" i="37"/>
  <c r="R56" i="37"/>
  <c r="I50" i="37"/>
  <c r="I48" i="37"/>
  <c r="N61" i="37"/>
  <c r="R55" i="37"/>
  <c r="H72" i="37"/>
  <c r="N63" i="37"/>
  <c r="I49" i="37"/>
  <c r="H71" i="37"/>
  <c r="N64" i="37"/>
  <c r="I54" i="37"/>
  <c r="H70" i="37"/>
  <c r="L68" i="37"/>
  <c r="N65" i="37"/>
  <c r="I51" i="37"/>
  <c r="H69" i="37"/>
  <c r="N66" i="37"/>
  <c r="V109" i="37"/>
  <c r="H109" i="37"/>
  <c r="P109" i="37"/>
  <c r="X109" i="37"/>
  <c r="AF109" i="37"/>
  <c r="I109" i="37"/>
  <c r="K108" i="37"/>
  <c r="V110" i="37"/>
  <c r="AD110" i="37"/>
  <c r="H110" i="37"/>
  <c r="P110" i="37"/>
  <c r="X110" i="37"/>
  <c r="I110" i="37"/>
  <c r="K104" i="37"/>
  <c r="M104" i="37"/>
  <c r="V104" i="37"/>
  <c r="AD104" i="37"/>
  <c r="H104" i="37"/>
  <c r="P104" i="37"/>
  <c r="X104" i="37"/>
  <c r="I104" i="37"/>
  <c r="H111" i="37"/>
  <c r="P111" i="37"/>
  <c r="X111" i="37"/>
  <c r="AF111" i="37"/>
  <c r="I111" i="37"/>
  <c r="K110" i="37"/>
  <c r="T108" i="37"/>
  <c r="L104" i="37"/>
  <c r="H113" i="37"/>
  <c r="P113" i="37"/>
  <c r="T111" i="37"/>
  <c r="K111" i="37"/>
  <c r="AB107" i="37"/>
  <c r="R107" i="37"/>
  <c r="K105" i="37"/>
  <c r="M105" i="37"/>
  <c r="V105" i="37"/>
  <c r="H105" i="37"/>
  <c r="P105" i="37"/>
  <c r="X105" i="37"/>
  <c r="AF105" i="37"/>
  <c r="I105" i="37"/>
  <c r="AB111" i="37"/>
  <c r="T110" i="37"/>
  <c r="L105" i="37"/>
  <c r="AH113" i="37"/>
  <c r="Z113" i="37"/>
  <c r="R113" i="37"/>
  <c r="I113" i="37"/>
  <c r="V112" i="37"/>
  <c r="AJ111" i="37"/>
  <c r="R111" i="37"/>
  <c r="AJ107" i="37"/>
  <c r="V106" i="37"/>
  <c r="H106" i="37"/>
  <c r="P106" i="37"/>
  <c r="X106" i="37"/>
  <c r="I106" i="37"/>
  <c r="AH105" i="37"/>
  <c r="T104" i="37"/>
  <c r="R110" i="37"/>
  <c r="V107" i="37"/>
  <c r="H107" i="37"/>
  <c r="P107" i="37"/>
  <c r="X107" i="37"/>
  <c r="AF107" i="37"/>
  <c r="I107" i="37"/>
  <c r="H112" i="37"/>
  <c r="P112" i="37"/>
  <c r="X112" i="37"/>
  <c r="M108" i="37"/>
  <c r="V108" i="37"/>
  <c r="H108" i="37"/>
  <c r="P108" i="37"/>
  <c r="X108" i="37"/>
  <c r="I108" i="37"/>
  <c r="AH107" i="37"/>
  <c r="K107" i="37"/>
  <c r="R104" i="37"/>
  <c r="I103" i="37"/>
  <c r="I102" i="37"/>
  <c r="I101" i="37"/>
  <c r="I100" i="37"/>
  <c r="I99" i="37"/>
  <c r="I98" i="37"/>
  <c r="I97" i="37"/>
  <c r="I96" i="37"/>
  <c r="I95" i="37"/>
  <c r="I94" i="37"/>
  <c r="H93" i="37"/>
  <c r="X92" i="37"/>
  <c r="P92" i="37"/>
  <c r="T87" i="37"/>
  <c r="AD86" i="37"/>
  <c r="V85" i="37"/>
  <c r="L85" i="37"/>
  <c r="H84" i="37"/>
  <c r="P84" i="37"/>
  <c r="X84" i="37"/>
  <c r="I84" i="37"/>
  <c r="K84" i="37"/>
  <c r="AF103" i="37"/>
  <c r="X103" i="37"/>
  <c r="P103" i="37"/>
  <c r="H103" i="37"/>
  <c r="X102" i="37"/>
  <c r="P102" i="37"/>
  <c r="H102" i="37"/>
  <c r="AF101" i="37"/>
  <c r="X101" i="37"/>
  <c r="P101" i="37"/>
  <c r="H101" i="37"/>
  <c r="X100" i="37"/>
  <c r="P100" i="37"/>
  <c r="H100" i="37"/>
  <c r="AF99" i="37"/>
  <c r="X99" i="37"/>
  <c r="P99" i="37"/>
  <c r="H99" i="37"/>
  <c r="X98" i="37"/>
  <c r="P98" i="37"/>
  <c r="H98" i="37"/>
  <c r="AF97" i="37"/>
  <c r="X97" i="37"/>
  <c r="P97" i="37"/>
  <c r="H97" i="37"/>
  <c r="X96" i="37"/>
  <c r="P96" i="37"/>
  <c r="H96" i="37"/>
  <c r="AF95" i="37"/>
  <c r="X95" i="37"/>
  <c r="P95" i="37"/>
  <c r="H95" i="37"/>
  <c r="X94" i="37"/>
  <c r="P94" i="37"/>
  <c r="H94" i="37"/>
  <c r="X93" i="37"/>
  <c r="P93" i="37"/>
  <c r="I90" i="37"/>
  <c r="K90" i="37"/>
  <c r="AB87" i="37"/>
  <c r="T86" i="37"/>
  <c r="AD92" i="37"/>
  <c r="V92" i="37"/>
  <c r="R87" i="37"/>
  <c r="AB86" i="37"/>
  <c r="T85" i="37"/>
  <c r="V103" i="37"/>
  <c r="AD102" i="37"/>
  <c r="V102" i="37"/>
  <c r="V101" i="37"/>
  <c r="V100" i="37"/>
  <c r="V99" i="37"/>
  <c r="V98" i="37"/>
  <c r="V97" i="37"/>
  <c r="V96" i="37"/>
  <c r="V95" i="37"/>
  <c r="AD94" i="37"/>
  <c r="V94" i="37"/>
  <c r="V93" i="37"/>
  <c r="I91" i="37"/>
  <c r="K91" i="37"/>
  <c r="AH90" i="37"/>
  <c r="Z90" i="37"/>
  <c r="R90" i="37"/>
  <c r="H90" i="37"/>
  <c r="H89" i="37"/>
  <c r="P89" i="37"/>
  <c r="X89" i="37"/>
  <c r="I89" i="37"/>
  <c r="K89" i="37"/>
  <c r="Z87" i="37"/>
  <c r="R86" i="37"/>
  <c r="T84" i="37"/>
  <c r="M103" i="37"/>
  <c r="M102" i="37"/>
  <c r="M100" i="37"/>
  <c r="M98" i="37"/>
  <c r="T92" i="37"/>
  <c r="H88" i="37"/>
  <c r="P88" i="37"/>
  <c r="X88" i="37"/>
  <c r="I88" i="37"/>
  <c r="K88" i="37"/>
  <c r="M88" i="37"/>
  <c r="Z86" i="37"/>
  <c r="H87" i="37"/>
  <c r="P87" i="37"/>
  <c r="X87" i="37"/>
  <c r="AF87" i="37"/>
  <c r="I87" i="37"/>
  <c r="K87" i="37"/>
  <c r="M87" i="37"/>
  <c r="R92" i="37"/>
  <c r="H86" i="37"/>
  <c r="P86" i="37"/>
  <c r="X86" i="37"/>
  <c r="AF86" i="37"/>
  <c r="I86" i="37"/>
  <c r="K86" i="37"/>
  <c r="M86" i="37"/>
  <c r="R93" i="37"/>
  <c r="H92" i="37"/>
  <c r="AD87" i="37"/>
  <c r="V86" i="37"/>
  <c r="L86" i="37"/>
  <c r="H85" i="37"/>
  <c r="P85" i="37"/>
  <c r="X85" i="37"/>
  <c r="I85" i="37"/>
  <c r="K85" i="37"/>
  <c r="M85" i="37"/>
  <c r="M83" i="37"/>
  <c r="M82" i="37"/>
  <c r="M81" i="37"/>
  <c r="M80" i="37"/>
  <c r="M79" i="37"/>
  <c r="M77" i="37"/>
  <c r="M76" i="37"/>
  <c r="M75" i="37"/>
  <c r="M74" i="37"/>
  <c r="M73" i="37"/>
  <c r="M72" i="37"/>
  <c r="M71" i="37"/>
  <c r="M70" i="37"/>
  <c r="M69" i="37"/>
  <c r="I57" i="37"/>
  <c r="T57" i="37"/>
  <c r="AJ57" i="37"/>
  <c r="M57" i="37"/>
  <c r="H57" i="37"/>
  <c r="P57" i="37"/>
  <c r="X57" i="37"/>
  <c r="I55" i="37"/>
  <c r="K55" i="37"/>
  <c r="L55" i="37"/>
  <c r="T55" i="37"/>
  <c r="M55" i="37"/>
  <c r="V55" i="37"/>
  <c r="H55" i="37"/>
  <c r="P55" i="37"/>
  <c r="X55" i="37"/>
  <c r="AH57" i="37"/>
  <c r="K57" i="37"/>
  <c r="Z55" i="37"/>
  <c r="K83" i="37"/>
  <c r="K82" i="37"/>
  <c r="K81" i="37"/>
  <c r="K80" i="37"/>
  <c r="K79" i="37"/>
  <c r="K78" i="37"/>
  <c r="K77" i="37"/>
  <c r="K76" i="37"/>
  <c r="K75" i="37"/>
  <c r="K74" i="37"/>
  <c r="K73" i="37"/>
  <c r="K72" i="37"/>
  <c r="K71" i="37"/>
  <c r="K70" i="37"/>
  <c r="K69" i="37"/>
  <c r="L67" i="37"/>
  <c r="T67" i="37"/>
  <c r="AB67" i="37"/>
  <c r="AJ67" i="37"/>
  <c r="H67" i="37"/>
  <c r="P67" i="37"/>
  <c r="X67" i="37"/>
  <c r="AF67" i="37"/>
  <c r="L66" i="37"/>
  <c r="T66" i="37"/>
  <c r="AB66" i="37"/>
  <c r="AJ66" i="37"/>
  <c r="H66" i="37"/>
  <c r="P66" i="37"/>
  <c r="X66" i="37"/>
  <c r="AF66" i="37"/>
  <c r="T65" i="37"/>
  <c r="AJ65" i="37"/>
  <c r="H65" i="37"/>
  <c r="P65" i="37"/>
  <c r="X65" i="37"/>
  <c r="L64" i="37"/>
  <c r="T64" i="37"/>
  <c r="H64" i="37"/>
  <c r="P64" i="37"/>
  <c r="X64" i="37"/>
  <c r="L63" i="37"/>
  <c r="T63" i="37"/>
  <c r="H63" i="37"/>
  <c r="P63" i="37"/>
  <c r="X63" i="37"/>
  <c r="L62" i="37"/>
  <c r="T62" i="37"/>
  <c r="AB62" i="37"/>
  <c r="AJ62" i="37"/>
  <c r="H62" i="37"/>
  <c r="P62" i="37"/>
  <c r="X62" i="37"/>
  <c r="AF62" i="37"/>
  <c r="T61" i="37"/>
  <c r="AJ61" i="37"/>
  <c r="H61" i="37"/>
  <c r="P61" i="37"/>
  <c r="X61" i="37"/>
  <c r="L60" i="37"/>
  <c r="T60" i="37"/>
  <c r="AB60" i="37"/>
  <c r="AJ60" i="37"/>
  <c r="H60" i="37"/>
  <c r="P60" i="37"/>
  <c r="X60" i="37"/>
  <c r="AF60" i="37"/>
  <c r="L59" i="37"/>
  <c r="T59" i="37"/>
  <c r="H59" i="37"/>
  <c r="P59" i="37"/>
  <c r="X59" i="37"/>
  <c r="L58" i="37"/>
  <c r="T58" i="37"/>
  <c r="AB58" i="37"/>
  <c r="AJ58" i="37"/>
  <c r="H58" i="37"/>
  <c r="P58" i="37"/>
  <c r="X58" i="37"/>
  <c r="AF58" i="37"/>
  <c r="V57" i="37"/>
  <c r="I83" i="37"/>
  <c r="I82" i="37"/>
  <c r="I81" i="37"/>
  <c r="I80" i="37"/>
  <c r="I79" i="37"/>
  <c r="I78" i="37"/>
  <c r="I77" i="37"/>
  <c r="I76" i="37"/>
  <c r="I75" i="37"/>
  <c r="I74" i="37"/>
  <c r="I73" i="37"/>
  <c r="I72" i="37"/>
  <c r="I71" i="37"/>
  <c r="I70" i="37"/>
  <c r="I69" i="37"/>
  <c r="AF83" i="37"/>
  <c r="X83" i="37"/>
  <c r="P83" i="37"/>
  <c r="AF82" i="37"/>
  <c r="X82" i="37"/>
  <c r="P82" i="37"/>
  <c r="X81" i="37"/>
  <c r="P81" i="37"/>
  <c r="X80" i="37"/>
  <c r="P80" i="37"/>
  <c r="AF79" i="37"/>
  <c r="X79" i="37"/>
  <c r="P79" i="37"/>
  <c r="AF78" i="37"/>
  <c r="X78" i="37"/>
  <c r="P78" i="37"/>
  <c r="X77" i="37"/>
  <c r="P77" i="37"/>
  <c r="X76" i="37"/>
  <c r="P76" i="37"/>
  <c r="AF75" i="37"/>
  <c r="X75" i="37"/>
  <c r="P75" i="37"/>
  <c r="AF74" i="37"/>
  <c r="X74" i="37"/>
  <c r="P74" i="37"/>
  <c r="X73" i="37"/>
  <c r="P73" i="37"/>
  <c r="X72" i="37"/>
  <c r="P72" i="37"/>
  <c r="AF71" i="37"/>
  <c r="X71" i="37"/>
  <c r="P71" i="37"/>
  <c r="AF70" i="37"/>
  <c r="X70" i="37"/>
  <c r="P70" i="37"/>
  <c r="X69" i="37"/>
  <c r="P69" i="37"/>
  <c r="R57" i="37"/>
  <c r="I56" i="37"/>
  <c r="K56" i="37"/>
  <c r="L56" i="37"/>
  <c r="T56" i="37"/>
  <c r="AB56" i="37"/>
  <c r="AJ56" i="37"/>
  <c r="M56" i="37"/>
  <c r="H56" i="37"/>
  <c r="P56" i="37"/>
  <c r="X56" i="37"/>
  <c r="AF56" i="37"/>
  <c r="AF54" i="37"/>
  <c r="X54" i="37"/>
  <c r="P54" i="37"/>
  <c r="H54" i="37"/>
  <c r="X53" i="37"/>
  <c r="P53" i="37"/>
  <c r="H53" i="37"/>
  <c r="AF52" i="37"/>
  <c r="X52" i="37"/>
  <c r="P52" i="37"/>
  <c r="H52" i="37"/>
  <c r="X51" i="37"/>
  <c r="P51" i="37"/>
  <c r="H51" i="37"/>
  <c r="AF50" i="37"/>
  <c r="X50" i="37"/>
  <c r="P50" i="37"/>
  <c r="H50" i="37"/>
  <c r="X49" i="37"/>
  <c r="P49" i="37"/>
  <c r="H49" i="37"/>
  <c r="AF48" i="37"/>
  <c r="X48" i="37"/>
  <c r="P48" i="37"/>
  <c r="H48" i="37"/>
  <c r="V54" i="37"/>
  <c r="V53" i="37"/>
  <c r="V52" i="37"/>
  <c r="V51" i="37"/>
  <c r="V50" i="37"/>
  <c r="V49" i="37"/>
  <c r="M54" i="37"/>
  <c r="M53" i="37"/>
  <c r="M52" i="37"/>
  <c r="M51" i="37"/>
  <c r="M50" i="37"/>
  <c r="M49" i="37"/>
  <c r="AJ54" i="37"/>
  <c r="AB54" i="37"/>
  <c r="T54" i="37"/>
  <c r="L54" i="37"/>
  <c r="AJ53" i="37"/>
  <c r="T53" i="37"/>
  <c r="L53" i="37"/>
  <c r="AJ52" i="37"/>
  <c r="AB52" i="37"/>
  <c r="T52" i="37"/>
  <c r="L52" i="37"/>
  <c r="T51" i="37"/>
  <c r="L51" i="37"/>
  <c r="AJ50" i="37"/>
  <c r="AB50" i="37"/>
  <c r="T50" i="37"/>
  <c r="L50" i="37"/>
  <c r="AJ49" i="37"/>
  <c r="T49" i="37"/>
  <c r="AJ48" i="37"/>
  <c r="AB48" i="37"/>
  <c r="T48" i="37"/>
  <c r="K54" i="37"/>
  <c r="K53" i="37"/>
  <c r="K52" i="37"/>
  <c r="K51" i="37"/>
  <c r="K50" i="37"/>
  <c r="K49" i="37"/>
  <c r="K48" i="37"/>
  <c r="K96" i="39"/>
  <c r="K114" i="39"/>
  <c r="U49" i="39"/>
  <c r="AC49" i="39"/>
  <c r="J50" i="39"/>
  <c r="S50" i="39"/>
  <c r="AA50" i="39"/>
  <c r="H51" i="39"/>
  <c r="P51" i="39"/>
  <c r="Y51" i="39"/>
  <c r="AG51" i="39"/>
  <c r="U53" i="39"/>
  <c r="AC53" i="39"/>
  <c r="J54" i="39"/>
  <c r="S54" i="39"/>
  <c r="AA54" i="39"/>
  <c r="H55" i="39"/>
  <c r="P55" i="39"/>
  <c r="Y55" i="39"/>
  <c r="AG55" i="39"/>
  <c r="U57" i="39"/>
  <c r="AC57" i="39"/>
  <c r="J58" i="39"/>
  <c r="S58" i="39"/>
  <c r="AA58" i="39"/>
  <c r="H59" i="39"/>
  <c r="P59" i="39"/>
  <c r="Y59" i="39"/>
  <c r="AG59" i="39"/>
  <c r="U61" i="39"/>
  <c r="AC61" i="39"/>
  <c r="J62" i="39"/>
  <c r="S62" i="39"/>
  <c r="AA62" i="39"/>
  <c r="H63" i="39"/>
  <c r="Y63" i="39"/>
  <c r="AH63" i="39"/>
  <c r="AJ63" i="37" s="1"/>
  <c r="I64" i="39"/>
  <c r="T64" i="39"/>
  <c r="O65" i="39"/>
  <c r="Z65" i="39"/>
  <c r="AF65" i="37" s="1"/>
  <c r="P66" i="39"/>
  <c r="K66" i="39"/>
  <c r="AC67" i="39"/>
  <c r="N68" i="39"/>
  <c r="Z68" i="39"/>
  <c r="I69" i="39"/>
  <c r="U69" i="39"/>
  <c r="AG70" i="39"/>
  <c r="Y70" i="39"/>
  <c r="H70" i="39"/>
  <c r="AC70" i="39"/>
  <c r="U70" i="39"/>
  <c r="AB70" i="39"/>
  <c r="AH71" i="39"/>
  <c r="I72" i="39"/>
  <c r="T72" i="39"/>
  <c r="O73" i="39"/>
  <c r="Z73" i="39"/>
  <c r="P74" i="39"/>
  <c r="K74" i="39"/>
  <c r="AC75" i="39"/>
  <c r="N76" i="39"/>
  <c r="Z76" i="39"/>
  <c r="AF76" i="37" s="1"/>
  <c r="I77" i="39"/>
  <c r="U77" i="39"/>
  <c r="AG78" i="39"/>
  <c r="Y78" i="39"/>
  <c r="H78" i="39"/>
  <c r="AC78" i="39"/>
  <c r="U78" i="39"/>
  <c r="AB78" i="39"/>
  <c r="AH79" i="39"/>
  <c r="I80" i="39"/>
  <c r="T80" i="39"/>
  <c r="O81" i="39"/>
  <c r="Z81" i="39"/>
  <c r="P82" i="39"/>
  <c r="K82" i="39"/>
  <c r="AC83" i="39"/>
  <c r="N84" i="39"/>
  <c r="Z84" i="39"/>
  <c r="AF84" i="37" s="1"/>
  <c r="I85" i="39"/>
  <c r="U85" i="39"/>
  <c r="AG86" i="39"/>
  <c r="Y86" i="39"/>
  <c r="H86" i="39"/>
  <c r="AC86" i="39"/>
  <c r="U86" i="39"/>
  <c r="AB86" i="39"/>
  <c r="AH87" i="39"/>
  <c r="I88" i="39"/>
  <c r="T88" i="39"/>
  <c r="O89" i="39"/>
  <c r="Z89" i="39"/>
  <c r="AF89" i="37" s="1"/>
  <c r="P90" i="39"/>
  <c r="K90" i="39"/>
  <c r="AC91" i="39"/>
  <c r="N92" i="39"/>
  <c r="Z92" i="39"/>
  <c r="AB92" i="37" s="1"/>
  <c r="I93" i="39"/>
  <c r="U93" i="39"/>
  <c r="AG93" i="39"/>
  <c r="V94" i="39"/>
  <c r="AI94" i="39"/>
  <c r="I96" i="39"/>
  <c r="AI96" i="39"/>
  <c r="H97" i="39"/>
  <c r="V97" i="39"/>
  <c r="AB98" i="39"/>
  <c r="M100" i="39"/>
  <c r="AC100" i="39"/>
  <c r="U100" i="39"/>
  <c r="AH100" i="39"/>
  <c r="Z100" i="39"/>
  <c r="AF100" i="37" s="1"/>
  <c r="I100" i="39"/>
  <c r="AG100" i="39"/>
  <c r="Y100" i="39"/>
  <c r="H100" i="39"/>
  <c r="AD104" i="39"/>
  <c r="AE104" i="39" s="1"/>
  <c r="V104" i="39"/>
  <c r="W104" i="39" s="1"/>
  <c r="P104" i="39"/>
  <c r="N104" i="39"/>
  <c r="AB106" i="39"/>
  <c r="M108" i="39"/>
  <c r="AC108" i="39"/>
  <c r="U108" i="39"/>
  <c r="AH108" i="39"/>
  <c r="AH108" i="37" s="1"/>
  <c r="Z108" i="39"/>
  <c r="AF108" i="37" s="1"/>
  <c r="I108" i="39"/>
  <c r="AG108" i="39"/>
  <c r="Y108" i="39"/>
  <c r="H108" i="39"/>
  <c r="AD112" i="39"/>
  <c r="V112" i="39"/>
  <c r="P112" i="39"/>
  <c r="N112" i="39"/>
  <c r="N114" i="39"/>
  <c r="AD116" i="39"/>
  <c r="V116" i="39"/>
  <c r="P116" i="39"/>
  <c r="S116" i="39"/>
  <c r="O48" i="39"/>
  <c r="M49" i="39"/>
  <c r="V49" i="39"/>
  <c r="AD49" i="39"/>
  <c r="I51" i="39"/>
  <c r="Z51" i="39"/>
  <c r="AB51" i="37" s="1"/>
  <c r="AH51" i="39"/>
  <c r="AJ51" i="37" s="1"/>
  <c r="O52" i="39"/>
  <c r="AC52" i="37" s="1"/>
  <c r="M53" i="39"/>
  <c r="V53" i="39"/>
  <c r="AD53" i="39"/>
  <c r="I55" i="39"/>
  <c r="Z55" i="39"/>
  <c r="AH55" i="39"/>
  <c r="AJ55" i="37" s="1"/>
  <c r="O56" i="39"/>
  <c r="AC56" i="37" s="1"/>
  <c r="M57" i="39"/>
  <c r="V57" i="39"/>
  <c r="AD57" i="39"/>
  <c r="I59" i="39"/>
  <c r="Z59" i="39"/>
  <c r="AF59" i="37" s="1"/>
  <c r="AH59" i="39"/>
  <c r="O60" i="39"/>
  <c r="M61" i="39"/>
  <c r="V61" i="39"/>
  <c r="AD61" i="39"/>
  <c r="I63" i="39"/>
  <c r="Z63" i="39"/>
  <c r="AF63" i="37" s="1"/>
  <c r="J64" i="39"/>
  <c r="N65" i="39"/>
  <c r="P65" i="39"/>
  <c r="AB65" i="39"/>
  <c r="AA68" i="39"/>
  <c r="AI69" i="39"/>
  <c r="V69" i="39"/>
  <c r="AG69" i="39"/>
  <c r="S70" i="39"/>
  <c r="AD70" i="39"/>
  <c r="J72" i="39"/>
  <c r="N73" i="39"/>
  <c r="P73" i="39"/>
  <c r="AB73" i="39"/>
  <c r="AA76" i="39"/>
  <c r="AI77" i="39"/>
  <c r="V77" i="39"/>
  <c r="AG77" i="39"/>
  <c r="S78" i="39"/>
  <c r="AD78" i="39"/>
  <c r="J80" i="39"/>
  <c r="N81" i="39"/>
  <c r="P81" i="39"/>
  <c r="AB81" i="39"/>
  <c r="AA84" i="39"/>
  <c r="AI85" i="39"/>
  <c r="V85" i="39"/>
  <c r="AG85" i="39"/>
  <c r="S86" i="39"/>
  <c r="AD86" i="39"/>
  <c r="J88" i="39"/>
  <c r="N89" i="39"/>
  <c r="P89" i="39"/>
  <c r="AB89" i="39"/>
  <c r="AA92" i="39"/>
  <c r="AI93" i="39"/>
  <c r="V93" i="39"/>
  <c r="AH93" i="39"/>
  <c r="AH93" i="37" s="1"/>
  <c r="J94" i="39"/>
  <c r="I97" i="39"/>
  <c r="P98" i="39"/>
  <c r="AD98" i="39"/>
  <c r="AE98" i="39" s="1"/>
  <c r="V98" i="39"/>
  <c r="W98" i="39" s="1"/>
  <c r="N98" i="39"/>
  <c r="AH102" i="39"/>
  <c r="Z102" i="39"/>
  <c r="AF102" i="37" s="1"/>
  <c r="I102" i="39"/>
  <c r="AG102" i="39"/>
  <c r="Y102" i="39"/>
  <c r="H102" i="39"/>
  <c r="M102" i="39"/>
  <c r="AC102" i="39"/>
  <c r="U102" i="39"/>
  <c r="P106" i="39"/>
  <c r="AD106" i="39"/>
  <c r="AE106" i="39" s="1"/>
  <c r="V106" i="39"/>
  <c r="W106" i="39" s="1"/>
  <c r="N106" i="39"/>
  <c r="AH110" i="39"/>
  <c r="Z110" i="39"/>
  <c r="AB110" i="37" s="1"/>
  <c r="I110" i="39"/>
  <c r="AG110" i="39"/>
  <c r="Y110" i="39"/>
  <c r="H110" i="39"/>
  <c r="M110" i="39"/>
  <c r="AC110" i="39"/>
  <c r="U110" i="39"/>
  <c r="O112" i="39"/>
  <c r="P114" i="39"/>
  <c r="AD114" i="39"/>
  <c r="V114" i="39"/>
  <c r="O114" i="39"/>
  <c r="N49" i="39"/>
  <c r="J51" i="39"/>
  <c r="S51" i="39"/>
  <c r="AA51" i="39"/>
  <c r="AI51" i="39"/>
  <c r="N53" i="39"/>
  <c r="J55" i="39"/>
  <c r="S55" i="39"/>
  <c r="AA55" i="39"/>
  <c r="AI55" i="39"/>
  <c r="N57" i="39"/>
  <c r="J59" i="39"/>
  <c r="S59" i="39"/>
  <c r="AA59" i="39"/>
  <c r="AI59" i="39"/>
  <c r="N61" i="39"/>
  <c r="AI63" i="39"/>
  <c r="AA63" i="39"/>
  <c r="J63" i="39"/>
  <c r="S63" i="39"/>
  <c r="AB63" i="39"/>
  <c r="P64" i="39"/>
  <c r="AH64" i="39"/>
  <c r="AC65" i="39"/>
  <c r="AC68" i="39"/>
  <c r="U68" i="39"/>
  <c r="AG68" i="39"/>
  <c r="Y68" i="39"/>
  <c r="H68" i="39"/>
  <c r="AB68" i="39"/>
  <c r="AH69" i="39"/>
  <c r="P72" i="39"/>
  <c r="AH72" i="39"/>
  <c r="AC73" i="39"/>
  <c r="AC76" i="39"/>
  <c r="U76" i="39"/>
  <c r="AG76" i="39"/>
  <c r="Y76" i="39"/>
  <c r="H76" i="39"/>
  <c r="AB76" i="39"/>
  <c r="AH77" i="39"/>
  <c r="P80" i="39"/>
  <c r="AH80" i="39"/>
  <c r="AC81" i="39"/>
  <c r="AC84" i="39"/>
  <c r="U84" i="39"/>
  <c r="AG84" i="39"/>
  <c r="Y84" i="39"/>
  <c r="H84" i="39"/>
  <c r="AB84" i="39"/>
  <c r="AH85" i="39"/>
  <c r="P88" i="39"/>
  <c r="AH88" i="39"/>
  <c r="AC89" i="39"/>
  <c r="AC92" i="39"/>
  <c r="U92" i="39"/>
  <c r="AG92" i="39"/>
  <c r="Y92" i="39"/>
  <c r="H92" i="39"/>
  <c r="AB92" i="39"/>
  <c r="AD96" i="39"/>
  <c r="AE96" i="39" s="1"/>
  <c r="V96" i="39"/>
  <c r="W96" i="39" s="1"/>
  <c r="P96" i="39"/>
  <c r="Z96" i="39"/>
  <c r="AF96" i="37" s="1"/>
  <c r="AI97" i="39"/>
  <c r="Y97" i="39"/>
  <c r="O98" i="39"/>
  <c r="AC98" i="37" s="1"/>
  <c r="O106" i="39"/>
  <c r="AC106" i="37" s="1"/>
  <c r="J108" i="39"/>
  <c r="AA108" i="39"/>
  <c r="S112" i="39"/>
  <c r="AI112" i="39"/>
  <c r="S114" i="39"/>
  <c r="AI118" i="39"/>
  <c r="O49" i="39"/>
  <c r="AC49" i="37" s="1"/>
  <c r="O53" i="39"/>
  <c r="AC53" i="37" s="1"/>
  <c r="O57" i="39"/>
  <c r="AC57" i="37" s="1"/>
  <c r="O61" i="39"/>
  <c r="S68" i="39"/>
  <c r="AD68" i="39"/>
  <c r="S76" i="39"/>
  <c r="AD76" i="39"/>
  <c r="S84" i="39"/>
  <c r="AD84" i="39"/>
  <c r="S92" i="39"/>
  <c r="AD92" i="39"/>
  <c r="AA94" i="39"/>
  <c r="AI106" i="39"/>
  <c r="K145" i="39"/>
  <c r="J48" i="39"/>
  <c r="S48" i="39"/>
  <c r="AA48" i="39"/>
  <c r="H49" i="39"/>
  <c r="P49" i="39"/>
  <c r="Y49" i="39"/>
  <c r="AG49" i="39"/>
  <c r="U51" i="39"/>
  <c r="AC51" i="39"/>
  <c r="J52" i="39"/>
  <c r="S52" i="39"/>
  <c r="AA52" i="39"/>
  <c r="H53" i="39"/>
  <c r="P53" i="39"/>
  <c r="Y53" i="39"/>
  <c r="AG53" i="39"/>
  <c r="U55" i="39"/>
  <c r="AC55" i="39"/>
  <c r="J56" i="39"/>
  <c r="S56" i="39"/>
  <c r="AA56" i="39"/>
  <c r="H57" i="39"/>
  <c r="P57" i="39"/>
  <c r="Y57" i="39"/>
  <c r="AG57" i="39"/>
  <c r="U59" i="39"/>
  <c r="AC59" i="39"/>
  <c r="J60" i="39"/>
  <c r="S60" i="39"/>
  <c r="AA60" i="39"/>
  <c r="H61" i="39"/>
  <c r="P61" i="39"/>
  <c r="Y61" i="39"/>
  <c r="AG61" i="39"/>
  <c r="U63" i="39"/>
  <c r="AD63" i="39"/>
  <c r="N64" i="39"/>
  <c r="Z64" i="39"/>
  <c r="AF64" i="37" s="1"/>
  <c r="I65" i="39"/>
  <c r="U65" i="39"/>
  <c r="AG66" i="39"/>
  <c r="Y66" i="39"/>
  <c r="H66" i="39"/>
  <c r="AC66" i="39"/>
  <c r="U66" i="39"/>
  <c r="AB66" i="39"/>
  <c r="I68" i="39"/>
  <c r="T68" i="39"/>
  <c r="O69" i="39"/>
  <c r="Z69" i="39"/>
  <c r="AF69" i="37" s="1"/>
  <c r="P70" i="39"/>
  <c r="K70" i="39"/>
  <c r="AH70" i="39"/>
  <c r="N72" i="39"/>
  <c r="Z72" i="39"/>
  <c r="I73" i="39"/>
  <c r="U73" i="39"/>
  <c r="AG74" i="39"/>
  <c r="Y74" i="39"/>
  <c r="H74" i="39"/>
  <c r="AC74" i="39"/>
  <c r="U74" i="39"/>
  <c r="AB74" i="39"/>
  <c r="I76" i="39"/>
  <c r="T76" i="39"/>
  <c r="O77" i="39"/>
  <c r="Z77" i="39"/>
  <c r="AF77" i="37" s="1"/>
  <c r="P78" i="39"/>
  <c r="K78" i="39"/>
  <c r="AH78" i="39"/>
  <c r="N80" i="39"/>
  <c r="Z80" i="39"/>
  <c r="I81" i="39"/>
  <c r="U81" i="39"/>
  <c r="AG82" i="39"/>
  <c r="Y82" i="39"/>
  <c r="H82" i="39"/>
  <c r="AC82" i="39"/>
  <c r="U82" i="39"/>
  <c r="AB82" i="39"/>
  <c r="I84" i="39"/>
  <c r="T84" i="39"/>
  <c r="O85" i="39"/>
  <c r="AC85" i="37" s="1"/>
  <c r="Z85" i="39"/>
  <c r="AF85" i="37" s="1"/>
  <c r="P86" i="39"/>
  <c r="K86" i="39"/>
  <c r="AH86" i="39"/>
  <c r="N88" i="39"/>
  <c r="Z88" i="39"/>
  <c r="AF88" i="37" s="1"/>
  <c r="I89" i="39"/>
  <c r="U89" i="39"/>
  <c r="AG90" i="39"/>
  <c r="Y90" i="39"/>
  <c r="H90" i="39"/>
  <c r="AC90" i="39"/>
  <c r="U90" i="39"/>
  <c r="AB90" i="39"/>
  <c r="I92" i="39"/>
  <c r="T92" i="39"/>
  <c r="O93" i="39"/>
  <c r="AC93" i="37" s="1"/>
  <c r="Z93" i="39"/>
  <c r="AF93" i="37" s="1"/>
  <c r="N94" i="39"/>
  <c r="AB94" i="39"/>
  <c r="O96" i="39"/>
  <c r="AC96" i="37" s="1"/>
  <c r="O97" i="39"/>
  <c r="AC97" i="37" s="1"/>
  <c r="AC97" i="39"/>
  <c r="AD100" i="39"/>
  <c r="AE100" i="39" s="1"/>
  <c r="V100" i="39"/>
  <c r="W100" i="39" s="1"/>
  <c r="P100" i="39"/>
  <c r="N100" i="39"/>
  <c r="K102" i="39"/>
  <c r="AB102" i="39"/>
  <c r="M104" i="39"/>
  <c r="AC104" i="39"/>
  <c r="U104" i="39"/>
  <c r="AH104" i="39"/>
  <c r="Z104" i="39"/>
  <c r="AF104" i="37" s="1"/>
  <c r="I104" i="39"/>
  <c r="AG104" i="39"/>
  <c r="Y104" i="39"/>
  <c r="H104" i="39"/>
  <c r="AD108" i="39"/>
  <c r="AE108" i="39" s="1"/>
  <c r="V108" i="39"/>
  <c r="W108" i="39" s="1"/>
  <c r="P108" i="39"/>
  <c r="N108" i="39"/>
  <c r="K110" i="39"/>
  <c r="AB110" i="39"/>
  <c r="M112" i="39"/>
  <c r="AC112" i="39"/>
  <c r="U112" i="39"/>
  <c r="AH112" i="39"/>
  <c r="AH112" i="37" s="1"/>
  <c r="Z112" i="39"/>
  <c r="AB112" i="37" s="1"/>
  <c r="I112" i="39"/>
  <c r="AG112" i="39"/>
  <c r="Y112" i="39"/>
  <c r="H112" i="39"/>
  <c r="O116" i="39"/>
  <c r="M116" i="39"/>
  <c r="AC116" i="39"/>
  <c r="U116" i="39"/>
  <c r="AB116" i="39"/>
  <c r="T116" i="39"/>
  <c r="AH116" i="39"/>
  <c r="Z116" i="39"/>
  <c r="I116" i="39"/>
  <c r="AG116" i="39"/>
  <c r="Y116" i="39"/>
  <c r="H116" i="39"/>
  <c r="AI116" i="39"/>
  <c r="K143" i="39"/>
  <c r="K147" i="39"/>
  <c r="T48" i="39"/>
  <c r="I49" i="39"/>
  <c r="Z49" i="39"/>
  <c r="AF49" i="37" s="1"/>
  <c r="O50" i="39"/>
  <c r="AC50" i="37" s="1"/>
  <c r="M51" i="39"/>
  <c r="V51" i="39"/>
  <c r="T52" i="39"/>
  <c r="I53" i="39"/>
  <c r="Z53" i="39"/>
  <c r="AF53" i="37" s="1"/>
  <c r="O54" i="39"/>
  <c r="AC54" i="37" s="1"/>
  <c r="M55" i="39"/>
  <c r="V55" i="39"/>
  <c r="T56" i="39"/>
  <c r="I57" i="39"/>
  <c r="Z57" i="39"/>
  <c r="AB57" i="37" s="1"/>
  <c r="O58" i="39"/>
  <c r="M59" i="39"/>
  <c r="V59" i="39"/>
  <c r="T60" i="39"/>
  <c r="I61" i="39"/>
  <c r="Z61" i="39"/>
  <c r="O62" i="39"/>
  <c r="M63" i="39"/>
  <c r="V63" i="39"/>
  <c r="AA64" i="39"/>
  <c r="AI65" i="39"/>
  <c r="V65" i="39"/>
  <c r="S66" i="39"/>
  <c r="J68" i="39"/>
  <c r="N69" i="39"/>
  <c r="P69" i="39"/>
  <c r="AB69" i="39"/>
  <c r="M70" i="39"/>
  <c r="AA72" i="39"/>
  <c r="AI73" i="39"/>
  <c r="V73" i="39"/>
  <c r="S74" i="39"/>
  <c r="J76" i="39"/>
  <c r="N77" i="39"/>
  <c r="P77" i="39"/>
  <c r="AB77" i="39"/>
  <c r="M78" i="39"/>
  <c r="AA80" i="39"/>
  <c r="AI81" i="39"/>
  <c r="V81" i="39"/>
  <c r="S82" i="39"/>
  <c r="J84" i="39"/>
  <c r="N85" i="39"/>
  <c r="P85" i="39"/>
  <c r="AB85" i="39"/>
  <c r="M86" i="39"/>
  <c r="AA88" i="39"/>
  <c r="AI89" i="39"/>
  <c r="V89" i="39"/>
  <c r="S90" i="39"/>
  <c r="J92" i="39"/>
  <c r="N93" i="39"/>
  <c r="P93" i="39"/>
  <c r="AC93" i="39"/>
  <c r="AD94" i="39"/>
  <c r="P97" i="39"/>
  <c r="AH98" i="39"/>
  <c r="Z98" i="39"/>
  <c r="AF98" i="37" s="1"/>
  <c r="I98" i="39"/>
  <c r="AG98" i="39"/>
  <c r="Y98" i="39"/>
  <c r="H98" i="39"/>
  <c r="M98" i="39"/>
  <c r="AC98" i="39"/>
  <c r="U98" i="39"/>
  <c r="O100" i="39"/>
  <c r="AC100" i="37" s="1"/>
  <c r="P102" i="39"/>
  <c r="AD102" i="39"/>
  <c r="AF102" i="39" s="1"/>
  <c r="V102" i="39"/>
  <c r="W102" i="39" s="1"/>
  <c r="N102" i="39"/>
  <c r="AH106" i="39"/>
  <c r="Z106" i="39"/>
  <c r="AF106" i="37" s="1"/>
  <c r="I106" i="39"/>
  <c r="AG106" i="39"/>
  <c r="Y106" i="39"/>
  <c r="H106" i="39"/>
  <c r="M106" i="39"/>
  <c r="AC106" i="39"/>
  <c r="U106" i="39"/>
  <c r="O108" i="39"/>
  <c r="AC108" i="37" s="1"/>
  <c r="P110" i="39"/>
  <c r="AD110" i="39"/>
  <c r="AF110" i="39" s="1"/>
  <c r="V110" i="39"/>
  <c r="W110" i="39" s="1"/>
  <c r="N110" i="39"/>
  <c r="AB114" i="39"/>
  <c r="T114" i="39"/>
  <c r="AH114" i="39"/>
  <c r="Z114" i="39"/>
  <c r="I114" i="39"/>
  <c r="AG114" i="39"/>
  <c r="Y114" i="39"/>
  <c r="H114" i="39"/>
  <c r="M114" i="39"/>
  <c r="AC114" i="39"/>
  <c r="U114" i="39"/>
  <c r="AA114" i="39"/>
  <c r="K137" i="39"/>
  <c r="K153" i="39"/>
  <c r="J49" i="39"/>
  <c r="S49" i="39"/>
  <c r="AA49" i="39"/>
  <c r="J53" i="39"/>
  <c r="S53" i="39"/>
  <c r="AA53" i="39"/>
  <c r="J57" i="39"/>
  <c r="S57" i="39"/>
  <c r="AA57" i="39"/>
  <c r="J61" i="39"/>
  <c r="S61" i="39"/>
  <c r="AA61" i="39"/>
  <c r="N63" i="39"/>
  <c r="AC64" i="39"/>
  <c r="U64" i="39"/>
  <c r="AG64" i="39"/>
  <c r="Y64" i="39"/>
  <c r="H64" i="39"/>
  <c r="AB64" i="39"/>
  <c r="P68" i="39"/>
  <c r="AH68" i="39"/>
  <c r="AC72" i="39"/>
  <c r="U72" i="39"/>
  <c r="AG72" i="39"/>
  <c r="Y72" i="39"/>
  <c r="H72" i="39"/>
  <c r="AB72" i="39"/>
  <c r="P76" i="39"/>
  <c r="AH76" i="39"/>
  <c r="AC77" i="39"/>
  <c r="AC80" i="39"/>
  <c r="U80" i="39"/>
  <c r="AG80" i="39"/>
  <c r="Y80" i="39"/>
  <c r="H80" i="39"/>
  <c r="AB80" i="39"/>
  <c r="P84" i="39"/>
  <c r="AH84" i="39"/>
  <c r="AC85" i="39"/>
  <c r="AC88" i="39"/>
  <c r="U88" i="39"/>
  <c r="AG88" i="39"/>
  <c r="Y88" i="39"/>
  <c r="H88" i="39"/>
  <c r="AB88" i="39"/>
  <c r="P92" i="39"/>
  <c r="AH92" i="39"/>
  <c r="AD93" i="39"/>
  <c r="S94" i="39"/>
  <c r="M96" i="39"/>
  <c r="AC96" i="39"/>
  <c r="U96" i="39"/>
  <c r="AG96" i="39"/>
  <c r="Y96" i="39"/>
  <c r="H96" i="39"/>
  <c r="K116" i="39"/>
  <c r="AB118" i="39"/>
  <c r="T118" i="39"/>
  <c r="AH118" i="39"/>
  <c r="Z118" i="39"/>
  <c r="I118" i="39"/>
  <c r="AG118" i="39"/>
  <c r="Y118" i="39"/>
  <c r="H118" i="39"/>
  <c r="O118" i="39"/>
  <c r="M118" i="39"/>
  <c r="AC118" i="39"/>
  <c r="U118" i="39"/>
  <c r="K129" i="39"/>
  <c r="T49" i="39"/>
  <c r="O51" i="39"/>
  <c r="AC51" i="37" s="1"/>
  <c r="T53" i="39"/>
  <c r="O55" i="39"/>
  <c r="AC55" i="37" s="1"/>
  <c r="O59" i="39"/>
  <c r="T61" i="39"/>
  <c r="O63" i="39"/>
  <c r="S64" i="39"/>
  <c r="M68" i="39"/>
  <c r="S72" i="39"/>
  <c r="M76" i="39"/>
  <c r="AI76" i="39"/>
  <c r="H77" i="39"/>
  <c r="T77" i="39"/>
  <c r="S80" i="39"/>
  <c r="M84" i="39"/>
  <c r="AI84" i="39"/>
  <c r="H85" i="39"/>
  <c r="T85" i="39"/>
  <c r="S88" i="39"/>
  <c r="M92" i="39"/>
  <c r="AI92" i="39"/>
  <c r="H93" i="39"/>
  <c r="T93" i="39"/>
  <c r="AH94" i="39"/>
  <c r="Z94" i="39"/>
  <c r="AF94" i="37" s="1"/>
  <c r="I94" i="39"/>
  <c r="AG94" i="39"/>
  <c r="Y94" i="39"/>
  <c r="H94" i="39"/>
  <c r="AC94" i="39"/>
  <c r="U94" i="39"/>
  <c r="T94" i="39"/>
  <c r="T96" i="39"/>
  <c r="AH96" i="39"/>
  <c r="AB97" i="39"/>
  <c r="T97" i="39"/>
  <c r="U97" i="39"/>
  <c r="AH97" i="39"/>
  <c r="J98" i="39"/>
  <c r="K104" i="39"/>
  <c r="J106" i="39"/>
  <c r="K112" i="39"/>
  <c r="K127" i="39"/>
  <c r="K135" i="39"/>
  <c r="J67" i="39"/>
  <c r="S67" i="39"/>
  <c r="AA67" i="39"/>
  <c r="J71" i="39"/>
  <c r="S71" i="39"/>
  <c r="AA71" i="39"/>
  <c r="J75" i="39"/>
  <c r="S75" i="39"/>
  <c r="AA75" i="39"/>
  <c r="J79" i="39"/>
  <c r="S79" i="39"/>
  <c r="AA79" i="39"/>
  <c r="J83" i="39"/>
  <c r="S83" i="39"/>
  <c r="AA83" i="39"/>
  <c r="J87" i="39"/>
  <c r="S87" i="39"/>
  <c r="AA87" i="39"/>
  <c r="J91" i="39"/>
  <c r="S91" i="39"/>
  <c r="AA91" i="39"/>
  <c r="J95" i="39"/>
  <c r="S95" i="39"/>
  <c r="AA95" i="39"/>
  <c r="J99" i="39"/>
  <c r="S99" i="39"/>
  <c r="AA99" i="39"/>
  <c r="J103" i="39"/>
  <c r="S103" i="39"/>
  <c r="AA103" i="39"/>
  <c r="J107" i="39"/>
  <c r="S107" i="39"/>
  <c r="AA107" i="39"/>
  <c r="J111" i="39"/>
  <c r="S111" i="39"/>
  <c r="AA111" i="39"/>
  <c r="J115" i="39"/>
  <c r="S115" i="39"/>
  <c r="AA115" i="39"/>
  <c r="J119" i="39"/>
  <c r="S119" i="39"/>
  <c r="AA119" i="39"/>
  <c r="H120" i="39"/>
  <c r="P120" i="39"/>
  <c r="Y120" i="39"/>
  <c r="AG120" i="39"/>
  <c r="U122" i="39"/>
  <c r="AC122" i="39"/>
  <c r="AD123" i="39"/>
  <c r="J123" i="39"/>
  <c r="S123" i="39"/>
  <c r="AH124" i="39"/>
  <c r="AC125" i="39"/>
  <c r="M126" i="39"/>
  <c r="Y126" i="39"/>
  <c r="AI126" i="39"/>
  <c r="H127" i="39"/>
  <c r="T127" i="39"/>
  <c r="N128" i="39"/>
  <c r="U129" i="39"/>
  <c r="O130" i="39"/>
  <c r="AB130" i="39"/>
  <c r="T130" i="39"/>
  <c r="P130" i="39"/>
  <c r="AA130" i="39"/>
  <c r="AD131" i="39"/>
  <c r="V131" i="39"/>
  <c r="K131" i="39"/>
  <c r="AC132" i="39"/>
  <c r="AI133" i="39"/>
  <c r="H134" i="39"/>
  <c r="S134" i="39"/>
  <c r="AD134" i="39"/>
  <c r="N135" i="39"/>
  <c r="Y135" i="39"/>
  <c r="I136" i="39"/>
  <c r="U136" i="39"/>
  <c r="AA137" i="39"/>
  <c r="J138" i="39"/>
  <c r="V138" i="39"/>
  <c r="W138" i="39" s="1"/>
  <c r="M139" i="39"/>
  <c r="AH139" i="39"/>
  <c r="Z139" i="39"/>
  <c r="I139" i="39"/>
  <c r="AB139" i="39"/>
  <c r="AH140" i="39"/>
  <c r="AC141" i="39"/>
  <c r="M142" i="39"/>
  <c r="Y142" i="39"/>
  <c r="AI142" i="39"/>
  <c r="H143" i="39"/>
  <c r="T143" i="39"/>
  <c r="N144" i="39"/>
  <c r="U145" i="39"/>
  <c r="O146" i="39"/>
  <c r="AB146" i="39"/>
  <c r="T146" i="39"/>
  <c r="AC146" i="39"/>
  <c r="O147" i="39"/>
  <c r="AB149" i="39"/>
  <c r="J151" i="39"/>
  <c r="Y153" i="39"/>
  <c r="T154" i="39"/>
  <c r="K156" i="39"/>
  <c r="J157" i="39"/>
  <c r="AI160" i="39"/>
  <c r="O101" i="39"/>
  <c r="AC101" i="37" s="1"/>
  <c r="O105" i="39"/>
  <c r="AC105" i="37" s="1"/>
  <c r="O109" i="39"/>
  <c r="AC109" i="37" s="1"/>
  <c r="O113" i="39"/>
  <c r="O117" i="39"/>
  <c r="V118" i="39"/>
  <c r="AD118" i="39"/>
  <c r="AB119" i="39"/>
  <c r="I120" i="39"/>
  <c r="Z120" i="39"/>
  <c r="AH120" i="39"/>
  <c r="O121" i="39"/>
  <c r="M122" i="39"/>
  <c r="V122" i="39"/>
  <c r="AD122" i="39"/>
  <c r="T123" i="39"/>
  <c r="AC123" i="39"/>
  <c r="M124" i="39"/>
  <c r="AI124" i="39"/>
  <c r="H125" i="39"/>
  <c r="T125" i="39"/>
  <c r="N126" i="39"/>
  <c r="U127" i="39"/>
  <c r="AB128" i="39"/>
  <c r="T128" i="39"/>
  <c r="O128" i="39"/>
  <c r="P128" i="39"/>
  <c r="AA128" i="39"/>
  <c r="AD129" i="39"/>
  <c r="V129" i="39"/>
  <c r="AG129" i="39"/>
  <c r="AI131" i="39"/>
  <c r="H132" i="39"/>
  <c r="S132" i="39"/>
  <c r="AD132" i="39"/>
  <c r="N133" i="39"/>
  <c r="I134" i="39"/>
  <c r="U134" i="39"/>
  <c r="AA135" i="39"/>
  <c r="J136" i="39"/>
  <c r="V136" i="39"/>
  <c r="W136" i="39" s="1"/>
  <c r="AG136" i="39"/>
  <c r="AH137" i="39"/>
  <c r="Z137" i="39"/>
  <c r="I137" i="39"/>
  <c r="M137" i="39"/>
  <c r="P137" i="39"/>
  <c r="AB137" i="39"/>
  <c r="S139" i="39"/>
  <c r="AC139" i="39"/>
  <c r="M140" i="39"/>
  <c r="AI140" i="39"/>
  <c r="H141" i="39"/>
  <c r="T141" i="39"/>
  <c r="N142" i="39"/>
  <c r="U143" i="39"/>
  <c r="AB144" i="39"/>
  <c r="T144" i="39"/>
  <c r="O144" i="39"/>
  <c r="P144" i="39"/>
  <c r="AA144" i="39"/>
  <c r="AD145" i="39"/>
  <c r="V145" i="39"/>
  <c r="AG145" i="39"/>
  <c r="S147" i="39"/>
  <c r="P149" i="39"/>
  <c r="AD149" i="39"/>
  <c r="V149" i="39"/>
  <c r="N149" i="39"/>
  <c r="AB151" i="39"/>
  <c r="AC153" i="39"/>
  <c r="J120" i="39"/>
  <c r="S120" i="39"/>
  <c r="AA120" i="39"/>
  <c r="AI120" i="39"/>
  <c r="N122" i="39"/>
  <c r="O126" i="39"/>
  <c r="AB126" i="39"/>
  <c r="T126" i="39"/>
  <c r="P126" i="39"/>
  <c r="AA126" i="39"/>
  <c r="AD127" i="39"/>
  <c r="V127" i="39"/>
  <c r="J134" i="39"/>
  <c r="V134" i="39"/>
  <c r="M135" i="39"/>
  <c r="AH135" i="39"/>
  <c r="Z135" i="39"/>
  <c r="I135" i="39"/>
  <c r="P135" i="39"/>
  <c r="AB135" i="39"/>
  <c r="S137" i="39"/>
  <c r="AC137" i="39"/>
  <c r="O142" i="39"/>
  <c r="AB142" i="39"/>
  <c r="T142" i="39"/>
  <c r="P142" i="39"/>
  <c r="AA142" i="39"/>
  <c r="AD143" i="39"/>
  <c r="V143" i="39"/>
  <c r="AG147" i="39"/>
  <c r="Y147" i="39"/>
  <c r="H147" i="39"/>
  <c r="M147" i="39"/>
  <c r="AC147" i="39"/>
  <c r="AH147" i="39"/>
  <c r="Z147" i="39"/>
  <c r="I147" i="39"/>
  <c r="T147" i="39"/>
  <c r="AI147" i="39"/>
  <c r="P151" i="39"/>
  <c r="AD151" i="39"/>
  <c r="V151" i="39"/>
  <c r="AD157" i="39"/>
  <c r="S157" i="39"/>
  <c r="AI157" i="39"/>
  <c r="V157" i="39"/>
  <c r="M158" i="39"/>
  <c r="AH158" i="39"/>
  <c r="Z158" i="39"/>
  <c r="I158" i="39"/>
  <c r="AC158" i="39"/>
  <c r="O158" i="39"/>
  <c r="Y158" i="39"/>
  <c r="N158" i="39"/>
  <c r="U158" i="39"/>
  <c r="T158" i="39"/>
  <c r="H158" i="39"/>
  <c r="K184" i="39"/>
  <c r="T120" i="39"/>
  <c r="AB120" i="39"/>
  <c r="O122" i="39"/>
  <c r="AB124" i="39"/>
  <c r="T124" i="39"/>
  <c r="O124" i="39"/>
  <c r="P124" i="39"/>
  <c r="AA124" i="39"/>
  <c r="AD125" i="39"/>
  <c r="AE125" i="39" s="1"/>
  <c r="V125" i="39"/>
  <c r="W125" i="39" s="1"/>
  <c r="K125" i="39"/>
  <c r="AC126" i="39"/>
  <c r="AI127" i="39"/>
  <c r="N129" i="39"/>
  <c r="Y129" i="39"/>
  <c r="J132" i="39"/>
  <c r="V132" i="39"/>
  <c r="AH133" i="39"/>
  <c r="Z133" i="39"/>
  <c r="I133" i="39"/>
  <c r="M133" i="39"/>
  <c r="P133" i="39"/>
  <c r="AB133" i="39"/>
  <c r="AH134" i="39"/>
  <c r="S135" i="39"/>
  <c r="AC135" i="39"/>
  <c r="H137" i="39"/>
  <c r="T137" i="39"/>
  <c r="AB140" i="39"/>
  <c r="T140" i="39"/>
  <c r="O140" i="39"/>
  <c r="P140" i="39"/>
  <c r="AA140" i="39"/>
  <c r="AD141" i="39"/>
  <c r="AE141" i="39" s="1"/>
  <c r="V141" i="39"/>
  <c r="W141" i="39" s="1"/>
  <c r="K141" i="39"/>
  <c r="AC142" i="39"/>
  <c r="AI143" i="39"/>
  <c r="N145" i="39"/>
  <c r="Y145" i="39"/>
  <c r="U147" i="39"/>
  <c r="S149" i="39"/>
  <c r="AI149" i="39"/>
  <c r="O151" i="39"/>
  <c r="AA153" i="39"/>
  <c r="P153" i="39"/>
  <c r="V153" i="39"/>
  <c r="AA154" i="39"/>
  <c r="O154" i="39"/>
  <c r="U154" i="39"/>
  <c r="J154" i="39"/>
  <c r="AC154" i="39"/>
  <c r="AA157" i="39"/>
  <c r="J65" i="39"/>
  <c r="S65" i="39"/>
  <c r="AA65" i="39"/>
  <c r="J69" i="39"/>
  <c r="S69" i="39"/>
  <c r="AA69" i="39"/>
  <c r="J73" i="39"/>
  <c r="S73" i="39"/>
  <c r="AA73" i="39"/>
  <c r="J77" i="39"/>
  <c r="S77" i="39"/>
  <c r="AA77" i="39"/>
  <c r="J81" i="39"/>
  <c r="S81" i="39"/>
  <c r="AA81" i="39"/>
  <c r="J85" i="39"/>
  <c r="S85" i="39"/>
  <c r="AA85" i="39"/>
  <c r="J89" i="39"/>
  <c r="S89" i="39"/>
  <c r="AA89" i="39"/>
  <c r="J93" i="39"/>
  <c r="S93" i="39"/>
  <c r="AA93" i="39"/>
  <c r="J97" i="39"/>
  <c r="S97" i="39"/>
  <c r="AA97" i="39"/>
  <c r="J101" i="39"/>
  <c r="S101" i="39"/>
  <c r="AA101" i="39"/>
  <c r="J105" i="39"/>
  <c r="S105" i="39"/>
  <c r="AA105" i="39"/>
  <c r="J109" i="39"/>
  <c r="S109" i="39"/>
  <c r="AA109" i="39"/>
  <c r="J113" i="39"/>
  <c r="S113" i="39"/>
  <c r="AA113" i="39"/>
  <c r="J117" i="39"/>
  <c r="S117" i="39"/>
  <c r="AA117" i="39"/>
  <c r="P118" i="39"/>
  <c r="U120" i="39"/>
  <c r="AC120" i="39"/>
  <c r="J121" i="39"/>
  <c r="S121" i="39"/>
  <c r="AA121" i="39"/>
  <c r="H122" i="39"/>
  <c r="P122" i="39"/>
  <c r="Y122" i="39"/>
  <c r="AG122" i="39"/>
  <c r="AH123" i="39"/>
  <c r="Z123" i="39"/>
  <c r="N123" i="39"/>
  <c r="AG123" i="39"/>
  <c r="AC124" i="39"/>
  <c r="AI125" i="39"/>
  <c r="H126" i="39"/>
  <c r="S126" i="39"/>
  <c r="AD126" i="39"/>
  <c r="N127" i="39"/>
  <c r="Y127" i="39"/>
  <c r="I128" i="39"/>
  <c r="U128" i="39"/>
  <c r="AA129" i="39"/>
  <c r="J130" i="39"/>
  <c r="AG130" i="39"/>
  <c r="M131" i="39"/>
  <c r="AH131" i="39"/>
  <c r="Z131" i="39"/>
  <c r="I131" i="39"/>
  <c r="P131" i="39"/>
  <c r="AB131" i="39"/>
  <c r="AH132" i="39"/>
  <c r="AC133" i="39"/>
  <c r="M134" i="39"/>
  <c r="Y134" i="39"/>
  <c r="AI134" i="39"/>
  <c r="H135" i="39"/>
  <c r="T135" i="39"/>
  <c r="N136" i="39"/>
  <c r="U137" i="39"/>
  <c r="O138" i="39"/>
  <c r="AB138" i="39"/>
  <c r="T138" i="39"/>
  <c r="P138" i="39"/>
  <c r="AD139" i="39"/>
  <c r="V139" i="39"/>
  <c r="K139" i="39"/>
  <c r="AG139" i="39"/>
  <c r="AC140" i="39"/>
  <c r="AI141" i="39"/>
  <c r="H142" i="39"/>
  <c r="S142" i="39"/>
  <c r="AD142" i="39"/>
  <c r="N143" i="39"/>
  <c r="Y143" i="39"/>
  <c r="I144" i="39"/>
  <c r="U144" i="39"/>
  <c r="AA145" i="39"/>
  <c r="AI146" i="39"/>
  <c r="AA146" i="39"/>
  <c r="J146" i="39"/>
  <c r="V146" i="39"/>
  <c r="W146" i="39" s="1"/>
  <c r="AH146" i="39"/>
  <c r="S151" i="39"/>
  <c r="AI151" i="39"/>
  <c r="AI153" i="39"/>
  <c r="H154" i="39"/>
  <c r="K166" i="39"/>
  <c r="O95" i="39"/>
  <c r="AC95" i="37" s="1"/>
  <c r="O99" i="39"/>
  <c r="AC99" i="37" s="1"/>
  <c r="T101" i="39"/>
  <c r="O103" i="39"/>
  <c r="AC103" i="37" s="1"/>
  <c r="T105" i="39"/>
  <c r="O107" i="39"/>
  <c r="AC107" i="37" s="1"/>
  <c r="T109" i="39"/>
  <c r="O111" i="39"/>
  <c r="T113" i="39"/>
  <c r="O115" i="39"/>
  <c r="T117" i="39"/>
  <c r="O119" i="39"/>
  <c r="M120" i="39"/>
  <c r="V120" i="39"/>
  <c r="T121" i="39"/>
  <c r="I122" i="39"/>
  <c r="Z122" i="39"/>
  <c r="AH122" i="39"/>
  <c r="O123" i="39"/>
  <c r="H124" i="39"/>
  <c r="S124" i="39"/>
  <c r="AD124" i="39"/>
  <c r="N125" i="39"/>
  <c r="I126" i="39"/>
  <c r="U126" i="39"/>
  <c r="AA127" i="39"/>
  <c r="J128" i="39"/>
  <c r="AG128" i="39"/>
  <c r="AH129" i="39"/>
  <c r="Z129" i="39"/>
  <c r="I129" i="39"/>
  <c r="M129" i="39"/>
  <c r="P129" i="39"/>
  <c r="AB129" i="39"/>
  <c r="S131" i="39"/>
  <c r="M132" i="39"/>
  <c r="AI132" i="39"/>
  <c r="H133" i="39"/>
  <c r="T133" i="39"/>
  <c r="N134" i="39"/>
  <c r="U135" i="39"/>
  <c r="AB136" i="39"/>
  <c r="T136" i="39"/>
  <c r="O136" i="39"/>
  <c r="P136" i="39"/>
  <c r="AD137" i="39"/>
  <c r="V137" i="39"/>
  <c r="AG137" i="39"/>
  <c r="H140" i="39"/>
  <c r="S140" i="39"/>
  <c r="AD140" i="39"/>
  <c r="N141" i="39"/>
  <c r="I142" i="39"/>
  <c r="U142" i="39"/>
  <c r="AA143" i="39"/>
  <c r="J144" i="39"/>
  <c r="AG144" i="39"/>
  <c r="AH145" i="39"/>
  <c r="Z145" i="39"/>
  <c r="I145" i="39"/>
  <c r="M145" i="39"/>
  <c r="P145" i="39"/>
  <c r="AB145" i="39"/>
  <c r="AC149" i="39"/>
  <c r="U149" i="39"/>
  <c r="AH149" i="39"/>
  <c r="Z149" i="39"/>
  <c r="I149" i="39"/>
  <c r="AG149" i="39"/>
  <c r="Y149" i="39"/>
  <c r="H149" i="39"/>
  <c r="M149" i="39"/>
  <c r="S153" i="39"/>
  <c r="AI154" i="39"/>
  <c r="K168" i="39"/>
  <c r="J118" i="39"/>
  <c r="S118" i="39"/>
  <c r="AA118" i="39"/>
  <c r="N120" i="39"/>
  <c r="J122" i="39"/>
  <c r="S122" i="39"/>
  <c r="AA122" i="39"/>
  <c r="J126" i="39"/>
  <c r="AG126" i="39"/>
  <c r="M127" i="39"/>
  <c r="AH127" i="39"/>
  <c r="Z127" i="39"/>
  <c r="I127" i="39"/>
  <c r="P127" i="39"/>
  <c r="AB127" i="39"/>
  <c r="S129" i="39"/>
  <c r="AC129" i="39"/>
  <c r="O134" i="39"/>
  <c r="AB134" i="39"/>
  <c r="T134" i="39"/>
  <c r="P134" i="39"/>
  <c r="AD135" i="39"/>
  <c r="V135" i="39"/>
  <c r="AG135" i="39"/>
  <c r="AI137" i="39"/>
  <c r="J142" i="39"/>
  <c r="AG142" i="39"/>
  <c r="M143" i="39"/>
  <c r="AH143" i="39"/>
  <c r="Z143" i="39"/>
  <c r="I143" i="39"/>
  <c r="P143" i="39"/>
  <c r="AB143" i="39"/>
  <c r="S145" i="39"/>
  <c r="AC145" i="39"/>
  <c r="P147" i="39"/>
  <c r="AD147" i="39"/>
  <c r="V147" i="39"/>
  <c r="AA147" i="39"/>
  <c r="AG151" i="39"/>
  <c r="Y151" i="39"/>
  <c r="H151" i="39"/>
  <c r="M151" i="39"/>
  <c r="AC151" i="39"/>
  <c r="U151" i="39"/>
  <c r="AH151" i="39"/>
  <c r="Z151" i="39"/>
  <c r="I151" i="39"/>
  <c r="O157" i="39"/>
  <c r="AB157" i="39"/>
  <c r="T157" i="39"/>
  <c r="AH157" i="39"/>
  <c r="U157" i="39"/>
  <c r="I157" i="39"/>
  <c r="H157" i="39"/>
  <c r="AC157" i="39"/>
  <c r="Z157" i="39"/>
  <c r="N157" i="39"/>
  <c r="Y157" i="39"/>
  <c r="M157" i="39"/>
  <c r="AD158" i="39"/>
  <c r="V158" i="39"/>
  <c r="S158" i="39"/>
  <c r="AA158" i="39"/>
  <c r="AI158" i="39"/>
  <c r="J158" i="39"/>
  <c r="J160" i="39"/>
  <c r="K172" i="39"/>
  <c r="O120" i="39"/>
  <c r="T122" i="39"/>
  <c r="J124" i="39"/>
  <c r="AG124" i="39"/>
  <c r="AH125" i="39"/>
  <c r="Z125" i="39"/>
  <c r="I125" i="39"/>
  <c r="M125" i="39"/>
  <c r="P125" i="39"/>
  <c r="AB125" i="39"/>
  <c r="AH126" i="39"/>
  <c r="S127" i="39"/>
  <c r="AC127" i="39"/>
  <c r="H129" i="39"/>
  <c r="AB132" i="39"/>
  <c r="T132" i="39"/>
  <c r="O132" i="39"/>
  <c r="P132" i="39"/>
  <c r="AD133" i="39"/>
  <c r="AE133" i="39" s="1"/>
  <c r="V133" i="39"/>
  <c r="W133" i="39" s="1"/>
  <c r="AG133" i="39"/>
  <c r="AC134" i="39"/>
  <c r="AI135" i="39"/>
  <c r="N137" i="39"/>
  <c r="J140" i="39"/>
  <c r="AG140" i="39"/>
  <c r="AH141" i="39"/>
  <c r="Z141" i="39"/>
  <c r="I141" i="39"/>
  <c r="M141" i="39"/>
  <c r="P141" i="39"/>
  <c r="AB141" i="39"/>
  <c r="AH142" i="39"/>
  <c r="S143" i="39"/>
  <c r="AC143" i="39"/>
  <c r="H145" i="39"/>
  <c r="N147" i="39"/>
  <c r="AB147" i="39"/>
  <c r="J149" i="39"/>
  <c r="AB153" i="39"/>
  <c r="U153" i="39"/>
  <c r="I153" i="39"/>
  <c r="Z153" i="39"/>
  <c r="H153" i="39"/>
  <c r="AG153" i="39"/>
  <c r="M153" i="39"/>
  <c r="S154" i="39"/>
  <c r="AB158" i="39"/>
  <c r="AC160" i="39"/>
  <c r="K174" i="39"/>
  <c r="K176" i="39"/>
  <c r="O148" i="39"/>
  <c r="T150" i="39"/>
  <c r="AB150" i="39"/>
  <c r="O152" i="39"/>
  <c r="M154" i="39"/>
  <c r="AH154" i="39"/>
  <c r="Z154" i="39"/>
  <c r="I154" i="39"/>
  <c r="P154" i="39"/>
  <c r="AB154" i="39"/>
  <c r="AC156" i="39"/>
  <c r="N159" i="39"/>
  <c r="U160" i="39"/>
  <c r="O161" i="39"/>
  <c r="AB161" i="39"/>
  <c r="T161" i="39"/>
  <c r="P161" i="39"/>
  <c r="AA161" i="39"/>
  <c r="AD162" i="39"/>
  <c r="V162" i="39"/>
  <c r="AG162" i="39"/>
  <c r="AC163" i="39"/>
  <c r="AI164" i="39"/>
  <c r="H165" i="39"/>
  <c r="S165" i="39"/>
  <c r="AD165" i="39"/>
  <c r="N166" i="39"/>
  <c r="Y166" i="39"/>
  <c r="I167" i="39"/>
  <c r="U167" i="39"/>
  <c r="AA168" i="39"/>
  <c r="J169" i="39"/>
  <c r="V169" i="39"/>
  <c r="W169" i="39" s="1"/>
  <c r="AG170" i="39"/>
  <c r="Y170" i="39"/>
  <c r="M170" i="39"/>
  <c r="AH170" i="39"/>
  <c r="Z170" i="39"/>
  <c r="I170" i="39"/>
  <c r="P170" i="39"/>
  <c r="AC170" i="39"/>
  <c r="P171" i="39"/>
  <c r="O172" i="39"/>
  <c r="N173" i="39"/>
  <c r="AC173" i="39"/>
  <c r="O174" i="39"/>
  <c r="P175" i="39"/>
  <c r="O176" i="39"/>
  <c r="N177" i="39"/>
  <c r="AC177" i="39"/>
  <c r="S178" i="39"/>
  <c r="AI178" i="39"/>
  <c r="J180" i="39"/>
  <c r="P181" i="39"/>
  <c r="AG181" i="39"/>
  <c r="J182" i="39"/>
  <c r="AA184" i="39"/>
  <c r="AG186" i="39"/>
  <c r="Y186" i="39"/>
  <c r="H186" i="39"/>
  <c r="O186" i="39"/>
  <c r="M186" i="39"/>
  <c r="AC186" i="39"/>
  <c r="U186" i="39"/>
  <c r="AB186" i="39"/>
  <c r="T186" i="39"/>
  <c r="AH186" i="39"/>
  <c r="Z186" i="39"/>
  <c r="I186" i="39"/>
  <c r="AI186" i="39"/>
  <c r="AC188" i="39"/>
  <c r="U188" i="39"/>
  <c r="AB188" i="39"/>
  <c r="T188" i="39"/>
  <c r="AH188" i="39"/>
  <c r="Z188" i="39"/>
  <c r="I188" i="39"/>
  <c r="AG188" i="39"/>
  <c r="Y188" i="39"/>
  <c r="H188" i="39"/>
  <c r="O188" i="39"/>
  <c r="M188" i="39"/>
  <c r="AI188" i="39"/>
  <c r="AB159" i="39"/>
  <c r="T159" i="39"/>
  <c r="O159" i="39"/>
  <c r="P159" i="39"/>
  <c r="AA159" i="39"/>
  <c r="AD160" i="39"/>
  <c r="AE160" i="39" s="1"/>
  <c r="V160" i="39"/>
  <c r="W160" i="39" s="1"/>
  <c r="I165" i="39"/>
  <c r="U165" i="39"/>
  <c r="AA166" i="39"/>
  <c r="J167" i="39"/>
  <c r="V167" i="39"/>
  <c r="AH168" i="39"/>
  <c r="Z168" i="39"/>
  <c r="I168" i="39"/>
  <c r="M168" i="39"/>
  <c r="P168" i="39"/>
  <c r="AB168" i="39"/>
  <c r="S170" i="39"/>
  <c r="AE171" i="39"/>
  <c r="P172" i="39"/>
  <c r="S174" i="39"/>
  <c r="AD175" i="39"/>
  <c r="AE175" i="39" s="1"/>
  <c r="P176" i="39"/>
  <c r="AD180" i="39"/>
  <c r="V180" i="39"/>
  <c r="N180" i="39"/>
  <c r="K192" i="39"/>
  <c r="J165" i="39"/>
  <c r="V165" i="39"/>
  <c r="M166" i="39"/>
  <c r="AH166" i="39"/>
  <c r="Z166" i="39"/>
  <c r="I166" i="39"/>
  <c r="P166" i="39"/>
  <c r="AB166" i="39"/>
  <c r="S168" i="39"/>
  <c r="AC168" i="39"/>
  <c r="AC172" i="39"/>
  <c r="U172" i="39"/>
  <c r="AH172" i="39"/>
  <c r="Z172" i="39"/>
  <c r="I172" i="39"/>
  <c r="M172" i="39"/>
  <c r="O173" i="39"/>
  <c r="AB173" i="39"/>
  <c r="T173" i="39"/>
  <c r="AG174" i="39"/>
  <c r="Y174" i="39"/>
  <c r="H174" i="39"/>
  <c r="M174" i="39"/>
  <c r="AH174" i="39"/>
  <c r="Z174" i="39"/>
  <c r="I174" i="39"/>
  <c r="T174" i="39"/>
  <c r="AC176" i="39"/>
  <c r="U176" i="39"/>
  <c r="AH176" i="39"/>
  <c r="Z176" i="39"/>
  <c r="I176" i="39"/>
  <c r="M176" i="39"/>
  <c r="O177" i="39"/>
  <c r="AB177" i="39"/>
  <c r="T177" i="39"/>
  <c r="AG178" i="39"/>
  <c r="Y178" i="39"/>
  <c r="H178" i="39"/>
  <c r="O178" i="39"/>
  <c r="M178" i="39"/>
  <c r="AH178" i="39"/>
  <c r="Z178" i="39"/>
  <c r="I178" i="39"/>
  <c r="U178" i="39"/>
  <c r="AD179" i="39"/>
  <c r="V179" i="39"/>
  <c r="J179" i="39"/>
  <c r="AH181" i="39"/>
  <c r="Z181" i="39"/>
  <c r="I181" i="39"/>
  <c r="O181" i="39"/>
  <c r="AB181" i="39"/>
  <c r="T181" i="39"/>
  <c r="P182" i="39"/>
  <c r="AD182" i="39"/>
  <c r="V182" i="39"/>
  <c r="AC184" i="39"/>
  <c r="U184" i="39"/>
  <c r="AB184" i="39"/>
  <c r="T184" i="39"/>
  <c r="AH184" i="39"/>
  <c r="Z184" i="39"/>
  <c r="I184" i="39"/>
  <c r="AG184" i="39"/>
  <c r="Y184" i="39"/>
  <c r="H184" i="39"/>
  <c r="O184" i="39"/>
  <c r="M184" i="39"/>
  <c r="AI184" i="39"/>
  <c r="K186" i="39"/>
  <c r="K188" i="39"/>
  <c r="K208" i="39"/>
  <c r="J148" i="39"/>
  <c r="S148" i="39"/>
  <c r="AA148" i="39"/>
  <c r="N150" i="39"/>
  <c r="J152" i="39"/>
  <c r="S152" i="39"/>
  <c r="AA152" i="39"/>
  <c r="AB155" i="39"/>
  <c r="T155" i="39"/>
  <c r="O155" i="39"/>
  <c r="P155" i="39"/>
  <c r="AA155" i="39"/>
  <c r="AD156" i="39"/>
  <c r="AE156" i="39" s="1"/>
  <c r="V156" i="39"/>
  <c r="W156" i="39" s="1"/>
  <c r="H159" i="39"/>
  <c r="S159" i="39"/>
  <c r="AD159" i="39"/>
  <c r="N160" i="39"/>
  <c r="Y160" i="39"/>
  <c r="O162" i="39"/>
  <c r="AA162" i="39"/>
  <c r="J163" i="39"/>
  <c r="V163" i="39"/>
  <c r="W163" i="39" s="1"/>
  <c r="AH164" i="39"/>
  <c r="Z164" i="39"/>
  <c r="I164" i="39"/>
  <c r="M164" i="39"/>
  <c r="P164" i="39"/>
  <c r="AB164" i="39"/>
  <c r="AH165" i="39"/>
  <c r="S166" i="39"/>
  <c r="AC166" i="39"/>
  <c r="M167" i="39"/>
  <c r="Y167" i="39"/>
  <c r="AI167" i="39"/>
  <c r="H168" i="39"/>
  <c r="T168" i="39"/>
  <c r="J170" i="39"/>
  <c r="U170" i="39"/>
  <c r="AI170" i="39"/>
  <c r="T172" i="39"/>
  <c r="AG172" i="39"/>
  <c r="U173" i="39"/>
  <c r="AG173" i="39"/>
  <c r="U174" i="39"/>
  <c r="AI174" i="39"/>
  <c r="T176" i="39"/>
  <c r="AG176" i="39"/>
  <c r="U177" i="39"/>
  <c r="AG177" i="39"/>
  <c r="AA179" i="39"/>
  <c r="P180" i="39"/>
  <c r="S182" i="39"/>
  <c r="AD192" i="39"/>
  <c r="V192" i="39"/>
  <c r="AI192" i="39"/>
  <c r="S192" i="39"/>
  <c r="AA192" i="39"/>
  <c r="P192" i="39"/>
  <c r="T148" i="39"/>
  <c r="AB148" i="39"/>
  <c r="O150" i="39"/>
  <c r="T152" i="39"/>
  <c r="AB152" i="39"/>
  <c r="AD154" i="39"/>
  <c r="V154" i="39"/>
  <c r="AG154" i="39"/>
  <c r="AC155" i="39"/>
  <c r="AI156" i="39"/>
  <c r="I159" i="39"/>
  <c r="U159" i="39"/>
  <c r="AA160" i="39"/>
  <c r="J161" i="39"/>
  <c r="AG161" i="39"/>
  <c r="M162" i="39"/>
  <c r="AH162" i="39"/>
  <c r="Z162" i="39"/>
  <c r="I162" i="39"/>
  <c r="P162" i="39"/>
  <c r="AB162" i="39"/>
  <c r="AC164" i="39"/>
  <c r="M165" i="39"/>
  <c r="Y165" i="39"/>
  <c r="AI165" i="39"/>
  <c r="H166" i="39"/>
  <c r="T166" i="39"/>
  <c r="N167" i="39"/>
  <c r="U168" i="39"/>
  <c r="O169" i="39"/>
  <c r="AB169" i="39"/>
  <c r="T169" i="39"/>
  <c r="P169" i="39"/>
  <c r="AD170" i="39"/>
  <c r="V170" i="39"/>
  <c r="V171" i="39"/>
  <c r="W171" i="39" s="1"/>
  <c r="AI171" i="39"/>
  <c r="H172" i="39"/>
  <c r="AI172" i="39"/>
  <c r="H173" i="39"/>
  <c r="AH173" i="39"/>
  <c r="V175" i="39"/>
  <c r="W175" i="39" s="1"/>
  <c r="AI175" i="39"/>
  <c r="H176" i="39"/>
  <c r="AI176" i="39"/>
  <c r="H177" i="39"/>
  <c r="AH177" i="39"/>
  <c r="J178" i="39"/>
  <c r="S180" i="39"/>
  <c r="AI180" i="39"/>
  <c r="H181" i="39"/>
  <c r="Y181" i="39"/>
  <c r="P186" i="39"/>
  <c r="AD186" i="39"/>
  <c r="V186" i="39"/>
  <c r="S186" i="39"/>
  <c r="P188" i="39"/>
  <c r="AD188" i="39"/>
  <c r="V188" i="39"/>
  <c r="S188" i="39"/>
  <c r="J159" i="39"/>
  <c r="V159" i="39"/>
  <c r="AG159" i="39"/>
  <c r="AH160" i="39"/>
  <c r="Z160" i="39"/>
  <c r="I160" i="39"/>
  <c r="M160" i="39"/>
  <c r="P160" i="39"/>
  <c r="AB160" i="39"/>
  <c r="S162" i="39"/>
  <c r="AC162" i="39"/>
  <c r="N165" i="39"/>
  <c r="U166" i="39"/>
  <c r="AB167" i="39"/>
  <c r="T167" i="39"/>
  <c r="O167" i="39"/>
  <c r="P167" i="39"/>
  <c r="AA167" i="39"/>
  <c r="AD168" i="39"/>
  <c r="V168" i="39"/>
  <c r="AG168" i="39"/>
  <c r="J171" i="39"/>
  <c r="I173" i="39"/>
  <c r="J175" i="39"/>
  <c r="I177" i="39"/>
  <c r="AB178" i="39"/>
  <c r="P179" i="39"/>
  <c r="AC180" i="39"/>
  <c r="U180" i="39"/>
  <c r="AB180" i="39"/>
  <c r="T180" i="39"/>
  <c r="AH180" i="39"/>
  <c r="Z180" i="39"/>
  <c r="I180" i="39"/>
  <c r="M180" i="39"/>
  <c r="AC181" i="39"/>
  <c r="N184" i="39"/>
  <c r="O165" i="39"/>
  <c r="AB165" i="39"/>
  <c r="T165" i="39"/>
  <c r="P165" i="39"/>
  <c r="AD166" i="39"/>
  <c r="V166" i="39"/>
  <c r="AG166" i="39"/>
  <c r="AD172" i="39"/>
  <c r="AE172" i="39" s="1"/>
  <c r="V172" i="39"/>
  <c r="W172" i="39" s="1"/>
  <c r="Y172" i="39"/>
  <c r="AI173" i="39"/>
  <c r="Y173" i="39"/>
  <c r="P174" i="39"/>
  <c r="AD174" i="39"/>
  <c r="V174" i="39"/>
  <c r="AA174" i="39"/>
  <c r="AD176" i="39"/>
  <c r="AE176" i="39" s="1"/>
  <c r="V176" i="39"/>
  <c r="W176" i="39" s="1"/>
  <c r="Y176" i="39"/>
  <c r="AI177" i="39"/>
  <c r="Y177" i="39"/>
  <c r="P178" i="39"/>
  <c r="AD178" i="39"/>
  <c r="V178" i="39"/>
  <c r="AC178" i="39"/>
  <c r="AI181" i="39"/>
  <c r="M181" i="39"/>
  <c r="AG182" i="39"/>
  <c r="Y182" i="39"/>
  <c r="H182" i="39"/>
  <c r="O182" i="39"/>
  <c r="M182" i="39"/>
  <c r="AC182" i="39"/>
  <c r="U182" i="39"/>
  <c r="AH182" i="39"/>
  <c r="Z182" i="39"/>
  <c r="I182" i="39"/>
  <c r="AA182" i="39"/>
  <c r="P184" i="39"/>
  <c r="AD184" i="39"/>
  <c r="V184" i="39"/>
  <c r="S184" i="39"/>
  <c r="K200" i="39"/>
  <c r="J150" i="39"/>
  <c r="S150" i="39"/>
  <c r="AA150" i="39"/>
  <c r="J155" i="39"/>
  <c r="AG155" i="39"/>
  <c r="AH156" i="39"/>
  <c r="Z156" i="39"/>
  <c r="I156" i="39"/>
  <c r="M156" i="39"/>
  <c r="P156" i="39"/>
  <c r="AB156" i="39"/>
  <c r="M159" i="39"/>
  <c r="Y159" i="39"/>
  <c r="H160" i="39"/>
  <c r="T160" i="39"/>
  <c r="J162" i="39"/>
  <c r="U162" i="39"/>
  <c r="AB163" i="39"/>
  <c r="T163" i="39"/>
  <c r="O163" i="39"/>
  <c r="P163" i="39"/>
  <c r="AD164" i="39"/>
  <c r="AE164" i="39" s="1"/>
  <c r="V164" i="39"/>
  <c r="W164" i="39" s="1"/>
  <c r="AG164" i="39"/>
  <c r="AC165" i="39"/>
  <c r="AI166" i="39"/>
  <c r="H167" i="39"/>
  <c r="S167" i="39"/>
  <c r="N168" i="39"/>
  <c r="Y168" i="39"/>
  <c r="O170" i="39"/>
  <c r="N172" i="39"/>
  <c r="AA172" i="39"/>
  <c r="M173" i="39"/>
  <c r="Z173" i="39"/>
  <c r="N174" i="39"/>
  <c r="AB174" i="39"/>
  <c r="N176" i="39"/>
  <c r="AA176" i="39"/>
  <c r="M177" i="39"/>
  <c r="Z177" i="39"/>
  <c r="N178" i="39"/>
  <c r="S179" i="39"/>
  <c r="AI179" i="39"/>
  <c r="H180" i="39"/>
  <c r="Y180" i="39"/>
  <c r="N181" i="39"/>
  <c r="AB182" i="39"/>
  <c r="K190" i="39"/>
  <c r="O171" i="39"/>
  <c r="O175" i="39"/>
  <c r="O179" i="39"/>
  <c r="O183" i="39"/>
  <c r="T185" i="39"/>
  <c r="AB185" i="39"/>
  <c r="O187" i="39"/>
  <c r="T189" i="39"/>
  <c r="AC189" i="39"/>
  <c r="M190" i="39"/>
  <c r="AD191" i="39"/>
  <c r="AE191" i="39" s="1"/>
  <c r="O192" i="39"/>
  <c r="I193" i="39"/>
  <c r="V193" i="39"/>
  <c r="AH194" i="39"/>
  <c r="Z194" i="39"/>
  <c r="I194" i="39"/>
  <c r="AG194" i="39"/>
  <c r="Y194" i="39"/>
  <c r="H194" i="39"/>
  <c r="S194" i="39"/>
  <c r="AC194" i="39"/>
  <c r="AI195" i="39"/>
  <c r="H196" i="39"/>
  <c r="N197" i="39"/>
  <c r="T200" i="39"/>
  <c r="AH200" i="39"/>
  <c r="U201" i="39"/>
  <c r="AG201" i="39"/>
  <c r="V202" i="39"/>
  <c r="AI202" i="39"/>
  <c r="I204" i="39"/>
  <c r="H205" i="39"/>
  <c r="V205" i="39"/>
  <c r="AH205" i="39"/>
  <c r="J206" i="39"/>
  <c r="AC209" i="39"/>
  <c r="AB210" i="39"/>
  <c r="AA210" i="39"/>
  <c r="AB213" i="39"/>
  <c r="O216" i="39"/>
  <c r="M216" i="39"/>
  <c r="AC216" i="39"/>
  <c r="U216" i="39"/>
  <c r="AB216" i="39"/>
  <c r="T216" i="39"/>
  <c r="AG216" i="39"/>
  <c r="Y216" i="39"/>
  <c r="H216" i="39"/>
  <c r="AH216" i="39"/>
  <c r="V218" i="39"/>
  <c r="O221" i="39"/>
  <c r="J191" i="39"/>
  <c r="M192" i="39"/>
  <c r="AC192" i="39"/>
  <c r="U192" i="39"/>
  <c r="AI193" i="39"/>
  <c r="AG193" i="39"/>
  <c r="T194" i="39"/>
  <c r="AD194" i="39"/>
  <c r="P198" i="39"/>
  <c r="AI198" i="39"/>
  <c r="AD208" i="39"/>
  <c r="V208" i="39"/>
  <c r="P208" i="39"/>
  <c r="AD210" i="39"/>
  <c r="AD213" i="39"/>
  <c r="V213" i="39"/>
  <c r="M213" i="39"/>
  <c r="AG213" i="39"/>
  <c r="Y213" i="39"/>
  <c r="P213" i="39"/>
  <c r="H213" i="39"/>
  <c r="AC213" i="39"/>
  <c r="M185" i="39"/>
  <c r="M189" i="39"/>
  <c r="O190" i="39"/>
  <c r="V191" i="39"/>
  <c r="W191" i="39" s="1"/>
  <c r="AB192" i="39"/>
  <c r="M193" i="39"/>
  <c r="AH193" i="39"/>
  <c r="J194" i="39"/>
  <c r="U194" i="39"/>
  <c r="AD196" i="39"/>
  <c r="AE196" i="39" s="1"/>
  <c r="V196" i="39"/>
  <c r="W196" i="39" s="1"/>
  <c r="J196" i="39"/>
  <c r="AB197" i="39"/>
  <c r="T197" i="39"/>
  <c r="P197" i="39"/>
  <c r="AC197" i="39"/>
  <c r="M198" i="39"/>
  <c r="K202" i="39"/>
  <c r="AD204" i="39"/>
  <c r="V204" i="39"/>
  <c r="P204" i="39"/>
  <c r="K204" i="39"/>
  <c r="AA206" i="39"/>
  <c r="N208" i="39"/>
  <c r="AA208" i="39"/>
  <c r="J210" i="39"/>
  <c r="I213" i="39"/>
  <c r="AD214" i="39"/>
  <c r="J183" i="39"/>
  <c r="S183" i="39"/>
  <c r="AA183" i="39"/>
  <c r="AI183" i="39"/>
  <c r="N185" i="39"/>
  <c r="J187" i="39"/>
  <c r="S187" i="39"/>
  <c r="AA187" i="39"/>
  <c r="AI187" i="39"/>
  <c r="N189" i="39"/>
  <c r="AH190" i="39"/>
  <c r="Z190" i="39"/>
  <c r="I190" i="39"/>
  <c r="AG190" i="39"/>
  <c r="Y190" i="39"/>
  <c r="H190" i="39"/>
  <c r="AC190" i="39"/>
  <c r="AI191" i="39"/>
  <c r="H192" i="39"/>
  <c r="N193" i="39"/>
  <c r="Y193" i="39"/>
  <c r="V194" i="39"/>
  <c r="N198" i="39"/>
  <c r="AA198" i="39"/>
  <c r="AD200" i="39"/>
  <c r="V200" i="39"/>
  <c r="P200" i="39"/>
  <c r="AA202" i="39"/>
  <c r="AA204" i="39"/>
  <c r="O208" i="39"/>
  <c r="M210" i="39"/>
  <c r="AI210" i="39"/>
  <c r="AH213" i="39"/>
  <c r="J214" i="39"/>
  <c r="AC221" i="39"/>
  <c r="K225" i="39"/>
  <c r="K239" i="39"/>
  <c r="T171" i="39"/>
  <c r="AB171" i="39"/>
  <c r="T175" i="39"/>
  <c r="AB175" i="39"/>
  <c r="T179" i="39"/>
  <c r="AB179" i="39"/>
  <c r="T183" i="39"/>
  <c r="AB183" i="39"/>
  <c r="O185" i="39"/>
  <c r="T187" i="39"/>
  <c r="AB187" i="39"/>
  <c r="O189" i="39"/>
  <c r="AG189" i="39"/>
  <c r="T190" i="39"/>
  <c r="I192" i="39"/>
  <c r="T192" i="39"/>
  <c r="O193" i="39"/>
  <c r="P194" i="39"/>
  <c r="AI194" i="39"/>
  <c r="S195" i="39"/>
  <c r="N196" i="39"/>
  <c r="AI196" i="39"/>
  <c r="H197" i="39"/>
  <c r="U197" i="39"/>
  <c r="O198" i="39"/>
  <c r="AA200" i="39"/>
  <c r="M201" i="39"/>
  <c r="N202" i="39"/>
  <c r="O204" i="39"/>
  <c r="O205" i="39"/>
  <c r="AC205" i="39"/>
  <c r="AD206" i="39"/>
  <c r="AE206" i="39" s="1"/>
  <c r="P210" i="39"/>
  <c r="O210" i="39"/>
  <c r="AI213" i="39"/>
  <c r="O213" i="39"/>
  <c r="M214" i="39"/>
  <c r="AI214" i="39"/>
  <c r="K240" i="39"/>
  <c r="AB193" i="39"/>
  <c r="T193" i="39"/>
  <c r="P193" i="39"/>
  <c r="AC193" i="39"/>
  <c r="AH198" i="39"/>
  <c r="Z198" i="39"/>
  <c r="I198" i="39"/>
  <c r="AG198" i="39"/>
  <c r="Y198" i="39"/>
  <c r="H198" i="39"/>
  <c r="AC198" i="39"/>
  <c r="M208" i="39"/>
  <c r="AC208" i="39"/>
  <c r="U208" i="39"/>
  <c r="AG208" i="39"/>
  <c r="Y208" i="39"/>
  <c r="H208" i="39"/>
  <c r="S208" i="39"/>
  <c r="S210" i="39"/>
  <c r="K218" i="39"/>
  <c r="K229" i="39"/>
  <c r="V183" i="39"/>
  <c r="I185" i="39"/>
  <c r="Z185" i="39"/>
  <c r="V187" i="39"/>
  <c r="I189" i="39"/>
  <c r="Z189" i="39"/>
  <c r="AH192" i="39"/>
  <c r="N194" i="39"/>
  <c r="AA194" i="39"/>
  <c r="J195" i="39"/>
  <c r="M196" i="39"/>
  <c r="AC196" i="39"/>
  <c r="U196" i="39"/>
  <c r="P196" i="39"/>
  <c r="AA196" i="39"/>
  <c r="AI197" i="39"/>
  <c r="AG197" i="39"/>
  <c r="T198" i="39"/>
  <c r="AD198" i="39"/>
  <c r="AE198" i="39" s="1"/>
  <c r="S202" i="39"/>
  <c r="M204" i="39"/>
  <c r="AC204" i="39"/>
  <c r="U204" i="39"/>
  <c r="AG204" i="39"/>
  <c r="Y204" i="39"/>
  <c r="H204" i="39"/>
  <c r="S204" i="39"/>
  <c r="AH206" i="39"/>
  <c r="Z206" i="39"/>
  <c r="I206" i="39"/>
  <c r="AG206" i="39"/>
  <c r="Y206" i="39"/>
  <c r="H206" i="39"/>
  <c r="AC206" i="39"/>
  <c r="U206" i="39"/>
  <c r="T206" i="39"/>
  <c r="T208" i="39"/>
  <c r="AH208" i="39"/>
  <c r="AD209" i="39"/>
  <c r="AG209" i="39"/>
  <c r="Y209" i="39"/>
  <c r="P209" i="39"/>
  <c r="H209" i="39"/>
  <c r="V210" i="39"/>
  <c r="U213" i="39"/>
  <c r="S214" i="39"/>
  <c r="AB217" i="39"/>
  <c r="AD221" i="39"/>
  <c r="V221" i="39"/>
  <c r="M221" i="39"/>
  <c r="AH221" i="39"/>
  <c r="Z221" i="39"/>
  <c r="I221" i="39"/>
  <c r="AG221" i="39"/>
  <c r="Y221" i="39"/>
  <c r="P221" i="39"/>
  <c r="H221" i="39"/>
  <c r="J173" i="39"/>
  <c r="S173" i="39"/>
  <c r="AA173" i="39"/>
  <c r="J177" i="39"/>
  <c r="S177" i="39"/>
  <c r="AA177" i="39"/>
  <c r="J181" i="39"/>
  <c r="S181" i="39"/>
  <c r="AA181" i="39"/>
  <c r="J185" i="39"/>
  <c r="S185" i="39"/>
  <c r="AA185" i="39"/>
  <c r="AI189" i="39"/>
  <c r="AA189" i="39"/>
  <c r="J189" i="39"/>
  <c r="S189" i="39"/>
  <c r="P190" i="39"/>
  <c r="AI190" i="39"/>
  <c r="N192" i="39"/>
  <c r="Y192" i="39"/>
  <c r="H193" i="39"/>
  <c r="U193" i="39"/>
  <c r="O194" i="39"/>
  <c r="AB196" i="39"/>
  <c r="M197" i="39"/>
  <c r="AH197" i="39"/>
  <c r="J198" i="39"/>
  <c r="U198" i="39"/>
  <c r="M200" i="39"/>
  <c r="AC200" i="39"/>
  <c r="U200" i="39"/>
  <c r="AG200" i="39"/>
  <c r="Y200" i="39"/>
  <c r="H200" i="39"/>
  <c r="S200" i="39"/>
  <c r="AH202" i="39"/>
  <c r="Z202" i="39"/>
  <c r="I202" i="39"/>
  <c r="AG202" i="39"/>
  <c r="Y202" i="39"/>
  <c r="H202" i="39"/>
  <c r="AC202" i="39"/>
  <c r="U202" i="39"/>
  <c r="T202" i="39"/>
  <c r="T204" i="39"/>
  <c r="AH204" i="39"/>
  <c r="U205" i="39"/>
  <c r="V206" i="39"/>
  <c r="X206" i="39" s="1"/>
  <c r="AI206" i="39"/>
  <c r="I208" i="39"/>
  <c r="AI208" i="39"/>
  <c r="I209" i="39"/>
  <c r="Z209" i="39"/>
  <c r="O212" i="39"/>
  <c r="M212" i="39"/>
  <c r="AC212" i="39"/>
  <c r="U212" i="39"/>
  <c r="AG212" i="39"/>
  <c r="Y212" i="39"/>
  <c r="H212" i="39"/>
  <c r="Z212" i="39"/>
  <c r="V214" i="39"/>
  <c r="AD217" i="39"/>
  <c r="V217" i="39"/>
  <c r="M217" i="39"/>
  <c r="AH217" i="39"/>
  <c r="Z217" i="39"/>
  <c r="I217" i="39"/>
  <c r="AG217" i="39"/>
  <c r="Y217" i="39"/>
  <c r="P217" i="39"/>
  <c r="H217" i="39"/>
  <c r="S218" i="39"/>
  <c r="O220" i="39"/>
  <c r="M220" i="39"/>
  <c r="AC220" i="39"/>
  <c r="U220" i="39"/>
  <c r="AB220" i="39"/>
  <c r="T220" i="39"/>
  <c r="AG220" i="39"/>
  <c r="Y220" i="39"/>
  <c r="H220" i="39"/>
  <c r="AH220" i="39"/>
  <c r="J199" i="39"/>
  <c r="S199" i="39"/>
  <c r="AA199" i="39"/>
  <c r="N201" i="39"/>
  <c r="J203" i="39"/>
  <c r="S203" i="39"/>
  <c r="AA203" i="39"/>
  <c r="N205" i="39"/>
  <c r="J207" i="39"/>
  <c r="S207" i="39"/>
  <c r="AA207" i="39"/>
  <c r="N209" i="39"/>
  <c r="U210" i="39"/>
  <c r="AC210" i="39"/>
  <c r="J211" i="39"/>
  <c r="S211" i="39"/>
  <c r="AA211" i="39"/>
  <c r="P212" i="39"/>
  <c r="N213" i="39"/>
  <c r="U214" i="39"/>
  <c r="AC214" i="39"/>
  <c r="J215" i="39"/>
  <c r="S215" i="39"/>
  <c r="AA215" i="39"/>
  <c r="P216" i="39"/>
  <c r="N217" i="39"/>
  <c r="U218" i="39"/>
  <c r="AC218" i="39"/>
  <c r="J219" i="39"/>
  <c r="S219" i="39"/>
  <c r="AA219" i="39"/>
  <c r="P220" i="39"/>
  <c r="N221" i="39"/>
  <c r="M222" i="39"/>
  <c r="AH223" i="39"/>
  <c r="Z223" i="39"/>
  <c r="I223" i="39"/>
  <c r="M223" i="39"/>
  <c r="P223" i="39"/>
  <c r="AB223" i="39"/>
  <c r="AH224" i="39"/>
  <c r="S225" i="39"/>
  <c r="AC225" i="39"/>
  <c r="M226" i="39"/>
  <c r="AI226" i="39"/>
  <c r="H227" i="39"/>
  <c r="T227" i="39"/>
  <c r="N228" i="39"/>
  <c r="U229" i="39"/>
  <c r="AB230" i="39"/>
  <c r="T230" i="39"/>
  <c r="O230" i="39"/>
  <c r="P230" i="39"/>
  <c r="AA230" i="39"/>
  <c r="AD231" i="39"/>
  <c r="V231" i="39"/>
  <c r="S231" i="39"/>
  <c r="AI231" i="39"/>
  <c r="N232" i="39"/>
  <c r="AC232" i="39"/>
  <c r="V234" i="39"/>
  <c r="W234" i="39" s="1"/>
  <c r="AI234" i="39"/>
  <c r="H235" i="39"/>
  <c r="AD238" i="39"/>
  <c r="P239" i="39"/>
  <c r="V240" i="39"/>
  <c r="M242" i="39"/>
  <c r="AC242" i="39"/>
  <c r="AC247" i="39"/>
  <c r="W251" i="39"/>
  <c r="S223" i="39"/>
  <c r="AC223" i="39"/>
  <c r="U227" i="39"/>
  <c r="O228" i="39"/>
  <c r="AB228" i="39"/>
  <c r="T228" i="39"/>
  <c r="P228" i="39"/>
  <c r="AA228" i="39"/>
  <c r="AD229" i="39"/>
  <c r="V229" i="39"/>
  <c r="AG229" i="39"/>
  <c r="AH233" i="39"/>
  <c r="Z233" i="39"/>
  <c r="I233" i="39"/>
  <c r="M233" i="39"/>
  <c r="T233" i="39"/>
  <c r="H233" i="39"/>
  <c r="Y233" i="39"/>
  <c r="N233" i="39"/>
  <c r="U233" i="39"/>
  <c r="AI233" i="39"/>
  <c r="Y235" i="39"/>
  <c r="P238" i="39"/>
  <c r="M239" i="39"/>
  <c r="AH239" i="39"/>
  <c r="Z239" i="39"/>
  <c r="I239" i="39"/>
  <c r="AC239" i="39"/>
  <c r="T239" i="39"/>
  <c r="AG239" i="39"/>
  <c r="AD241" i="39"/>
  <c r="V241" i="39"/>
  <c r="AB241" i="39"/>
  <c r="AH248" i="39"/>
  <c r="Y248" i="39"/>
  <c r="O248" i="39"/>
  <c r="AC248" i="39"/>
  <c r="T248" i="39"/>
  <c r="AG248" i="39"/>
  <c r="U248" i="39"/>
  <c r="H248" i="39"/>
  <c r="AB248" i="39"/>
  <c r="P248" i="39"/>
  <c r="AA248" i="39"/>
  <c r="M248" i="39"/>
  <c r="AI248" i="39"/>
  <c r="V248" i="39"/>
  <c r="I248" i="39"/>
  <c r="N210" i="39"/>
  <c r="J212" i="39"/>
  <c r="S212" i="39"/>
  <c r="AA212" i="39"/>
  <c r="AI212" i="39"/>
  <c r="N214" i="39"/>
  <c r="J216" i="39"/>
  <c r="S216" i="39"/>
  <c r="AA216" i="39"/>
  <c r="AI216" i="39"/>
  <c r="N218" i="39"/>
  <c r="J220" i="39"/>
  <c r="S220" i="39"/>
  <c r="AA220" i="39"/>
  <c r="AI220" i="39"/>
  <c r="AB222" i="39"/>
  <c r="T222" i="39"/>
  <c r="O222" i="39"/>
  <c r="Y222" i="39"/>
  <c r="AI222" i="39"/>
  <c r="H223" i="39"/>
  <c r="T223" i="39"/>
  <c r="N224" i="39"/>
  <c r="AB226" i="39"/>
  <c r="T226" i="39"/>
  <c r="O226" i="39"/>
  <c r="P226" i="39"/>
  <c r="AA226" i="39"/>
  <c r="AD227" i="39"/>
  <c r="V227" i="39"/>
  <c r="K227" i="39"/>
  <c r="AG227" i="39"/>
  <c r="AC228" i="39"/>
  <c r="AI229" i="39"/>
  <c r="J234" i="39"/>
  <c r="Y234" i="39"/>
  <c r="AD235" i="39"/>
  <c r="V235" i="39"/>
  <c r="J235" i="39"/>
  <c r="AA235" i="39"/>
  <c r="AB235" i="39"/>
  <c r="O238" i="39"/>
  <c r="AB238" i="39"/>
  <c r="T238" i="39"/>
  <c r="AC238" i="39"/>
  <c r="AH238" i="39"/>
  <c r="S238" i="39"/>
  <c r="AG238" i="39"/>
  <c r="U239" i="39"/>
  <c r="Z240" i="39"/>
  <c r="O241" i="39"/>
  <c r="AC241" i="39"/>
  <c r="M243" i="39"/>
  <c r="AH243" i="39"/>
  <c r="Z243" i="39"/>
  <c r="I243" i="39"/>
  <c r="T243" i="39"/>
  <c r="H243" i="39"/>
  <c r="O243" i="39"/>
  <c r="U243" i="39"/>
  <c r="N246" i="39"/>
  <c r="N247" i="39"/>
  <c r="AH247" i="39"/>
  <c r="K249" i="39"/>
  <c r="O218" i="39"/>
  <c r="P222" i="39"/>
  <c r="J223" i="39"/>
  <c r="U223" i="39"/>
  <c r="O224" i="39"/>
  <c r="AB224" i="39"/>
  <c r="T224" i="39"/>
  <c r="P224" i="39"/>
  <c r="AA224" i="39"/>
  <c r="AD225" i="39"/>
  <c r="V225" i="39"/>
  <c r="AI227" i="39"/>
  <c r="H228" i="39"/>
  <c r="N229" i="39"/>
  <c r="Y229" i="39"/>
  <c r="AB232" i="39"/>
  <c r="T232" i="39"/>
  <c r="O232" i="39"/>
  <c r="Y232" i="39"/>
  <c r="M232" i="39"/>
  <c r="H232" i="39"/>
  <c r="U232" i="39"/>
  <c r="AH232" i="39"/>
  <c r="AA234" i="39"/>
  <c r="N235" i="39"/>
  <c r="AC235" i="39"/>
  <c r="AI238" i="39"/>
  <c r="H239" i="39"/>
  <c r="AD240" i="39"/>
  <c r="S240" i="39"/>
  <c r="AI240" i="39"/>
  <c r="AA240" i="39"/>
  <c r="P241" i="39"/>
  <c r="O242" i="39"/>
  <c r="AB242" i="39"/>
  <c r="T242" i="39"/>
  <c r="U242" i="39"/>
  <c r="I242" i="39"/>
  <c r="Z242" i="39"/>
  <c r="N242" i="39"/>
  <c r="AH242" i="39"/>
  <c r="P247" i="39"/>
  <c r="S247" i="39"/>
  <c r="AI247" i="39"/>
  <c r="V247" i="39"/>
  <c r="J247" i="39"/>
  <c r="AD247" i="39"/>
  <c r="O247" i="39"/>
  <c r="AI249" i="39"/>
  <c r="P249" i="39"/>
  <c r="V249" i="39"/>
  <c r="S249" i="39"/>
  <c r="AA249" i="39"/>
  <c r="K251" i="39"/>
  <c r="N191" i="39"/>
  <c r="J193" i="39"/>
  <c r="S193" i="39"/>
  <c r="AA193" i="39"/>
  <c r="N195" i="39"/>
  <c r="J197" i="39"/>
  <c r="S197" i="39"/>
  <c r="AA197" i="39"/>
  <c r="N199" i="39"/>
  <c r="J201" i="39"/>
  <c r="S201" i="39"/>
  <c r="AA201" i="39"/>
  <c r="N203" i="39"/>
  <c r="J205" i="39"/>
  <c r="S205" i="39"/>
  <c r="AA205" i="39"/>
  <c r="N207" i="39"/>
  <c r="J209" i="39"/>
  <c r="S209" i="39"/>
  <c r="AA209" i="39"/>
  <c r="H210" i="39"/>
  <c r="Y210" i="39"/>
  <c r="AG210" i="39"/>
  <c r="N211" i="39"/>
  <c r="J213" i="39"/>
  <c r="S213" i="39"/>
  <c r="AA213" i="39"/>
  <c r="H214" i="39"/>
  <c r="Y214" i="39"/>
  <c r="AG214" i="39"/>
  <c r="N215" i="39"/>
  <c r="J217" i="39"/>
  <c r="S217" i="39"/>
  <c r="AA217" i="39"/>
  <c r="H218" i="39"/>
  <c r="Y218" i="39"/>
  <c r="AG218" i="39"/>
  <c r="J221" i="39"/>
  <c r="S221" i="39"/>
  <c r="AA221" i="39"/>
  <c r="H222" i="39"/>
  <c r="AA222" i="39"/>
  <c r="AD223" i="39"/>
  <c r="V223" i="39"/>
  <c r="AG223" i="39"/>
  <c r="AC224" i="39"/>
  <c r="AI225" i="39"/>
  <c r="H226" i="39"/>
  <c r="S226" i="39"/>
  <c r="AD226" i="39"/>
  <c r="N227" i="39"/>
  <c r="Y227" i="39"/>
  <c r="I228" i="39"/>
  <c r="U228" i="39"/>
  <c r="AA229" i="39"/>
  <c r="J230" i="39"/>
  <c r="AG230" i="39"/>
  <c r="AH231" i="39"/>
  <c r="Z231" i="39"/>
  <c r="AC231" i="39"/>
  <c r="I231" i="39"/>
  <c r="M231" i="39"/>
  <c r="P231" i="39"/>
  <c r="K233" i="39"/>
  <c r="M234" i="39"/>
  <c r="P235" i="39"/>
  <c r="T237" i="39"/>
  <c r="AI237" i="39"/>
  <c r="H238" i="39"/>
  <c r="V238" i="39"/>
  <c r="Y239" i="39"/>
  <c r="N240" i="39"/>
  <c r="S241" i="39"/>
  <c r="V242" i="39"/>
  <c r="W242" i="39" s="1"/>
  <c r="AI242" i="39"/>
  <c r="AB243" i="39"/>
  <c r="T246" i="39"/>
  <c r="T247" i="39"/>
  <c r="J248" i="39"/>
  <c r="K252" i="39"/>
  <c r="W253" i="39"/>
  <c r="O191" i="39"/>
  <c r="O195" i="39"/>
  <c r="O199" i="39"/>
  <c r="T201" i="39"/>
  <c r="O203" i="39"/>
  <c r="T205" i="39"/>
  <c r="O207" i="39"/>
  <c r="T209" i="39"/>
  <c r="I210" i="39"/>
  <c r="Z210" i="39"/>
  <c r="AH210" i="39"/>
  <c r="O211" i="39"/>
  <c r="V212" i="39"/>
  <c r="T213" i="39"/>
  <c r="I214" i="39"/>
  <c r="Z214" i="39"/>
  <c r="AH214" i="39"/>
  <c r="V216" i="39"/>
  <c r="T217" i="39"/>
  <c r="I218" i="39"/>
  <c r="Z218" i="39"/>
  <c r="AH218" i="39"/>
  <c r="O219" i="39"/>
  <c r="V220" i="39"/>
  <c r="T221" i="39"/>
  <c r="I222" i="39"/>
  <c r="S222" i="39"/>
  <c r="AC222" i="39"/>
  <c r="AI223" i="39"/>
  <c r="H224" i="39"/>
  <c r="S224" i="39"/>
  <c r="AD224" i="39"/>
  <c r="N225" i="39"/>
  <c r="I226" i="39"/>
  <c r="U226" i="39"/>
  <c r="AA227" i="39"/>
  <c r="J228" i="39"/>
  <c r="AG228" i="39"/>
  <c r="M229" i="39"/>
  <c r="AH229" i="39"/>
  <c r="Z229" i="39"/>
  <c r="I229" i="39"/>
  <c r="P229" i="39"/>
  <c r="AB229" i="39"/>
  <c r="AH230" i="39"/>
  <c r="T231" i="39"/>
  <c r="I232" i="39"/>
  <c r="AD233" i="39"/>
  <c r="AE233" i="39" s="1"/>
  <c r="V233" i="39"/>
  <c r="W233" i="39" s="1"/>
  <c r="AB233" i="39"/>
  <c r="P234" i="39"/>
  <c r="AD234" i="39"/>
  <c r="AE234" i="39" s="1"/>
  <c r="S235" i="39"/>
  <c r="I238" i="39"/>
  <c r="Y238" i="39"/>
  <c r="AD239" i="39"/>
  <c r="V239" i="39"/>
  <c r="AI239" i="39"/>
  <c r="S239" i="39"/>
  <c r="AA239" i="39"/>
  <c r="P240" i="39"/>
  <c r="AH241" i="39"/>
  <c r="Z241" i="39"/>
  <c r="I241" i="39"/>
  <c r="M241" i="39"/>
  <c r="Y241" i="39"/>
  <c r="N241" i="39"/>
  <c r="T241" i="39"/>
  <c r="H241" i="39"/>
  <c r="U241" i="39"/>
  <c r="AI241" i="39"/>
  <c r="H242" i="39"/>
  <c r="AC243" i="39"/>
  <c r="AI245" i="39"/>
  <c r="J245" i="39"/>
  <c r="Y245" i="39"/>
  <c r="AA245" i="39"/>
  <c r="S248" i="39"/>
  <c r="J222" i="39"/>
  <c r="AD222" i="39"/>
  <c r="N223" i="39"/>
  <c r="Y223" i="39"/>
  <c r="J226" i="39"/>
  <c r="AH227" i="39"/>
  <c r="Z227" i="39"/>
  <c r="I227" i="39"/>
  <c r="M227" i="39"/>
  <c r="P227" i="39"/>
  <c r="AB227" i="39"/>
  <c r="S229" i="39"/>
  <c r="AC229" i="39"/>
  <c r="M235" i="39"/>
  <c r="AH235" i="39"/>
  <c r="Z235" i="39"/>
  <c r="I235" i="39"/>
  <c r="U235" i="39"/>
  <c r="O235" i="39"/>
  <c r="T235" i="39"/>
  <c r="AI235" i="39"/>
  <c r="J238" i="39"/>
  <c r="AD243" i="39"/>
  <c r="AE243" i="39" s="1"/>
  <c r="V243" i="39"/>
  <c r="W243" i="39" s="1"/>
  <c r="AA243" i="39"/>
  <c r="J243" i="39"/>
  <c r="T210" i="39"/>
  <c r="T214" i="39"/>
  <c r="T218" i="39"/>
  <c r="O223" i="39"/>
  <c r="J224" i="39"/>
  <c r="AG224" i="39"/>
  <c r="M225" i="39"/>
  <c r="AH225" i="39"/>
  <c r="Z225" i="39"/>
  <c r="I225" i="39"/>
  <c r="P225" i="39"/>
  <c r="AB225" i="39"/>
  <c r="AH226" i="39"/>
  <c r="S227" i="39"/>
  <c r="AC227" i="39"/>
  <c r="M228" i="39"/>
  <c r="Y228" i="39"/>
  <c r="AI228" i="39"/>
  <c r="H229" i="39"/>
  <c r="AI232" i="39"/>
  <c r="AD232" i="39"/>
  <c r="S232" i="39"/>
  <c r="AA232" i="39"/>
  <c r="P233" i="39"/>
  <c r="O234" i="39"/>
  <c r="AB234" i="39"/>
  <c r="T234" i="39"/>
  <c r="Z234" i="39"/>
  <c r="N234" i="39"/>
  <c r="U234" i="39"/>
  <c r="I234" i="39"/>
  <c r="AH234" i="39"/>
  <c r="O239" i="39"/>
  <c r="AB240" i="39"/>
  <c r="T240" i="39"/>
  <c r="O240" i="39"/>
  <c r="H240" i="39"/>
  <c r="Y240" i="39"/>
  <c r="M240" i="39"/>
  <c r="U240" i="39"/>
  <c r="AH240" i="39"/>
  <c r="J241" i="39"/>
  <c r="P243" i="39"/>
  <c r="AI243" i="39"/>
  <c r="AD246" i="39"/>
  <c r="AG246" i="39"/>
  <c r="V246" i="39"/>
  <c r="H246" i="39"/>
  <c r="AC246" i="39"/>
  <c r="P246" i="39"/>
  <c r="I246" i="39"/>
  <c r="AB246" i="39"/>
  <c r="AG247" i="39"/>
  <c r="Y247" i="39"/>
  <c r="H247" i="39"/>
  <c r="M247" i="39"/>
  <c r="AB247" i="39"/>
  <c r="I247" i="39"/>
  <c r="AA247" i="39"/>
  <c r="Z248" i="39"/>
  <c r="AC249" i="39"/>
  <c r="U249" i="39"/>
  <c r="Z249" i="39"/>
  <c r="N249" i="39"/>
  <c r="Y249" i="39"/>
  <c r="M249" i="39"/>
  <c r="AG249" i="39"/>
  <c r="T249" i="39"/>
  <c r="H249" i="39"/>
  <c r="AB249" i="39"/>
  <c r="J236" i="39"/>
  <c r="V236" i="39"/>
  <c r="W236" i="39" s="1"/>
  <c r="AH237" i="39"/>
  <c r="Z237" i="39"/>
  <c r="I237" i="39"/>
  <c r="M237" i="39"/>
  <c r="P237" i="39"/>
  <c r="AB237" i="39"/>
  <c r="AB244" i="39"/>
  <c r="T244" i="39"/>
  <c r="O244" i="39"/>
  <c r="P244" i="39"/>
  <c r="AA244" i="39"/>
  <c r="S245" i="39"/>
  <c r="U250" i="39"/>
  <c r="AG250" i="39"/>
  <c r="T251" i="39"/>
  <c r="H252" i="39"/>
  <c r="T252" i="39"/>
  <c r="AG252" i="39"/>
  <c r="AC253" i="39"/>
  <c r="U253" i="39"/>
  <c r="AB253" i="39"/>
  <c r="T253" i="39"/>
  <c r="AH253" i="39"/>
  <c r="Z253" i="39"/>
  <c r="I253" i="39"/>
  <c r="V258" i="39"/>
  <c r="M260" i="39"/>
  <c r="AC260" i="39"/>
  <c r="P260" i="39"/>
  <c r="AB260" i="39"/>
  <c r="O260" i="39"/>
  <c r="Z260" i="39"/>
  <c r="Y260" i="39"/>
  <c r="AH260" i="39"/>
  <c r="U260" i="39"/>
  <c r="H260" i="39"/>
  <c r="T260" i="39"/>
  <c r="Y253" i="39"/>
  <c r="M257" i="39"/>
  <c r="Z257" i="39"/>
  <c r="K259" i="39"/>
  <c r="K261" i="39"/>
  <c r="V252" i="39"/>
  <c r="AA252" i="39"/>
  <c r="M253" i="39"/>
  <c r="AD253" i="39"/>
  <c r="AE253" i="39" s="1"/>
  <c r="V257" i="39"/>
  <c r="P265" i="39"/>
  <c r="V265" i="39"/>
  <c r="S265" i="39"/>
  <c r="AD265" i="39"/>
  <c r="AA265" i="39"/>
  <c r="J265" i="39"/>
  <c r="AI265" i="39"/>
  <c r="AB236" i="39"/>
  <c r="T236" i="39"/>
  <c r="O236" i="39"/>
  <c r="P236" i="39"/>
  <c r="AD237" i="39"/>
  <c r="AE237" i="39" s="1"/>
  <c r="V237" i="39"/>
  <c r="X237" i="39" s="1"/>
  <c r="AG237" i="39"/>
  <c r="J244" i="39"/>
  <c r="AG244" i="39"/>
  <c r="AC245" i="39"/>
  <c r="U245" i="39"/>
  <c r="AB245" i="39"/>
  <c r="I245" i="39"/>
  <c r="AG245" i="39"/>
  <c r="N245" i="39"/>
  <c r="N250" i="39"/>
  <c r="M251" i="39"/>
  <c r="M252" i="39"/>
  <c r="Z252" i="39"/>
  <c r="P253" i="39"/>
  <c r="J253" i="39"/>
  <c r="N253" i="39"/>
  <c r="AH254" i="39"/>
  <c r="Z254" i="39"/>
  <c r="I254" i="39"/>
  <c r="O254" i="39"/>
  <c r="P254" i="39"/>
  <c r="O253" i="39"/>
  <c r="AG253" i="39"/>
  <c r="AH257" i="39"/>
  <c r="AD258" i="39"/>
  <c r="P258" i="39"/>
  <c r="AC258" i="39"/>
  <c r="O258" i="39"/>
  <c r="AB258" i="39"/>
  <c r="M258" i="39"/>
  <c r="Y258" i="39"/>
  <c r="T258" i="39"/>
  <c r="P263" i="39"/>
  <c r="S263" i="39"/>
  <c r="AD263" i="39"/>
  <c r="AA263" i="39"/>
  <c r="J263" i="39"/>
  <c r="V263" i="39"/>
  <c r="AI263" i="39"/>
  <c r="AB250" i="39"/>
  <c r="H250" i="39"/>
  <c r="M250" i="39"/>
  <c r="T250" i="39"/>
  <c r="S252" i="39"/>
  <c r="AD252" i="39"/>
  <c r="U258" i="39"/>
  <c r="O246" i="39"/>
  <c r="Y246" i="39"/>
  <c r="AH246" i="39"/>
  <c r="AG251" i="39"/>
  <c r="Y251" i="39"/>
  <c r="H251" i="39"/>
  <c r="O251" i="39"/>
  <c r="Z251" i="39"/>
  <c r="P255" i="39"/>
  <c r="AD255" i="39"/>
  <c r="V255" i="39"/>
  <c r="P257" i="39"/>
  <c r="AD257" i="39"/>
  <c r="AA257" i="39"/>
  <c r="J257" i="39"/>
  <c r="S257" i="39"/>
  <c r="AI258" i="39"/>
  <c r="S261" i="39"/>
  <c r="AD261" i="39"/>
  <c r="AA261" i="39"/>
  <c r="N261" i="39"/>
  <c r="AI261" i="39"/>
  <c r="I261" i="39"/>
  <c r="T262" i="39"/>
  <c r="AD262" i="39"/>
  <c r="P262" i="39"/>
  <c r="AC262" i="39"/>
  <c r="O262" i="39"/>
  <c r="AB262" i="39"/>
  <c r="M262" i="39"/>
  <c r="Y262" i="39"/>
  <c r="V262" i="39"/>
  <c r="H262" i="39"/>
  <c r="AI246" i="39"/>
  <c r="N248" i="39"/>
  <c r="P251" i="39"/>
  <c r="U251" i="39"/>
  <c r="AD251" i="39"/>
  <c r="AE251" i="39" s="1"/>
  <c r="AG255" i="39"/>
  <c r="AH255" i="39"/>
  <c r="Y255" i="39"/>
  <c r="H255" i="39"/>
  <c r="O255" i="39"/>
  <c r="M255" i="39"/>
  <c r="S255" i="39"/>
  <c r="AC257" i="39"/>
  <c r="U257" i="39"/>
  <c r="AB257" i="39"/>
  <c r="T257" i="39"/>
  <c r="AG257" i="39"/>
  <c r="Y257" i="39"/>
  <c r="H257" i="39"/>
  <c r="O257" i="39"/>
  <c r="N257" i="39"/>
  <c r="AH258" i="39"/>
  <c r="AH261" i="39"/>
  <c r="K274" i="39"/>
  <c r="AG262" i="39"/>
  <c r="K278" i="39"/>
  <c r="K269" i="39"/>
  <c r="K267" i="39"/>
  <c r="AA271" i="39"/>
  <c r="P259" i="39"/>
  <c r="Z259" i="39"/>
  <c r="AD260" i="39"/>
  <c r="P261" i="39"/>
  <c r="M261" i="39"/>
  <c r="Z261" i="39"/>
  <c r="AI262" i="39"/>
  <c r="Z264" i="39"/>
  <c r="N265" i="39"/>
  <c r="M266" i="39"/>
  <c r="AB266" i="39"/>
  <c r="N267" i="39"/>
  <c r="AD269" i="39"/>
  <c r="AD271" i="39"/>
  <c r="P272" i="39"/>
  <c r="AB297" i="39"/>
  <c r="T297" i="39"/>
  <c r="AH297" i="39"/>
  <c r="Z297" i="39"/>
  <c r="I297" i="39"/>
  <c r="AG297" i="39"/>
  <c r="Y297" i="39"/>
  <c r="H297" i="39"/>
  <c r="O297" i="39"/>
  <c r="AC297" i="39"/>
  <c r="N297" i="39"/>
  <c r="M297" i="39"/>
  <c r="AI297" i="39"/>
  <c r="U297" i="39"/>
  <c r="AD267" i="39"/>
  <c r="AG271" i="39"/>
  <c r="Y271" i="39"/>
  <c r="H271" i="39"/>
  <c r="O271" i="39"/>
  <c r="AC271" i="39"/>
  <c r="U271" i="39"/>
  <c r="S271" i="39"/>
  <c r="AH273" i="39"/>
  <c r="N273" i="39"/>
  <c r="U273" i="39"/>
  <c r="V273" i="39"/>
  <c r="W273" i="39" s="1"/>
  <c r="AA274" i="39"/>
  <c r="AI274" i="39"/>
  <c r="P274" i="39"/>
  <c r="V274" i="39"/>
  <c r="AD278" i="39"/>
  <c r="V278" i="39"/>
  <c r="P278" i="39"/>
  <c r="S278" i="39"/>
  <c r="M283" i="39"/>
  <c r="AD283" i="39"/>
  <c r="O283" i="39"/>
  <c r="N259" i="39"/>
  <c r="P264" i="39"/>
  <c r="AC264" i="39"/>
  <c r="P266" i="39"/>
  <c r="AD266" i="39"/>
  <c r="AG267" i="39"/>
  <c r="Y267" i="39"/>
  <c r="H267" i="39"/>
  <c r="O267" i="39"/>
  <c r="AC267" i="39"/>
  <c r="U267" i="39"/>
  <c r="S267" i="39"/>
  <c r="AC269" i="39"/>
  <c r="U269" i="39"/>
  <c r="AB269" i="39"/>
  <c r="T269" i="39"/>
  <c r="AG269" i="39"/>
  <c r="Y269" i="39"/>
  <c r="H269" i="39"/>
  <c r="S269" i="39"/>
  <c r="T271" i="39"/>
  <c r="AH271" i="39"/>
  <c r="M272" i="39"/>
  <c r="AB272" i="39"/>
  <c r="T272" i="39"/>
  <c r="AH272" i="39"/>
  <c r="I273" i="39"/>
  <c r="AH276" i="39"/>
  <c r="Z276" i="39"/>
  <c r="I276" i="39"/>
  <c r="AG276" i="39"/>
  <c r="Y276" i="39"/>
  <c r="P276" i="39"/>
  <c r="H276" i="39"/>
  <c r="O276" i="39"/>
  <c r="U276" i="39"/>
  <c r="T276" i="39"/>
  <c r="AC276" i="39"/>
  <c r="AH280" i="39"/>
  <c r="Z280" i="39"/>
  <c r="I280" i="39"/>
  <c r="AG280" i="39"/>
  <c r="Y280" i="39"/>
  <c r="P280" i="39"/>
  <c r="H280" i="39"/>
  <c r="O280" i="39"/>
  <c r="U280" i="39"/>
  <c r="N280" i="39"/>
  <c r="M280" i="39"/>
  <c r="AC280" i="39"/>
  <c r="J246" i="39"/>
  <c r="S246" i="39"/>
  <c r="AA246" i="39"/>
  <c r="J250" i="39"/>
  <c r="S250" i="39"/>
  <c r="AA250" i="39"/>
  <c r="J254" i="39"/>
  <c r="S254" i="39"/>
  <c r="AA254" i="39"/>
  <c r="AD259" i="39"/>
  <c r="AE259" i="39" s="1"/>
  <c r="AG263" i="39"/>
  <c r="Y263" i="39"/>
  <c r="H263" i="39"/>
  <c r="O263" i="39"/>
  <c r="AC263" i="39"/>
  <c r="U263" i="39"/>
  <c r="N264" i="39"/>
  <c r="AC265" i="39"/>
  <c r="U265" i="39"/>
  <c r="AB265" i="39"/>
  <c r="T265" i="39"/>
  <c r="AG265" i="39"/>
  <c r="Y265" i="39"/>
  <c r="H265" i="39"/>
  <c r="AH266" i="39"/>
  <c r="T266" i="39"/>
  <c r="T267" i="39"/>
  <c r="AH267" i="39"/>
  <c r="V268" i="39"/>
  <c r="M268" i="39"/>
  <c r="T268" i="39"/>
  <c r="AG268" i="39"/>
  <c r="V269" i="39"/>
  <c r="AH269" i="39"/>
  <c r="U270" i="39"/>
  <c r="I271" i="39"/>
  <c r="V271" i="39"/>
  <c r="AI271" i="39"/>
  <c r="H272" i="39"/>
  <c r="U272" i="39"/>
  <c r="J273" i="39"/>
  <c r="AA273" i="39"/>
  <c r="AD274" i="39"/>
  <c r="AC275" i="39"/>
  <c r="U275" i="39"/>
  <c r="AB275" i="39"/>
  <c r="T275" i="39"/>
  <c r="AH275" i="39"/>
  <c r="Z275" i="39"/>
  <c r="I275" i="39"/>
  <c r="M275" i="39"/>
  <c r="Y275" i="39"/>
  <c r="H275" i="39"/>
  <c r="AA278" i="39"/>
  <c r="V283" i="39"/>
  <c r="AG259" i="39"/>
  <c r="Y259" i="39"/>
  <c r="H259" i="39"/>
  <c r="O259" i="39"/>
  <c r="AC259" i="39"/>
  <c r="U259" i="39"/>
  <c r="N260" i="39"/>
  <c r="AC261" i="39"/>
  <c r="U261" i="39"/>
  <c r="AB261" i="39"/>
  <c r="T261" i="39"/>
  <c r="AG261" i="39"/>
  <c r="Y261" i="39"/>
  <c r="H261" i="39"/>
  <c r="AH262" i="39"/>
  <c r="T264" i="39"/>
  <c r="AG264" i="39"/>
  <c r="U266" i="39"/>
  <c r="V267" i="39"/>
  <c r="AI267" i="39"/>
  <c r="AI269" i="39"/>
  <c r="J271" i="39"/>
  <c r="I272" i="39"/>
  <c r="AB273" i="39"/>
  <c r="S274" i="39"/>
  <c r="AD275" i="39"/>
  <c r="V275" i="39"/>
  <c r="AG275" i="39"/>
  <c r="AI278" i="39"/>
  <c r="J256" i="39"/>
  <c r="S256" i="39"/>
  <c r="AA256" i="39"/>
  <c r="N258" i="39"/>
  <c r="J260" i="39"/>
  <c r="S260" i="39"/>
  <c r="AA260" i="39"/>
  <c r="AI260" i="39"/>
  <c r="N262" i="39"/>
  <c r="J264" i="39"/>
  <c r="S264" i="39"/>
  <c r="AA264" i="39"/>
  <c r="AI264" i="39"/>
  <c r="N266" i="39"/>
  <c r="J268" i="39"/>
  <c r="S268" i="39"/>
  <c r="AA268" i="39"/>
  <c r="AI268" i="39"/>
  <c r="N270" i="39"/>
  <c r="AI272" i="39"/>
  <c r="AA272" i="39"/>
  <c r="J272" i="39"/>
  <c r="S272" i="39"/>
  <c r="P273" i="39"/>
  <c r="AD273" i="39"/>
  <c r="AE273" i="39" s="1"/>
  <c r="I278" i="39"/>
  <c r="Z278" i="39"/>
  <c r="O279" i="39"/>
  <c r="M282" i="39"/>
  <c r="AC282" i="39"/>
  <c r="U282" i="39"/>
  <c r="AB282" i="39"/>
  <c r="T282" i="39"/>
  <c r="AI283" i="39"/>
  <c r="P288" i="39"/>
  <c r="AB293" i="39"/>
  <c r="T293" i="39"/>
  <c r="AH293" i="39"/>
  <c r="Z293" i="39"/>
  <c r="I293" i="39"/>
  <c r="AG293" i="39"/>
  <c r="Y293" i="39"/>
  <c r="H293" i="39"/>
  <c r="O293" i="39"/>
  <c r="AC293" i="39"/>
  <c r="N293" i="39"/>
  <c r="M293" i="39"/>
  <c r="AI293" i="39"/>
  <c r="O278" i="39"/>
  <c r="M287" i="39"/>
  <c r="O300" i="39"/>
  <c r="AH300" i="39"/>
  <c r="N300" i="39"/>
  <c r="I300" i="39"/>
  <c r="I258" i="39"/>
  <c r="Z258" i="39"/>
  <c r="V260" i="39"/>
  <c r="I262" i="39"/>
  <c r="Z262" i="39"/>
  <c r="V264" i="39"/>
  <c r="I266" i="39"/>
  <c r="Z266" i="39"/>
  <c r="I270" i="39"/>
  <c r="Z270" i="39"/>
  <c r="V272" i="39"/>
  <c r="Z274" i="39"/>
  <c r="AG278" i="39"/>
  <c r="AC279" i="39"/>
  <c r="U279" i="39"/>
  <c r="AB279" i="39"/>
  <c r="T279" i="39"/>
  <c r="AH279" i="39"/>
  <c r="Z279" i="39"/>
  <c r="I279" i="39"/>
  <c r="AI280" i="39"/>
  <c r="AD282" i="39"/>
  <c r="AE282" i="39" s="1"/>
  <c r="V282" i="39"/>
  <c r="W282" i="39" s="1"/>
  <c r="AI282" i="39"/>
  <c r="J282" i="39"/>
  <c r="AA282" i="39"/>
  <c r="M286" i="39"/>
  <c r="AC286" i="39"/>
  <c r="U286" i="39"/>
  <c r="AB286" i="39"/>
  <c r="T286" i="39"/>
  <c r="AG286" i="39"/>
  <c r="Y286" i="39"/>
  <c r="P286" i="39"/>
  <c r="H286" i="39"/>
  <c r="O287" i="39"/>
  <c r="S290" i="39"/>
  <c r="P290" i="39"/>
  <c r="AA290" i="39"/>
  <c r="AI290" i="39"/>
  <c r="V290" i="39"/>
  <c r="J290" i="39"/>
  <c r="J258" i="39"/>
  <c r="S258" i="39"/>
  <c r="AA258" i="39"/>
  <c r="J262" i="39"/>
  <c r="S262" i="39"/>
  <c r="AA262" i="39"/>
  <c r="J266" i="39"/>
  <c r="S266" i="39"/>
  <c r="AA266" i="39"/>
  <c r="J270" i="39"/>
  <c r="S270" i="39"/>
  <c r="AA270" i="39"/>
  <c r="N272" i="39"/>
  <c r="AG273" i="39"/>
  <c r="Y273" i="39"/>
  <c r="H273" i="39"/>
  <c r="O273" i="39"/>
  <c r="Z273" i="39"/>
  <c r="AI273" i="39"/>
  <c r="P277" i="39"/>
  <c r="AD277" i="39"/>
  <c r="AE277" i="39" s="1"/>
  <c r="V277" i="39"/>
  <c r="W277" i="39" s="1"/>
  <c r="O282" i="39"/>
  <c r="AC283" i="39"/>
  <c r="U283" i="39"/>
  <c r="AB283" i="39"/>
  <c r="T283" i="39"/>
  <c r="AH283" i="39"/>
  <c r="Z283" i="39"/>
  <c r="I283" i="39"/>
  <c r="AG283" i="39"/>
  <c r="Y283" i="39"/>
  <c r="P283" i="39"/>
  <c r="H283" i="39"/>
  <c r="I286" i="39"/>
  <c r="AD287" i="39"/>
  <c r="V287" i="39"/>
  <c r="U293" i="39"/>
  <c r="Y287" i="39"/>
  <c r="M288" i="39"/>
  <c r="Z288" i="39"/>
  <c r="O288" i="39"/>
  <c r="Y288" i="39"/>
  <c r="N288" i="39"/>
  <c r="AH288" i="39"/>
  <c r="AG288" i="39"/>
  <c r="U288" i="39"/>
  <c r="I288" i="39"/>
  <c r="AC288" i="39"/>
  <c r="M278" i="39"/>
  <c r="AC278" i="39"/>
  <c r="U278" i="39"/>
  <c r="AB278" i="39"/>
  <c r="T278" i="39"/>
  <c r="P281" i="39"/>
  <c r="AD281" i="39"/>
  <c r="AE281" i="39" s="1"/>
  <c r="V281" i="39"/>
  <c r="W281" i="39" s="1"/>
  <c r="M296" i="39"/>
  <c r="AB296" i="39"/>
  <c r="T296" i="39"/>
  <c r="P296" i="39"/>
  <c r="AC296" i="39"/>
  <c r="O296" i="39"/>
  <c r="Z296" i="39"/>
  <c r="N296" i="39"/>
  <c r="Y296" i="39"/>
  <c r="I296" i="39"/>
  <c r="AH296" i="39"/>
  <c r="H296" i="39"/>
  <c r="AG296" i="39"/>
  <c r="U296" i="39"/>
  <c r="AC284" i="39"/>
  <c r="J285" i="39"/>
  <c r="S285" i="39"/>
  <c r="AA285" i="39"/>
  <c r="AI285" i="39"/>
  <c r="AC287" i="39"/>
  <c r="N287" i="39"/>
  <c r="AH287" i="39"/>
  <c r="O291" i="39"/>
  <c r="AC291" i="39"/>
  <c r="U291" i="39"/>
  <c r="P291" i="39"/>
  <c r="AA291" i="39"/>
  <c r="V293" i="39"/>
  <c r="J298" i="39"/>
  <c r="AD301" i="39"/>
  <c r="N309" i="39"/>
  <c r="AA298" i="39"/>
  <c r="AD309" i="39"/>
  <c r="V309" i="39"/>
  <c r="M309" i="39"/>
  <c r="AC309" i="39"/>
  <c r="U309" i="39"/>
  <c r="N284" i="39"/>
  <c r="J286" i="39"/>
  <c r="S286" i="39"/>
  <c r="AA286" i="39"/>
  <c r="AI286" i="39"/>
  <c r="H287" i="39"/>
  <c r="P287" i="39"/>
  <c r="Z287" i="39"/>
  <c r="AB289" i="39"/>
  <c r="T289" i="39"/>
  <c r="AG289" i="39"/>
  <c r="Y289" i="39"/>
  <c r="H289" i="39"/>
  <c r="AC289" i="39"/>
  <c r="H291" i="39"/>
  <c r="K294" i="39"/>
  <c r="AD295" i="39"/>
  <c r="AE295" i="39" s="1"/>
  <c r="V295" i="39"/>
  <c r="W295" i="39" s="1"/>
  <c r="J295" i="39"/>
  <c r="AD300" i="39"/>
  <c r="M301" i="39"/>
  <c r="O304" i="39"/>
  <c r="O309" i="39"/>
  <c r="M277" i="39"/>
  <c r="M281" i="39"/>
  <c r="O284" i="39"/>
  <c r="M285" i="39"/>
  <c r="V285" i="39"/>
  <c r="AD285" i="39"/>
  <c r="I287" i="39"/>
  <c r="AA287" i="39"/>
  <c r="AD288" i="39"/>
  <c r="S289" i="39"/>
  <c r="AD289" i="39"/>
  <c r="I291" i="39"/>
  <c r="T291" i="39"/>
  <c r="O292" i="39"/>
  <c r="Z292" i="39"/>
  <c r="P293" i="39"/>
  <c r="AA293" i="39"/>
  <c r="AA294" i="39"/>
  <c r="AD296" i="39"/>
  <c r="P297" i="39"/>
  <c r="AA297" i="39"/>
  <c r="P298" i="39"/>
  <c r="AI301" i="39"/>
  <c r="O301" i="39"/>
  <c r="K302" i="39"/>
  <c r="AD304" i="39"/>
  <c r="J275" i="39"/>
  <c r="S275" i="39"/>
  <c r="AA275" i="39"/>
  <c r="N277" i="39"/>
  <c r="J279" i="39"/>
  <c r="S279" i="39"/>
  <c r="AA279" i="39"/>
  <c r="N281" i="39"/>
  <c r="J283" i="39"/>
  <c r="S283" i="39"/>
  <c r="AA283" i="39"/>
  <c r="H284" i="39"/>
  <c r="P284" i="39"/>
  <c r="Y284" i="39"/>
  <c r="AG284" i="39"/>
  <c r="N285" i="39"/>
  <c r="J287" i="39"/>
  <c r="S287" i="39"/>
  <c r="AB287" i="39"/>
  <c r="I289" i="39"/>
  <c r="U289" i="39"/>
  <c r="J291" i="39"/>
  <c r="V291" i="39"/>
  <c r="X291" i="39" s="1"/>
  <c r="AG291" i="39"/>
  <c r="P292" i="39"/>
  <c r="AB292" i="39"/>
  <c r="AA295" i="39"/>
  <c r="S298" i="39"/>
  <c r="AD298" i="39"/>
  <c r="U301" i="39"/>
  <c r="AI309" i="39"/>
  <c r="O277" i="39"/>
  <c r="O281" i="39"/>
  <c r="I284" i="39"/>
  <c r="Z284" i="39"/>
  <c r="O285" i="39"/>
  <c r="V286" i="39"/>
  <c r="T287" i="39"/>
  <c r="J289" i="39"/>
  <c r="AH291" i="39"/>
  <c r="AC292" i="39"/>
  <c r="P294" i="39"/>
  <c r="P295" i="39"/>
  <c r="AD297" i="39"/>
  <c r="V301" i="39"/>
  <c r="S302" i="39"/>
  <c r="AD302" i="39"/>
  <c r="Z304" i="39"/>
  <c r="J276" i="39"/>
  <c r="S276" i="39"/>
  <c r="AA276" i="39"/>
  <c r="H277" i="39"/>
  <c r="Y277" i="39"/>
  <c r="J280" i="39"/>
  <c r="S280" i="39"/>
  <c r="AA280" i="39"/>
  <c r="H281" i="39"/>
  <c r="Y281" i="39"/>
  <c r="J284" i="39"/>
  <c r="S284" i="39"/>
  <c r="AA284" i="39"/>
  <c r="H285" i="39"/>
  <c r="Y285" i="39"/>
  <c r="U287" i="39"/>
  <c r="P289" i="39"/>
  <c r="AH289" i="39"/>
  <c r="M291" i="39"/>
  <c r="Y291" i="39"/>
  <c r="H292" i="39"/>
  <c r="T292" i="39"/>
  <c r="S293" i="39"/>
  <c r="S294" i="39"/>
  <c r="O295" i="39"/>
  <c r="M295" i="39"/>
  <c r="AC295" i="39"/>
  <c r="U295" i="39"/>
  <c r="S297" i="39"/>
  <c r="AG300" i="39"/>
  <c r="Y300" i="39"/>
  <c r="P300" i="39"/>
  <c r="H300" i="39"/>
  <c r="M300" i="39"/>
  <c r="AC300" i="39"/>
  <c r="U300" i="39"/>
  <c r="AB300" i="39"/>
  <c r="T300" i="39"/>
  <c r="Z300" i="39"/>
  <c r="AC305" i="39"/>
  <c r="U305" i="39"/>
  <c r="J288" i="39"/>
  <c r="S288" i="39"/>
  <c r="AA288" i="39"/>
  <c r="AI288" i="39"/>
  <c r="N290" i="39"/>
  <c r="J292" i="39"/>
  <c r="S292" i="39"/>
  <c r="AA292" i="39"/>
  <c r="AI292" i="39"/>
  <c r="N294" i="39"/>
  <c r="J296" i="39"/>
  <c r="S296" i="39"/>
  <c r="AA296" i="39"/>
  <c r="AI296" i="39"/>
  <c r="N298" i="39"/>
  <c r="U299" i="39"/>
  <c r="AC299" i="39"/>
  <c r="J300" i="39"/>
  <c r="S300" i="39"/>
  <c r="AA300" i="39"/>
  <c r="AI300" i="39"/>
  <c r="H301" i="39"/>
  <c r="P301" i="39"/>
  <c r="Y301" i="39"/>
  <c r="AG301" i="39"/>
  <c r="N302" i="39"/>
  <c r="U303" i="39"/>
  <c r="AC303" i="39"/>
  <c r="J304" i="39"/>
  <c r="S304" i="39"/>
  <c r="AA304" i="39"/>
  <c r="AI304" i="39"/>
  <c r="H305" i="39"/>
  <c r="P305" i="39"/>
  <c r="Y305" i="39"/>
  <c r="AG305" i="39"/>
  <c r="N306" i="39"/>
  <c r="U307" i="39"/>
  <c r="AC307" i="39"/>
  <c r="J308" i="39"/>
  <c r="S308" i="39"/>
  <c r="AA308" i="39"/>
  <c r="H309" i="39"/>
  <c r="P309" i="39"/>
  <c r="Y309" i="39"/>
  <c r="AG309" i="39"/>
  <c r="N310" i="39"/>
  <c r="U311" i="39"/>
  <c r="AC311" i="39"/>
  <c r="O294" i="39"/>
  <c r="O298" i="39"/>
  <c r="M299" i="39"/>
  <c r="V299" i="39"/>
  <c r="AD299" i="39"/>
  <c r="I301" i="39"/>
  <c r="Z301" i="39"/>
  <c r="AH301" i="39"/>
  <c r="O302" i="39"/>
  <c r="M303" i="39"/>
  <c r="V303" i="39"/>
  <c r="AD303" i="39"/>
  <c r="T304" i="39"/>
  <c r="AB304" i="39"/>
  <c r="I305" i="39"/>
  <c r="Z305" i="39"/>
  <c r="AH305" i="39"/>
  <c r="O306" i="39"/>
  <c r="M307" i="39"/>
  <c r="V307" i="39"/>
  <c r="AD307" i="39"/>
  <c r="T308" i="39"/>
  <c r="AB308" i="39"/>
  <c r="I309" i="39"/>
  <c r="Z309" i="39"/>
  <c r="AH309" i="39"/>
  <c r="O310" i="39"/>
  <c r="M311" i="39"/>
  <c r="V311" i="39"/>
  <c r="AD311" i="39"/>
  <c r="N299" i="39"/>
  <c r="J301" i="39"/>
  <c r="S301" i="39"/>
  <c r="AA301" i="39"/>
  <c r="N303" i="39"/>
  <c r="U304" i="39"/>
  <c r="AC304" i="39"/>
  <c r="J305" i="39"/>
  <c r="S305" i="39"/>
  <c r="AA305" i="39"/>
  <c r="P306" i="39"/>
  <c r="N307" i="39"/>
  <c r="U308" i="39"/>
  <c r="AC308" i="39"/>
  <c r="J309" i="39"/>
  <c r="S309" i="39"/>
  <c r="AA309" i="39"/>
  <c r="P310" i="39"/>
  <c r="N311" i="39"/>
  <c r="V288" i="39"/>
  <c r="I290" i="39"/>
  <c r="Z290" i="39"/>
  <c r="V292" i="39"/>
  <c r="I294" i="39"/>
  <c r="Z294" i="39"/>
  <c r="V296" i="39"/>
  <c r="I298" i="39"/>
  <c r="Z298" i="39"/>
  <c r="O299" i="39"/>
  <c r="V300" i="39"/>
  <c r="T301" i="39"/>
  <c r="AB301" i="39"/>
  <c r="I302" i="39"/>
  <c r="Z302" i="39"/>
  <c r="O303" i="39"/>
  <c r="M304" i="39"/>
  <c r="V304" i="39"/>
  <c r="T305" i="39"/>
  <c r="AB305" i="39"/>
  <c r="I306" i="39"/>
  <c r="Z306" i="39"/>
  <c r="O307" i="39"/>
  <c r="M308" i="39"/>
  <c r="V308" i="39"/>
  <c r="AD308" i="39"/>
  <c r="T309" i="39"/>
  <c r="AB309" i="39"/>
  <c r="I310" i="39"/>
  <c r="Z310" i="39"/>
  <c r="O311" i="39"/>
  <c r="N304" i="39"/>
  <c r="J306" i="39"/>
  <c r="S306" i="39"/>
  <c r="AA306" i="39"/>
  <c r="N308" i="39"/>
  <c r="J310" i="39"/>
  <c r="S310" i="39"/>
  <c r="AA310" i="39"/>
  <c r="O308" i="39"/>
  <c r="J299" i="39"/>
  <c r="S299" i="39"/>
  <c r="AA299" i="39"/>
  <c r="J303" i="39"/>
  <c r="S303" i="39"/>
  <c r="AA303" i="39"/>
  <c r="H304" i="39"/>
  <c r="P304" i="39"/>
  <c r="Y304" i="39"/>
  <c r="J307" i="39"/>
  <c r="S307" i="39"/>
  <c r="AA307" i="39"/>
  <c r="H308" i="39"/>
  <c r="P308" i="39"/>
  <c r="Y308" i="39"/>
  <c r="J311" i="39"/>
  <c r="L311" i="39" s="1"/>
  <c r="S311" i="39"/>
  <c r="AA311" i="39"/>
  <c r="AJ311" i="32"/>
  <c r="B11" i="32"/>
  <c r="M99" i="37" l="1"/>
  <c r="M101" i="37"/>
  <c r="M78" i="37"/>
  <c r="M93" i="37"/>
  <c r="M84" i="37"/>
  <c r="X247" i="39"/>
  <c r="AF247" i="39"/>
  <c r="AF299" i="39"/>
  <c r="X299" i="39"/>
  <c r="AF300" i="39"/>
  <c r="X300" i="39"/>
  <c r="AF284" i="39"/>
  <c r="X284" i="39"/>
  <c r="AF298" i="39"/>
  <c r="X298" i="39"/>
  <c r="AF262" i="39"/>
  <c r="X262" i="39"/>
  <c r="AF269" i="39"/>
  <c r="X269" i="39"/>
  <c r="AF267" i="39"/>
  <c r="X267" i="39"/>
  <c r="X224" i="39"/>
  <c r="AF224" i="39"/>
  <c r="X241" i="39"/>
  <c r="AF241" i="39"/>
  <c r="AF226" i="39"/>
  <c r="X226" i="39"/>
  <c r="X217" i="39"/>
  <c r="AF217" i="39"/>
  <c r="X223" i="39"/>
  <c r="AF223" i="39"/>
  <c r="AF211" i="39"/>
  <c r="X211" i="39"/>
  <c r="X200" i="39"/>
  <c r="AF200" i="39"/>
  <c r="X185" i="39"/>
  <c r="AF185" i="39"/>
  <c r="AF202" i="39"/>
  <c r="X202" i="39"/>
  <c r="AF210" i="39"/>
  <c r="X210" i="39"/>
  <c r="X183" i="39"/>
  <c r="AF183" i="39"/>
  <c r="AF150" i="39"/>
  <c r="X150" i="39"/>
  <c r="AF148" i="39"/>
  <c r="X148" i="39"/>
  <c r="AF170" i="39"/>
  <c r="X170" i="39"/>
  <c r="X127" i="39"/>
  <c r="AF127" i="39"/>
  <c r="AF124" i="39"/>
  <c r="X124" i="39"/>
  <c r="AF101" i="39"/>
  <c r="X101" i="39"/>
  <c r="AF69" i="39"/>
  <c r="X69" i="39"/>
  <c r="AF149" i="39"/>
  <c r="X149" i="39"/>
  <c r="X137" i="39"/>
  <c r="AF137" i="39"/>
  <c r="AF107" i="39"/>
  <c r="X107" i="39"/>
  <c r="AF75" i="39"/>
  <c r="X75" i="39"/>
  <c r="X80" i="39"/>
  <c r="AF80" i="39"/>
  <c r="AF90" i="39"/>
  <c r="X90" i="39"/>
  <c r="AF70" i="39"/>
  <c r="X70" i="39"/>
  <c r="X277" i="39"/>
  <c r="X141" i="39"/>
  <c r="X98" i="39"/>
  <c r="X196" i="39"/>
  <c r="AF176" i="39"/>
  <c r="X138" i="39"/>
  <c r="X234" i="39"/>
  <c r="AF293" i="39"/>
  <c r="X293" i="39"/>
  <c r="AF266" i="39"/>
  <c r="X266" i="39"/>
  <c r="AF274" i="39"/>
  <c r="X274" i="39"/>
  <c r="X232" i="39"/>
  <c r="AF232" i="39"/>
  <c r="X216" i="39"/>
  <c r="AF216" i="39"/>
  <c r="X215" i="39"/>
  <c r="AF215" i="39"/>
  <c r="AF173" i="39"/>
  <c r="X173" i="39"/>
  <c r="AF204" i="39"/>
  <c r="X204" i="39"/>
  <c r="X208" i="39"/>
  <c r="AF208" i="39"/>
  <c r="AF162" i="39"/>
  <c r="X162" i="39"/>
  <c r="X192" i="39"/>
  <c r="AF192" i="39"/>
  <c r="X129" i="39"/>
  <c r="AF129" i="39"/>
  <c r="AF126" i="39"/>
  <c r="X126" i="39"/>
  <c r="X89" i="39"/>
  <c r="AF89" i="39"/>
  <c r="X135" i="39"/>
  <c r="AF135" i="39"/>
  <c r="AF157" i="39"/>
  <c r="X157" i="39"/>
  <c r="X95" i="39"/>
  <c r="AF95" i="39"/>
  <c r="AF53" i="39"/>
  <c r="X53" i="39"/>
  <c r="AF82" i="39"/>
  <c r="X82" i="39"/>
  <c r="AF76" i="39"/>
  <c r="X76" i="39"/>
  <c r="AF114" i="39"/>
  <c r="X114" i="39"/>
  <c r="AF62" i="39"/>
  <c r="X62" i="39"/>
  <c r="AF277" i="39"/>
  <c r="AF141" i="39"/>
  <c r="AF98" i="39"/>
  <c r="AF196" i="39"/>
  <c r="AF206" i="39"/>
  <c r="X176" i="39"/>
  <c r="AF234" i="39"/>
  <c r="X257" i="39"/>
  <c r="AF257" i="39"/>
  <c r="X265" i="39"/>
  <c r="AF265" i="39"/>
  <c r="AF308" i="39"/>
  <c r="X308" i="39"/>
  <c r="AF276" i="39"/>
  <c r="X276" i="39"/>
  <c r="X287" i="39"/>
  <c r="AF287" i="39"/>
  <c r="AF283" i="39"/>
  <c r="X283" i="39"/>
  <c r="AF275" i="39"/>
  <c r="X275" i="39"/>
  <c r="AF270" i="39"/>
  <c r="X270" i="39"/>
  <c r="AF290" i="39"/>
  <c r="X290" i="39"/>
  <c r="X264" i="39"/>
  <c r="AF264" i="39"/>
  <c r="AF235" i="39"/>
  <c r="X235" i="39"/>
  <c r="AF221" i="39"/>
  <c r="X221" i="39"/>
  <c r="AF205" i="39"/>
  <c r="X205" i="39"/>
  <c r="AF197" i="39"/>
  <c r="X197" i="39"/>
  <c r="X240" i="39"/>
  <c r="AF240" i="39"/>
  <c r="AF238" i="39"/>
  <c r="X238" i="39"/>
  <c r="AF219" i="39"/>
  <c r="X219" i="39"/>
  <c r="AF203" i="39"/>
  <c r="X203" i="39"/>
  <c r="AF218" i="39"/>
  <c r="X218" i="39"/>
  <c r="X159" i="39"/>
  <c r="AF159" i="39"/>
  <c r="X143" i="39"/>
  <c r="AF143" i="39"/>
  <c r="AF158" i="39"/>
  <c r="X158" i="39"/>
  <c r="AF131" i="39"/>
  <c r="X131" i="39"/>
  <c r="X151" i="39"/>
  <c r="AF151" i="39"/>
  <c r="AF109" i="39"/>
  <c r="X109" i="39"/>
  <c r="AF77" i="39"/>
  <c r="X77" i="39"/>
  <c r="AF132" i="39"/>
  <c r="X132" i="39"/>
  <c r="AF115" i="39"/>
  <c r="X115" i="39"/>
  <c r="AF83" i="39"/>
  <c r="X83" i="39"/>
  <c r="AF74" i="39"/>
  <c r="X74" i="39"/>
  <c r="X55" i="39"/>
  <c r="AF55" i="39"/>
  <c r="AF58" i="39"/>
  <c r="X58" i="39"/>
  <c r="X282" i="39"/>
  <c r="AF160" i="39"/>
  <c r="AF295" i="39"/>
  <c r="X164" i="39"/>
  <c r="X133" i="39"/>
  <c r="X146" i="39"/>
  <c r="X304" i="39"/>
  <c r="AF304" i="39"/>
  <c r="AF301" i="39"/>
  <c r="X301" i="39"/>
  <c r="X248" i="39"/>
  <c r="AF248" i="39"/>
  <c r="X305" i="39"/>
  <c r="AF305" i="39"/>
  <c r="AF285" i="39"/>
  <c r="X285" i="39"/>
  <c r="AF258" i="39"/>
  <c r="X258" i="39"/>
  <c r="X256" i="39"/>
  <c r="AF256" i="39"/>
  <c r="X271" i="39"/>
  <c r="AF271" i="39"/>
  <c r="AF252" i="39"/>
  <c r="X252" i="39"/>
  <c r="AF189" i="39"/>
  <c r="X189" i="39"/>
  <c r="AF181" i="39"/>
  <c r="X181" i="39"/>
  <c r="AF187" i="39"/>
  <c r="X187" i="39"/>
  <c r="AF194" i="39"/>
  <c r="X194" i="39"/>
  <c r="AF188" i="39"/>
  <c r="X188" i="39"/>
  <c r="AF166" i="39"/>
  <c r="X166" i="39"/>
  <c r="AF178" i="39"/>
  <c r="X178" i="39"/>
  <c r="AF122" i="39"/>
  <c r="X122" i="39"/>
  <c r="AF140" i="39"/>
  <c r="X140" i="39"/>
  <c r="X97" i="39"/>
  <c r="AF97" i="39"/>
  <c r="X65" i="39"/>
  <c r="AF65" i="39"/>
  <c r="AF120" i="39"/>
  <c r="X120" i="39"/>
  <c r="AF147" i="39"/>
  <c r="X147" i="39"/>
  <c r="AF139" i="39"/>
  <c r="X139" i="39"/>
  <c r="X103" i="39"/>
  <c r="AF103" i="39"/>
  <c r="X71" i="39"/>
  <c r="AF71" i="39"/>
  <c r="AF88" i="39"/>
  <c r="X88" i="39"/>
  <c r="AF61" i="39"/>
  <c r="X61" i="39"/>
  <c r="AF66" i="39"/>
  <c r="X66" i="39"/>
  <c r="AF60" i="39"/>
  <c r="X60" i="39"/>
  <c r="AF68" i="39"/>
  <c r="X68" i="39"/>
  <c r="AF112" i="39"/>
  <c r="X112" i="39"/>
  <c r="AF54" i="39"/>
  <c r="X54" i="39"/>
  <c r="AF282" i="39"/>
  <c r="X160" i="39"/>
  <c r="AF259" i="39"/>
  <c r="X295" i="39"/>
  <c r="AF253" i="39"/>
  <c r="AF164" i="39"/>
  <c r="AF133" i="39"/>
  <c r="AF198" i="39"/>
  <c r="X288" i="39"/>
  <c r="AF288" i="39"/>
  <c r="AF254" i="39"/>
  <c r="X254" i="39"/>
  <c r="AF245" i="39"/>
  <c r="X245" i="39"/>
  <c r="AF227" i="39"/>
  <c r="X227" i="39"/>
  <c r="AF310" i="39"/>
  <c r="X310" i="39"/>
  <c r="X303" i="39"/>
  <c r="AF303" i="39"/>
  <c r="AF309" i="39"/>
  <c r="X309" i="39"/>
  <c r="AF292" i="39"/>
  <c r="X292" i="39"/>
  <c r="AF294" i="39"/>
  <c r="X294" i="39"/>
  <c r="X289" i="39"/>
  <c r="AF289" i="39"/>
  <c r="AF286" i="39"/>
  <c r="X286" i="39"/>
  <c r="AF250" i="39"/>
  <c r="X250" i="39"/>
  <c r="X255" i="39"/>
  <c r="AF255" i="39"/>
  <c r="X239" i="39"/>
  <c r="AF239" i="39"/>
  <c r="AF222" i="39"/>
  <c r="X222" i="39"/>
  <c r="X249" i="39"/>
  <c r="AF249" i="39"/>
  <c r="AF220" i="39"/>
  <c r="X220" i="39"/>
  <c r="X184" i="39"/>
  <c r="AF184" i="39"/>
  <c r="X152" i="39"/>
  <c r="AF152" i="39"/>
  <c r="X153" i="39"/>
  <c r="AF153" i="39"/>
  <c r="AF117" i="39"/>
  <c r="X117" i="39"/>
  <c r="AF85" i="39"/>
  <c r="X85" i="39"/>
  <c r="AF91" i="39"/>
  <c r="X91" i="39"/>
  <c r="X49" i="39"/>
  <c r="AF49" i="39"/>
  <c r="AF56" i="39"/>
  <c r="X56" i="39"/>
  <c r="AF86" i="39"/>
  <c r="X86" i="39"/>
  <c r="AF116" i="39"/>
  <c r="X116" i="39"/>
  <c r="AF50" i="39"/>
  <c r="X50" i="39"/>
  <c r="AF281" i="39"/>
  <c r="X110" i="39"/>
  <c r="X172" i="39"/>
  <c r="X242" i="39"/>
  <c r="X108" i="39"/>
  <c r="X236" i="39"/>
  <c r="X163" i="39"/>
  <c r="X125" i="39"/>
  <c r="X171" i="39"/>
  <c r="AF268" i="39"/>
  <c r="X268" i="39"/>
  <c r="AF154" i="39"/>
  <c r="X154" i="39"/>
  <c r="X105" i="39"/>
  <c r="AF105" i="39"/>
  <c r="X73" i="39"/>
  <c r="AF73" i="39"/>
  <c r="AF123" i="39"/>
  <c r="X123" i="39"/>
  <c r="X111" i="39"/>
  <c r="AF111" i="39"/>
  <c r="X79" i="39"/>
  <c r="AF79" i="39"/>
  <c r="AF72" i="39"/>
  <c r="X72" i="39"/>
  <c r="AF94" i="39"/>
  <c r="X94" i="39"/>
  <c r="AF52" i="39"/>
  <c r="X52" i="39"/>
  <c r="AF92" i="39"/>
  <c r="X92" i="39"/>
  <c r="AF59" i="39"/>
  <c r="X59" i="39"/>
  <c r="X281" i="39"/>
  <c r="X136" i="39"/>
  <c r="AF172" i="39"/>
  <c r="AF108" i="39"/>
  <c r="AF251" i="39"/>
  <c r="AF125" i="39"/>
  <c r="X280" i="39"/>
  <c r="AF280" i="39"/>
  <c r="AF174" i="39"/>
  <c r="X174" i="39"/>
  <c r="AF165" i="39"/>
  <c r="X165" i="39"/>
  <c r="AF302" i="39"/>
  <c r="X302" i="39"/>
  <c r="X279" i="39"/>
  <c r="AF279" i="39"/>
  <c r="X272" i="39"/>
  <c r="AF272" i="39"/>
  <c r="X209" i="39"/>
  <c r="AF209" i="39"/>
  <c r="X201" i="39"/>
  <c r="AF201" i="39"/>
  <c r="X193" i="39"/>
  <c r="AF193" i="39"/>
  <c r="AF212" i="39"/>
  <c r="X212" i="39"/>
  <c r="X225" i="39"/>
  <c r="AF225" i="39"/>
  <c r="X207" i="39"/>
  <c r="AF207" i="39"/>
  <c r="X199" i="39"/>
  <c r="AF199" i="39"/>
  <c r="X177" i="39"/>
  <c r="AF177" i="39"/>
  <c r="AF214" i="39"/>
  <c r="X214" i="39"/>
  <c r="X167" i="39"/>
  <c r="AF167" i="39"/>
  <c r="AF180" i="39"/>
  <c r="X180" i="39"/>
  <c r="AF142" i="39"/>
  <c r="X142" i="39"/>
  <c r="X121" i="39"/>
  <c r="AF121" i="39"/>
  <c r="AF93" i="39"/>
  <c r="X93" i="39"/>
  <c r="AF99" i="39"/>
  <c r="X99" i="39"/>
  <c r="AF67" i="39"/>
  <c r="X67" i="39"/>
  <c r="X57" i="39"/>
  <c r="AF57" i="39"/>
  <c r="AF48" i="39"/>
  <c r="X48" i="39"/>
  <c r="X63" i="39"/>
  <c r="AF63" i="39"/>
  <c r="AF78" i="39"/>
  <c r="X78" i="39"/>
  <c r="X243" i="39"/>
  <c r="AF96" i="39"/>
  <c r="AF175" i="39"/>
  <c r="X100" i="39"/>
  <c r="X106" i="39"/>
  <c r="AF233" i="39"/>
  <c r="X104" i="39"/>
  <c r="AF191" i="39"/>
  <c r="X156" i="39"/>
  <c r="AF273" i="39"/>
  <c r="X102" i="39"/>
  <c r="X263" i="39"/>
  <c r="AF263" i="39"/>
  <c r="AF229" i="39"/>
  <c r="X229" i="39"/>
  <c r="AF182" i="39"/>
  <c r="X182" i="39"/>
  <c r="X168" i="39"/>
  <c r="AF168" i="39"/>
  <c r="AF307" i="39"/>
  <c r="X307" i="39"/>
  <c r="AF306" i="39"/>
  <c r="X306" i="39"/>
  <c r="X296" i="39"/>
  <c r="AF296" i="39"/>
  <c r="X297" i="39"/>
  <c r="AF297" i="39"/>
  <c r="AF260" i="39"/>
  <c r="X260" i="39"/>
  <c r="AF246" i="39"/>
  <c r="X246" i="39"/>
  <c r="AF278" i="39"/>
  <c r="X278" i="39"/>
  <c r="AF261" i="39"/>
  <c r="X261" i="39"/>
  <c r="AF213" i="39"/>
  <c r="X213" i="39"/>
  <c r="X231" i="39"/>
  <c r="AF231" i="39"/>
  <c r="AF195" i="39"/>
  <c r="X195" i="39"/>
  <c r="AF179" i="39"/>
  <c r="X179" i="39"/>
  <c r="AF186" i="39"/>
  <c r="X186" i="39"/>
  <c r="X145" i="39"/>
  <c r="AF145" i="39"/>
  <c r="AF118" i="39"/>
  <c r="X118" i="39"/>
  <c r="X113" i="39"/>
  <c r="AF113" i="39"/>
  <c r="X81" i="39"/>
  <c r="AF81" i="39"/>
  <c r="AF134" i="39"/>
  <c r="X134" i="39"/>
  <c r="X119" i="39"/>
  <c r="AF119" i="39"/>
  <c r="X87" i="39"/>
  <c r="AF87" i="39"/>
  <c r="X64" i="39"/>
  <c r="AF64" i="39"/>
  <c r="AF84" i="39"/>
  <c r="X84" i="39"/>
  <c r="AF51" i="39"/>
  <c r="X51" i="39"/>
  <c r="AF243" i="39"/>
  <c r="X96" i="39"/>
  <c r="X175" i="39"/>
  <c r="AF100" i="39"/>
  <c r="AF106" i="39"/>
  <c r="X233" i="39"/>
  <c r="AF104" i="39"/>
  <c r="AF237" i="39"/>
  <c r="X191" i="39"/>
  <c r="AF156" i="39"/>
  <c r="X273" i="39"/>
  <c r="X169" i="39"/>
  <c r="X311" i="39"/>
  <c r="AF311" i="39"/>
  <c r="W194" i="39"/>
  <c r="W280" i="39"/>
  <c r="W298" i="39"/>
  <c r="W224" i="39"/>
  <c r="W226" i="39"/>
  <c r="W185" i="39"/>
  <c r="AE183" i="39"/>
  <c r="W124" i="39"/>
  <c r="AE107" i="39"/>
  <c r="W90" i="39"/>
  <c r="W70" i="39"/>
  <c r="AE254" i="39"/>
  <c r="AE248" i="39"/>
  <c r="AE216" i="39"/>
  <c r="W95" i="39"/>
  <c r="AE82" i="39"/>
  <c r="W76" i="39"/>
  <c r="W62" i="39"/>
  <c r="AE220" i="39"/>
  <c r="W152" i="39"/>
  <c r="AE117" i="39"/>
  <c r="W270" i="39"/>
  <c r="AE290" i="39"/>
  <c r="W203" i="39"/>
  <c r="AE218" i="39"/>
  <c r="AE109" i="39"/>
  <c r="AE115" i="39"/>
  <c r="AE58" i="39"/>
  <c r="W256" i="39"/>
  <c r="W189" i="39"/>
  <c r="AE181" i="39"/>
  <c r="W140" i="39"/>
  <c r="AE103" i="39"/>
  <c r="W71" i="39"/>
  <c r="W66" i="39"/>
  <c r="AE60" i="39"/>
  <c r="W68" i="39"/>
  <c r="AE54" i="39"/>
  <c r="AE56" i="39"/>
  <c r="W50" i="39"/>
  <c r="W105" i="39"/>
  <c r="AE111" i="39"/>
  <c r="W79" i="39"/>
  <c r="W92" i="39"/>
  <c r="AE59" i="39"/>
  <c r="AE293" i="39"/>
  <c r="AE279" i="39"/>
  <c r="AE201" i="39"/>
  <c r="AE193" i="39"/>
  <c r="AE212" i="39"/>
  <c r="W207" i="39"/>
  <c r="AE199" i="39"/>
  <c r="AE167" i="39"/>
  <c r="W121" i="39"/>
  <c r="W48" i="39"/>
  <c r="W195" i="39"/>
  <c r="AE119" i="39"/>
  <c r="AE310" i="39"/>
  <c r="AE154" i="39"/>
  <c r="W63" i="39"/>
  <c r="W55" i="39"/>
  <c r="W212" i="39"/>
  <c r="W137" i="39"/>
  <c r="AE137" i="39"/>
  <c r="AE170" i="39"/>
  <c r="AE308" i="39"/>
  <c r="W174" i="39"/>
  <c r="AE135" i="39"/>
  <c r="AE63" i="39"/>
  <c r="W265" i="39"/>
  <c r="L61" i="37"/>
  <c r="L65" i="37"/>
  <c r="M107" i="37"/>
  <c r="W183" i="39"/>
  <c r="M106" i="37"/>
  <c r="M110" i="37"/>
  <c r="M109" i="37"/>
  <c r="W220" i="39"/>
  <c r="L92" i="37"/>
  <c r="L48" i="37"/>
  <c r="W159" i="39"/>
  <c r="AE303" i="39"/>
  <c r="AE194" i="39"/>
  <c r="W271" i="39"/>
  <c r="AE247" i="39"/>
  <c r="W240" i="39"/>
  <c r="AE140" i="39"/>
  <c r="W170" i="39"/>
  <c r="W300" i="39"/>
  <c r="W296" i="39"/>
  <c r="AE211" i="39"/>
  <c r="W139" i="39"/>
  <c r="W308" i="39"/>
  <c r="AE222" i="39"/>
  <c r="W216" i="39"/>
  <c r="W225" i="39"/>
  <c r="AE139" i="39"/>
  <c r="AE124" i="39"/>
  <c r="W255" i="39"/>
  <c r="AE174" i="39"/>
  <c r="W51" i="39"/>
  <c r="W238" i="39"/>
  <c r="AE166" i="39"/>
  <c r="W168" i="39"/>
  <c r="AE288" i="39"/>
  <c r="W59" i="39"/>
  <c r="AB59" i="37"/>
  <c r="W247" i="39"/>
  <c r="W132" i="39"/>
  <c r="AB65" i="37"/>
  <c r="AD96" i="37"/>
  <c r="AE297" i="39"/>
  <c r="W286" i="39"/>
  <c r="W264" i="39"/>
  <c r="W239" i="39"/>
  <c r="AB64" i="37"/>
  <c r="AB104" i="37"/>
  <c r="AB108" i="37"/>
  <c r="W292" i="39"/>
  <c r="AE239" i="39"/>
  <c r="AE224" i="39"/>
  <c r="AE132" i="39"/>
  <c r="AE134" i="39"/>
  <c r="AB88" i="37"/>
  <c r="AB63" i="37"/>
  <c r="AD98" i="37"/>
  <c r="AF110" i="37"/>
  <c r="AE114" i="39"/>
  <c r="AB85" i="37"/>
  <c r="W288" i="39"/>
  <c r="AE168" i="39"/>
  <c r="W165" i="39"/>
  <c r="W103" i="39"/>
  <c r="W87" i="39"/>
  <c r="AD106" i="37"/>
  <c r="AE302" i="39"/>
  <c r="W134" i="39"/>
  <c r="AD100" i="37"/>
  <c r="R245" i="39"/>
  <c r="Y245" i="37"/>
  <c r="Z245" i="37"/>
  <c r="AA245" i="37"/>
  <c r="AJ197" i="37"/>
  <c r="AK197" i="37"/>
  <c r="AL197" i="37"/>
  <c r="AI197" i="37"/>
  <c r="AH197" i="37"/>
  <c r="AJ221" i="37"/>
  <c r="AL221" i="37"/>
  <c r="AI221" i="37"/>
  <c r="AH221" i="37"/>
  <c r="AK221" i="37"/>
  <c r="AE173" i="37"/>
  <c r="AG173" i="37"/>
  <c r="AB173" i="37"/>
  <c r="AF173" i="37"/>
  <c r="R165" i="39"/>
  <c r="Y165" i="37"/>
  <c r="Z165" i="37"/>
  <c r="AA165" i="37"/>
  <c r="AE162" i="37"/>
  <c r="AF162" i="37"/>
  <c r="AG162" i="37"/>
  <c r="AB162" i="37"/>
  <c r="AB178" i="37"/>
  <c r="AE178" i="37"/>
  <c r="AF178" i="37"/>
  <c r="AG178" i="37"/>
  <c r="AD172" i="37"/>
  <c r="AC172" i="37"/>
  <c r="AB153" i="37"/>
  <c r="AE153" i="37"/>
  <c r="AF153" i="37"/>
  <c r="AG153" i="37"/>
  <c r="AE61" i="37"/>
  <c r="AG61" i="37"/>
  <c r="AC89" i="37"/>
  <c r="AD89" i="37"/>
  <c r="AB61" i="37"/>
  <c r="AD108" i="37"/>
  <c r="L150" i="37"/>
  <c r="M150" i="37"/>
  <c r="M168" i="37"/>
  <c r="L168" i="37"/>
  <c r="AD308" i="37"/>
  <c r="AC308" i="37"/>
  <c r="R304" i="39"/>
  <c r="Y304" i="37"/>
  <c r="Z304" i="37"/>
  <c r="AA304" i="37"/>
  <c r="AD303" i="37"/>
  <c r="AC303" i="37"/>
  <c r="R311" i="39"/>
  <c r="Y311" i="37"/>
  <c r="Z311" i="37"/>
  <c r="AA311" i="37"/>
  <c r="AE309" i="37"/>
  <c r="AF309" i="37"/>
  <c r="AG309" i="37"/>
  <c r="AB309" i="37"/>
  <c r="AL305" i="37"/>
  <c r="AH305" i="37"/>
  <c r="AI305" i="37"/>
  <c r="AK305" i="37"/>
  <c r="AJ305" i="37"/>
  <c r="R306" i="39"/>
  <c r="Y306" i="37"/>
  <c r="Z306" i="37"/>
  <c r="AA306" i="37"/>
  <c r="R290" i="39"/>
  <c r="AA290" i="37"/>
  <c r="Z290" i="37"/>
  <c r="Y290" i="37"/>
  <c r="AB284" i="37"/>
  <c r="AE284" i="37"/>
  <c r="AF284" i="37"/>
  <c r="AG284" i="37"/>
  <c r="R288" i="39"/>
  <c r="AA288" i="37"/>
  <c r="Z288" i="37"/>
  <c r="Y288" i="37"/>
  <c r="AI283" i="37"/>
  <c r="AJ283" i="37"/>
  <c r="AK283" i="37"/>
  <c r="AL283" i="37"/>
  <c r="AH283" i="37"/>
  <c r="AL300" i="37"/>
  <c r="AH300" i="37"/>
  <c r="AI300" i="37"/>
  <c r="AK300" i="37"/>
  <c r="AJ300" i="37"/>
  <c r="AE274" i="39"/>
  <c r="R280" i="39"/>
  <c r="AA280" i="37"/>
  <c r="Z280" i="37"/>
  <c r="Y280" i="37"/>
  <c r="AB280" i="37"/>
  <c r="AE280" i="37"/>
  <c r="AF280" i="37"/>
  <c r="AG280" i="37"/>
  <c r="AC267" i="37"/>
  <c r="AD267" i="37"/>
  <c r="R259" i="39"/>
  <c r="Y259" i="37"/>
  <c r="Z259" i="37"/>
  <c r="AA259" i="37"/>
  <c r="W274" i="39"/>
  <c r="AC251" i="37"/>
  <c r="AD251" i="37"/>
  <c r="AC260" i="37"/>
  <c r="AD260" i="37"/>
  <c r="AF253" i="37"/>
  <c r="AG253" i="37"/>
  <c r="AB253" i="37"/>
  <c r="AE253" i="37"/>
  <c r="AF237" i="37"/>
  <c r="AG237" i="37"/>
  <c r="AB237" i="37"/>
  <c r="AE237" i="37"/>
  <c r="AJ234" i="37"/>
  <c r="AL234" i="37"/>
  <c r="AI234" i="37"/>
  <c r="AH234" i="37"/>
  <c r="AK234" i="37"/>
  <c r="AJ235" i="37"/>
  <c r="AL235" i="37"/>
  <c r="AH235" i="37"/>
  <c r="AI235" i="37"/>
  <c r="AK235" i="37"/>
  <c r="AB227" i="37"/>
  <c r="AE227" i="37"/>
  <c r="AF227" i="37"/>
  <c r="AG227" i="37"/>
  <c r="AJ230" i="37"/>
  <c r="AL230" i="37"/>
  <c r="AI230" i="37"/>
  <c r="AH230" i="37"/>
  <c r="AK230" i="37"/>
  <c r="AD219" i="37"/>
  <c r="AC219" i="37"/>
  <c r="AB214" i="37"/>
  <c r="AE214" i="37"/>
  <c r="AF214" i="37"/>
  <c r="AG214" i="37"/>
  <c r="R240" i="39"/>
  <c r="Y240" i="37"/>
  <c r="Z240" i="37"/>
  <c r="AA240" i="37"/>
  <c r="AJ231" i="37"/>
  <c r="AL231" i="37"/>
  <c r="AI231" i="37"/>
  <c r="AK231" i="37"/>
  <c r="AH231" i="37"/>
  <c r="AC242" i="37"/>
  <c r="AD242" i="37"/>
  <c r="R247" i="39"/>
  <c r="Y247" i="37"/>
  <c r="Z247" i="37"/>
  <c r="AA247" i="37"/>
  <c r="AH243" i="37"/>
  <c r="AI243" i="37"/>
  <c r="AJ243" i="37"/>
  <c r="AK243" i="37"/>
  <c r="AL243" i="37"/>
  <c r="AH238" i="37"/>
  <c r="AI238" i="37"/>
  <c r="AJ238" i="37"/>
  <c r="AK238" i="37"/>
  <c r="AL238" i="37"/>
  <c r="R224" i="39"/>
  <c r="Y224" i="37"/>
  <c r="AA224" i="37"/>
  <c r="Z224" i="37"/>
  <c r="R217" i="39"/>
  <c r="Y217" i="37"/>
  <c r="AA217" i="37"/>
  <c r="Z217" i="37"/>
  <c r="AB212" i="37"/>
  <c r="AE212" i="37"/>
  <c r="AF212" i="37"/>
  <c r="AG212" i="37"/>
  <c r="AJ204" i="37"/>
  <c r="AK204" i="37"/>
  <c r="AL204" i="37"/>
  <c r="AI204" i="37"/>
  <c r="AH204" i="37"/>
  <c r="AC194" i="37"/>
  <c r="AD194" i="37"/>
  <c r="AB185" i="37"/>
  <c r="AE185" i="37"/>
  <c r="AF185" i="37"/>
  <c r="AG185" i="37"/>
  <c r="AC204" i="37"/>
  <c r="AD204" i="37"/>
  <c r="R196" i="39"/>
  <c r="Y196" i="37"/>
  <c r="AA196" i="37"/>
  <c r="Z196" i="37"/>
  <c r="AJ194" i="37"/>
  <c r="AK194" i="37"/>
  <c r="AL194" i="37"/>
  <c r="AI194" i="37"/>
  <c r="AH194" i="37"/>
  <c r="R172" i="39"/>
  <c r="Y172" i="37"/>
  <c r="Z172" i="37"/>
  <c r="AA172" i="37"/>
  <c r="AC182" i="37"/>
  <c r="AD182" i="37"/>
  <c r="AD165" i="37"/>
  <c r="AC165" i="37"/>
  <c r="AJ180" i="37"/>
  <c r="AK180" i="37"/>
  <c r="AL180" i="37"/>
  <c r="AI180" i="37"/>
  <c r="AH180" i="37"/>
  <c r="W154" i="39"/>
  <c r="R160" i="39"/>
  <c r="Y160" i="37"/>
  <c r="Z160" i="37"/>
  <c r="AA160" i="37"/>
  <c r="AC155" i="37"/>
  <c r="AD155" i="37"/>
  <c r="R150" i="39"/>
  <c r="Y150" i="37"/>
  <c r="Z150" i="37"/>
  <c r="AA150" i="37"/>
  <c r="AC178" i="37"/>
  <c r="AD178" i="37"/>
  <c r="AJ174" i="37"/>
  <c r="AK174" i="37"/>
  <c r="AL174" i="37"/>
  <c r="AI174" i="37"/>
  <c r="AH174" i="37"/>
  <c r="AL168" i="37"/>
  <c r="AH168" i="37"/>
  <c r="AI168" i="37"/>
  <c r="AK168" i="37"/>
  <c r="AJ168" i="37"/>
  <c r="AC176" i="37"/>
  <c r="AD176" i="37"/>
  <c r="R157" i="39"/>
  <c r="Y157" i="37"/>
  <c r="Z157" i="37"/>
  <c r="AA157" i="37"/>
  <c r="AE147" i="39"/>
  <c r="AH143" i="37"/>
  <c r="AI143" i="37"/>
  <c r="AJ143" i="37"/>
  <c r="AK143" i="37"/>
  <c r="AL143" i="37"/>
  <c r="R141" i="39"/>
  <c r="Z141" i="37"/>
  <c r="AA141" i="37"/>
  <c r="Y141" i="37"/>
  <c r="AC136" i="37"/>
  <c r="AD136" i="37"/>
  <c r="R125" i="39"/>
  <c r="Y125" i="37"/>
  <c r="Z125" i="37"/>
  <c r="AA125" i="37"/>
  <c r="AD115" i="37"/>
  <c r="AC115" i="37"/>
  <c r="R136" i="39"/>
  <c r="Y136" i="37"/>
  <c r="Z136" i="37"/>
  <c r="AA136" i="37"/>
  <c r="R145" i="39"/>
  <c r="Y145" i="37"/>
  <c r="Z145" i="37"/>
  <c r="AA145" i="37"/>
  <c r="AC140" i="37"/>
  <c r="AD140" i="37"/>
  <c r="AL147" i="37"/>
  <c r="AH147" i="37"/>
  <c r="AI147" i="37"/>
  <c r="AJ147" i="37"/>
  <c r="AK147" i="37"/>
  <c r="AE137" i="37"/>
  <c r="AF137" i="37"/>
  <c r="AG137" i="37"/>
  <c r="AB137" i="37"/>
  <c r="R133" i="39"/>
  <c r="Z133" i="37"/>
  <c r="AA133" i="37"/>
  <c r="Y133" i="37"/>
  <c r="R126" i="39"/>
  <c r="Z126" i="37"/>
  <c r="Y126" i="37"/>
  <c r="AA126" i="37"/>
  <c r="AH139" i="37"/>
  <c r="AI139" i="37"/>
  <c r="AJ139" i="37"/>
  <c r="AK139" i="37"/>
  <c r="AL139" i="37"/>
  <c r="R135" i="39"/>
  <c r="Y135" i="37"/>
  <c r="AA135" i="37"/>
  <c r="Z135" i="37"/>
  <c r="AC59" i="37"/>
  <c r="AD59" i="37"/>
  <c r="R88" i="39"/>
  <c r="Z88" i="37"/>
  <c r="AA88" i="37"/>
  <c r="Y88" i="37"/>
  <c r="AB80" i="37"/>
  <c r="AE80" i="37"/>
  <c r="AG80" i="37"/>
  <c r="AE76" i="39"/>
  <c r="AL85" i="37"/>
  <c r="AH85" i="37"/>
  <c r="AK85" i="37"/>
  <c r="AI85" i="37"/>
  <c r="AH80" i="37"/>
  <c r="AI80" i="37"/>
  <c r="AJ80" i="37"/>
  <c r="AK80" i="37"/>
  <c r="AL80" i="37"/>
  <c r="R57" i="39"/>
  <c r="Y57" i="37"/>
  <c r="AA57" i="37"/>
  <c r="AL110" i="37"/>
  <c r="AK110" i="37"/>
  <c r="AI110" i="37"/>
  <c r="AE70" i="39"/>
  <c r="R65" i="39"/>
  <c r="Y65" i="37"/>
  <c r="Z65" i="37"/>
  <c r="AA65" i="37"/>
  <c r="AH59" i="37"/>
  <c r="AI59" i="37"/>
  <c r="AL59" i="37"/>
  <c r="AK59" i="37"/>
  <c r="AE55" i="37"/>
  <c r="AG55" i="37"/>
  <c r="AE116" i="39"/>
  <c r="R104" i="39"/>
  <c r="Y104" i="37"/>
  <c r="Z104" i="37"/>
  <c r="AA104" i="37"/>
  <c r="AB100" i="37"/>
  <c r="AE100" i="37"/>
  <c r="AG100" i="37"/>
  <c r="R92" i="39"/>
  <c r="AA92" i="37"/>
  <c r="Y92" i="37"/>
  <c r="AI87" i="37"/>
  <c r="AK87" i="37"/>
  <c r="AL87" i="37"/>
  <c r="AG73" i="37"/>
  <c r="AB73" i="37"/>
  <c r="AE73" i="37"/>
  <c r="W54" i="39"/>
  <c r="AD52" i="37"/>
  <c r="AF51" i="37"/>
  <c r="AF61" i="37"/>
  <c r="AJ85" i="37"/>
  <c r="AF92" i="37"/>
  <c r="AF112" i="37"/>
  <c r="AH110" i="37"/>
  <c r="Z57" i="37"/>
  <c r="L275" i="37"/>
  <c r="M275" i="37"/>
  <c r="L209" i="37"/>
  <c r="M209" i="37"/>
  <c r="L190" i="37"/>
  <c r="M190" i="37"/>
  <c r="M307" i="37"/>
  <c r="L307" i="37"/>
  <c r="L234" i="37"/>
  <c r="M234" i="37"/>
  <c r="L202" i="37"/>
  <c r="M202" i="37"/>
  <c r="M170" i="37"/>
  <c r="L170" i="37"/>
  <c r="L149" i="37"/>
  <c r="M149" i="37"/>
  <c r="L287" i="37"/>
  <c r="M287" i="37"/>
  <c r="L259" i="37"/>
  <c r="M259" i="37"/>
  <c r="L233" i="37"/>
  <c r="M233" i="37"/>
  <c r="L214" i="37"/>
  <c r="M214" i="37"/>
  <c r="M305" i="37"/>
  <c r="L305" i="37"/>
  <c r="L194" i="37"/>
  <c r="M194" i="37"/>
  <c r="L154" i="37"/>
  <c r="M154" i="37"/>
  <c r="L140" i="37"/>
  <c r="M140" i="37"/>
  <c r="L264" i="37"/>
  <c r="M264" i="37"/>
  <c r="L193" i="37"/>
  <c r="M193" i="37"/>
  <c r="M174" i="37"/>
  <c r="L174" i="37"/>
  <c r="M161" i="37"/>
  <c r="L161" i="37"/>
  <c r="L205" i="37"/>
  <c r="M205" i="37"/>
  <c r="M172" i="37"/>
  <c r="L172" i="37"/>
  <c r="M160" i="37"/>
  <c r="L160" i="37"/>
  <c r="M303" i="37"/>
  <c r="L303" i="37"/>
  <c r="L262" i="37"/>
  <c r="M262" i="37"/>
  <c r="L242" i="37"/>
  <c r="M242" i="37"/>
  <c r="M165" i="37"/>
  <c r="L165" i="37"/>
  <c r="R129" i="39"/>
  <c r="Y129" i="37"/>
  <c r="Z129" i="37"/>
  <c r="AA129" i="37"/>
  <c r="AL137" i="37"/>
  <c r="AH137" i="37"/>
  <c r="AI137" i="37"/>
  <c r="AK137" i="37"/>
  <c r="AJ137" i="37"/>
  <c r="AD117" i="37"/>
  <c r="AC117" i="37"/>
  <c r="AH124" i="37"/>
  <c r="AI124" i="37"/>
  <c r="AJ124" i="37"/>
  <c r="AL124" i="37"/>
  <c r="AK124" i="37"/>
  <c r="AE118" i="37"/>
  <c r="AF118" i="37"/>
  <c r="AG118" i="37"/>
  <c r="AB118" i="37"/>
  <c r="R110" i="39"/>
  <c r="Y110" i="37"/>
  <c r="AA110" i="37"/>
  <c r="R93" i="39"/>
  <c r="Y93" i="37"/>
  <c r="AA93" i="37"/>
  <c r="AL86" i="37"/>
  <c r="AI86" i="37"/>
  <c r="AK86" i="37"/>
  <c r="R80" i="39"/>
  <c r="Y80" i="37"/>
  <c r="Z80" i="37"/>
  <c r="AA80" i="37"/>
  <c r="AE72" i="37"/>
  <c r="AG72" i="37"/>
  <c r="AB72" i="37"/>
  <c r="R106" i="39"/>
  <c r="Y106" i="37"/>
  <c r="Z106" i="37"/>
  <c r="AA106" i="37"/>
  <c r="AE59" i="37"/>
  <c r="AG59" i="37"/>
  <c r="R114" i="39"/>
  <c r="Y114" i="37"/>
  <c r="Z114" i="37"/>
  <c r="AA114" i="37"/>
  <c r="AL100" i="37"/>
  <c r="AH100" i="37"/>
  <c r="AK100" i="37"/>
  <c r="AI100" i="37"/>
  <c r="AJ100" i="37"/>
  <c r="AE84" i="37"/>
  <c r="AG84" i="37"/>
  <c r="AC73" i="37"/>
  <c r="AD73" i="37"/>
  <c r="AD107" i="37"/>
  <c r="M295" i="37"/>
  <c r="L295" i="37"/>
  <c r="L254" i="37"/>
  <c r="M254" i="37"/>
  <c r="L235" i="37"/>
  <c r="M235" i="37"/>
  <c r="M164" i="37"/>
  <c r="L164" i="37"/>
  <c r="L267" i="37"/>
  <c r="M267" i="37"/>
  <c r="L221" i="37"/>
  <c r="M221" i="37"/>
  <c r="L189" i="37"/>
  <c r="M189" i="37"/>
  <c r="L142" i="37"/>
  <c r="M142" i="37"/>
  <c r="L273" i="37"/>
  <c r="M273" i="37"/>
  <c r="M304" i="37"/>
  <c r="L304" i="37"/>
  <c r="L181" i="37"/>
  <c r="M181" i="37"/>
  <c r="L219" i="37"/>
  <c r="M219" i="37"/>
  <c r="L132" i="37"/>
  <c r="M132" i="37"/>
  <c r="M310" i="37"/>
  <c r="L310" i="37"/>
  <c r="L237" i="37"/>
  <c r="M237" i="37"/>
  <c r="L192" i="37"/>
  <c r="M192" i="37"/>
  <c r="L138" i="37"/>
  <c r="M138" i="37"/>
  <c r="L124" i="37"/>
  <c r="M124" i="37"/>
  <c r="L179" i="37"/>
  <c r="M179" i="37"/>
  <c r="L248" i="37"/>
  <c r="M248" i="37"/>
  <c r="L216" i="37"/>
  <c r="M216" i="37"/>
  <c r="L178" i="37"/>
  <c r="M178" i="37"/>
  <c r="L151" i="37"/>
  <c r="M151" i="37"/>
  <c r="AC282" i="37"/>
  <c r="AD282" i="37"/>
  <c r="AC263" i="37"/>
  <c r="AD263" i="37"/>
  <c r="AH257" i="37"/>
  <c r="AI257" i="37"/>
  <c r="AJ257" i="37"/>
  <c r="AK257" i="37"/>
  <c r="AL257" i="37"/>
  <c r="AH260" i="37"/>
  <c r="AI260" i="37"/>
  <c r="AJ260" i="37"/>
  <c r="AK260" i="37"/>
  <c r="AL260" i="37"/>
  <c r="AH240" i="37"/>
  <c r="AI240" i="37"/>
  <c r="AJ240" i="37"/>
  <c r="AK240" i="37"/>
  <c r="AL240" i="37"/>
  <c r="AB189" i="37"/>
  <c r="AE189" i="37"/>
  <c r="AF189" i="37"/>
  <c r="AG189" i="37"/>
  <c r="AC185" i="37"/>
  <c r="AD185" i="37"/>
  <c r="AD163" i="37"/>
  <c r="AC163" i="37"/>
  <c r="AJ188" i="37"/>
  <c r="AK188" i="37"/>
  <c r="AL188" i="37"/>
  <c r="AI188" i="37"/>
  <c r="AH188" i="37"/>
  <c r="AK146" i="37"/>
  <c r="AL146" i="37"/>
  <c r="AH146" i="37"/>
  <c r="AI146" i="37"/>
  <c r="AJ146" i="37"/>
  <c r="AL123" i="37"/>
  <c r="AH123" i="37"/>
  <c r="AI123" i="37"/>
  <c r="AK123" i="37"/>
  <c r="AJ123" i="37"/>
  <c r="R144" i="39"/>
  <c r="AA144" i="37"/>
  <c r="Y144" i="37"/>
  <c r="Z144" i="37"/>
  <c r="AC63" i="37"/>
  <c r="AD63" i="37"/>
  <c r="AH102" i="37"/>
  <c r="AI102" i="37"/>
  <c r="AJ102" i="37"/>
  <c r="AK102" i="37"/>
  <c r="AL102" i="37"/>
  <c r="AB68" i="37"/>
  <c r="AE68" i="37"/>
  <c r="AF68" i="37"/>
  <c r="AG68" i="37"/>
  <c r="AD307" i="37"/>
  <c r="AC307" i="37"/>
  <c r="AD302" i="37"/>
  <c r="AC302" i="37"/>
  <c r="AE304" i="37"/>
  <c r="AF304" i="37"/>
  <c r="AG304" i="37"/>
  <c r="AB304" i="37"/>
  <c r="R309" i="39"/>
  <c r="Y309" i="37"/>
  <c r="Z309" i="37"/>
  <c r="AA309" i="37"/>
  <c r="AD293" i="37"/>
  <c r="AC293" i="37"/>
  <c r="AI280" i="37"/>
  <c r="AJ280" i="37"/>
  <c r="AK280" i="37"/>
  <c r="AL280" i="37"/>
  <c r="AH280" i="37"/>
  <c r="AC258" i="37"/>
  <c r="AD258" i="37"/>
  <c r="AJ218" i="37"/>
  <c r="AL218" i="37"/>
  <c r="AI218" i="37"/>
  <c r="AH218" i="37"/>
  <c r="AK218" i="37"/>
  <c r="R214" i="39"/>
  <c r="Y214" i="37"/>
  <c r="AA214" i="37"/>
  <c r="Z214" i="37"/>
  <c r="R221" i="39"/>
  <c r="Y221" i="37"/>
  <c r="AA221" i="37"/>
  <c r="Z221" i="37"/>
  <c r="AB209" i="37"/>
  <c r="AE209" i="37"/>
  <c r="AF209" i="37"/>
  <c r="AG209" i="37"/>
  <c r="AC213" i="37"/>
  <c r="AD213" i="37"/>
  <c r="R181" i="39"/>
  <c r="Y181" i="37"/>
  <c r="AA181" i="37"/>
  <c r="Z181" i="37"/>
  <c r="W178" i="39"/>
  <c r="AI142" i="37"/>
  <c r="AJ142" i="37"/>
  <c r="AK142" i="37"/>
  <c r="AL142" i="37"/>
  <c r="AH142" i="37"/>
  <c r="AL126" i="37"/>
  <c r="AH126" i="37"/>
  <c r="AI126" i="37"/>
  <c r="AJ126" i="37"/>
  <c r="AK126" i="37"/>
  <c r="AB157" i="37"/>
  <c r="AE157" i="37"/>
  <c r="AF157" i="37"/>
  <c r="AG157" i="37"/>
  <c r="AF149" i="37"/>
  <c r="AG149" i="37"/>
  <c r="AB149" i="37"/>
  <c r="AE149" i="37"/>
  <c r="AE306" i="37"/>
  <c r="AF306" i="37"/>
  <c r="AG306" i="37"/>
  <c r="AB306" i="37"/>
  <c r="AE294" i="37"/>
  <c r="AF294" i="37"/>
  <c r="AG294" i="37"/>
  <c r="AB294" i="37"/>
  <c r="R299" i="39"/>
  <c r="Y299" i="37"/>
  <c r="Z299" i="37"/>
  <c r="AA299" i="37"/>
  <c r="AL301" i="37"/>
  <c r="AH301" i="37"/>
  <c r="AI301" i="37"/>
  <c r="AK301" i="37"/>
  <c r="AJ301" i="37"/>
  <c r="AD301" i="37"/>
  <c r="AC301" i="37"/>
  <c r="AD309" i="37"/>
  <c r="AC309" i="37"/>
  <c r="R284" i="39"/>
  <c r="AA284" i="37"/>
  <c r="Z284" i="37"/>
  <c r="Y284" i="37"/>
  <c r="AE296" i="37"/>
  <c r="AF296" i="37"/>
  <c r="AG296" i="37"/>
  <c r="AB296" i="37"/>
  <c r="AC288" i="37"/>
  <c r="AD288" i="37"/>
  <c r="AB273" i="37"/>
  <c r="AE273" i="37"/>
  <c r="AF273" i="37"/>
  <c r="AG273" i="37"/>
  <c r="AC287" i="37"/>
  <c r="AD287" i="37"/>
  <c r="AB274" i="37"/>
  <c r="AE274" i="37"/>
  <c r="AF274" i="37"/>
  <c r="AG274" i="37"/>
  <c r="AB278" i="37"/>
  <c r="AE278" i="37"/>
  <c r="AF278" i="37"/>
  <c r="AG278" i="37"/>
  <c r="R270" i="39"/>
  <c r="AA270" i="37"/>
  <c r="Z270" i="37"/>
  <c r="Y270" i="37"/>
  <c r="AB275" i="37"/>
  <c r="AE275" i="37"/>
  <c r="AF275" i="37"/>
  <c r="AG275" i="37"/>
  <c r="W269" i="39"/>
  <c r="AI266" i="37"/>
  <c r="AJ266" i="37"/>
  <c r="AK266" i="37"/>
  <c r="AL266" i="37"/>
  <c r="AH266" i="37"/>
  <c r="R264" i="39"/>
  <c r="AA264" i="37"/>
  <c r="Z264" i="37"/>
  <c r="Y264" i="37"/>
  <c r="AC280" i="37"/>
  <c r="AD280" i="37"/>
  <c r="AI271" i="37"/>
  <c r="AJ271" i="37"/>
  <c r="AK271" i="37"/>
  <c r="AL271" i="37"/>
  <c r="AH271" i="37"/>
  <c r="AE297" i="37"/>
  <c r="AF297" i="37"/>
  <c r="AG297" i="37"/>
  <c r="AB297" i="37"/>
  <c r="AC257" i="37"/>
  <c r="AD257" i="37"/>
  <c r="R261" i="39"/>
  <c r="Y261" i="37"/>
  <c r="Z261" i="37"/>
  <c r="AA261" i="37"/>
  <c r="AE257" i="39"/>
  <c r="AC236" i="37"/>
  <c r="AD236" i="37"/>
  <c r="R249" i="39"/>
  <c r="Y249" i="37"/>
  <c r="Z249" i="37"/>
  <c r="AA249" i="37"/>
  <c r="AC240" i="37"/>
  <c r="AD240" i="37"/>
  <c r="AB225" i="37"/>
  <c r="AE225" i="37"/>
  <c r="AF225" i="37"/>
  <c r="AG225" i="37"/>
  <c r="R241" i="39"/>
  <c r="Y241" i="37"/>
  <c r="Z241" i="37"/>
  <c r="AA241" i="37"/>
  <c r="AB218" i="37"/>
  <c r="AE218" i="37"/>
  <c r="AF218" i="37"/>
  <c r="AG218" i="37"/>
  <c r="R207" i="39"/>
  <c r="Y207" i="37"/>
  <c r="AA207" i="37"/>
  <c r="Z207" i="37"/>
  <c r="R199" i="39"/>
  <c r="Y199" i="37"/>
  <c r="AA199" i="37"/>
  <c r="Z199" i="37"/>
  <c r="R191" i="39"/>
  <c r="Y191" i="37"/>
  <c r="AA191" i="37"/>
  <c r="Z191" i="37"/>
  <c r="AC247" i="37"/>
  <c r="AD247" i="37"/>
  <c r="R242" i="39"/>
  <c r="Y242" i="37"/>
  <c r="Z242" i="37"/>
  <c r="AA242" i="37"/>
  <c r="AD232" i="37"/>
  <c r="AC232" i="37"/>
  <c r="AB233" i="37"/>
  <c r="AE233" i="37"/>
  <c r="AF233" i="37"/>
  <c r="AG233" i="37"/>
  <c r="R228" i="39"/>
  <c r="Y228" i="37"/>
  <c r="AA228" i="37"/>
  <c r="Z228" i="37"/>
  <c r="R205" i="39"/>
  <c r="Y205" i="37"/>
  <c r="AA205" i="37"/>
  <c r="Z205" i="37"/>
  <c r="AJ220" i="37"/>
  <c r="AL220" i="37"/>
  <c r="AI220" i="37"/>
  <c r="AH220" i="37"/>
  <c r="AK220" i="37"/>
  <c r="AB217" i="37"/>
  <c r="AE217" i="37"/>
  <c r="AF217" i="37"/>
  <c r="AG217" i="37"/>
  <c r="AJ202" i="37"/>
  <c r="AK202" i="37"/>
  <c r="AL202" i="37"/>
  <c r="AI202" i="37"/>
  <c r="AH202" i="37"/>
  <c r="AJ208" i="37"/>
  <c r="AK208" i="37"/>
  <c r="AL208" i="37"/>
  <c r="AI208" i="37"/>
  <c r="AH208" i="37"/>
  <c r="AJ192" i="37"/>
  <c r="AK192" i="37"/>
  <c r="AL192" i="37"/>
  <c r="AI192" i="37"/>
  <c r="AH192" i="37"/>
  <c r="AC189" i="37"/>
  <c r="AD189" i="37"/>
  <c r="R193" i="39"/>
  <c r="Y193" i="37"/>
  <c r="AA193" i="37"/>
  <c r="Z193" i="37"/>
  <c r="AB190" i="37"/>
  <c r="AE190" i="37"/>
  <c r="AF190" i="37"/>
  <c r="AG190" i="37"/>
  <c r="R208" i="39"/>
  <c r="Y208" i="37"/>
  <c r="AA208" i="37"/>
  <c r="Z208" i="37"/>
  <c r="AD221" i="37"/>
  <c r="AC221" i="37"/>
  <c r="AC175" i="37"/>
  <c r="AD175" i="37"/>
  <c r="R176" i="39"/>
  <c r="Y176" i="37"/>
  <c r="AA176" i="37"/>
  <c r="Z176" i="37"/>
  <c r="AE178" i="39"/>
  <c r="AL164" i="37"/>
  <c r="AH164" i="37"/>
  <c r="AI164" i="37"/>
  <c r="AK164" i="37"/>
  <c r="AJ164" i="37"/>
  <c r="AJ184" i="37"/>
  <c r="AK184" i="37"/>
  <c r="AL184" i="37"/>
  <c r="AI184" i="37"/>
  <c r="AH184" i="37"/>
  <c r="AJ176" i="37"/>
  <c r="AK176" i="37"/>
  <c r="AL176" i="37"/>
  <c r="AI176" i="37"/>
  <c r="AH176" i="37"/>
  <c r="AE172" i="37"/>
  <c r="AF172" i="37"/>
  <c r="AG172" i="37"/>
  <c r="AB172" i="37"/>
  <c r="R180" i="39"/>
  <c r="Y180" i="37"/>
  <c r="AA180" i="37"/>
  <c r="Z180" i="37"/>
  <c r="AD159" i="37"/>
  <c r="AC159" i="37"/>
  <c r="AC174" i="37"/>
  <c r="AD174" i="37"/>
  <c r="AE170" i="37"/>
  <c r="AF170" i="37"/>
  <c r="AG170" i="37"/>
  <c r="AB170" i="37"/>
  <c r="AC148" i="37"/>
  <c r="AD148" i="37"/>
  <c r="R137" i="39"/>
  <c r="Y137" i="37"/>
  <c r="Z137" i="37"/>
  <c r="AA137" i="37"/>
  <c r="AH149" i="37"/>
  <c r="AI149" i="37"/>
  <c r="AJ149" i="37"/>
  <c r="AL149" i="37"/>
  <c r="AK149" i="37"/>
  <c r="AJ145" i="37"/>
  <c r="AK145" i="37"/>
  <c r="AL145" i="37"/>
  <c r="AH145" i="37"/>
  <c r="AI145" i="37"/>
  <c r="AL129" i="37"/>
  <c r="AH129" i="37"/>
  <c r="AI129" i="37"/>
  <c r="AK129" i="37"/>
  <c r="AJ129" i="37"/>
  <c r="AB158" i="37"/>
  <c r="AE158" i="37"/>
  <c r="AF158" i="37"/>
  <c r="AG158" i="37"/>
  <c r="AB135" i="37"/>
  <c r="AE135" i="37"/>
  <c r="AF135" i="37"/>
  <c r="AG135" i="37"/>
  <c r="AC128" i="37"/>
  <c r="AD128" i="37"/>
  <c r="AD121" i="37"/>
  <c r="AC121" i="37"/>
  <c r="AC113" i="37"/>
  <c r="AD113" i="37"/>
  <c r="AC146" i="37"/>
  <c r="AD146" i="37"/>
  <c r="R128" i="39"/>
  <c r="Y128" i="37"/>
  <c r="Z128" i="37"/>
  <c r="AA128" i="37"/>
  <c r="AL118" i="37"/>
  <c r="AH118" i="37"/>
  <c r="AI118" i="37"/>
  <c r="AK118" i="37"/>
  <c r="AJ118" i="37"/>
  <c r="AI92" i="37"/>
  <c r="AK92" i="37"/>
  <c r="AL92" i="37"/>
  <c r="R69" i="39"/>
  <c r="Y69" i="37"/>
  <c r="Z69" i="37"/>
  <c r="AA69" i="37"/>
  <c r="AE49" i="37"/>
  <c r="AG49" i="37"/>
  <c r="R100" i="39"/>
  <c r="AA100" i="37"/>
  <c r="Y100" i="37"/>
  <c r="Z100" i="37"/>
  <c r="R94" i="39"/>
  <c r="AA94" i="37"/>
  <c r="Z94" i="37"/>
  <c r="Y94" i="37"/>
  <c r="AJ78" i="37"/>
  <c r="AK78" i="37"/>
  <c r="AL78" i="37"/>
  <c r="AH78" i="37"/>
  <c r="AI78" i="37"/>
  <c r="R72" i="39"/>
  <c r="Z72" i="37"/>
  <c r="AA72" i="37"/>
  <c r="Y72" i="37"/>
  <c r="AE64" i="37"/>
  <c r="AG64" i="37"/>
  <c r="AE68" i="39"/>
  <c r="AK77" i="37"/>
  <c r="AL77" i="37"/>
  <c r="AH77" i="37"/>
  <c r="AJ77" i="37"/>
  <c r="AI77" i="37"/>
  <c r="AL72" i="37"/>
  <c r="AI72" i="37"/>
  <c r="AJ72" i="37"/>
  <c r="AH72" i="37"/>
  <c r="AK72" i="37"/>
  <c r="R49" i="39"/>
  <c r="Y49" i="37"/>
  <c r="Z49" i="37"/>
  <c r="AA49" i="37"/>
  <c r="R89" i="39"/>
  <c r="Z89" i="37"/>
  <c r="AA89" i="37"/>
  <c r="Y89" i="37"/>
  <c r="AG63" i="37"/>
  <c r="AE63" i="37"/>
  <c r="R112" i="39"/>
  <c r="AA112" i="37"/>
  <c r="Y112" i="37"/>
  <c r="AE108" i="37"/>
  <c r="AG108" i="37"/>
  <c r="R84" i="39"/>
  <c r="Y84" i="37"/>
  <c r="Z84" i="37"/>
  <c r="AA84" i="37"/>
  <c r="AI79" i="37"/>
  <c r="AJ79" i="37"/>
  <c r="AK79" i="37"/>
  <c r="AL79" i="37"/>
  <c r="AH79" i="37"/>
  <c r="AE65" i="37"/>
  <c r="AG65" i="37"/>
  <c r="AE50" i="39"/>
  <c r="AD49" i="37"/>
  <c r="AD53" i="37"/>
  <c r="AF55" i="37"/>
  <c r="AB55" i="37"/>
  <c r="AD85" i="37"/>
  <c r="AD105" i="37"/>
  <c r="AJ110" i="37"/>
  <c r="Z110" i="37"/>
  <c r="L177" i="37"/>
  <c r="M177" i="37"/>
  <c r="M121" i="37"/>
  <c r="L121" i="37"/>
  <c r="L253" i="37"/>
  <c r="M253" i="37"/>
  <c r="L208" i="37"/>
  <c r="M208" i="37"/>
  <c r="L176" i="37"/>
  <c r="M176" i="37"/>
  <c r="L272" i="37"/>
  <c r="M272" i="37"/>
  <c r="L246" i="37"/>
  <c r="M246" i="37"/>
  <c r="L201" i="37"/>
  <c r="M201" i="37"/>
  <c r="L182" i="37"/>
  <c r="M182" i="37"/>
  <c r="L148" i="37"/>
  <c r="M148" i="37"/>
  <c r="L113" i="37"/>
  <c r="M113" i="37"/>
  <c r="L245" i="37"/>
  <c r="M245" i="37"/>
  <c r="L226" i="37"/>
  <c r="M226" i="37"/>
  <c r="L180" i="37"/>
  <c r="M180" i="37"/>
  <c r="M162" i="37"/>
  <c r="L162" i="37"/>
  <c r="L133" i="37"/>
  <c r="M133" i="37"/>
  <c r="M311" i="37"/>
  <c r="L311" i="37"/>
  <c r="L285" i="37"/>
  <c r="M285" i="37"/>
  <c r="L251" i="37"/>
  <c r="M251" i="37"/>
  <c r="L256" i="37"/>
  <c r="M256" i="37"/>
  <c r="L224" i="37"/>
  <c r="M224" i="37"/>
  <c r="L191" i="37"/>
  <c r="M191" i="37"/>
  <c r="M111" i="37"/>
  <c r="L111" i="37"/>
  <c r="L290" i="37"/>
  <c r="M290" i="37"/>
  <c r="L230" i="37"/>
  <c r="M230" i="37"/>
  <c r="M159" i="37"/>
  <c r="L159" i="37"/>
  <c r="M116" i="37"/>
  <c r="L116" i="37"/>
  <c r="L229" i="37"/>
  <c r="M229" i="37"/>
  <c r="M122" i="37"/>
  <c r="L122" i="37"/>
  <c r="AB264" i="37"/>
  <c r="AE264" i="37"/>
  <c r="AF264" i="37"/>
  <c r="AG264" i="37"/>
  <c r="AJ229" i="37"/>
  <c r="AL229" i="37"/>
  <c r="AI229" i="37"/>
  <c r="AH229" i="37"/>
  <c r="AK229" i="37"/>
  <c r="AC191" i="37"/>
  <c r="AD191" i="37"/>
  <c r="AH248" i="37"/>
  <c r="AI248" i="37"/>
  <c r="AJ248" i="37"/>
  <c r="AK248" i="37"/>
  <c r="AL248" i="37"/>
  <c r="AB198" i="37"/>
  <c r="AE198" i="37"/>
  <c r="AF198" i="37"/>
  <c r="AG198" i="37"/>
  <c r="AD216" i="37"/>
  <c r="AC216" i="37"/>
  <c r="AD171" i="37"/>
  <c r="AC171" i="37"/>
  <c r="AJ156" i="37"/>
  <c r="AK156" i="37"/>
  <c r="AL156" i="37"/>
  <c r="AH156" i="37"/>
  <c r="AI156" i="37"/>
  <c r="R166" i="39"/>
  <c r="Y166" i="37"/>
  <c r="Z166" i="37"/>
  <c r="AA166" i="37"/>
  <c r="R147" i="39"/>
  <c r="Y147" i="37"/>
  <c r="Z147" i="37"/>
  <c r="AA147" i="37"/>
  <c r="AB151" i="37"/>
  <c r="AF151" i="37"/>
  <c r="AG151" i="37"/>
  <c r="AE151" i="37"/>
  <c r="AC126" i="37"/>
  <c r="AD126" i="37"/>
  <c r="AI112" i="37"/>
  <c r="AJ112" i="37"/>
  <c r="AL112" i="37"/>
  <c r="AK112" i="37"/>
  <c r="AE302" i="37"/>
  <c r="AF302" i="37"/>
  <c r="AG302" i="37"/>
  <c r="AB302" i="37"/>
  <c r="AD298" i="37"/>
  <c r="AC298" i="37"/>
  <c r="AD300" i="37"/>
  <c r="AC300" i="37"/>
  <c r="AI269" i="37"/>
  <c r="AJ269" i="37"/>
  <c r="AK269" i="37"/>
  <c r="AL269" i="37"/>
  <c r="AH269" i="37"/>
  <c r="AC254" i="37"/>
  <c r="AD254" i="37"/>
  <c r="AH253" i="37"/>
  <c r="AI253" i="37"/>
  <c r="AJ253" i="37"/>
  <c r="AK253" i="37"/>
  <c r="AL253" i="37"/>
  <c r="AC199" i="37"/>
  <c r="AD199" i="37"/>
  <c r="AH242" i="37"/>
  <c r="AI242" i="37"/>
  <c r="AJ242" i="37"/>
  <c r="AK242" i="37"/>
  <c r="AL242" i="37"/>
  <c r="R246" i="39"/>
  <c r="Y246" i="37"/>
  <c r="Z246" i="37"/>
  <c r="AA246" i="37"/>
  <c r="AB202" i="37"/>
  <c r="AE202" i="37"/>
  <c r="AF202" i="37"/>
  <c r="AG202" i="37"/>
  <c r="R194" i="39"/>
  <c r="Y194" i="37"/>
  <c r="AA194" i="37"/>
  <c r="Z194" i="37"/>
  <c r="R202" i="39"/>
  <c r="Y202" i="37"/>
  <c r="AA202" i="37"/>
  <c r="Z202" i="37"/>
  <c r="AC190" i="37"/>
  <c r="AD190" i="37"/>
  <c r="AC187" i="37"/>
  <c r="AD187" i="37"/>
  <c r="AB184" i="37"/>
  <c r="AE184" i="37"/>
  <c r="AF184" i="37"/>
  <c r="AG184" i="37"/>
  <c r="AB176" i="37"/>
  <c r="AE176" i="37"/>
  <c r="AF176" i="37"/>
  <c r="AG176" i="37"/>
  <c r="AD124" i="37"/>
  <c r="AC124" i="37"/>
  <c r="AE310" i="37"/>
  <c r="AF310" i="37"/>
  <c r="AG310" i="37"/>
  <c r="AB310" i="37"/>
  <c r="AE301" i="37"/>
  <c r="AF301" i="37"/>
  <c r="AG301" i="37"/>
  <c r="AB301" i="37"/>
  <c r="AD294" i="37"/>
  <c r="AC294" i="37"/>
  <c r="R302" i="39"/>
  <c r="Y302" i="37"/>
  <c r="Z302" i="37"/>
  <c r="AA302" i="37"/>
  <c r="R294" i="39"/>
  <c r="Y294" i="37"/>
  <c r="Z294" i="37"/>
  <c r="AA294" i="37"/>
  <c r="R277" i="39"/>
  <c r="AA277" i="37"/>
  <c r="Z277" i="37"/>
  <c r="Y277" i="37"/>
  <c r="AB292" i="37"/>
  <c r="AE292" i="37"/>
  <c r="AF292" i="37"/>
  <c r="AG292" i="37"/>
  <c r="AD304" i="37"/>
  <c r="AC304" i="37"/>
  <c r="AB287" i="37"/>
  <c r="AE287" i="37"/>
  <c r="AF287" i="37"/>
  <c r="AG287" i="37"/>
  <c r="AI287" i="37"/>
  <c r="AJ287" i="37"/>
  <c r="AK287" i="37"/>
  <c r="AL287" i="37"/>
  <c r="AH287" i="37"/>
  <c r="AD296" i="37"/>
  <c r="AC296" i="37"/>
  <c r="AB288" i="37"/>
  <c r="AE288" i="37"/>
  <c r="AF288" i="37"/>
  <c r="AG288" i="37"/>
  <c r="AC273" i="37"/>
  <c r="AD273" i="37"/>
  <c r="AB279" i="37"/>
  <c r="AE279" i="37"/>
  <c r="AF279" i="37"/>
  <c r="AG279" i="37"/>
  <c r="AH262" i="37"/>
  <c r="AI262" i="37"/>
  <c r="AJ262" i="37"/>
  <c r="AK262" i="37"/>
  <c r="AL262" i="37"/>
  <c r="AI275" i="37"/>
  <c r="AJ275" i="37"/>
  <c r="AK275" i="37"/>
  <c r="AL275" i="37"/>
  <c r="AH275" i="37"/>
  <c r="AB276" i="37"/>
  <c r="AE276" i="37"/>
  <c r="AF276" i="37"/>
  <c r="AG276" i="37"/>
  <c r="AC271" i="37"/>
  <c r="AD271" i="37"/>
  <c r="R297" i="39"/>
  <c r="Y297" i="37"/>
  <c r="Z297" i="37"/>
  <c r="AA297" i="37"/>
  <c r="AL297" i="37"/>
  <c r="AH297" i="37"/>
  <c r="AI297" i="37"/>
  <c r="AK297" i="37"/>
  <c r="AJ297" i="37"/>
  <c r="AF259" i="37"/>
  <c r="AG259" i="37"/>
  <c r="AB259" i="37"/>
  <c r="AE259" i="37"/>
  <c r="AC262" i="37"/>
  <c r="AD262" i="37"/>
  <c r="AF254" i="37"/>
  <c r="AG254" i="37"/>
  <c r="AB254" i="37"/>
  <c r="AE254" i="37"/>
  <c r="R234" i="39"/>
  <c r="Y234" i="37"/>
  <c r="AA234" i="37"/>
  <c r="Z234" i="37"/>
  <c r="AJ225" i="37"/>
  <c r="AL225" i="37"/>
  <c r="AI225" i="37"/>
  <c r="AH225" i="37"/>
  <c r="AK225" i="37"/>
  <c r="AD235" i="37"/>
  <c r="AC235" i="37"/>
  <c r="AC207" i="37"/>
  <c r="AD207" i="37"/>
  <c r="AC195" i="37"/>
  <c r="AD195" i="37"/>
  <c r="R211" i="39"/>
  <c r="Y211" i="37"/>
  <c r="AA211" i="37"/>
  <c r="Z211" i="37"/>
  <c r="AF242" i="37"/>
  <c r="AG242" i="37"/>
  <c r="AB242" i="37"/>
  <c r="AE242" i="37"/>
  <c r="R235" i="39"/>
  <c r="Y235" i="37"/>
  <c r="AA235" i="37"/>
  <c r="Z235" i="37"/>
  <c r="AC243" i="37"/>
  <c r="AD243" i="37"/>
  <c r="AC241" i="37"/>
  <c r="AD241" i="37"/>
  <c r="AC248" i="37"/>
  <c r="AD248" i="37"/>
  <c r="AJ233" i="37"/>
  <c r="AL233" i="37"/>
  <c r="AI233" i="37"/>
  <c r="AH233" i="37"/>
  <c r="AK233" i="37"/>
  <c r="AD228" i="37"/>
  <c r="AC228" i="37"/>
  <c r="AD220" i="37"/>
  <c r="AC220" i="37"/>
  <c r="AJ217" i="37"/>
  <c r="AL217" i="37"/>
  <c r="AI217" i="37"/>
  <c r="AH217" i="37"/>
  <c r="AK217" i="37"/>
  <c r="AB206" i="37"/>
  <c r="AE206" i="37"/>
  <c r="AF206" i="37"/>
  <c r="AG206" i="37"/>
  <c r="AC210" i="37"/>
  <c r="AD210" i="37"/>
  <c r="AJ190" i="37"/>
  <c r="AK190" i="37"/>
  <c r="AL190" i="37"/>
  <c r="AI190" i="37"/>
  <c r="AH190" i="37"/>
  <c r="AJ205" i="37"/>
  <c r="AK205" i="37"/>
  <c r="AL205" i="37"/>
  <c r="AI205" i="37"/>
  <c r="AH205" i="37"/>
  <c r="AJ200" i="37"/>
  <c r="AK200" i="37"/>
  <c r="AL200" i="37"/>
  <c r="AI200" i="37"/>
  <c r="AH200" i="37"/>
  <c r="AC192" i="37"/>
  <c r="AD192" i="37"/>
  <c r="R168" i="39"/>
  <c r="Y168" i="37"/>
  <c r="Z168" i="37"/>
  <c r="AA168" i="37"/>
  <c r="AB182" i="37"/>
  <c r="AE182" i="37"/>
  <c r="AF182" i="37"/>
  <c r="AG182" i="37"/>
  <c r="R184" i="39"/>
  <c r="Y184" i="37"/>
  <c r="AA184" i="37"/>
  <c r="Z184" i="37"/>
  <c r="R167" i="39"/>
  <c r="Y167" i="37"/>
  <c r="Z167" i="37"/>
  <c r="AA167" i="37"/>
  <c r="W192" i="39"/>
  <c r="AL172" i="37"/>
  <c r="AH172" i="37"/>
  <c r="AI172" i="37"/>
  <c r="AK172" i="37"/>
  <c r="AJ172" i="37"/>
  <c r="AE166" i="37"/>
  <c r="AF166" i="37"/>
  <c r="AG166" i="37"/>
  <c r="AB166" i="37"/>
  <c r="W180" i="39"/>
  <c r="AC186" i="37"/>
  <c r="AD186" i="37"/>
  <c r="AL170" i="37"/>
  <c r="AH170" i="37"/>
  <c r="AI170" i="37"/>
  <c r="AK170" i="37"/>
  <c r="AJ170" i="37"/>
  <c r="AD161" i="37"/>
  <c r="AC161" i="37"/>
  <c r="AC111" i="37"/>
  <c r="AD111" i="37"/>
  <c r="AF131" i="37"/>
  <c r="AG131" i="37"/>
  <c r="AB131" i="37"/>
  <c r="AE131" i="37"/>
  <c r="R123" i="39"/>
  <c r="Y123" i="37"/>
  <c r="Z123" i="37"/>
  <c r="AA123" i="37"/>
  <c r="AC151" i="37"/>
  <c r="AD151" i="37"/>
  <c r="AJ158" i="37"/>
  <c r="AK158" i="37"/>
  <c r="AL158" i="37"/>
  <c r="AH158" i="37"/>
  <c r="AI158" i="37"/>
  <c r="AJ135" i="37"/>
  <c r="AK135" i="37"/>
  <c r="AL135" i="37"/>
  <c r="AI135" i="37"/>
  <c r="AH135" i="37"/>
  <c r="AL120" i="37"/>
  <c r="AH120" i="37"/>
  <c r="AI120" i="37"/>
  <c r="AK120" i="37"/>
  <c r="AJ120" i="37"/>
  <c r="AH96" i="37"/>
  <c r="AI96" i="37"/>
  <c r="AL96" i="37"/>
  <c r="AJ96" i="37"/>
  <c r="AK96" i="37"/>
  <c r="AH84" i="37"/>
  <c r="AI84" i="37"/>
  <c r="AJ84" i="37"/>
  <c r="AK84" i="37"/>
  <c r="AL84" i="37"/>
  <c r="AB98" i="37"/>
  <c r="AG98" i="37"/>
  <c r="AE98" i="37"/>
  <c r="AC58" i="37"/>
  <c r="AD58" i="37"/>
  <c r="AE53" i="37"/>
  <c r="AG53" i="37"/>
  <c r="R108" i="39"/>
  <c r="Y108" i="37"/>
  <c r="Z108" i="37"/>
  <c r="AA108" i="37"/>
  <c r="AG104" i="37"/>
  <c r="AE104" i="37"/>
  <c r="AB93" i="37"/>
  <c r="AE93" i="37"/>
  <c r="AG93" i="37"/>
  <c r="AH70" i="37"/>
  <c r="AI70" i="37"/>
  <c r="AK70" i="37"/>
  <c r="AL70" i="37"/>
  <c r="AJ70" i="37"/>
  <c r="R64" i="39"/>
  <c r="AA64" i="37"/>
  <c r="Y64" i="37"/>
  <c r="Z64" i="37"/>
  <c r="AE96" i="37"/>
  <c r="AG96" i="37"/>
  <c r="AB96" i="37"/>
  <c r="R61" i="39"/>
  <c r="Y61" i="37"/>
  <c r="Z61" i="37"/>
  <c r="AA61" i="37"/>
  <c r="AD114" i="37"/>
  <c r="AC114" i="37"/>
  <c r="AK108" i="37"/>
  <c r="AL108" i="37"/>
  <c r="AJ108" i="37"/>
  <c r="AI108" i="37"/>
  <c r="AE76" i="37"/>
  <c r="AG76" i="37"/>
  <c r="AB76" i="37"/>
  <c r="AC65" i="37"/>
  <c r="AD65" i="37"/>
  <c r="W58" i="39"/>
  <c r="AB49" i="37"/>
  <c r="AB53" i="37"/>
  <c r="AD95" i="37"/>
  <c r="AD99" i="37"/>
  <c r="AD103" i="37"/>
  <c r="AH86" i="37"/>
  <c r="L282" i="37"/>
  <c r="M282" i="37"/>
  <c r="L203" i="37"/>
  <c r="M203" i="37"/>
  <c r="M120" i="37"/>
  <c r="L120" i="37"/>
  <c r="L281" i="37"/>
  <c r="M281" i="37"/>
  <c r="L252" i="37"/>
  <c r="M252" i="37"/>
  <c r="L227" i="37"/>
  <c r="M227" i="37"/>
  <c r="M147" i="37"/>
  <c r="L147" i="37"/>
  <c r="L134" i="37"/>
  <c r="M134" i="37"/>
  <c r="L244" i="37"/>
  <c r="M244" i="37"/>
  <c r="L213" i="37"/>
  <c r="M213" i="37"/>
  <c r="L200" i="37"/>
  <c r="M200" i="37"/>
  <c r="M126" i="37"/>
  <c r="L126" i="37"/>
  <c r="L238" i="37"/>
  <c r="M238" i="37"/>
  <c r="L187" i="37"/>
  <c r="M187" i="37"/>
  <c r="M118" i="37"/>
  <c r="L118" i="37"/>
  <c r="L284" i="37"/>
  <c r="M284" i="37"/>
  <c r="L250" i="37"/>
  <c r="M250" i="37"/>
  <c r="L223" i="37"/>
  <c r="M223" i="37"/>
  <c r="M309" i="37"/>
  <c r="L309" i="37"/>
  <c r="L243" i="37"/>
  <c r="M243" i="37"/>
  <c r="L145" i="37"/>
  <c r="M145" i="37"/>
  <c r="L289" i="37"/>
  <c r="M289" i="37"/>
  <c r="L158" i="37"/>
  <c r="M158" i="37"/>
  <c r="L144" i="37"/>
  <c r="M144" i="37"/>
  <c r="AC211" i="37"/>
  <c r="AD211" i="37"/>
  <c r="AD226" i="37"/>
  <c r="AC226" i="37"/>
  <c r="AJ193" i="37"/>
  <c r="AK193" i="37"/>
  <c r="AL193" i="37"/>
  <c r="AI193" i="37"/>
  <c r="AH193" i="37"/>
  <c r="AJ127" i="37"/>
  <c r="AK127" i="37"/>
  <c r="AL127" i="37"/>
  <c r="AI127" i="37"/>
  <c r="AH127" i="37"/>
  <c r="AD123" i="37"/>
  <c r="AC123" i="37"/>
  <c r="AH133" i="37"/>
  <c r="AI133" i="37"/>
  <c r="AJ133" i="37"/>
  <c r="AK133" i="37"/>
  <c r="AL133" i="37"/>
  <c r="AE114" i="37"/>
  <c r="AF114" i="37"/>
  <c r="AG114" i="37"/>
  <c r="AB114" i="37"/>
  <c r="AD311" i="37"/>
  <c r="AC311" i="37"/>
  <c r="AE305" i="37"/>
  <c r="AF305" i="37"/>
  <c r="AG305" i="37"/>
  <c r="AB305" i="37"/>
  <c r="AI291" i="37"/>
  <c r="AJ291" i="37"/>
  <c r="AK291" i="37"/>
  <c r="AL291" i="37"/>
  <c r="AH291" i="37"/>
  <c r="AC291" i="37"/>
  <c r="AD291" i="37"/>
  <c r="R296" i="39"/>
  <c r="Y296" i="37"/>
  <c r="Z296" i="37"/>
  <c r="AA296" i="37"/>
  <c r="AF262" i="37"/>
  <c r="AG262" i="37"/>
  <c r="AB262" i="37"/>
  <c r="AE262" i="37"/>
  <c r="AC279" i="37"/>
  <c r="AD279" i="37"/>
  <c r="R258" i="39"/>
  <c r="Y258" i="37"/>
  <c r="Z258" i="37"/>
  <c r="AA258" i="37"/>
  <c r="AC283" i="37"/>
  <c r="AD283" i="37"/>
  <c r="R267" i="39"/>
  <c r="AA267" i="37"/>
  <c r="Z267" i="37"/>
  <c r="Y267" i="37"/>
  <c r="R257" i="39"/>
  <c r="Y257" i="37"/>
  <c r="Z257" i="37"/>
  <c r="AA257" i="37"/>
  <c r="AF252" i="37"/>
  <c r="AG252" i="37"/>
  <c r="AB252" i="37"/>
  <c r="AE252" i="37"/>
  <c r="AH237" i="37"/>
  <c r="AI237" i="37"/>
  <c r="AJ237" i="37"/>
  <c r="AK237" i="37"/>
  <c r="AL237" i="37"/>
  <c r="AJ227" i="37"/>
  <c r="AL227" i="37"/>
  <c r="AI227" i="37"/>
  <c r="AH227" i="37"/>
  <c r="AK227" i="37"/>
  <c r="AJ224" i="37"/>
  <c r="AL224" i="37"/>
  <c r="AI224" i="37"/>
  <c r="AK224" i="37"/>
  <c r="AH224" i="37"/>
  <c r="R185" i="39"/>
  <c r="Y185" i="37"/>
  <c r="AA185" i="37"/>
  <c r="Z185" i="37"/>
  <c r="AD170" i="37"/>
  <c r="AC170" i="37"/>
  <c r="AD167" i="37"/>
  <c r="AC167" i="37"/>
  <c r="AE164" i="37"/>
  <c r="AF164" i="37"/>
  <c r="AG164" i="37"/>
  <c r="AB164" i="37"/>
  <c r="AC132" i="37"/>
  <c r="AD132" i="37"/>
  <c r="AC157" i="37"/>
  <c r="AD157" i="37"/>
  <c r="AB145" i="37"/>
  <c r="AE145" i="37"/>
  <c r="AF145" i="37"/>
  <c r="AG145" i="37"/>
  <c r="AE129" i="37"/>
  <c r="AF129" i="37"/>
  <c r="AG129" i="37"/>
  <c r="AB129" i="37"/>
  <c r="R308" i="39"/>
  <c r="Y308" i="37"/>
  <c r="Z308" i="37"/>
  <c r="AA308" i="37"/>
  <c r="AC281" i="37"/>
  <c r="AD281" i="37"/>
  <c r="AC292" i="37"/>
  <c r="AD292" i="37"/>
  <c r="W293" i="39"/>
  <c r="R287" i="39"/>
  <c r="AA287" i="37"/>
  <c r="Z287" i="37"/>
  <c r="Y287" i="37"/>
  <c r="AI279" i="37"/>
  <c r="AJ279" i="37"/>
  <c r="AK279" i="37"/>
  <c r="AL279" i="37"/>
  <c r="AH279" i="37"/>
  <c r="AB270" i="37"/>
  <c r="AE270" i="37"/>
  <c r="AF270" i="37"/>
  <c r="AG270" i="37"/>
  <c r="AF258" i="37"/>
  <c r="AG258" i="37"/>
  <c r="AB258" i="37"/>
  <c r="AE258" i="37"/>
  <c r="AC278" i="37"/>
  <c r="AD278" i="37"/>
  <c r="R262" i="39"/>
  <c r="Y262" i="37"/>
  <c r="Z262" i="37"/>
  <c r="AA262" i="37"/>
  <c r="R260" i="39"/>
  <c r="Y260" i="37"/>
  <c r="Z260" i="37"/>
  <c r="AA260" i="37"/>
  <c r="AI276" i="37"/>
  <c r="AJ276" i="37"/>
  <c r="AK276" i="37"/>
  <c r="AL276" i="37"/>
  <c r="AH276" i="37"/>
  <c r="R265" i="39"/>
  <c r="AA265" i="37"/>
  <c r="Z265" i="37"/>
  <c r="Y265" i="37"/>
  <c r="AC255" i="37"/>
  <c r="AD255" i="37"/>
  <c r="R248" i="39"/>
  <c r="Y248" i="37"/>
  <c r="Z248" i="37"/>
  <c r="AA248" i="37"/>
  <c r="AE261" i="39"/>
  <c r="AH246" i="37"/>
  <c r="AI246" i="37"/>
  <c r="AJ246" i="37"/>
  <c r="AK246" i="37"/>
  <c r="AL246" i="37"/>
  <c r="AH254" i="37"/>
  <c r="AI254" i="37"/>
  <c r="AJ254" i="37"/>
  <c r="AK254" i="37"/>
  <c r="AL254" i="37"/>
  <c r="R250" i="39"/>
  <c r="Y250" i="37"/>
  <c r="Z250" i="37"/>
  <c r="AA250" i="37"/>
  <c r="AF249" i="37"/>
  <c r="AG249" i="37"/>
  <c r="AB249" i="37"/>
  <c r="AE249" i="37"/>
  <c r="AB234" i="37"/>
  <c r="AE234" i="37"/>
  <c r="AF234" i="37"/>
  <c r="AG234" i="37"/>
  <c r="R223" i="39"/>
  <c r="Y223" i="37"/>
  <c r="AA223" i="37"/>
  <c r="Z223" i="37"/>
  <c r="AB229" i="37"/>
  <c r="AE229" i="37"/>
  <c r="AF229" i="37"/>
  <c r="AG229" i="37"/>
  <c r="R225" i="39"/>
  <c r="Y225" i="37"/>
  <c r="AA225" i="37"/>
  <c r="Z225" i="37"/>
  <c r="R215" i="39"/>
  <c r="Y215" i="37"/>
  <c r="AA215" i="37"/>
  <c r="Z215" i="37"/>
  <c r="AD218" i="37"/>
  <c r="AC218" i="37"/>
  <c r="AF240" i="37"/>
  <c r="AG240" i="37"/>
  <c r="AB240" i="37"/>
  <c r="AE240" i="37"/>
  <c r="AC238" i="37"/>
  <c r="AD238" i="37"/>
  <c r="R218" i="39"/>
  <c r="Y218" i="37"/>
  <c r="AA218" i="37"/>
  <c r="Z218" i="37"/>
  <c r="R233" i="39"/>
  <c r="Y233" i="37"/>
  <c r="AA233" i="37"/>
  <c r="Z233" i="37"/>
  <c r="AD230" i="37"/>
  <c r="AC230" i="37"/>
  <c r="R192" i="39"/>
  <c r="Y192" i="37"/>
  <c r="AA192" i="37"/>
  <c r="Z192" i="37"/>
  <c r="AB221" i="37"/>
  <c r="AE221" i="37"/>
  <c r="AF221" i="37"/>
  <c r="AG221" i="37"/>
  <c r="AJ206" i="37"/>
  <c r="AK206" i="37"/>
  <c r="AL206" i="37"/>
  <c r="AI206" i="37"/>
  <c r="AH206" i="37"/>
  <c r="AC198" i="37"/>
  <c r="AD198" i="37"/>
  <c r="AC193" i="37"/>
  <c r="AD193" i="37"/>
  <c r="AJ213" i="37"/>
  <c r="AK213" i="37"/>
  <c r="AL213" i="37"/>
  <c r="AI213" i="37"/>
  <c r="AH213" i="37"/>
  <c r="R189" i="39"/>
  <c r="Y189" i="37"/>
  <c r="AA189" i="37"/>
  <c r="Z189" i="37"/>
  <c r="AJ216" i="37"/>
  <c r="AL216" i="37"/>
  <c r="AI216" i="37"/>
  <c r="AK216" i="37"/>
  <c r="AH216" i="37"/>
  <c r="R174" i="39"/>
  <c r="Y174" i="37"/>
  <c r="Z174" i="37"/>
  <c r="AA174" i="37"/>
  <c r="AB156" i="37"/>
  <c r="AE156" i="37"/>
  <c r="AF156" i="37"/>
  <c r="AG156" i="37"/>
  <c r="AJ182" i="37"/>
  <c r="AK182" i="37"/>
  <c r="AL182" i="37"/>
  <c r="AI182" i="37"/>
  <c r="AH182" i="37"/>
  <c r="AE160" i="37"/>
  <c r="AF160" i="37"/>
  <c r="AG160" i="37"/>
  <c r="AB160" i="37"/>
  <c r="AL173" i="37"/>
  <c r="AH173" i="37"/>
  <c r="AK173" i="37"/>
  <c r="AI173" i="37"/>
  <c r="AJ173" i="37"/>
  <c r="AC150" i="37"/>
  <c r="AD150" i="37"/>
  <c r="AE192" i="39"/>
  <c r="AL165" i="37"/>
  <c r="AH165" i="37"/>
  <c r="AI165" i="37"/>
  <c r="AK165" i="37"/>
  <c r="AJ165" i="37"/>
  <c r="AC184" i="37"/>
  <c r="AD184" i="37"/>
  <c r="AC181" i="37"/>
  <c r="AD181" i="37"/>
  <c r="AL166" i="37"/>
  <c r="AH166" i="37"/>
  <c r="AI166" i="37"/>
  <c r="AK166" i="37"/>
  <c r="AJ166" i="37"/>
  <c r="AB188" i="37"/>
  <c r="AE188" i="37"/>
  <c r="AF188" i="37"/>
  <c r="AG188" i="37"/>
  <c r="AB186" i="37"/>
  <c r="AE186" i="37"/>
  <c r="AF186" i="37"/>
  <c r="AG186" i="37"/>
  <c r="R173" i="39"/>
  <c r="Y173" i="37"/>
  <c r="Z173" i="37"/>
  <c r="AA173" i="37"/>
  <c r="AB154" i="37"/>
  <c r="AE154" i="37"/>
  <c r="AF154" i="37"/>
  <c r="AG154" i="37"/>
  <c r="AD120" i="37"/>
  <c r="AC120" i="37"/>
  <c r="AC134" i="37"/>
  <c r="AD134" i="37"/>
  <c r="AB127" i="37"/>
  <c r="AE127" i="37"/>
  <c r="AF127" i="37"/>
  <c r="AG127" i="37"/>
  <c r="R120" i="39"/>
  <c r="Y120" i="37"/>
  <c r="Z120" i="37"/>
  <c r="AA120" i="37"/>
  <c r="AD138" i="37"/>
  <c r="AC138" i="37"/>
  <c r="AH131" i="37"/>
  <c r="AI131" i="37"/>
  <c r="AJ131" i="37"/>
  <c r="AK131" i="37"/>
  <c r="AL131" i="37"/>
  <c r="R127" i="39"/>
  <c r="Y127" i="37"/>
  <c r="AA127" i="37"/>
  <c r="Z127" i="37"/>
  <c r="AE123" i="37"/>
  <c r="AF123" i="37"/>
  <c r="AG123" i="37"/>
  <c r="AB123" i="37"/>
  <c r="AB133" i="37"/>
  <c r="AE133" i="37"/>
  <c r="AG133" i="37"/>
  <c r="AF133" i="37"/>
  <c r="AC142" i="37"/>
  <c r="AD142" i="37"/>
  <c r="AE120" i="37"/>
  <c r="AF120" i="37"/>
  <c r="AG120" i="37"/>
  <c r="AB120" i="37"/>
  <c r="AH140" i="37"/>
  <c r="AI140" i="37"/>
  <c r="AJ140" i="37"/>
  <c r="AK140" i="37"/>
  <c r="AL140" i="37"/>
  <c r="AD118" i="37"/>
  <c r="AC118" i="37"/>
  <c r="AL76" i="37"/>
  <c r="AH76" i="37"/>
  <c r="AI76" i="37"/>
  <c r="AJ76" i="37"/>
  <c r="AK76" i="37"/>
  <c r="AH68" i="37"/>
  <c r="AI68" i="37"/>
  <c r="AJ68" i="37"/>
  <c r="AK68" i="37"/>
  <c r="AL68" i="37"/>
  <c r="R63" i="39"/>
  <c r="Z63" i="37"/>
  <c r="AA63" i="37"/>
  <c r="Y63" i="37"/>
  <c r="AH98" i="37"/>
  <c r="AI98" i="37"/>
  <c r="AJ98" i="37"/>
  <c r="AK98" i="37"/>
  <c r="AL98" i="37"/>
  <c r="R85" i="39"/>
  <c r="Z85" i="37"/>
  <c r="AA85" i="37"/>
  <c r="Y85" i="37"/>
  <c r="AC62" i="37"/>
  <c r="AD62" i="37"/>
  <c r="AE57" i="37"/>
  <c r="AG57" i="37"/>
  <c r="AE112" i="37"/>
  <c r="AG112" i="37"/>
  <c r="AI104" i="37"/>
  <c r="AJ104" i="37"/>
  <c r="AK104" i="37"/>
  <c r="AL104" i="37"/>
  <c r="AE85" i="37"/>
  <c r="AG85" i="37"/>
  <c r="AE92" i="39"/>
  <c r="AD61" i="37"/>
  <c r="AC61" i="37"/>
  <c r="AH69" i="37"/>
  <c r="AI69" i="37"/>
  <c r="AJ69" i="37"/>
  <c r="AL69" i="37"/>
  <c r="AK69" i="37"/>
  <c r="AL64" i="37"/>
  <c r="AH64" i="37"/>
  <c r="AI64" i="37"/>
  <c r="AK64" i="37"/>
  <c r="AB102" i="37"/>
  <c r="AG102" i="37"/>
  <c r="AE102" i="37"/>
  <c r="AJ93" i="37"/>
  <c r="AK93" i="37"/>
  <c r="AL93" i="37"/>
  <c r="AI93" i="37"/>
  <c r="AE86" i="39"/>
  <c r="R81" i="39"/>
  <c r="Y81" i="37"/>
  <c r="Z81" i="37"/>
  <c r="AA81" i="37"/>
  <c r="AC48" i="37"/>
  <c r="AD48" i="37"/>
  <c r="AB89" i="37"/>
  <c r="AE89" i="37"/>
  <c r="AG89" i="37"/>
  <c r="R76" i="39"/>
  <c r="Y76" i="37"/>
  <c r="Z76" i="37"/>
  <c r="AA76" i="37"/>
  <c r="AH71" i="37"/>
  <c r="AJ71" i="37"/>
  <c r="AK71" i="37"/>
  <c r="AI71" i="37"/>
  <c r="AL71" i="37"/>
  <c r="AD50" i="37"/>
  <c r="AD54" i="37"/>
  <c r="AF72" i="37"/>
  <c r="AF80" i="37"/>
  <c r="AJ59" i="37"/>
  <c r="AJ64" i="37"/>
  <c r="Z93" i="37"/>
  <c r="AJ92" i="37"/>
  <c r="AH104" i="37"/>
  <c r="AH87" i="37"/>
  <c r="L274" i="37"/>
  <c r="M274" i="37"/>
  <c r="L156" i="37"/>
  <c r="M156" i="37"/>
  <c r="M114" i="37"/>
  <c r="L114" i="37"/>
  <c r="L293" i="37"/>
  <c r="M293" i="37"/>
  <c r="M169" i="37"/>
  <c r="L169" i="37"/>
  <c r="L292" i="37"/>
  <c r="M292" i="37"/>
  <c r="L286" i="37"/>
  <c r="M286" i="37"/>
  <c r="L212" i="37"/>
  <c r="M212" i="37"/>
  <c r="L199" i="37"/>
  <c r="M199" i="37"/>
  <c r="M298" i="37"/>
  <c r="L298" i="37"/>
  <c r="L278" i="37"/>
  <c r="M278" i="37"/>
  <c r="L263" i="37"/>
  <c r="M263" i="37"/>
  <c r="M167" i="37"/>
  <c r="L167" i="37"/>
  <c r="L217" i="37"/>
  <c r="M217" i="37"/>
  <c r="L198" i="37"/>
  <c r="M198" i="37"/>
  <c r="L269" i="37"/>
  <c r="M269" i="37"/>
  <c r="L127" i="37"/>
  <c r="M127" i="37"/>
  <c r="L291" i="37"/>
  <c r="M291" i="37"/>
  <c r="L265" i="37"/>
  <c r="M265" i="37"/>
  <c r="L258" i="37"/>
  <c r="M258" i="37"/>
  <c r="L232" i="37"/>
  <c r="M232" i="37"/>
  <c r="L271" i="37"/>
  <c r="M271" i="37"/>
  <c r="M146" i="37"/>
  <c r="L146" i="37"/>
  <c r="M117" i="37"/>
  <c r="L117" i="37"/>
  <c r="L261" i="37"/>
  <c r="M261" i="37"/>
  <c r="L210" i="37"/>
  <c r="M210" i="37"/>
  <c r="L184" i="37"/>
  <c r="M184" i="37"/>
  <c r="AB290" i="37"/>
  <c r="AE290" i="37"/>
  <c r="AF290" i="37"/>
  <c r="AG290" i="37"/>
  <c r="AJ232" i="37"/>
  <c r="AL232" i="37"/>
  <c r="AI232" i="37"/>
  <c r="AK232" i="37"/>
  <c r="AH232" i="37"/>
  <c r="AF239" i="37"/>
  <c r="AG239" i="37"/>
  <c r="AB239" i="37"/>
  <c r="AE239" i="37"/>
  <c r="R232" i="39"/>
  <c r="Y232" i="37"/>
  <c r="AA232" i="37"/>
  <c r="Z232" i="37"/>
  <c r="AL160" i="37"/>
  <c r="AH160" i="37"/>
  <c r="AI160" i="37"/>
  <c r="AK160" i="37"/>
  <c r="AJ160" i="37"/>
  <c r="R158" i="39"/>
  <c r="AA158" i="37"/>
  <c r="Z158" i="37"/>
  <c r="Y158" i="37"/>
  <c r="R142" i="39"/>
  <c r="AA142" i="37"/>
  <c r="Z142" i="37"/>
  <c r="Y142" i="37"/>
  <c r="AB77" i="37"/>
  <c r="AE77" i="37"/>
  <c r="AG77" i="37"/>
  <c r="L241" i="37"/>
  <c r="M241" i="37"/>
  <c r="M171" i="37"/>
  <c r="L171" i="37"/>
  <c r="L135" i="37"/>
  <c r="M135" i="37"/>
  <c r="AD299" i="37"/>
  <c r="AC299" i="37"/>
  <c r="R303" i="39"/>
  <c r="Y303" i="37"/>
  <c r="Z303" i="37"/>
  <c r="AA303" i="37"/>
  <c r="AD310" i="37"/>
  <c r="AC310" i="37"/>
  <c r="W303" i="39"/>
  <c r="R310" i="39"/>
  <c r="Y310" i="37"/>
  <c r="Z310" i="37"/>
  <c r="AA310" i="37"/>
  <c r="R298" i="39"/>
  <c r="Y298" i="37"/>
  <c r="Z298" i="37"/>
  <c r="AA298" i="37"/>
  <c r="AD295" i="37"/>
  <c r="AC295" i="37"/>
  <c r="AL296" i="37"/>
  <c r="AH296" i="37"/>
  <c r="AI296" i="37"/>
  <c r="AK296" i="37"/>
  <c r="AJ296" i="37"/>
  <c r="AB266" i="37"/>
  <c r="AE266" i="37"/>
  <c r="AF266" i="37"/>
  <c r="AG266" i="37"/>
  <c r="AE293" i="37"/>
  <c r="AF293" i="37"/>
  <c r="AG293" i="37"/>
  <c r="AB293" i="37"/>
  <c r="AI272" i="37"/>
  <c r="AJ272" i="37"/>
  <c r="AK272" i="37"/>
  <c r="AL272" i="37"/>
  <c r="AH272" i="37"/>
  <c r="R273" i="39"/>
  <c r="AA273" i="37"/>
  <c r="Z273" i="37"/>
  <c r="Y273" i="37"/>
  <c r="AH261" i="37"/>
  <c r="AI261" i="37"/>
  <c r="AJ261" i="37"/>
  <c r="AK261" i="37"/>
  <c r="AL261" i="37"/>
  <c r="AC246" i="37"/>
  <c r="AD246" i="37"/>
  <c r="R253" i="39"/>
  <c r="Y253" i="37"/>
  <c r="Z253" i="37"/>
  <c r="AA253" i="37"/>
  <c r="AE232" i="39"/>
  <c r="AJ226" i="37"/>
  <c r="AL226" i="37"/>
  <c r="AI226" i="37"/>
  <c r="AH226" i="37"/>
  <c r="AK226" i="37"/>
  <c r="AF241" i="37"/>
  <c r="AG241" i="37"/>
  <c r="AB241" i="37"/>
  <c r="AE241" i="37"/>
  <c r="AJ210" i="37"/>
  <c r="AK210" i="37"/>
  <c r="AL210" i="37"/>
  <c r="AI210" i="37"/>
  <c r="AH210" i="37"/>
  <c r="AC203" i="37"/>
  <c r="AD203" i="37"/>
  <c r="R203" i="39"/>
  <c r="Y203" i="37"/>
  <c r="AA203" i="37"/>
  <c r="Z203" i="37"/>
  <c r="R195" i="39"/>
  <c r="Y195" i="37"/>
  <c r="AA195" i="37"/>
  <c r="Z195" i="37"/>
  <c r="R229" i="39"/>
  <c r="Y229" i="37"/>
  <c r="AA229" i="37"/>
  <c r="Z229" i="37"/>
  <c r="R210" i="39"/>
  <c r="Y210" i="37"/>
  <c r="AA210" i="37"/>
  <c r="Z210" i="37"/>
  <c r="AH239" i="37"/>
  <c r="AI239" i="37"/>
  <c r="AJ239" i="37"/>
  <c r="AK239" i="37"/>
  <c r="AL239" i="37"/>
  <c r="AB223" i="37"/>
  <c r="AE223" i="37"/>
  <c r="AF223" i="37"/>
  <c r="AG223" i="37"/>
  <c r="R209" i="39"/>
  <c r="Y209" i="37"/>
  <c r="AA209" i="37"/>
  <c r="Z209" i="37"/>
  <c r="R201" i="39"/>
  <c r="Y201" i="37"/>
  <c r="AA201" i="37"/>
  <c r="Z201" i="37"/>
  <c r="AJ198" i="37"/>
  <c r="AK198" i="37"/>
  <c r="AL198" i="37"/>
  <c r="AI198" i="37"/>
  <c r="AH198" i="37"/>
  <c r="R198" i="39"/>
  <c r="Y198" i="37"/>
  <c r="AA198" i="37"/>
  <c r="Z198" i="37"/>
  <c r="R197" i="39"/>
  <c r="Y197" i="37"/>
  <c r="AA197" i="37"/>
  <c r="Z197" i="37"/>
  <c r="R178" i="39"/>
  <c r="Y178" i="37"/>
  <c r="AA178" i="37"/>
  <c r="Z178" i="37"/>
  <c r="AJ177" i="37"/>
  <c r="AK177" i="37"/>
  <c r="AL177" i="37"/>
  <c r="AI177" i="37"/>
  <c r="AH177" i="37"/>
  <c r="AL162" i="37"/>
  <c r="AH162" i="37"/>
  <c r="AI162" i="37"/>
  <c r="AK162" i="37"/>
  <c r="AJ162" i="37"/>
  <c r="AD162" i="37"/>
  <c r="AC162" i="37"/>
  <c r="AB181" i="37"/>
  <c r="AE181" i="37"/>
  <c r="AF181" i="37"/>
  <c r="AG181" i="37"/>
  <c r="AJ178" i="37"/>
  <c r="AK178" i="37"/>
  <c r="AL178" i="37"/>
  <c r="AI178" i="37"/>
  <c r="AH178" i="37"/>
  <c r="AC177" i="37"/>
  <c r="AD177" i="37"/>
  <c r="AB141" i="37"/>
  <c r="AE141" i="37"/>
  <c r="AG141" i="37"/>
  <c r="AF141" i="37"/>
  <c r="AF125" i="37"/>
  <c r="AG125" i="37"/>
  <c r="AB125" i="37"/>
  <c r="AE125" i="37"/>
  <c r="AJ157" i="37"/>
  <c r="AK157" i="37"/>
  <c r="AL157" i="37"/>
  <c r="AI157" i="37"/>
  <c r="AH157" i="37"/>
  <c r="AH151" i="37"/>
  <c r="AI151" i="37"/>
  <c r="AJ151" i="37"/>
  <c r="AK151" i="37"/>
  <c r="AL151" i="37"/>
  <c r="AL122" i="37"/>
  <c r="AH122" i="37"/>
  <c r="AI122" i="37"/>
  <c r="AK122" i="37"/>
  <c r="AJ122" i="37"/>
  <c r="R143" i="39"/>
  <c r="Z143" i="37"/>
  <c r="AA143" i="37"/>
  <c r="Y143" i="37"/>
  <c r="AC154" i="37"/>
  <c r="AD154" i="37"/>
  <c r="R122" i="39"/>
  <c r="Y122" i="37"/>
  <c r="Z122" i="37"/>
  <c r="AA122" i="37"/>
  <c r="AD147" i="37"/>
  <c r="AC147" i="37"/>
  <c r="AD130" i="37"/>
  <c r="AC130" i="37"/>
  <c r="AB94" i="37"/>
  <c r="AE94" i="37"/>
  <c r="AG94" i="37"/>
  <c r="AL114" i="37"/>
  <c r="AH114" i="37"/>
  <c r="AI114" i="37"/>
  <c r="AK114" i="37"/>
  <c r="AJ114" i="37"/>
  <c r="AH106" i="37"/>
  <c r="AI106" i="37"/>
  <c r="AJ106" i="37"/>
  <c r="AK106" i="37"/>
  <c r="AL106" i="37"/>
  <c r="AE116" i="37"/>
  <c r="AF116" i="37"/>
  <c r="AG116" i="37"/>
  <c r="AB116" i="37"/>
  <c r="AC77" i="37"/>
  <c r="AD77" i="37"/>
  <c r="AG69" i="37"/>
  <c r="AB69" i="37"/>
  <c r="AE69" i="37"/>
  <c r="AE84" i="39"/>
  <c r="AK88" i="37"/>
  <c r="AL88" i="37"/>
  <c r="AI88" i="37"/>
  <c r="AJ88" i="37"/>
  <c r="R98" i="39"/>
  <c r="Y98" i="37"/>
  <c r="Z98" i="37"/>
  <c r="AA98" i="37"/>
  <c r="R73" i="39"/>
  <c r="Y73" i="37"/>
  <c r="Z73" i="37"/>
  <c r="AA73" i="37"/>
  <c r="AL51" i="37"/>
  <c r="AH51" i="37"/>
  <c r="AI51" i="37"/>
  <c r="AK51" i="37"/>
  <c r="AG81" i="37"/>
  <c r="AB81" i="37"/>
  <c r="AE81" i="37"/>
  <c r="R68" i="39"/>
  <c r="Z68" i="37"/>
  <c r="AA68" i="37"/>
  <c r="Y68" i="37"/>
  <c r="AK63" i="37"/>
  <c r="AL63" i="37"/>
  <c r="AH63" i="37"/>
  <c r="AI63" i="37"/>
  <c r="AD51" i="37"/>
  <c r="AD57" i="37"/>
  <c r="AD56" i="37"/>
  <c r="AD55" i="37"/>
  <c r="Z92" i="37"/>
  <c r="Z112" i="37"/>
  <c r="AH88" i="37"/>
  <c r="L268" i="37"/>
  <c r="M268" i="37"/>
  <c r="L222" i="37"/>
  <c r="M222" i="37"/>
  <c r="M129" i="37"/>
  <c r="L129" i="37"/>
  <c r="M300" i="37"/>
  <c r="L300" i="37"/>
  <c r="M294" i="37"/>
  <c r="L294" i="37"/>
  <c r="M306" i="37"/>
  <c r="L306" i="37"/>
  <c r="L155" i="37"/>
  <c r="M155" i="37"/>
  <c r="L231" i="37"/>
  <c r="M231" i="37"/>
  <c r="L257" i="37"/>
  <c r="M257" i="37"/>
  <c r="L225" i="37"/>
  <c r="M225" i="37"/>
  <c r="L206" i="37"/>
  <c r="M206" i="37"/>
  <c r="L153" i="37"/>
  <c r="M153" i="37"/>
  <c r="M297" i="37"/>
  <c r="L297" i="37"/>
  <c r="L186" i="37"/>
  <c r="M186" i="37"/>
  <c r="L249" i="37"/>
  <c r="M249" i="37"/>
  <c r="L185" i="37"/>
  <c r="M185" i="37"/>
  <c r="M166" i="37"/>
  <c r="L166" i="37"/>
  <c r="M123" i="37"/>
  <c r="L123" i="37"/>
  <c r="M302" i="37"/>
  <c r="L302" i="37"/>
  <c r="L276" i="37"/>
  <c r="M276" i="37"/>
  <c r="L197" i="37"/>
  <c r="M197" i="37"/>
  <c r="L130" i="37"/>
  <c r="M130" i="37"/>
  <c r="AC276" i="37"/>
  <c r="AD276" i="37"/>
  <c r="AD297" i="37"/>
  <c r="AC297" i="37"/>
  <c r="AD222" i="37"/>
  <c r="AC222" i="37"/>
  <c r="AC183" i="37"/>
  <c r="AD183" i="37"/>
  <c r="AJ186" i="37"/>
  <c r="AK186" i="37"/>
  <c r="AL186" i="37"/>
  <c r="AI186" i="37"/>
  <c r="AH186" i="37"/>
  <c r="AJ154" i="37"/>
  <c r="AK154" i="37"/>
  <c r="AL154" i="37"/>
  <c r="AI154" i="37"/>
  <c r="AH154" i="37"/>
  <c r="AD119" i="37"/>
  <c r="AC119" i="37"/>
  <c r="AD122" i="37"/>
  <c r="AC122" i="37"/>
  <c r="R149" i="39"/>
  <c r="Y149" i="37"/>
  <c r="Z149" i="37"/>
  <c r="AA149" i="37"/>
  <c r="AE106" i="37"/>
  <c r="AG106" i="37"/>
  <c r="AB106" i="37"/>
  <c r="AD116" i="37"/>
  <c r="AC116" i="37"/>
  <c r="R53" i="39"/>
  <c r="Y53" i="37"/>
  <c r="Z53" i="37"/>
  <c r="AA53" i="37"/>
  <c r="M301" i="37"/>
  <c r="L301" i="37"/>
  <c r="L89" i="37"/>
  <c r="M89" i="37"/>
  <c r="L195" i="37"/>
  <c r="M195" i="37"/>
  <c r="AE298" i="37"/>
  <c r="AF298" i="37"/>
  <c r="AG298" i="37"/>
  <c r="AB298" i="37"/>
  <c r="R307" i="39"/>
  <c r="Y307" i="37"/>
  <c r="Z307" i="37"/>
  <c r="AA307" i="37"/>
  <c r="AL309" i="37"/>
  <c r="AH309" i="37"/>
  <c r="AI309" i="37"/>
  <c r="AK309" i="37"/>
  <c r="AJ309" i="37"/>
  <c r="AD306" i="37"/>
  <c r="AC306" i="37"/>
  <c r="AE300" i="37"/>
  <c r="AF300" i="37"/>
  <c r="AG300" i="37"/>
  <c r="AB300" i="37"/>
  <c r="AI289" i="37"/>
  <c r="AJ289" i="37"/>
  <c r="AK289" i="37"/>
  <c r="AL289" i="37"/>
  <c r="AH289" i="37"/>
  <c r="AC285" i="37"/>
  <c r="AD285" i="37"/>
  <c r="AC277" i="37"/>
  <c r="AD277" i="37"/>
  <c r="R285" i="39"/>
  <c r="AA285" i="37"/>
  <c r="Z285" i="37"/>
  <c r="Y285" i="37"/>
  <c r="R281" i="39"/>
  <c r="AA281" i="37"/>
  <c r="Z281" i="37"/>
  <c r="Y281" i="37"/>
  <c r="AC284" i="37"/>
  <c r="AD284" i="37"/>
  <c r="AI288" i="37"/>
  <c r="AJ288" i="37"/>
  <c r="AK288" i="37"/>
  <c r="AL288" i="37"/>
  <c r="AH288" i="37"/>
  <c r="AB283" i="37"/>
  <c r="AE283" i="37"/>
  <c r="AF283" i="37"/>
  <c r="AG283" i="37"/>
  <c r="R272" i="39"/>
  <c r="AA272" i="37"/>
  <c r="Z272" i="37"/>
  <c r="Y272" i="37"/>
  <c r="R300" i="39"/>
  <c r="Y300" i="37"/>
  <c r="Z300" i="37"/>
  <c r="AA300" i="37"/>
  <c r="R293" i="39"/>
  <c r="Y293" i="37"/>
  <c r="Z293" i="37"/>
  <c r="AA293" i="37"/>
  <c r="AL293" i="37"/>
  <c r="AH293" i="37"/>
  <c r="AI293" i="37"/>
  <c r="AK293" i="37"/>
  <c r="AJ293" i="37"/>
  <c r="R266" i="39"/>
  <c r="AA266" i="37"/>
  <c r="Z266" i="37"/>
  <c r="Y266" i="37"/>
  <c r="AC259" i="37"/>
  <c r="AD259" i="37"/>
  <c r="AI267" i="37"/>
  <c r="AJ267" i="37"/>
  <c r="AK267" i="37"/>
  <c r="AL267" i="37"/>
  <c r="AH267" i="37"/>
  <c r="AI273" i="37"/>
  <c r="AJ273" i="37"/>
  <c r="AK273" i="37"/>
  <c r="AL273" i="37"/>
  <c r="AH273" i="37"/>
  <c r="AE267" i="39"/>
  <c r="AF261" i="37"/>
  <c r="AG261" i="37"/>
  <c r="AB261" i="37"/>
  <c r="AE261" i="37"/>
  <c r="AH258" i="37"/>
  <c r="AI258" i="37"/>
  <c r="AJ258" i="37"/>
  <c r="AK258" i="37"/>
  <c r="AL258" i="37"/>
  <c r="AH255" i="37"/>
  <c r="AI255" i="37"/>
  <c r="AJ255" i="37"/>
  <c r="AK255" i="37"/>
  <c r="AL255" i="37"/>
  <c r="AF251" i="37"/>
  <c r="AG251" i="37"/>
  <c r="AB251" i="37"/>
  <c r="AE251" i="37"/>
  <c r="AC253" i="37"/>
  <c r="AD253" i="37"/>
  <c r="AF257" i="37"/>
  <c r="AG257" i="37"/>
  <c r="AB257" i="37"/>
  <c r="AE257" i="37"/>
  <c r="AF260" i="37"/>
  <c r="AG260" i="37"/>
  <c r="AB260" i="37"/>
  <c r="AE260" i="37"/>
  <c r="AC244" i="37"/>
  <c r="AD244" i="37"/>
  <c r="AF248" i="37"/>
  <c r="AG248" i="37"/>
  <c r="AB248" i="37"/>
  <c r="AE248" i="37"/>
  <c r="AC239" i="37"/>
  <c r="AD239" i="37"/>
  <c r="AD234" i="37"/>
  <c r="AC234" i="37"/>
  <c r="AD223" i="37"/>
  <c r="AC223" i="37"/>
  <c r="AB235" i="37"/>
  <c r="AF235" i="37"/>
  <c r="AG235" i="37"/>
  <c r="AE235" i="37"/>
  <c r="AH241" i="37"/>
  <c r="AI241" i="37"/>
  <c r="AJ241" i="37"/>
  <c r="AK241" i="37"/>
  <c r="AL241" i="37"/>
  <c r="AJ214" i="37"/>
  <c r="AK214" i="37"/>
  <c r="AL214" i="37"/>
  <c r="AI214" i="37"/>
  <c r="AH214" i="37"/>
  <c r="AB210" i="37"/>
  <c r="AE210" i="37"/>
  <c r="AF210" i="37"/>
  <c r="AG210" i="37"/>
  <c r="AB231" i="37"/>
  <c r="AE231" i="37"/>
  <c r="AF231" i="37"/>
  <c r="AG231" i="37"/>
  <c r="R227" i="39"/>
  <c r="Y227" i="37"/>
  <c r="AA227" i="37"/>
  <c r="Z227" i="37"/>
  <c r="AE240" i="39"/>
  <c r="AD224" i="37"/>
  <c r="AC224" i="37"/>
  <c r="AH247" i="37"/>
  <c r="AI247" i="37"/>
  <c r="AJ247" i="37"/>
  <c r="AK247" i="37"/>
  <c r="AL247" i="37"/>
  <c r="AF243" i="37"/>
  <c r="AG243" i="37"/>
  <c r="AB243" i="37"/>
  <c r="AE243" i="37"/>
  <c r="AE238" i="39"/>
  <c r="AJ223" i="37"/>
  <c r="AL223" i="37"/>
  <c r="AI223" i="37"/>
  <c r="AK223" i="37"/>
  <c r="AH223" i="37"/>
  <c r="R213" i="39"/>
  <c r="Y213" i="37"/>
  <c r="AA213" i="37"/>
  <c r="Z213" i="37"/>
  <c r="AC212" i="37"/>
  <c r="AD212" i="37"/>
  <c r="AE195" i="39"/>
  <c r="AC205" i="37"/>
  <c r="AD205" i="37"/>
  <c r="AC208" i="37"/>
  <c r="AD208" i="37"/>
  <c r="AB194" i="37"/>
  <c r="AE194" i="37"/>
  <c r="AF194" i="37"/>
  <c r="AG194" i="37"/>
  <c r="AC179" i="37"/>
  <c r="AD179" i="37"/>
  <c r="AB177" i="37"/>
  <c r="AE177" i="37"/>
  <c r="AF177" i="37"/>
  <c r="AG177" i="37"/>
  <c r="AE184" i="39"/>
  <c r="AB180" i="37"/>
  <c r="AE180" i="37"/>
  <c r="AF180" i="37"/>
  <c r="AG180" i="37"/>
  <c r="AE186" i="39"/>
  <c r="AD169" i="37"/>
  <c r="AC169" i="37"/>
  <c r="AJ181" i="37"/>
  <c r="AK181" i="37"/>
  <c r="AL181" i="37"/>
  <c r="AI181" i="37"/>
  <c r="AH181" i="37"/>
  <c r="AB174" i="37"/>
  <c r="AE174" i="37"/>
  <c r="AF174" i="37"/>
  <c r="AG174" i="37"/>
  <c r="AD173" i="37"/>
  <c r="AC173" i="37"/>
  <c r="AE168" i="37"/>
  <c r="AF168" i="37"/>
  <c r="AG168" i="37"/>
  <c r="AB168" i="37"/>
  <c r="AC188" i="37"/>
  <c r="AD188" i="37"/>
  <c r="R177" i="39"/>
  <c r="Y177" i="37"/>
  <c r="AA177" i="37"/>
  <c r="Z177" i="37"/>
  <c r="R159" i="39"/>
  <c r="Y159" i="37"/>
  <c r="Z159" i="37"/>
  <c r="AA159" i="37"/>
  <c r="AC152" i="37"/>
  <c r="AD152" i="37"/>
  <c r="AH141" i="37"/>
  <c r="AI141" i="37"/>
  <c r="AJ141" i="37"/>
  <c r="AK141" i="37"/>
  <c r="AL141" i="37"/>
  <c r="AH125" i="37"/>
  <c r="AI125" i="37"/>
  <c r="AJ125" i="37"/>
  <c r="AK125" i="37"/>
  <c r="AL125" i="37"/>
  <c r="W147" i="39"/>
  <c r="AB143" i="37"/>
  <c r="AE143" i="37"/>
  <c r="AF143" i="37"/>
  <c r="AG143" i="37"/>
  <c r="W135" i="39"/>
  <c r="R134" i="39"/>
  <c r="AA134" i="37"/>
  <c r="Z134" i="37"/>
  <c r="Y134" i="37"/>
  <c r="AE122" i="37"/>
  <c r="AF122" i="37"/>
  <c r="AG122" i="37"/>
  <c r="AB122" i="37"/>
  <c r="AE142" i="39"/>
  <c r="AH132" i="37"/>
  <c r="AI132" i="37"/>
  <c r="AJ132" i="37"/>
  <c r="AK132" i="37"/>
  <c r="AL132" i="37"/>
  <c r="AI134" i="37"/>
  <c r="AJ134" i="37"/>
  <c r="AK134" i="37"/>
  <c r="AL134" i="37"/>
  <c r="AH134" i="37"/>
  <c r="AC158" i="37"/>
  <c r="AD158" i="37"/>
  <c r="AE147" i="37"/>
  <c r="AF147" i="37"/>
  <c r="AG147" i="37"/>
  <c r="AB147" i="37"/>
  <c r="AE149" i="39"/>
  <c r="AC144" i="37"/>
  <c r="AD144" i="37"/>
  <c r="AF139" i="37"/>
  <c r="AG139" i="37"/>
  <c r="AB139" i="37"/>
  <c r="AE139" i="37"/>
  <c r="AH97" i="37"/>
  <c r="AI97" i="37"/>
  <c r="AJ97" i="37"/>
  <c r="AK97" i="37"/>
  <c r="AL97" i="37"/>
  <c r="AK94" i="37"/>
  <c r="AL94" i="37"/>
  <c r="AJ94" i="37"/>
  <c r="AI94" i="37"/>
  <c r="AH94" i="37"/>
  <c r="R102" i="39"/>
  <c r="Y102" i="37"/>
  <c r="Z102" i="37"/>
  <c r="AA102" i="37"/>
  <c r="R77" i="39"/>
  <c r="Y77" i="37"/>
  <c r="Z77" i="37"/>
  <c r="AA77" i="37"/>
  <c r="AL116" i="37"/>
  <c r="AH116" i="37"/>
  <c r="AI116" i="37"/>
  <c r="AK116" i="37"/>
  <c r="AJ116" i="37"/>
  <c r="AE88" i="37"/>
  <c r="AG88" i="37"/>
  <c r="AC69" i="37"/>
  <c r="AD69" i="37"/>
  <c r="AC112" i="37"/>
  <c r="AD112" i="37"/>
  <c r="AE110" i="37"/>
  <c r="AG110" i="37"/>
  <c r="AC60" i="37"/>
  <c r="AD60" i="37"/>
  <c r="AI55" i="37"/>
  <c r="AK55" i="37"/>
  <c r="AL55" i="37"/>
  <c r="AH55" i="37"/>
  <c r="AE51" i="37"/>
  <c r="AG51" i="37"/>
  <c r="W116" i="39"/>
  <c r="AE92" i="37"/>
  <c r="AG92" i="37"/>
  <c r="AC81" i="37"/>
  <c r="AD81" i="37"/>
  <c r="AF73" i="37"/>
  <c r="AF81" i="37"/>
  <c r="AF57" i="37"/>
  <c r="AH92" i="37"/>
  <c r="AB84" i="37"/>
  <c r="AJ86" i="37"/>
  <c r="AD93" i="37"/>
  <c r="AD97" i="37"/>
  <c r="AD101" i="37"/>
  <c r="AJ87" i="37"/>
  <c r="AD109" i="37"/>
  <c r="L157" i="37"/>
  <c r="M157" i="37"/>
  <c r="M143" i="37"/>
  <c r="L143" i="37"/>
  <c r="M299" i="37"/>
  <c r="L299" i="37"/>
  <c r="L240" i="37"/>
  <c r="M240" i="37"/>
  <c r="M128" i="37"/>
  <c r="L128" i="37"/>
  <c r="L266" i="37"/>
  <c r="M266" i="37"/>
  <c r="L141" i="37"/>
  <c r="M141" i="37"/>
  <c r="M119" i="37"/>
  <c r="L119" i="37"/>
  <c r="L279" i="37"/>
  <c r="M279" i="37"/>
  <c r="L139" i="37"/>
  <c r="M139" i="37"/>
  <c r="L125" i="37"/>
  <c r="M125" i="37"/>
  <c r="L218" i="37"/>
  <c r="M218" i="37"/>
  <c r="M173" i="37"/>
  <c r="L173" i="37"/>
  <c r="L277" i="37"/>
  <c r="M277" i="37"/>
  <c r="L270" i="37"/>
  <c r="M270" i="37"/>
  <c r="L211" i="37"/>
  <c r="M211" i="37"/>
  <c r="M137" i="37"/>
  <c r="L137" i="37"/>
  <c r="AE305" i="39"/>
  <c r="K276" i="39"/>
  <c r="AE301" i="39"/>
  <c r="K303" i="39"/>
  <c r="K310" i="39"/>
  <c r="K305" i="39"/>
  <c r="AE311" i="39"/>
  <c r="K296" i="39"/>
  <c r="W294" i="39"/>
  <c r="AE294" i="39"/>
  <c r="K287" i="39"/>
  <c r="K283" i="39"/>
  <c r="K275" i="39"/>
  <c r="K298" i="39"/>
  <c r="K309" i="39"/>
  <c r="W311" i="39"/>
  <c r="K307" i="39"/>
  <c r="W291" i="39"/>
  <c r="K299" i="39"/>
  <c r="AE306" i="39"/>
  <c r="W304" i="39"/>
  <c r="AE299" i="39"/>
  <c r="K308" i="39"/>
  <c r="W301" i="39"/>
  <c r="AE304" i="39"/>
  <c r="AE286" i="39"/>
  <c r="W306" i="39"/>
  <c r="K311" i="39"/>
  <c r="K306" i="39"/>
  <c r="W299" i="39"/>
  <c r="AE292" i="39"/>
  <c r="W284" i="39"/>
  <c r="AE284" i="39"/>
  <c r="K286" i="39"/>
  <c r="W305" i="39"/>
  <c r="K292" i="39"/>
  <c r="K284" i="39"/>
  <c r="K301" i="39"/>
  <c r="K304" i="39"/>
  <c r="W276" i="39"/>
  <c r="AE276" i="39"/>
  <c r="W289" i="39"/>
  <c r="K256" i="39"/>
  <c r="AE266" i="39"/>
  <c r="AE263" i="39"/>
  <c r="AE264" i="39"/>
  <c r="W252" i="39"/>
  <c r="W246" i="39"/>
  <c r="K243" i="39"/>
  <c r="K217" i="39"/>
  <c r="K220" i="39"/>
  <c r="K219" i="39"/>
  <c r="K203" i="39"/>
  <c r="AE221" i="39"/>
  <c r="AE203" i="39"/>
  <c r="AE207" i="39"/>
  <c r="K183" i="39"/>
  <c r="W213" i="39"/>
  <c r="W201" i="39"/>
  <c r="K150" i="39"/>
  <c r="K159" i="39"/>
  <c r="W179" i="39"/>
  <c r="AE158" i="39"/>
  <c r="AE150" i="39"/>
  <c r="K105" i="39"/>
  <c r="K73" i="39"/>
  <c r="W153" i="39"/>
  <c r="W157" i="39"/>
  <c r="W150" i="39"/>
  <c r="AE145" i="39"/>
  <c r="AE118" i="39"/>
  <c r="K138" i="39"/>
  <c r="K103" i="39"/>
  <c r="K71" i="39"/>
  <c r="AE121" i="39"/>
  <c r="K57" i="39"/>
  <c r="W81" i="39"/>
  <c r="W65" i="39"/>
  <c r="K94" i="39"/>
  <c r="K62" i="39"/>
  <c r="W84" i="39"/>
  <c r="W82" i="39"/>
  <c r="AE55" i="39"/>
  <c r="K271" i="39"/>
  <c r="K254" i="39"/>
  <c r="AE270" i="39"/>
  <c r="AE260" i="39"/>
  <c r="AE256" i="39"/>
  <c r="K224" i="39"/>
  <c r="K247" i="39"/>
  <c r="K235" i="39"/>
  <c r="W206" i="39"/>
  <c r="W177" i="39"/>
  <c r="AE177" i="39"/>
  <c r="AE249" i="39"/>
  <c r="K194" i="39"/>
  <c r="AE213" i="39"/>
  <c r="W202" i="39"/>
  <c r="K162" i="39"/>
  <c r="AE159" i="39"/>
  <c r="AE179" i="39"/>
  <c r="K182" i="39"/>
  <c r="K169" i="39"/>
  <c r="AE152" i="39"/>
  <c r="K140" i="39"/>
  <c r="AE126" i="39"/>
  <c r="K121" i="39"/>
  <c r="K93" i="39"/>
  <c r="W149" i="39"/>
  <c r="K136" i="39"/>
  <c r="W118" i="39"/>
  <c r="K91" i="39"/>
  <c r="W115" i="39"/>
  <c r="K98" i="39"/>
  <c r="W109" i="39"/>
  <c r="W101" i="39"/>
  <c r="AE83" i="39"/>
  <c r="AE67" i="39"/>
  <c r="AE61" i="39"/>
  <c r="K58" i="39"/>
  <c r="AE66" i="39"/>
  <c r="AE285" i="39"/>
  <c r="K285" i="39"/>
  <c r="K262" i="39"/>
  <c r="K268" i="39"/>
  <c r="K273" i="39"/>
  <c r="AE272" i="39"/>
  <c r="AE255" i="39"/>
  <c r="W254" i="39"/>
  <c r="K244" i="39"/>
  <c r="AE246" i="39"/>
  <c r="K222" i="39"/>
  <c r="K221" i="39"/>
  <c r="K205" i="39"/>
  <c r="K197" i="39"/>
  <c r="W235" i="39"/>
  <c r="K212" i="39"/>
  <c r="W231" i="39"/>
  <c r="K198" i="39"/>
  <c r="K177" i="39"/>
  <c r="AE209" i="39"/>
  <c r="AE205" i="39"/>
  <c r="W211" i="39"/>
  <c r="W204" i="39"/>
  <c r="K191" i="39"/>
  <c r="AE187" i="39"/>
  <c r="K124" i="39"/>
  <c r="K160" i="39"/>
  <c r="K146" i="39"/>
  <c r="K113" i="39"/>
  <c r="K81" i="39"/>
  <c r="K157" i="39"/>
  <c r="K123" i="39"/>
  <c r="K111" i="39"/>
  <c r="K79" i="39"/>
  <c r="W142" i="39"/>
  <c r="K92" i="39"/>
  <c r="K76" i="39"/>
  <c r="W91" i="39"/>
  <c r="W75" i="39"/>
  <c r="K108" i="39"/>
  <c r="K55" i="39"/>
  <c r="W113" i="39"/>
  <c r="W93" i="39"/>
  <c r="K88" i="39"/>
  <c r="W77" i="39"/>
  <c r="K72" i="39"/>
  <c r="W61" i="39"/>
  <c r="AE57" i="39"/>
  <c r="K54" i="39"/>
  <c r="W72" i="39"/>
  <c r="AE52" i="39"/>
  <c r="AE97" i="39"/>
  <c r="K291" i="39"/>
  <c r="W285" i="39"/>
  <c r="W297" i="39"/>
  <c r="K272" i="39"/>
  <c r="W275" i="39"/>
  <c r="W283" i="39"/>
  <c r="AE280" i="39"/>
  <c r="W261" i="39"/>
  <c r="W250" i="39"/>
  <c r="AE235" i="39"/>
  <c r="W227" i="39"/>
  <c r="AE231" i="39"/>
  <c r="AE219" i="39"/>
  <c r="W215" i="39"/>
  <c r="K187" i="39"/>
  <c r="W219" i="39"/>
  <c r="AE204" i="39"/>
  <c r="AE210" i="39"/>
  <c r="W232" i="39"/>
  <c r="AE215" i="39"/>
  <c r="K206" i="39"/>
  <c r="W193" i="39"/>
  <c r="W197" i="39"/>
  <c r="K175" i="39"/>
  <c r="W188" i="39"/>
  <c r="K161" i="39"/>
  <c r="AE202" i="39"/>
  <c r="K148" i="39"/>
  <c r="K149" i="39"/>
  <c r="K158" i="39"/>
  <c r="K118" i="39"/>
  <c r="K130" i="39"/>
  <c r="K101" i="39"/>
  <c r="K69" i="39"/>
  <c r="K154" i="39"/>
  <c r="AE157" i="39"/>
  <c r="W143" i="39"/>
  <c r="K120" i="39"/>
  <c r="AE123" i="39"/>
  <c r="K99" i="39"/>
  <c r="K67" i="39"/>
  <c r="K53" i="39"/>
  <c r="AE79" i="39"/>
  <c r="K60" i="39"/>
  <c r="AE89" i="39"/>
  <c r="AE73" i="39"/>
  <c r="AE120" i="39"/>
  <c r="W57" i="39"/>
  <c r="AE53" i="39"/>
  <c r="W126" i="39"/>
  <c r="W112" i="39"/>
  <c r="K50" i="39"/>
  <c r="W56" i="39"/>
  <c r="W80" i="39"/>
  <c r="AE85" i="39"/>
  <c r="AE51" i="39"/>
  <c r="W88" i="39"/>
  <c r="AE80" i="39"/>
  <c r="AE62" i="39"/>
  <c r="AE307" i="39"/>
  <c r="K300" i="39"/>
  <c r="AE298" i="39"/>
  <c r="K279" i="39"/>
  <c r="W310" i="39"/>
  <c r="K270" i="39"/>
  <c r="K260" i="39"/>
  <c r="AE275" i="39"/>
  <c r="K250" i="39"/>
  <c r="W278" i="39"/>
  <c r="W279" i="39"/>
  <c r="W266" i="39"/>
  <c r="AE258" i="39"/>
  <c r="K253" i="39"/>
  <c r="W237" i="39"/>
  <c r="W257" i="39"/>
  <c r="K238" i="39"/>
  <c r="W223" i="39"/>
  <c r="W249" i="39"/>
  <c r="AE227" i="39"/>
  <c r="AE250" i="39"/>
  <c r="K207" i="39"/>
  <c r="K199" i="39"/>
  <c r="K185" i="39"/>
  <c r="W173" i="39"/>
  <c r="AE173" i="39"/>
  <c r="W210" i="39"/>
  <c r="K210" i="39"/>
  <c r="K196" i="39"/>
  <c r="AE189" i="39"/>
  <c r="AE188" i="39"/>
  <c r="AE197" i="39"/>
  <c r="K170" i="39"/>
  <c r="K163" i="39"/>
  <c r="W182" i="39"/>
  <c r="AE185" i="39"/>
  <c r="W167" i="39"/>
  <c r="K180" i="39"/>
  <c r="K126" i="39"/>
  <c r="W181" i="39"/>
  <c r="AE148" i="39"/>
  <c r="W120" i="39"/>
  <c r="K89" i="39"/>
  <c r="K132" i="39"/>
  <c r="AE153" i="39"/>
  <c r="AE143" i="39"/>
  <c r="W148" i="39"/>
  <c r="W129" i="39"/>
  <c r="K119" i="39"/>
  <c r="K87" i="39"/>
  <c r="AE113" i="39"/>
  <c r="AE105" i="39"/>
  <c r="W89" i="39"/>
  <c r="W73" i="39"/>
  <c r="K56" i="39"/>
  <c r="W107" i="39"/>
  <c r="W117" i="39"/>
  <c r="W119" i="39"/>
  <c r="W53" i="39"/>
  <c r="AE49" i="39"/>
  <c r="AE112" i="39"/>
  <c r="W94" i="39"/>
  <c r="W78" i="39"/>
  <c r="AE72" i="39"/>
  <c r="W86" i="39"/>
  <c r="W60" i="39"/>
  <c r="W307" i="39"/>
  <c r="K288" i="39"/>
  <c r="K280" i="39"/>
  <c r="AE296" i="39"/>
  <c r="AE289" i="39"/>
  <c r="AE300" i="39"/>
  <c r="K258" i="39"/>
  <c r="W272" i="39"/>
  <c r="W260" i="39"/>
  <c r="W267" i="39"/>
  <c r="AE278" i="39"/>
  <c r="K257" i="39"/>
  <c r="AE252" i="39"/>
  <c r="W263" i="39"/>
  <c r="K265" i="39"/>
  <c r="W258" i="39"/>
  <c r="K236" i="39"/>
  <c r="K228" i="39"/>
  <c r="AE226" i="39"/>
  <c r="AE223" i="39"/>
  <c r="AE225" i="39"/>
  <c r="K234" i="39"/>
  <c r="K216" i="39"/>
  <c r="W229" i="39"/>
  <c r="W217" i="39"/>
  <c r="K173" i="39"/>
  <c r="K195" i="39"/>
  <c r="W187" i="39"/>
  <c r="K214" i="39"/>
  <c r="W200" i="39"/>
  <c r="W199" i="39"/>
  <c r="W208" i="39"/>
  <c r="W205" i="39"/>
  <c r="K155" i="39"/>
  <c r="W166" i="39"/>
  <c r="AE182" i="39"/>
  <c r="K167" i="39"/>
  <c r="K144" i="39"/>
  <c r="K109" i="39"/>
  <c r="K77" i="39"/>
  <c r="W151" i="39"/>
  <c r="K134" i="39"/>
  <c r="AE129" i="39"/>
  <c r="K107" i="39"/>
  <c r="K75" i="39"/>
  <c r="W111" i="39"/>
  <c r="AE95" i="39"/>
  <c r="K61" i="39"/>
  <c r="W123" i="39"/>
  <c r="AE94" i="39"/>
  <c r="K52" i="39"/>
  <c r="K59" i="39"/>
  <c r="AE91" i="39"/>
  <c r="AE75" i="39"/>
  <c r="W49" i="39"/>
  <c r="AE99" i="39"/>
  <c r="W52" i="39"/>
  <c r="AE90" i="39"/>
  <c r="AE48" i="39"/>
  <c r="AE64" i="39"/>
  <c r="AE74" i="39"/>
  <c r="W309" i="39"/>
  <c r="W302" i="39"/>
  <c r="W287" i="39"/>
  <c r="K290" i="39"/>
  <c r="W268" i="39"/>
  <c r="AE271" i="39"/>
  <c r="AE262" i="39"/>
  <c r="K263" i="39"/>
  <c r="K241" i="39"/>
  <c r="K226" i="39"/>
  <c r="K248" i="39"/>
  <c r="K209" i="39"/>
  <c r="K201" i="39"/>
  <c r="K193" i="39"/>
  <c r="W245" i="39"/>
  <c r="W241" i="39"/>
  <c r="AE229" i="39"/>
  <c r="K211" i="39"/>
  <c r="AE217" i="39"/>
  <c r="W222" i="39"/>
  <c r="AE200" i="39"/>
  <c r="AE208" i="39"/>
  <c r="W218" i="39"/>
  <c r="K178" i="39"/>
  <c r="W162" i="39"/>
  <c r="K128" i="39"/>
  <c r="K97" i="39"/>
  <c r="K65" i="39"/>
  <c r="AE151" i="39"/>
  <c r="W127" i="39"/>
  <c r="AE122" i="39"/>
  <c r="W131" i="39"/>
  <c r="K95" i="39"/>
  <c r="K106" i="39"/>
  <c r="K49" i="39"/>
  <c r="K84" i="39"/>
  <c r="K68" i="39"/>
  <c r="K48" i="39"/>
  <c r="W99" i="39"/>
  <c r="W83" i="39"/>
  <c r="W67" i="39"/>
  <c r="K63" i="39"/>
  <c r="AE101" i="39"/>
  <c r="W85" i="39"/>
  <c r="K80" i="39"/>
  <c r="W69" i="39"/>
  <c r="K64" i="39"/>
  <c r="AE77" i="39"/>
  <c r="K289" i="39"/>
  <c r="K295" i="39"/>
  <c r="AE309" i="39"/>
  <c r="AE287" i="39"/>
  <c r="K266" i="39"/>
  <c r="W290" i="39"/>
  <c r="K282" i="39"/>
  <c r="K264" i="39"/>
  <c r="K246" i="39"/>
  <c r="AE283" i="39"/>
  <c r="AE269" i="39"/>
  <c r="AE268" i="39"/>
  <c r="W262" i="39"/>
  <c r="AE265" i="39"/>
  <c r="AE245" i="39"/>
  <c r="K245" i="39"/>
  <c r="K230" i="39"/>
  <c r="K213" i="39"/>
  <c r="K223" i="39"/>
  <c r="W248" i="39"/>
  <c r="AE241" i="39"/>
  <c r="K215" i="39"/>
  <c r="W214" i="39"/>
  <c r="K189" i="39"/>
  <c r="K181" i="39"/>
  <c r="W221" i="39"/>
  <c r="W209" i="39"/>
  <c r="AE214" i="39"/>
  <c r="W184" i="39"/>
  <c r="K171" i="39"/>
  <c r="W186" i="39"/>
  <c r="K152" i="39"/>
  <c r="K179" i="39"/>
  <c r="K165" i="39"/>
  <c r="AE180" i="39"/>
  <c r="AE165" i="39"/>
  <c r="AE162" i="39"/>
  <c r="W158" i="39"/>
  <c r="K142" i="39"/>
  <c r="K122" i="39"/>
  <c r="K117" i="39"/>
  <c r="K85" i="39"/>
  <c r="AE127" i="39"/>
  <c r="W145" i="39"/>
  <c r="W122" i="39"/>
  <c r="K151" i="39"/>
  <c r="AE131" i="39"/>
  <c r="K115" i="39"/>
  <c r="K83" i="39"/>
  <c r="AE69" i="39"/>
  <c r="AE93" i="39"/>
  <c r="AE110" i="39"/>
  <c r="AE102" i="39"/>
  <c r="AE87" i="39"/>
  <c r="AE71" i="39"/>
  <c r="AE81" i="39"/>
  <c r="AE65" i="39"/>
  <c r="K51" i="39"/>
  <c r="W114" i="39"/>
  <c r="AE78" i="39"/>
  <c r="W97" i="39"/>
  <c r="AE88" i="39"/>
  <c r="W64" i="39"/>
  <c r="W74" i="39"/>
  <c r="DR12" i="37"/>
  <c r="DR13" i="37"/>
  <c r="DR14" i="37"/>
  <c r="DR15" i="37"/>
  <c r="DR16" i="37"/>
  <c r="DR17" i="37"/>
  <c r="DR18" i="37"/>
  <c r="DR19" i="37"/>
  <c r="DR20" i="37"/>
  <c r="DR21" i="37"/>
  <c r="DR22" i="37"/>
  <c r="DR23" i="37"/>
  <c r="DR24" i="37"/>
  <c r="DR25" i="37"/>
  <c r="DR26" i="37"/>
  <c r="DR27" i="37"/>
  <c r="DR28" i="37"/>
  <c r="DR29" i="37"/>
  <c r="DR30" i="37"/>
  <c r="DR31" i="37"/>
  <c r="DR32" i="37"/>
  <c r="DR33" i="37"/>
  <c r="DR34" i="37"/>
  <c r="DR35" i="37"/>
  <c r="DR36" i="37"/>
  <c r="DR37" i="37"/>
  <c r="DR38" i="37"/>
  <c r="DR39" i="37"/>
  <c r="DR40" i="37"/>
  <c r="DR41" i="37"/>
  <c r="DR42" i="37"/>
  <c r="DR43" i="37"/>
  <c r="DR44" i="37"/>
  <c r="DR45" i="37"/>
  <c r="DR46" i="37"/>
  <c r="DR11" i="37"/>
  <c r="DH11" i="37" l="1"/>
  <c r="DI11" i="37"/>
  <c r="DJ11" i="37"/>
  <c r="DK11" i="37"/>
  <c r="DL11" i="37"/>
  <c r="DM11" i="37"/>
  <c r="DN11" i="37"/>
  <c r="DO11" i="37"/>
  <c r="DP11" i="37"/>
  <c r="DQ11" i="37"/>
  <c r="DH12" i="37"/>
  <c r="DI12" i="37"/>
  <c r="DJ12" i="37"/>
  <c r="DK12" i="37"/>
  <c r="DL12" i="37"/>
  <c r="DM12" i="37"/>
  <c r="DN12" i="37"/>
  <c r="DO12" i="37"/>
  <c r="DP12" i="37"/>
  <c r="DQ12" i="37"/>
  <c r="DH13" i="37"/>
  <c r="DI13" i="37"/>
  <c r="DJ13" i="37"/>
  <c r="DK13" i="37"/>
  <c r="DL13" i="37"/>
  <c r="DM13" i="37"/>
  <c r="DN13" i="37"/>
  <c r="DO13" i="37"/>
  <c r="DP13" i="37"/>
  <c r="DQ13" i="37"/>
  <c r="DH14" i="37"/>
  <c r="DI14" i="37"/>
  <c r="DJ14" i="37"/>
  <c r="DK14" i="37"/>
  <c r="DL14" i="37"/>
  <c r="DM14" i="37"/>
  <c r="DN14" i="37"/>
  <c r="DO14" i="37"/>
  <c r="DP14" i="37"/>
  <c r="DQ14" i="37"/>
  <c r="DH15" i="37"/>
  <c r="DI15" i="37"/>
  <c r="DJ15" i="37"/>
  <c r="DK15" i="37"/>
  <c r="DL15" i="37"/>
  <c r="DM15" i="37"/>
  <c r="DN15" i="37"/>
  <c r="DO15" i="37"/>
  <c r="DP15" i="37"/>
  <c r="DQ15" i="37"/>
  <c r="DH16" i="37"/>
  <c r="DI16" i="37"/>
  <c r="DJ16" i="37"/>
  <c r="DK16" i="37"/>
  <c r="DL16" i="37"/>
  <c r="DM16" i="37"/>
  <c r="DN16" i="37"/>
  <c r="DO16" i="37"/>
  <c r="DP16" i="37"/>
  <c r="DQ16" i="37"/>
  <c r="DH17" i="37"/>
  <c r="DI17" i="37"/>
  <c r="DJ17" i="37"/>
  <c r="DK17" i="37"/>
  <c r="DL17" i="37"/>
  <c r="DM17" i="37"/>
  <c r="DN17" i="37"/>
  <c r="DO17" i="37"/>
  <c r="DP17" i="37"/>
  <c r="DQ17" i="37"/>
  <c r="DH18" i="37"/>
  <c r="DI18" i="37"/>
  <c r="DJ18" i="37"/>
  <c r="DK18" i="37"/>
  <c r="DL18" i="37"/>
  <c r="DM18" i="37"/>
  <c r="DN18" i="37"/>
  <c r="DO18" i="37"/>
  <c r="DP18" i="37"/>
  <c r="DQ18" i="37"/>
  <c r="DH19" i="37"/>
  <c r="DI19" i="37"/>
  <c r="DJ19" i="37"/>
  <c r="DK19" i="37"/>
  <c r="DL19" i="37"/>
  <c r="DM19" i="37"/>
  <c r="DN19" i="37"/>
  <c r="DO19" i="37"/>
  <c r="DP19" i="37"/>
  <c r="DQ19" i="37"/>
  <c r="DH20" i="37"/>
  <c r="DI20" i="37"/>
  <c r="DJ20" i="37"/>
  <c r="DK20" i="37"/>
  <c r="DL20" i="37"/>
  <c r="DM20" i="37"/>
  <c r="DN20" i="37"/>
  <c r="DO20" i="37"/>
  <c r="DP20" i="37"/>
  <c r="DQ20" i="37"/>
  <c r="DH21" i="37"/>
  <c r="DI21" i="37"/>
  <c r="DJ21" i="37"/>
  <c r="DK21" i="37"/>
  <c r="DL21" i="37"/>
  <c r="DM21" i="37"/>
  <c r="DN21" i="37"/>
  <c r="DO21" i="37"/>
  <c r="DP21" i="37"/>
  <c r="DQ21" i="37"/>
  <c r="DH22" i="37"/>
  <c r="DI22" i="37"/>
  <c r="DJ22" i="37"/>
  <c r="DK22" i="37"/>
  <c r="DL22" i="37"/>
  <c r="DM22" i="37"/>
  <c r="DN22" i="37"/>
  <c r="DO22" i="37"/>
  <c r="DP22" i="37"/>
  <c r="DQ22" i="37"/>
  <c r="DH23" i="37"/>
  <c r="DI23" i="37"/>
  <c r="DJ23" i="37"/>
  <c r="DK23" i="37"/>
  <c r="DL23" i="37"/>
  <c r="DM23" i="37"/>
  <c r="DN23" i="37"/>
  <c r="DO23" i="37"/>
  <c r="DP23" i="37"/>
  <c r="DQ23" i="37"/>
  <c r="DH24" i="37"/>
  <c r="DI24" i="37"/>
  <c r="DJ24" i="37"/>
  <c r="DK24" i="37"/>
  <c r="DL24" i="37"/>
  <c r="DM24" i="37"/>
  <c r="DN24" i="37"/>
  <c r="DO24" i="37"/>
  <c r="DP24" i="37"/>
  <c r="DQ24" i="37"/>
  <c r="DH25" i="37"/>
  <c r="DI25" i="37"/>
  <c r="DJ25" i="37"/>
  <c r="DK25" i="37"/>
  <c r="DL25" i="37"/>
  <c r="DM25" i="37"/>
  <c r="DN25" i="37"/>
  <c r="DO25" i="37"/>
  <c r="DP25" i="37"/>
  <c r="DQ25" i="37"/>
  <c r="DH26" i="37"/>
  <c r="DI26" i="37"/>
  <c r="DJ26" i="37"/>
  <c r="DK26" i="37"/>
  <c r="DL26" i="37"/>
  <c r="DM26" i="37"/>
  <c r="DN26" i="37"/>
  <c r="DO26" i="37"/>
  <c r="DP26" i="37"/>
  <c r="DQ26" i="37"/>
  <c r="DH27" i="37"/>
  <c r="DI27" i="37"/>
  <c r="DJ27" i="37"/>
  <c r="DK27" i="37"/>
  <c r="DL27" i="37"/>
  <c r="DM27" i="37"/>
  <c r="DN27" i="37"/>
  <c r="DO27" i="37"/>
  <c r="DP27" i="37"/>
  <c r="DQ27" i="37"/>
  <c r="DH28" i="37"/>
  <c r="DI28" i="37"/>
  <c r="DJ28" i="37"/>
  <c r="DK28" i="37"/>
  <c r="DL28" i="37"/>
  <c r="DM28" i="37"/>
  <c r="DN28" i="37"/>
  <c r="DO28" i="37"/>
  <c r="DP28" i="37"/>
  <c r="DQ28" i="37"/>
  <c r="DH29" i="37"/>
  <c r="DI29" i="37"/>
  <c r="DJ29" i="37"/>
  <c r="DK29" i="37"/>
  <c r="DL29" i="37"/>
  <c r="DM29" i="37"/>
  <c r="DN29" i="37"/>
  <c r="DO29" i="37"/>
  <c r="DP29" i="37"/>
  <c r="DQ29" i="37"/>
  <c r="DH30" i="37"/>
  <c r="DI30" i="37"/>
  <c r="DJ30" i="37"/>
  <c r="DK30" i="37"/>
  <c r="DL30" i="37"/>
  <c r="DM30" i="37"/>
  <c r="DN30" i="37"/>
  <c r="DO30" i="37"/>
  <c r="DP30" i="37"/>
  <c r="DQ30" i="37"/>
  <c r="DH31" i="37"/>
  <c r="DI31" i="37"/>
  <c r="DJ31" i="37"/>
  <c r="DK31" i="37"/>
  <c r="DL31" i="37"/>
  <c r="DM31" i="37"/>
  <c r="DN31" i="37"/>
  <c r="DO31" i="37"/>
  <c r="DP31" i="37"/>
  <c r="DQ31" i="37"/>
  <c r="DH32" i="37"/>
  <c r="DI32" i="37"/>
  <c r="DJ32" i="37"/>
  <c r="DK32" i="37"/>
  <c r="DL32" i="37"/>
  <c r="DM32" i="37"/>
  <c r="DN32" i="37"/>
  <c r="DO32" i="37"/>
  <c r="DP32" i="37"/>
  <c r="DQ32" i="37"/>
  <c r="DH33" i="37"/>
  <c r="DI33" i="37"/>
  <c r="DJ33" i="37"/>
  <c r="DK33" i="37"/>
  <c r="DL33" i="37"/>
  <c r="DM33" i="37"/>
  <c r="DN33" i="37"/>
  <c r="DO33" i="37"/>
  <c r="DP33" i="37"/>
  <c r="DQ33" i="37"/>
  <c r="DH34" i="37"/>
  <c r="DI34" i="37"/>
  <c r="DJ34" i="37"/>
  <c r="DK34" i="37"/>
  <c r="DL34" i="37"/>
  <c r="DM34" i="37"/>
  <c r="DN34" i="37"/>
  <c r="DO34" i="37"/>
  <c r="DP34" i="37"/>
  <c r="DQ34" i="37"/>
  <c r="DH35" i="37"/>
  <c r="DI35" i="37"/>
  <c r="DJ35" i="37"/>
  <c r="DK35" i="37"/>
  <c r="DL35" i="37"/>
  <c r="DM35" i="37"/>
  <c r="DN35" i="37"/>
  <c r="DO35" i="37"/>
  <c r="DP35" i="37"/>
  <c r="DQ35" i="37"/>
  <c r="DH36" i="37"/>
  <c r="DI36" i="37"/>
  <c r="DJ36" i="37"/>
  <c r="DK36" i="37"/>
  <c r="DL36" i="37"/>
  <c r="DM36" i="37"/>
  <c r="DN36" i="37"/>
  <c r="DO36" i="37"/>
  <c r="DP36" i="37"/>
  <c r="DQ36" i="37"/>
  <c r="DH37" i="37"/>
  <c r="DI37" i="37"/>
  <c r="DJ37" i="37"/>
  <c r="DK37" i="37"/>
  <c r="DL37" i="37"/>
  <c r="DM37" i="37"/>
  <c r="DN37" i="37"/>
  <c r="DO37" i="37"/>
  <c r="DP37" i="37"/>
  <c r="DQ37" i="37"/>
  <c r="DH38" i="37"/>
  <c r="DI38" i="37"/>
  <c r="DJ38" i="37"/>
  <c r="DK38" i="37"/>
  <c r="DL38" i="37"/>
  <c r="DM38" i="37"/>
  <c r="DN38" i="37"/>
  <c r="DO38" i="37"/>
  <c r="DP38" i="37"/>
  <c r="DQ38" i="37"/>
  <c r="DH39" i="37"/>
  <c r="DI39" i="37"/>
  <c r="DJ39" i="37"/>
  <c r="DK39" i="37"/>
  <c r="DL39" i="37"/>
  <c r="DM39" i="37"/>
  <c r="DN39" i="37"/>
  <c r="DO39" i="37"/>
  <c r="DP39" i="37"/>
  <c r="DQ39" i="37"/>
  <c r="DH40" i="37"/>
  <c r="DI40" i="37"/>
  <c r="DJ40" i="37"/>
  <c r="DK40" i="37"/>
  <c r="DL40" i="37"/>
  <c r="DM40" i="37"/>
  <c r="DN40" i="37"/>
  <c r="DO40" i="37"/>
  <c r="DP40" i="37"/>
  <c r="DQ40" i="37"/>
  <c r="DH41" i="37"/>
  <c r="DI41" i="37"/>
  <c r="DJ41" i="37"/>
  <c r="DK41" i="37"/>
  <c r="DL41" i="37"/>
  <c r="DM41" i="37"/>
  <c r="DN41" i="37"/>
  <c r="DO41" i="37"/>
  <c r="DP41" i="37"/>
  <c r="DQ41" i="37"/>
  <c r="DH42" i="37"/>
  <c r="DI42" i="37"/>
  <c r="DJ42" i="37"/>
  <c r="DK42" i="37"/>
  <c r="DL42" i="37"/>
  <c r="DM42" i="37"/>
  <c r="DN42" i="37"/>
  <c r="DO42" i="37"/>
  <c r="DP42" i="37"/>
  <c r="DQ42" i="37"/>
  <c r="DH43" i="37"/>
  <c r="DI43" i="37"/>
  <c r="DJ43" i="37"/>
  <c r="DK43" i="37"/>
  <c r="DL43" i="37"/>
  <c r="DM43" i="37"/>
  <c r="DN43" i="37"/>
  <c r="DO43" i="37"/>
  <c r="DP43" i="37"/>
  <c r="DQ43" i="37"/>
  <c r="DH44" i="37"/>
  <c r="DI44" i="37"/>
  <c r="DJ44" i="37"/>
  <c r="DK44" i="37"/>
  <c r="DL44" i="37"/>
  <c r="DM44" i="37"/>
  <c r="DN44" i="37"/>
  <c r="DO44" i="37"/>
  <c r="DP44" i="37"/>
  <c r="DQ44" i="37"/>
  <c r="DH45" i="37"/>
  <c r="DI45" i="37"/>
  <c r="DJ45" i="37"/>
  <c r="DK45" i="37"/>
  <c r="DL45" i="37"/>
  <c r="DM45" i="37"/>
  <c r="DN45" i="37"/>
  <c r="DO45" i="37"/>
  <c r="DP45" i="37"/>
  <c r="DQ45" i="37"/>
  <c r="DH46" i="37"/>
  <c r="DI46" i="37"/>
  <c r="DJ46" i="37"/>
  <c r="DK46" i="37"/>
  <c r="DL46" i="37"/>
  <c r="DM46" i="37"/>
  <c r="DN46" i="37"/>
  <c r="DO46" i="37"/>
  <c r="DP46" i="37"/>
  <c r="DQ46" i="37"/>
  <c r="CT11" i="37"/>
  <c r="CU11" i="37"/>
  <c r="CV11" i="37"/>
  <c r="CW11" i="37"/>
  <c r="CX11" i="37"/>
  <c r="CY11" i="37"/>
  <c r="CZ11" i="37"/>
  <c r="DA11" i="37"/>
  <c r="DB11" i="37"/>
  <c r="DC11" i="37"/>
  <c r="DD11" i="37"/>
  <c r="CT12" i="37"/>
  <c r="CU12" i="37"/>
  <c r="CV12" i="37"/>
  <c r="CW12" i="37"/>
  <c r="CX12" i="37"/>
  <c r="CY12" i="37"/>
  <c r="CZ12" i="37"/>
  <c r="DA12" i="37"/>
  <c r="DB12" i="37"/>
  <c r="DC12" i="37"/>
  <c r="DD12" i="37"/>
  <c r="CT13" i="37"/>
  <c r="CU13" i="37"/>
  <c r="CV13" i="37"/>
  <c r="CW13" i="37"/>
  <c r="CX13" i="37"/>
  <c r="CY13" i="37"/>
  <c r="CZ13" i="37"/>
  <c r="DA13" i="37"/>
  <c r="DB13" i="37"/>
  <c r="DC13" i="37"/>
  <c r="DD13" i="37"/>
  <c r="CT14" i="37"/>
  <c r="CU14" i="37"/>
  <c r="CV14" i="37"/>
  <c r="CW14" i="37"/>
  <c r="CX14" i="37"/>
  <c r="CY14" i="37"/>
  <c r="CZ14" i="37"/>
  <c r="DA14" i="37"/>
  <c r="DB14" i="37"/>
  <c r="DC14" i="37"/>
  <c r="DD14" i="37"/>
  <c r="CT15" i="37"/>
  <c r="CU15" i="37"/>
  <c r="CV15" i="37"/>
  <c r="CW15" i="37"/>
  <c r="CX15" i="37"/>
  <c r="CY15" i="37"/>
  <c r="CZ15" i="37"/>
  <c r="DA15" i="37"/>
  <c r="DB15" i="37"/>
  <c r="DC15" i="37"/>
  <c r="DD15" i="37"/>
  <c r="CT16" i="37"/>
  <c r="CU16" i="37"/>
  <c r="CV16" i="37"/>
  <c r="CW16" i="37"/>
  <c r="CX16" i="37"/>
  <c r="CY16" i="37"/>
  <c r="CZ16" i="37"/>
  <c r="DA16" i="37"/>
  <c r="DB16" i="37"/>
  <c r="DC16" i="37"/>
  <c r="DD16" i="37"/>
  <c r="CT17" i="37"/>
  <c r="CU17" i="37"/>
  <c r="CV17" i="37"/>
  <c r="CW17" i="37"/>
  <c r="CX17" i="37"/>
  <c r="CY17" i="37"/>
  <c r="CZ17" i="37"/>
  <c r="DA17" i="37"/>
  <c r="DB17" i="37"/>
  <c r="DC17" i="37"/>
  <c r="DD17" i="37"/>
  <c r="CT18" i="37"/>
  <c r="CU18" i="37"/>
  <c r="CV18" i="37"/>
  <c r="CW18" i="37"/>
  <c r="CX18" i="37"/>
  <c r="CY18" i="37"/>
  <c r="CZ18" i="37"/>
  <c r="DA18" i="37"/>
  <c r="DB18" i="37"/>
  <c r="DC18" i="37"/>
  <c r="DD18" i="37"/>
  <c r="CT19" i="37"/>
  <c r="CU19" i="37"/>
  <c r="CV19" i="37"/>
  <c r="CW19" i="37"/>
  <c r="CX19" i="37"/>
  <c r="CY19" i="37"/>
  <c r="CZ19" i="37"/>
  <c r="DA19" i="37"/>
  <c r="DB19" i="37"/>
  <c r="DC19" i="37"/>
  <c r="DD19" i="37"/>
  <c r="CT20" i="37"/>
  <c r="CU20" i="37"/>
  <c r="CV20" i="37"/>
  <c r="CW20" i="37"/>
  <c r="CX20" i="37"/>
  <c r="CY20" i="37"/>
  <c r="CZ20" i="37"/>
  <c r="DA20" i="37"/>
  <c r="DB20" i="37"/>
  <c r="DC20" i="37"/>
  <c r="DD20" i="37"/>
  <c r="CT21" i="37"/>
  <c r="CU21" i="37"/>
  <c r="CV21" i="37"/>
  <c r="CW21" i="37"/>
  <c r="CX21" i="37"/>
  <c r="CY21" i="37"/>
  <c r="CZ21" i="37"/>
  <c r="DA21" i="37"/>
  <c r="DB21" i="37"/>
  <c r="DC21" i="37"/>
  <c r="DD21" i="37"/>
  <c r="CT22" i="37"/>
  <c r="CU22" i="37"/>
  <c r="CV22" i="37"/>
  <c r="CW22" i="37"/>
  <c r="CX22" i="37"/>
  <c r="CY22" i="37"/>
  <c r="CZ22" i="37"/>
  <c r="DA22" i="37"/>
  <c r="DB22" i="37"/>
  <c r="DC22" i="37"/>
  <c r="DD22" i="37"/>
  <c r="CT23" i="37"/>
  <c r="CU23" i="37"/>
  <c r="CV23" i="37"/>
  <c r="CW23" i="37"/>
  <c r="CX23" i="37"/>
  <c r="CY23" i="37"/>
  <c r="CZ23" i="37"/>
  <c r="DA23" i="37"/>
  <c r="DB23" i="37"/>
  <c r="DC23" i="37"/>
  <c r="DD23" i="37"/>
  <c r="CT24" i="37"/>
  <c r="CU24" i="37"/>
  <c r="CV24" i="37"/>
  <c r="CW24" i="37"/>
  <c r="CX24" i="37"/>
  <c r="CY24" i="37"/>
  <c r="CZ24" i="37"/>
  <c r="DA24" i="37"/>
  <c r="DB24" i="37"/>
  <c r="DC24" i="37"/>
  <c r="DD24" i="37"/>
  <c r="CT25" i="37"/>
  <c r="CU25" i="37"/>
  <c r="CV25" i="37"/>
  <c r="CW25" i="37"/>
  <c r="CX25" i="37"/>
  <c r="CY25" i="37"/>
  <c r="CZ25" i="37"/>
  <c r="DA25" i="37"/>
  <c r="DB25" i="37"/>
  <c r="DC25" i="37"/>
  <c r="DD25" i="37"/>
  <c r="CT26" i="37"/>
  <c r="CU26" i="37"/>
  <c r="CV26" i="37"/>
  <c r="CW26" i="37"/>
  <c r="CX26" i="37"/>
  <c r="CY26" i="37"/>
  <c r="CZ26" i="37"/>
  <c r="DA26" i="37"/>
  <c r="DB26" i="37"/>
  <c r="DC26" i="37"/>
  <c r="DD26" i="37"/>
  <c r="CT27" i="37"/>
  <c r="CU27" i="37"/>
  <c r="CV27" i="37"/>
  <c r="CW27" i="37"/>
  <c r="CX27" i="37"/>
  <c r="CY27" i="37"/>
  <c r="CZ27" i="37"/>
  <c r="DA27" i="37"/>
  <c r="DB27" i="37"/>
  <c r="DC27" i="37"/>
  <c r="DD27" i="37"/>
  <c r="CT28" i="37"/>
  <c r="CU28" i="37"/>
  <c r="CV28" i="37"/>
  <c r="CW28" i="37"/>
  <c r="CX28" i="37"/>
  <c r="CY28" i="37"/>
  <c r="CZ28" i="37"/>
  <c r="DA28" i="37"/>
  <c r="DB28" i="37"/>
  <c r="DC28" i="37"/>
  <c r="DD28" i="37"/>
  <c r="CT29" i="37"/>
  <c r="CU29" i="37"/>
  <c r="CV29" i="37"/>
  <c r="CW29" i="37"/>
  <c r="CX29" i="37"/>
  <c r="CY29" i="37"/>
  <c r="CZ29" i="37"/>
  <c r="DA29" i="37"/>
  <c r="DB29" i="37"/>
  <c r="DC29" i="37"/>
  <c r="DD29" i="37"/>
  <c r="CT30" i="37"/>
  <c r="CU30" i="37"/>
  <c r="CV30" i="37"/>
  <c r="CW30" i="37"/>
  <c r="CX30" i="37"/>
  <c r="CY30" i="37"/>
  <c r="CZ30" i="37"/>
  <c r="DA30" i="37"/>
  <c r="DB30" i="37"/>
  <c r="DC30" i="37"/>
  <c r="DD30" i="37"/>
  <c r="CT31" i="37"/>
  <c r="CU31" i="37"/>
  <c r="CV31" i="37"/>
  <c r="CW31" i="37"/>
  <c r="CX31" i="37"/>
  <c r="CY31" i="37"/>
  <c r="CZ31" i="37"/>
  <c r="DA31" i="37"/>
  <c r="DB31" i="37"/>
  <c r="DC31" i="37"/>
  <c r="DD31" i="37"/>
  <c r="CT32" i="37"/>
  <c r="CU32" i="37"/>
  <c r="CV32" i="37"/>
  <c r="CW32" i="37"/>
  <c r="CX32" i="37"/>
  <c r="CY32" i="37"/>
  <c r="CZ32" i="37"/>
  <c r="DA32" i="37"/>
  <c r="DB32" i="37"/>
  <c r="DC32" i="37"/>
  <c r="DD32" i="37"/>
  <c r="CT33" i="37"/>
  <c r="CU33" i="37"/>
  <c r="CV33" i="37"/>
  <c r="CW33" i="37"/>
  <c r="CX33" i="37"/>
  <c r="CY33" i="37"/>
  <c r="CZ33" i="37"/>
  <c r="DA33" i="37"/>
  <c r="DB33" i="37"/>
  <c r="DC33" i="37"/>
  <c r="DD33" i="37"/>
  <c r="CT34" i="37"/>
  <c r="CU34" i="37"/>
  <c r="CV34" i="37"/>
  <c r="CW34" i="37"/>
  <c r="CX34" i="37"/>
  <c r="CY34" i="37"/>
  <c r="CZ34" i="37"/>
  <c r="DA34" i="37"/>
  <c r="DB34" i="37"/>
  <c r="DC34" i="37"/>
  <c r="DD34" i="37"/>
  <c r="CT35" i="37"/>
  <c r="CU35" i="37"/>
  <c r="CV35" i="37"/>
  <c r="CW35" i="37"/>
  <c r="CX35" i="37"/>
  <c r="CY35" i="37"/>
  <c r="CZ35" i="37"/>
  <c r="DA35" i="37"/>
  <c r="DB35" i="37"/>
  <c r="DC35" i="37"/>
  <c r="DD35" i="37"/>
  <c r="CT36" i="37"/>
  <c r="CU36" i="37"/>
  <c r="CV36" i="37"/>
  <c r="CW36" i="37"/>
  <c r="CX36" i="37"/>
  <c r="CY36" i="37"/>
  <c r="CZ36" i="37"/>
  <c r="DA36" i="37"/>
  <c r="DB36" i="37"/>
  <c r="DC36" i="37"/>
  <c r="DD36" i="37"/>
  <c r="CT37" i="37"/>
  <c r="CU37" i="37"/>
  <c r="CV37" i="37"/>
  <c r="CW37" i="37"/>
  <c r="CX37" i="37"/>
  <c r="CY37" i="37"/>
  <c r="CZ37" i="37"/>
  <c r="DA37" i="37"/>
  <c r="DB37" i="37"/>
  <c r="DC37" i="37"/>
  <c r="DD37" i="37"/>
  <c r="CT38" i="37"/>
  <c r="CU38" i="37"/>
  <c r="CV38" i="37"/>
  <c r="CW38" i="37"/>
  <c r="CX38" i="37"/>
  <c r="CY38" i="37"/>
  <c r="CZ38" i="37"/>
  <c r="DA38" i="37"/>
  <c r="DB38" i="37"/>
  <c r="DC38" i="37"/>
  <c r="DD38" i="37"/>
  <c r="CT39" i="37"/>
  <c r="CU39" i="37"/>
  <c r="CV39" i="37"/>
  <c r="CW39" i="37"/>
  <c r="CX39" i="37"/>
  <c r="CY39" i="37"/>
  <c r="CZ39" i="37"/>
  <c r="DA39" i="37"/>
  <c r="DB39" i="37"/>
  <c r="DC39" i="37"/>
  <c r="DD39" i="37"/>
  <c r="CT40" i="37"/>
  <c r="CU40" i="37"/>
  <c r="CV40" i="37"/>
  <c r="CW40" i="37"/>
  <c r="CX40" i="37"/>
  <c r="CY40" i="37"/>
  <c r="CZ40" i="37"/>
  <c r="DA40" i="37"/>
  <c r="DB40" i="37"/>
  <c r="DC40" i="37"/>
  <c r="DD40" i="37"/>
  <c r="CT41" i="37"/>
  <c r="CU41" i="37"/>
  <c r="CV41" i="37"/>
  <c r="CW41" i="37"/>
  <c r="CX41" i="37"/>
  <c r="CY41" i="37"/>
  <c r="CZ41" i="37"/>
  <c r="DA41" i="37"/>
  <c r="DB41" i="37"/>
  <c r="DC41" i="37"/>
  <c r="DD41" i="37"/>
  <c r="CT42" i="37"/>
  <c r="CU42" i="37"/>
  <c r="CV42" i="37"/>
  <c r="CW42" i="37"/>
  <c r="CX42" i="37"/>
  <c r="CY42" i="37"/>
  <c r="CZ42" i="37"/>
  <c r="DA42" i="37"/>
  <c r="DB42" i="37"/>
  <c r="DC42" i="37"/>
  <c r="DD42" i="37"/>
  <c r="CT43" i="37"/>
  <c r="CU43" i="37"/>
  <c r="CV43" i="37"/>
  <c r="CW43" i="37"/>
  <c r="CX43" i="37"/>
  <c r="CY43" i="37"/>
  <c r="CZ43" i="37"/>
  <c r="DA43" i="37"/>
  <c r="DB43" i="37"/>
  <c r="DC43" i="37"/>
  <c r="DD43" i="37"/>
  <c r="CT44" i="37"/>
  <c r="CU44" i="37"/>
  <c r="CV44" i="37"/>
  <c r="CW44" i="37"/>
  <c r="CX44" i="37"/>
  <c r="CY44" i="37"/>
  <c r="CZ44" i="37"/>
  <c r="DA44" i="37"/>
  <c r="DB44" i="37"/>
  <c r="DC44" i="37"/>
  <c r="DD44" i="37"/>
  <c r="CT45" i="37"/>
  <c r="CU45" i="37"/>
  <c r="CV45" i="37"/>
  <c r="CW45" i="37"/>
  <c r="CX45" i="37"/>
  <c r="CY45" i="37"/>
  <c r="CZ45" i="37"/>
  <c r="DA45" i="37"/>
  <c r="DB45" i="37"/>
  <c r="DC45" i="37"/>
  <c r="DD45" i="37"/>
  <c r="CT46" i="37"/>
  <c r="CU46" i="37"/>
  <c r="CV46" i="37"/>
  <c r="CW46" i="37"/>
  <c r="CX46" i="37"/>
  <c r="CY46" i="37"/>
  <c r="CZ46" i="37"/>
  <c r="DA46" i="37"/>
  <c r="DB46" i="37"/>
  <c r="DC46" i="37"/>
  <c r="DD46" i="37"/>
  <c r="CF11" i="37"/>
  <c r="CG11" i="37"/>
  <c r="CH11" i="37"/>
  <c r="CI11" i="37"/>
  <c r="CJ11" i="37"/>
  <c r="CK11" i="37"/>
  <c r="CL11" i="37"/>
  <c r="CM11" i="37"/>
  <c r="CN11" i="37"/>
  <c r="CO11" i="37"/>
  <c r="CP11" i="37"/>
  <c r="CF12" i="37"/>
  <c r="CG12" i="37"/>
  <c r="CH12" i="37"/>
  <c r="CI12" i="37"/>
  <c r="CJ12" i="37"/>
  <c r="CK12" i="37"/>
  <c r="CL12" i="37"/>
  <c r="CM12" i="37"/>
  <c r="CN12" i="37"/>
  <c r="CO12" i="37"/>
  <c r="CP12" i="37"/>
  <c r="CF13" i="37"/>
  <c r="CG13" i="37"/>
  <c r="CH13" i="37"/>
  <c r="CI13" i="37"/>
  <c r="CJ13" i="37"/>
  <c r="CK13" i="37"/>
  <c r="CL13" i="37"/>
  <c r="CM13" i="37"/>
  <c r="CN13" i="37"/>
  <c r="CO13" i="37"/>
  <c r="CP13" i="37"/>
  <c r="CF14" i="37"/>
  <c r="CG14" i="37"/>
  <c r="CH14" i="37"/>
  <c r="CI14" i="37"/>
  <c r="CJ14" i="37"/>
  <c r="CK14" i="37"/>
  <c r="CL14" i="37"/>
  <c r="CM14" i="37"/>
  <c r="CN14" i="37"/>
  <c r="CO14" i="37"/>
  <c r="CP14" i="37"/>
  <c r="CF15" i="37"/>
  <c r="CG15" i="37"/>
  <c r="CH15" i="37"/>
  <c r="CI15" i="37"/>
  <c r="CJ15" i="37"/>
  <c r="CK15" i="37"/>
  <c r="CL15" i="37"/>
  <c r="CM15" i="37"/>
  <c r="CN15" i="37"/>
  <c r="CO15" i="37"/>
  <c r="CP15" i="37"/>
  <c r="CF16" i="37"/>
  <c r="CG16" i="37"/>
  <c r="CH16" i="37"/>
  <c r="CI16" i="37"/>
  <c r="CJ16" i="37"/>
  <c r="CK16" i="37"/>
  <c r="CL16" i="37"/>
  <c r="CM16" i="37"/>
  <c r="CN16" i="37"/>
  <c r="CO16" i="37"/>
  <c r="CP16" i="37"/>
  <c r="CF17" i="37"/>
  <c r="CG17" i="37"/>
  <c r="CH17" i="37"/>
  <c r="CI17" i="37"/>
  <c r="CJ17" i="37"/>
  <c r="CK17" i="37"/>
  <c r="CL17" i="37"/>
  <c r="CM17" i="37"/>
  <c r="CN17" i="37"/>
  <c r="CO17" i="37"/>
  <c r="CP17" i="37"/>
  <c r="CF18" i="37"/>
  <c r="CG18" i="37"/>
  <c r="CH18" i="37"/>
  <c r="CI18" i="37"/>
  <c r="CJ18" i="37"/>
  <c r="CK18" i="37"/>
  <c r="CL18" i="37"/>
  <c r="CM18" i="37"/>
  <c r="CN18" i="37"/>
  <c r="CO18" i="37"/>
  <c r="CP18" i="37"/>
  <c r="CF19" i="37"/>
  <c r="CG19" i="37"/>
  <c r="CH19" i="37"/>
  <c r="CI19" i="37"/>
  <c r="CJ19" i="37"/>
  <c r="CK19" i="37"/>
  <c r="CL19" i="37"/>
  <c r="CM19" i="37"/>
  <c r="CN19" i="37"/>
  <c r="CO19" i="37"/>
  <c r="CP19" i="37"/>
  <c r="CF20" i="37"/>
  <c r="CG20" i="37"/>
  <c r="CH20" i="37"/>
  <c r="CI20" i="37"/>
  <c r="CJ20" i="37"/>
  <c r="CK20" i="37"/>
  <c r="CL20" i="37"/>
  <c r="CM20" i="37"/>
  <c r="CN20" i="37"/>
  <c r="CO20" i="37"/>
  <c r="CP20" i="37"/>
  <c r="CF21" i="37"/>
  <c r="CG21" i="37"/>
  <c r="CH21" i="37"/>
  <c r="CI21" i="37"/>
  <c r="CJ21" i="37"/>
  <c r="CK21" i="37"/>
  <c r="CL21" i="37"/>
  <c r="CM21" i="37"/>
  <c r="CN21" i="37"/>
  <c r="CO21" i="37"/>
  <c r="CP21" i="37"/>
  <c r="CF22" i="37"/>
  <c r="CG22" i="37"/>
  <c r="CH22" i="37"/>
  <c r="CI22" i="37"/>
  <c r="CJ22" i="37"/>
  <c r="CK22" i="37"/>
  <c r="CL22" i="37"/>
  <c r="CM22" i="37"/>
  <c r="CN22" i="37"/>
  <c r="CO22" i="37"/>
  <c r="CP22" i="37"/>
  <c r="CF23" i="37"/>
  <c r="CG23" i="37"/>
  <c r="CH23" i="37"/>
  <c r="CI23" i="37"/>
  <c r="CJ23" i="37"/>
  <c r="CK23" i="37"/>
  <c r="CL23" i="37"/>
  <c r="CM23" i="37"/>
  <c r="CN23" i="37"/>
  <c r="CO23" i="37"/>
  <c r="CP23" i="37"/>
  <c r="CF24" i="37"/>
  <c r="CG24" i="37"/>
  <c r="CH24" i="37"/>
  <c r="CI24" i="37"/>
  <c r="CJ24" i="37"/>
  <c r="CK24" i="37"/>
  <c r="CL24" i="37"/>
  <c r="CM24" i="37"/>
  <c r="CN24" i="37"/>
  <c r="CO24" i="37"/>
  <c r="CP24" i="37"/>
  <c r="CF25" i="37"/>
  <c r="CG25" i="37"/>
  <c r="CH25" i="37"/>
  <c r="CI25" i="37"/>
  <c r="CJ25" i="37"/>
  <c r="CK25" i="37"/>
  <c r="CL25" i="37"/>
  <c r="CM25" i="37"/>
  <c r="CN25" i="37"/>
  <c r="CO25" i="37"/>
  <c r="CP25" i="37"/>
  <c r="CF26" i="37"/>
  <c r="CG26" i="37"/>
  <c r="CH26" i="37"/>
  <c r="CI26" i="37"/>
  <c r="CJ26" i="37"/>
  <c r="CK26" i="37"/>
  <c r="CL26" i="37"/>
  <c r="CM26" i="37"/>
  <c r="CN26" i="37"/>
  <c r="CO26" i="37"/>
  <c r="CP26" i="37"/>
  <c r="CF27" i="37"/>
  <c r="CG27" i="37"/>
  <c r="CH27" i="37"/>
  <c r="CI27" i="37"/>
  <c r="CJ27" i="37"/>
  <c r="CK27" i="37"/>
  <c r="CL27" i="37"/>
  <c r="CM27" i="37"/>
  <c r="CN27" i="37"/>
  <c r="CO27" i="37"/>
  <c r="CP27" i="37"/>
  <c r="CF28" i="37"/>
  <c r="CG28" i="37"/>
  <c r="CH28" i="37"/>
  <c r="CI28" i="37"/>
  <c r="CJ28" i="37"/>
  <c r="CK28" i="37"/>
  <c r="CL28" i="37"/>
  <c r="CM28" i="37"/>
  <c r="CN28" i="37"/>
  <c r="CO28" i="37"/>
  <c r="CP28" i="37"/>
  <c r="CF29" i="37"/>
  <c r="CG29" i="37"/>
  <c r="CH29" i="37"/>
  <c r="CI29" i="37"/>
  <c r="CJ29" i="37"/>
  <c r="CK29" i="37"/>
  <c r="CL29" i="37"/>
  <c r="CM29" i="37"/>
  <c r="CN29" i="37"/>
  <c r="CO29" i="37"/>
  <c r="CP29" i="37"/>
  <c r="CF30" i="37"/>
  <c r="CG30" i="37"/>
  <c r="CH30" i="37"/>
  <c r="CI30" i="37"/>
  <c r="CJ30" i="37"/>
  <c r="CK30" i="37"/>
  <c r="CL30" i="37"/>
  <c r="CM30" i="37"/>
  <c r="CN30" i="37"/>
  <c r="CO30" i="37"/>
  <c r="CP30" i="37"/>
  <c r="CF31" i="37"/>
  <c r="CG31" i="37"/>
  <c r="CH31" i="37"/>
  <c r="CI31" i="37"/>
  <c r="CJ31" i="37"/>
  <c r="CK31" i="37"/>
  <c r="CL31" i="37"/>
  <c r="CM31" i="37"/>
  <c r="CN31" i="37"/>
  <c r="CO31" i="37"/>
  <c r="CP31" i="37"/>
  <c r="CF32" i="37"/>
  <c r="CG32" i="37"/>
  <c r="CH32" i="37"/>
  <c r="CI32" i="37"/>
  <c r="CJ32" i="37"/>
  <c r="CK32" i="37"/>
  <c r="CL32" i="37"/>
  <c r="CM32" i="37"/>
  <c r="CN32" i="37"/>
  <c r="CO32" i="37"/>
  <c r="CP32" i="37"/>
  <c r="CF33" i="37"/>
  <c r="CG33" i="37"/>
  <c r="CH33" i="37"/>
  <c r="CI33" i="37"/>
  <c r="CJ33" i="37"/>
  <c r="CK33" i="37"/>
  <c r="CL33" i="37"/>
  <c r="CM33" i="37"/>
  <c r="CN33" i="37"/>
  <c r="CO33" i="37"/>
  <c r="CP33" i="37"/>
  <c r="CF34" i="37"/>
  <c r="CG34" i="37"/>
  <c r="CH34" i="37"/>
  <c r="CI34" i="37"/>
  <c r="CJ34" i="37"/>
  <c r="CK34" i="37"/>
  <c r="CL34" i="37"/>
  <c r="CM34" i="37"/>
  <c r="CN34" i="37"/>
  <c r="CO34" i="37"/>
  <c r="CP34" i="37"/>
  <c r="CF35" i="37"/>
  <c r="CG35" i="37"/>
  <c r="CH35" i="37"/>
  <c r="CI35" i="37"/>
  <c r="CJ35" i="37"/>
  <c r="CK35" i="37"/>
  <c r="CL35" i="37"/>
  <c r="CM35" i="37"/>
  <c r="CN35" i="37"/>
  <c r="CO35" i="37"/>
  <c r="CP35" i="37"/>
  <c r="CF36" i="37"/>
  <c r="CG36" i="37"/>
  <c r="CH36" i="37"/>
  <c r="CI36" i="37"/>
  <c r="CJ36" i="37"/>
  <c r="CK36" i="37"/>
  <c r="CL36" i="37"/>
  <c r="CM36" i="37"/>
  <c r="CN36" i="37"/>
  <c r="CO36" i="37"/>
  <c r="CP36" i="37"/>
  <c r="CF37" i="37"/>
  <c r="CG37" i="37"/>
  <c r="CH37" i="37"/>
  <c r="CI37" i="37"/>
  <c r="CJ37" i="37"/>
  <c r="CK37" i="37"/>
  <c r="CL37" i="37"/>
  <c r="CM37" i="37"/>
  <c r="CN37" i="37"/>
  <c r="CO37" i="37"/>
  <c r="CP37" i="37"/>
  <c r="CF38" i="37"/>
  <c r="CG38" i="37"/>
  <c r="CH38" i="37"/>
  <c r="CI38" i="37"/>
  <c r="CJ38" i="37"/>
  <c r="CK38" i="37"/>
  <c r="CL38" i="37"/>
  <c r="CM38" i="37"/>
  <c r="CN38" i="37"/>
  <c r="CO38" i="37"/>
  <c r="CP38" i="37"/>
  <c r="CF39" i="37"/>
  <c r="CG39" i="37"/>
  <c r="CH39" i="37"/>
  <c r="CI39" i="37"/>
  <c r="CJ39" i="37"/>
  <c r="CK39" i="37"/>
  <c r="CL39" i="37"/>
  <c r="CM39" i="37"/>
  <c r="CN39" i="37"/>
  <c r="CO39" i="37"/>
  <c r="CP39" i="37"/>
  <c r="CF40" i="37"/>
  <c r="CG40" i="37"/>
  <c r="CH40" i="37"/>
  <c r="CI40" i="37"/>
  <c r="CJ40" i="37"/>
  <c r="CK40" i="37"/>
  <c r="CL40" i="37"/>
  <c r="CM40" i="37"/>
  <c r="CN40" i="37"/>
  <c r="CO40" i="37"/>
  <c r="CP40" i="37"/>
  <c r="CF41" i="37"/>
  <c r="CG41" i="37"/>
  <c r="CH41" i="37"/>
  <c r="CI41" i="37"/>
  <c r="CJ41" i="37"/>
  <c r="CK41" i="37"/>
  <c r="CL41" i="37"/>
  <c r="CM41" i="37"/>
  <c r="CN41" i="37"/>
  <c r="CO41" i="37"/>
  <c r="CP41" i="37"/>
  <c r="CF42" i="37"/>
  <c r="CG42" i="37"/>
  <c r="CH42" i="37"/>
  <c r="CI42" i="37"/>
  <c r="CJ42" i="37"/>
  <c r="CK42" i="37"/>
  <c r="CL42" i="37"/>
  <c r="CM42" i="37"/>
  <c r="CN42" i="37"/>
  <c r="CO42" i="37"/>
  <c r="CP42" i="37"/>
  <c r="CF43" i="37"/>
  <c r="CG43" i="37"/>
  <c r="CH43" i="37"/>
  <c r="CI43" i="37"/>
  <c r="CJ43" i="37"/>
  <c r="CK43" i="37"/>
  <c r="CL43" i="37"/>
  <c r="CM43" i="37"/>
  <c r="CN43" i="37"/>
  <c r="CO43" i="37"/>
  <c r="CP43" i="37"/>
  <c r="CF44" i="37"/>
  <c r="CG44" i="37"/>
  <c r="CH44" i="37"/>
  <c r="CI44" i="37"/>
  <c r="CJ44" i="37"/>
  <c r="CK44" i="37"/>
  <c r="CL44" i="37"/>
  <c r="CM44" i="37"/>
  <c r="CN44" i="37"/>
  <c r="CO44" i="37"/>
  <c r="CP44" i="37"/>
  <c r="CF45" i="37"/>
  <c r="CG45" i="37"/>
  <c r="CH45" i="37"/>
  <c r="CI45" i="37"/>
  <c r="CJ45" i="37"/>
  <c r="CK45" i="37"/>
  <c r="CL45" i="37"/>
  <c r="CM45" i="37"/>
  <c r="CN45" i="37"/>
  <c r="CO45" i="37"/>
  <c r="CP45" i="37"/>
  <c r="CF46" i="37"/>
  <c r="CG46" i="37"/>
  <c r="CH46" i="37"/>
  <c r="CI46" i="37"/>
  <c r="CJ46" i="37"/>
  <c r="CK46" i="37"/>
  <c r="CL46" i="37"/>
  <c r="CM46" i="37"/>
  <c r="CN46" i="37"/>
  <c r="CO46" i="37"/>
  <c r="CP46" i="37"/>
  <c r="BR11" i="37"/>
  <c r="BS11" i="37"/>
  <c r="BT11" i="37"/>
  <c r="BU11" i="37"/>
  <c r="BV11" i="37"/>
  <c r="BW11" i="37"/>
  <c r="BX11" i="37"/>
  <c r="BY11" i="37"/>
  <c r="BZ11" i="37"/>
  <c r="CA11" i="37"/>
  <c r="CB11" i="37"/>
  <c r="BR12" i="37"/>
  <c r="BS12" i="37"/>
  <c r="BT12" i="37"/>
  <c r="BU12" i="37"/>
  <c r="BV12" i="37"/>
  <c r="BW12" i="37"/>
  <c r="BX12" i="37"/>
  <c r="BY12" i="37"/>
  <c r="BZ12" i="37"/>
  <c r="CA12" i="37"/>
  <c r="CB12" i="37"/>
  <c r="BR13" i="37"/>
  <c r="BS13" i="37"/>
  <c r="BT13" i="37"/>
  <c r="BU13" i="37"/>
  <c r="BV13" i="37"/>
  <c r="BW13" i="37"/>
  <c r="BX13" i="37"/>
  <c r="BY13" i="37"/>
  <c r="BZ13" i="37"/>
  <c r="CA13" i="37"/>
  <c r="CB13" i="37"/>
  <c r="BR14" i="37"/>
  <c r="BS14" i="37"/>
  <c r="BT14" i="37"/>
  <c r="BU14" i="37"/>
  <c r="BV14" i="37"/>
  <c r="BW14" i="37"/>
  <c r="BX14" i="37"/>
  <c r="BY14" i="37"/>
  <c r="BZ14" i="37"/>
  <c r="CA14" i="37"/>
  <c r="CB14" i="37"/>
  <c r="BR15" i="37"/>
  <c r="BS15" i="37"/>
  <c r="BT15" i="37"/>
  <c r="BU15" i="37"/>
  <c r="BV15" i="37"/>
  <c r="BW15" i="37"/>
  <c r="BX15" i="37"/>
  <c r="BY15" i="37"/>
  <c r="BZ15" i="37"/>
  <c r="CA15" i="37"/>
  <c r="CB15" i="37"/>
  <c r="BR16" i="37"/>
  <c r="BS16" i="37"/>
  <c r="BT16" i="37"/>
  <c r="BU16" i="37"/>
  <c r="BV16" i="37"/>
  <c r="BW16" i="37"/>
  <c r="BX16" i="37"/>
  <c r="BY16" i="37"/>
  <c r="BZ16" i="37"/>
  <c r="CA16" i="37"/>
  <c r="CB16" i="37"/>
  <c r="BR17" i="37"/>
  <c r="BS17" i="37"/>
  <c r="BT17" i="37"/>
  <c r="BU17" i="37"/>
  <c r="BV17" i="37"/>
  <c r="BW17" i="37"/>
  <c r="BX17" i="37"/>
  <c r="BY17" i="37"/>
  <c r="BZ17" i="37"/>
  <c r="CA17" i="37"/>
  <c r="CB17" i="37"/>
  <c r="BR18" i="37"/>
  <c r="BS18" i="37"/>
  <c r="BT18" i="37"/>
  <c r="BU18" i="37"/>
  <c r="BV18" i="37"/>
  <c r="BW18" i="37"/>
  <c r="BX18" i="37"/>
  <c r="BY18" i="37"/>
  <c r="BZ18" i="37"/>
  <c r="CA18" i="37"/>
  <c r="CB18" i="37"/>
  <c r="BR19" i="37"/>
  <c r="BS19" i="37"/>
  <c r="BT19" i="37"/>
  <c r="BU19" i="37"/>
  <c r="BV19" i="37"/>
  <c r="BW19" i="37"/>
  <c r="BX19" i="37"/>
  <c r="BY19" i="37"/>
  <c r="BZ19" i="37"/>
  <c r="CA19" i="37"/>
  <c r="CB19" i="37"/>
  <c r="BR20" i="37"/>
  <c r="BS20" i="37"/>
  <c r="BT20" i="37"/>
  <c r="BU20" i="37"/>
  <c r="BV20" i="37"/>
  <c r="BW20" i="37"/>
  <c r="BX20" i="37"/>
  <c r="BY20" i="37"/>
  <c r="BZ20" i="37"/>
  <c r="CA20" i="37"/>
  <c r="CB20" i="37"/>
  <c r="BR21" i="37"/>
  <c r="BS21" i="37"/>
  <c r="BT21" i="37"/>
  <c r="BU21" i="37"/>
  <c r="BV21" i="37"/>
  <c r="BW21" i="37"/>
  <c r="BX21" i="37"/>
  <c r="BY21" i="37"/>
  <c r="BZ21" i="37"/>
  <c r="CA21" i="37"/>
  <c r="CB21" i="37"/>
  <c r="BR22" i="37"/>
  <c r="BS22" i="37"/>
  <c r="BT22" i="37"/>
  <c r="BU22" i="37"/>
  <c r="BV22" i="37"/>
  <c r="BW22" i="37"/>
  <c r="BX22" i="37"/>
  <c r="BY22" i="37"/>
  <c r="BZ22" i="37"/>
  <c r="CA22" i="37"/>
  <c r="CB22" i="37"/>
  <c r="BR23" i="37"/>
  <c r="BS23" i="37"/>
  <c r="BT23" i="37"/>
  <c r="BU23" i="37"/>
  <c r="BV23" i="37"/>
  <c r="BW23" i="37"/>
  <c r="BX23" i="37"/>
  <c r="BY23" i="37"/>
  <c r="BZ23" i="37"/>
  <c r="CA23" i="37"/>
  <c r="CB23" i="37"/>
  <c r="BR24" i="37"/>
  <c r="BS24" i="37"/>
  <c r="BT24" i="37"/>
  <c r="BU24" i="37"/>
  <c r="BV24" i="37"/>
  <c r="BW24" i="37"/>
  <c r="BX24" i="37"/>
  <c r="BY24" i="37"/>
  <c r="BZ24" i="37"/>
  <c r="CA24" i="37"/>
  <c r="CB24" i="37"/>
  <c r="BR25" i="37"/>
  <c r="BS25" i="37"/>
  <c r="BT25" i="37"/>
  <c r="BU25" i="37"/>
  <c r="BV25" i="37"/>
  <c r="BW25" i="37"/>
  <c r="BX25" i="37"/>
  <c r="BY25" i="37"/>
  <c r="BZ25" i="37"/>
  <c r="CA25" i="37"/>
  <c r="CB25" i="37"/>
  <c r="BR26" i="37"/>
  <c r="BS26" i="37"/>
  <c r="BT26" i="37"/>
  <c r="BU26" i="37"/>
  <c r="BV26" i="37"/>
  <c r="BW26" i="37"/>
  <c r="BX26" i="37"/>
  <c r="BY26" i="37"/>
  <c r="BZ26" i="37"/>
  <c r="CA26" i="37"/>
  <c r="CB26" i="37"/>
  <c r="BR27" i="37"/>
  <c r="BS27" i="37"/>
  <c r="BT27" i="37"/>
  <c r="BU27" i="37"/>
  <c r="BV27" i="37"/>
  <c r="BW27" i="37"/>
  <c r="BX27" i="37"/>
  <c r="BY27" i="37"/>
  <c r="BZ27" i="37"/>
  <c r="CA27" i="37"/>
  <c r="CB27" i="37"/>
  <c r="BR28" i="37"/>
  <c r="BS28" i="37"/>
  <c r="BT28" i="37"/>
  <c r="BU28" i="37"/>
  <c r="BV28" i="37"/>
  <c r="BW28" i="37"/>
  <c r="BX28" i="37"/>
  <c r="BY28" i="37"/>
  <c r="BZ28" i="37"/>
  <c r="CA28" i="37"/>
  <c r="CB28" i="37"/>
  <c r="BR29" i="37"/>
  <c r="BS29" i="37"/>
  <c r="BT29" i="37"/>
  <c r="BU29" i="37"/>
  <c r="BV29" i="37"/>
  <c r="BW29" i="37"/>
  <c r="BX29" i="37"/>
  <c r="BY29" i="37"/>
  <c r="BZ29" i="37"/>
  <c r="CA29" i="37"/>
  <c r="CB29" i="37"/>
  <c r="BR30" i="37"/>
  <c r="BS30" i="37"/>
  <c r="BT30" i="37"/>
  <c r="BU30" i="37"/>
  <c r="BV30" i="37"/>
  <c r="BW30" i="37"/>
  <c r="BX30" i="37"/>
  <c r="BY30" i="37"/>
  <c r="BZ30" i="37"/>
  <c r="CA30" i="37"/>
  <c r="CB30" i="37"/>
  <c r="BR31" i="37"/>
  <c r="BS31" i="37"/>
  <c r="BT31" i="37"/>
  <c r="BU31" i="37"/>
  <c r="BV31" i="37"/>
  <c r="BW31" i="37"/>
  <c r="BX31" i="37"/>
  <c r="BY31" i="37"/>
  <c r="BZ31" i="37"/>
  <c r="CA31" i="37"/>
  <c r="CB31" i="37"/>
  <c r="BR32" i="37"/>
  <c r="BS32" i="37"/>
  <c r="BT32" i="37"/>
  <c r="BU32" i="37"/>
  <c r="BV32" i="37"/>
  <c r="BW32" i="37"/>
  <c r="BX32" i="37"/>
  <c r="BY32" i="37"/>
  <c r="BZ32" i="37"/>
  <c r="CA32" i="37"/>
  <c r="CB32" i="37"/>
  <c r="BR33" i="37"/>
  <c r="BS33" i="37"/>
  <c r="BT33" i="37"/>
  <c r="BU33" i="37"/>
  <c r="BV33" i="37"/>
  <c r="BW33" i="37"/>
  <c r="BX33" i="37"/>
  <c r="BY33" i="37"/>
  <c r="BZ33" i="37"/>
  <c r="CA33" i="37"/>
  <c r="CB33" i="37"/>
  <c r="BR34" i="37"/>
  <c r="BS34" i="37"/>
  <c r="BT34" i="37"/>
  <c r="BU34" i="37"/>
  <c r="BV34" i="37"/>
  <c r="BW34" i="37"/>
  <c r="BX34" i="37"/>
  <c r="BY34" i="37"/>
  <c r="BZ34" i="37"/>
  <c r="CA34" i="37"/>
  <c r="CB34" i="37"/>
  <c r="BR35" i="37"/>
  <c r="BS35" i="37"/>
  <c r="BT35" i="37"/>
  <c r="BU35" i="37"/>
  <c r="BV35" i="37"/>
  <c r="BW35" i="37"/>
  <c r="BX35" i="37"/>
  <c r="BY35" i="37"/>
  <c r="BZ35" i="37"/>
  <c r="CA35" i="37"/>
  <c r="CB35" i="37"/>
  <c r="BR36" i="37"/>
  <c r="BS36" i="37"/>
  <c r="BT36" i="37"/>
  <c r="BU36" i="37"/>
  <c r="BV36" i="37"/>
  <c r="BW36" i="37"/>
  <c r="BX36" i="37"/>
  <c r="BY36" i="37"/>
  <c r="BZ36" i="37"/>
  <c r="CA36" i="37"/>
  <c r="CB36" i="37"/>
  <c r="BR37" i="37"/>
  <c r="BS37" i="37"/>
  <c r="BT37" i="37"/>
  <c r="BU37" i="37"/>
  <c r="BV37" i="37"/>
  <c r="BW37" i="37"/>
  <c r="BX37" i="37"/>
  <c r="BY37" i="37"/>
  <c r="BZ37" i="37"/>
  <c r="CA37" i="37"/>
  <c r="CB37" i="37"/>
  <c r="BR38" i="37"/>
  <c r="BS38" i="37"/>
  <c r="BT38" i="37"/>
  <c r="BU38" i="37"/>
  <c r="BV38" i="37"/>
  <c r="BW38" i="37"/>
  <c r="BX38" i="37"/>
  <c r="BY38" i="37"/>
  <c r="BZ38" i="37"/>
  <c r="CA38" i="37"/>
  <c r="CB38" i="37"/>
  <c r="BR39" i="37"/>
  <c r="BS39" i="37"/>
  <c r="BT39" i="37"/>
  <c r="BU39" i="37"/>
  <c r="BV39" i="37"/>
  <c r="BW39" i="37"/>
  <c r="BX39" i="37"/>
  <c r="BY39" i="37"/>
  <c r="BZ39" i="37"/>
  <c r="CA39" i="37"/>
  <c r="CB39" i="37"/>
  <c r="BR40" i="37"/>
  <c r="BS40" i="37"/>
  <c r="BT40" i="37"/>
  <c r="BU40" i="37"/>
  <c r="BV40" i="37"/>
  <c r="BW40" i="37"/>
  <c r="BX40" i="37"/>
  <c r="BY40" i="37"/>
  <c r="BZ40" i="37"/>
  <c r="CA40" i="37"/>
  <c r="CB40" i="37"/>
  <c r="BR41" i="37"/>
  <c r="BS41" i="37"/>
  <c r="BT41" i="37"/>
  <c r="BU41" i="37"/>
  <c r="BV41" i="37"/>
  <c r="BW41" i="37"/>
  <c r="BX41" i="37"/>
  <c r="BY41" i="37"/>
  <c r="BZ41" i="37"/>
  <c r="CA41" i="37"/>
  <c r="CB41" i="37"/>
  <c r="BR42" i="37"/>
  <c r="BS42" i="37"/>
  <c r="BT42" i="37"/>
  <c r="BU42" i="37"/>
  <c r="BV42" i="37"/>
  <c r="BW42" i="37"/>
  <c r="BX42" i="37"/>
  <c r="BY42" i="37"/>
  <c r="BZ42" i="37"/>
  <c r="CA42" i="37"/>
  <c r="CB42" i="37"/>
  <c r="BR43" i="37"/>
  <c r="BS43" i="37"/>
  <c r="BT43" i="37"/>
  <c r="BU43" i="37"/>
  <c r="BV43" i="37"/>
  <c r="BW43" i="37"/>
  <c r="BX43" i="37"/>
  <c r="BY43" i="37"/>
  <c r="BZ43" i="37"/>
  <c r="CA43" i="37"/>
  <c r="CB43" i="37"/>
  <c r="BR44" i="37"/>
  <c r="BS44" i="37"/>
  <c r="BT44" i="37"/>
  <c r="BU44" i="37"/>
  <c r="BV44" i="37"/>
  <c r="BW44" i="37"/>
  <c r="BX44" i="37"/>
  <c r="BY44" i="37"/>
  <c r="BZ44" i="37"/>
  <c r="CA44" i="37"/>
  <c r="CB44" i="37"/>
  <c r="BR45" i="37"/>
  <c r="BS45" i="37"/>
  <c r="BT45" i="37"/>
  <c r="BU45" i="37"/>
  <c r="BV45" i="37"/>
  <c r="BW45" i="37"/>
  <c r="BX45" i="37"/>
  <c r="BY45" i="37"/>
  <c r="BZ45" i="37"/>
  <c r="CA45" i="37"/>
  <c r="CB45" i="37"/>
  <c r="BR46" i="37"/>
  <c r="BS46" i="37"/>
  <c r="BT46" i="37"/>
  <c r="BU46" i="37"/>
  <c r="BV46" i="37"/>
  <c r="BW46" i="37"/>
  <c r="BX46" i="37"/>
  <c r="BY46" i="37"/>
  <c r="BZ46" i="37"/>
  <c r="CA46" i="37"/>
  <c r="CB46" i="37"/>
  <c r="BD11" i="37"/>
  <c r="BE11" i="37"/>
  <c r="BF11" i="37"/>
  <c r="BG11" i="37"/>
  <c r="BH11" i="37"/>
  <c r="BI11" i="37"/>
  <c r="BJ11" i="37"/>
  <c r="BK11" i="37"/>
  <c r="BL11" i="37"/>
  <c r="BM11" i="37"/>
  <c r="BN11" i="37"/>
  <c r="BD12" i="37"/>
  <c r="BE12" i="37"/>
  <c r="BF12" i="37"/>
  <c r="BG12" i="37"/>
  <c r="BH12" i="37"/>
  <c r="BI12" i="37"/>
  <c r="BJ12" i="37"/>
  <c r="BK12" i="37"/>
  <c r="BL12" i="37"/>
  <c r="BM12" i="37"/>
  <c r="BN12" i="37"/>
  <c r="BD13" i="37"/>
  <c r="BE13" i="37"/>
  <c r="BF13" i="37"/>
  <c r="BG13" i="37"/>
  <c r="BH13" i="37"/>
  <c r="BI13" i="37"/>
  <c r="BJ13" i="37"/>
  <c r="BK13" i="37"/>
  <c r="BL13" i="37"/>
  <c r="BM13" i="37"/>
  <c r="BN13" i="37"/>
  <c r="BD14" i="37"/>
  <c r="BE14" i="37"/>
  <c r="BF14" i="37"/>
  <c r="BG14" i="37"/>
  <c r="BH14" i="37"/>
  <c r="BI14" i="37"/>
  <c r="BJ14" i="37"/>
  <c r="BK14" i="37"/>
  <c r="BL14" i="37"/>
  <c r="BM14" i="37"/>
  <c r="BN14" i="37"/>
  <c r="BD15" i="37"/>
  <c r="BE15" i="37"/>
  <c r="BF15" i="37"/>
  <c r="BG15" i="37"/>
  <c r="BH15" i="37"/>
  <c r="BI15" i="37"/>
  <c r="BJ15" i="37"/>
  <c r="BK15" i="37"/>
  <c r="BL15" i="37"/>
  <c r="BM15" i="37"/>
  <c r="BN15" i="37"/>
  <c r="BD16" i="37"/>
  <c r="BE16" i="37"/>
  <c r="BF16" i="37"/>
  <c r="BG16" i="37"/>
  <c r="BH16" i="37"/>
  <c r="BI16" i="37"/>
  <c r="BJ16" i="37"/>
  <c r="BK16" i="37"/>
  <c r="BL16" i="37"/>
  <c r="BM16" i="37"/>
  <c r="BN16" i="37"/>
  <c r="BD17" i="37"/>
  <c r="BE17" i="37"/>
  <c r="BF17" i="37"/>
  <c r="BG17" i="37"/>
  <c r="BH17" i="37"/>
  <c r="BI17" i="37"/>
  <c r="BJ17" i="37"/>
  <c r="BK17" i="37"/>
  <c r="BL17" i="37"/>
  <c r="BM17" i="37"/>
  <c r="BN17" i="37"/>
  <c r="BD18" i="37"/>
  <c r="BE18" i="37"/>
  <c r="BF18" i="37"/>
  <c r="BG18" i="37"/>
  <c r="BH18" i="37"/>
  <c r="BI18" i="37"/>
  <c r="BJ18" i="37"/>
  <c r="BK18" i="37"/>
  <c r="BL18" i="37"/>
  <c r="BM18" i="37"/>
  <c r="BN18" i="37"/>
  <c r="BD19" i="37"/>
  <c r="BE19" i="37"/>
  <c r="BF19" i="37"/>
  <c r="BG19" i="37"/>
  <c r="BH19" i="37"/>
  <c r="BI19" i="37"/>
  <c r="BJ19" i="37"/>
  <c r="BK19" i="37"/>
  <c r="BL19" i="37"/>
  <c r="BM19" i="37"/>
  <c r="BN19" i="37"/>
  <c r="BD20" i="37"/>
  <c r="BE20" i="37"/>
  <c r="BF20" i="37"/>
  <c r="BG20" i="37"/>
  <c r="BH20" i="37"/>
  <c r="BI20" i="37"/>
  <c r="BJ20" i="37"/>
  <c r="BK20" i="37"/>
  <c r="BL20" i="37"/>
  <c r="BM20" i="37"/>
  <c r="BN20" i="37"/>
  <c r="BD21" i="37"/>
  <c r="BE21" i="37"/>
  <c r="BF21" i="37"/>
  <c r="BG21" i="37"/>
  <c r="BH21" i="37"/>
  <c r="BI21" i="37"/>
  <c r="BJ21" i="37"/>
  <c r="BK21" i="37"/>
  <c r="BL21" i="37"/>
  <c r="BM21" i="37"/>
  <c r="BN21" i="37"/>
  <c r="BD22" i="37"/>
  <c r="BE22" i="37"/>
  <c r="BF22" i="37"/>
  <c r="BG22" i="37"/>
  <c r="BH22" i="37"/>
  <c r="BI22" i="37"/>
  <c r="BJ22" i="37"/>
  <c r="BK22" i="37"/>
  <c r="BL22" i="37"/>
  <c r="BM22" i="37"/>
  <c r="BN22" i="37"/>
  <c r="BD23" i="37"/>
  <c r="BE23" i="37"/>
  <c r="BF23" i="37"/>
  <c r="BG23" i="37"/>
  <c r="BH23" i="37"/>
  <c r="BI23" i="37"/>
  <c r="BJ23" i="37"/>
  <c r="BK23" i="37"/>
  <c r="BL23" i="37"/>
  <c r="BM23" i="37"/>
  <c r="BN23" i="37"/>
  <c r="BD24" i="37"/>
  <c r="BE24" i="37"/>
  <c r="BF24" i="37"/>
  <c r="BG24" i="37"/>
  <c r="BH24" i="37"/>
  <c r="BI24" i="37"/>
  <c r="BJ24" i="37"/>
  <c r="BK24" i="37"/>
  <c r="BL24" i="37"/>
  <c r="BM24" i="37"/>
  <c r="BN24" i="37"/>
  <c r="BD25" i="37"/>
  <c r="BE25" i="37"/>
  <c r="BF25" i="37"/>
  <c r="BG25" i="37"/>
  <c r="BH25" i="37"/>
  <c r="BI25" i="37"/>
  <c r="BJ25" i="37"/>
  <c r="BK25" i="37"/>
  <c r="BL25" i="37"/>
  <c r="BM25" i="37"/>
  <c r="BN25" i="37"/>
  <c r="BD26" i="37"/>
  <c r="BE26" i="37"/>
  <c r="BF26" i="37"/>
  <c r="BG26" i="37"/>
  <c r="BH26" i="37"/>
  <c r="BI26" i="37"/>
  <c r="BJ26" i="37"/>
  <c r="BK26" i="37"/>
  <c r="BL26" i="37"/>
  <c r="BM26" i="37"/>
  <c r="BN26" i="37"/>
  <c r="BD27" i="37"/>
  <c r="BE27" i="37"/>
  <c r="BF27" i="37"/>
  <c r="BG27" i="37"/>
  <c r="BH27" i="37"/>
  <c r="BI27" i="37"/>
  <c r="BJ27" i="37"/>
  <c r="BK27" i="37"/>
  <c r="BL27" i="37"/>
  <c r="BM27" i="37"/>
  <c r="BN27" i="37"/>
  <c r="BD28" i="37"/>
  <c r="BE28" i="37"/>
  <c r="BF28" i="37"/>
  <c r="BG28" i="37"/>
  <c r="BH28" i="37"/>
  <c r="BI28" i="37"/>
  <c r="BJ28" i="37"/>
  <c r="BK28" i="37"/>
  <c r="BL28" i="37"/>
  <c r="BM28" i="37"/>
  <c r="BN28" i="37"/>
  <c r="BD29" i="37"/>
  <c r="BE29" i="37"/>
  <c r="BF29" i="37"/>
  <c r="BG29" i="37"/>
  <c r="BH29" i="37"/>
  <c r="BI29" i="37"/>
  <c r="BJ29" i="37"/>
  <c r="BK29" i="37"/>
  <c r="BL29" i="37"/>
  <c r="BM29" i="37"/>
  <c r="BN29" i="37"/>
  <c r="BD30" i="37"/>
  <c r="BE30" i="37"/>
  <c r="BF30" i="37"/>
  <c r="BG30" i="37"/>
  <c r="BH30" i="37"/>
  <c r="BI30" i="37"/>
  <c r="BJ30" i="37"/>
  <c r="BK30" i="37"/>
  <c r="BL30" i="37"/>
  <c r="BM30" i="37"/>
  <c r="BN30" i="37"/>
  <c r="BD31" i="37"/>
  <c r="BE31" i="37"/>
  <c r="BF31" i="37"/>
  <c r="BG31" i="37"/>
  <c r="BH31" i="37"/>
  <c r="BI31" i="37"/>
  <c r="BJ31" i="37"/>
  <c r="BK31" i="37"/>
  <c r="BL31" i="37"/>
  <c r="BM31" i="37"/>
  <c r="BN31" i="37"/>
  <c r="BD32" i="37"/>
  <c r="BE32" i="37"/>
  <c r="BF32" i="37"/>
  <c r="BG32" i="37"/>
  <c r="BH32" i="37"/>
  <c r="BI32" i="37"/>
  <c r="BJ32" i="37"/>
  <c r="BK32" i="37"/>
  <c r="BL32" i="37"/>
  <c r="BM32" i="37"/>
  <c r="BN32" i="37"/>
  <c r="BD33" i="37"/>
  <c r="BE33" i="37"/>
  <c r="BF33" i="37"/>
  <c r="BG33" i="37"/>
  <c r="BH33" i="37"/>
  <c r="BI33" i="37"/>
  <c r="BJ33" i="37"/>
  <c r="BK33" i="37"/>
  <c r="BL33" i="37"/>
  <c r="BM33" i="37"/>
  <c r="BN33" i="37"/>
  <c r="BD34" i="37"/>
  <c r="BE34" i="37"/>
  <c r="BF34" i="37"/>
  <c r="BG34" i="37"/>
  <c r="BH34" i="37"/>
  <c r="BI34" i="37"/>
  <c r="BJ34" i="37"/>
  <c r="BK34" i="37"/>
  <c r="BL34" i="37"/>
  <c r="BM34" i="37"/>
  <c r="BN34" i="37"/>
  <c r="BD35" i="37"/>
  <c r="BE35" i="37"/>
  <c r="BF35" i="37"/>
  <c r="BG35" i="37"/>
  <c r="BH35" i="37"/>
  <c r="BI35" i="37"/>
  <c r="BJ35" i="37"/>
  <c r="BK35" i="37"/>
  <c r="BL35" i="37"/>
  <c r="BM35" i="37"/>
  <c r="BN35" i="37"/>
  <c r="BD36" i="37"/>
  <c r="BE36" i="37"/>
  <c r="BF36" i="37"/>
  <c r="BG36" i="37"/>
  <c r="BH36" i="37"/>
  <c r="BI36" i="37"/>
  <c r="BJ36" i="37"/>
  <c r="BK36" i="37"/>
  <c r="BL36" i="37"/>
  <c r="BM36" i="37"/>
  <c r="BN36" i="37"/>
  <c r="BD37" i="37"/>
  <c r="BE37" i="37"/>
  <c r="BF37" i="37"/>
  <c r="BG37" i="37"/>
  <c r="BH37" i="37"/>
  <c r="BI37" i="37"/>
  <c r="BJ37" i="37"/>
  <c r="BK37" i="37"/>
  <c r="BL37" i="37"/>
  <c r="BM37" i="37"/>
  <c r="BN37" i="37"/>
  <c r="BD38" i="37"/>
  <c r="BE38" i="37"/>
  <c r="BF38" i="37"/>
  <c r="BG38" i="37"/>
  <c r="BH38" i="37"/>
  <c r="BI38" i="37"/>
  <c r="BJ38" i="37"/>
  <c r="BK38" i="37"/>
  <c r="BL38" i="37"/>
  <c r="BM38" i="37"/>
  <c r="BN38" i="37"/>
  <c r="BD39" i="37"/>
  <c r="BE39" i="37"/>
  <c r="BF39" i="37"/>
  <c r="BG39" i="37"/>
  <c r="BH39" i="37"/>
  <c r="BI39" i="37"/>
  <c r="BJ39" i="37"/>
  <c r="BK39" i="37"/>
  <c r="BL39" i="37"/>
  <c r="BM39" i="37"/>
  <c r="BN39" i="37"/>
  <c r="BD40" i="37"/>
  <c r="BE40" i="37"/>
  <c r="BF40" i="37"/>
  <c r="BG40" i="37"/>
  <c r="BH40" i="37"/>
  <c r="BI40" i="37"/>
  <c r="BJ40" i="37"/>
  <c r="BK40" i="37"/>
  <c r="BL40" i="37"/>
  <c r="BM40" i="37"/>
  <c r="BN40" i="37"/>
  <c r="BD41" i="37"/>
  <c r="BE41" i="37"/>
  <c r="BF41" i="37"/>
  <c r="BG41" i="37"/>
  <c r="BH41" i="37"/>
  <c r="BI41" i="37"/>
  <c r="BJ41" i="37"/>
  <c r="BK41" i="37"/>
  <c r="BL41" i="37"/>
  <c r="BM41" i="37"/>
  <c r="BN41" i="37"/>
  <c r="BD42" i="37"/>
  <c r="BE42" i="37"/>
  <c r="BF42" i="37"/>
  <c r="BG42" i="37"/>
  <c r="BH42" i="37"/>
  <c r="BI42" i="37"/>
  <c r="BJ42" i="37"/>
  <c r="BK42" i="37"/>
  <c r="BL42" i="37"/>
  <c r="BM42" i="37"/>
  <c r="BN42" i="37"/>
  <c r="BD43" i="37"/>
  <c r="BE43" i="37"/>
  <c r="BF43" i="37"/>
  <c r="BG43" i="37"/>
  <c r="BH43" i="37"/>
  <c r="BI43" i="37"/>
  <c r="BJ43" i="37"/>
  <c r="BK43" i="37"/>
  <c r="BL43" i="37"/>
  <c r="BM43" i="37"/>
  <c r="BN43" i="37"/>
  <c r="BD44" i="37"/>
  <c r="BE44" i="37"/>
  <c r="BF44" i="37"/>
  <c r="BG44" i="37"/>
  <c r="BH44" i="37"/>
  <c r="BI44" i="37"/>
  <c r="BJ44" i="37"/>
  <c r="BK44" i="37"/>
  <c r="BL44" i="37"/>
  <c r="BM44" i="37"/>
  <c r="BN44" i="37"/>
  <c r="BD45" i="37"/>
  <c r="BE45" i="37"/>
  <c r="BF45" i="37"/>
  <c r="BG45" i="37"/>
  <c r="BH45" i="37"/>
  <c r="BI45" i="37"/>
  <c r="BJ45" i="37"/>
  <c r="BK45" i="37"/>
  <c r="BL45" i="37"/>
  <c r="BM45" i="37"/>
  <c r="BN45" i="37"/>
  <c r="BD46" i="37"/>
  <c r="BE46" i="37"/>
  <c r="BF46" i="37"/>
  <c r="BG46" i="37"/>
  <c r="BH46" i="37"/>
  <c r="BI46" i="37"/>
  <c r="BJ46" i="37"/>
  <c r="BK46" i="37"/>
  <c r="BL46" i="37"/>
  <c r="BM46" i="37"/>
  <c r="BN46" i="37"/>
  <c r="AP11" i="37"/>
  <c r="AQ11" i="37"/>
  <c r="AR11" i="37"/>
  <c r="AS11" i="37"/>
  <c r="AT11" i="37"/>
  <c r="AU11" i="37"/>
  <c r="AV11" i="37"/>
  <c r="AW11" i="37"/>
  <c r="AX11" i="37"/>
  <c r="AY11" i="37"/>
  <c r="AZ11" i="37"/>
  <c r="AP12" i="37"/>
  <c r="AQ12" i="37"/>
  <c r="AR12" i="37"/>
  <c r="AS12" i="37"/>
  <c r="AT12" i="37"/>
  <c r="AU12" i="37"/>
  <c r="AV12" i="37"/>
  <c r="AW12" i="37"/>
  <c r="AX12" i="37"/>
  <c r="AY12" i="37"/>
  <c r="AZ12" i="37"/>
  <c r="AP13" i="37"/>
  <c r="AQ13" i="37"/>
  <c r="AR13" i="37"/>
  <c r="AS13" i="37"/>
  <c r="AT13" i="37"/>
  <c r="AU13" i="37"/>
  <c r="AV13" i="37"/>
  <c r="AW13" i="37"/>
  <c r="AX13" i="37"/>
  <c r="AY13" i="37"/>
  <c r="AZ13" i="37"/>
  <c r="AP14" i="37"/>
  <c r="AQ14" i="37"/>
  <c r="AR14" i="37"/>
  <c r="AS14" i="37"/>
  <c r="AT14" i="37"/>
  <c r="AU14" i="37"/>
  <c r="AV14" i="37"/>
  <c r="AW14" i="37"/>
  <c r="AX14" i="37"/>
  <c r="AY14" i="37"/>
  <c r="AZ14" i="37"/>
  <c r="AP15" i="37"/>
  <c r="AQ15" i="37"/>
  <c r="AR15" i="37"/>
  <c r="AS15" i="37"/>
  <c r="AT15" i="37"/>
  <c r="AU15" i="37"/>
  <c r="AV15" i="37"/>
  <c r="AW15" i="37"/>
  <c r="AX15" i="37"/>
  <c r="AY15" i="37"/>
  <c r="AZ15" i="37"/>
  <c r="AP16" i="37"/>
  <c r="AQ16" i="37"/>
  <c r="AR16" i="37"/>
  <c r="AS16" i="37"/>
  <c r="AT16" i="37"/>
  <c r="AU16" i="37"/>
  <c r="AV16" i="37"/>
  <c r="AW16" i="37"/>
  <c r="AX16" i="37"/>
  <c r="AY16" i="37"/>
  <c r="AZ16" i="37"/>
  <c r="AP17" i="37"/>
  <c r="AQ17" i="37"/>
  <c r="AR17" i="37"/>
  <c r="AS17" i="37"/>
  <c r="AT17" i="37"/>
  <c r="AU17" i="37"/>
  <c r="AV17" i="37"/>
  <c r="AW17" i="37"/>
  <c r="AX17" i="37"/>
  <c r="AY17" i="37"/>
  <c r="AZ17" i="37"/>
  <c r="AP18" i="37"/>
  <c r="AQ18" i="37"/>
  <c r="AR18" i="37"/>
  <c r="AS18" i="37"/>
  <c r="AT18" i="37"/>
  <c r="AU18" i="37"/>
  <c r="AV18" i="37"/>
  <c r="AW18" i="37"/>
  <c r="AX18" i="37"/>
  <c r="AY18" i="37"/>
  <c r="AZ18" i="37"/>
  <c r="AP19" i="37"/>
  <c r="AQ19" i="37"/>
  <c r="AR19" i="37"/>
  <c r="AS19" i="37"/>
  <c r="AT19" i="37"/>
  <c r="AU19" i="37"/>
  <c r="AV19" i="37"/>
  <c r="AW19" i="37"/>
  <c r="AX19" i="37"/>
  <c r="AY19" i="37"/>
  <c r="AZ19" i="37"/>
  <c r="AP20" i="37"/>
  <c r="AQ20" i="37"/>
  <c r="AR20" i="37"/>
  <c r="AS20" i="37"/>
  <c r="AT20" i="37"/>
  <c r="AU20" i="37"/>
  <c r="AV20" i="37"/>
  <c r="AW20" i="37"/>
  <c r="AX20" i="37"/>
  <c r="AY20" i="37"/>
  <c r="AZ20" i="37"/>
  <c r="AP21" i="37"/>
  <c r="AQ21" i="37"/>
  <c r="AR21" i="37"/>
  <c r="AS21" i="37"/>
  <c r="AT21" i="37"/>
  <c r="AU21" i="37"/>
  <c r="AV21" i="37"/>
  <c r="AW21" i="37"/>
  <c r="AX21" i="37"/>
  <c r="AY21" i="37"/>
  <c r="AZ21" i="37"/>
  <c r="AP22" i="37"/>
  <c r="AQ22" i="37"/>
  <c r="AR22" i="37"/>
  <c r="AS22" i="37"/>
  <c r="AT22" i="37"/>
  <c r="AU22" i="37"/>
  <c r="AV22" i="37"/>
  <c r="AW22" i="37"/>
  <c r="AX22" i="37"/>
  <c r="AY22" i="37"/>
  <c r="AZ22" i="37"/>
  <c r="AP23" i="37"/>
  <c r="AQ23" i="37"/>
  <c r="AR23" i="37"/>
  <c r="AS23" i="37"/>
  <c r="AT23" i="37"/>
  <c r="AU23" i="37"/>
  <c r="AV23" i="37"/>
  <c r="AW23" i="37"/>
  <c r="AX23" i="37"/>
  <c r="AY23" i="37"/>
  <c r="AZ23" i="37"/>
  <c r="AP24" i="37"/>
  <c r="AQ24" i="37"/>
  <c r="AR24" i="37"/>
  <c r="AS24" i="37"/>
  <c r="AT24" i="37"/>
  <c r="AU24" i="37"/>
  <c r="AV24" i="37"/>
  <c r="AW24" i="37"/>
  <c r="AX24" i="37"/>
  <c r="AY24" i="37"/>
  <c r="AZ24" i="37"/>
  <c r="AP25" i="37"/>
  <c r="AQ25" i="37"/>
  <c r="AR25" i="37"/>
  <c r="AS25" i="37"/>
  <c r="AT25" i="37"/>
  <c r="AU25" i="37"/>
  <c r="AV25" i="37"/>
  <c r="AW25" i="37"/>
  <c r="AX25" i="37"/>
  <c r="AY25" i="37"/>
  <c r="AZ25" i="37"/>
  <c r="AP26" i="37"/>
  <c r="AQ26" i="37"/>
  <c r="AR26" i="37"/>
  <c r="AS26" i="37"/>
  <c r="AT26" i="37"/>
  <c r="AU26" i="37"/>
  <c r="AV26" i="37"/>
  <c r="AW26" i="37"/>
  <c r="AX26" i="37"/>
  <c r="AY26" i="37"/>
  <c r="AZ26" i="37"/>
  <c r="AP27" i="37"/>
  <c r="AQ27" i="37"/>
  <c r="AR27" i="37"/>
  <c r="AS27" i="37"/>
  <c r="AT27" i="37"/>
  <c r="AU27" i="37"/>
  <c r="AV27" i="37"/>
  <c r="AW27" i="37"/>
  <c r="AX27" i="37"/>
  <c r="AY27" i="37"/>
  <c r="AZ27" i="37"/>
  <c r="AP28" i="37"/>
  <c r="AQ28" i="37"/>
  <c r="AR28" i="37"/>
  <c r="AS28" i="37"/>
  <c r="AT28" i="37"/>
  <c r="AU28" i="37"/>
  <c r="AV28" i="37"/>
  <c r="AW28" i="37"/>
  <c r="AX28" i="37"/>
  <c r="AY28" i="37"/>
  <c r="AZ28" i="37"/>
  <c r="AP29" i="37"/>
  <c r="AQ29" i="37"/>
  <c r="AR29" i="37"/>
  <c r="AS29" i="37"/>
  <c r="AT29" i="37"/>
  <c r="AU29" i="37"/>
  <c r="AV29" i="37"/>
  <c r="AW29" i="37"/>
  <c r="AX29" i="37"/>
  <c r="AY29" i="37"/>
  <c r="AZ29" i="37"/>
  <c r="AP30" i="37"/>
  <c r="AQ30" i="37"/>
  <c r="AR30" i="37"/>
  <c r="AS30" i="37"/>
  <c r="AT30" i="37"/>
  <c r="AU30" i="37"/>
  <c r="AV30" i="37"/>
  <c r="AW30" i="37"/>
  <c r="AX30" i="37"/>
  <c r="AY30" i="37"/>
  <c r="AZ30" i="37"/>
  <c r="AP31" i="37"/>
  <c r="AQ31" i="37"/>
  <c r="AR31" i="37"/>
  <c r="AS31" i="37"/>
  <c r="AT31" i="37"/>
  <c r="AU31" i="37"/>
  <c r="AV31" i="37"/>
  <c r="AW31" i="37"/>
  <c r="AX31" i="37"/>
  <c r="AY31" i="37"/>
  <c r="AZ31" i="37"/>
  <c r="AP32" i="37"/>
  <c r="AQ32" i="37"/>
  <c r="AR32" i="37"/>
  <c r="AS32" i="37"/>
  <c r="AT32" i="37"/>
  <c r="AU32" i="37"/>
  <c r="AV32" i="37"/>
  <c r="AW32" i="37"/>
  <c r="AX32" i="37"/>
  <c r="AY32" i="37"/>
  <c r="AZ32" i="37"/>
  <c r="AP33" i="37"/>
  <c r="AQ33" i="37"/>
  <c r="AR33" i="37"/>
  <c r="AS33" i="37"/>
  <c r="AT33" i="37"/>
  <c r="AU33" i="37"/>
  <c r="AV33" i="37"/>
  <c r="AW33" i="37"/>
  <c r="AX33" i="37"/>
  <c r="AY33" i="37"/>
  <c r="AZ33" i="37"/>
  <c r="AP34" i="37"/>
  <c r="AQ34" i="37"/>
  <c r="AR34" i="37"/>
  <c r="AS34" i="37"/>
  <c r="AT34" i="37"/>
  <c r="AU34" i="37"/>
  <c r="AV34" i="37"/>
  <c r="AW34" i="37"/>
  <c r="AX34" i="37"/>
  <c r="AY34" i="37"/>
  <c r="AZ34" i="37"/>
  <c r="AP35" i="37"/>
  <c r="AQ35" i="37"/>
  <c r="AR35" i="37"/>
  <c r="AS35" i="37"/>
  <c r="AT35" i="37"/>
  <c r="AU35" i="37"/>
  <c r="AV35" i="37"/>
  <c r="AW35" i="37"/>
  <c r="AX35" i="37"/>
  <c r="AY35" i="37"/>
  <c r="AZ35" i="37"/>
  <c r="AP36" i="37"/>
  <c r="AQ36" i="37"/>
  <c r="AR36" i="37"/>
  <c r="AS36" i="37"/>
  <c r="AT36" i="37"/>
  <c r="AU36" i="37"/>
  <c r="AV36" i="37"/>
  <c r="AW36" i="37"/>
  <c r="AX36" i="37"/>
  <c r="AY36" i="37"/>
  <c r="AZ36" i="37"/>
  <c r="AP37" i="37"/>
  <c r="AQ37" i="37"/>
  <c r="AR37" i="37"/>
  <c r="AS37" i="37"/>
  <c r="AT37" i="37"/>
  <c r="AU37" i="37"/>
  <c r="AV37" i="37"/>
  <c r="AW37" i="37"/>
  <c r="AX37" i="37"/>
  <c r="AY37" i="37"/>
  <c r="AZ37" i="37"/>
  <c r="AP38" i="37"/>
  <c r="AQ38" i="37"/>
  <c r="AR38" i="37"/>
  <c r="AS38" i="37"/>
  <c r="AT38" i="37"/>
  <c r="AU38" i="37"/>
  <c r="AV38" i="37"/>
  <c r="AW38" i="37"/>
  <c r="AX38" i="37"/>
  <c r="AY38" i="37"/>
  <c r="AZ38" i="37"/>
  <c r="AP39" i="37"/>
  <c r="AQ39" i="37"/>
  <c r="AR39" i="37"/>
  <c r="AS39" i="37"/>
  <c r="AT39" i="37"/>
  <c r="AU39" i="37"/>
  <c r="AV39" i="37"/>
  <c r="AW39" i="37"/>
  <c r="AX39" i="37"/>
  <c r="AY39" i="37"/>
  <c r="AZ39" i="37"/>
  <c r="AP40" i="37"/>
  <c r="AQ40" i="37"/>
  <c r="AR40" i="37"/>
  <c r="AS40" i="37"/>
  <c r="AT40" i="37"/>
  <c r="AU40" i="37"/>
  <c r="AV40" i="37"/>
  <c r="AW40" i="37"/>
  <c r="AX40" i="37"/>
  <c r="AY40" i="37"/>
  <c r="AZ40" i="37"/>
  <c r="AP41" i="37"/>
  <c r="AQ41" i="37"/>
  <c r="AR41" i="37"/>
  <c r="AS41" i="37"/>
  <c r="AT41" i="37"/>
  <c r="AU41" i="37"/>
  <c r="AV41" i="37"/>
  <c r="AW41" i="37"/>
  <c r="AX41" i="37"/>
  <c r="AY41" i="37"/>
  <c r="AZ41" i="37"/>
  <c r="AP42" i="37"/>
  <c r="AQ42" i="37"/>
  <c r="AR42" i="37"/>
  <c r="AS42" i="37"/>
  <c r="AT42" i="37"/>
  <c r="AU42" i="37"/>
  <c r="AV42" i="37"/>
  <c r="AW42" i="37"/>
  <c r="AX42" i="37"/>
  <c r="AY42" i="37"/>
  <c r="AZ42" i="37"/>
  <c r="AP43" i="37"/>
  <c r="AQ43" i="37"/>
  <c r="AR43" i="37"/>
  <c r="AS43" i="37"/>
  <c r="AT43" i="37"/>
  <c r="AU43" i="37"/>
  <c r="AV43" i="37"/>
  <c r="AW43" i="37"/>
  <c r="AX43" i="37"/>
  <c r="AY43" i="37"/>
  <c r="AZ43" i="37"/>
  <c r="AP44" i="37"/>
  <c r="AQ44" i="37"/>
  <c r="AR44" i="37"/>
  <c r="AS44" i="37"/>
  <c r="AT44" i="37"/>
  <c r="AU44" i="37"/>
  <c r="AV44" i="37"/>
  <c r="AW44" i="37"/>
  <c r="AX44" i="37"/>
  <c r="AY44" i="37"/>
  <c r="AZ44" i="37"/>
  <c r="AP45" i="37"/>
  <c r="AQ45" i="37"/>
  <c r="AR45" i="37"/>
  <c r="AS45" i="37"/>
  <c r="AT45" i="37"/>
  <c r="AU45" i="37"/>
  <c r="AV45" i="37"/>
  <c r="AW45" i="37"/>
  <c r="AX45" i="37"/>
  <c r="AY45" i="37"/>
  <c r="AZ45" i="37"/>
  <c r="AP46" i="37"/>
  <c r="AQ46" i="37"/>
  <c r="AR46" i="37"/>
  <c r="AS46" i="37"/>
  <c r="AT46" i="37"/>
  <c r="AU46" i="37"/>
  <c r="AV46" i="37"/>
  <c r="AW46" i="37"/>
  <c r="AX46" i="37"/>
  <c r="AY46" i="37"/>
  <c r="AZ46" i="37"/>
  <c r="A11" i="37"/>
  <c r="B11" i="37"/>
  <c r="F11" i="37"/>
  <c r="G11" i="37"/>
  <c r="A12" i="37"/>
  <c r="B12" i="37"/>
  <c r="F12" i="37"/>
  <c r="G12" i="37"/>
  <c r="A13" i="37"/>
  <c r="B13" i="37"/>
  <c r="F13" i="37"/>
  <c r="G13" i="37"/>
  <c r="A14" i="37"/>
  <c r="B14" i="37"/>
  <c r="F14" i="37"/>
  <c r="G14" i="37"/>
  <c r="A15" i="37"/>
  <c r="B15" i="37"/>
  <c r="F15" i="37"/>
  <c r="G15" i="37"/>
  <c r="A16" i="37"/>
  <c r="B16" i="37"/>
  <c r="F16" i="37"/>
  <c r="G16" i="37"/>
  <c r="A17" i="37"/>
  <c r="B17" i="37"/>
  <c r="F17" i="37"/>
  <c r="G17" i="37"/>
  <c r="A18" i="37"/>
  <c r="B18" i="37"/>
  <c r="F18" i="37"/>
  <c r="G18" i="37"/>
  <c r="A19" i="37"/>
  <c r="B19" i="37"/>
  <c r="F19" i="37"/>
  <c r="G19" i="37"/>
  <c r="A20" i="37"/>
  <c r="B20" i="37"/>
  <c r="F20" i="37"/>
  <c r="G20" i="37"/>
  <c r="A21" i="37"/>
  <c r="B21" i="37"/>
  <c r="F21" i="37"/>
  <c r="G21" i="37"/>
  <c r="A22" i="37"/>
  <c r="B22" i="37"/>
  <c r="F22" i="37"/>
  <c r="G22" i="37"/>
  <c r="A23" i="37"/>
  <c r="B23" i="37"/>
  <c r="F23" i="37"/>
  <c r="G23" i="37"/>
  <c r="A24" i="37"/>
  <c r="B24" i="37"/>
  <c r="F24" i="37"/>
  <c r="G24" i="37"/>
  <c r="A25" i="37"/>
  <c r="B25" i="37"/>
  <c r="F25" i="37"/>
  <c r="G25" i="37"/>
  <c r="A26" i="37"/>
  <c r="B26" i="37"/>
  <c r="F26" i="37"/>
  <c r="G26" i="37"/>
  <c r="A27" i="37"/>
  <c r="B27" i="37"/>
  <c r="F27" i="37"/>
  <c r="G27" i="37"/>
  <c r="A28" i="37"/>
  <c r="B28" i="37"/>
  <c r="F28" i="37"/>
  <c r="G28" i="37"/>
  <c r="A29" i="37"/>
  <c r="B29" i="37"/>
  <c r="F29" i="37"/>
  <c r="G29" i="37"/>
  <c r="A30" i="37"/>
  <c r="B30" i="37"/>
  <c r="F30" i="37"/>
  <c r="G30" i="37"/>
  <c r="A31" i="37"/>
  <c r="B31" i="37"/>
  <c r="F31" i="37"/>
  <c r="G31" i="37"/>
  <c r="A32" i="37"/>
  <c r="B32" i="37"/>
  <c r="F32" i="37"/>
  <c r="G32" i="37"/>
  <c r="A33" i="37"/>
  <c r="B33" i="37"/>
  <c r="F33" i="37"/>
  <c r="G33" i="37"/>
  <c r="A34" i="37"/>
  <c r="B34" i="37"/>
  <c r="F34" i="37"/>
  <c r="G34" i="37"/>
  <c r="A35" i="37"/>
  <c r="B35" i="37"/>
  <c r="F35" i="37"/>
  <c r="G35" i="37"/>
  <c r="A36" i="37"/>
  <c r="B36" i="37"/>
  <c r="F36" i="37"/>
  <c r="G36" i="37"/>
  <c r="A37" i="37"/>
  <c r="B37" i="37"/>
  <c r="F37" i="37"/>
  <c r="G37" i="37"/>
  <c r="A38" i="37"/>
  <c r="B38" i="37"/>
  <c r="F38" i="37"/>
  <c r="G38" i="37"/>
  <c r="A39" i="37"/>
  <c r="B39" i="37"/>
  <c r="F39" i="37"/>
  <c r="G39" i="37"/>
  <c r="A40" i="37"/>
  <c r="B40" i="37"/>
  <c r="F40" i="37"/>
  <c r="G40" i="37"/>
  <c r="A41" i="37"/>
  <c r="B41" i="37"/>
  <c r="F41" i="37"/>
  <c r="G41" i="37"/>
  <c r="A42" i="37"/>
  <c r="B42" i="37"/>
  <c r="F42" i="37"/>
  <c r="G42" i="37"/>
  <c r="A43" i="37"/>
  <c r="B43" i="37"/>
  <c r="F43" i="37"/>
  <c r="G43" i="37"/>
  <c r="A44" i="37"/>
  <c r="B44" i="37"/>
  <c r="F44" i="37"/>
  <c r="G44" i="37"/>
  <c r="A45" i="37"/>
  <c r="B45" i="37"/>
  <c r="F45" i="37"/>
  <c r="G45" i="37"/>
  <c r="A46" i="37"/>
  <c r="B46" i="37"/>
  <c r="F46" i="37"/>
  <c r="G46" i="37"/>
  <c r="U16" i="39"/>
  <c r="AC16" i="39"/>
  <c r="T17" i="39"/>
  <c r="T18" i="39"/>
  <c r="S19" i="39"/>
  <c r="T19" i="39"/>
  <c r="U19" i="39"/>
  <c r="V19" i="39"/>
  <c r="Y19" i="39"/>
  <c r="Z19" i="39"/>
  <c r="AA19" i="39"/>
  <c r="AB19" i="39"/>
  <c r="AC19" i="39"/>
  <c r="AD19" i="39"/>
  <c r="AG19" i="39"/>
  <c r="AH19" i="39"/>
  <c r="AL19" i="37" s="1"/>
  <c r="AI19" i="39"/>
  <c r="S20" i="39"/>
  <c r="T20" i="39"/>
  <c r="U20" i="39"/>
  <c r="V20" i="39"/>
  <c r="Y20" i="39"/>
  <c r="Z20" i="39"/>
  <c r="AA20" i="39"/>
  <c r="AB20" i="39"/>
  <c r="AC20" i="39"/>
  <c r="AD20" i="39"/>
  <c r="AG20" i="39"/>
  <c r="AH20" i="39"/>
  <c r="AI20" i="39"/>
  <c r="S21" i="39"/>
  <c r="T21" i="39"/>
  <c r="U21" i="39"/>
  <c r="V21" i="39"/>
  <c r="Y21" i="39"/>
  <c r="Z21" i="39"/>
  <c r="AA21" i="39"/>
  <c r="AB21" i="39"/>
  <c r="AC21" i="39"/>
  <c r="AD21" i="39"/>
  <c r="AG21" i="39"/>
  <c r="AH21" i="39"/>
  <c r="AL21" i="37" s="1"/>
  <c r="AI21" i="39"/>
  <c r="S22" i="39"/>
  <c r="T22" i="39"/>
  <c r="U22" i="39"/>
  <c r="V22" i="39"/>
  <c r="Y22" i="39"/>
  <c r="Z22" i="39"/>
  <c r="AA22" i="39"/>
  <c r="AB22" i="39"/>
  <c r="AC22" i="39"/>
  <c r="AD22" i="39"/>
  <c r="AG22" i="39"/>
  <c r="AH22" i="39"/>
  <c r="AL22" i="37" s="1"/>
  <c r="AI22" i="39"/>
  <c r="S23" i="39"/>
  <c r="T23" i="39"/>
  <c r="U23" i="39"/>
  <c r="V23" i="39"/>
  <c r="Y23" i="39"/>
  <c r="Z23" i="39"/>
  <c r="AA23" i="39"/>
  <c r="AB23" i="39"/>
  <c r="AC23" i="39"/>
  <c r="AD23" i="39"/>
  <c r="AG23" i="39"/>
  <c r="AH23" i="39"/>
  <c r="AL23" i="37" s="1"/>
  <c r="AI23" i="39"/>
  <c r="S24" i="39"/>
  <c r="T24" i="39"/>
  <c r="U24" i="39"/>
  <c r="V24" i="39"/>
  <c r="Y24" i="39"/>
  <c r="Z24" i="39"/>
  <c r="AA24" i="39"/>
  <c r="AB24" i="39"/>
  <c r="AC24" i="39"/>
  <c r="AD24" i="39"/>
  <c r="AG24" i="39"/>
  <c r="AH24" i="39"/>
  <c r="AL24" i="37" s="1"/>
  <c r="AI24" i="39"/>
  <c r="S25" i="39"/>
  <c r="T25" i="39"/>
  <c r="U25" i="39"/>
  <c r="V25" i="39"/>
  <c r="Y25" i="39"/>
  <c r="Z25" i="39"/>
  <c r="AA25" i="39"/>
  <c r="AB25" i="39"/>
  <c r="AC25" i="39"/>
  <c r="AD25" i="39"/>
  <c r="AG25" i="39"/>
  <c r="AH25" i="39"/>
  <c r="AL25" i="37" s="1"/>
  <c r="AI25" i="39"/>
  <c r="S26" i="39"/>
  <c r="T26" i="39"/>
  <c r="U26" i="39"/>
  <c r="V26" i="39"/>
  <c r="Y26" i="39"/>
  <c r="Z26" i="39"/>
  <c r="AA26" i="39"/>
  <c r="AB26" i="39"/>
  <c r="AC26" i="39"/>
  <c r="AD26" i="39"/>
  <c r="AG26" i="39"/>
  <c r="AH26" i="39"/>
  <c r="AL26" i="37" s="1"/>
  <c r="AI26" i="39"/>
  <c r="S27" i="39"/>
  <c r="T27" i="39"/>
  <c r="U27" i="39"/>
  <c r="V27" i="39"/>
  <c r="Y27" i="39"/>
  <c r="Z27" i="39"/>
  <c r="AA27" i="39"/>
  <c r="AB27" i="39"/>
  <c r="AC27" i="39"/>
  <c r="AD27" i="39"/>
  <c r="AG27" i="39"/>
  <c r="AH27" i="39"/>
  <c r="AL27" i="37" s="1"/>
  <c r="AI27" i="39"/>
  <c r="S28" i="39"/>
  <c r="T28" i="39"/>
  <c r="U28" i="39"/>
  <c r="V28" i="39"/>
  <c r="Y28" i="39"/>
  <c r="Z28" i="39"/>
  <c r="AA28" i="39"/>
  <c r="AB28" i="39"/>
  <c r="AC28" i="39"/>
  <c r="AD28" i="39"/>
  <c r="AG28" i="39"/>
  <c r="AH28" i="39"/>
  <c r="AL28" i="37" s="1"/>
  <c r="AI28" i="39"/>
  <c r="S29" i="39"/>
  <c r="T29" i="39"/>
  <c r="U29" i="39"/>
  <c r="V29" i="39"/>
  <c r="Y29" i="39"/>
  <c r="Z29" i="39"/>
  <c r="AA29" i="39"/>
  <c r="AB29" i="39"/>
  <c r="AC29" i="39"/>
  <c r="AD29" i="39"/>
  <c r="AG29" i="39"/>
  <c r="AH29" i="39"/>
  <c r="AI29" i="39"/>
  <c r="S30" i="39"/>
  <c r="T30" i="39"/>
  <c r="U30" i="39"/>
  <c r="V30" i="39"/>
  <c r="Y30" i="39"/>
  <c r="Z30" i="39"/>
  <c r="AG30" i="37" s="1"/>
  <c r="AA30" i="39"/>
  <c r="AB30" i="39"/>
  <c r="AC30" i="39"/>
  <c r="AD30" i="39"/>
  <c r="AG30" i="39"/>
  <c r="AH30" i="39"/>
  <c r="AI30" i="39"/>
  <c r="S31" i="39"/>
  <c r="T31" i="39"/>
  <c r="U31" i="39"/>
  <c r="V31" i="39"/>
  <c r="Y31" i="39"/>
  <c r="Z31" i="39"/>
  <c r="AG31" i="37" s="1"/>
  <c r="AA31" i="39"/>
  <c r="AB31" i="39"/>
  <c r="AC31" i="39"/>
  <c r="AD31" i="39"/>
  <c r="AG31" i="39"/>
  <c r="AH31" i="39"/>
  <c r="AL31" i="37" s="1"/>
  <c r="AI31" i="39"/>
  <c r="S32" i="39"/>
  <c r="T32" i="39"/>
  <c r="U32" i="39"/>
  <c r="V32" i="39"/>
  <c r="Y32" i="39"/>
  <c r="Z32" i="39"/>
  <c r="AA32" i="39"/>
  <c r="AB32" i="39"/>
  <c r="AC32" i="39"/>
  <c r="AD32" i="39"/>
  <c r="AG32" i="39"/>
  <c r="AH32" i="39"/>
  <c r="AL32" i="37" s="1"/>
  <c r="AI32" i="39"/>
  <c r="S33" i="39"/>
  <c r="T33" i="39"/>
  <c r="U33" i="39"/>
  <c r="V33" i="39"/>
  <c r="Y33" i="39"/>
  <c r="Z33" i="39"/>
  <c r="AA33" i="39"/>
  <c r="AB33" i="39"/>
  <c r="AC33" i="39"/>
  <c r="AD33" i="39"/>
  <c r="AG33" i="39"/>
  <c r="AH33" i="39"/>
  <c r="AL33" i="37" s="1"/>
  <c r="AI33" i="39"/>
  <c r="S34" i="39"/>
  <c r="T34" i="39"/>
  <c r="U34" i="39"/>
  <c r="V34" i="39"/>
  <c r="Y34" i="39"/>
  <c r="Z34" i="39"/>
  <c r="AA34" i="39"/>
  <c r="AB34" i="39"/>
  <c r="AC34" i="39"/>
  <c r="AD34" i="39"/>
  <c r="AG34" i="39"/>
  <c r="AH34" i="39"/>
  <c r="AL34" i="37" s="1"/>
  <c r="AI34" i="39"/>
  <c r="S35" i="39"/>
  <c r="T35" i="39"/>
  <c r="U35" i="39"/>
  <c r="V35" i="39"/>
  <c r="Y35" i="39"/>
  <c r="Z35" i="39"/>
  <c r="AG35" i="37" s="1"/>
  <c r="AA35" i="39"/>
  <c r="AB35" i="39"/>
  <c r="AC35" i="39"/>
  <c r="AD35" i="39"/>
  <c r="AG35" i="39"/>
  <c r="AH35" i="39"/>
  <c r="AL35" i="37" s="1"/>
  <c r="AI35" i="39"/>
  <c r="S36" i="39"/>
  <c r="T36" i="39"/>
  <c r="U36" i="39"/>
  <c r="V36" i="39"/>
  <c r="Y36" i="39"/>
  <c r="Z36" i="39"/>
  <c r="AE36" i="37" s="1"/>
  <c r="AA36" i="39"/>
  <c r="AB36" i="39"/>
  <c r="AC36" i="39"/>
  <c r="AD36" i="39"/>
  <c r="AG36" i="39"/>
  <c r="AH36" i="39"/>
  <c r="AI36" i="39"/>
  <c r="S37" i="39"/>
  <c r="T37" i="39"/>
  <c r="U37" i="39"/>
  <c r="V37" i="39"/>
  <c r="Y37" i="39"/>
  <c r="Z37" i="39"/>
  <c r="AG37" i="37" s="1"/>
  <c r="AA37" i="39"/>
  <c r="AB37" i="39"/>
  <c r="AC37" i="39"/>
  <c r="AD37" i="39"/>
  <c r="AG37" i="39"/>
  <c r="AH37" i="39"/>
  <c r="AI37" i="39"/>
  <c r="S38" i="39"/>
  <c r="T38" i="39"/>
  <c r="U38" i="39"/>
  <c r="V38" i="39"/>
  <c r="Y38" i="39"/>
  <c r="Z38" i="39"/>
  <c r="AE38" i="37" s="1"/>
  <c r="AA38" i="39"/>
  <c r="AB38" i="39"/>
  <c r="AC38" i="39"/>
  <c r="AD38" i="39"/>
  <c r="AG38" i="39"/>
  <c r="AH38" i="39"/>
  <c r="AI38" i="39"/>
  <c r="S39" i="39"/>
  <c r="T39" i="39"/>
  <c r="U39" i="39"/>
  <c r="V39" i="39"/>
  <c r="Y39" i="39"/>
  <c r="Z39" i="39"/>
  <c r="AE39" i="37" s="1"/>
  <c r="AA39" i="39"/>
  <c r="AB39" i="39"/>
  <c r="AC39" i="39"/>
  <c r="AD39" i="39"/>
  <c r="AG39" i="39"/>
  <c r="AH39" i="39"/>
  <c r="AI39" i="39"/>
  <c r="S40" i="39"/>
  <c r="T40" i="39"/>
  <c r="U40" i="39"/>
  <c r="V40" i="39"/>
  <c r="Y40" i="39"/>
  <c r="Z40" i="39"/>
  <c r="AG40" i="37" s="1"/>
  <c r="AA40" i="39"/>
  <c r="AB40" i="39"/>
  <c r="AC40" i="39"/>
  <c r="AD40" i="39"/>
  <c r="AG40" i="39"/>
  <c r="AH40" i="39"/>
  <c r="AL40" i="37" s="1"/>
  <c r="AI40" i="39"/>
  <c r="S41" i="39"/>
  <c r="T41" i="39"/>
  <c r="U41" i="39"/>
  <c r="V41" i="39"/>
  <c r="Y41" i="39"/>
  <c r="Z41" i="39"/>
  <c r="AA41" i="39"/>
  <c r="AB41" i="39"/>
  <c r="AC41" i="39"/>
  <c r="AD41" i="39"/>
  <c r="AG41" i="39"/>
  <c r="AH41" i="39"/>
  <c r="AI41" i="39"/>
  <c r="S42" i="39"/>
  <c r="T42" i="39"/>
  <c r="U42" i="39"/>
  <c r="V42" i="39"/>
  <c r="Y42" i="39"/>
  <c r="Z42" i="39"/>
  <c r="AE42" i="37" s="1"/>
  <c r="AA42" i="39"/>
  <c r="AB42" i="39"/>
  <c r="AC42" i="39"/>
  <c r="AD42" i="39"/>
  <c r="AG42" i="39"/>
  <c r="AH42" i="39"/>
  <c r="AI42" i="39"/>
  <c r="S43" i="39"/>
  <c r="T43" i="39"/>
  <c r="U43" i="39"/>
  <c r="V43" i="39"/>
  <c r="Y43" i="39"/>
  <c r="Z43" i="39"/>
  <c r="AA43" i="39"/>
  <c r="AB43" i="39"/>
  <c r="AC43" i="39"/>
  <c r="AD43" i="39"/>
  <c r="AG43" i="39"/>
  <c r="AH43" i="39"/>
  <c r="AI43" i="39"/>
  <c r="S44" i="39"/>
  <c r="T44" i="39"/>
  <c r="U44" i="39"/>
  <c r="V44" i="39"/>
  <c r="Y44" i="39"/>
  <c r="Z44" i="39"/>
  <c r="AE44" i="37" s="1"/>
  <c r="AA44" i="39"/>
  <c r="AB44" i="39"/>
  <c r="AC44" i="39"/>
  <c r="AD44" i="39"/>
  <c r="AG44" i="39"/>
  <c r="AH44" i="39"/>
  <c r="AI44" i="39"/>
  <c r="S45" i="39"/>
  <c r="T45" i="39"/>
  <c r="U45" i="39"/>
  <c r="V45" i="39"/>
  <c r="Y45" i="39"/>
  <c r="Z45" i="39"/>
  <c r="AA45" i="39"/>
  <c r="AB45" i="39"/>
  <c r="AC45" i="39"/>
  <c r="AD45" i="39"/>
  <c r="AG45" i="39"/>
  <c r="AH45" i="39"/>
  <c r="AI45" i="39"/>
  <c r="S46" i="39"/>
  <c r="T46" i="39"/>
  <c r="U46" i="39"/>
  <c r="V46" i="39"/>
  <c r="Y46" i="39"/>
  <c r="Z46" i="39"/>
  <c r="AE46" i="37" s="1"/>
  <c r="AA46" i="39"/>
  <c r="AB46" i="39"/>
  <c r="AC46" i="39"/>
  <c r="AD46" i="39"/>
  <c r="AG46" i="39"/>
  <c r="AH46" i="39"/>
  <c r="AI46" i="39"/>
  <c r="A11" i="39"/>
  <c r="B11" i="39"/>
  <c r="F11" i="39"/>
  <c r="G11" i="39"/>
  <c r="A12" i="39"/>
  <c r="B12" i="39"/>
  <c r="F12" i="39"/>
  <c r="G12" i="39"/>
  <c r="A13" i="39"/>
  <c r="B13" i="39"/>
  <c r="F13" i="39"/>
  <c r="G13" i="39"/>
  <c r="A14" i="39"/>
  <c r="B14" i="39"/>
  <c r="F14" i="39"/>
  <c r="G14" i="39"/>
  <c r="A15" i="39"/>
  <c r="B15" i="39"/>
  <c r="F15" i="39"/>
  <c r="G15" i="39"/>
  <c r="Y15" i="39" s="1"/>
  <c r="A16" i="39"/>
  <c r="B16" i="39"/>
  <c r="F16" i="39"/>
  <c r="T16" i="39" s="1"/>
  <c r="G16" i="39"/>
  <c r="A17" i="39"/>
  <c r="B17" i="39"/>
  <c r="V17" i="39" s="1"/>
  <c r="F17" i="39"/>
  <c r="Y17" i="39" s="1"/>
  <c r="G17" i="39"/>
  <c r="J17" i="39" s="1"/>
  <c r="A18" i="39"/>
  <c r="B18" i="39"/>
  <c r="F18" i="39"/>
  <c r="G18" i="39"/>
  <c r="A19" i="39"/>
  <c r="B19" i="39"/>
  <c r="F19" i="39"/>
  <c r="I19" i="39" s="1"/>
  <c r="G19" i="39"/>
  <c r="J19" i="39" s="1"/>
  <c r="O19" i="39"/>
  <c r="A20" i="39"/>
  <c r="B20" i="39"/>
  <c r="F20" i="39"/>
  <c r="I20" i="39" s="1"/>
  <c r="G20" i="39"/>
  <c r="J20" i="39" s="1"/>
  <c r="O20" i="39"/>
  <c r="AC20" i="37" s="1"/>
  <c r="A21" i="39"/>
  <c r="B21" i="39"/>
  <c r="F21" i="39"/>
  <c r="I21" i="39" s="1"/>
  <c r="G21" i="39"/>
  <c r="J21" i="39" s="1"/>
  <c r="O21" i="39"/>
  <c r="AC21" i="37" s="1"/>
  <c r="A22" i="39"/>
  <c r="B22" i="39"/>
  <c r="F22" i="39"/>
  <c r="I22" i="39" s="1"/>
  <c r="G22" i="39"/>
  <c r="J22" i="39" s="1"/>
  <c r="O22" i="39"/>
  <c r="A23" i="39"/>
  <c r="B23" i="39"/>
  <c r="F23" i="39"/>
  <c r="I23" i="39" s="1"/>
  <c r="G23" i="39"/>
  <c r="J23" i="39" s="1"/>
  <c r="O23" i="39"/>
  <c r="AC23" i="37" s="1"/>
  <c r="A24" i="39"/>
  <c r="B24" i="39"/>
  <c r="F24" i="39"/>
  <c r="I24" i="39" s="1"/>
  <c r="G24" i="39"/>
  <c r="J24" i="39" s="1"/>
  <c r="O24" i="39"/>
  <c r="A25" i="39"/>
  <c r="B25" i="39"/>
  <c r="P25" i="39" s="1"/>
  <c r="F25" i="39"/>
  <c r="I25" i="39" s="1"/>
  <c r="G25" i="39"/>
  <c r="J25" i="39" s="1"/>
  <c r="O25" i="39"/>
  <c r="A26" i="39"/>
  <c r="B26" i="39"/>
  <c r="P26" i="39" s="1"/>
  <c r="F26" i="39"/>
  <c r="I26" i="39" s="1"/>
  <c r="G26" i="39"/>
  <c r="J26" i="39" s="1"/>
  <c r="O26" i="39"/>
  <c r="A27" i="39"/>
  <c r="B27" i="39"/>
  <c r="P27" i="39" s="1"/>
  <c r="F27" i="39"/>
  <c r="I27" i="39" s="1"/>
  <c r="G27" i="39"/>
  <c r="J27" i="39" s="1"/>
  <c r="O27" i="39"/>
  <c r="A28" i="39"/>
  <c r="B28" i="39"/>
  <c r="P28" i="39" s="1"/>
  <c r="F28" i="39"/>
  <c r="I28" i="39" s="1"/>
  <c r="G28" i="39"/>
  <c r="J28" i="39" s="1"/>
  <c r="O28" i="39"/>
  <c r="AC28" i="37" s="1"/>
  <c r="A29" i="39"/>
  <c r="B29" i="39"/>
  <c r="P29" i="39" s="1"/>
  <c r="F29" i="39"/>
  <c r="I29" i="39" s="1"/>
  <c r="G29" i="39"/>
  <c r="J29" i="39" s="1"/>
  <c r="A30" i="39"/>
  <c r="B30" i="39"/>
  <c r="P30" i="39" s="1"/>
  <c r="F30" i="39"/>
  <c r="I30" i="39" s="1"/>
  <c r="G30" i="39"/>
  <c r="J30" i="39" s="1"/>
  <c r="O30" i="39"/>
  <c r="A31" i="39"/>
  <c r="B31" i="39"/>
  <c r="P31" i="39" s="1"/>
  <c r="F31" i="39"/>
  <c r="I31" i="39" s="1"/>
  <c r="G31" i="39"/>
  <c r="J31" i="39" s="1"/>
  <c r="O31" i="39"/>
  <c r="AC31" i="37" s="1"/>
  <c r="A32" i="39"/>
  <c r="B32" i="39"/>
  <c r="P32" i="39" s="1"/>
  <c r="F32" i="39"/>
  <c r="I32" i="39" s="1"/>
  <c r="G32" i="39"/>
  <c r="J32" i="39" s="1"/>
  <c r="A33" i="39"/>
  <c r="B33" i="39"/>
  <c r="P33" i="39" s="1"/>
  <c r="F33" i="39"/>
  <c r="I33" i="39" s="1"/>
  <c r="G33" i="39"/>
  <c r="J33" i="39" s="1"/>
  <c r="A34" i="39"/>
  <c r="B34" i="39"/>
  <c r="P34" i="39" s="1"/>
  <c r="F34" i="39"/>
  <c r="I34" i="39" s="1"/>
  <c r="G34" i="39"/>
  <c r="J34" i="39" s="1"/>
  <c r="A35" i="39"/>
  <c r="B35" i="39"/>
  <c r="P35" i="39" s="1"/>
  <c r="F35" i="39"/>
  <c r="I35" i="39" s="1"/>
  <c r="G35" i="39"/>
  <c r="J35" i="39" s="1"/>
  <c r="A36" i="39"/>
  <c r="B36" i="39"/>
  <c r="P36" i="39" s="1"/>
  <c r="F36" i="39"/>
  <c r="I36" i="39" s="1"/>
  <c r="G36" i="39"/>
  <c r="J36" i="39" s="1"/>
  <c r="A37" i="39"/>
  <c r="B37" i="39"/>
  <c r="P37" i="39" s="1"/>
  <c r="F37" i="39"/>
  <c r="I37" i="39" s="1"/>
  <c r="G37" i="39"/>
  <c r="J37" i="39" s="1"/>
  <c r="A38" i="39"/>
  <c r="B38" i="39"/>
  <c r="P38" i="39" s="1"/>
  <c r="F38" i="39"/>
  <c r="I38" i="39" s="1"/>
  <c r="G38" i="39"/>
  <c r="J38" i="39" s="1"/>
  <c r="A39" i="39"/>
  <c r="B39" i="39"/>
  <c r="P39" i="39" s="1"/>
  <c r="F39" i="39"/>
  <c r="I39" i="39" s="1"/>
  <c r="G39" i="39"/>
  <c r="J39" i="39" s="1"/>
  <c r="A40" i="39"/>
  <c r="B40" i="39"/>
  <c r="P40" i="39" s="1"/>
  <c r="F40" i="39"/>
  <c r="I40" i="39" s="1"/>
  <c r="G40" i="39"/>
  <c r="J40" i="39" s="1"/>
  <c r="A41" i="39"/>
  <c r="B41" i="39"/>
  <c r="P41" i="39" s="1"/>
  <c r="F41" i="39"/>
  <c r="M41" i="39" s="1"/>
  <c r="G41" i="39"/>
  <c r="J41" i="39" s="1"/>
  <c r="A42" i="39"/>
  <c r="B42" i="39"/>
  <c r="P42" i="39" s="1"/>
  <c r="F42" i="39"/>
  <c r="I42" i="39" s="1"/>
  <c r="G42" i="39"/>
  <c r="J42" i="39" s="1"/>
  <c r="A43" i="39"/>
  <c r="B43" i="39"/>
  <c r="P43" i="39" s="1"/>
  <c r="F43" i="39"/>
  <c r="M43" i="39" s="1"/>
  <c r="G43" i="39"/>
  <c r="J43" i="39" s="1"/>
  <c r="A44" i="39"/>
  <c r="B44" i="39"/>
  <c r="P44" i="39" s="1"/>
  <c r="F44" i="39"/>
  <c r="I44" i="39" s="1"/>
  <c r="G44" i="39"/>
  <c r="J44" i="39" s="1"/>
  <c r="A45" i="39"/>
  <c r="B45" i="39"/>
  <c r="P45" i="39" s="1"/>
  <c r="F45" i="39"/>
  <c r="I45" i="39" s="1"/>
  <c r="G45" i="39"/>
  <c r="J45" i="39" s="1"/>
  <c r="A46" i="39"/>
  <c r="B46" i="39"/>
  <c r="P46" i="39" s="1"/>
  <c r="F46" i="39"/>
  <c r="M46" i="39" s="1"/>
  <c r="G46" i="39"/>
  <c r="J46" i="39" s="1"/>
  <c r="AH11" i="32"/>
  <c r="AI11" i="32"/>
  <c r="AJ11" i="32"/>
  <c r="AH12" i="32"/>
  <c r="AI12" i="32"/>
  <c r="AJ12" i="32"/>
  <c r="AH13" i="32"/>
  <c r="AI13" i="32"/>
  <c r="AJ13" i="32" s="1"/>
  <c r="AI13" i="28" s="1"/>
  <c r="AH14" i="32"/>
  <c r="AI14" i="32"/>
  <c r="AJ14" i="32"/>
  <c r="AH15" i="32"/>
  <c r="AI15" i="32"/>
  <c r="AH16" i="32"/>
  <c r="AI16" i="32"/>
  <c r="AJ16" i="32"/>
  <c r="AH17" i="32"/>
  <c r="AI17" i="32"/>
  <c r="AJ17" i="32" s="1"/>
  <c r="AI17" i="28" s="1"/>
  <c r="AH18" i="32"/>
  <c r="AI18" i="32"/>
  <c r="AJ18" i="32" s="1"/>
  <c r="AI18" i="28" s="1"/>
  <c r="AH19" i="32"/>
  <c r="AI19" i="32"/>
  <c r="AJ19" i="32"/>
  <c r="AH20" i="32"/>
  <c r="AI20" i="32"/>
  <c r="AJ20" i="32"/>
  <c r="AH21" i="32"/>
  <c r="AI21" i="32"/>
  <c r="AJ21" i="32" s="1"/>
  <c r="AH22" i="32"/>
  <c r="AI22" i="32"/>
  <c r="AJ22" i="32"/>
  <c r="AH23" i="32"/>
  <c r="AI23" i="32"/>
  <c r="AJ23" i="32"/>
  <c r="AH24" i="32"/>
  <c r="AI24" i="32"/>
  <c r="AJ24" i="32"/>
  <c r="AH25" i="32"/>
  <c r="AI25" i="32"/>
  <c r="AJ25" i="32" s="1"/>
  <c r="AH26" i="32"/>
  <c r="AI26" i="32"/>
  <c r="AJ26" i="32" s="1"/>
  <c r="AH27" i="32"/>
  <c r="AI27" i="32"/>
  <c r="AJ27" i="32"/>
  <c r="AH28" i="32"/>
  <c r="AI28" i="32"/>
  <c r="AJ28" i="32"/>
  <c r="AH29" i="32"/>
  <c r="AI29" i="32"/>
  <c r="AJ29" i="32" s="1"/>
  <c r="AH30" i="32"/>
  <c r="AI30" i="32"/>
  <c r="AJ30" i="32"/>
  <c r="AH31" i="32"/>
  <c r="AI31" i="32"/>
  <c r="AJ31" i="32"/>
  <c r="AH32" i="32"/>
  <c r="AI32" i="32"/>
  <c r="AJ32" i="32"/>
  <c r="AH33" i="32"/>
  <c r="AI33" i="32"/>
  <c r="AJ33" i="32" s="1"/>
  <c r="AH34" i="32"/>
  <c r="AI34" i="32"/>
  <c r="AJ34" i="32" s="1"/>
  <c r="AH35" i="32"/>
  <c r="AI35" i="32"/>
  <c r="AJ35" i="32"/>
  <c r="AH36" i="32"/>
  <c r="AI36" i="32"/>
  <c r="AJ36" i="32"/>
  <c r="AH37" i="32"/>
  <c r="AI37" i="32"/>
  <c r="AJ37" i="32" s="1"/>
  <c r="AH38" i="32"/>
  <c r="AI38" i="32"/>
  <c r="AJ38" i="32"/>
  <c r="AH39" i="32"/>
  <c r="AI39" i="32"/>
  <c r="AJ39" i="32"/>
  <c r="AH40" i="32"/>
  <c r="AI40" i="32"/>
  <c r="AJ40" i="32"/>
  <c r="AH41" i="32"/>
  <c r="AI41" i="32"/>
  <c r="AJ41" i="32" s="1"/>
  <c r="AH42" i="32"/>
  <c r="AI42" i="32"/>
  <c r="AJ42" i="32" s="1"/>
  <c r="AH43" i="32"/>
  <c r="AI43" i="32"/>
  <c r="AJ43" i="32"/>
  <c r="AH44" i="32"/>
  <c r="AI44" i="32"/>
  <c r="AJ44" i="32"/>
  <c r="AH45" i="32"/>
  <c r="AI45" i="32"/>
  <c r="AJ45" i="32" s="1"/>
  <c r="AH46" i="32"/>
  <c r="AI46" i="32"/>
  <c r="AJ46" i="32"/>
  <c r="AD11" i="32"/>
  <c r="AE11" i="32"/>
  <c r="AD12" i="32"/>
  <c r="AE12" i="32"/>
  <c r="AD13" i="32"/>
  <c r="AE13" i="32"/>
  <c r="AD14" i="32"/>
  <c r="AE14" i="32"/>
  <c r="AD15" i="32"/>
  <c r="AE15" i="32"/>
  <c r="AD16" i="32"/>
  <c r="AE16" i="32"/>
  <c r="AD17" i="32"/>
  <c r="AE17" i="32"/>
  <c r="AD18" i="32"/>
  <c r="AE18" i="32"/>
  <c r="AD19" i="32"/>
  <c r="AE19" i="32"/>
  <c r="AD20" i="32"/>
  <c r="AE20" i="32"/>
  <c r="AD21" i="32"/>
  <c r="AE21" i="32"/>
  <c r="AD22" i="32"/>
  <c r="AE22" i="32"/>
  <c r="AD23" i="32"/>
  <c r="AE23" i="32"/>
  <c r="AD24" i="32"/>
  <c r="AE24" i="32"/>
  <c r="AD25" i="32"/>
  <c r="AE25" i="32"/>
  <c r="AD26" i="32"/>
  <c r="AE26" i="32"/>
  <c r="AD27" i="32"/>
  <c r="AE27" i="32"/>
  <c r="AD28" i="32"/>
  <c r="AE28" i="32"/>
  <c r="AD29" i="32"/>
  <c r="AE29" i="32"/>
  <c r="AD30" i="32"/>
  <c r="AE30" i="32"/>
  <c r="AD31" i="32"/>
  <c r="AE31" i="32"/>
  <c r="AD32" i="32"/>
  <c r="AE32" i="32"/>
  <c r="AD33" i="32"/>
  <c r="AE33" i="32"/>
  <c r="AD34" i="32"/>
  <c r="AE34" i="32"/>
  <c r="AD35" i="32"/>
  <c r="AE35" i="32"/>
  <c r="AD36" i="32"/>
  <c r="AE36" i="32"/>
  <c r="AD37" i="32"/>
  <c r="AE37" i="32"/>
  <c r="AD38" i="32"/>
  <c r="AE38" i="32"/>
  <c r="AD39" i="32"/>
  <c r="AE39" i="32"/>
  <c r="AD40" i="32"/>
  <c r="AE40" i="32"/>
  <c r="AD41" i="32"/>
  <c r="AE41" i="32"/>
  <c r="AD42" i="32"/>
  <c r="AE42" i="32"/>
  <c r="AD43" i="32"/>
  <c r="AE43" i="32"/>
  <c r="AD44" i="32"/>
  <c r="AE44" i="32"/>
  <c r="AD45" i="32"/>
  <c r="AE45" i="32"/>
  <c r="AD46" i="32"/>
  <c r="AE46" i="32"/>
  <c r="Z11" i="32"/>
  <c r="AA11" i="32"/>
  <c r="Z12" i="32"/>
  <c r="AA12" i="32"/>
  <c r="Z13" i="32"/>
  <c r="AA13" i="32"/>
  <c r="Z14" i="32"/>
  <c r="AA14" i="32"/>
  <c r="Z15" i="32"/>
  <c r="AA15" i="32"/>
  <c r="Z16" i="32"/>
  <c r="AA16" i="32"/>
  <c r="Z17" i="32"/>
  <c r="AA17" i="32"/>
  <c r="Z18" i="32"/>
  <c r="AA18" i="32"/>
  <c r="Z19" i="32"/>
  <c r="AA19" i="32"/>
  <c r="Z20" i="32"/>
  <c r="AA20" i="32"/>
  <c r="Z21" i="32"/>
  <c r="AA21" i="32"/>
  <c r="Z22" i="32"/>
  <c r="AA22" i="32"/>
  <c r="Z23" i="32"/>
  <c r="AA23" i="32"/>
  <c r="Z24" i="32"/>
  <c r="AA24" i="32"/>
  <c r="Z25" i="32"/>
  <c r="AA25" i="32"/>
  <c r="Z26" i="32"/>
  <c r="AA26" i="32"/>
  <c r="Z27" i="32"/>
  <c r="AA27" i="32"/>
  <c r="Z28" i="32"/>
  <c r="AA28" i="32"/>
  <c r="Z29" i="32"/>
  <c r="AA29" i="32"/>
  <c r="Z30" i="32"/>
  <c r="AA30" i="32"/>
  <c r="Z31" i="32"/>
  <c r="AA31" i="32"/>
  <c r="Z32" i="32"/>
  <c r="AA32" i="32"/>
  <c r="Z33" i="32"/>
  <c r="AA33" i="32"/>
  <c r="Z34" i="32"/>
  <c r="AA34" i="32"/>
  <c r="Z35" i="32"/>
  <c r="AA35" i="32"/>
  <c r="Z36" i="32"/>
  <c r="AA36" i="32"/>
  <c r="Z37" i="32"/>
  <c r="AA37" i="32"/>
  <c r="Z38" i="32"/>
  <c r="AA38" i="32"/>
  <c r="Z39" i="32"/>
  <c r="AA39" i="32"/>
  <c r="Z40" i="32"/>
  <c r="AA40" i="32"/>
  <c r="Z41" i="32"/>
  <c r="AA41" i="32"/>
  <c r="Z42" i="32"/>
  <c r="AA42" i="32"/>
  <c r="Z43" i="32"/>
  <c r="AA43" i="32"/>
  <c r="Z44" i="32"/>
  <c r="AA44" i="32"/>
  <c r="Z45" i="32"/>
  <c r="AA45" i="32"/>
  <c r="Z46" i="32"/>
  <c r="AA46" i="32"/>
  <c r="V11" i="32"/>
  <c r="W11" i="32"/>
  <c r="V12" i="32"/>
  <c r="W12" i="32"/>
  <c r="V13" i="32"/>
  <c r="W13" i="32"/>
  <c r="V14" i="32"/>
  <c r="W14" i="32"/>
  <c r="V15" i="32"/>
  <c r="W15" i="32"/>
  <c r="V16" i="32"/>
  <c r="W16" i="32"/>
  <c r="V17" i="32"/>
  <c r="W17" i="32"/>
  <c r="V18" i="32"/>
  <c r="W18" i="32"/>
  <c r="V19" i="32"/>
  <c r="W19" i="32"/>
  <c r="V20" i="32"/>
  <c r="W20" i="32"/>
  <c r="V21" i="32"/>
  <c r="W21" i="32"/>
  <c r="V22" i="32"/>
  <c r="W22" i="32"/>
  <c r="V23" i="32"/>
  <c r="W23" i="32"/>
  <c r="V24" i="32"/>
  <c r="W24" i="32"/>
  <c r="V25" i="32"/>
  <c r="W25" i="32"/>
  <c r="V26" i="32"/>
  <c r="W26" i="32"/>
  <c r="V27" i="32"/>
  <c r="W27" i="32"/>
  <c r="V28" i="32"/>
  <c r="W28" i="32"/>
  <c r="V29" i="32"/>
  <c r="W29" i="32"/>
  <c r="V30" i="32"/>
  <c r="W30" i="32"/>
  <c r="V31" i="32"/>
  <c r="W31" i="32"/>
  <c r="V32" i="32"/>
  <c r="W32" i="32"/>
  <c r="V33" i="32"/>
  <c r="W33" i="32"/>
  <c r="V34" i="32"/>
  <c r="W34" i="32"/>
  <c r="V35" i="32"/>
  <c r="W35" i="32"/>
  <c r="V36" i="32"/>
  <c r="W36" i="32"/>
  <c r="V37" i="32"/>
  <c r="W37" i="32"/>
  <c r="V38" i="32"/>
  <c r="W38" i="32"/>
  <c r="V39" i="32"/>
  <c r="W39" i="32"/>
  <c r="V40" i="32"/>
  <c r="W40" i="32"/>
  <c r="V41" i="32"/>
  <c r="W41" i="32"/>
  <c r="V42" i="32"/>
  <c r="W42" i="32"/>
  <c r="V43" i="32"/>
  <c r="W43" i="32"/>
  <c r="V44" i="32"/>
  <c r="W44" i="32"/>
  <c r="V45" i="32"/>
  <c r="W45" i="32"/>
  <c r="V46" i="32"/>
  <c r="W46" i="32"/>
  <c r="R11" i="32"/>
  <c r="S11" i="32"/>
  <c r="R12" i="32"/>
  <c r="S12" i="32"/>
  <c r="R13" i="32"/>
  <c r="S13" i="32"/>
  <c r="R14" i="32"/>
  <c r="S14" i="32"/>
  <c r="R15" i="32"/>
  <c r="S15" i="32"/>
  <c r="AJ15" i="32" s="1"/>
  <c r="R16" i="32"/>
  <c r="S16" i="32"/>
  <c r="R17" i="32"/>
  <c r="S17" i="32"/>
  <c r="R18" i="32"/>
  <c r="S18" i="32"/>
  <c r="R19" i="32"/>
  <c r="S19" i="32"/>
  <c r="R20" i="32"/>
  <c r="S20" i="32"/>
  <c r="R21" i="32"/>
  <c r="S21" i="32"/>
  <c r="R22" i="32"/>
  <c r="S22" i="32"/>
  <c r="R23" i="32"/>
  <c r="S23" i="32"/>
  <c r="R24" i="32"/>
  <c r="S24" i="32"/>
  <c r="R25" i="32"/>
  <c r="S25" i="32"/>
  <c r="R26" i="32"/>
  <c r="S26" i="32"/>
  <c r="R27" i="32"/>
  <c r="S27" i="32"/>
  <c r="R28" i="32"/>
  <c r="S28" i="32"/>
  <c r="R29" i="32"/>
  <c r="S29" i="32"/>
  <c r="R30" i="32"/>
  <c r="S30" i="32"/>
  <c r="R31" i="32"/>
  <c r="S31" i="32"/>
  <c r="R32" i="32"/>
  <c r="S32" i="32"/>
  <c r="R33" i="32"/>
  <c r="S33" i="32"/>
  <c r="R34" i="32"/>
  <c r="S34" i="32"/>
  <c r="R35" i="32"/>
  <c r="S35" i="32"/>
  <c r="R36" i="32"/>
  <c r="S36" i="32"/>
  <c r="R37" i="32"/>
  <c r="S37" i="32"/>
  <c r="R38" i="32"/>
  <c r="S38" i="32"/>
  <c r="R39" i="32"/>
  <c r="S39" i="32"/>
  <c r="R40" i="32"/>
  <c r="S40" i="32"/>
  <c r="R41" i="32"/>
  <c r="S41" i="32"/>
  <c r="R42" i="32"/>
  <c r="S42" i="32"/>
  <c r="R43" i="32"/>
  <c r="S43" i="32"/>
  <c r="R44" i="32"/>
  <c r="S44" i="32"/>
  <c r="R45" i="32"/>
  <c r="S45" i="32"/>
  <c r="R46" i="32"/>
  <c r="S46" i="32"/>
  <c r="N11" i="32"/>
  <c r="O11" i="32"/>
  <c r="N12" i="32"/>
  <c r="O12" i="32"/>
  <c r="N13" i="32"/>
  <c r="O13" i="32"/>
  <c r="N14" i="32"/>
  <c r="O14" i="32"/>
  <c r="N15" i="32"/>
  <c r="O15" i="32"/>
  <c r="N16" i="32"/>
  <c r="O16" i="32"/>
  <c r="N17" i="32"/>
  <c r="O17" i="32"/>
  <c r="N18" i="32"/>
  <c r="O18" i="32"/>
  <c r="N19" i="32"/>
  <c r="O19" i="32"/>
  <c r="N20" i="32"/>
  <c r="O20" i="32"/>
  <c r="N21" i="32"/>
  <c r="O21" i="32"/>
  <c r="N22" i="32"/>
  <c r="O22" i="32"/>
  <c r="N23" i="32"/>
  <c r="O23" i="32"/>
  <c r="N24" i="32"/>
  <c r="O24" i="32"/>
  <c r="N25" i="32"/>
  <c r="O25" i="32"/>
  <c r="N26" i="32"/>
  <c r="O26" i="32"/>
  <c r="N27" i="32"/>
  <c r="O27" i="32"/>
  <c r="N28" i="32"/>
  <c r="O28" i="32"/>
  <c r="N29" i="32"/>
  <c r="O29" i="32"/>
  <c r="N30" i="32"/>
  <c r="O30" i="32"/>
  <c r="N31" i="32"/>
  <c r="O31" i="32"/>
  <c r="N32" i="32"/>
  <c r="O32" i="32"/>
  <c r="N33" i="32"/>
  <c r="O33" i="32"/>
  <c r="N34" i="32"/>
  <c r="O34" i="32"/>
  <c r="N35" i="32"/>
  <c r="O35" i="32"/>
  <c r="N36" i="32"/>
  <c r="O36" i="32"/>
  <c r="N37" i="32"/>
  <c r="O37" i="32"/>
  <c r="N38" i="32"/>
  <c r="O38" i="32"/>
  <c r="N39" i="32"/>
  <c r="O39" i="32"/>
  <c r="N40" i="32"/>
  <c r="O40" i="32"/>
  <c r="N41" i="32"/>
  <c r="O41" i="32"/>
  <c r="N42" i="32"/>
  <c r="O42" i="32"/>
  <c r="N43" i="32"/>
  <c r="O43" i="32"/>
  <c r="N44" i="32"/>
  <c r="O44" i="32"/>
  <c r="N45" i="32"/>
  <c r="O45" i="32"/>
  <c r="N46" i="32"/>
  <c r="O46" i="32"/>
  <c r="J11" i="32"/>
  <c r="K11" i="32"/>
  <c r="J12" i="32"/>
  <c r="K12" i="32"/>
  <c r="J13" i="32"/>
  <c r="K13" i="32"/>
  <c r="J14" i="32"/>
  <c r="K14" i="32"/>
  <c r="J15" i="32"/>
  <c r="K15" i="32"/>
  <c r="J16" i="32"/>
  <c r="K16" i="32"/>
  <c r="J17" i="32"/>
  <c r="K17" i="32"/>
  <c r="J18" i="32"/>
  <c r="K18" i="32"/>
  <c r="J19" i="32"/>
  <c r="K19" i="32"/>
  <c r="J20" i="32"/>
  <c r="K20" i="32"/>
  <c r="J21" i="32"/>
  <c r="K21" i="32"/>
  <c r="J22" i="32"/>
  <c r="K22" i="32"/>
  <c r="J23" i="32"/>
  <c r="K23" i="32"/>
  <c r="J24" i="32"/>
  <c r="K24" i="32"/>
  <c r="J25" i="32"/>
  <c r="K25" i="32"/>
  <c r="J26" i="32"/>
  <c r="K26" i="32"/>
  <c r="J27" i="32"/>
  <c r="K27" i="32"/>
  <c r="J28" i="32"/>
  <c r="K28" i="32"/>
  <c r="J29" i="32"/>
  <c r="K29" i="32"/>
  <c r="J30" i="32"/>
  <c r="K30" i="32"/>
  <c r="J31" i="32"/>
  <c r="K31" i="32"/>
  <c r="J32" i="32"/>
  <c r="K32" i="32"/>
  <c r="J33" i="32"/>
  <c r="K33" i="32"/>
  <c r="J34" i="32"/>
  <c r="K34" i="32"/>
  <c r="J35" i="32"/>
  <c r="K35" i="32"/>
  <c r="J36" i="32"/>
  <c r="K36" i="32"/>
  <c r="J37" i="32"/>
  <c r="K37" i="32"/>
  <c r="J38" i="32"/>
  <c r="K38" i="32"/>
  <c r="J39" i="32"/>
  <c r="K39" i="32"/>
  <c r="J40" i="32"/>
  <c r="K40" i="32"/>
  <c r="J41" i="32"/>
  <c r="K41" i="32"/>
  <c r="J42" i="32"/>
  <c r="K42" i="32"/>
  <c r="J43" i="32"/>
  <c r="K43" i="32"/>
  <c r="J44" i="32"/>
  <c r="K44" i="32"/>
  <c r="J45" i="32"/>
  <c r="K45" i="32"/>
  <c r="J46" i="32"/>
  <c r="K46" i="32"/>
  <c r="A11" i="32"/>
  <c r="F11" i="32"/>
  <c r="A12" i="32"/>
  <c r="B12" i="32"/>
  <c r="F12" i="32"/>
  <c r="G12" i="32"/>
  <c r="A13" i="32"/>
  <c r="B13" i="32"/>
  <c r="F13" i="32"/>
  <c r="G13" i="32"/>
  <c r="A14" i="32"/>
  <c r="B14" i="32"/>
  <c r="F14" i="32"/>
  <c r="G14" i="32"/>
  <c r="A15" i="32"/>
  <c r="B15" i="32"/>
  <c r="F15" i="32"/>
  <c r="G15" i="32"/>
  <c r="A16" i="32"/>
  <c r="B16" i="32"/>
  <c r="F16" i="32"/>
  <c r="G16" i="32"/>
  <c r="A17" i="32"/>
  <c r="B17" i="32"/>
  <c r="F17" i="32"/>
  <c r="G17" i="32"/>
  <c r="A18" i="32"/>
  <c r="B18" i="32"/>
  <c r="F18" i="32"/>
  <c r="G18" i="32"/>
  <c r="A19" i="32"/>
  <c r="B19" i="32"/>
  <c r="F19" i="32"/>
  <c r="G19" i="32"/>
  <c r="A20" i="32"/>
  <c r="B20" i="32"/>
  <c r="F20" i="32"/>
  <c r="G20" i="32"/>
  <c r="A21" i="32"/>
  <c r="B21" i="32"/>
  <c r="F21" i="32"/>
  <c r="G21" i="32"/>
  <c r="A22" i="32"/>
  <c r="B22" i="32"/>
  <c r="F22" i="32"/>
  <c r="G22" i="32"/>
  <c r="A23" i="32"/>
  <c r="B23" i="32"/>
  <c r="F23" i="32"/>
  <c r="G23" i="32"/>
  <c r="A24" i="32"/>
  <c r="B24" i="32"/>
  <c r="F24" i="32"/>
  <c r="G24" i="32"/>
  <c r="A25" i="32"/>
  <c r="B25" i="32"/>
  <c r="F25" i="32"/>
  <c r="G25" i="32"/>
  <c r="A26" i="32"/>
  <c r="B26" i="32"/>
  <c r="F26" i="32"/>
  <c r="G26" i="32"/>
  <c r="A27" i="32"/>
  <c r="B27" i="32"/>
  <c r="F27" i="32"/>
  <c r="G27" i="32"/>
  <c r="A28" i="32"/>
  <c r="B28" i="32"/>
  <c r="F28" i="32"/>
  <c r="G28" i="32"/>
  <c r="A29" i="32"/>
  <c r="B29" i="32"/>
  <c r="F29" i="32"/>
  <c r="G29" i="32"/>
  <c r="A30" i="32"/>
  <c r="B30" i="32"/>
  <c r="F30" i="32"/>
  <c r="G30" i="32"/>
  <c r="A31" i="32"/>
  <c r="B31" i="32"/>
  <c r="F31" i="32"/>
  <c r="G31" i="32"/>
  <c r="A32" i="32"/>
  <c r="B32" i="32"/>
  <c r="F32" i="32"/>
  <c r="G32" i="32"/>
  <c r="A33" i="32"/>
  <c r="B33" i="32"/>
  <c r="F33" i="32"/>
  <c r="G33" i="32"/>
  <c r="A34" i="32"/>
  <c r="B34" i="32"/>
  <c r="F34" i="32"/>
  <c r="G34" i="32"/>
  <c r="A35" i="32"/>
  <c r="B35" i="32"/>
  <c r="F35" i="32"/>
  <c r="G35" i="32"/>
  <c r="A36" i="32"/>
  <c r="B36" i="32"/>
  <c r="F36" i="32"/>
  <c r="G36" i="32"/>
  <c r="A37" i="32"/>
  <c r="B37" i="32"/>
  <c r="F37" i="32"/>
  <c r="G37" i="32"/>
  <c r="A38" i="32"/>
  <c r="B38" i="32"/>
  <c r="F38" i="32"/>
  <c r="G38" i="32"/>
  <c r="A39" i="32"/>
  <c r="B39" i="32"/>
  <c r="F39" i="32"/>
  <c r="G39" i="32"/>
  <c r="A40" i="32"/>
  <c r="B40" i="32"/>
  <c r="F40" i="32"/>
  <c r="G40" i="32"/>
  <c r="A41" i="32"/>
  <c r="B41" i="32"/>
  <c r="F41" i="32"/>
  <c r="G41" i="32"/>
  <c r="A42" i="32"/>
  <c r="B42" i="32"/>
  <c r="F42" i="32"/>
  <c r="G42" i="32"/>
  <c r="A43" i="32"/>
  <c r="B43" i="32"/>
  <c r="F43" i="32"/>
  <c r="G43" i="32"/>
  <c r="A44" i="32"/>
  <c r="B44" i="32"/>
  <c r="F44" i="32"/>
  <c r="G44" i="32"/>
  <c r="A45" i="32"/>
  <c r="B45" i="32"/>
  <c r="F45" i="32"/>
  <c r="G45" i="32"/>
  <c r="A46" i="32"/>
  <c r="B46" i="32"/>
  <c r="F46" i="32"/>
  <c r="G46" i="32"/>
  <c r="AI11" i="28"/>
  <c r="AI12" i="28"/>
  <c r="AI14" i="28"/>
  <c r="AI15" i="28"/>
  <c r="AI16" i="28"/>
  <c r="AI19" i="28"/>
  <c r="AI20" i="28"/>
  <c r="AI21" i="28"/>
  <c r="AI22" i="28"/>
  <c r="AI23" i="28"/>
  <c r="AI24" i="28"/>
  <c r="AI25" i="28"/>
  <c r="AI26" i="28"/>
  <c r="AI27" i="28"/>
  <c r="AI28" i="28"/>
  <c r="AI29" i="28"/>
  <c r="AI30" i="28"/>
  <c r="AI31" i="28"/>
  <c r="AI32" i="28"/>
  <c r="AI33" i="28"/>
  <c r="AI34" i="28"/>
  <c r="AI35" i="28"/>
  <c r="AI36" i="28"/>
  <c r="AI37" i="28"/>
  <c r="AI38" i="28"/>
  <c r="AI39" i="28"/>
  <c r="AI40" i="28"/>
  <c r="AI41" i="28"/>
  <c r="AI42" i="28"/>
  <c r="AI43" i="28"/>
  <c r="AI44" i="28"/>
  <c r="AI45" i="28"/>
  <c r="AI46" i="28"/>
  <c r="AF46" i="39" l="1"/>
  <c r="X46" i="39"/>
  <c r="AF38" i="39"/>
  <c r="X38" i="39"/>
  <c r="AF30" i="39"/>
  <c r="X30" i="39"/>
  <c r="AF22" i="39"/>
  <c r="X22" i="39"/>
  <c r="X41" i="39"/>
  <c r="AF41" i="39"/>
  <c r="X33" i="39"/>
  <c r="AF33" i="39"/>
  <c r="X25" i="39"/>
  <c r="AF25" i="39"/>
  <c r="AF44" i="39"/>
  <c r="X44" i="39"/>
  <c r="AF36" i="39"/>
  <c r="X36" i="39"/>
  <c r="AF28" i="39"/>
  <c r="X28" i="39"/>
  <c r="AF20" i="39"/>
  <c r="X20" i="39"/>
  <c r="X39" i="39"/>
  <c r="AF39" i="39"/>
  <c r="X31" i="39"/>
  <c r="AF31" i="39"/>
  <c r="X23" i="39"/>
  <c r="AF23" i="39"/>
  <c r="AF42" i="39"/>
  <c r="X42" i="39"/>
  <c r="AF34" i="39"/>
  <c r="X34" i="39"/>
  <c r="AF26" i="39"/>
  <c r="X26" i="39"/>
  <c r="AF45" i="39"/>
  <c r="X45" i="39"/>
  <c r="AF37" i="39"/>
  <c r="X37" i="39"/>
  <c r="AF29" i="39"/>
  <c r="X29" i="39"/>
  <c r="AF21" i="39"/>
  <c r="X21" i="39"/>
  <c r="AF40" i="39"/>
  <c r="X40" i="39"/>
  <c r="X32" i="39"/>
  <c r="AF32" i="39"/>
  <c r="X24" i="39"/>
  <c r="AF24" i="39"/>
  <c r="AF43" i="39"/>
  <c r="X43" i="39"/>
  <c r="AF35" i="39"/>
  <c r="X35" i="39"/>
  <c r="AF27" i="39"/>
  <c r="X27" i="39"/>
  <c r="AF19" i="39"/>
  <c r="X19" i="39"/>
  <c r="AE29" i="39"/>
  <c r="AE45" i="39"/>
  <c r="AE33" i="39"/>
  <c r="AB43" i="37"/>
  <c r="AB21" i="37"/>
  <c r="W35" i="39"/>
  <c r="AE44" i="39"/>
  <c r="W34" i="39"/>
  <c r="AE34" i="39"/>
  <c r="AE31" i="39"/>
  <c r="AH46" i="37"/>
  <c r="AL46" i="37"/>
  <c r="AJ43" i="37"/>
  <c r="AL43" i="37"/>
  <c r="AH30" i="37"/>
  <c r="AL30" i="37"/>
  <c r="W43" i="39"/>
  <c r="AE42" i="39"/>
  <c r="AE39" i="39"/>
  <c r="W27" i="39"/>
  <c r="AE26" i="39"/>
  <c r="AE23" i="39"/>
  <c r="AH37" i="37"/>
  <c r="AL37" i="37"/>
  <c r="AE46" i="39"/>
  <c r="AH44" i="37"/>
  <c r="AL44" i="37"/>
  <c r="AE43" i="39"/>
  <c r="AE30" i="39"/>
  <c r="AE27" i="39"/>
  <c r="AH41" i="37"/>
  <c r="AL41" i="37"/>
  <c r="AK38" i="37"/>
  <c r="AL38" i="37"/>
  <c r="AE37" i="39"/>
  <c r="AE21" i="39"/>
  <c r="W19" i="39"/>
  <c r="AH45" i="37"/>
  <c r="AL45" i="37"/>
  <c r="AH42" i="37"/>
  <c r="AL42" i="37"/>
  <c r="AE41" i="39"/>
  <c r="AK39" i="37"/>
  <c r="AL39" i="37"/>
  <c r="AH29" i="37"/>
  <c r="AL29" i="37"/>
  <c r="AE25" i="39"/>
  <c r="AE19" i="39"/>
  <c r="W42" i="39"/>
  <c r="AE38" i="39"/>
  <c r="AK36" i="37"/>
  <c r="AL36" i="37"/>
  <c r="AE35" i="39"/>
  <c r="W26" i="39"/>
  <c r="AE22" i="39"/>
  <c r="AH20" i="37"/>
  <c r="AL20" i="37"/>
  <c r="AD12" i="39"/>
  <c r="AG12" i="39"/>
  <c r="AB37" i="37"/>
  <c r="AE40" i="37"/>
  <c r="AF35" i="37"/>
  <c r="AH38" i="37"/>
  <c r="AH43" i="37"/>
  <c r="AI46" i="37"/>
  <c r="AH39" i="37"/>
  <c r="I15" i="39"/>
  <c r="AB16" i="39"/>
  <c r="U15" i="39"/>
  <c r="AG11" i="39"/>
  <c r="AD15" i="39"/>
  <c r="AH15" i="39" s="1"/>
  <c r="AL15" i="37" s="1"/>
  <c r="AD11" i="39"/>
  <c r="Y16" i="39"/>
  <c r="T15" i="39"/>
  <c r="Y11" i="39"/>
  <c r="I16" i="39"/>
  <c r="AG15" i="39"/>
  <c r="V16" i="39"/>
  <c r="Z16" i="39" s="1"/>
  <c r="AF16" i="37" s="1"/>
  <c r="AC15" i="39"/>
  <c r="Y12" i="39"/>
  <c r="AG16" i="39"/>
  <c r="AB15" i="39"/>
  <c r="V15" i="39"/>
  <c r="Z15" i="39" s="1"/>
  <c r="AE15" i="37" s="1"/>
  <c r="S16" i="39"/>
  <c r="V11" i="39"/>
  <c r="J15" i="39"/>
  <c r="K15" i="39" s="1"/>
  <c r="J13" i="39"/>
  <c r="K13" i="39" s="1"/>
  <c r="J11" i="39"/>
  <c r="AD16" i="39"/>
  <c r="AH16" i="39" s="1"/>
  <c r="AK16" i="37" s="1"/>
  <c r="S15" i="39"/>
  <c r="V12" i="39"/>
  <c r="S12" i="39"/>
  <c r="S11" i="39"/>
  <c r="J16" i="39"/>
  <c r="K16" i="39" s="1"/>
  <c r="J14" i="39"/>
  <c r="K14" i="39" s="1"/>
  <c r="J12" i="39"/>
  <c r="AG17" i="39"/>
  <c r="S17" i="39"/>
  <c r="I18" i="39"/>
  <c r="AG18" i="39"/>
  <c r="AD17" i="39"/>
  <c r="AD18" i="39"/>
  <c r="AH18" i="39" s="1"/>
  <c r="AL18" i="37" s="1"/>
  <c r="AC18" i="39"/>
  <c r="AC17" i="39"/>
  <c r="AB18" i="39"/>
  <c r="AB17" i="39"/>
  <c r="Y18" i="39"/>
  <c r="I17" i="39"/>
  <c r="U18" i="39"/>
  <c r="U17" i="39"/>
  <c r="V18" i="39"/>
  <c r="Z18" i="39" s="1"/>
  <c r="AB18" i="37" s="1"/>
  <c r="Z17" i="39"/>
  <c r="AE17" i="37" s="1"/>
  <c r="J18" i="39"/>
  <c r="K18" i="39" s="1"/>
  <c r="S18" i="39"/>
  <c r="AF41" i="37"/>
  <c r="AG41" i="37"/>
  <c r="AE41" i="37"/>
  <c r="AC24" i="37"/>
  <c r="AD24" i="37"/>
  <c r="W30" i="39"/>
  <c r="W46" i="39"/>
  <c r="W31" i="39"/>
  <c r="W23" i="39"/>
  <c r="AC26" i="37"/>
  <c r="AD26" i="37"/>
  <c r="W39" i="39"/>
  <c r="AI24" i="37"/>
  <c r="AJ24" i="37"/>
  <c r="AK24" i="37"/>
  <c r="AH24" i="37"/>
  <c r="AC27" i="37"/>
  <c r="AD27" i="37"/>
  <c r="AK44" i="37"/>
  <c r="AI44" i="37"/>
  <c r="AJ32" i="37"/>
  <c r="AH32" i="37"/>
  <c r="AI32" i="37"/>
  <c r="AK32" i="37"/>
  <c r="AF25" i="37"/>
  <c r="AG25" i="37"/>
  <c r="AE25" i="37"/>
  <c r="AG45" i="37"/>
  <c r="AB45" i="37"/>
  <c r="AE45" i="37"/>
  <c r="AH40" i="37"/>
  <c r="AI40" i="37"/>
  <c r="AJ40" i="37"/>
  <c r="AK40" i="37"/>
  <c r="AE33" i="37"/>
  <c r="AF33" i="37"/>
  <c r="AG33" i="37"/>
  <c r="W38" i="39"/>
  <c r="AC25" i="37"/>
  <c r="AD25" i="37"/>
  <c r="AC22" i="37"/>
  <c r="AD22" i="37"/>
  <c r="W22" i="39"/>
  <c r="AK46" i="37"/>
  <c r="AI43" i="37"/>
  <c r="AF40" i="37"/>
  <c r="AI39" i="37"/>
  <c r="AI38" i="37"/>
  <c r="AE37" i="37"/>
  <c r="AE31" i="37"/>
  <c r="AE35" i="37"/>
  <c r="AB35" i="37"/>
  <c r="AE34" i="37"/>
  <c r="AG34" i="37"/>
  <c r="AB27" i="37"/>
  <c r="AE27" i="37"/>
  <c r="AF27" i="37"/>
  <c r="AG27" i="37"/>
  <c r="AE26" i="37"/>
  <c r="AG26" i="37"/>
  <c r="AB26" i="37"/>
  <c r="AG19" i="37"/>
  <c r="AB19" i="37"/>
  <c r="AE19" i="37"/>
  <c r="AF19" i="37"/>
  <c r="AG44" i="37"/>
  <c r="AG43" i="37"/>
  <c r="AK42" i="37"/>
  <c r="AB42" i="37"/>
  <c r="AG39" i="37"/>
  <c r="AG38" i="37"/>
  <c r="W41" i="39"/>
  <c r="AH35" i="37"/>
  <c r="AI35" i="37"/>
  <c r="AJ35" i="37"/>
  <c r="AK35" i="37"/>
  <c r="AI34" i="37"/>
  <c r="AH34" i="37"/>
  <c r="AI33" i="37"/>
  <c r="AH33" i="37"/>
  <c r="W33" i="39"/>
  <c r="AE28" i="37"/>
  <c r="AG28" i="37"/>
  <c r="AJ27" i="37"/>
  <c r="AK27" i="37"/>
  <c r="AH27" i="37"/>
  <c r="AI27" i="37"/>
  <c r="AI26" i="37"/>
  <c r="AJ26" i="37"/>
  <c r="AK26" i="37"/>
  <c r="AI25" i="37"/>
  <c r="AK25" i="37"/>
  <c r="W25" i="39"/>
  <c r="AE20" i="37"/>
  <c r="AG20" i="37"/>
  <c r="AH19" i="37"/>
  <c r="AJ19" i="37"/>
  <c r="AK19" i="37"/>
  <c r="AG46" i="37"/>
  <c r="AK45" i="37"/>
  <c r="AF43" i="37"/>
  <c r="AJ42" i="37"/>
  <c r="AK41" i="37"/>
  <c r="AF38" i="37"/>
  <c r="AK37" i="37"/>
  <c r="AK34" i="37"/>
  <c r="AH17" i="39"/>
  <c r="AF46" i="37"/>
  <c r="AJ45" i="37"/>
  <c r="AE43" i="37"/>
  <c r="AI42" i="37"/>
  <c r="AI41" i="37"/>
  <c r="AB40" i="37"/>
  <c r="AJ37" i="37"/>
  <c r="AJ34" i="37"/>
  <c r="AH36" i="37"/>
  <c r="AI36" i="37"/>
  <c r="AE29" i="37"/>
  <c r="AB29" i="37"/>
  <c r="AK28" i="37"/>
  <c r="AH28" i="37"/>
  <c r="AI28" i="37"/>
  <c r="AE21" i="37"/>
  <c r="AG21" i="37"/>
  <c r="AI20" i="37"/>
  <c r="AK20" i="37"/>
  <c r="AI45" i="37"/>
  <c r="AI37" i="37"/>
  <c r="AG36" i="37"/>
  <c r="AB34" i="37"/>
  <c r="AG29" i="37"/>
  <c r="AH25" i="37"/>
  <c r="AC19" i="37"/>
  <c r="AD19" i="37"/>
  <c r="AF30" i="37"/>
  <c r="AE30" i="37"/>
  <c r="AE23" i="37"/>
  <c r="AG23" i="37"/>
  <c r="AE22" i="37"/>
  <c r="AF22" i="37"/>
  <c r="AG22" i="37"/>
  <c r="AK43" i="37"/>
  <c r="AG42" i="37"/>
  <c r="AH26" i="37"/>
  <c r="AI19" i="37"/>
  <c r="AC30" i="37"/>
  <c r="AD30" i="37"/>
  <c r="W45" i="39"/>
  <c r="W37" i="39"/>
  <c r="AB32" i="37"/>
  <c r="AE32" i="37"/>
  <c r="AF32" i="37"/>
  <c r="AG32" i="37"/>
  <c r="AH31" i="37"/>
  <c r="AI31" i="37"/>
  <c r="AK31" i="37"/>
  <c r="AI30" i="37"/>
  <c r="AK30" i="37"/>
  <c r="AI29" i="37"/>
  <c r="AJ29" i="37"/>
  <c r="AK29" i="37"/>
  <c r="W29" i="39"/>
  <c r="AF24" i="37"/>
  <c r="AG24" i="37"/>
  <c r="AB24" i="37"/>
  <c r="AE24" i="37"/>
  <c r="AK23" i="37"/>
  <c r="AH23" i="37"/>
  <c r="AI23" i="37"/>
  <c r="AK22" i="37"/>
  <c r="AH22" i="37"/>
  <c r="AI22" i="37"/>
  <c r="AJ21" i="37"/>
  <c r="AK21" i="37"/>
  <c r="AH21" i="37"/>
  <c r="AI21" i="37"/>
  <c r="W21" i="39"/>
  <c r="AK33" i="37"/>
  <c r="Y14" i="39"/>
  <c r="AG14" i="39"/>
  <c r="V14" i="39"/>
  <c r="AD14" i="39"/>
  <c r="S14" i="39"/>
  <c r="AG13" i="39"/>
  <c r="S13" i="39"/>
  <c r="AD13" i="39"/>
  <c r="Y13" i="39"/>
  <c r="V13" i="39"/>
  <c r="AJ39" i="37"/>
  <c r="AB39" i="37"/>
  <c r="AJ31" i="37"/>
  <c r="AB31" i="37"/>
  <c r="AJ23" i="37"/>
  <c r="AB23" i="37"/>
  <c r="AD21" i="37"/>
  <c r="AF44" i="37"/>
  <c r="AF36" i="37"/>
  <c r="AF28" i="37"/>
  <c r="AF20" i="37"/>
  <c r="AF39" i="37"/>
  <c r="AF31" i="37"/>
  <c r="AF23" i="37"/>
  <c r="AJ46" i="37"/>
  <c r="AB46" i="37"/>
  <c r="AF42" i="37"/>
  <c r="AJ38" i="37"/>
  <c r="AB38" i="37"/>
  <c r="AF34" i="37"/>
  <c r="AJ30" i="37"/>
  <c r="AB30" i="37"/>
  <c r="AD28" i="37"/>
  <c r="AF26" i="37"/>
  <c r="AJ22" i="37"/>
  <c r="AB22" i="37"/>
  <c r="AD20" i="37"/>
  <c r="AF45" i="37"/>
  <c r="AJ41" i="37"/>
  <c r="AB41" i="37"/>
  <c r="AF37" i="37"/>
  <c r="AJ33" i="37"/>
  <c r="AB33" i="37"/>
  <c r="AD31" i="37"/>
  <c r="AF29" i="37"/>
  <c r="AJ25" i="37"/>
  <c r="AB25" i="37"/>
  <c r="AD23" i="37"/>
  <c r="AF21" i="37"/>
  <c r="AJ44" i="37"/>
  <c r="AB44" i="37"/>
  <c r="AJ36" i="37"/>
  <c r="AB36" i="37"/>
  <c r="AJ28" i="37"/>
  <c r="AB28" i="37"/>
  <c r="AJ20" i="37"/>
  <c r="AB20" i="37"/>
  <c r="W44" i="39"/>
  <c r="AE40" i="39"/>
  <c r="W40" i="39"/>
  <c r="AE36" i="39"/>
  <c r="W36" i="39"/>
  <c r="AE32" i="39"/>
  <c r="W32" i="39"/>
  <c r="AE28" i="39"/>
  <c r="W28" i="39"/>
  <c r="AE24" i="39"/>
  <c r="W24" i="39"/>
  <c r="AE20" i="39"/>
  <c r="W20" i="39"/>
  <c r="K46" i="39"/>
  <c r="K38" i="39"/>
  <c r="K39" i="39"/>
  <c r="K29" i="39"/>
  <c r="K28" i="39"/>
  <c r="K27" i="39"/>
  <c r="K26" i="39"/>
  <c r="K25" i="39"/>
  <c r="K24" i="39"/>
  <c r="K23" i="39"/>
  <c r="K22" i="39"/>
  <c r="K21" i="39"/>
  <c r="K20" i="39"/>
  <c r="K19" i="39"/>
  <c r="K30" i="39"/>
  <c r="K41" i="39"/>
  <c r="K33" i="39"/>
  <c r="K32" i="39"/>
  <c r="K42" i="39"/>
  <c r="K34" i="39"/>
  <c r="K31" i="39"/>
  <c r="K43" i="39"/>
  <c r="K35" i="39"/>
  <c r="K40" i="39"/>
  <c r="K44" i="39"/>
  <c r="K36" i="39"/>
  <c r="K45" i="39"/>
  <c r="K37" i="39"/>
  <c r="K17" i="39"/>
  <c r="O45" i="39"/>
  <c r="AC45" i="37" s="1"/>
  <c r="I46" i="39"/>
  <c r="I43" i="39"/>
  <c r="I41" i="39"/>
  <c r="H46" i="39"/>
  <c r="H45" i="39"/>
  <c r="H44" i="39"/>
  <c r="H43" i="39"/>
  <c r="H42" i="39"/>
  <c r="H41" i="39"/>
  <c r="H40" i="39"/>
  <c r="H39" i="39"/>
  <c r="H38" i="39"/>
  <c r="H37" i="39"/>
  <c r="H36" i="39"/>
  <c r="H35" i="39"/>
  <c r="H34" i="39"/>
  <c r="H33" i="39"/>
  <c r="H32" i="39"/>
  <c r="H31" i="39"/>
  <c r="H30" i="39"/>
  <c r="H29" i="39"/>
  <c r="H28" i="39"/>
  <c r="H27" i="39"/>
  <c r="H26" i="39"/>
  <c r="H25" i="39"/>
  <c r="P24" i="39"/>
  <c r="H24" i="39"/>
  <c r="P23" i="39"/>
  <c r="H23" i="39"/>
  <c r="P22" i="39"/>
  <c r="H22" i="39"/>
  <c r="P21" i="39"/>
  <c r="H21" i="39"/>
  <c r="P20" i="39"/>
  <c r="H20" i="39"/>
  <c r="P19" i="39"/>
  <c r="H19" i="39"/>
  <c r="H18" i="39"/>
  <c r="N18" i="39" s="1"/>
  <c r="H17" i="39"/>
  <c r="N17" i="39" s="1"/>
  <c r="H16" i="39"/>
  <c r="O16" i="39" s="1"/>
  <c r="H15" i="39"/>
  <c r="O15" i="39" s="1"/>
  <c r="AC15" i="37" s="1"/>
  <c r="O43" i="39"/>
  <c r="O38" i="39"/>
  <c r="AC38" i="37" s="1"/>
  <c r="O35" i="39"/>
  <c r="O34" i="39"/>
  <c r="O46" i="39"/>
  <c r="AC46" i="37" s="1"/>
  <c r="O40" i="39"/>
  <c r="O37" i="39"/>
  <c r="AC37" i="37" s="1"/>
  <c r="O36" i="39"/>
  <c r="AC36" i="37" s="1"/>
  <c r="O29" i="39"/>
  <c r="AC29" i="37" s="1"/>
  <c r="N46" i="39"/>
  <c r="N45" i="39"/>
  <c r="N44" i="39"/>
  <c r="N43" i="39"/>
  <c r="N42" i="39"/>
  <c r="N41" i="39"/>
  <c r="N40" i="39"/>
  <c r="N39" i="39"/>
  <c r="N38" i="39"/>
  <c r="N37" i="39"/>
  <c r="N36" i="39"/>
  <c r="N35" i="39"/>
  <c r="N34" i="39"/>
  <c r="N33" i="39"/>
  <c r="N32" i="39"/>
  <c r="N31" i="39"/>
  <c r="N30" i="39"/>
  <c r="N29" i="39"/>
  <c r="N28" i="39"/>
  <c r="N27" i="39"/>
  <c r="N26" i="39"/>
  <c r="N25" i="39"/>
  <c r="N24" i="39"/>
  <c r="N23" i="39"/>
  <c r="N22" i="39"/>
  <c r="N21" i="39"/>
  <c r="N20" i="39"/>
  <c r="N19" i="39"/>
  <c r="N16" i="39"/>
  <c r="N15" i="39"/>
  <c r="O42" i="39"/>
  <c r="O41" i="39"/>
  <c r="O39" i="39"/>
  <c r="AC39" i="37" s="1"/>
  <c r="M45" i="39"/>
  <c r="M44" i="39"/>
  <c r="M42" i="39"/>
  <c r="M40" i="39"/>
  <c r="M39" i="39"/>
  <c r="M38" i="39"/>
  <c r="M37" i="39"/>
  <c r="M36" i="39"/>
  <c r="M35" i="39"/>
  <c r="M34" i="39"/>
  <c r="M33" i="39"/>
  <c r="M32" i="39"/>
  <c r="M31" i="39"/>
  <c r="M30" i="39"/>
  <c r="M29" i="39"/>
  <c r="M28" i="39"/>
  <c r="M27" i="39"/>
  <c r="M26" i="39"/>
  <c r="M25" i="39"/>
  <c r="M24" i="39"/>
  <c r="M23" i="39"/>
  <c r="M22" i="39"/>
  <c r="M21" i="39"/>
  <c r="M20" i="39"/>
  <c r="M19" i="39"/>
  <c r="M18" i="39"/>
  <c r="M17" i="39"/>
  <c r="M16" i="39"/>
  <c r="M15" i="39"/>
  <c r="M14" i="39"/>
  <c r="M13" i="39"/>
  <c r="M12" i="39"/>
  <c r="M11" i="39"/>
  <c r="O33" i="39"/>
  <c r="O32" i="39"/>
  <c r="O44" i="39"/>
  <c r="AC44" i="37" s="1"/>
  <c r="AF12" i="39" l="1"/>
  <c r="X12" i="39"/>
  <c r="X16" i="39"/>
  <c r="AF16" i="39"/>
  <c r="AF13" i="39"/>
  <c r="X13" i="39"/>
  <c r="AF18" i="39"/>
  <c r="X18" i="39"/>
  <c r="X17" i="39"/>
  <c r="AF17" i="39"/>
  <c r="X15" i="39"/>
  <c r="AF15" i="39"/>
  <c r="AF14" i="39"/>
  <c r="X14" i="39"/>
  <c r="AF11" i="39"/>
  <c r="X11" i="39"/>
  <c r="W17" i="39"/>
  <c r="W16" i="39"/>
  <c r="AG16" i="37"/>
  <c r="AJ18" i="37"/>
  <c r="AJ15" i="37"/>
  <c r="AE16" i="37"/>
  <c r="AE13" i="39"/>
  <c r="AH18" i="37"/>
  <c r="AI15" i="37"/>
  <c r="AJ16" i="37"/>
  <c r="AL16" i="37"/>
  <c r="AH15" i="37"/>
  <c r="AJ17" i="37"/>
  <c r="AL17" i="37"/>
  <c r="AE18" i="39"/>
  <c r="AK18" i="37"/>
  <c r="AI18" i="37"/>
  <c r="AK15" i="37"/>
  <c r="K12" i="39"/>
  <c r="W12" i="39"/>
  <c r="W11" i="39"/>
  <c r="K11" i="39"/>
  <c r="AG15" i="37"/>
  <c r="AF15" i="37"/>
  <c r="AB15" i="37"/>
  <c r="AE11" i="39"/>
  <c r="AB16" i="37"/>
  <c r="AE12" i="39"/>
  <c r="W15" i="39"/>
  <c r="AI16" i="37"/>
  <c r="AE15" i="39"/>
  <c r="AH16" i="37"/>
  <c r="AE16" i="39"/>
  <c r="AG17" i="37"/>
  <c r="AE18" i="37"/>
  <c r="W18" i="39"/>
  <c r="AG18" i="37"/>
  <c r="AF18" i="37"/>
  <c r="AF17" i="37"/>
  <c r="AE17" i="39"/>
  <c r="AB17" i="37"/>
  <c r="R41" i="39"/>
  <c r="Y41" i="37"/>
  <c r="Z41" i="37"/>
  <c r="AA41" i="37"/>
  <c r="Y29" i="37"/>
  <c r="Z29" i="37"/>
  <c r="AA29" i="37"/>
  <c r="R29" i="39"/>
  <c r="AC41" i="37"/>
  <c r="AD41" i="37"/>
  <c r="AA22" i="37"/>
  <c r="Y22" i="37"/>
  <c r="Z22" i="37"/>
  <c r="R22" i="39"/>
  <c r="Z38" i="37"/>
  <c r="AA38" i="37"/>
  <c r="R38" i="39"/>
  <c r="Y38" i="37"/>
  <c r="AA46" i="37"/>
  <c r="Z46" i="37"/>
  <c r="Y46" i="37"/>
  <c r="R46" i="39"/>
  <c r="AD42" i="37"/>
  <c r="AC42" i="37"/>
  <c r="Y23" i="37"/>
  <c r="Z23" i="37"/>
  <c r="AA23" i="37"/>
  <c r="R23" i="39"/>
  <c r="Y31" i="37"/>
  <c r="Z31" i="37"/>
  <c r="AA31" i="37"/>
  <c r="R31" i="39"/>
  <c r="Y39" i="37"/>
  <c r="Z39" i="37"/>
  <c r="AA39" i="37"/>
  <c r="R39" i="39"/>
  <c r="AC43" i="37"/>
  <c r="AD43" i="37"/>
  <c r="AD29" i="37"/>
  <c r="Y40" i="37"/>
  <c r="Z40" i="37"/>
  <c r="AA40" i="37"/>
  <c r="R40" i="39"/>
  <c r="AA15" i="37"/>
  <c r="Y15" i="37"/>
  <c r="Z15" i="37"/>
  <c r="R15" i="39"/>
  <c r="Z26" i="37"/>
  <c r="AA26" i="37"/>
  <c r="Y26" i="37"/>
  <c r="R26" i="39"/>
  <c r="Y42" i="37"/>
  <c r="Z42" i="37"/>
  <c r="AA42" i="37"/>
  <c r="R42" i="39"/>
  <c r="AC32" i="37"/>
  <c r="AD32" i="37"/>
  <c r="Z34" i="37"/>
  <c r="Y34" i="37"/>
  <c r="AA34" i="37"/>
  <c r="R34" i="39"/>
  <c r="AD33" i="37"/>
  <c r="AC33" i="37"/>
  <c r="Y19" i="37"/>
  <c r="Z19" i="37"/>
  <c r="AA19" i="37"/>
  <c r="R19" i="39"/>
  <c r="Y27" i="37"/>
  <c r="Z27" i="37"/>
  <c r="AA27" i="37"/>
  <c r="R27" i="39"/>
  <c r="Z35" i="37"/>
  <c r="AA35" i="37"/>
  <c r="Y35" i="37"/>
  <c r="R35" i="39"/>
  <c r="Y43" i="37"/>
  <c r="AA43" i="37"/>
  <c r="Z43" i="37"/>
  <c r="R43" i="39"/>
  <c r="AC16" i="37"/>
  <c r="AD16" i="37"/>
  <c r="AD39" i="37"/>
  <c r="AD36" i="37"/>
  <c r="AD38" i="37"/>
  <c r="AD46" i="37"/>
  <c r="AI17" i="37"/>
  <c r="AK17" i="37"/>
  <c r="AH17" i="37"/>
  <c r="Z25" i="37"/>
  <c r="AA25" i="37"/>
  <c r="R25" i="39"/>
  <c r="Y25" i="37"/>
  <c r="Z16" i="37"/>
  <c r="AA16" i="37"/>
  <c r="Y16" i="37"/>
  <c r="R16" i="39"/>
  <c r="AC40" i="37"/>
  <c r="AD40" i="37"/>
  <c r="Y20" i="37"/>
  <c r="Z20" i="37"/>
  <c r="AA20" i="37"/>
  <c r="R20" i="39"/>
  <c r="Y28" i="37"/>
  <c r="Z28" i="37"/>
  <c r="AA28" i="37"/>
  <c r="R28" i="39"/>
  <c r="Z36" i="37"/>
  <c r="AA36" i="37"/>
  <c r="Y36" i="37"/>
  <c r="R36" i="39"/>
  <c r="Y44" i="37"/>
  <c r="Z44" i="37"/>
  <c r="AA44" i="37"/>
  <c r="R44" i="39"/>
  <c r="AC34" i="37"/>
  <c r="AD34" i="37"/>
  <c r="Z17" i="37"/>
  <c r="AA17" i="37"/>
  <c r="R17" i="39"/>
  <c r="Y17" i="37" s="1"/>
  <c r="W13" i="39"/>
  <c r="Y32" i="37"/>
  <c r="Z32" i="37"/>
  <c r="AA32" i="37"/>
  <c r="R32" i="39"/>
  <c r="Y37" i="37"/>
  <c r="Z37" i="37"/>
  <c r="R37" i="39"/>
  <c r="AA37" i="37"/>
  <c r="AC35" i="37"/>
  <c r="AD35" i="37"/>
  <c r="Z18" i="37"/>
  <c r="AA18" i="37"/>
  <c r="R18" i="39"/>
  <c r="Y18" i="37" s="1"/>
  <c r="Y24" i="37"/>
  <c r="AA24" i="37"/>
  <c r="Z24" i="37"/>
  <c r="R24" i="39"/>
  <c r="Z33" i="37"/>
  <c r="Y33" i="37"/>
  <c r="R33" i="39"/>
  <c r="AA33" i="37"/>
  <c r="Z21" i="37"/>
  <c r="AA21" i="37"/>
  <c r="Y21" i="37"/>
  <c r="R21" i="39"/>
  <c r="Y45" i="37"/>
  <c r="Z45" i="37"/>
  <c r="AA45" i="37"/>
  <c r="R45" i="39"/>
  <c r="Z30" i="37"/>
  <c r="AA30" i="37"/>
  <c r="R30" i="39"/>
  <c r="Y30" i="37"/>
  <c r="AD15" i="37"/>
  <c r="AD44" i="37"/>
  <c r="AD37" i="37"/>
  <c r="AD45" i="37"/>
  <c r="W14" i="39"/>
  <c r="AE14" i="39"/>
  <c r="O17" i="39"/>
  <c r="O18" i="39"/>
  <c r="AC18" i="37" l="1"/>
  <c r="AD18" i="37"/>
  <c r="AC17" i="37"/>
  <c r="AD17" i="37"/>
  <c r="G47" i="39"/>
  <c r="F47" i="39"/>
  <c r="B47" i="39"/>
  <c r="A47" i="39"/>
  <c r="AI47" i="32"/>
  <c r="AH47" i="32"/>
  <c r="AE47" i="32"/>
  <c r="AD47" i="32"/>
  <c r="AA47" i="32"/>
  <c r="Z47" i="32"/>
  <c r="W47" i="32"/>
  <c r="V47" i="32"/>
  <c r="S47" i="32"/>
  <c r="R47" i="32"/>
  <c r="O47" i="32"/>
  <c r="N47" i="32"/>
  <c r="K47" i="32"/>
  <c r="J47" i="32"/>
  <c r="G47" i="32"/>
  <c r="F47" i="32"/>
  <c r="B47" i="32"/>
  <c r="A47" i="32"/>
  <c r="AN47" i="28"/>
  <c r="AK47" i="28"/>
  <c r="AJ47" i="28"/>
  <c r="AI47" i="28"/>
  <c r="AH47" i="28"/>
  <c r="AF47" i="28"/>
  <c r="AD47" i="28"/>
  <c r="AB47" i="28"/>
  <c r="Z47" i="28"/>
  <c r="X47" i="28"/>
  <c r="U47" i="28"/>
  <c r="T47" i="28"/>
  <c r="R47" i="28"/>
  <c r="Q47" i="28"/>
  <c r="P47" i="28"/>
  <c r="O47" i="28"/>
  <c r="N47" i="28"/>
  <c r="M47" i="28"/>
  <c r="L47" i="28"/>
  <c r="J47" i="28"/>
  <c r="I47" i="28"/>
  <c r="H47" i="28"/>
  <c r="E47" i="28"/>
  <c r="D47" i="28"/>
  <c r="C47" i="28"/>
  <c r="AL47" i="28" l="1"/>
  <c r="O47" i="37"/>
  <c r="Q47" i="37"/>
  <c r="R47" i="37"/>
  <c r="U47" i="37"/>
  <c r="V47" i="37"/>
  <c r="S47" i="37"/>
  <c r="W47" i="37"/>
  <c r="X47" i="37"/>
  <c r="I47" i="37"/>
  <c r="P47" i="37"/>
  <c r="H47" i="37"/>
  <c r="T47" i="37"/>
  <c r="J47" i="37"/>
  <c r="K47" i="37"/>
  <c r="C47" i="39"/>
  <c r="N47" i="37"/>
  <c r="C47" i="37"/>
  <c r="D47" i="32"/>
  <c r="D47" i="37"/>
  <c r="E47" i="32"/>
  <c r="E47" i="37"/>
  <c r="AJ47" i="32"/>
  <c r="AB47" i="39"/>
  <c r="AH47" i="39"/>
  <c r="AI47" i="39"/>
  <c r="D47" i="39"/>
  <c r="E47" i="39"/>
  <c r="C47" i="32"/>
  <c r="M47" i="39"/>
  <c r="V47" i="39"/>
  <c r="AD47" i="39"/>
  <c r="T47" i="39"/>
  <c r="AC47" i="39"/>
  <c r="O47" i="39"/>
  <c r="U47" i="39"/>
  <c r="N47" i="39"/>
  <c r="H47" i="39"/>
  <c r="P47" i="39"/>
  <c r="Y47" i="39"/>
  <c r="AG47" i="39"/>
  <c r="I47" i="39"/>
  <c r="Z47" i="39"/>
  <c r="J47" i="39"/>
  <c r="S47" i="39"/>
  <c r="AA47" i="39"/>
  <c r="X47" i="39" l="1"/>
  <c r="AF47" i="39"/>
  <c r="Y47" i="37"/>
  <c r="Z47" i="37"/>
  <c r="AA47" i="37"/>
  <c r="AE47" i="37"/>
  <c r="AG47" i="37"/>
  <c r="AB47" i="37"/>
  <c r="AF47" i="37"/>
  <c r="AC47" i="37"/>
  <c r="AD47" i="37"/>
  <c r="AI47" i="37"/>
  <c r="AK47" i="37"/>
  <c r="AL47" i="37"/>
  <c r="AH47" i="37"/>
  <c r="AJ47" i="37"/>
  <c r="M47" i="37"/>
  <c r="L47" i="37"/>
  <c r="R47" i="39"/>
  <c r="AE47" i="39"/>
  <c r="W47" i="39"/>
  <c r="K47" i="39"/>
  <c r="AH12" i="28" l="1"/>
  <c r="AF12" i="28"/>
  <c r="AB12" i="28"/>
  <c r="Z12" i="28"/>
  <c r="AD12" i="28" s="1"/>
  <c r="X12" i="28"/>
  <c r="U12" i="28"/>
  <c r="T12" i="28"/>
  <c r="Q12" i="28"/>
  <c r="P12" i="28"/>
  <c r="O12" i="28"/>
  <c r="N12" i="28"/>
  <c r="L12" i="28"/>
  <c r="J12" i="28"/>
  <c r="I12" i="28"/>
  <c r="E12" i="28"/>
  <c r="D12" i="28"/>
  <c r="C12" i="28"/>
  <c r="AH11" i="28"/>
  <c r="AF11" i="28"/>
  <c r="AB11" i="28"/>
  <c r="Z11" i="28"/>
  <c r="AD11" i="28" s="1"/>
  <c r="X11" i="28"/>
  <c r="U11" i="28"/>
  <c r="T11" i="28"/>
  <c r="Q11" i="28"/>
  <c r="P11" i="28"/>
  <c r="O11" i="28"/>
  <c r="N11" i="28"/>
  <c r="J11" i="28"/>
  <c r="I11" i="28"/>
  <c r="E11" i="28"/>
  <c r="D11" i="28"/>
  <c r="C11" i="28"/>
  <c r="AN46" i="28"/>
  <c r="AK46" i="28"/>
  <c r="AJ46" i="28"/>
  <c r="AH46" i="28"/>
  <c r="AF46" i="28"/>
  <c r="AD46" i="28"/>
  <c r="AB46" i="28"/>
  <c r="Z46" i="28"/>
  <c r="X46" i="28"/>
  <c r="U46" i="28"/>
  <c r="T46" i="28"/>
  <c r="R46" i="28"/>
  <c r="Q46" i="28"/>
  <c r="P46" i="28"/>
  <c r="O46" i="28"/>
  <c r="N46" i="28"/>
  <c r="M46" i="28"/>
  <c r="L46" i="28"/>
  <c r="J46" i="28"/>
  <c r="I46" i="28"/>
  <c r="H46" i="28"/>
  <c r="E46" i="28"/>
  <c r="D46" i="28"/>
  <c r="C46" i="28"/>
  <c r="AN45" i="28"/>
  <c r="AK45" i="28"/>
  <c r="AJ45" i="28"/>
  <c r="AH45" i="28"/>
  <c r="AF45" i="28"/>
  <c r="AD45" i="28"/>
  <c r="AB45" i="28"/>
  <c r="Z45" i="28"/>
  <c r="X45" i="28"/>
  <c r="U45" i="28"/>
  <c r="T45" i="28"/>
  <c r="R45" i="28"/>
  <c r="Q45" i="28"/>
  <c r="P45" i="28"/>
  <c r="O45" i="28"/>
  <c r="N45" i="28"/>
  <c r="M45" i="28"/>
  <c r="L45" i="28"/>
  <c r="J45" i="28"/>
  <c r="I45" i="28"/>
  <c r="H45" i="28"/>
  <c r="E45" i="28"/>
  <c r="D45" i="28"/>
  <c r="C45" i="28"/>
  <c r="AN44" i="28"/>
  <c r="AK44" i="28"/>
  <c r="AJ44" i="28"/>
  <c r="AH44" i="28"/>
  <c r="AF44" i="28"/>
  <c r="AD44" i="28"/>
  <c r="AB44" i="28"/>
  <c r="Z44" i="28"/>
  <c r="X44" i="28"/>
  <c r="U44" i="28"/>
  <c r="T44" i="28"/>
  <c r="R44" i="28"/>
  <c r="Q44" i="28"/>
  <c r="P44" i="28"/>
  <c r="O44" i="28"/>
  <c r="N44" i="28"/>
  <c r="M44" i="28"/>
  <c r="L44" i="28"/>
  <c r="J44" i="28"/>
  <c r="I44" i="28"/>
  <c r="H44" i="28"/>
  <c r="E44" i="28"/>
  <c r="D44" i="28"/>
  <c r="C44" i="28"/>
  <c r="AN43" i="28"/>
  <c r="AK43" i="28"/>
  <c r="AJ43" i="28"/>
  <c r="AH43" i="28"/>
  <c r="AF43" i="28"/>
  <c r="AD43" i="28"/>
  <c r="AB43" i="28"/>
  <c r="Z43" i="28"/>
  <c r="X43" i="28"/>
  <c r="U43" i="28"/>
  <c r="T43" i="28"/>
  <c r="R43" i="28"/>
  <c r="Q43" i="28"/>
  <c r="P43" i="28"/>
  <c r="O43" i="28"/>
  <c r="N43" i="28"/>
  <c r="M43" i="28"/>
  <c r="L43" i="28"/>
  <c r="J43" i="28"/>
  <c r="I43" i="28"/>
  <c r="H43" i="28"/>
  <c r="E43" i="28"/>
  <c r="D43" i="28"/>
  <c r="C43" i="28"/>
  <c r="AN42" i="28"/>
  <c r="AK42" i="28"/>
  <c r="AJ42" i="28"/>
  <c r="AH42" i="28"/>
  <c r="AF42" i="28"/>
  <c r="AD42" i="28"/>
  <c r="AB42" i="28"/>
  <c r="Z42" i="28"/>
  <c r="X42" i="28"/>
  <c r="U42" i="28"/>
  <c r="T42" i="28"/>
  <c r="R42" i="28"/>
  <c r="Q42" i="28"/>
  <c r="P42" i="28"/>
  <c r="O42" i="28"/>
  <c r="N42" i="28"/>
  <c r="M42" i="28"/>
  <c r="L42" i="28"/>
  <c r="J42" i="28"/>
  <c r="I42" i="28"/>
  <c r="H42" i="28"/>
  <c r="E42" i="28"/>
  <c r="D42" i="28"/>
  <c r="C42" i="28"/>
  <c r="AN41" i="28"/>
  <c r="AK41" i="28"/>
  <c r="AJ41" i="28"/>
  <c r="AH41" i="28"/>
  <c r="AF41" i="28"/>
  <c r="AD41" i="28"/>
  <c r="AB41" i="28"/>
  <c r="Z41" i="28"/>
  <c r="X41" i="28"/>
  <c r="U41" i="28"/>
  <c r="T41" i="28"/>
  <c r="R41" i="28"/>
  <c r="Q41" i="28"/>
  <c r="P41" i="28"/>
  <c r="O41" i="28"/>
  <c r="N41" i="28"/>
  <c r="M41" i="28"/>
  <c r="L41" i="28"/>
  <c r="J41" i="28"/>
  <c r="I41" i="28"/>
  <c r="H41" i="28"/>
  <c r="E41" i="28"/>
  <c r="D41" i="28"/>
  <c r="C41" i="28"/>
  <c r="AN40" i="28"/>
  <c r="AK40" i="28"/>
  <c r="AJ40" i="28"/>
  <c r="AH40" i="28"/>
  <c r="AF40" i="28"/>
  <c r="AD40" i="28"/>
  <c r="AB40" i="28"/>
  <c r="Z40" i="28"/>
  <c r="X40" i="28"/>
  <c r="U40" i="28"/>
  <c r="T40" i="28"/>
  <c r="R40" i="28"/>
  <c r="Q40" i="28"/>
  <c r="P40" i="28"/>
  <c r="O40" i="28"/>
  <c r="N40" i="28"/>
  <c r="M40" i="28"/>
  <c r="L40" i="28"/>
  <c r="J40" i="28"/>
  <c r="I40" i="28"/>
  <c r="H40" i="28"/>
  <c r="E40" i="28"/>
  <c r="D40" i="28"/>
  <c r="C40" i="28"/>
  <c r="AN39" i="28"/>
  <c r="AK39" i="28"/>
  <c r="AJ39" i="28"/>
  <c r="AH39" i="28"/>
  <c r="AF39" i="28"/>
  <c r="AD39" i="28"/>
  <c r="AB39" i="28"/>
  <c r="Z39" i="28"/>
  <c r="X39" i="28"/>
  <c r="U39" i="28"/>
  <c r="T39" i="28"/>
  <c r="R39" i="28"/>
  <c r="Q39" i="28"/>
  <c r="P39" i="28"/>
  <c r="O39" i="28"/>
  <c r="N39" i="28"/>
  <c r="M39" i="28"/>
  <c r="L39" i="28"/>
  <c r="J39" i="28"/>
  <c r="I39" i="28"/>
  <c r="H39" i="28"/>
  <c r="E39" i="28"/>
  <c r="D39" i="28"/>
  <c r="C39" i="28"/>
  <c r="AN38" i="28"/>
  <c r="AK38" i="28"/>
  <c r="AJ38" i="28"/>
  <c r="AH38" i="28"/>
  <c r="AF38" i="28"/>
  <c r="AD38" i="28"/>
  <c r="AB38" i="28"/>
  <c r="Z38" i="28"/>
  <c r="X38" i="28"/>
  <c r="U38" i="28"/>
  <c r="T38" i="28"/>
  <c r="R38" i="28"/>
  <c r="Q38" i="28"/>
  <c r="P38" i="28"/>
  <c r="O38" i="28"/>
  <c r="N38" i="28"/>
  <c r="M38" i="28"/>
  <c r="L38" i="28"/>
  <c r="J38" i="28"/>
  <c r="I38" i="28"/>
  <c r="H38" i="28"/>
  <c r="E38" i="28"/>
  <c r="D38" i="28"/>
  <c r="C38" i="28"/>
  <c r="AN37" i="28"/>
  <c r="AK37" i="28"/>
  <c r="AJ37" i="28"/>
  <c r="AH37" i="28"/>
  <c r="AF37" i="28"/>
  <c r="AD37" i="28"/>
  <c r="AB37" i="28"/>
  <c r="Z37" i="28"/>
  <c r="X37" i="28"/>
  <c r="U37" i="28"/>
  <c r="T37" i="28"/>
  <c r="R37" i="28"/>
  <c r="Q37" i="28"/>
  <c r="P37" i="28"/>
  <c r="O37" i="28"/>
  <c r="N37" i="28"/>
  <c r="M37" i="28"/>
  <c r="L37" i="28"/>
  <c r="J37" i="28"/>
  <c r="I37" i="28"/>
  <c r="H37" i="28"/>
  <c r="E37" i="28"/>
  <c r="D37" i="28"/>
  <c r="C37" i="28"/>
  <c r="AN36" i="28"/>
  <c r="AK36" i="28"/>
  <c r="AJ36" i="28"/>
  <c r="AH36" i="28"/>
  <c r="AF36" i="28"/>
  <c r="AD36" i="28"/>
  <c r="AB36" i="28"/>
  <c r="Z36" i="28"/>
  <c r="X36" i="28"/>
  <c r="U36" i="28"/>
  <c r="T36" i="28"/>
  <c r="R36" i="28"/>
  <c r="Q36" i="28"/>
  <c r="P36" i="28"/>
  <c r="O36" i="28"/>
  <c r="N36" i="28"/>
  <c r="M36" i="28"/>
  <c r="L36" i="28"/>
  <c r="J36" i="28"/>
  <c r="I36" i="28"/>
  <c r="H36" i="28"/>
  <c r="E36" i="28"/>
  <c r="D36" i="28"/>
  <c r="C36" i="28"/>
  <c r="AB12" i="39" l="1"/>
  <c r="T12" i="39"/>
  <c r="H12" i="39"/>
  <c r="AB11" i="39"/>
  <c r="H11" i="39"/>
  <c r="T11" i="39"/>
  <c r="C38" i="37"/>
  <c r="C38" i="32"/>
  <c r="C38" i="39"/>
  <c r="N38" i="37"/>
  <c r="C39" i="37"/>
  <c r="C39" i="39"/>
  <c r="C39" i="32"/>
  <c r="N39" i="37"/>
  <c r="C44" i="37"/>
  <c r="C44" i="39"/>
  <c r="C44" i="32"/>
  <c r="N44" i="37"/>
  <c r="D39" i="37"/>
  <c r="D39" i="39"/>
  <c r="D39" i="32"/>
  <c r="D42" i="37"/>
  <c r="D42" i="32"/>
  <c r="D42" i="39"/>
  <c r="D43" i="37"/>
  <c r="D43" i="32"/>
  <c r="D43" i="39"/>
  <c r="D44" i="39"/>
  <c r="D44" i="37"/>
  <c r="D44" i="32"/>
  <c r="D45" i="37"/>
  <c r="D45" i="39"/>
  <c r="D45" i="32"/>
  <c r="D46" i="37"/>
  <c r="D46" i="39"/>
  <c r="D46" i="32"/>
  <c r="D11" i="37"/>
  <c r="D11" i="32"/>
  <c r="D11" i="39"/>
  <c r="D12" i="37"/>
  <c r="D12" i="32"/>
  <c r="D12" i="39"/>
  <c r="C36" i="37"/>
  <c r="C36" i="39"/>
  <c r="C36" i="32"/>
  <c r="N36" i="37"/>
  <c r="C40" i="37"/>
  <c r="C40" i="39"/>
  <c r="N40" i="37"/>
  <c r="C40" i="32"/>
  <c r="D37" i="39"/>
  <c r="D37" i="37"/>
  <c r="D37" i="32"/>
  <c r="E11" i="37"/>
  <c r="E11" i="32"/>
  <c r="E11" i="39"/>
  <c r="N41" i="37"/>
  <c r="C41" i="37"/>
  <c r="C41" i="39"/>
  <c r="C41" i="32"/>
  <c r="D38" i="37"/>
  <c r="D38" i="39"/>
  <c r="D38" i="32"/>
  <c r="E12" i="37"/>
  <c r="E12" i="32"/>
  <c r="E12" i="39"/>
  <c r="C37" i="37"/>
  <c r="N37" i="37"/>
  <c r="C37" i="39"/>
  <c r="C37" i="32"/>
  <c r="C45" i="37"/>
  <c r="C45" i="32"/>
  <c r="C45" i="39"/>
  <c r="N45" i="37"/>
  <c r="D40" i="37"/>
  <c r="D40" i="39"/>
  <c r="D40" i="32"/>
  <c r="E37" i="39"/>
  <c r="E37" i="37"/>
  <c r="E37" i="32"/>
  <c r="E39" i="37"/>
  <c r="E39" i="32"/>
  <c r="E39" i="39"/>
  <c r="E42" i="37"/>
  <c r="E42" i="39"/>
  <c r="E42" i="32"/>
  <c r="E46" i="37"/>
  <c r="E46" i="39"/>
  <c r="E46" i="32"/>
  <c r="C43" i="37"/>
  <c r="C43" i="39"/>
  <c r="C43" i="32"/>
  <c r="N43" i="37"/>
  <c r="C46" i="37"/>
  <c r="C46" i="39"/>
  <c r="C46" i="32"/>
  <c r="N46" i="37"/>
  <c r="D36" i="39"/>
  <c r="D36" i="37"/>
  <c r="D36" i="32"/>
  <c r="D41" i="37"/>
  <c r="D41" i="39"/>
  <c r="D41" i="32"/>
  <c r="E36" i="37"/>
  <c r="E36" i="32"/>
  <c r="E36" i="39"/>
  <c r="E38" i="37"/>
  <c r="E38" i="39"/>
  <c r="E38" i="32"/>
  <c r="E40" i="37"/>
  <c r="E40" i="39"/>
  <c r="E40" i="32"/>
  <c r="E41" i="37"/>
  <c r="E41" i="39"/>
  <c r="E41" i="32"/>
  <c r="E43" i="37"/>
  <c r="E43" i="32"/>
  <c r="E43" i="39"/>
  <c r="E44" i="37"/>
  <c r="E44" i="32"/>
  <c r="E44" i="39"/>
  <c r="E45" i="39"/>
  <c r="E45" i="37"/>
  <c r="E45" i="32"/>
  <c r="Q36" i="37"/>
  <c r="U36" i="37"/>
  <c r="W36" i="37"/>
  <c r="O36" i="37"/>
  <c r="S36" i="37"/>
  <c r="R36" i="37"/>
  <c r="P36" i="37"/>
  <c r="T36" i="37"/>
  <c r="I36" i="37"/>
  <c r="H36" i="37"/>
  <c r="V36" i="37"/>
  <c r="X36" i="37"/>
  <c r="S37" i="37"/>
  <c r="T37" i="37"/>
  <c r="U37" i="37"/>
  <c r="W37" i="37"/>
  <c r="O37" i="37"/>
  <c r="R37" i="37"/>
  <c r="Q37" i="37"/>
  <c r="V37" i="37"/>
  <c r="I37" i="37"/>
  <c r="H37" i="37"/>
  <c r="X37" i="37"/>
  <c r="P37" i="37"/>
  <c r="P38" i="37"/>
  <c r="Q38" i="37"/>
  <c r="R38" i="37"/>
  <c r="S38" i="37"/>
  <c r="H38" i="37"/>
  <c r="U38" i="37"/>
  <c r="W38" i="37"/>
  <c r="O38" i="37"/>
  <c r="X38" i="37"/>
  <c r="T38" i="37"/>
  <c r="V38" i="37"/>
  <c r="I38" i="37"/>
  <c r="O39" i="37"/>
  <c r="Q39" i="37"/>
  <c r="R39" i="37"/>
  <c r="S39" i="37"/>
  <c r="W39" i="37"/>
  <c r="U39" i="37"/>
  <c r="H39" i="37"/>
  <c r="I39" i="37"/>
  <c r="X39" i="37"/>
  <c r="V39" i="37"/>
  <c r="T39" i="37"/>
  <c r="P39" i="37"/>
  <c r="H40" i="37"/>
  <c r="Q40" i="37"/>
  <c r="R40" i="37"/>
  <c r="S40" i="37"/>
  <c r="T40" i="37"/>
  <c r="U40" i="37"/>
  <c r="V40" i="37"/>
  <c r="P40" i="37"/>
  <c r="X40" i="37"/>
  <c r="O40" i="37"/>
  <c r="W40" i="37"/>
  <c r="I40" i="37"/>
  <c r="W41" i="37"/>
  <c r="O41" i="37"/>
  <c r="X41" i="37"/>
  <c r="P41" i="37"/>
  <c r="Q41" i="37"/>
  <c r="H41" i="37"/>
  <c r="R41" i="37"/>
  <c r="I41" i="37"/>
  <c r="S41" i="37"/>
  <c r="V41" i="37"/>
  <c r="U41" i="37"/>
  <c r="T41" i="37"/>
  <c r="V42" i="37"/>
  <c r="W42" i="37"/>
  <c r="O42" i="37"/>
  <c r="Q42" i="37"/>
  <c r="I42" i="37"/>
  <c r="R42" i="37"/>
  <c r="S42" i="37"/>
  <c r="U42" i="37"/>
  <c r="T42" i="37"/>
  <c r="H42" i="37"/>
  <c r="X42" i="37"/>
  <c r="P42" i="37"/>
  <c r="T43" i="37"/>
  <c r="U43" i="37"/>
  <c r="V43" i="37"/>
  <c r="O43" i="37"/>
  <c r="W43" i="37"/>
  <c r="P43" i="37"/>
  <c r="X43" i="37"/>
  <c r="H43" i="37"/>
  <c r="Q43" i="37"/>
  <c r="S43" i="37"/>
  <c r="I43" i="37"/>
  <c r="R43" i="37"/>
  <c r="O44" i="37"/>
  <c r="Q44" i="37"/>
  <c r="R44" i="37"/>
  <c r="S44" i="37"/>
  <c r="W44" i="37"/>
  <c r="U44" i="37"/>
  <c r="P44" i="37"/>
  <c r="H44" i="37"/>
  <c r="V44" i="37"/>
  <c r="I44" i="37"/>
  <c r="T44" i="37"/>
  <c r="X44" i="37"/>
  <c r="U45" i="37"/>
  <c r="W45" i="37"/>
  <c r="O45" i="37"/>
  <c r="Q45" i="37"/>
  <c r="R45" i="37"/>
  <c r="T45" i="37"/>
  <c r="S45" i="37"/>
  <c r="V45" i="37"/>
  <c r="P45" i="37"/>
  <c r="H45" i="37"/>
  <c r="X45" i="37"/>
  <c r="I45" i="37"/>
  <c r="Q46" i="37"/>
  <c r="R46" i="37"/>
  <c r="S46" i="37"/>
  <c r="U46" i="37"/>
  <c r="H46" i="37"/>
  <c r="W46" i="37"/>
  <c r="X46" i="37"/>
  <c r="P46" i="37"/>
  <c r="O46" i="37"/>
  <c r="V46" i="37"/>
  <c r="T46" i="37"/>
  <c r="I46" i="37"/>
  <c r="J36" i="37"/>
  <c r="K36" i="37"/>
  <c r="J37" i="37"/>
  <c r="K37" i="37"/>
  <c r="J38" i="37"/>
  <c r="K38" i="37"/>
  <c r="J39" i="37"/>
  <c r="K39" i="37"/>
  <c r="J40" i="37"/>
  <c r="K40" i="37"/>
  <c r="K41" i="37"/>
  <c r="J41" i="37"/>
  <c r="J42" i="37"/>
  <c r="K42" i="37"/>
  <c r="K43" i="37"/>
  <c r="J43" i="37"/>
  <c r="J44" i="37"/>
  <c r="K44" i="37"/>
  <c r="J45" i="37"/>
  <c r="K45" i="37"/>
  <c r="J46" i="37"/>
  <c r="K46" i="37"/>
  <c r="N42" i="37"/>
  <c r="C42" i="37"/>
  <c r="C42" i="32"/>
  <c r="C42" i="39"/>
  <c r="C11" i="37"/>
  <c r="C11" i="32"/>
  <c r="C11" i="39"/>
  <c r="C12" i="37"/>
  <c r="C12" i="39"/>
  <c r="C12" i="32"/>
  <c r="M12" i="28"/>
  <c r="L11" i="28"/>
  <c r="AL41" i="28"/>
  <c r="H11" i="28"/>
  <c r="H12" i="28"/>
  <c r="R12" i="28"/>
  <c r="M11" i="28"/>
  <c r="AL39" i="28"/>
  <c r="AL40" i="28"/>
  <c r="AL36" i="28"/>
  <c r="AL42" i="28"/>
  <c r="AL37" i="28"/>
  <c r="AL43" i="28"/>
  <c r="AL38" i="28"/>
  <c r="AL44" i="28"/>
  <c r="AL45" i="28"/>
  <c r="AL46" i="28"/>
  <c r="AN35" i="28"/>
  <c r="AK35" i="28"/>
  <c r="AJ35" i="28"/>
  <c r="AH35" i="28"/>
  <c r="AF35" i="28"/>
  <c r="AD35" i="28"/>
  <c r="AB35" i="28"/>
  <c r="Z35" i="28"/>
  <c r="X35" i="28"/>
  <c r="U35" i="28"/>
  <c r="T35" i="28"/>
  <c r="R35" i="28"/>
  <c r="Q35" i="28"/>
  <c r="P35" i="28"/>
  <c r="O35" i="28"/>
  <c r="N35" i="28"/>
  <c r="M35" i="28"/>
  <c r="L35" i="28"/>
  <c r="J35" i="28"/>
  <c r="I35" i="28"/>
  <c r="H35" i="28"/>
  <c r="E35" i="28"/>
  <c r="D35" i="28"/>
  <c r="C35" i="28"/>
  <c r="I12" i="39" l="1"/>
  <c r="O12" i="39" s="1"/>
  <c r="AC12" i="39"/>
  <c r="AH12" i="39" s="1"/>
  <c r="AL12" i="37" s="1"/>
  <c r="U12" i="39"/>
  <c r="Z12" i="39"/>
  <c r="I11" i="39"/>
  <c r="O11" i="39" s="1"/>
  <c r="AC11" i="39"/>
  <c r="AH11" i="39" s="1"/>
  <c r="AL11" i="37" s="1"/>
  <c r="U11" i="39"/>
  <c r="Z11" i="39" s="1"/>
  <c r="AA11" i="39" s="1"/>
  <c r="L43" i="37"/>
  <c r="M43" i="37"/>
  <c r="L39" i="37"/>
  <c r="M39" i="37"/>
  <c r="M38" i="37"/>
  <c r="L38" i="37"/>
  <c r="O35" i="37"/>
  <c r="W35" i="37"/>
  <c r="I35" i="37"/>
  <c r="R35" i="37"/>
  <c r="S35" i="37"/>
  <c r="T35" i="37"/>
  <c r="U35" i="37"/>
  <c r="V35" i="37"/>
  <c r="H35" i="37"/>
  <c r="P35" i="37"/>
  <c r="Q35" i="37"/>
  <c r="X35" i="37"/>
  <c r="L37" i="37"/>
  <c r="M37" i="37"/>
  <c r="J35" i="37"/>
  <c r="K35" i="37"/>
  <c r="M42" i="37"/>
  <c r="L42" i="37"/>
  <c r="L41" i="37"/>
  <c r="M41" i="37"/>
  <c r="L36" i="37"/>
  <c r="M36" i="37"/>
  <c r="AI12" i="39"/>
  <c r="AA12" i="39"/>
  <c r="P12" i="39"/>
  <c r="C35" i="37"/>
  <c r="C35" i="39"/>
  <c r="C35" i="32"/>
  <c r="N35" i="37"/>
  <c r="L46" i="37"/>
  <c r="M46" i="37"/>
  <c r="L40" i="37"/>
  <c r="M40" i="37"/>
  <c r="L45" i="37"/>
  <c r="M45" i="37"/>
  <c r="D35" i="37"/>
  <c r="D35" i="39"/>
  <c r="D35" i="32"/>
  <c r="E35" i="37"/>
  <c r="E35" i="39"/>
  <c r="E35" i="32"/>
  <c r="L44" i="37"/>
  <c r="M44" i="37"/>
  <c r="AJ12" i="28"/>
  <c r="R11" i="28"/>
  <c r="AJ11" i="28" s="1"/>
  <c r="AL35" i="28"/>
  <c r="AI11" i="39" l="1"/>
  <c r="N11" i="39"/>
  <c r="P11" i="39" s="1"/>
  <c r="N12" i="39"/>
  <c r="Z12" i="37" s="1"/>
  <c r="AC12" i="37"/>
  <c r="AD12" i="37"/>
  <c r="AG12" i="37"/>
  <c r="AE12" i="37"/>
  <c r="AF12" i="37"/>
  <c r="AB12" i="37"/>
  <c r="AI12" i="37"/>
  <c r="AJ12" i="37"/>
  <c r="AK12" i="37"/>
  <c r="AH12" i="37"/>
  <c r="AC11" i="37"/>
  <c r="AD11" i="37"/>
  <c r="AB11" i="37"/>
  <c r="AG11" i="37"/>
  <c r="AE11" i="37"/>
  <c r="AF11" i="37"/>
  <c r="AH11" i="37"/>
  <c r="AI11" i="37"/>
  <c r="AJ11" i="37"/>
  <c r="AK11" i="37"/>
  <c r="L35" i="37"/>
  <c r="M35" i="37"/>
  <c r="W11" i="37"/>
  <c r="X11" i="37" s="1"/>
  <c r="O11" i="37"/>
  <c r="P11" i="37" s="1"/>
  <c r="Q11" i="37"/>
  <c r="R11" i="37" s="1"/>
  <c r="U11" i="37"/>
  <c r="V11" i="37" s="1"/>
  <c r="AK12" i="28"/>
  <c r="AL12" i="28" s="1"/>
  <c r="Q12" i="37"/>
  <c r="R12" i="37" s="1"/>
  <c r="U12" i="37"/>
  <c r="I12" i="37"/>
  <c r="O12" i="37"/>
  <c r="W12" i="37"/>
  <c r="X12" i="37"/>
  <c r="N12" i="37" s="1"/>
  <c r="P12" i="37"/>
  <c r="V12" i="37"/>
  <c r="H12" i="37"/>
  <c r="T12" i="37"/>
  <c r="AN12" i="28"/>
  <c r="AK11" i="28"/>
  <c r="AN11" i="28"/>
  <c r="I11" i="37" s="1"/>
  <c r="AH34" i="28"/>
  <c r="AF34" i="28"/>
  <c r="Z34" i="28"/>
  <c r="AD34" i="28" s="1"/>
  <c r="X34" i="28"/>
  <c r="U34" i="28"/>
  <c r="T34" i="28"/>
  <c r="Q34" i="28"/>
  <c r="P34" i="28"/>
  <c r="O34" i="28"/>
  <c r="N34" i="28"/>
  <c r="J34" i="28"/>
  <c r="L34" i="28" s="1"/>
  <c r="I34" i="28"/>
  <c r="E34" i="28"/>
  <c r="D34" i="28"/>
  <c r="C34" i="28"/>
  <c r="R12" i="39" l="1"/>
  <c r="Y12" i="37" s="1"/>
  <c r="AA11" i="37"/>
  <c r="H11" i="37"/>
  <c r="N11" i="37"/>
  <c r="R11" i="39"/>
  <c r="Y11" i="37" s="1"/>
  <c r="AA12" i="37"/>
  <c r="S12" i="37"/>
  <c r="S11" i="37"/>
  <c r="T11" i="37" s="1"/>
  <c r="D34" i="37"/>
  <c r="D34" i="32"/>
  <c r="D34" i="39"/>
  <c r="L12" i="37"/>
  <c r="M12" i="37"/>
  <c r="J11" i="37"/>
  <c r="K11" i="37"/>
  <c r="C34" i="37"/>
  <c r="N34" i="37"/>
  <c r="C34" i="32"/>
  <c r="C34" i="39"/>
  <c r="E34" i="37"/>
  <c r="E34" i="39"/>
  <c r="E34" i="32"/>
  <c r="J12" i="37"/>
  <c r="K12" i="37"/>
  <c r="AL11" i="28"/>
  <c r="H34" i="28"/>
  <c r="AB34" i="28"/>
  <c r="M34" i="28"/>
  <c r="R34" i="28" s="1"/>
  <c r="I2" i="26"/>
  <c r="Z11" i="37" l="1"/>
  <c r="L11" i="37"/>
  <c r="M11" i="37"/>
  <c r="AJ34" i="28"/>
  <c r="AH25" i="28"/>
  <c r="AF25" i="28"/>
  <c r="AB25" i="28"/>
  <c r="Z25" i="28"/>
  <c r="AD25" i="28" s="1"/>
  <c r="X25" i="28"/>
  <c r="U25" i="28"/>
  <c r="T25" i="28"/>
  <c r="Q25" i="28"/>
  <c r="P25" i="28"/>
  <c r="O25" i="28"/>
  <c r="N25" i="28"/>
  <c r="L25" i="28"/>
  <c r="J25" i="28"/>
  <c r="I25" i="28"/>
  <c r="E25" i="28"/>
  <c r="D25" i="28"/>
  <c r="C25" i="28"/>
  <c r="AH31" i="28"/>
  <c r="AF31" i="28"/>
  <c r="AB31" i="28"/>
  <c r="Z31" i="28"/>
  <c r="AD31" i="28" s="1"/>
  <c r="X31" i="28"/>
  <c r="U31" i="28"/>
  <c r="T31" i="28"/>
  <c r="Q31" i="28"/>
  <c r="P31" i="28"/>
  <c r="O31" i="28"/>
  <c r="N31" i="28"/>
  <c r="L31" i="28"/>
  <c r="J31" i="28"/>
  <c r="I31" i="28"/>
  <c r="E31" i="28"/>
  <c r="D31" i="28"/>
  <c r="C31" i="28"/>
  <c r="AH26" i="28"/>
  <c r="AF26" i="28"/>
  <c r="AB26" i="28"/>
  <c r="Z26" i="28"/>
  <c r="AD26" i="28" s="1"/>
  <c r="X26" i="28"/>
  <c r="U26" i="28"/>
  <c r="T26" i="28"/>
  <c r="Q26" i="28"/>
  <c r="P26" i="28"/>
  <c r="O26" i="28"/>
  <c r="N26" i="28"/>
  <c r="L26" i="28"/>
  <c r="J26" i="28"/>
  <c r="I26" i="28"/>
  <c r="E26" i="28"/>
  <c r="D26" i="28"/>
  <c r="C26" i="28"/>
  <c r="D26" i="37" l="1"/>
  <c r="D26" i="39"/>
  <c r="D26" i="32"/>
  <c r="Q34" i="37"/>
  <c r="T34" i="37"/>
  <c r="U34" i="37"/>
  <c r="V34" i="37"/>
  <c r="W34" i="37"/>
  <c r="O34" i="37"/>
  <c r="S34" i="37"/>
  <c r="I34" i="37"/>
  <c r="R34" i="37"/>
  <c r="H34" i="37"/>
  <c r="X34" i="37"/>
  <c r="P34" i="37"/>
  <c r="N26" i="37"/>
  <c r="C26" i="37"/>
  <c r="C26" i="39"/>
  <c r="C26" i="32"/>
  <c r="N31" i="37"/>
  <c r="C31" i="37"/>
  <c r="C31" i="39"/>
  <c r="C31" i="32"/>
  <c r="E26" i="37"/>
  <c r="E26" i="39"/>
  <c r="E26" i="32"/>
  <c r="D31" i="37"/>
  <c r="D31" i="39"/>
  <c r="D31" i="32"/>
  <c r="C25" i="37"/>
  <c r="N25" i="37"/>
  <c r="C25" i="39"/>
  <c r="C25" i="32"/>
  <c r="E31" i="37"/>
  <c r="E31" i="32"/>
  <c r="E31" i="39"/>
  <c r="D25" i="37"/>
  <c r="D25" i="39"/>
  <c r="D25" i="32"/>
  <c r="E25" i="37"/>
  <c r="E25" i="32"/>
  <c r="E25" i="39"/>
  <c r="AN34" i="28"/>
  <c r="AK34" i="28"/>
  <c r="M25" i="28"/>
  <c r="M26" i="28"/>
  <c r="H31" i="28"/>
  <c r="H25" i="28"/>
  <c r="H26" i="28"/>
  <c r="R31" i="28"/>
  <c r="R25" i="28"/>
  <c r="R26" i="28"/>
  <c r="M31" i="28"/>
  <c r="AH17" i="28"/>
  <c r="AF17" i="28"/>
  <c r="AB17" i="28"/>
  <c r="Z17" i="28"/>
  <c r="AD17" i="28" s="1"/>
  <c r="X17" i="28"/>
  <c r="U17" i="28"/>
  <c r="T17" i="28"/>
  <c r="Q17" i="28"/>
  <c r="P17" i="28"/>
  <c r="O17" i="28"/>
  <c r="N17" i="28"/>
  <c r="L17" i="28"/>
  <c r="J17" i="28"/>
  <c r="I17" i="28"/>
  <c r="E17" i="28"/>
  <c r="D17" i="28"/>
  <c r="C17" i="28"/>
  <c r="AH21" i="28"/>
  <c r="AF21" i="28"/>
  <c r="AB21" i="28"/>
  <c r="Z21" i="28"/>
  <c r="AD21" i="28" s="1"/>
  <c r="X21" i="28"/>
  <c r="U21" i="28"/>
  <c r="T21" i="28"/>
  <c r="Q21" i="28"/>
  <c r="P21" i="28"/>
  <c r="O21" i="28"/>
  <c r="N21" i="28"/>
  <c r="L21" i="28"/>
  <c r="J21" i="28"/>
  <c r="I21" i="28"/>
  <c r="E21" i="28"/>
  <c r="D21" i="28"/>
  <c r="C21" i="28"/>
  <c r="D21" i="37" l="1"/>
  <c r="D21" i="39"/>
  <c r="D21" i="32"/>
  <c r="E21" i="37"/>
  <c r="E21" i="32"/>
  <c r="E21" i="39"/>
  <c r="D17" i="37"/>
  <c r="D17" i="39"/>
  <c r="D17" i="32"/>
  <c r="E17" i="37"/>
  <c r="E17" i="39"/>
  <c r="E17" i="32"/>
  <c r="C17" i="37"/>
  <c r="C17" i="32"/>
  <c r="C17" i="39"/>
  <c r="N17" i="37"/>
  <c r="K34" i="37"/>
  <c r="J34" i="37"/>
  <c r="C21" i="37"/>
  <c r="N21" i="37"/>
  <c r="C21" i="39"/>
  <c r="C21" i="32"/>
  <c r="AL34" i="28"/>
  <c r="AJ31" i="28"/>
  <c r="AJ25" i="28"/>
  <c r="M21" i="28"/>
  <c r="M17" i="28"/>
  <c r="H21" i="28"/>
  <c r="H17" i="28"/>
  <c r="AJ26" i="28"/>
  <c r="R21" i="28"/>
  <c r="R17" i="28"/>
  <c r="W25" i="37" l="1"/>
  <c r="O25" i="37"/>
  <c r="X25" i="37"/>
  <c r="Q25" i="37"/>
  <c r="R25" i="37"/>
  <c r="H25" i="37"/>
  <c r="S25" i="37"/>
  <c r="I25" i="37"/>
  <c r="U25" i="37"/>
  <c r="V25" i="37"/>
  <c r="P25" i="37"/>
  <c r="T25" i="37"/>
  <c r="L34" i="37"/>
  <c r="M34" i="37"/>
  <c r="V26" i="37"/>
  <c r="W26" i="37"/>
  <c r="Q26" i="37"/>
  <c r="I26" i="37"/>
  <c r="R26" i="37"/>
  <c r="S26" i="37"/>
  <c r="T26" i="37"/>
  <c r="U26" i="37"/>
  <c r="O26" i="37"/>
  <c r="X26" i="37"/>
  <c r="P26" i="37"/>
  <c r="H26" i="37"/>
  <c r="Q31" i="37"/>
  <c r="U31" i="37"/>
  <c r="W31" i="37"/>
  <c r="O31" i="37"/>
  <c r="R31" i="37"/>
  <c r="S31" i="37"/>
  <c r="X31" i="37"/>
  <c r="P31" i="37"/>
  <c r="I31" i="37"/>
  <c r="H31" i="37"/>
  <c r="T31" i="37"/>
  <c r="V31" i="37"/>
  <c r="AA17" i="39"/>
  <c r="AI17" i="39"/>
  <c r="P17" i="39"/>
  <c r="AK31" i="28"/>
  <c r="AK26" i="28"/>
  <c r="AN25" i="28"/>
  <c r="AN31" i="28"/>
  <c r="AK25" i="28"/>
  <c r="AJ21" i="28"/>
  <c r="AJ17" i="28"/>
  <c r="AN26" i="28"/>
  <c r="E14" i="28"/>
  <c r="E16" i="28"/>
  <c r="E32" i="28"/>
  <c r="E23" i="28"/>
  <c r="E28" i="28"/>
  <c r="E24" i="28"/>
  <c r="E15" i="28"/>
  <c r="E27" i="28"/>
  <c r="E30" i="28"/>
  <c r="E13" i="28"/>
  <c r="E22" i="28"/>
  <c r="E18" i="28"/>
  <c r="E29" i="28"/>
  <c r="E33" i="28"/>
  <c r="E20" i="28"/>
  <c r="E19" i="28"/>
  <c r="E15" i="37" l="1"/>
  <c r="E15" i="32"/>
  <c r="E15" i="39"/>
  <c r="U17" i="37"/>
  <c r="V17" i="37" s="1"/>
  <c r="W17" i="37"/>
  <c r="X17" i="37" s="1"/>
  <c r="H17" i="37"/>
  <c r="I17" i="37"/>
  <c r="O17" i="37"/>
  <c r="P17" i="37" s="1"/>
  <c r="Q17" i="37"/>
  <c r="R17" i="37" s="1"/>
  <c r="T17" i="37"/>
  <c r="E24" i="37"/>
  <c r="E24" i="39"/>
  <c r="E24" i="32"/>
  <c r="E29" i="37"/>
  <c r="E29" i="32"/>
  <c r="E29" i="39"/>
  <c r="E28" i="37"/>
  <c r="E28" i="39"/>
  <c r="E28" i="32"/>
  <c r="J25" i="37"/>
  <c r="K25" i="37"/>
  <c r="E20" i="37"/>
  <c r="E20" i="32"/>
  <c r="E20" i="39"/>
  <c r="E18" i="37"/>
  <c r="E18" i="39"/>
  <c r="E18" i="32"/>
  <c r="E23" i="37"/>
  <c r="E23" i="39"/>
  <c r="E23" i="32"/>
  <c r="E19" i="37"/>
  <c r="E19" i="39"/>
  <c r="E19" i="32"/>
  <c r="E33" i="37"/>
  <c r="E33" i="39"/>
  <c r="E33" i="32"/>
  <c r="E22" i="37"/>
  <c r="E22" i="39"/>
  <c r="E22" i="32"/>
  <c r="E27" i="37"/>
  <c r="E27" i="39"/>
  <c r="E27" i="32"/>
  <c r="E16" i="37"/>
  <c r="E16" i="39"/>
  <c r="E16" i="32"/>
  <c r="J26" i="37"/>
  <c r="K26" i="37"/>
  <c r="O21" i="37"/>
  <c r="Q21" i="37"/>
  <c r="S21" i="37"/>
  <c r="T21" i="37"/>
  <c r="U21" i="37"/>
  <c r="W21" i="37"/>
  <c r="R21" i="37"/>
  <c r="I21" i="37"/>
  <c r="X21" i="37"/>
  <c r="P21" i="37"/>
  <c r="H21" i="37"/>
  <c r="V21" i="37"/>
  <c r="E32" i="37"/>
  <c r="E32" i="39"/>
  <c r="E32" i="32"/>
  <c r="E13" i="37"/>
  <c r="E13" i="32"/>
  <c r="E13" i="39"/>
  <c r="E30" i="37"/>
  <c r="E30" i="39"/>
  <c r="E30" i="32"/>
  <c r="E14" i="37"/>
  <c r="E14" i="39"/>
  <c r="E14" i="32"/>
  <c r="J31" i="37"/>
  <c r="K31" i="37"/>
  <c r="AL31" i="28"/>
  <c r="AL26" i="28"/>
  <c r="AK17" i="28"/>
  <c r="AN21" i="28"/>
  <c r="AK21" i="28"/>
  <c r="AL25" i="28"/>
  <c r="AN17" i="28"/>
  <c r="G153" i="2"/>
  <c r="G152" i="2"/>
  <c r="G151" i="2"/>
  <c r="G150" i="2"/>
  <c r="G149" i="2"/>
  <c r="G147" i="2"/>
  <c r="G144" i="2"/>
  <c r="G143" i="2"/>
  <c r="G142" i="2"/>
  <c r="G140" i="2"/>
  <c r="G138" i="2"/>
  <c r="G137" i="2"/>
  <c r="G136" i="2"/>
  <c r="G135" i="2"/>
  <c r="G134" i="2"/>
  <c r="G133" i="2"/>
  <c r="G132" i="2"/>
  <c r="G131" i="2"/>
  <c r="G130" i="2"/>
  <c r="G129" i="2"/>
  <c r="G128" i="2"/>
  <c r="G127" i="2"/>
  <c r="G126" i="2"/>
  <c r="G124" i="2"/>
  <c r="G123" i="2"/>
  <c r="G122" i="2"/>
  <c r="G120" i="2"/>
  <c r="G119" i="2"/>
  <c r="G118" i="2"/>
  <c r="G114" i="2"/>
  <c r="G113" i="2"/>
  <c r="G112" i="2"/>
  <c r="G111" i="2"/>
  <c r="G110" i="2"/>
  <c r="G109" i="2"/>
  <c r="G108" i="2"/>
  <c r="G107" i="2"/>
  <c r="G105" i="2"/>
  <c r="G104" i="2"/>
  <c r="G103" i="2"/>
  <c r="G102" i="2"/>
  <c r="G101" i="2"/>
  <c r="G100" i="2"/>
  <c r="G99" i="2"/>
  <c r="G96" i="2"/>
  <c r="G94" i="2"/>
  <c r="G93" i="2"/>
  <c r="G92" i="2"/>
  <c r="G91" i="2"/>
  <c r="G90" i="2"/>
  <c r="G89" i="2"/>
  <c r="G88" i="2"/>
  <c r="G87" i="2"/>
  <c r="G86" i="2"/>
  <c r="G85" i="2"/>
  <c r="G84" i="2"/>
  <c r="G83" i="2"/>
  <c r="G82" i="2"/>
  <c r="G81" i="2"/>
  <c r="G80" i="2"/>
  <c r="G79" i="2"/>
  <c r="G78" i="2"/>
  <c r="G75" i="2"/>
  <c r="G73" i="2"/>
  <c r="G72" i="2"/>
  <c r="G71" i="2"/>
  <c r="G70" i="2"/>
  <c r="G69" i="2"/>
  <c r="G68" i="2"/>
  <c r="G66" i="2"/>
  <c r="G65" i="2"/>
  <c r="G64" i="2"/>
  <c r="G63" i="2"/>
  <c r="G60" i="2"/>
  <c r="G59" i="2"/>
  <c r="G58" i="2"/>
  <c r="G57" i="2"/>
  <c r="G52" i="2"/>
  <c r="G51" i="2"/>
  <c r="G50" i="2"/>
  <c r="G48" i="2"/>
  <c r="G47" i="2"/>
  <c r="G46" i="2"/>
  <c r="G45" i="2"/>
  <c r="G41" i="2"/>
  <c r="G40" i="2"/>
  <c r="G38" i="2"/>
  <c r="G37" i="2"/>
  <c r="G35" i="2"/>
  <c r="G34" i="2"/>
  <c r="G33" i="2"/>
  <c r="G32" i="2"/>
  <c r="G31" i="2"/>
  <c r="G29" i="2"/>
  <c r="G28" i="2"/>
  <c r="G27" i="2"/>
  <c r="G26" i="2"/>
  <c r="G25" i="2"/>
  <c r="G24" i="2"/>
  <c r="G23" i="2"/>
  <c r="G21" i="2"/>
  <c r="G17" i="2"/>
  <c r="G14" i="2"/>
  <c r="G13" i="2"/>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2" i="26"/>
  <c r="I91" i="26"/>
  <c r="T90" i="26"/>
  <c r="I90" i="26"/>
  <c r="I89" i="26"/>
  <c r="T88"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C40" i="26"/>
  <c r="I39" i="26"/>
  <c r="C39" i="26"/>
  <c r="I38" i="26"/>
  <c r="I37" i="26"/>
  <c r="I36" i="26"/>
  <c r="C36" i="26"/>
  <c r="I35" i="26"/>
  <c r="I34" i="26"/>
  <c r="I33" i="26"/>
  <c r="C33" i="26"/>
  <c r="I32" i="26"/>
  <c r="I31" i="26"/>
  <c r="I30" i="26"/>
  <c r="I29" i="26"/>
  <c r="C29" i="26"/>
  <c r="I28" i="26"/>
  <c r="I27" i="26"/>
  <c r="C27" i="26"/>
  <c r="I26" i="26"/>
  <c r="I25" i="26"/>
  <c r="C25" i="26"/>
  <c r="I24" i="26"/>
  <c r="I23" i="26"/>
  <c r="C23" i="26"/>
  <c r="I22" i="26"/>
  <c r="I21" i="26"/>
  <c r="I20" i="26"/>
  <c r="C20" i="26"/>
  <c r="I19" i="26"/>
  <c r="I18" i="26"/>
  <c r="I17" i="26"/>
  <c r="I16" i="26"/>
  <c r="I15" i="26"/>
  <c r="C15" i="26"/>
  <c r="I14" i="26"/>
  <c r="I13" i="26"/>
  <c r="I12" i="26"/>
  <c r="I11" i="26"/>
  <c r="I10" i="26"/>
  <c r="I9" i="26"/>
  <c r="I8" i="26"/>
  <c r="I7" i="26"/>
  <c r="I6" i="26"/>
  <c r="I5" i="26"/>
  <c r="I4" i="26"/>
  <c r="I3" i="26"/>
  <c r="J54" i="38"/>
  <c r="I54" i="38"/>
  <c r="J53" i="38"/>
  <c r="I53" i="38"/>
  <c r="J52" i="38"/>
  <c r="I52" i="38"/>
  <c r="J51" i="38"/>
  <c r="I51" i="38"/>
  <c r="J50" i="38"/>
  <c r="I50" i="38"/>
  <c r="J49" i="38"/>
  <c r="I49" i="38"/>
  <c r="J48" i="38"/>
  <c r="I48" i="38"/>
  <c r="J47" i="38"/>
  <c r="I47" i="38"/>
  <c r="J46" i="38"/>
  <c r="I46" i="38"/>
  <c r="J45" i="38"/>
  <c r="I45" i="38"/>
  <c r="J44" i="38"/>
  <c r="I44" i="38"/>
  <c r="J43" i="38"/>
  <c r="I43" i="38"/>
  <c r="J42" i="38"/>
  <c r="I42" i="38"/>
  <c r="J41" i="38"/>
  <c r="I41" i="38"/>
  <c r="J40" i="38"/>
  <c r="I40" i="38"/>
  <c r="J39" i="38"/>
  <c r="I39" i="38"/>
  <c r="J38" i="38"/>
  <c r="I38" i="38"/>
  <c r="J37" i="38"/>
  <c r="I37" i="38"/>
  <c r="J36" i="38"/>
  <c r="I36" i="38"/>
  <c r="J35" i="38"/>
  <c r="I35" i="38"/>
  <c r="J34" i="38"/>
  <c r="I34" i="38"/>
  <c r="J33" i="38"/>
  <c r="I33" i="38"/>
  <c r="J32" i="38"/>
  <c r="I32" i="38"/>
  <c r="J31" i="38"/>
  <c r="I31" i="38"/>
  <c r="J30" i="38"/>
  <c r="I30" i="38"/>
  <c r="J29" i="38"/>
  <c r="I29" i="38"/>
  <c r="J28" i="38"/>
  <c r="I28" i="38"/>
  <c r="J27" i="38"/>
  <c r="I27" i="38"/>
  <c r="J26" i="38"/>
  <c r="I26" i="38"/>
  <c r="J25" i="38"/>
  <c r="I25" i="38"/>
  <c r="J24" i="38"/>
  <c r="I24" i="38"/>
  <c r="J23" i="38"/>
  <c r="I23" i="38"/>
  <c r="J22" i="38"/>
  <c r="I22" i="38"/>
  <c r="J21" i="38"/>
  <c r="I21" i="38"/>
  <c r="J20" i="38"/>
  <c r="I20" i="38"/>
  <c r="J19" i="38"/>
  <c r="I19" i="38"/>
  <c r="J18" i="38"/>
  <c r="I18" i="38"/>
  <c r="J17" i="38"/>
  <c r="I17" i="38"/>
  <c r="J16" i="38"/>
  <c r="I16" i="38"/>
  <c r="J15" i="38"/>
  <c r="I15" i="38"/>
  <c r="J14" i="38"/>
  <c r="I14" i="38"/>
  <c r="J13" i="38"/>
  <c r="I13" i="38"/>
  <c r="J12" i="38"/>
  <c r="I12" i="38"/>
  <c r="J11" i="38"/>
  <c r="I11" i="38"/>
  <c r="J10" i="38"/>
  <c r="I10" i="38"/>
  <c r="J9" i="38"/>
  <c r="I9" i="38"/>
  <c r="J8" i="38"/>
  <c r="I8" i="38"/>
  <c r="J7" i="38"/>
  <c r="I7" i="38"/>
  <c r="J6" i="38"/>
  <c r="I6" i="38"/>
  <c r="J5" i="38"/>
  <c r="I5" i="38"/>
  <c r="J4" i="38"/>
  <c r="I4" i="38"/>
  <c r="J3" i="38"/>
  <c r="I3" i="38"/>
  <c r="J2" i="38"/>
  <c r="I2" i="38"/>
  <c r="F8" i="37"/>
  <c r="E8" i="37"/>
  <c r="D8" i="37"/>
  <c r="C8" i="37"/>
  <c r="B8" i="37"/>
  <c r="A4" i="37"/>
  <c r="F3" i="37"/>
  <c r="A3" i="37"/>
  <c r="F2" i="37"/>
  <c r="A2" i="37"/>
  <c r="Y1" i="37"/>
  <c r="V1" i="37"/>
  <c r="F8" i="39"/>
  <c r="E8" i="39"/>
  <c r="D8" i="39"/>
  <c r="C8" i="39"/>
  <c r="B8" i="39"/>
  <c r="A8" i="39"/>
  <c r="A4" i="39"/>
  <c r="E3" i="39"/>
  <c r="A3" i="39"/>
  <c r="Z2" i="39"/>
  <c r="Y2" i="39"/>
  <c r="E2" i="39"/>
  <c r="A2" i="39"/>
  <c r="F8" i="32"/>
  <c r="E8" i="32"/>
  <c r="D8" i="32"/>
  <c r="C8" i="32"/>
  <c r="B8" i="32"/>
  <c r="A8" i="32"/>
  <c r="A4" i="32"/>
  <c r="H3" i="32"/>
  <c r="X9" i="32" s="1"/>
  <c r="A3" i="32"/>
  <c r="H2" i="32"/>
  <c r="A2" i="32"/>
  <c r="X1" i="32"/>
  <c r="W1" i="32"/>
  <c r="AH20" i="28"/>
  <c r="AF20" i="28"/>
  <c r="AB20" i="28"/>
  <c r="Z20" i="28"/>
  <c r="AD20" i="28" s="1"/>
  <c r="X20" i="28"/>
  <c r="U20" i="28"/>
  <c r="T20" i="28"/>
  <c r="Q20" i="28"/>
  <c r="P20" i="28"/>
  <c r="O20" i="28"/>
  <c r="N20" i="28"/>
  <c r="L20" i="28"/>
  <c r="J20" i="28"/>
  <c r="I20" i="28"/>
  <c r="D20" i="28"/>
  <c r="C20" i="28"/>
  <c r="AH33" i="28"/>
  <c r="AF33" i="28"/>
  <c r="AB33" i="28"/>
  <c r="Z33" i="28"/>
  <c r="AD33" i="28" s="1"/>
  <c r="X33" i="28"/>
  <c r="U33" i="28"/>
  <c r="T33" i="28"/>
  <c r="Q33" i="28"/>
  <c r="P33" i="28"/>
  <c r="O33" i="28"/>
  <c r="N33" i="28"/>
  <c r="L33" i="28"/>
  <c r="J33" i="28"/>
  <c r="I33" i="28"/>
  <c r="D33" i="28"/>
  <c r="C33" i="28"/>
  <c r="AH29" i="28"/>
  <c r="AF29" i="28"/>
  <c r="AB29" i="28"/>
  <c r="Z29" i="28"/>
  <c r="AD29" i="28" s="1"/>
  <c r="X29" i="28"/>
  <c r="U29" i="28"/>
  <c r="T29" i="28"/>
  <c r="Q29" i="28"/>
  <c r="P29" i="28"/>
  <c r="O29" i="28"/>
  <c r="N29" i="28"/>
  <c r="L29" i="28"/>
  <c r="J29" i="28"/>
  <c r="I29" i="28"/>
  <c r="D29" i="28"/>
  <c r="C29" i="28"/>
  <c r="AH18" i="28"/>
  <c r="AF18" i="28"/>
  <c r="AB18" i="28"/>
  <c r="Z18" i="28"/>
  <c r="AD18" i="28" s="1"/>
  <c r="X18" i="28"/>
  <c r="U18" i="28"/>
  <c r="T18" i="28"/>
  <c r="Q18" i="28"/>
  <c r="P18" i="28"/>
  <c r="O18" i="28"/>
  <c r="N18" i="28"/>
  <c r="L18" i="28"/>
  <c r="J18" i="28"/>
  <c r="I18" i="28"/>
  <c r="D18" i="28"/>
  <c r="C18" i="28"/>
  <c r="AH22" i="28"/>
  <c r="AF22" i="28"/>
  <c r="AB22" i="28"/>
  <c r="Z22" i="28"/>
  <c r="AD22" i="28" s="1"/>
  <c r="X22" i="28"/>
  <c r="U22" i="28"/>
  <c r="T22" i="28"/>
  <c r="Q22" i="28"/>
  <c r="P22" i="28"/>
  <c r="O22" i="28"/>
  <c r="N22" i="28"/>
  <c r="L22" i="28"/>
  <c r="J22" i="28"/>
  <c r="I22" i="28"/>
  <c r="D22" i="28"/>
  <c r="C22" i="28"/>
  <c r="AH13" i="28"/>
  <c r="AF13" i="28"/>
  <c r="AB13" i="28"/>
  <c r="Z13" i="28"/>
  <c r="AD13" i="28" s="1"/>
  <c r="X13" i="28"/>
  <c r="U13" i="28"/>
  <c r="T13" i="28"/>
  <c r="Q13" i="28"/>
  <c r="P13" i="28"/>
  <c r="O13" i="28"/>
  <c r="N13" i="28"/>
  <c r="R13" i="28" s="1"/>
  <c r="L13" i="28"/>
  <c r="J13" i="28"/>
  <c r="I13" i="28"/>
  <c r="D13" i="28"/>
  <c r="C13" i="28"/>
  <c r="AH30" i="28"/>
  <c r="AF30" i="28"/>
  <c r="AB30" i="28"/>
  <c r="Z30" i="28"/>
  <c r="AD30" i="28" s="1"/>
  <c r="X30" i="28"/>
  <c r="U30" i="28"/>
  <c r="T30" i="28"/>
  <c r="Q30" i="28"/>
  <c r="P30" i="28"/>
  <c r="O30" i="28"/>
  <c r="N30" i="28"/>
  <c r="L30" i="28"/>
  <c r="J30" i="28"/>
  <c r="I30" i="28"/>
  <c r="D30" i="28"/>
  <c r="C30" i="28"/>
  <c r="AH27" i="28"/>
  <c r="AF27" i="28"/>
  <c r="AB27" i="28"/>
  <c r="Z27" i="28"/>
  <c r="AD27" i="28" s="1"/>
  <c r="X27" i="28"/>
  <c r="U27" i="28"/>
  <c r="T27" i="28"/>
  <c r="Q27" i="28"/>
  <c r="P27" i="28"/>
  <c r="O27" i="28"/>
  <c r="N27" i="28"/>
  <c r="L27" i="28"/>
  <c r="J27" i="28"/>
  <c r="I27" i="28"/>
  <c r="D27" i="28"/>
  <c r="C27" i="28"/>
  <c r="AH15" i="28"/>
  <c r="AF15" i="28"/>
  <c r="AB15" i="28"/>
  <c r="Z15" i="28"/>
  <c r="AD15" i="28" s="1"/>
  <c r="X15" i="28"/>
  <c r="U15" i="28"/>
  <c r="T15" i="28"/>
  <c r="Q15" i="28"/>
  <c r="P15" i="28"/>
  <c r="O15" i="28"/>
  <c r="N15" i="28"/>
  <c r="L15" i="28"/>
  <c r="J15" i="28"/>
  <c r="I15" i="28"/>
  <c r="D15" i="28"/>
  <c r="C15" i="28"/>
  <c r="AH24" i="28"/>
  <c r="AF24" i="28"/>
  <c r="AB24" i="28"/>
  <c r="Z24" i="28"/>
  <c r="AD24" i="28" s="1"/>
  <c r="X24" i="28"/>
  <c r="U24" i="28"/>
  <c r="T24" i="28"/>
  <c r="Q24" i="28"/>
  <c r="P24" i="28"/>
  <c r="O24" i="28"/>
  <c r="N24" i="28"/>
  <c r="L24" i="28"/>
  <c r="J24" i="28"/>
  <c r="I24" i="28"/>
  <c r="D24" i="28"/>
  <c r="C24" i="28"/>
  <c r="AH28" i="28"/>
  <c r="AF28" i="28"/>
  <c r="AB28" i="28"/>
  <c r="Z28" i="28"/>
  <c r="AD28" i="28" s="1"/>
  <c r="X28" i="28"/>
  <c r="U28" i="28"/>
  <c r="T28" i="28"/>
  <c r="Q28" i="28"/>
  <c r="P28" i="28"/>
  <c r="O28" i="28"/>
  <c r="N28" i="28"/>
  <c r="L28" i="28"/>
  <c r="J28" i="28"/>
  <c r="I28" i="28"/>
  <c r="D28" i="28"/>
  <c r="C28" i="28"/>
  <c r="AH23" i="28"/>
  <c r="AF23" i="28"/>
  <c r="AB23" i="28"/>
  <c r="Z23" i="28"/>
  <c r="AD23" i="28" s="1"/>
  <c r="X23" i="28"/>
  <c r="U23" i="28"/>
  <c r="T23" i="28"/>
  <c r="Q23" i="28"/>
  <c r="P23" i="28"/>
  <c r="O23" i="28"/>
  <c r="N23" i="28"/>
  <c r="L23" i="28"/>
  <c r="J23" i="28"/>
  <c r="I23" i="28"/>
  <c r="D23" i="28"/>
  <c r="C23" i="28"/>
  <c r="AH32" i="28"/>
  <c r="AF32" i="28"/>
  <c r="AB32" i="28"/>
  <c r="Z32" i="28"/>
  <c r="AD32" i="28" s="1"/>
  <c r="X32" i="28"/>
  <c r="U32" i="28"/>
  <c r="T32" i="28"/>
  <c r="Q32" i="28"/>
  <c r="P32" i="28"/>
  <c r="O32" i="28"/>
  <c r="N32" i="28"/>
  <c r="L32" i="28"/>
  <c r="J32" i="28"/>
  <c r="I32" i="28"/>
  <c r="D32" i="28"/>
  <c r="C32" i="28"/>
  <c r="AH16" i="28"/>
  <c r="AF16" i="28"/>
  <c r="AB16" i="28"/>
  <c r="Z16" i="28"/>
  <c r="AD16" i="28" s="1"/>
  <c r="X16" i="28"/>
  <c r="U16" i="28"/>
  <c r="T16" i="28"/>
  <c r="Q16" i="28"/>
  <c r="P16" i="28"/>
  <c r="O16" i="28"/>
  <c r="N16" i="28"/>
  <c r="L16" i="28"/>
  <c r="J16" i="28"/>
  <c r="I16" i="28"/>
  <c r="D16" i="28"/>
  <c r="C16" i="28"/>
  <c r="AH14" i="28"/>
  <c r="AF14" i="28"/>
  <c r="AB14" i="28"/>
  <c r="Z14" i="28"/>
  <c r="AD14" i="28" s="1"/>
  <c r="X14" i="28"/>
  <c r="U14" i="28"/>
  <c r="T14" i="28"/>
  <c r="Q14" i="28"/>
  <c r="P14" i="28"/>
  <c r="O14" i="28"/>
  <c r="N14" i="28"/>
  <c r="L14" i="28"/>
  <c r="J14" i="28"/>
  <c r="I14" i="28"/>
  <c r="D14" i="28"/>
  <c r="C14" i="28"/>
  <c r="AH19" i="28"/>
  <c r="AF19" i="28"/>
  <c r="AB19" i="28"/>
  <c r="Z19" i="28"/>
  <c r="AD19" i="28" s="1"/>
  <c r="X19" i="28"/>
  <c r="U19" i="28"/>
  <c r="T19" i="28"/>
  <c r="Q19" i="28"/>
  <c r="P19" i="28"/>
  <c r="O19" i="28"/>
  <c r="N19" i="28"/>
  <c r="L19" i="28"/>
  <c r="J19" i="28"/>
  <c r="I19" i="28"/>
  <c r="D19" i="28"/>
  <c r="C19" i="28"/>
  <c r="Z1" i="28"/>
  <c r="Y1" i="28"/>
  <c r="T504" i="42"/>
  <c r="S504" i="42"/>
  <c r="R504" i="42"/>
  <c r="T503" i="42"/>
  <c r="S503" i="42"/>
  <c r="R503" i="42"/>
  <c r="T502" i="42"/>
  <c r="S502" i="42"/>
  <c r="R502" i="42"/>
  <c r="T501" i="42"/>
  <c r="S501" i="42"/>
  <c r="R501" i="42"/>
  <c r="T500" i="42"/>
  <c r="S500" i="42"/>
  <c r="R500" i="42"/>
  <c r="T499" i="42"/>
  <c r="S499" i="42"/>
  <c r="R499" i="42"/>
  <c r="T498" i="42"/>
  <c r="S498" i="42"/>
  <c r="R498" i="42"/>
  <c r="T497" i="42"/>
  <c r="S497" i="42"/>
  <c r="R497" i="42"/>
  <c r="T496" i="42"/>
  <c r="S496" i="42"/>
  <c r="R496" i="42"/>
  <c r="T495" i="42"/>
  <c r="S495" i="42"/>
  <c r="R495" i="42"/>
  <c r="T494" i="42"/>
  <c r="S494" i="42"/>
  <c r="R494" i="42"/>
  <c r="T493" i="42"/>
  <c r="S493" i="42"/>
  <c r="R493" i="42"/>
  <c r="T492" i="42"/>
  <c r="S492" i="42"/>
  <c r="R492" i="42"/>
  <c r="T491" i="42"/>
  <c r="S491" i="42"/>
  <c r="R491" i="42"/>
  <c r="T490" i="42"/>
  <c r="S490" i="42"/>
  <c r="R490" i="42"/>
  <c r="T489" i="42"/>
  <c r="S489" i="42"/>
  <c r="R489" i="42"/>
  <c r="T488" i="42"/>
  <c r="S488" i="42"/>
  <c r="R488" i="42"/>
  <c r="T487" i="42"/>
  <c r="S487" i="42"/>
  <c r="R487" i="42"/>
  <c r="T486" i="42"/>
  <c r="S486" i="42"/>
  <c r="R486" i="42"/>
  <c r="T485" i="42"/>
  <c r="S485" i="42"/>
  <c r="R485" i="42"/>
  <c r="T484" i="42"/>
  <c r="S484" i="42"/>
  <c r="R484" i="42"/>
  <c r="T483" i="42"/>
  <c r="S483" i="42"/>
  <c r="R483" i="42"/>
  <c r="T482" i="42"/>
  <c r="S482" i="42"/>
  <c r="R482" i="42"/>
  <c r="T481" i="42"/>
  <c r="S481" i="42"/>
  <c r="R481" i="42"/>
  <c r="T480" i="42"/>
  <c r="S480" i="42"/>
  <c r="R480" i="42"/>
  <c r="T479" i="42"/>
  <c r="S479" i="42"/>
  <c r="R479" i="42"/>
  <c r="T478" i="42"/>
  <c r="S478" i="42"/>
  <c r="R478" i="42"/>
  <c r="T477" i="42"/>
  <c r="S477" i="42"/>
  <c r="R477" i="42"/>
  <c r="T476" i="42"/>
  <c r="S476" i="42"/>
  <c r="R476" i="42"/>
  <c r="T475" i="42"/>
  <c r="S475" i="42"/>
  <c r="R475" i="42"/>
  <c r="T474" i="42"/>
  <c r="S474" i="42"/>
  <c r="R474" i="42"/>
  <c r="T473" i="42"/>
  <c r="S473" i="42"/>
  <c r="R473" i="42"/>
  <c r="T472" i="42"/>
  <c r="S472" i="42"/>
  <c r="R472" i="42"/>
  <c r="T471" i="42"/>
  <c r="S471" i="42"/>
  <c r="R471" i="42"/>
  <c r="T470" i="42"/>
  <c r="S470" i="42"/>
  <c r="R470" i="42"/>
  <c r="T469" i="42"/>
  <c r="S469" i="42"/>
  <c r="R469" i="42"/>
  <c r="T468" i="42"/>
  <c r="S468" i="42"/>
  <c r="R468" i="42"/>
  <c r="T467" i="42"/>
  <c r="S467" i="42"/>
  <c r="R467" i="42"/>
  <c r="T466" i="42"/>
  <c r="S466" i="42"/>
  <c r="R466" i="42"/>
  <c r="T465" i="42"/>
  <c r="S465" i="42"/>
  <c r="R465" i="42"/>
  <c r="T464" i="42"/>
  <c r="S464" i="42"/>
  <c r="R464" i="42"/>
  <c r="T463" i="42"/>
  <c r="S463" i="42"/>
  <c r="R463" i="42"/>
  <c r="T462" i="42"/>
  <c r="S462" i="42"/>
  <c r="R462" i="42"/>
  <c r="T461" i="42"/>
  <c r="S461" i="42"/>
  <c r="R461" i="42"/>
  <c r="T460" i="42"/>
  <c r="S460" i="42"/>
  <c r="R460" i="42"/>
  <c r="T459" i="42"/>
  <c r="S459" i="42"/>
  <c r="R459" i="42"/>
  <c r="T458" i="42"/>
  <c r="S458" i="42"/>
  <c r="R458" i="42"/>
  <c r="T457" i="42"/>
  <c r="S457" i="42"/>
  <c r="R457" i="42"/>
  <c r="T456" i="42"/>
  <c r="S456" i="42"/>
  <c r="R456" i="42"/>
  <c r="T455" i="42"/>
  <c r="S455" i="42"/>
  <c r="R455" i="42"/>
  <c r="T454" i="42"/>
  <c r="S454" i="42"/>
  <c r="R454" i="42"/>
  <c r="T453" i="42"/>
  <c r="S453" i="42"/>
  <c r="R453" i="42"/>
  <c r="T452" i="42"/>
  <c r="S452" i="42"/>
  <c r="R452" i="42"/>
  <c r="T451" i="42"/>
  <c r="S451" i="42"/>
  <c r="R451" i="42"/>
  <c r="T450" i="42"/>
  <c r="S450" i="42"/>
  <c r="R450" i="42"/>
  <c r="T449" i="42"/>
  <c r="S449" i="42"/>
  <c r="R449" i="42"/>
  <c r="T448" i="42"/>
  <c r="S448" i="42"/>
  <c r="R448" i="42"/>
  <c r="T447" i="42"/>
  <c r="S447" i="42"/>
  <c r="R447" i="42"/>
  <c r="T446" i="42"/>
  <c r="S446" i="42"/>
  <c r="R446" i="42"/>
  <c r="T445" i="42"/>
  <c r="S445" i="42"/>
  <c r="R445" i="42"/>
  <c r="T444" i="42"/>
  <c r="S444" i="42"/>
  <c r="R444" i="42"/>
  <c r="T443" i="42"/>
  <c r="S443" i="42"/>
  <c r="R443" i="42"/>
  <c r="T442" i="42"/>
  <c r="S442" i="42"/>
  <c r="R442" i="42"/>
  <c r="T441" i="42"/>
  <c r="S441" i="42"/>
  <c r="R441" i="42"/>
  <c r="T440" i="42"/>
  <c r="S440" i="42"/>
  <c r="R440" i="42"/>
  <c r="T439" i="42"/>
  <c r="S439" i="42"/>
  <c r="R439" i="42"/>
  <c r="T438" i="42"/>
  <c r="S438" i="42"/>
  <c r="R438" i="42"/>
  <c r="T437" i="42"/>
  <c r="S437" i="42"/>
  <c r="R437" i="42"/>
  <c r="T436" i="42"/>
  <c r="S436" i="42"/>
  <c r="R436" i="42"/>
  <c r="T435" i="42"/>
  <c r="S435" i="42"/>
  <c r="R435" i="42"/>
  <c r="T434" i="42"/>
  <c r="S434" i="42"/>
  <c r="R434" i="42"/>
  <c r="T433" i="42"/>
  <c r="S433" i="42"/>
  <c r="R433" i="42"/>
  <c r="T432" i="42"/>
  <c r="S432" i="42"/>
  <c r="R432" i="42"/>
  <c r="T431" i="42"/>
  <c r="S431" i="42"/>
  <c r="R431" i="42"/>
  <c r="T430" i="42"/>
  <c r="S430" i="42"/>
  <c r="R430" i="42"/>
  <c r="T429" i="42"/>
  <c r="S429" i="42"/>
  <c r="R429" i="42"/>
  <c r="T428" i="42"/>
  <c r="S428" i="42"/>
  <c r="R428" i="42"/>
  <c r="T427" i="42"/>
  <c r="S427" i="42"/>
  <c r="R427" i="42"/>
  <c r="T426" i="42"/>
  <c r="S426" i="42"/>
  <c r="R426" i="42"/>
  <c r="T425" i="42"/>
  <c r="S425" i="42"/>
  <c r="R425" i="42"/>
  <c r="T424" i="42"/>
  <c r="S424" i="42"/>
  <c r="R424" i="42"/>
  <c r="T423" i="42"/>
  <c r="S423" i="42"/>
  <c r="R423" i="42"/>
  <c r="T422" i="42"/>
  <c r="S422" i="42"/>
  <c r="R422" i="42"/>
  <c r="T421" i="42"/>
  <c r="S421" i="42"/>
  <c r="R421" i="42"/>
  <c r="T420" i="42"/>
  <c r="S420" i="42"/>
  <c r="R420" i="42"/>
  <c r="T419" i="42"/>
  <c r="S419" i="42"/>
  <c r="R419" i="42"/>
  <c r="T418" i="42"/>
  <c r="S418" i="42"/>
  <c r="R418" i="42"/>
  <c r="T417" i="42"/>
  <c r="S417" i="42"/>
  <c r="R417" i="42"/>
  <c r="T416" i="42"/>
  <c r="S416" i="42"/>
  <c r="R416" i="42"/>
  <c r="T415" i="42"/>
  <c r="S415" i="42"/>
  <c r="R415" i="42"/>
  <c r="T414" i="42"/>
  <c r="S414" i="42"/>
  <c r="R414" i="42"/>
  <c r="T413" i="42"/>
  <c r="S413" i="42"/>
  <c r="R413" i="42"/>
  <c r="T412" i="42"/>
  <c r="S412" i="42"/>
  <c r="R412" i="42"/>
  <c r="T411" i="42"/>
  <c r="S411" i="42"/>
  <c r="R411" i="42"/>
  <c r="T410" i="42"/>
  <c r="S410" i="42"/>
  <c r="R410" i="42"/>
  <c r="T409" i="42"/>
  <c r="S409" i="42"/>
  <c r="R409" i="42"/>
  <c r="T408" i="42"/>
  <c r="S408" i="42"/>
  <c r="R408" i="42"/>
  <c r="T407" i="42"/>
  <c r="S407" i="42"/>
  <c r="R407" i="42"/>
  <c r="T406" i="42"/>
  <c r="S406" i="42"/>
  <c r="R406" i="42"/>
  <c r="T405" i="42"/>
  <c r="S405" i="42"/>
  <c r="R405" i="42"/>
  <c r="T404" i="42"/>
  <c r="S404" i="42"/>
  <c r="R404" i="42"/>
  <c r="T403" i="42"/>
  <c r="S403" i="42"/>
  <c r="R403" i="42"/>
  <c r="T402" i="42"/>
  <c r="S402" i="42"/>
  <c r="R402" i="42"/>
  <c r="T401" i="42"/>
  <c r="S401" i="42"/>
  <c r="R401" i="42"/>
  <c r="T400" i="42"/>
  <c r="S400" i="42"/>
  <c r="R400" i="42"/>
  <c r="T399" i="42"/>
  <c r="S399" i="42"/>
  <c r="R399" i="42"/>
  <c r="T398" i="42"/>
  <c r="S398" i="42"/>
  <c r="R398" i="42"/>
  <c r="T397" i="42"/>
  <c r="S397" i="42"/>
  <c r="R397" i="42"/>
  <c r="T396" i="42"/>
  <c r="S396" i="42"/>
  <c r="R396" i="42"/>
  <c r="T395" i="42"/>
  <c r="S395" i="42"/>
  <c r="R395" i="42"/>
  <c r="T394" i="42"/>
  <c r="S394" i="42"/>
  <c r="R394" i="42"/>
  <c r="T393" i="42"/>
  <c r="S393" i="42"/>
  <c r="R393" i="42"/>
  <c r="T392" i="42"/>
  <c r="S392" i="42"/>
  <c r="R392" i="42"/>
  <c r="T391" i="42"/>
  <c r="S391" i="42"/>
  <c r="R391" i="42"/>
  <c r="T390" i="42"/>
  <c r="S390" i="42"/>
  <c r="R390" i="42"/>
  <c r="T389" i="42"/>
  <c r="S389" i="42"/>
  <c r="R389" i="42"/>
  <c r="T388" i="42"/>
  <c r="S388" i="42"/>
  <c r="R388" i="42"/>
  <c r="T387" i="42"/>
  <c r="S387" i="42"/>
  <c r="R387" i="42"/>
  <c r="T386" i="42"/>
  <c r="S386" i="42"/>
  <c r="R386" i="42"/>
  <c r="T385" i="42"/>
  <c r="S385" i="42"/>
  <c r="R385" i="42"/>
  <c r="T384" i="42"/>
  <c r="S384" i="42"/>
  <c r="R384" i="42"/>
  <c r="T383" i="42"/>
  <c r="S383" i="42"/>
  <c r="R383" i="42"/>
  <c r="T382" i="42"/>
  <c r="S382" i="42"/>
  <c r="R382" i="42"/>
  <c r="T381" i="42"/>
  <c r="S381" i="42"/>
  <c r="R381" i="42"/>
  <c r="T380" i="42"/>
  <c r="S380" i="42"/>
  <c r="R380" i="42"/>
  <c r="T379" i="42"/>
  <c r="S379" i="42"/>
  <c r="R379" i="42"/>
  <c r="T378" i="42"/>
  <c r="S378" i="42"/>
  <c r="R378" i="42"/>
  <c r="T377" i="42"/>
  <c r="S377" i="42"/>
  <c r="R377" i="42"/>
  <c r="T376" i="42"/>
  <c r="S376" i="42"/>
  <c r="R376" i="42"/>
  <c r="T375" i="42"/>
  <c r="S375" i="42"/>
  <c r="R375" i="42"/>
  <c r="T374" i="42"/>
  <c r="S374" i="42"/>
  <c r="R374" i="42"/>
  <c r="T373" i="42"/>
  <c r="S373" i="42"/>
  <c r="R373" i="42"/>
  <c r="T372" i="42"/>
  <c r="S372" i="42"/>
  <c r="R372" i="42"/>
  <c r="T371" i="42"/>
  <c r="S371" i="42"/>
  <c r="R371" i="42"/>
  <c r="T370" i="42"/>
  <c r="S370" i="42"/>
  <c r="R370" i="42"/>
  <c r="T369" i="42"/>
  <c r="S369" i="42"/>
  <c r="R369" i="42"/>
  <c r="T368" i="42"/>
  <c r="S368" i="42"/>
  <c r="R368" i="42"/>
  <c r="T367" i="42"/>
  <c r="S367" i="42"/>
  <c r="R367" i="42"/>
  <c r="T366" i="42"/>
  <c r="S366" i="42"/>
  <c r="R366" i="42"/>
  <c r="T365" i="42"/>
  <c r="S365" i="42"/>
  <c r="R365" i="42"/>
  <c r="T364" i="42"/>
  <c r="S364" i="42"/>
  <c r="R364" i="42"/>
  <c r="T363" i="42"/>
  <c r="S363" i="42"/>
  <c r="R363" i="42"/>
  <c r="T362" i="42"/>
  <c r="S362" i="42"/>
  <c r="R362" i="42"/>
  <c r="T361" i="42"/>
  <c r="S361" i="42"/>
  <c r="R361" i="42"/>
  <c r="T360" i="42"/>
  <c r="S360" i="42"/>
  <c r="R360" i="42"/>
  <c r="T359" i="42"/>
  <c r="S359" i="42"/>
  <c r="R359" i="42"/>
  <c r="T358" i="42"/>
  <c r="S358" i="42"/>
  <c r="R358" i="42"/>
  <c r="T357" i="42"/>
  <c r="S357" i="42"/>
  <c r="R357" i="42"/>
  <c r="T356" i="42"/>
  <c r="S356" i="42"/>
  <c r="R356" i="42"/>
  <c r="T355" i="42"/>
  <c r="S355" i="42"/>
  <c r="R355" i="42"/>
  <c r="T354" i="42"/>
  <c r="S354" i="42"/>
  <c r="R354" i="42"/>
  <c r="T353" i="42"/>
  <c r="S353" i="42"/>
  <c r="R353" i="42"/>
  <c r="T352" i="42"/>
  <c r="S352" i="42"/>
  <c r="R352" i="42"/>
  <c r="T351" i="42"/>
  <c r="S351" i="42"/>
  <c r="R351" i="42"/>
  <c r="T350" i="42"/>
  <c r="S350" i="42"/>
  <c r="R350" i="42"/>
  <c r="T349" i="42"/>
  <c r="S349" i="42"/>
  <c r="R349" i="42"/>
  <c r="T348" i="42"/>
  <c r="S348" i="42"/>
  <c r="R348" i="42"/>
  <c r="T347" i="42"/>
  <c r="S347" i="42"/>
  <c r="R347" i="42"/>
  <c r="T346" i="42"/>
  <c r="S346" i="42"/>
  <c r="R346" i="42"/>
  <c r="T345" i="42"/>
  <c r="S345" i="42"/>
  <c r="R345" i="42"/>
  <c r="T344" i="42"/>
  <c r="S344" i="42"/>
  <c r="R344" i="42"/>
  <c r="T343" i="42"/>
  <c r="S343" i="42"/>
  <c r="R343" i="42"/>
  <c r="T342" i="42"/>
  <c r="S342" i="42"/>
  <c r="R342" i="42"/>
  <c r="T341" i="42"/>
  <c r="S341" i="42"/>
  <c r="R341" i="42"/>
  <c r="T340" i="42"/>
  <c r="S340" i="42"/>
  <c r="R340" i="42"/>
  <c r="T339" i="42"/>
  <c r="S339" i="42"/>
  <c r="R339" i="42"/>
  <c r="T338" i="42"/>
  <c r="S338" i="42"/>
  <c r="R338" i="42"/>
  <c r="T337" i="42"/>
  <c r="S337" i="42"/>
  <c r="R337" i="42"/>
  <c r="T336" i="42"/>
  <c r="S336" i="42"/>
  <c r="R336" i="42"/>
  <c r="T335" i="42"/>
  <c r="S335" i="42"/>
  <c r="R335" i="42"/>
  <c r="T334" i="42"/>
  <c r="S334" i="42"/>
  <c r="R334" i="42"/>
  <c r="T333" i="42"/>
  <c r="S333" i="42"/>
  <c r="R333" i="42"/>
  <c r="T332" i="42"/>
  <c r="S332" i="42"/>
  <c r="R332" i="42"/>
  <c r="T331" i="42"/>
  <c r="S331" i="42"/>
  <c r="R331" i="42"/>
  <c r="T330" i="42"/>
  <c r="S330" i="42"/>
  <c r="R330" i="42"/>
  <c r="T329" i="42"/>
  <c r="S329" i="42"/>
  <c r="R329" i="42"/>
  <c r="T328" i="42"/>
  <c r="S328" i="42"/>
  <c r="R328" i="42"/>
  <c r="T327" i="42"/>
  <c r="S327" i="42"/>
  <c r="R327" i="42"/>
  <c r="T326" i="42"/>
  <c r="S326" i="42"/>
  <c r="R326" i="42"/>
  <c r="T325" i="42"/>
  <c r="S325" i="42"/>
  <c r="R325" i="42"/>
  <c r="T324" i="42"/>
  <c r="S324" i="42"/>
  <c r="R324" i="42"/>
  <c r="T323" i="42"/>
  <c r="S323" i="42"/>
  <c r="R323" i="42"/>
  <c r="T322" i="42"/>
  <c r="S322" i="42"/>
  <c r="R322" i="42"/>
  <c r="T321" i="42"/>
  <c r="S321" i="42"/>
  <c r="R321" i="42"/>
  <c r="T320" i="42"/>
  <c r="S320" i="42"/>
  <c r="R320" i="42"/>
  <c r="T319" i="42"/>
  <c r="S319" i="42"/>
  <c r="R319" i="42"/>
  <c r="T318" i="42"/>
  <c r="S318" i="42"/>
  <c r="R318" i="42"/>
  <c r="T317" i="42"/>
  <c r="S317" i="42"/>
  <c r="R317" i="42"/>
  <c r="T316" i="42"/>
  <c r="S316" i="42"/>
  <c r="R316" i="42"/>
  <c r="T315" i="42"/>
  <c r="S315" i="42"/>
  <c r="R315" i="42"/>
  <c r="T314" i="42"/>
  <c r="S314" i="42"/>
  <c r="R314" i="42"/>
  <c r="T313" i="42"/>
  <c r="S313" i="42"/>
  <c r="R313" i="42"/>
  <c r="T312" i="42"/>
  <c r="S312" i="42"/>
  <c r="R312" i="42"/>
  <c r="T311" i="42"/>
  <c r="S311" i="42"/>
  <c r="R311" i="42"/>
  <c r="T310" i="42"/>
  <c r="S310" i="42"/>
  <c r="R310" i="42"/>
  <c r="T309" i="42"/>
  <c r="S309" i="42"/>
  <c r="R309" i="42"/>
  <c r="T308" i="42"/>
  <c r="S308" i="42"/>
  <c r="R308" i="42"/>
  <c r="T307" i="42"/>
  <c r="S307" i="42"/>
  <c r="R307" i="42"/>
  <c r="T306" i="42"/>
  <c r="S306" i="42"/>
  <c r="R306" i="42"/>
  <c r="T305" i="42"/>
  <c r="S305" i="42"/>
  <c r="R305" i="42"/>
  <c r="T304" i="42"/>
  <c r="S304" i="42"/>
  <c r="R304" i="42"/>
  <c r="T303" i="42"/>
  <c r="S303" i="42"/>
  <c r="R303" i="42"/>
  <c r="T302" i="42"/>
  <c r="S302" i="42"/>
  <c r="R302" i="42"/>
  <c r="T301" i="42"/>
  <c r="S301" i="42"/>
  <c r="R301" i="42"/>
  <c r="T300" i="42"/>
  <c r="S300" i="42"/>
  <c r="R300" i="42"/>
  <c r="T299" i="42"/>
  <c r="S299" i="42"/>
  <c r="R299" i="42"/>
  <c r="T298" i="42"/>
  <c r="S298" i="42"/>
  <c r="R298" i="42"/>
  <c r="T297" i="42"/>
  <c r="S297" i="42"/>
  <c r="R297" i="42"/>
  <c r="T296" i="42"/>
  <c r="S296" i="42"/>
  <c r="R296" i="42"/>
  <c r="T295" i="42"/>
  <c r="S295" i="42"/>
  <c r="R295" i="42"/>
  <c r="T294" i="42"/>
  <c r="S294" i="42"/>
  <c r="R294" i="42"/>
  <c r="T293" i="42"/>
  <c r="S293" i="42"/>
  <c r="R293" i="42"/>
  <c r="T292" i="42"/>
  <c r="S292" i="42"/>
  <c r="R292" i="42"/>
  <c r="T291" i="42"/>
  <c r="S291" i="42"/>
  <c r="R291" i="42"/>
  <c r="T290" i="42"/>
  <c r="S290" i="42"/>
  <c r="R290" i="42"/>
  <c r="T289" i="42"/>
  <c r="S289" i="42"/>
  <c r="R289" i="42"/>
  <c r="T288" i="42"/>
  <c r="S288" i="42"/>
  <c r="R288" i="42"/>
  <c r="T287" i="42"/>
  <c r="S287" i="42"/>
  <c r="R287" i="42"/>
  <c r="T286" i="42"/>
  <c r="S286" i="42"/>
  <c r="R286" i="42"/>
  <c r="T285" i="42"/>
  <c r="S285" i="42"/>
  <c r="R285" i="42"/>
  <c r="T284" i="42"/>
  <c r="S284" i="42"/>
  <c r="R284" i="42"/>
  <c r="T283" i="42"/>
  <c r="S283" i="42"/>
  <c r="R283" i="42"/>
  <c r="T282" i="42"/>
  <c r="S282" i="42"/>
  <c r="R282" i="42"/>
  <c r="T281" i="42"/>
  <c r="S281" i="42"/>
  <c r="R281" i="42"/>
  <c r="T280" i="42"/>
  <c r="S280" i="42"/>
  <c r="R280" i="42"/>
  <c r="T279" i="42"/>
  <c r="S279" i="42"/>
  <c r="R279" i="42"/>
  <c r="T278" i="42"/>
  <c r="S278" i="42"/>
  <c r="R278" i="42"/>
  <c r="T277" i="42"/>
  <c r="S277" i="42"/>
  <c r="R277" i="42"/>
  <c r="T276" i="42"/>
  <c r="S276" i="42"/>
  <c r="R276" i="42"/>
  <c r="T275" i="42"/>
  <c r="S275" i="42"/>
  <c r="R275" i="42"/>
  <c r="T274" i="42"/>
  <c r="S274" i="42"/>
  <c r="R274" i="42"/>
  <c r="T273" i="42"/>
  <c r="S273" i="42"/>
  <c r="R273" i="42"/>
  <c r="T272" i="42"/>
  <c r="S272" i="42"/>
  <c r="R272" i="42"/>
  <c r="T271" i="42"/>
  <c r="S271" i="42"/>
  <c r="R271" i="42"/>
  <c r="T270" i="42"/>
  <c r="S270" i="42"/>
  <c r="R270" i="42"/>
  <c r="T269" i="42"/>
  <c r="S269" i="42"/>
  <c r="R269" i="42"/>
  <c r="T268" i="42"/>
  <c r="S268" i="42"/>
  <c r="R268" i="42"/>
  <c r="T267" i="42"/>
  <c r="S267" i="42"/>
  <c r="R267" i="42"/>
  <c r="T266" i="42"/>
  <c r="S266" i="42"/>
  <c r="R266" i="42"/>
  <c r="T265" i="42"/>
  <c r="S265" i="42"/>
  <c r="R265" i="42"/>
  <c r="T264" i="42"/>
  <c r="S264" i="42"/>
  <c r="R264" i="42"/>
  <c r="T263" i="42"/>
  <c r="S263" i="42"/>
  <c r="R263" i="42"/>
  <c r="T262" i="42"/>
  <c r="S262" i="42"/>
  <c r="R262" i="42"/>
  <c r="T261" i="42"/>
  <c r="S261" i="42"/>
  <c r="R261" i="42"/>
  <c r="T260" i="42"/>
  <c r="S260" i="42"/>
  <c r="R260" i="42"/>
  <c r="T259" i="42"/>
  <c r="S259" i="42"/>
  <c r="R259" i="42"/>
  <c r="T258" i="42"/>
  <c r="S258" i="42"/>
  <c r="R258" i="42"/>
  <c r="T257" i="42"/>
  <c r="S257" i="42"/>
  <c r="R257" i="42"/>
  <c r="T256" i="42"/>
  <c r="S256" i="42"/>
  <c r="R256" i="42"/>
  <c r="T255" i="42"/>
  <c r="S255" i="42"/>
  <c r="R255" i="42"/>
  <c r="T254" i="42"/>
  <c r="S254" i="42"/>
  <c r="R254" i="42"/>
  <c r="T253" i="42"/>
  <c r="S253" i="42"/>
  <c r="R253" i="42"/>
  <c r="T252" i="42"/>
  <c r="S252" i="42"/>
  <c r="R252" i="42"/>
  <c r="T251" i="42"/>
  <c r="S251" i="42"/>
  <c r="R251" i="42"/>
  <c r="T250" i="42"/>
  <c r="S250" i="42"/>
  <c r="R250" i="42"/>
  <c r="T249" i="42"/>
  <c r="S249" i="42"/>
  <c r="R249" i="42"/>
  <c r="T248" i="42"/>
  <c r="S248" i="42"/>
  <c r="R248" i="42"/>
  <c r="T247" i="42"/>
  <c r="S247" i="42"/>
  <c r="R247" i="42"/>
  <c r="T246" i="42"/>
  <c r="S246" i="42"/>
  <c r="R246" i="42"/>
  <c r="T245" i="42"/>
  <c r="S245" i="42"/>
  <c r="R245" i="42"/>
  <c r="T244" i="42"/>
  <c r="S244" i="42"/>
  <c r="R244" i="42"/>
  <c r="T243" i="42"/>
  <c r="S243" i="42"/>
  <c r="R243" i="42"/>
  <c r="T242" i="42"/>
  <c r="S242" i="42"/>
  <c r="R242" i="42"/>
  <c r="T241" i="42"/>
  <c r="S241" i="42"/>
  <c r="R241" i="42"/>
  <c r="T240" i="42"/>
  <c r="S240" i="42"/>
  <c r="R240" i="42"/>
  <c r="T239" i="42"/>
  <c r="S239" i="42"/>
  <c r="R239" i="42"/>
  <c r="T238" i="42"/>
  <c r="S238" i="42"/>
  <c r="R238" i="42"/>
  <c r="T237" i="42"/>
  <c r="S237" i="42"/>
  <c r="R237" i="42"/>
  <c r="T236" i="42"/>
  <c r="S236" i="42"/>
  <c r="R236" i="42"/>
  <c r="T235" i="42"/>
  <c r="S235" i="42"/>
  <c r="R235" i="42"/>
  <c r="T234" i="42"/>
  <c r="S234" i="42"/>
  <c r="R234" i="42"/>
  <c r="T233" i="42"/>
  <c r="S233" i="42"/>
  <c r="R233" i="42"/>
  <c r="T232" i="42"/>
  <c r="S232" i="42"/>
  <c r="R232" i="42"/>
  <c r="T231" i="42"/>
  <c r="S231" i="42"/>
  <c r="R231" i="42"/>
  <c r="T230" i="42"/>
  <c r="S230" i="42"/>
  <c r="R230" i="42"/>
  <c r="T229" i="42"/>
  <c r="S229" i="42"/>
  <c r="R229" i="42"/>
  <c r="T228" i="42"/>
  <c r="S228" i="42"/>
  <c r="R228" i="42"/>
  <c r="T227" i="42"/>
  <c r="S227" i="42"/>
  <c r="R227" i="42"/>
  <c r="T226" i="42"/>
  <c r="S226" i="42"/>
  <c r="R226" i="42"/>
  <c r="T225" i="42"/>
  <c r="S225" i="42"/>
  <c r="R225" i="42"/>
  <c r="T224" i="42"/>
  <c r="S224" i="42"/>
  <c r="R224" i="42"/>
  <c r="T223" i="42"/>
  <c r="S223" i="42"/>
  <c r="R223" i="42"/>
  <c r="T222" i="42"/>
  <c r="S222" i="42"/>
  <c r="R222" i="42"/>
  <c r="T221" i="42"/>
  <c r="S221" i="42"/>
  <c r="R221" i="42"/>
  <c r="T220" i="42"/>
  <c r="S220" i="42"/>
  <c r="R220" i="42"/>
  <c r="T219" i="42"/>
  <c r="S219" i="42"/>
  <c r="R219" i="42"/>
  <c r="T218" i="42"/>
  <c r="S218" i="42"/>
  <c r="R218" i="42"/>
  <c r="T217" i="42"/>
  <c r="S217" i="42"/>
  <c r="R217" i="42"/>
  <c r="T216" i="42"/>
  <c r="S216" i="42"/>
  <c r="R216" i="42"/>
  <c r="T215" i="42"/>
  <c r="S215" i="42"/>
  <c r="R215" i="42"/>
  <c r="T214" i="42"/>
  <c r="S214" i="42"/>
  <c r="R214" i="42"/>
  <c r="T213" i="42"/>
  <c r="S213" i="42"/>
  <c r="R213" i="42"/>
  <c r="T212" i="42"/>
  <c r="S212" i="42"/>
  <c r="R212" i="42"/>
  <c r="T211" i="42"/>
  <c r="S211" i="42"/>
  <c r="R211" i="42"/>
  <c r="T210" i="42"/>
  <c r="S210" i="42"/>
  <c r="R210" i="42"/>
  <c r="T209" i="42"/>
  <c r="S209" i="42"/>
  <c r="R209" i="42"/>
  <c r="T208" i="42"/>
  <c r="S208" i="42"/>
  <c r="R208" i="42"/>
  <c r="T207" i="42"/>
  <c r="S207" i="42"/>
  <c r="R207" i="42"/>
  <c r="T206" i="42"/>
  <c r="S206" i="42"/>
  <c r="R206" i="42"/>
  <c r="T205" i="42"/>
  <c r="S205" i="42"/>
  <c r="R205" i="42"/>
  <c r="T204" i="42"/>
  <c r="S204" i="42"/>
  <c r="R204" i="42"/>
  <c r="T203" i="42"/>
  <c r="S203" i="42"/>
  <c r="R203" i="42"/>
  <c r="T202" i="42"/>
  <c r="S202" i="42"/>
  <c r="R202" i="42"/>
  <c r="T201" i="42"/>
  <c r="S201" i="42"/>
  <c r="R201" i="42"/>
  <c r="T200" i="42"/>
  <c r="S200" i="42"/>
  <c r="R200" i="42"/>
  <c r="T199" i="42"/>
  <c r="S199" i="42"/>
  <c r="R199" i="42"/>
  <c r="T198" i="42"/>
  <c r="S198" i="42"/>
  <c r="R198" i="42"/>
  <c r="T197" i="42"/>
  <c r="S197" i="42"/>
  <c r="R197" i="42"/>
  <c r="T196" i="42"/>
  <c r="S196" i="42"/>
  <c r="R196" i="42"/>
  <c r="T195" i="42"/>
  <c r="S195" i="42"/>
  <c r="R195" i="42"/>
  <c r="T194" i="42"/>
  <c r="S194" i="42"/>
  <c r="R194" i="42"/>
  <c r="T193" i="42"/>
  <c r="S193" i="42"/>
  <c r="R193" i="42"/>
  <c r="T192" i="42"/>
  <c r="S192" i="42"/>
  <c r="R192" i="42"/>
  <c r="T191" i="42"/>
  <c r="S191" i="42"/>
  <c r="R191" i="42"/>
  <c r="T190" i="42"/>
  <c r="S190" i="42"/>
  <c r="R190" i="42"/>
  <c r="T189" i="42"/>
  <c r="S189" i="42"/>
  <c r="R189" i="42"/>
  <c r="T188" i="42"/>
  <c r="S188" i="42"/>
  <c r="R188" i="42"/>
  <c r="T187" i="42"/>
  <c r="S187" i="42"/>
  <c r="R187" i="42"/>
  <c r="T186" i="42"/>
  <c r="S186" i="42"/>
  <c r="R186" i="42"/>
  <c r="T185" i="42"/>
  <c r="S185" i="42"/>
  <c r="R185" i="42"/>
  <c r="T184" i="42"/>
  <c r="S184" i="42"/>
  <c r="R184" i="42"/>
  <c r="T183" i="42"/>
  <c r="S183" i="42"/>
  <c r="R183" i="42"/>
  <c r="T182" i="42"/>
  <c r="S182" i="42"/>
  <c r="R182" i="42"/>
  <c r="T181" i="42"/>
  <c r="S181" i="42"/>
  <c r="R181" i="42"/>
  <c r="T180" i="42"/>
  <c r="S180" i="42"/>
  <c r="R180" i="42"/>
  <c r="T179" i="42"/>
  <c r="S179" i="42"/>
  <c r="R179" i="42"/>
  <c r="T178" i="42"/>
  <c r="S178" i="42"/>
  <c r="R178" i="42"/>
  <c r="T177" i="42"/>
  <c r="S177" i="42"/>
  <c r="R177" i="42"/>
  <c r="T176" i="42"/>
  <c r="S176" i="42"/>
  <c r="R176" i="42"/>
  <c r="T175" i="42"/>
  <c r="S175" i="42"/>
  <c r="R175" i="42"/>
  <c r="T174" i="42"/>
  <c r="S174" i="42"/>
  <c r="R174" i="42"/>
  <c r="T173" i="42"/>
  <c r="S173" i="42"/>
  <c r="R173" i="42"/>
  <c r="T172" i="42"/>
  <c r="S172" i="42"/>
  <c r="R172" i="42"/>
  <c r="T171" i="42"/>
  <c r="S171" i="42"/>
  <c r="R171" i="42"/>
  <c r="T170" i="42"/>
  <c r="S170" i="42"/>
  <c r="R170" i="42"/>
  <c r="T169" i="42"/>
  <c r="S169" i="42"/>
  <c r="R169" i="42"/>
  <c r="T168" i="42"/>
  <c r="S168" i="42"/>
  <c r="R168" i="42"/>
  <c r="T167" i="42"/>
  <c r="S167" i="42"/>
  <c r="R167" i="42"/>
  <c r="T166" i="42"/>
  <c r="S166" i="42"/>
  <c r="R166" i="42"/>
  <c r="T165" i="42"/>
  <c r="S165" i="42"/>
  <c r="R165" i="42"/>
  <c r="T164" i="42"/>
  <c r="S164" i="42"/>
  <c r="R164" i="42"/>
  <c r="T163" i="42"/>
  <c r="S163" i="42"/>
  <c r="R163" i="42"/>
  <c r="T162" i="42"/>
  <c r="S162" i="42"/>
  <c r="R162" i="42"/>
  <c r="T161" i="42"/>
  <c r="S161" i="42"/>
  <c r="R161" i="42"/>
  <c r="T160" i="42"/>
  <c r="S160" i="42"/>
  <c r="R160" i="42"/>
  <c r="T159" i="42"/>
  <c r="S159" i="42"/>
  <c r="R159" i="42"/>
  <c r="T158" i="42"/>
  <c r="S158" i="42"/>
  <c r="R158" i="42"/>
  <c r="T157" i="42"/>
  <c r="S157" i="42"/>
  <c r="R157" i="42"/>
  <c r="T156" i="42"/>
  <c r="S156" i="42"/>
  <c r="R156" i="42"/>
  <c r="T155" i="42"/>
  <c r="S155" i="42"/>
  <c r="R155" i="42"/>
  <c r="T154" i="42"/>
  <c r="S154" i="42"/>
  <c r="R154" i="42"/>
  <c r="T153" i="42"/>
  <c r="S153" i="42"/>
  <c r="R153" i="42"/>
  <c r="T152" i="42"/>
  <c r="S152" i="42"/>
  <c r="R152" i="42"/>
  <c r="T151" i="42"/>
  <c r="S151" i="42"/>
  <c r="R151" i="42"/>
  <c r="T150" i="42"/>
  <c r="S150" i="42"/>
  <c r="R150" i="42"/>
  <c r="T149" i="42"/>
  <c r="S149" i="42"/>
  <c r="R149" i="42"/>
  <c r="T148" i="42"/>
  <c r="S148" i="42"/>
  <c r="R148" i="42"/>
  <c r="T147" i="42"/>
  <c r="S147" i="42"/>
  <c r="R147" i="42"/>
  <c r="T146" i="42"/>
  <c r="S146" i="42"/>
  <c r="R146" i="42"/>
  <c r="T145" i="42"/>
  <c r="S145" i="42"/>
  <c r="R145" i="42"/>
  <c r="T144" i="42"/>
  <c r="S144" i="42"/>
  <c r="R144" i="42"/>
  <c r="T143" i="42"/>
  <c r="S143" i="42"/>
  <c r="R143" i="42"/>
  <c r="T142" i="42"/>
  <c r="S142" i="42"/>
  <c r="R142" i="42"/>
  <c r="T141" i="42"/>
  <c r="S141" i="42"/>
  <c r="R141" i="42"/>
  <c r="T140" i="42"/>
  <c r="S140" i="42"/>
  <c r="R140" i="42"/>
  <c r="T139" i="42"/>
  <c r="S139" i="42"/>
  <c r="R139" i="42"/>
  <c r="T138" i="42"/>
  <c r="S138" i="42"/>
  <c r="R138" i="42"/>
  <c r="T137" i="42"/>
  <c r="S137" i="42"/>
  <c r="R137" i="42"/>
  <c r="T136" i="42"/>
  <c r="S136" i="42"/>
  <c r="R136" i="42"/>
  <c r="T135" i="42"/>
  <c r="S135" i="42"/>
  <c r="R135" i="42"/>
  <c r="T134" i="42"/>
  <c r="S134" i="42"/>
  <c r="R134" i="42"/>
  <c r="T133" i="42"/>
  <c r="S133" i="42"/>
  <c r="R133" i="42"/>
  <c r="T132" i="42"/>
  <c r="S132" i="42"/>
  <c r="R132" i="42"/>
  <c r="T131" i="42"/>
  <c r="S131" i="42"/>
  <c r="R131" i="42"/>
  <c r="T130" i="42"/>
  <c r="S130" i="42"/>
  <c r="R130" i="42"/>
  <c r="T129" i="42"/>
  <c r="S129" i="42"/>
  <c r="R129" i="42"/>
  <c r="T128" i="42"/>
  <c r="S128" i="42"/>
  <c r="R128" i="42"/>
  <c r="T127" i="42"/>
  <c r="S127" i="42"/>
  <c r="R127" i="42"/>
  <c r="T126" i="42"/>
  <c r="S126" i="42"/>
  <c r="R126" i="42"/>
  <c r="T125" i="42"/>
  <c r="S125" i="42"/>
  <c r="R125" i="42"/>
  <c r="T124" i="42"/>
  <c r="S124" i="42"/>
  <c r="R124" i="42"/>
  <c r="T123" i="42"/>
  <c r="S123" i="42"/>
  <c r="R123" i="42"/>
  <c r="T122" i="42"/>
  <c r="S122" i="42"/>
  <c r="R122" i="42"/>
  <c r="T121" i="42"/>
  <c r="S121" i="42"/>
  <c r="R121" i="42"/>
  <c r="T120" i="42"/>
  <c r="S120" i="42"/>
  <c r="R120" i="42"/>
  <c r="T119" i="42"/>
  <c r="S119" i="42"/>
  <c r="R119" i="42"/>
  <c r="T118" i="42"/>
  <c r="S118" i="42"/>
  <c r="R118" i="42"/>
  <c r="T117" i="42"/>
  <c r="S117" i="42"/>
  <c r="R117" i="42"/>
  <c r="T116" i="42"/>
  <c r="S116" i="42"/>
  <c r="R116" i="42"/>
  <c r="T115" i="42"/>
  <c r="S115" i="42"/>
  <c r="R115" i="42"/>
  <c r="T114" i="42"/>
  <c r="S114" i="42"/>
  <c r="R114" i="42"/>
  <c r="T113" i="42"/>
  <c r="S113" i="42"/>
  <c r="R113" i="42"/>
  <c r="T112" i="42"/>
  <c r="S112" i="42"/>
  <c r="R112" i="42"/>
  <c r="T111" i="42"/>
  <c r="S111" i="42"/>
  <c r="R111" i="42"/>
  <c r="T110" i="42"/>
  <c r="S110" i="42"/>
  <c r="R110" i="42"/>
  <c r="T109" i="42"/>
  <c r="S109" i="42"/>
  <c r="R109" i="42"/>
  <c r="T108" i="42"/>
  <c r="S108" i="42"/>
  <c r="R108" i="42"/>
  <c r="T107" i="42"/>
  <c r="S107" i="42"/>
  <c r="R107" i="42"/>
  <c r="T106" i="42"/>
  <c r="S106" i="42"/>
  <c r="R106" i="42"/>
  <c r="T105" i="42"/>
  <c r="S105" i="42"/>
  <c r="R105" i="42"/>
  <c r="T104" i="42"/>
  <c r="S104" i="42"/>
  <c r="R104" i="42"/>
  <c r="T103" i="42"/>
  <c r="S103" i="42"/>
  <c r="R103" i="42"/>
  <c r="T102" i="42"/>
  <c r="S102" i="42"/>
  <c r="R102" i="42"/>
  <c r="T101" i="42"/>
  <c r="S101" i="42"/>
  <c r="R101" i="42"/>
  <c r="T100" i="42"/>
  <c r="S100" i="42"/>
  <c r="R100" i="42"/>
  <c r="T99" i="42"/>
  <c r="S99" i="42"/>
  <c r="R99" i="42"/>
  <c r="T98" i="42"/>
  <c r="S98" i="42"/>
  <c r="R98" i="42"/>
  <c r="T97" i="42"/>
  <c r="S97" i="42"/>
  <c r="R97" i="42"/>
  <c r="T96" i="42"/>
  <c r="S96" i="42"/>
  <c r="R96" i="42"/>
  <c r="T95" i="42"/>
  <c r="S95" i="42"/>
  <c r="R95" i="42"/>
  <c r="T94" i="42"/>
  <c r="S94" i="42"/>
  <c r="R94" i="42"/>
  <c r="T93" i="42"/>
  <c r="S93" i="42"/>
  <c r="R93" i="42"/>
  <c r="T92" i="42"/>
  <c r="S92" i="42"/>
  <c r="R92" i="42"/>
  <c r="T91" i="42"/>
  <c r="S91" i="42"/>
  <c r="R91" i="42"/>
  <c r="T90" i="42"/>
  <c r="S90" i="42"/>
  <c r="R90" i="42"/>
  <c r="T89" i="42"/>
  <c r="S89" i="42"/>
  <c r="R89" i="42"/>
  <c r="T88" i="42"/>
  <c r="S88" i="42"/>
  <c r="R88" i="42"/>
  <c r="T87" i="42"/>
  <c r="S87" i="42"/>
  <c r="R87" i="42"/>
  <c r="T86" i="42"/>
  <c r="S86" i="42"/>
  <c r="R86" i="42"/>
  <c r="T85" i="42"/>
  <c r="S85" i="42"/>
  <c r="R85" i="42"/>
  <c r="T84" i="42"/>
  <c r="S84" i="42"/>
  <c r="R84" i="42"/>
  <c r="T83" i="42"/>
  <c r="S83" i="42"/>
  <c r="R83" i="42"/>
  <c r="T82" i="42"/>
  <c r="S82" i="42"/>
  <c r="R82" i="42"/>
  <c r="T81" i="42"/>
  <c r="S81" i="42"/>
  <c r="R81" i="42"/>
  <c r="T80" i="42"/>
  <c r="S80" i="42"/>
  <c r="R80" i="42"/>
  <c r="T79" i="42"/>
  <c r="S79" i="42"/>
  <c r="R79" i="42"/>
  <c r="T78" i="42"/>
  <c r="S78" i="42"/>
  <c r="R78" i="42"/>
  <c r="T77" i="42"/>
  <c r="S77" i="42"/>
  <c r="R77" i="42"/>
  <c r="T76" i="42"/>
  <c r="S76" i="42"/>
  <c r="R76" i="42"/>
  <c r="T75" i="42"/>
  <c r="S75" i="42"/>
  <c r="R75" i="42"/>
  <c r="T74" i="42"/>
  <c r="S74" i="42"/>
  <c r="R74" i="42"/>
  <c r="T73" i="42"/>
  <c r="S73" i="42"/>
  <c r="R73" i="42"/>
  <c r="T72" i="42"/>
  <c r="S72" i="42"/>
  <c r="R72" i="42"/>
  <c r="T71" i="42"/>
  <c r="S71" i="42"/>
  <c r="R71" i="42"/>
  <c r="T70" i="42"/>
  <c r="S70" i="42"/>
  <c r="R70" i="42"/>
  <c r="T69" i="42"/>
  <c r="S69" i="42"/>
  <c r="R69" i="42"/>
  <c r="T68" i="42"/>
  <c r="S68" i="42"/>
  <c r="R68" i="42"/>
  <c r="T67" i="42"/>
  <c r="S67" i="42"/>
  <c r="R67" i="42"/>
  <c r="T66" i="42"/>
  <c r="S66" i="42"/>
  <c r="R66" i="42"/>
  <c r="T65" i="42"/>
  <c r="S65" i="42"/>
  <c r="R65" i="42"/>
  <c r="T64" i="42"/>
  <c r="S64" i="42"/>
  <c r="R64" i="42"/>
  <c r="T63" i="42"/>
  <c r="S63" i="42"/>
  <c r="R63" i="42"/>
  <c r="T62" i="42"/>
  <c r="S62" i="42"/>
  <c r="R62" i="42"/>
  <c r="T61" i="42"/>
  <c r="S61" i="42"/>
  <c r="R61" i="42"/>
  <c r="T60" i="42"/>
  <c r="S60" i="42"/>
  <c r="R60" i="42"/>
  <c r="T59" i="42"/>
  <c r="S59" i="42"/>
  <c r="R59" i="42"/>
  <c r="T58" i="42"/>
  <c r="S58" i="42"/>
  <c r="R58" i="42"/>
  <c r="T57" i="42"/>
  <c r="S57" i="42"/>
  <c r="R57" i="42"/>
  <c r="T56" i="42"/>
  <c r="S56" i="42"/>
  <c r="R56" i="42"/>
  <c r="T55" i="42"/>
  <c r="S55" i="42"/>
  <c r="R55" i="42"/>
  <c r="T54" i="42"/>
  <c r="S54" i="42"/>
  <c r="R54" i="42"/>
  <c r="T53" i="42"/>
  <c r="S53" i="42"/>
  <c r="R53" i="42"/>
  <c r="T52" i="42"/>
  <c r="S52" i="42"/>
  <c r="R52" i="42"/>
  <c r="T51" i="42"/>
  <c r="S51" i="42"/>
  <c r="R51" i="42"/>
  <c r="T50" i="42"/>
  <c r="S50" i="42"/>
  <c r="R50" i="42"/>
  <c r="T49" i="42"/>
  <c r="S49" i="42"/>
  <c r="R49" i="42"/>
  <c r="T48" i="42"/>
  <c r="S48" i="42"/>
  <c r="R48" i="42"/>
  <c r="T47" i="42"/>
  <c r="S47" i="42"/>
  <c r="R47" i="42"/>
  <c r="T46" i="42"/>
  <c r="S46" i="42"/>
  <c r="R46" i="42"/>
  <c r="T45" i="42"/>
  <c r="S45" i="42"/>
  <c r="R45" i="42"/>
  <c r="T44" i="42"/>
  <c r="S44" i="42"/>
  <c r="R44" i="42"/>
  <c r="T43" i="42"/>
  <c r="S43" i="42"/>
  <c r="R43" i="42"/>
  <c r="T42" i="42"/>
  <c r="S42" i="42"/>
  <c r="R42" i="42"/>
  <c r="T41" i="42"/>
  <c r="S41" i="42"/>
  <c r="R41" i="42"/>
  <c r="T40" i="42"/>
  <c r="S40" i="42"/>
  <c r="R40" i="42"/>
  <c r="T39" i="42"/>
  <c r="S39" i="42"/>
  <c r="R39" i="42"/>
  <c r="T38" i="42"/>
  <c r="S38" i="42"/>
  <c r="R38" i="42"/>
  <c r="T37" i="42"/>
  <c r="S37" i="42"/>
  <c r="R37" i="42"/>
  <c r="T36" i="42"/>
  <c r="S36" i="42"/>
  <c r="R36" i="42"/>
  <c r="T35" i="42"/>
  <c r="S35" i="42"/>
  <c r="R35" i="42"/>
  <c r="T34" i="42"/>
  <c r="S34" i="42"/>
  <c r="R34" i="42"/>
  <c r="T33" i="42"/>
  <c r="S33" i="42"/>
  <c r="R33" i="42"/>
  <c r="T32" i="42"/>
  <c r="S32" i="42"/>
  <c r="R32" i="42"/>
  <c r="T31" i="42"/>
  <c r="S31" i="42"/>
  <c r="R31" i="42"/>
  <c r="T30" i="42"/>
  <c r="S30" i="42"/>
  <c r="R30" i="42"/>
  <c r="T29" i="42"/>
  <c r="S29" i="42"/>
  <c r="R29" i="42"/>
  <c r="T28" i="42"/>
  <c r="S28" i="42"/>
  <c r="R28" i="42"/>
  <c r="T27" i="42"/>
  <c r="S27" i="42"/>
  <c r="R27" i="42"/>
  <c r="T26" i="42"/>
  <c r="S26" i="42"/>
  <c r="R26" i="42"/>
  <c r="T25" i="42"/>
  <c r="S25" i="42"/>
  <c r="R25" i="42"/>
  <c r="T24" i="42"/>
  <c r="S24" i="42"/>
  <c r="R24" i="42"/>
  <c r="T23" i="42"/>
  <c r="S23" i="42"/>
  <c r="R23" i="42"/>
  <c r="T22" i="42"/>
  <c r="S22" i="42"/>
  <c r="R22" i="42"/>
  <c r="T21" i="42"/>
  <c r="S21" i="42"/>
  <c r="R21" i="42"/>
  <c r="T20" i="42"/>
  <c r="S20" i="42"/>
  <c r="R20" i="42"/>
  <c r="T19" i="42"/>
  <c r="S19" i="42"/>
  <c r="R19" i="42"/>
  <c r="T18" i="42"/>
  <c r="S18" i="42"/>
  <c r="R18" i="42"/>
  <c r="T17" i="42"/>
  <c r="S17" i="42"/>
  <c r="R17" i="42"/>
  <c r="T16" i="42"/>
  <c r="S16" i="42"/>
  <c r="R16" i="42"/>
  <c r="T15" i="42"/>
  <c r="S15" i="42"/>
  <c r="R15" i="42"/>
  <c r="T14" i="42"/>
  <c r="S14" i="42"/>
  <c r="R14" i="42"/>
  <c r="T13" i="42"/>
  <c r="S13" i="42"/>
  <c r="R13" i="42"/>
  <c r="T12" i="42"/>
  <c r="S12" i="42"/>
  <c r="R12" i="42"/>
  <c r="T11" i="42"/>
  <c r="S11" i="42"/>
  <c r="R11" i="42"/>
  <c r="T10" i="42"/>
  <c r="S10" i="42"/>
  <c r="R10" i="42"/>
  <c r="T9" i="42"/>
  <c r="S9" i="42"/>
  <c r="R9" i="42"/>
  <c r="T8" i="42"/>
  <c r="S8" i="42"/>
  <c r="R8" i="42"/>
  <c r="T7" i="42"/>
  <c r="S7" i="42"/>
  <c r="R7" i="42"/>
  <c r="T6" i="42"/>
  <c r="S6" i="42"/>
  <c r="R6" i="42"/>
  <c r="T5" i="42"/>
  <c r="S5" i="42"/>
  <c r="R5" i="42"/>
  <c r="E3" i="42"/>
  <c r="E4" i="28" s="1"/>
  <c r="D3" i="42"/>
  <c r="C3" i="42"/>
  <c r="F5" i="37" s="1"/>
  <c r="S17" i="37" l="1"/>
  <c r="D16" i="39"/>
  <c r="D16" i="37"/>
  <c r="D16" i="32"/>
  <c r="D28" i="37"/>
  <c r="D28" i="32"/>
  <c r="D28" i="39"/>
  <c r="D24" i="37"/>
  <c r="D24" i="39"/>
  <c r="D24" i="32"/>
  <c r="D15" i="37"/>
  <c r="D15" i="39"/>
  <c r="D15" i="32"/>
  <c r="D27" i="37"/>
  <c r="D27" i="39"/>
  <c r="D27" i="32"/>
  <c r="D30" i="39"/>
  <c r="D30" i="37"/>
  <c r="D30" i="32"/>
  <c r="D13" i="37"/>
  <c r="D13" i="39"/>
  <c r="D13" i="32"/>
  <c r="D22" i="37"/>
  <c r="D22" i="32"/>
  <c r="D22" i="39"/>
  <c r="D18" i="37"/>
  <c r="D18" i="32"/>
  <c r="D18" i="39"/>
  <c r="D29" i="37"/>
  <c r="D29" i="39"/>
  <c r="D29" i="32"/>
  <c r="D33" i="37"/>
  <c r="D33" i="39"/>
  <c r="D33" i="32"/>
  <c r="D20" i="37"/>
  <c r="D20" i="39"/>
  <c r="D20" i="32"/>
  <c r="M25" i="37"/>
  <c r="L25" i="37"/>
  <c r="D19" i="37"/>
  <c r="D19" i="39"/>
  <c r="D19" i="32"/>
  <c r="J21" i="37"/>
  <c r="K21" i="37"/>
  <c r="D14" i="37"/>
  <c r="D14" i="39"/>
  <c r="D14" i="32"/>
  <c r="J17" i="37"/>
  <c r="K17" i="37"/>
  <c r="AA16" i="39"/>
  <c r="AI16" i="39"/>
  <c r="P16" i="39"/>
  <c r="D32" i="37"/>
  <c r="D32" i="39"/>
  <c r="D32" i="32"/>
  <c r="M26" i="37"/>
  <c r="L26" i="37"/>
  <c r="N19" i="37"/>
  <c r="C19" i="37"/>
  <c r="C19" i="39"/>
  <c r="C19" i="32"/>
  <c r="M31" i="37"/>
  <c r="L31" i="37"/>
  <c r="AI18" i="39"/>
  <c r="AA18" i="39"/>
  <c r="P18" i="39"/>
  <c r="AA15" i="39"/>
  <c r="AI15" i="39"/>
  <c r="P15" i="39"/>
  <c r="D23" i="37"/>
  <c r="D23" i="39"/>
  <c r="D23" i="32"/>
  <c r="C14" i="37"/>
  <c r="C14" i="39"/>
  <c r="C14" i="32"/>
  <c r="C16" i="37"/>
  <c r="C16" i="39"/>
  <c r="C16" i="32"/>
  <c r="N16" i="37"/>
  <c r="C32" i="37"/>
  <c r="N32" i="37"/>
  <c r="C32" i="39"/>
  <c r="C32" i="32"/>
  <c r="N23" i="37"/>
  <c r="C23" i="37"/>
  <c r="C23" i="39"/>
  <c r="C23" i="32"/>
  <c r="C28" i="37"/>
  <c r="C28" i="39"/>
  <c r="C28" i="32"/>
  <c r="N28" i="37"/>
  <c r="C24" i="37"/>
  <c r="N24" i="37"/>
  <c r="C24" i="39"/>
  <c r="C24" i="32"/>
  <c r="C15" i="37"/>
  <c r="C15" i="39"/>
  <c r="C15" i="32"/>
  <c r="N15" i="37"/>
  <c r="C27" i="37"/>
  <c r="C27" i="39"/>
  <c r="C27" i="32"/>
  <c r="N27" i="37"/>
  <c r="C30" i="37"/>
  <c r="C30" i="39"/>
  <c r="C30" i="32"/>
  <c r="N30" i="37"/>
  <c r="C13" i="37"/>
  <c r="C13" i="32"/>
  <c r="C13" i="39"/>
  <c r="C22" i="37"/>
  <c r="C22" i="39"/>
  <c r="C22" i="32"/>
  <c r="N22" i="37"/>
  <c r="C18" i="37"/>
  <c r="C18" i="32"/>
  <c r="C18" i="39"/>
  <c r="C29" i="37"/>
  <c r="N29" i="37"/>
  <c r="C29" i="39"/>
  <c r="C29" i="32"/>
  <c r="C33" i="37"/>
  <c r="N33" i="37"/>
  <c r="C33" i="32"/>
  <c r="C33" i="39"/>
  <c r="C20" i="37"/>
  <c r="C20" i="39"/>
  <c r="C20" i="32"/>
  <c r="N20" i="37"/>
  <c r="T14" i="39"/>
  <c r="AB14" i="39"/>
  <c r="H14" i="39"/>
  <c r="H13" i="39"/>
  <c r="AB13" i="39"/>
  <c r="T13" i="39"/>
  <c r="AL17" i="28"/>
  <c r="AL21" i="28"/>
  <c r="M15" i="28"/>
  <c r="M13" i="28"/>
  <c r="M20" i="28"/>
  <c r="H24" i="28"/>
  <c r="H15" i="28"/>
  <c r="H27" i="28"/>
  <c r="H30" i="28"/>
  <c r="H13" i="28"/>
  <c r="AJ13" i="28" s="1"/>
  <c r="H22" i="28"/>
  <c r="H18" i="28"/>
  <c r="H29" i="28"/>
  <c r="H33" i="28"/>
  <c r="H20" i="28"/>
  <c r="R30" i="28"/>
  <c r="R29" i="28"/>
  <c r="R24" i="28"/>
  <c r="R33" i="28"/>
  <c r="R20" i="28"/>
  <c r="M33" i="28"/>
  <c r="R22" i="28"/>
  <c r="R18" i="28"/>
  <c r="M29" i="28"/>
  <c r="R27" i="28"/>
  <c r="R15" i="28"/>
  <c r="M27" i="28"/>
  <c r="M30" i="28"/>
  <c r="T9" i="32"/>
  <c r="H23" i="28"/>
  <c r="M14" i="28"/>
  <c r="M28" i="28"/>
  <c r="M19" i="28"/>
  <c r="M16" i="28"/>
  <c r="H19" i="28"/>
  <c r="H16" i="28"/>
  <c r="H32" i="28"/>
  <c r="H28" i="28"/>
  <c r="R14" i="28"/>
  <c r="R16" i="28"/>
  <c r="R28" i="28"/>
  <c r="H14" i="28"/>
  <c r="AF9" i="32"/>
  <c r="P9" i="32"/>
  <c r="AB9" i="32"/>
  <c r="H9" i="32"/>
  <c r="L9" i="32"/>
  <c r="R32" i="28"/>
  <c r="R19" i="28"/>
  <c r="M32" i="28"/>
  <c r="M22" i="28"/>
  <c r="M23" i="28"/>
  <c r="M18" i="28"/>
  <c r="M24" i="28"/>
  <c r="R23" i="28"/>
  <c r="F4" i="37"/>
  <c r="E4" i="39"/>
  <c r="H4" i="32"/>
  <c r="L21" i="37" l="1"/>
  <c r="M21" i="37"/>
  <c r="M17" i="37"/>
  <c r="L17" i="37"/>
  <c r="I14" i="39"/>
  <c r="AC14" i="39"/>
  <c r="U14" i="39"/>
  <c r="N14" i="39"/>
  <c r="O14" i="39"/>
  <c r="AH14" i="39"/>
  <c r="AL14" i="37" s="1"/>
  <c r="Z14" i="39"/>
  <c r="U13" i="37"/>
  <c r="V13" i="37" s="1"/>
  <c r="W13" i="37"/>
  <c r="Q13" i="37"/>
  <c r="R13" i="37" s="1"/>
  <c r="O13" i="37"/>
  <c r="P13" i="37" s="1"/>
  <c r="I13" i="37"/>
  <c r="H13" i="37"/>
  <c r="X13" i="37"/>
  <c r="U13" i="39"/>
  <c r="Z13" i="39" s="1"/>
  <c r="I13" i="39"/>
  <c r="AC13" i="39"/>
  <c r="AH13" i="39" s="1"/>
  <c r="AL13" i="37" s="1"/>
  <c r="N13" i="39"/>
  <c r="O13" i="39"/>
  <c r="AJ30" i="28"/>
  <c r="AJ18" i="28"/>
  <c r="AJ33" i="28"/>
  <c r="AJ15" i="28"/>
  <c r="AJ27" i="28"/>
  <c r="AJ29" i="28"/>
  <c r="AJ20" i="28"/>
  <c r="AJ24" i="28"/>
  <c r="AJ22" i="28"/>
  <c r="AJ16" i="28"/>
  <c r="AJ14" i="28"/>
  <c r="AJ23" i="28"/>
  <c r="AJ32" i="28"/>
  <c r="AJ19" i="28"/>
  <c r="AJ28" i="28"/>
  <c r="AK13" i="28"/>
  <c r="AN13" i="28"/>
  <c r="E9" i="37"/>
  <c r="AL9" i="37" l="1"/>
  <c r="AK9" i="37"/>
  <c r="S13" i="37"/>
  <c r="T13" i="37" s="1"/>
  <c r="H24" i="37"/>
  <c r="P24" i="37"/>
  <c r="X24" i="37"/>
  <c r="I24" i="37"/>
  <c r="Q24" i="37"/>
  <c r="S24" i="37"/>
  <c r="T24" i="37"/>
  <c r="U24" i="37"/>
  <c r="V24" i="37"/>
  <c r="O24" i="37"/>
  <c r="W24" i="37"/>
  <c r="R24" i="37"/>
  <c r="T32" i="37"/>
  <c r="O32" i="37"/>
  <c r="W32" i="37"/>
  <c r="P32" i="37"/>
  <c r="X32" i="37"/>
  <c r="H32" i="37"/>
  <c r="Q32" i="37"/>
  <c r="R32" i="37"/>
  <c r="S32" i="37"/>
  <c r="U32" i="37"/>
  <c r="V32" i="37"/>
  <c r="I32" i="37"/>
  <c r="I19" i="37"/>
  <c r="Q19" i="37"/>
  <c r="R19" i="37"/>
  <c r="T19" i="37"/>
  <c r="U19" i="37"/>
  <c r="V19" i="37"/>
  <c r="O19" i="37"/>
  <c r="W19" i="37"/>
  <c r="H19" i="37"/>
  <c r="P19" i="37"/>
  <c r="X19" i="37"/>
  <c r="S19" i="37"/>
  <c r="Q23" i="37"/>
  <c r="R23" i="37"/>
  <c r="S23" i="37"/>
  <c r="U23" i="37"/>
  <c r="W23" i="37"/>
  <c r="O23" i="37"/>
  <c r="I23" i="37"/>
  <c r="H23" i="37"/>
  <c r="T23" i="37"/>
  <c r="X23" i="37"/>
  <c r="P23" i="37"/>
  <c r="V23" i="37"/>
  <c r="Q28" i="37"/>
  <c r="R28" i="37"/>
  <c r="S28" i="37"/>
  <c r="U28" i="37"/>
  <c r="W28" i="37"/>
  <c r="O28" i="37"/>
  <c r="P28" i="37"/>
  <c r="I28" i="37"/>
  <c r="T28" i="37"/>
  <c r="X28" i="37"/>
  <c r="H28" i="37"/>
  <c r="V28" i="37"/>
  <c r="Q15" i="37"/>
  <c r="R15" i="37" s="1"/>
  <c r="U15" i="37"/>
  <c r="W15" i="37"/>
  <c r="O15" i="37"/>
  <c r="X15" i="37"/>
  <c r="P15" i="37"/>
  <c r="V15" i="37"/>
  <c r="H15" i="37"/>
  <c r="I15" i="37"/>
  <c r="T15" i="37"/>
  <c r="S15" i="37"/>
  <c r="Q33" i="37"/>
  <c r="U33" i="37"/>
  <c r="V33" i="37"/>
  <c r="W33" i="37"/>
  <c r="O33" i="37"/>
  <c r="X33" i="37"/>
  <c r="P33" i="37"/>
  <c r="H33" i="37"/>
  <c r="I33" i="37"/>
  <c r="R33" i="37"/>
  <c r="S33" i="37"/>
  <c r="T33" i="37"/>
  <c r="O18" i="37"/>
  <c r="S18" i="37" s="1"/>
  <c r="T18" i="37" s="1"/>
  <c r="U18" i="37"/>
  <c r="I18" i="37"/>
  <c r="W18" i="37"/>
  <c r="Q18" i="37"/>
  <c r="R18" i="37" s="1"/>
  <c r="V18" i="37"/>
  <c r="H18" i="37"/>
  <c r="X18" i="37"/>
  <c r="N18" i="37" s="1"/>
  <c r="P18" i="37"/>
  <c r="R20" i="37"/>
  <c r="S20" i="37"/>
  <c r="W20" i="37"/>
  <c r="I20" i="37"/>
  <c r="O20" i="37"/>
  <c r="Q20" i="37"/>
  <c r="U20" i="37"/>
  <c r="V20" i="37"/>
  <c r="X20" i="37"/>
  <c r="P20" i="37"/>
  <c r="T20" i="37"/>
  <c r="H20" i="37"/>
  <c r="T29" i="37"/>
  <c r="O29" i="37"/>
  <c r="Q29" i="37"/>
  <c r="R29" i="37"/>
  <c r="S29" i="37"/>
  <c r="U29" i="37"/>
  <c r="W29" i="37"/>
  <c r="H29" i="37"/>
  <c r="V29" i="37"/>
  <c r="P29" i="37"/>
  <c r="I29" i="37"/>
  <c r="X29" i="37"/>
  <c r="T27" i="37"/>
  <c r="U27" i="37"/>
  <c r="O27" i="37"/>
  <c r="W27" i="37"/>
  <c r="P27" i="37"/>
  <c r="X27" i="37"/>
  <c r="H27" i="37"/>
  <c r="Q27" i="37"/>
  <c r="I27" i="37"/>
  <c r="R27" i="37"/>
  <c r="S27" i="37"/>
  <c r="V27" i="37"/>
  <c r="O16" i="37"/>
  <c r="P16" i="37" s="1"/>
  <c r="Q16" i="37"/>
  <c r="R16" i="37" s="1"/>
  <c r="U16" i="37"/>
  <c r="V16" i="37" s="1"/>
  <c r="H16" i="37"/>
  <c r="W16" i="37"/>
  <c r="X16" i="37" s="1"/>
  <c r="I16" i="37"/>
  <c r="S16" i="37"/>
  <c r="T16" i="37" s="1"/>
  <c r="R22" i="37"/>
  <c r="H22" i="37"/>
  <c r="S22" i="37"/>
  <c r="V22" i="37"/>
  <c r="W22" i="37"/>
  <c r="O22" i="37"/>
  <c r="X22" i="37"/>
  <c r="P22" i="37"/>
  <c r="Q22" i="37"/>
  <c r="I22" i="37"/>
  <c r="U22" i="37"/>
  <c r="T22" i="37"/>
  <c r="W30" i="37"/>
  <c r="Q30" i="37"/>
  <c r="R30" i="37"/>
  <c r="H30" i="37"/>
  <c r="S30" i="37"/>
  <c r="I30" i="37"/>
  <c r="U30" i="37"/>
  <c r="V30" i="37"/>
  <c r="O30" i="37"/>
  <c r="P30" i="37"/>
  <c r="X30" i="37"/>
  <c r="T30" i="37"/>
  <c r="AA14" i="39"/>
  <c r="AE14" i="37"/>
  <c r="AF14" i="37"/>
  <c r="AG14" i="37"/>
  <c r="AB14" i="37"/>
  <c r="AC14" i="37"/>
  <c r="AD14" i="37"/>
  <c r="U14" i="37"/>
  <c r="V14" i="37" s="1"/>
  <c r="W14" i="37"/>
  <c r="X14" i="37" s="1"/>
  <c r="O14" i="37"/>
  <c r="Q14" i="37"/>
  <c r="R14" i="37" s="1"/>
  <c r="P14" i="37"/>
  <c r="AI14" i="39"/>
  <c r="AH14" i="37"/>
  <c r="AI14" i="37"/>
  <c r="AJ14" i="37"/>
  <c r="AK14" i="37"/>
  <c r="P14" i="39"/>
  <c r="R14" i="39"/>
  <c r="Y14" i="37" s="1"/>
  <c r="Z14" i="37"/>
  <c r="AA14" i="37"/>
  <c r="AI13" i="39"/>
  <c r="AH13" i="37"/>
  <c r="AI13" i="37"/>
  <c r="AJ13" i="37"/>
  <c r="AK13" i="37"/>
  <c r="AA13" i="39"/>
  <c r="AE13" i="37"/>
  <c r="AG13" i="37"/>
  <c r="AB13" i="37"/>
  <c r="AF13" i="37"/>
  <c r="P13" i="39"/>
  <c r="AA13" i="37"/>
  <c r="R13" i="39"/>
  <c r="Y13" i="37" s="1"/>
  <c r="J13" i="37"/>
  <c r="K13" i="37"/>
  <c r="AD13" i="37"/>
  <c r="AC13" i="37"/>
  <c r="N13" i="37"/>
  <c r="AN30" i="28"/>
  <c r="AK15" i="28"/>
  <c r="AK30" i="28"/>
  <c r="AN33" i="28"/>
  <c r="AK18" i="28"/>
  <c r="AN18" i="28"/>
  <c r="AN15" i="28"/>
  <c r="AK22" i="28"/>
  <c r="AN24" i="28"/>
  <c r="AK33" i="28"/>
  <c r="AK20" i="28"/>
  <c r="AN29" i="28"/>
  <c r="AK29" i="28"/>
  <c r="AK27" i="28"/>
  <c r="AN27" i="28"/>
  <c r="AN20" i="28"/>
  <c r="AK24" i="28"/>
  <c r="AN22" i="28"/>
  <c r="AN16" i="28"/>
  <c r="AK16" i="28"/>
  <c r="AN14" i="28"/>
  <c r="H14" i="37" s="1"/>
  <c r="AK14" i="28"/>
  <c r="AK28" i="28"/>
  <c r="AK23" i="28"/>
  <c r="AN23" i="28"/>
  <c r="AN32" i="28"/>
  <c r="AK32" i="28"/>
  <c r="AN28" i="28"/>
  <c r="AN19" i="28"/>
  <c r="AK19" i="28"/>
  <c r="AL13" i="28"/>
  <c r="J28" i="37" l="1"/>
  <c r="K28" i="37"/>
  <c r="J23" i="37"/>
  <c r="K23" i="37"/>
  <c r="J22" i="37"/>
  <c r="K22" i="37"/>
  <c r="J19" i="37"/>
  <c r="K19" i="37"/>
  <c r="J29" i="37"/>
  <c r="K29" i="37"/>
  <c r="J30" i="37"/>
  <c r="K30" i="37"/>
  <c r="K27" i="37"/>
  <c r="J27" i="37"/>
  <c r="J18" i="37"/>
  <c r="K18" i="37"/>
  <c r="J32" i="37"/>
  <c r="K32" i="37"/>
  <c r="J20" i="37"/>
  <c r="K20" i="37"/>
  <c r="J33" i="37"/>
  <c r="K33" i="37"/>
  <c r="J15" i="37"/>
  <c r="K15" i="37"/>
  <c r="K16" i="37"/>
  <c r="J16" i="37"/>
  <c r="K24" i="37"/>
  <c r="J24" i="37"/>
  <c r="S14" i="37"/>
  <c r="T14" i="37" s="1"/>
  <c r="I14" i="37"/>
  <c r="N14" i="37" s="1"/>
  <c r="J14" i="37"/>
  <c r="K14" i="37"/>
  <c r="Z13" i="37"/>
  <c r="L13" i="37"/>
  <c r="M13" i="37"/>
  <c r="Q10" i="37"/>
  <c r="W5" i="37" s="1"/>
  <c r="AL18" i="28"/>
  <c r="AL15" i="28"/>
  <c r="AL20" i="28"/>
  <c r="AL22" i="28"/>
  <c r="AL29" i="28"/>
  <c r="AL30" i="28"/>
  <c r="AL33" i="28"/>
  <c r="AL27" i="28"/>
  <c r="AL24" i="28"/>
  <c r="AL16" i="28"/>
  <c r="AL14" i="28"/>
  <c r="AL28" i="28"/>
  <c r="AL32" i="28"/>
  <c r="V10" i="37"/>
  <c r="U10" i="37"/>
  <c r="AL23" i="28"/>
  <c r="U9" i="37"/>
  <c r="O4" i="37" s="1"/>
  <c r="AL19" i="28"/>
  <c r="W9" i="37"/>
  <c r="X9" i="37"/>
  <c r="W10" i="37"/>
  <c r="V9" i="37"/>
  <c r="X10" i="37"/>
  <c r="AE9" i="37"/>
  <c r="AB9" i="37"/>
  <c r="AG9" i="37"/>
  <c r="AH9" i="37"/>
  <c r="AI9" i="37"/>
  <c r="AJ9" i="37"/>
  <c r="L19" i="37" l="1"/>
  <c r="M19" i="37"/>
  <c r="M28" i="37"/>
  <c r="L28" i="37"/>
  <c r="M22" i="37"/>
  <c r="L22" i="37"/>
  <c r="M20" i="37"/>
  <c r="L20" i="37"/>
  <c r="L15" i="37"/>
  <c r="M15" i="37"/>
  <c r="L24" i="37"/>
  <c r="M24" i="37"/>
  <c r="M18" i="37"/>
  <c r="L18" i="37"/>
  <c r="M33" i="37"/>
  <c r="L33" i="37"/>
  <c r="M30" i="37"/>
  <c r="L30" i="37"/>
  <c r="L16" i="37"/>
  <c r="M16" i="37"/>
  <c r="M23" i="37"/>
  <c r="L23" i="37"/>
  <c r="L27" i="37"/>
  <c r="M27" i="37"/>
  <c r="L32" i="37"/>
  <c r="M32" i="37"/>
  <c r="M29" i="37"/>
  <c r="L29" i="37"/>
  <c r="M14" i="37"/>
  <c r="L14" i="37"/>
  <c r="R10" i="37"/>
  <c r="R9" i="37"/>
  <c r="Q9" i="37"/>
  <c r="T10" i="37"/>
  <c r="K10" i="37"/>
  <c r="O9" i="37"/>
  <c r="J10" i="37"/>
  <c r="H10" i="37"/>
  <c r="O10" i="37"/>
  <c r="O5" i="37" s="1"/>
  <c r="AC5" i="37" s="1"/>
  <c r="P10" i="37"/>
  <c r="H9" i="37"/>
  <c r="I9" i="37"/>
  <c r="P9" i="37"/>
  <c r="T9" i="37"/>
  <c r="S10" i="37"/>
  <c r="S9" i="37"/>
  <c r="H4" i="37" s="1"/>
  <c r="AA9" i="37"/>
  <c r="AF9" i="37"/>
  <c r="AD9" i="37"/>
  <c r="AC9" i="37"/>
  <c r="N10" i="37"/>
  <c r="N9" i="37"/>
  <c r="Y9" i="37" l="1"/>
  <c r="Z9" i="37"/>
  <c r="L9" i="37"/>
  <c r="H5" i="37"/>
  <c r="W4" i="37"/>
  <c r="AC4" i="37" s="1"/>
  <c r="M9" i="37"/>
</calcChain>
</file>

<file path=xl/comments1.xml><?xml version="1.0" encoding="utf-8"?>
<comments xmlns="http://schemas.openxmlformats.org/spreadsheetml/2006/main">
  <authors>
    <author>Kerstin</author>
    <author>mahler_k</author>
  </authors>
  <commentList>
    <comment ref="A9" authorId="0" shapeId="0">
      <text>
        <r>
          <rPr>
            <sz val="9"/>
            <color indexed="81"/>
            <rFont val="Segoe UI"/>
            <family val="2"/>
          </rPr>
          <t>Datum im Format TT.MM.JJ oder TT.MM ohne Punkt nach Monat eingeben!</t>
        </r>
      </text>
    </comment>
    <comment ref="B9" authorId="0" shapeId="0">
      <text>
        <r>
          <rPr>
            <sz val="9"/>
            <color indexed="81"/>
            <rFont val="Segoe UI"/>
            <family val="2"/>
          </rPr>
          <t>Schläge und Bewirtschaftungs-einheiten zuerst in Schlagliste eingeben und dann hier auswählen!</t>
        </r>
      </text>
    </comment>
    <comment ref="E9" authorId="0" shapeId="0">
      <text>
        <r>
          <rPr>
            <sz val="9"/>
            <color indexed="81"/>
            <rFont val="Segoe UI"/>
            <family val="2"/>
          </rPr>
          <t>Fläche kann bei Bedarf überschrieben werden.
Anzahl Dezimalstellen über Zellenformatierung einstellbar!</t>
        </r>
      </text>
    </comment>
    <comment ref="F9" authorId="0" shapeId="0">
      <text>
        <r>
          <rPr>
            <sz val="9"/>
            <color indexed="81"/>
            <rFont val="Segoe UI"/>
            <family val="2"/>
          </rPr>
          <t>Ausfüllen für Auswahlliste in Spalte Kultur unbedingt notwendig!
G = Gemüse, Erdbeere, Kräuter
A = Ackerbau, Süßkartoffel, Zwischenfrüchte
HG = Heil-/Gewürzpflanzen</t>
        </r>
      </text>
    </comment>
    <comment ref="K9" authorId="0" shapeId="0">
      <text>
        <r>
          <rPr>
            <sz val="9"/>
            <color indexed="81"/>
            <rFont val="Segoe UI"/>
            <family val="2"/>
          </rPr>
          <t>Ø letzte 5 Jahre (2015-2019 gefährdete Gebiete). 
Weicht ein Ertrag um 20 % ab, Ertrag Vorjahr möglich. 
Zu-/Abschläge bei Mehr-/Mindererträgen. 
Zuschlagsrelevanter Mehrertrag ist aufzuzeichnen. 
Ackerbau: Zuschläge ab 40 kg/ha genehmigungspflichtig.</t>
        </r>
      </text>
    </comment>
    <comment ref="S9" authorId="0" shapeId="0">
      <text>
        <r>
          <rPr>
            <sz val="9"/>
            <color indexed="81"/>
            <rFont val="Segoe UI"/>
            <family val="2"/>
          </rPr>
          <t>Bei Frühkulturen mit Abdeckung 20 kg N/ha Zuschlag, da Boden bei niedrigen Temperaturen nur wenig N nachliefert. 
Abdeckungen durch Spargeldammfolie zählen nicht dazu, da Spargel in dieser Zeit nicht gedüngt wird.</t>
        </r>
      </text>
    </comment>
    <comment ref="V9" authorId="0" shapeId="0">
      <text>
        <r>
          <rPr>
            <sz val="9"/>
            <color indexed="81"/>
            <rFont val="Segoe UI"/>
            <family val="2"/>
          </rPr>
          <t>Bodenproben o. Referenzwerte (Ergebnisse vergleichbarer Standorte, Berechnungs-/Schätzverfahren). 
Bodenprobenpflicht bei Gemüse nach Gemüse im gleichen Jahr, nitratgefährd. Gebieten auch bei Erstgemüse 
(Ackerbau ab 50-100 ha 2, je weitere 100 ha 1 Probe).</t>
        </r>
      </text>
    </comment>
    <comment ref="W9" authorId="0" shapeId="0">
      <text>
        <r>
          <rPr>
            <sz val="9"/>
            <color indexed="81"/>
            <rFont val="Segoe UI"/>
            <family val="2"/>
          </rPr>
          <t>N-Abschlag bei Böden mit Humusgehalten größer 4 % kann alternativ 
bei gleichjährigen Folgekulturen voll oder anteilig angerechnet werden.</t>
        </r>
      </text>
    </comment>
    <comment ref="Y9" authorId="0" shapeId="0">
      <text>
        <r>
          <rPr>
            <sz val="9"/>
            <color indexed="81"/>
            <rFont val="Segoe UI"/>
            <family val="2"/>
          </rPr>
          <t xml:space="preserve">N-Abschlag Gemüsevorkultur nur in Kulturgruppe G Gemüse, Erdbeeren und Kräuter Pflicht. 
Alternativ auch bei gleichjährigen Folgekulturen voll oder anteilig anrechenbar. 
Bei  Kulturgruppe A und HG wird kein N-Abschlag berechnet! </t>
        </r>
      </text>
    </comment>
    <comment ref="AC9" authorId="0" shapeId="0">
      <text>
        <r>
          <rPr>
            <sz val="9"/>
            <color indexed="81"/>
            <rFont val="Segoe UI"/>
            <family val="2"/>
          </rPr>
          <t>Nach 4 Wochen und mehr sind 2/3 des N i.d.R. mineralisiert und in der 
Nmin-Probe auffindbar. 
Der N-Abschlag der Gemüsevorkultur wird um diese 2/3 korrigiert.</t>
        </r>
      </text>
    </comment>
    <comment ref="AE9" authorId="0" shapeId="0">
      <text>
        <r>
          <rPr>
            <sz val="9"/>
            <color indexed="81"/>
            <rFont val="Segoe UI"/>
            <family val="2"/>
          </rPr>
          <t>Keine Vorfrucht-Anrechnung im 
Gemüsebau bei Vorkultur Gemüse. 
N-Abschlag Vorfrucht kann alternativ
bei gleichjährigen Folgekulturen voll 
oder anteilig angerechnet werden.</t>
        </r>
      </text>
    </comment>
    <comment ref="AG9" authorId="0" shapeId="0">
      <text>
        <r>
          <rPr>
            <sz val="9"/>
            <color indexed="81"/>
            <rFont val="Segoe UI"/>
            <family val="2"/>
          </rPr>
          <t>Keine Zwischenfrucht-Anrechnung 
im Gemüsebau bei Vorkultur Gemüse. 
N-Abschlag Zwischenfrucht kann alternativ 
bei gleichjährigen Folgekulturen voll oder 
anteilig angerechnet werden.</t>
        </r>
      </text>
    </comment>
    <comment ref="AI9" authorId="1" shapeId="0">
      <text>
        <r>
          <rPr>
            <sz val="9"/>
            <color indexed="81"/>
            <rFont val="Segoe UI"/>
            <family val="2"/>
          </rPr>
          <t>Zur Berechnung geht es über den Link "N-Abschlagsberechnung organ. Düngung". 
Der berechnete Wert wird automatisch übernommen.</t>
        </r>
      </text>
    </comment>
    <comment ref="AK9" authorId="1" shapeId="0">
      <text>
        <r>
          <rPr>
            <sz val="10"/>
            <color indexed="81"/>
            <rFont val="Calibri"/>
            <family val="2"/>
            <scheme val="minor"/>
          </rPr>
          <t>In nitratgefährdeten Gebieten ist der berechnete 
N-Düngebedarf um 20 % im Schnitt der betroffenen
Flächen zu reduzieren, wenn mehr als 160 kg Gesamt-N 
pro ha und Jahr und davon mehr als 80 kg aus mineralischen Düngern
ausgebracht werden. 
Eine Überschreitung der reduzierten N-Düngeobergrenze 
auf Einzelflächen oder Einzelkulturen ist möglich, ist aber über andere 
Kulturen oder Flächen auszugleichen. Eine Kontrolle ist 
im Arbeitsblatt "Düngedokumentation" möglich.</t>
        </r>
      </text>
    </comment>
    <comment ref="AM9" authorId="0" shapeId="0">
      <text>
        <r>
          <rPr>
            <sz val="9"/>
            <color indexed="81"/>
            <rFont val="Segoe UI"/>
            <family val="2"/>
          </rPr>
          <t>Die N-Nachdünung ist Bestandteil der DBE nach § 3 Absatz 2. 
Sie darf 10% des ermittelten N-Düngebedarfs nicht überschreiten.</t>
        </r>
      </text>
    </comment>
    <comment ref="AO9" authorId="0" shapeId="0">
      <text>
        <r>
          <rPr>
            <sz val="9"/>
            <color indexed="81"/>
            <rFont val="Segoe UI"/>
            <family val="2"/>
          </rPr>
          <t>z.B. Nmin-Untersuchung, Pflanzenanalyse</t>
        </r>
      </text>
    </comment>
  </commentList>
</comments>
</file>

<file path=xl/comments2.xml><?xml version="1.0" encoding="utf-8"?>
<comments xmlns="http://schemas.openxmlformats.org/spreadsheetml/2006/main">
  <authors>
    <author>Kerstin</author>
  </authors>
  <commentList>
    <comment ref="H9" authorId="0" shapeId="0">
      <text>
        <r>
          <rPr>
            <sz val="9"/>
            <color indexed="81"/>
            <rFont val="Segoe UI"/>
            <family val="2"/>
          </rPr>
          <t xml:space="preserve">1. Vorjahr 4 % des ausgebrachten Gesamt-N. 
Kann alternativ auch bei gleichjährigen Folgekulturen 
voll oder anteilig angerechnet werden.
Die organische Düngung ist pro Bewirtschaftungseinheit 
oder Schlag bei Mehrfachbelegung nur einmal anzugeben! </t>
        </r>
      </text>
    </comment>
    <comment ref="L9" authorId="0" shapeId="0">
      <text>
        <r>
          <rPr>
            <sz val="9"/>
            <color indexed="81"/>
            <rFont val="Segoe UI"/>
            <family val="2"/>
          </rPr>
          <t xml:space="preserve">2. Vorjahr 3 % des ausgebrachten Gesamt-N. 
Kann alternativ auch bei gleichjährigen Folgekulturen 
voll oder anteilig angerechnet werden.
Die organische Düngung ist pro Bewirtschaftungseinheit 
oder Schlag bei Mehrfachbelegung nur einmal anzugeben! </t>
        </r>
      </text>
    </comment>
    <comment ref="P9" authorId="0" shapeId="0">
      <text>
        <r>
          <rPr>
            <sz val="9"/>
            <color indexed="81"/>
            <rFont val="Segoe UI"/>
            <family val="2"/>
          </rPr>
          <t>3. Vorjahr 3 % des ausgebrachten Gesamt-N. 
Kann alternativ auch bei gleichjährigen Folgekulturen 
voll oder anteilig angerechnet werden.
Die organische Düngung ist pro Bewirtschaftungseinheit 
oder Schlag bei Mehrfachbelegung nur einmal anzugeben!</t>
        </r>
      </text>
    </comment>
    <comment ref="T9" authorId="0" shapeId="0">
      <text>
        <r>
          <rPr>
            <sz val="9"/>
            <color indexed="81"/>
            <rFont val="Segoe UI"/>
            <family val="2"/>
          </rPr>
          <t>10 % des ausgebrachten Gesamt-N. 
Kann alternativ auch bei gleichjährigen 
Folgekulturen angerechnet werden. 
Die organische Düngung ist pro Bewirtschaftungseinheit 
oder Schlag bei Mehrfachbelegung nur einmal anzugeben!</t>
        </r>
      </text>
    </comment>
    <comment ref="X9" authorId="0" shapeId="0">
      <text>
        <r>
          <rPr>
            <sz val="9"/>
            <color indexed="81"/>
            <rFont val="Segoe UI"/>
            <family val="2"/>
          </rPr>
          <t>10 % des ausgebrachten Gesamt-N. 
Kann alternativ auch bei gleichjährigen 
Folgekulturen angerechnet werden. 
Die organische Düngung ist pro Bewirtschaftungseinheit 
oder Schlag bei Mehrfachbelegung nur einmal anzugeben!</t>
        </r>
      </text>
    </comment>
    <comment ref="AB9" authorId="0" shapeId="0">
      <text>
        <r>
          <rPr>
            <sz val="9"/>
            <color indexed="81"/>
            <rFont val="Segoe UI"/>
            <family val="2"/>
          </rPr>
          <t>10 % des ausgebrachten Gesamt-N. 
Kann alternativ auch bei gleichjährigen 
Folgekulturen angerechnet werden. 
Die organische Düngung ist pro Bewirtschaftungseinheit 
oder Schlag bei Mehrfachbelegung nur einmal anzugeben!</t>
        </r>
      </text>
    </comment>
    <comment ref="AF9" authorId="0" shapeId="0">
      <text>
        <r>
          <rPr>
            <sz val="9"/>
            <color indexed="81"/>
            <rFont val="Segoe UI"/>
            <family val="2"/>
          </rPr>
          <t>10 % des ausgebrachten Gesamt-N. 
Kann alternativ auch bei gleichjährigen 
Folgekulturen angerechnet werden. 
Die organische Düngung ist pro Bewirtschaftungseinheit 
oder Schlag bei Mehrfachbelegung nur einmal anzugeben!</t>
        </r>
      </text>
    </comment>
  </commentList>
</comments>
</file>

<file path=xl/comments3.xml><?xml version="1.0" encoding="utf-8"?>
<comments xmlns="http://schemas.openxmlformats.org/spreadsheetml/2006/main">
  <authors>
    <author>Kerstin</author>
  </authors>
  <commentList>
    <comment ref="A9" authorId="0" shapeId="0">
      <text>
        <r>
          <rPr>
            <sz val="9"/>
            <color indexed="81"/>
            <rFont val="Segoe UI"/>
            <family val="2"/>
          </rPr>
          <t>Kann bei Bedarf überschrieben werden. 
Datum im Format TT.MM.JJ oder TT.MM ohne Punkt nach Monat eingeben!</t>
        </r>
      </text>
    </comment>
    <comment ref="N9" authorId="0" shapeId="0">
      <text>
        <r>
          <rPr>
            <sz val="9"/>
            <color indexed="81"/>
            <rFont val="Segoe UI"/>
            <family val="2"/>
          </rPr>
          <t>Nach DüV darf ab 20 mg P2O5/100 g Boden (CAL) die Feldabfuhr gedüngt werden</t>
        </r>
      </text>
    </comment>
    <comment ref="Q9" authorId="0" shapeId="0">
      <text>
        <r>
          <rPr>
            <sz val="9"/>
            <color indexed="81"/>
            <rFont val="Segoe UI"/>
            <family val="2"/>
          </rPr>
          <t>Die P2O5-Nachdünung ist Bestandteil der DBE nach § 3 Absatz 2. 
Sie darf 10% des ermittelten P2O5-Düngebedarfs nicht überschreiten.
Sie ist in der entsprechenden Spalte zu begründen.</t>
        </r>
      </text>
    </comment>
  </commentList>
</comments>
</file>

<file path=xl/comments4.xml><?xml version="1.0" encoding="utf-8"?>
<comments xmlns="http://schemas.openxmlformats.org/spreadsheetml/2006/main">
  <authors>
    <author>mahler_k</author>
    <author>Kerstin</author>
  </authors>
  <commentList>
    <comment ref="A5" authorId="0" shapeId="0">
      <text>
        <r>
          <rPr>
            <sz val="9"/>
            <color indexed="81"/>
            <rFont val="Segoe UI"/>
            <family val="2"/>
          </rPr>
          <t>In nitratbelasteten Gebieten (NBG) sind im Flächendurchschnitt 20 % vom berechneten N-Düngebedarf (Nverfügbar) einzusparen und schlagbezogen max. 170 kg Ngesamt organisch, organisch-mineralisch pro ha und Jahr einzuhalten, sofern dort im Flächendurchschnitt pro ha und Jahr mehr als 160 kg Ngesamt und mehr als 80 kg N über mineralische Dünger ausgebracht werden (=160/80iger Regel).</t>
        </r>
      </text>
    </comment>
    <comment ref="H5" authorId="0" shapeId="0">
      <text>
        <r>
          <rPr>
            <sz val="10"/>
            <color indexed="81"/>
            <rFont val="Calibri"/>
            <family val="2"/>
            <scheme val="minor"/>
          </rPr>
          <t>Wert entspricht den aktuellen 
Betriebseingaben</t>
        </r>
      </text>
    </comment>
    <comment ref="O5" authorId="0" shapeId="0">
      <text>
        <r>
          <rPr>
            <sz val="10"/>
            <color indexed="81"/>
            <rFont val="Calibri"/>
            <family val="2"/>
            <scheme val="minor"/>
          </rPr>
          <t>Wert entspricht den aktuellen 
Betriebseingaben</t>
        </r>
      </text>
    </comment>
    <comment ref="W5" authorId="0" shapeId="0">
      <text>
        <r>
          <rPr>
            <sz val="10"/>
            <color indexed="81"/>
            <rFont val="Calibri"/>
            <family val="2"/>
            <scheme val="minor"/>
          </rPr>
          <t>Wert entspricht den aktuellen 
Betriebseingaben</t>
        </r>
      </text>
    </comment>
    <comment ref="E9" authorId="0" shapeId="0">
      <text>
        <r>
          <rPr>
            <sz val="10"/>
            <color indexed="81"/>
            <rFont val="Calibri"/>
            <family val="2"/>
            <scheme val="minor"/>
          </rPr>
          <t>Wert entspricht der aktuellen 
Betriebssumme (=Anbaufläche). Bei Einfachbelegung entspricht die Anbaufläche der landw. Nutzfläche.
Anzahl Dezimalstellen über Zellenformatierung einstellbar.</t>
        </r>
      </text>
    </comment>
    <comment ref="H9" authorId="0" shapeId="0">
      <text>
        <r>
          <rPr>
            <sz val="10"/>
            <color indexed="81"/>
            <rFont val="Calibri"/>
            <family val="2"/>
            <scheme val="minor"/>
          </rPr>
          <t>Wert entspricht der aktuellen 
Betriebssumme</t>
        </r>
      </text>
    </comment>
    <comment ref="I9" authorId="0" shapeId="0">
      <text>
        <r>
          <rPr>
            <sz val="10"/>
            <color indexed="81"/>
            <rFont val="Calibri"/>
            <family val="2"/>
            <scheme val="minor"/>
          </rPr>
          <t>Wert entspricht der aktuellen 
Betriebssumme</t>
        </r>
      </text>
    </comment>
    <comment ref="J9" authorId="0" shapeId="0">
      <text>
        <r>
          <rPr>
            <sz val="10"/>
            <color indexed="81"/>
            <rFont val="Calibri"/>
            <family val="2"/>
            <scheme val="minor"/>
          </rPr>
          <t>Wert entspricht der aktuellen 
Betriebssumme</t>
        </r>
      </text>
    </comment>
    <comment ref="K9" authorId="0" shapeId="0">
      <text>
        <r>
          <rPr>
            <sz val="10"/>
            <color indexed="81"/>
            <rFont val="Calibri"/>
            <family val="2"/>
            <scheme val="minor"/>
          </rPr>
          <t>Wert entspricht der aktuellen 
Betriebssumme</t>
        </r>
      </text>
    </comment>
    <comment ref="L9" authorId="0" shapeId="0">
      <text>
        <r>
          <rPr>
            <sz val="10"/>
            <color indexed="81"/>
            <rFont val="Calibri"/>
            <family val="2"/>
            <scheme val="minor"/>
          </rPr>
          <t>Wert entspricht der aktuellen 
Betriebssumme</t>
        </r>
      </text>
    </comment>
    <comment ref="M9" authorId="0" shapeId="0">
      <text>
        <r>
          <rPr>
            <sz val="10"/>
            <color indexed="81"/>
            <rFont val="Calibri"/>
            <family val="2"/>
            <scheme val="minor"/>
          </rPr>
          <t>Wert entspricht der aktuellen 
Betriebssumme</t>
        </r>
      </text>
    </comment>
    <comment ref="N9" authorId="0" shapeId="0">
      <text>
        <r>
          <rPr>
            <sz val="10"/>
            <color indexed="81"/>
            <rFont val="Calibri"/>
            <family val="2"/>
            <scheme val="minor"/>
          </rPr>
          <t>Wert entspricht der aktuellen 
Betriebssumme</t>
        </r>
      </text>
    </comment>
    <comment ref="O9" authorId="0" shapeId="0">
      <text>
        <r>
          <rPr>
            <sz val="10"/>
            <color indexed="81"/>
            <rFont val="Calibri"/>
            <family val="2"/>
            <scheme val="minor"/>
          </rPr>
          <t>Wert entspricht der aktuellen 
Betriebssumme</t>
        </r>
      </text>
    </comment>
    <comment ref="P9" authorId="0" shapeId="0">
      <text>
        <r>
          <rPr>
            <sz val="10"/>
            <color indexed="81"/>
            <rFont val="Calibri"/>
            <family val="2"/>
            <scheme val="minor"/>
          </rPr>
          <t>Wert entspricht der aktuellen 
Betriebssumme</t>
        </r>
      </text>
    </comment>
    <comment ref="Q9" authorId="0" shapeId="0">
      <text>
        <r>
          <rPr>
            <sz val="10"/>
            <color indexed="81"/>
            <rFont val="Calibri"/>
            <family val="2"/>
            <scheme val="minor"/>
          </rPr>
          <t>Wert entspricht der aktuellen 
Betriebssumme</t>
        </r>
      </text>
    </comment>
    <comment ref="R9" authorId="0" shapeId="0">
      <text>
        <r>
          <rPr>
            <sz val="10"/>
            <color indexed="81"/>
            <rFont val="Calibri"/>
            <family val="2"/>
            <scheme val="minor"/>
          </rPr>
          <t>Wert entspricht der aktuellen 
Betriebssumme</t>
        </r>
      </text>
    </comment>
    <comment ref="S9" authorId="0" shapeId="0">
      <text>
        <r>
          <rPr>
            <sz val="10"/>
            <color indexed="81"/>
            <rFont val="Calibri"/>
            <family val="2"/>
            <scheme val="minor"/>
          </rPr>
          <t>Wert entspricht der aktuellen 
Betriebssumme</t>
        </r>
      </text>
    </comment>
    <comment ref="T9" authorId="0" shapeId="0">
      <text>
        <r>
          <rPr>
            <sz val="10"/>
            <color indexed="81"/>
            <rFont val="Calibri"/>
            <family val="2"/>
            <scheme val="minor"/>
          </rPr>
          <t>Wert entspricht der aktuellen 
Betriebssumme</t>
        </r>
      </text>
    </comment>
    <comment ref="U9" authorId="0" shapeId="0">
      <text>
        <r>
          <rPr>
            <sz val="10"/>
            <color indexed="81"/>
            <rFont val="Calibri"/>
            <family val="2"/>
            <scheme val="minor"/>
          </rPr>
          <t>Wert entspricht der aktuellen 
Betriebssumme</t>
        </r>
      </text>
    </comment>
    <comment ref="V9" authorId="0" shapeId="0">
      <text>
        <r>
          <rPr>
            <sz val="10"/>
            <color indexed="81"/>
            <rFont val="Calibri"/>
            <family val="2"/>
            <scheme val="minor"/>
          </rPr>
          <t>Wert entspricht der aktuellen 
Betriebssumme</t>
        </r>
      </text>
    </comment>
    <comment ref="W9" authorId="0" shapeId="0">
      <text>
        <r>
          <rPr>
            <sz val="10"/>
            <color indexed="81"/>
            <rFont val="Calibri"/>
            <family val="2"/>
            <scheme val="minor"/>
          </rPr>
          <t>Wert entspricht der aktuellen 
Betriebssumme</t>
        </r>
      </text>
    </comment>
    <comment ref="X9" authorId="0" shapeId="0">
      <text>
        <r>
          <rPr>
            <sz val="10"/>
            <color indexed="81"/>
            <rFont val="Calibri"/>
            <family val="2"/>
            <scheme val="minor"/>
          </rPr>
          <t>Wert entspricht der aktuellen 
Betriebssumme</t>
        </r>
      </text>
    </comment>
    <comment ref="Y9" authorId="0" shapeId="0">
      <text>
        <r>
          <rPr>
            <sz val="10"/>
            <color indexed="81"/>
            <rFont val="Calibri"/>
            <family val="2"/>
            <scheme val="minor"/>
          </rPr>
          <t>Wert entspricht der aktuellen 
Betriebssumme</t>
        </r>
      </text>
    </comment>
    <comment ref="Z9" authorId="0" shapeId="0">
      <text>
        <r>
          <rPr>
            <sz val="10"/>
            <color indexed="81"/>
            <rFont val="Calibri"/>
            <family val="2"/>
            <scheme val="minor"/>
          </rPr>
          <t>Wert entspricht der aktuellen 
Betriebssumme</t>
        </r>
      </text>
    </comment>
    <comment ref="AA9" authorId="0" shapeId="0">
      <text>
        <r>
          <rPr>
            <sz val="10"/>
            <color indexed="81"/>
            <rFont val="Calibri"/>
            <family val="2"/>
            <scheme val="minor"/>
          </rPr>
          <t>Wert entspricht der aktuellen 
Betriebssumme</t>
        </r>
      </text>
    </comment>
    <comment ref="AB9" authorId="0" shapeId="0">
      <text>
        <r>
          <rPr>
            <sz val="10"/>
            <color indexed="81"/>
            <rFont val="Calibri"/>
            <family val="2"/>
            <scheme val="minor"/>
          </rPr>
          <t>Wert entspricht der aktuellen 
Betriebssumme</t>
        </r>
      </text>
    </comment>
    <comment ref="AC9" authorId="0" shapeId="0">
      <text>
        <r>
          <rPr>
            <sz val="10"/>
            <color indexed="81"/>
            <rFont val="Calibri"/>
            <family val="2"/>
            <scheme val="minor"/>
          </rPr>
          <t>Wert entspricht der aktuellen 
Betriebssumme</t>
        </r>
      </text>
    </comment>
    <comment ref="AD9" authorId="0" shapeId="0">
      <text>
        <r>
          <rPr>
            <sz val="10"/>
            <color indexed="81"/>
            <rFont val="Calibri"/>
            <family val="2"/>
            <scheme val="minor"/>
          </rPr>
          <t>Wert entspricht der aktuellen 
Betriebssumme</t>
        </r>
      </text>
    </comment>
    <comment ref="AE9" authorId="0" shapeId="0">
      <text>
        <r>
          <rPr>
            <sz val="10"/>
            <color indexed="81"/>
            <rFont val="Calibri"/>
            <family val="2"/>
            <scheme val="minor"/>
          </rPr>
          <t>Wert entspricht der aktuellen 
Betriebssumme (= Fläche ges.)</t>
        </r>
      </text>
    </comment>
    <comment ref="AF9" authorId="0" shapeId="0">
      <text>
        <r>
          <rPr>
            <sz val="10"/>
            <color indexed="81"/>
            <rFont val="Calibri"/>
            <family val="2"/>
            <scheme val="minor"/>
          </rPr>
          <t>Wert entspricht der aktuellen 
Betriebssumme</t>
        </r>
      </text>
    </comment>
    <comment ref="AG9" authorId="0" shapeId="0">
      <text>
        <r>
          <rPr>
            <sz val="10"/>
            <color indexed="81"/>
            <rFont val="Calibri"/>
            <family val="2"/>
            <scheme val="minor"/>
          </rPr>
          <t>Wert entspricht der aktuellen 
Betriebssumme (= Fläche ges.)</t>
        </r>
      </text>
    </comment>
    <comment ref="AH9" authorId="0" shapeId="0">
      <text>
        <r>
          <rPr>
            <sz val="10"/>
            <color indexed="81"/>
            <rFont val="Calibri"/>
            <family val="2"/>
            <scheme val="minor"/>
          </rPr>
          <t>Wert entspricht der aktuellen 
Betriebssumme</t>
        </r>
      </text>
    </comment>
    <comment ref="AI9" authorId="0" shapeId="0">
      <text>
        <r>
          <rPr>
            <sz val="10"/>
            <color indexed="81"/>
            <rFont val="Calibri"/>
            <family val="2"/>
            <scheme val="minor"/>
          </rPr>
          <t>Wert entspricht der aktuellen 
Betriebssumme (= Fläche ges.)</t>
        </r>
      </text>
    </comment>
    <comment ref="AJ9" authorId="0" shapeId="0">
      <text>
        <r>
          <rPr>
            <sz val="10"/>
            <color indexed="81"/>
            <rFont val="Calibri"/>
            <family val="2"/>
            <scheme val="minor"/>
          </rPr>
          <t>Wert entspricht der aktuellen 
Betriebssumme</t>
        </r>
      </text>
    </comment>
    <comment ref="AK9" authorId="0" shapeId="0">
      <text>
        <r>
          <rPr>
            <sz val="10"/>
            <color indexed="81"/>
            <rFont val="Calibri"/>
            <family val="2"/>
            <scheme val="minor"/>
          </rPr>
          <t>Wert entspricht der aktuellen 
Betriebssumme (= Fläche ges.)</t>
        </r>
      </text>
    </comment>
    <comment ref="AL9" authorId="0" shapeId="0">
      <text>
        <r>
          <rPr>
            <sz val="10"/>
            <color indexed="81"/>
            <rFont val="Calibri"/>
            <family val="2"/>
            <scheme val="minor"/>
          </rPr>
          <t>Wert entspricht der aktuellen 
Betriebssumme</t>
        </r>
      </text>
    </comment>
    <comment ref="AM9" authorId="1" shapeId="0">
      <text>
        <r>
          <rPr>
            <sz val="9"/>
            <color indexed="81"/>
            <rFont val="Segoe UI"/>
            <family val="2"/>
          </rPr>
          <t>Fehlende Produkte können im Tabellenblatt 
"Aktuelle Düngerliste" angelegt werden.</t>
        </r>
      </text>
    </comment>
    <comment ref="AQ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BA9" authorId="1" shapeId="0">
      <text>
        <r>
          <rPr>
            <sz val="9"/>
            <color indexed="81"/>
            <rFont val="Segoe UI"/>
            <family val="2"/>
          </rPr>
          <t>Fehlende Produkte können im Tabellenblatt 
"Aktuelle Düngerliste" angelegt werden.</t>
        </r>
      </text>
    </comment>
    <comment ref="BE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BO9" authorId="1" shapeId="0">
      <text>
        <r>
          <rPr>
            <sz val="9"/>
            <color indexed="81"/>
            <rFont val="Segoe UI"/>
            <family val="2"/>
          </rPr>
          <t>Fehlende Produkte können im Tabellenblatt 
"Aktuelle Düngerliste" angelegt werden.</t>
        </r>
      </text>
    </comment>
    <comment ref="BS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CC9" authorId="1" shapeId="0">
      <text>
        <r>
          <rPr>
            <sz val="9"/>
            <color indexed="81"/>
            <rFont val="Segoe UI"/>
            <family val="2"/>
          </rPr>
          <t>Fehlende Produkte können im Tabellenblatt 
"Aktuelle Düngerliste" angelegt werden.</t>
        </r>
      </text>
    </comment>
    <comment ref="CG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CQ9" authorId="1" shapeId="0">
      <text>
        <r>
          <rPr>
            <sz val="9"/>
            <color indexed="81"/>
            <rFont val="Segoe UI"/>
            <family val="2"/>
          </rPr>
          <t>Fehlende Produkte können im Tabellenblatt 
"Aktuelle Düngerliste" angelegt werden.</t>
        </r>
      </text>
    </comment>
    <comment ref="CU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DE9" authorId="1" shapeId="0">
      <text>
        <r>
          <rPr>
            <sz val="9"/>
            <color indexed="81"/>
            <rFont val="Segoe UI"/>
            <family val="2"/>
          </rPr>
          <t>Fehlende Produkte können im Tabellenblatt 
"Aktuelle Düngerliste" angelegt werden.</t>
        </r>
      </text>
    </comment>
    <comment ref="DI9" authorId="1" shapeId="0">
      <text>
        <r>
          <rPr>
            <sz val="9"/>
            <color indexed="81"/>
            <rFont val="Segoe UI"/>
            <family val="2"/>
          </rPr>
          <t xml:space="preserve">Mengenvorschläge beziehen sich auf den N-Düngebedarf (Nverfügbar), in NBG auf 80 %!  
Achtung organische Dünger:  Mengenvorschlag begrenzt auf 170 kg Ngesamt/ha. 
In NGB Schläge mit Mehrfachbelegung bei Überschreiten der 160/80iger Regel auf 
Einhaltung der Obergrenze von 170 kg Ngesamt pro Schlag und Jahr prüfen! </t>
        </r>
      </text>
    </comment>
    <comment ref="DS9" authorId="0" shapeId="0">
      <text>
        <r>
          <rPr>
            <sz val="9"/>
            <color indexed="81"/>
            <rFont val="Segoe UI"/>
            <family val="2"/>
          </rPr>
          <t>Hier können z.B. Angaben zur Fertigation gemacht werden z.B. Fertigation wöchentlich ab 1.5.-5.7.
Die verwendeten Produkte können aufsummiert in Produkt 1-4 aufgezeichnet werden.</t>
        </r>
      </text>
    </comment>
    <comment ref="H10" authorId="0" shapeId="0">
      <text>
        <r>
          <rPr>
            <sz val="10"/>
            <color indexed="81"/>
            <rFont val="Calibri"/>
            <family val="2"/>
            <scheme val="minor"/>
          </rPr>
          <t>Wert entspricht der aktuellen Betriebssumme 
in Nitratgefährdeten Gebieten NGG</t>
        </r>
      </text>
    </comment>
    <comment ref="J10" authorId="0" shapeId="0">
      <text>
        <r>
          <rPr>
            <sz val="10"/>
            <color indexed="81"/>
            <rFont val="Calibri"/>
            <family val="2"/>
            <scheme val="minor"/>
          </rPr>
          <t>Wert entspricht der aktuellen Betriebssumme 
in Nitratgefährdeten Gebieten NGG</t>
        </r>
      </text>
    </comment>
    <comment ref="K10" authorId="0" shapeId="0">
      <text>
        <r>
          <rPr>
            <sz val="10"/>
            <color indexed="81"/>
            <rFont val="Calibri"/>
            <family val="2"/>
            <scheme val="minor"/>
          </rPr>
          <t>Wert entspricht der aktuellen Betriebssumme 
in Nitratgefährdeten Gebieten NGG</t>
        </r>
      </text>
    </comment>
    <comment ref="L10" authorId="0" shapeId="0">
      <text>
        <r>
          <rPr>
            <sz val="10"/>
            <color indexed="81"/>
            <rFont val="Calibri"/>
            <family val="2"/>
            <scheme val="minor"/>
          </rPr>
          <t>Wert entspricht der aktuellen Betriebssumme 
in Nitratgefährdeten Gebieten NGG</t>
        </r>
      </text>
    </comment>
    <comment ref="M10" authorId="0" shapeId="0">
      <text>
        <r>
          <rPr>
            <sz val="10"/>
            <color indexed="81"/>
            <rFont val="Calibri"/>
            <family val="2"/>
            <scheme val="minor"/>
          </rPr>
          <t>Wert entspricht der aktuellen Betriebssumme 
in Nitratgefährdeten Gebieten NGG</t>
        </r>
      </text>
    </comment>
    <comment ref="N10" authorId="0" shapeId="0">
      <text>
        <r>
          <rPr>
            <sz val="10"/>
            <color indexed="81"/>
            <rFont val="Calibri"/>
            <family val="2"/>
            <scheme val="minor"/>
          </rPr>
          <t>Wert entspricht der aktuellen Betriebssumme 
in Nitratgefährdeten Gebieten NGG</t>
        </r>
      </text>
    </comment>
    <comment ref="O10" authorId="0" shapeId="0">
      <text>
        <r>
          <rPr>
            <sz val="10"/>
            <color indexed="81"/>
            <rFont val="Calibri"/>
            <family val="2"/>
            <scheme val="minor"/>
          </rPr>
          <t>Wert entspricht der aktuellen Betriebssumme 
in Nitratgefährdeten Gebieten NGG</t>
        </r>
      </text>
    </comment>
    <comment ref="P10" authorId="0" shapeId="0">
      <text>
        <r>
          <rPr>
            <sz val="10"/>
            <color indexed="81"/>
            <rFont val="Calibri"/>
            <family val="2"/>
            <scheme val="minor"/>
          </rPr>
          <t>Wert entspricht der aktuellen Betriebssumme 
in Nitratgefährdeten Gebieten NGG</t>
        </r>
      </text>
    </comment>
    <comment ref="Q10" authorId="0" shapeId="0">
      <text>
        <r>
          <rPr>
            <sz val="10"/>
            <color indexed="81"/>
            <rFont val="Calibri"/>
            <family val="2"/>
            <scheme val="minor"/>
          </rPr>
          <t>Wert entspricht der aktuellen Betriebssumme 
in Nitratgefährdeten Gebieten NGG</t>
        </r>
      </text>
    </comment>
    <comment ref="R10" authorId="0" shapeId="0">
      <text>
        <r>
          <rPr>
            <sz val="10"/>
            <color indexed="81"/>
            <rFont val="Calibri"/>
            <family val="2"/>
            <scheme val="minor"/>
          </rPr>
          <t>Wert entspricht der aktuellen Betriebssumme 
in Nitratgefährdeten Gebieten NGG</t>
        </r>
      </text>
    </comment>
    <comment ref="S10" authorId="0" shapeId="0">
      <text>
        <r>
          <rPr>
            <sz val="10"/>
            <color indexed="81"/>
            <rFont val="Calibri"/>
            <family val="2"/>
            <scheme val="minor"/>
          </rPr>
          <t>Wert entspricht der aktuellen Betriebssumme 
in Nitratgefährdeten Gebieten NGG</t>
        </r>
      </text>
    </comment>
    <comment ref="T10" authorId="0" shapeId="0">
      <text>
        <r>
          <rPr>
            <sz val="10"/>
            <color indexed="81"/>
            <rFont val="Calibri"/>
            <family val="2"/>
            <scheme val="minor"/>
          </rPr>
          <t>Wert entspricht der aktuellen Betriebssumme 
in Nitratgefährdeten Gebieten NGG</t>
        </r>
      </text>
    </comment>
    <comment ref="U10" authorId="0" shapeId="0">
      <text>
        <r>
          <rPr>
            <sz val="10"/>
            <color indexed="81"/>
            <rFont val="Calibri"/>
            <family val="2"/>
            <scheme val="minor"/>
          </rPr>
          <t>Wert entspricht der aktuellen Betriebssumme 
in Nitratgefährdeten Gebieten NGG</t>
        </r>
      </text>
    </comment>
    <comment ref="V10" authorId="0" shapeId="0">
      <text>
        <r>
          <rPr>
            <sz val="10"/>
            <color indexed="81"/>
            <rFont val="Calibri"/>
            <family val="2"/>
            <scheme val="minor"/>
          </rPr>
          <t>Wert entspricht der aktuellen Betriebssumme 
in Nitratgefährdeten Gebieten NGG</t>
        </r>
      </text>
    </comment>
    <comment ref="W10" authorId="0" shapeId="0">
      <text>
        <r>
          <rPr>
            <sz val="10"/>
            <color indexed="81"/>
            <rFont val="Calibri"/>
            <family val="2"/>
            <scheme val="minor"/>
          </rPr>
          <t>Wert entspricht der aktuellen Betriebssumme 
in Nitratgefährdeten Gebieten NGG</t>
        </r>
      </text>
    </comment>
    <comment ref="DS323" authorId="0" shapeId="0">
      <text>
        <r>
          <rPr>
            <sz val="9"/>
            <color indexed="81"/>
            <rFont val="Segoe UI"/>
            <family val="2"/>
          </rPr>
          <t xml:space="preserve">Hier können z.B. Angaben zur Fertigation gemacht werden z.B. Fertigation wöchentlich ab 1.5.-5.7.
Die verwendeten Produkte können aufsummiert in Produkt 1-4 aufgezeichnet werden.
</t>
        </r>
      </text>
    </comment>
  </commentList>
</comments>
</file>

<file path=xl/comments5.xml><?xml version="1.0" encoding="utf-8"?>
<comments xmlns="http://schemas.openxmlformats.org/spreadsheetml/2006/main">
  <authors>
    <author>mahler_k</author>
  </authors>
  <commentList>
    <comment ref="C1" authorId="0" shapeId="0">
      <text>
        <r>
          <rPr>
            <sz val="9"/>
            <color indexed="81"/>
            <rFont val="Segoe UI"/>
            <family val="2"/>
          </rPr>
          <t>Der Ertrag bezieht sich immer auf das Haupternteprodukt.
Bei mehrschnittigen Kulturen ohne zusätzliche Angbae ist der Jahresertrag genannt. 
Bei mehrjährigen Kulturen mit Wurzelernte wurde der Ertrag zur Aufteilung des Nährstoffbedarfs auf die Standjahre aufgeteilt.</t>
        </r>
      </text>
    </comment>
  </commentList>
</comments>
</file>

<file path=xl/comments6.xml><?xml version="1.0" encoding="utf-8"?>
<comments xmlns="http://schemas.openxmlformats.org/spreadsheetml/2006/main">
  <authors>
    <author>mahler_k</author>
  </authors>
  <commentList>
    <comment ref="I1" authorId="0" shapeId="0">
      <text>
        <r>
          <rPr>
            <sz val="10"/>
            <color indexed="81"/>
            <rFont val="Segoe UI"/>
            <family val="2"/>
          </rPr>
          <t>Daten aus Stoffstrombilanzverordnung 2017.
N abhängig vom Rohprotein-Gehalt.</t>
        </r>
      </text>
    </comment>
    <comment ref="J1" authorId="0" shapeId="0">
      <text>
        <r>
          <rPr>
            <sz val="10"/>
            <color indexed="81"/>
            <rFont val="Segoe UI"/>
            <family val="2"/>
          </rPr>
          <t>Daten aus Stoffstrombilanzverordnung 2017</t>
        </r>
      </text>
    </comment>
  </commentList>
</comments>
</file>

<file path=xl/comments7.xml><?xml version="1.0" encoding="utf-8"?>
<comments xmlns="http://schemas.openxmlformats.org/spreadsheetml/2006/main">
  <authors>
    <author>mahler_k</author>
  </authors>
  <commentList>
    <comment ref="C30" authorId="0" shapeId="0">
      <text>
        <r>
          <rPr>
            <b/>
            <sz val="10"/>
            <color indexed="81"/>
            <rFont val="Segoe UI"/>
            <family val="2"/>
          </rPr>
          <t>mahler_k:</t>
        </r>
        <r>
          <rPr>
            <sz val="10"/>
            <color indexed="81"/>
            <rFont val="Segoe UI"/>
            <family val="2"/>
          </rPr>
          <t xml:space="preserve">
??</t>
        </r>
      </text>
    </comment>
    <comment ref="D30" authorId="0" shapeId="0">
      <text>
        <r>
          <rPr>
            <b/>
            <sz val="10"/>
            <color indexed="81"/>
            <rFont val="Segoe UI"/>
            <family val="2"/>
          </rPr>
          <t>mahler_k:</t>
        </r>
        <r>
          <rPr>
            <sz val="10"/>
            <color indexed="81"/>
            <rFont val="Segoe UI"/>
            <family val="2"/>
          </rPr>
          <t xml:space="preserve">
??</t>
        </r>
      </text>
    </comment>
    <comment ref="A137" authorId="0" shapeId="0">
      <text>
        <r>
          <rPr>
            <sz val="10"/>
            <color indexed="81"/>
            <rFont val="Segoe UI"/>
            <family val="2"/>
          </rPr>
          <t>Daten prüfen</t>
        </r>
      </text>
    </comment>
    <comment ref="A138" authorId="0" shapeId="0">
      <text>
        <r>
          <rPr>
            <sz val="10"/>
            <color indexed="81"/>
            <rFont val="Segoe UI"/>
            <family val="2"/>
          </rPr>
          <t>Daten prüfen</t>
        </r>
      </text>
    </comment>
    <comment ref="A163" authorId="0" shapeId="0">
      <text>
        <r>
          <rPr>
            <sz val="10"/>
            <color indexed="81"/>
            <rFont val="Segoe UI"/>
            <family val="2"/>
          </rPr>
          <t>Daten prüfen</t>
        </r>
      </text>
    </comment>
    <comment ref="A164" authorId="0" shapeId="0">
      <text>
        <r>
          <rPr>
            <sz val="10"/>
            <color indexed="81"/>
            <rFont val="Segoe UI"/>
            <family val="2"/>
          </rPr>
          <t>Daten prüfen</t>
        </r>
      </text>
    </comment>
  </commentList>
</comments>
</file>

<file path=xl/comments8.xml><?xml version="1.0" encoding="utf-8"?>
<comments xmlns="http://schemas.openxmlformats.org/spreadsheetml/2006/main">
  <authors>
    <author>mahler_k</author>
  </authors>
  <commentList>
    <comment ref="L1" authorId="0" shapeId="0">
      <text>
        <r>
          <rPr>
            <sz val="10"/>
            <color indexed="81"/>
            <rFont val="Segoe UI"/>
            <family val="2"/>
          </rPr>
          <t>Daten aus Stoffstrombilanzverordnung 2017</t>
        </r>
      </text>
    </comment>
    <comment ref="K77" authorId="0" shapeId="0">
      <text>
        <r>
          <rPr>
            <sz val="10"/>
            <color indexed="81"/>
            <rFont val="Segoe UI"/>
            <family val="2"/>
          </rPr>
          <t xml:space="preserve">Werte der Stachelbeere Nährstoffvergleich 2018
</t>
        </r>
      </text>
    </comment>
    <comment ref="L77" authorId="0" shapeId="0">
      <text>
        <r>
          <rPr>
            <sz val="10"/>
            <color indexed="81"/>
            <rFont val="Segoe UI"/>
            <family val="2"/>
          </rPr>
          <t xml:space="preserve">Werte der Stachelbeere Nährstoffvergleich 2018
</t>
        </r>
      </text>
    </comment>
    <comment ref="M77" authorId="0" shapeId="0">
      <text>
        <r>
          <rPr>
            <sz val="10"/>
            <color indexed="81"/>
            <rFont val="Segoe UI"/>
            <family val="2"/>
          </rPr>
          <t xml:space="preserve">Werte der Stachelbeere Nährstoffvergleich 2018
</t>
        </r>
      </text>
    </comment>
    <comment ref="N77" authorId="0" shapeId="0">
      <text>
        <r>
          <rPr>
            <sz val="10"/>
            <color indexed="81"/>
            <rFont val="Segoe UI"/>
            <family val="2"/>
          </rPr>
          <t xml:space="preserve">Werte der Stachelbeere Nährstoffvergleich 2018
</t>
        </r>
      </text>
    </comment>
    <comment ref="O87" authorId="0" shapeId="0">
      <text>
        <r>
          <rPr>
            <sz val="10"/>
            <color indexed="81"/>
            <rFont val="Segoe UI"/>
            <family val="2"/>
          </rPr>
          <t>Gesamt-Bedarf Pflanzjahr bis 3. Standjahr: 105 kg/ha. 
Da die Gesamtgabe auf das Pflanzjahr und das 2. Standjahr zu verteilen ist, 
halbiert sich der Gesamtbedarf auf jeweils runde 53 kg/ha.</t>
        </r>
      </text>
    </comment>
    <comment ref="P87" authorId="0" shapeId="0">
      <text>
        <r>
          <rPr>
            <sz val="10"/>
            <color indexed="81"/>
            <rFont val="Segoe UI"/>
            <family val="2"/>
          </rPr>
          <t>Aufgrund der Nährstoffbeweglichkeit und der Kulturverträglichkeit
wird der Gesamtbedarf auf 3 Standjahre verteilt.</t>
        </r>
      </text>
    </comment>
    <comment ref="Q87" authorId="0" shapeId="0">
      <text>
        <r>
          <rPr>
            <sz val="10"/>
            <color indexed="81"/>
            <rFont val="Segoe UI"/>
            <family val="2"/>
          </rPr>
          <t>Aufgrund der Nährstoffbeweglichkeit und der Kulturverträglichkeit
wird der Gesamtbedarf auf 3 Standjahre verteilt.</t>
        </r>
      </text>
    </comment>
    <comment ref="O89" authorId="0" shapeId="0">
      <text>
        <r>
          <rPr>
            <sz val="10"/>
            <color indexed="81"/>
            <rFont val="Segoe UI"/>
            <family val="2"/>
          </rPr>
          <t>Gesamt-Bedarf Pflanzjahr bis 3. Standjahr: 105 kg/ha. 
Da die Gesamtgabe auf das Pflanzjahr und das 2. Standjahr zu verteilen ist, 
halbiert sich der Gesamtbedarf auf jeweils runde 53 kg/ha.</t>
        </r>
      </text>
    </comment>
    <comment ref="P89" authorId="0" shapeId="0">
      <text>
        <r>
          <rPr>
            <sz val="10"/>
            <color indexed="81"/>
            <rFont val="Segoe UI"/>
            <family val="2"/>
          </rPr>
          <t>Aufgrund der Nährstoffbeweglichkeit und der Kulturverträglichkeit
wird der Gesamtbedarf auf 3 Standjahre verteilt.</t>
        </r>
      </text>
    </comment>
    <comment ref="Q89" authorId="0" shapeId="0">
      <text>
        <r>
          <rPr>
            <sz val="10"/>
            <color indexed="81"/>
            <rFont val="Segoe UI"/>
            <family val="2"/>
          </rPr>
          <t>Aufgrund der Nährstoffbeweglichkeit und der Kulturverträglichkeit
wird der Gesamtbedarf auf 3 Standjahre verteilt.</t>
        </r>
      </text>
    </comment>
    <comment ref="P91" authorId="0" shapeId="0">
      <text>
        <r>
          <rPr>
            <sz val="10"/>
            <color indexed="81"/>
            <rFont val="Segoe UI"/>
            <family val="2"/>
          </rPr>
          <t>Aufgrund der Nährstoffbeweglichkeit und der Kulturverträglichkeit
wird der Gesamtbedarf auf 3 Standjahre verteilt.</t>
        </r>
      </text>
    </comment>
    <comment ref="Q91" authorId="0" shapeId="0">
      <text>
        <r>
          <rPr>
            <sz val="10"/>
            <color indexed="81"/>
            <rFont val="Segoe UI"/>
            <family val="2"/>
          </rPr>
          <t>Aufgrund der Nährstoffbeweglichkeit und der Kulturverträglichkeit
wird der Gesamtbedarf auf 3 Standjahre verteilt.</t>
        </r>
      </text>
    </comment>
    <comment ref="O127" authorId="0" shapeId="0">
      <text>
        <r>
          <rPr>
            <sz val="10"/>
            <color indexed="81"/>
            <rFont val="Segoe UI"/>
            <family val="2"/>
          </rPr>
          <t>Gesamt-Bedarf Pflanzjahr bis 4. Standjahr: 156 kg/ha. 
Da die Gesamtgabe auf das Pflanzjahr und das 2. Standjahr zu verteilen ist, 
halbiert sich der Gesamtbedarf pro Jahr auf 78 kg/ha.</t>
        </r>
      </text>
    </comment>
    <comment ref="P127" authorId="0" shapeId="0">
      <text>
        <r>
          <rPr>
            <sz val="10"/>
            <color indexed="81"/>
            <rFont val="Segoe UI"/>
            <family val="2"/>
          </rPr>
          <t>Aufgrund der Nährstoffbeweglichkeit und der Kulturverträglichkeit
wird der Gesamtbedarf auf 4 Standjahre verteilt.</t>
        </r>
      </text>
    </comment>
    <comment ref="Q127" authorId="0" shapeId="0">
      <text>
        <r>
          <rPr>
            <sz val="10"/>
            <color indexed="81"/>
            <rFont val="Segoe UI"/>
            <family val="2"/>
          </rPr>
          <t>Aufgrund der Nährstoffbeweglichkeit und der Kulturverträglichkeit
wird der Gesamtbedarf auf 4 Standjahre verteilt.</t>
        </r>
      </text>
    </comment>
    <comment ref="O128" authorId="0" shapeId="0">
      <text>
        <r>
          <rPr>
            <sz val="10"/>
            <color indexed="81"/>
            <rFont val="Segoe UI"/>
            <family val="2"/>
          </rPr>
          <t>Gesamt-Bedarf Pflanzjahr bis 4. Standjahr: 156 kg/ha. 
Da die Gesamtgabe auf das Pflanzjahr und das 2. Standjahr zu verteilen ist, 
halbiert sich der Gesamtbedarf pro Jahr auf 78 kg/ha.</t>
        </r>
      </text>
    </comment>
    <comment ref="P128" authorId="0" shapeId="0">
      <text>
        <r>
          <rPr>
            <sz val="10"/>
            <color indexed="81"/>
            <rFont val="Segoe UI"/>
            <family val="2"/>
          </rPr>
          <t>Aufgrund der Nährstoffbeweglichkeit und der Kulturverträglichkeit
wird der Gesamtbedarf auf 4 Standjahre verteilt.</t>
        </r>
      </text>
    </comment>
    <comment ref="Q128" authorId="0" shapeId="0">
      <text>
        <r>
          <rPr>
            <sz val="10"/>
            <color indexed="81"/>
            <rFont val="Segoe UI"/>
            <family val="2"/>
          </rPr>
          <t>Aufgrund der Nährstoffbeweglichkeit und der Kulturverträglichkeit
wird der Gesamtbedarf auf 4 Standjahre verteilt.</t>
        </r>
      </text>
    </comment>
    <comment ref="O129" authorId="0" shapeId="0">
      <text>
        <r>
          <rPr>
            <sz val="10"/>
            <color indexed="81"/>
            <rFont val="Segoe UI"/>
            <family val="2"/>
          </rPr>
          <t>Gesamt-Bedarf Pflanzjahr bis 4. Standjahr: 156 kg/ha. 
Da die Gesamtgabe auf das Pflanzjahr und das 2. Standjahr zu verteilen ist, 
halbiert sich der Gesamtbedarf pro Jahr auf 78 kg/ha.</t>
        </r>
      </text>
    </comment>
    <comment ref="P129" authorId="0" shapeId="0">
      <text>
        <r>
          <rPr>
            <sz val="10"/>
            <color indexed="81"/>
            <rFont val="Segoe UI"/>
            <family val="2"/>
          </rPr>
          <t>Aufgrund der Nährstoffbeweglichkeit und der Kulturverträglichkeit
wird der Gesamtbedarf auf 4 Standjahre verteilt.</t>
        </r>
      </text>
    </comment>
    <comment ref="Q129" authorId="0" shapeId="0">
      <text>
        <r>
          <rPr>
            <sz val="10"/>
            <color indexed="81"/>
            <rFont val="Segoe UI"/>
            <family val="2"/>
          </rPr>
          <t>Aufgrund der Nährstoffbeweglichkeit und der Kulturverträglichkeit
wird der Gesamtbedarf auf 4 Standjahre verteilt.</t>
        </r>
      </text>
    </comment>
    <comment ref="P130" authorId="0" shapeId="0">
      <text>
        <r>
          <rPr>
            <sz val="10"/>
            <color indexed="81"/>
            <rFont val="Segoe UI"/>
            <family val="2"/>
          </rPr>
          <t>Aufgrund der Nährstoffbeweglichkeit und der Kulturverträglichkeit
wird der Gesamtbedarf auf 4 Standjahre verteilt.</t>
        </r>
      </text>
    </comment>
    <comment ref="Q130" authorId="0" shapeId="0">
      <text>
        <r>
          <rPr>
            <sz val="10"/>
            <color indexed="81"/>
            <rFont val="Segoe UI"/>
            <family val="2"/>
          </rPr>
          <t>Aufgrund der Nährstoffbeweglichkeit und der Kulturverträglichkeit
wird der Gesamtbedarf auf 4 Standjahre verteilt.</t>
        </r>
      </text>
    </comment>
    <comment ref="P131" authorId="0" shapeId="0">
      <text>
        <r>
          <rPr>
            <sz val="10"/>
            <color indexed="81"/>
            <rFont val="Segoe UI"/>
            <family val="2"/>
          </rPr>
          <t>Aufgrund der Nährstoffbeweglichkeit und der Kulturverträglichkeit
wird der Gesamtbedarf auf 4 Standjahre verteilt.</t>
        </r>
      </text>
    </comment>
    <comment ref="Q131" authorId="0" shapeId="0">
      <text>
        <r>
          <rPr>
            <sz val="10"/>
            <color indexed="81"/>
            <rFont val="Segoe UI"/>
            <family val="2"/>
          </rPr>
          <t>Aufgrund der Nährstoffbeweglichkeit und der Kulturverträglichkeit
wird der Gesamtbedarf auf 4 Standjahre verteilt.</t>
        </r>
      </text>
    </comment>
  </commentList>
</comments>
</file>

<file path=xl/sharedStrings.xml><?xml version="1.0" encoding="utf-8"?>
<sst xmlns="http://schemas.openxmlformats.org/spreadsheetml/2006/main" count="5257" uniqueCount="2233">
  <si>
    <t>Kultur</t>
  </si>
  <si>
    <t>N-Bedarfswert kg/ha</t>
  </si>
  <si>
    <t>Abdeckung Verfrühung</t>
  </si>
  <si>
    <t>nein</t>
  </si>
  <si>
    <t>ja</t>
  </si>
  <si>
    <t>&gt;4,0</t>
  </si>
  <si>
    <t>DuengerID</t>
  </si>
  <si>
    <t>Name</t>
  </si>
  <si>
    <t>CNorg</t>
  </si>
  <si>
    <t>minCN</t>
  </si>
  <si>
    <t>maxCN</t>
  </si>
  <si>
    <t>1</t>
  </si>
  <si>
    <t>2</t>
  </si>
  <si>
    <t>3</t>
  </si>
  <si>
    <t>4</t>
  </si>
  <si>
    <t>5</t>
  </si>
  <si>
    <t>6</t>
  </si>
  <si>
    <t>7</t>
  </si>
  <si>
    <t>8</t>
  </si>
  <si>
    <t>9</t>
  </si>
  <si>
    <t>10</t>
  </si>
  <si>
    <t>16</t>
  </si>
  <si>
    <t>17</t>
  </si>
  <si>
    <t>18</t>
  </si>
  <si>
    <t>19</t>
  </si>
  <si>
    <t>20</t>
  </si>
  <si>
    <t>21</t>
  </si>
  <si>
    <t>22</t>
  </si>
  <si>
    <t>23</t>
  </si>
  <si>
    <t>24</t>
  </si>
  <si>
    <t>25</t>
  </si>
  <si>
    <t>26</t>
  </si>
  <si>
    <t>27</t>
  </si>
  <si>
    <t>28</t>
  </si>
  <si>
    <t>101</t>
  </si>
  <si>
    <t>103</t>
  </si>
  <si>
    <t>104</t>
  </si>
  <si>
    <t>106</t>
  </si>
  <si>
    <t>107</t>
  </si>
  <si>
    <t>108</t>
  </si>
  <si>
    <t>109</t>
  </si>
  <si>
    <t>110</t>
  </si>
  <si>
    <t>111</t>
  </si>
  <si>
    <t>112</t>
  </si>
  <si>
    <t>113</t>
  </si>
  <si>
    <t>114</t>
  </si>
  <si>
    <t>115</t>
  </si>
  <si>
    <t>116</t>
  </si>
  <si>
    <t>117</t>
  </si>
  <si>
    <t>118</t>
  </si>
  <si>
    <t>119</t>
  </si>
  <si>
    <t>120</t>
  </si>
  <si>
    <t>121</t>
  </si>
  <si>
    <t>122</t>
  </si>
  <si>
    <t>124</t>
  </si>
  <si>
    <t>126</t>
  </si>
  <si>
    <t>127</t>
  </si>
  <si>
    <t>128</t>
  </si>
  <si>
    <t>130</t>
  </si>
  <si>
    <t>131</t>
  </si>
  <si>
    <t>132</t>
  </si>
  <si>
    <t>133</t>
  </si>
  <si>
    <t>135</t>
  </si>
  <si>
    <t>136</t>
  </si>
  <si>
    <t>137</t>
  </si>
  <si>
    <t>138</t>
  </si>
  <si>
    <t>140</t>
  </si>
  <si>
    <t>141</t>
  </si>
  <si>
    <t>143</t>
  </si>
  <si>
    <t>144</t>
  </si>
  <si>
    <t>145</t>
  </si>
  <si>
    <t>148</t>
  </si>
  <si>
    <t>150</t>
  </si>
  <si>
    <t>151</t>
  </si>
  <si>
    <t>152</t>
  </si>
  <si>
    <t>153</t>
  </si>
  <si>
    <t>154</t>
  </si>
  <si>
    <t>155</t>
  </si>
  <si>
    <t>156</t>
  </si>
  <si>
    <t>158</t>
  </si>
  <si>
    <t>159</t>
  </si>
  <si>
    <t>160</t>
  </si>
  <si>
    <t>161</t>
  </si>
  <si>
    <t>162</t>
  </si>
  <si>
    <t>163</t>
  </si>
  <si>
    <t>164</t>
  </si>
  <si>
    <t>165</t>
  </si>
  <si>
    <t>166</t>
  </si>
  <si>
    <t>167</t>
  </si>
  <si>
    <t>168</t>
  </si>
  <si>
    <t>169</t>
  </si>
  <si>
    <t>170</t>
  </si>
  <si>
    <t>171</t>
  </si>
  <si>
    <t>172</t>
  </si>
  <si>
    <t>173</t>
  </si>
  <si>
    <t>174</t>
  </si>
  <si>
    <t>175</t>
  </si>
  <si>
    <t>176</t>
  </si>
  <si>
    <t>177</t>
  </si>
  <si>
    <t>AGRIFEED EKO N AMINO</t>
  </si>
  <si>
    <t>178</t>
  </si>
  <si>
    <t>AGRIFEED EKO NPK</t>
  </si>
  <si>
    <t>179</t>
  </si>
  <si>
    <t>Bio-Algihum® "Terratop® Golf 6"</t>
  </si>
  <si>
    <t>180</t>
  </si>
  <si>
    <t>Biorga Quick</t>
  </si>
  <si>
    <t>181</t>
  </si>
  <si>
    <t>Biorga Quick pelletiert ohne Fleischknochenmehl</t>
  </si>
  <si>
    <t>182</t>
  </si>
  <si>
    <t>Biorga Stickstoffdünger</t>
  </si>
  <si>
    <t>183</t>
  </si>
  <si>
    <t>Biorga Stickstoffdünger pelletiert ohne Fleischknochenmehl</t>
  </si>
  <si>
    <t>184</t>
  </si>
  <si>
    <t>Biostar</t>
  </si>
  <si>
    <t>185</t>
  </si>
  <si>
    <t>Gepac Bio-Aktiv</t>
  </si>
  <si>
    <t>186</t>
  </si>
  <si>
    <t>HICURE</t>
  </si>
  <si>
    <t>187</t>
  </si>
  <si>
    <t>MANNA BIO N 10-7-1</t>
  </si>
  <si>
    <t>188</t>
  </si>
  <si>
    <t>Terragon® Bio-Malsch</t>
  </si>
  <si>
    <t>189</t>
  </si>
  <si>
    <t>WUXAL®Amino</t>
  </si>
  <si>
    <t>190</t>
  </si>
  <si>
    <t>DCM Eco-fos</t>
  </si>
  <si>
    <t>191</t>
  </si>
  <si>
    <t>Prophos</t>
  </si>
  <si>
    <t>192</t>
  </si>
  <si>
    <t>DCM Vivikali</t>
  </si>
  <si>
    <t>193</t>
  </si>
  <si>
    <t>FLORAAKAL WSM</t>
  </si>
  <si>
    <t>194</t>
  </si>
  <si>
    <t>195</t>
  </si>
  <si>
    <t>196</t>
  </si>
  <si>
    <t>Activit 4-3-2</t>
  </si>
  <si>
    <t>197</t>
  </si>
  <si>
    <t>AMN Natural Activ-bio</t>
  </si>
  <si>
    <t>198</t>
  </si>
  <si>
    <t>AMN Natural Activ-bio-bio</t>
  </si>
  <si>
    <t>199</t>
  </si>
  <si>
    <t>Azet® PROFI BaumDünger</t>
  </si>
  <si>
    <t>200</t>
  </si>
  <si>
    <t>Azet® PROFI RasenDünger</t>
  </si>
  <si>
    <t>201</t>
  </si>
  <si>
    <t>Azet® PROFI RhododendronDünger</t>
  </si>
  <si>
    <t>202</t>
  </si>
  <si>
    <t>Azet® PROFI RosenDünger</t>
  </si>
  <si>
    <t>203</t>
  </si>
  <si>
    <t>BED Bio Elite Dünger</t>
  </si>
  <si>
    <t>204</t>
  </si>
  <si>
    <t>BIO Symbio</t>
  </si>
  <si>
    <t>205</t>
  </si>
  <si>
    <t>BioAgenasol</t>
  </si>
  <si>
    <t>206</t>
  </si>
  <si>
    <t>207</t>
  </si>
  <si>
    <t>Bionalla</t>
  </si>
  <si>
    <t>208</t>
  </si>
  <si>
    <t>Bionta Organic Universal</t>
  </si>
  <si>
    <t>209</t>
  </si>
  <si>
    <t>Biorga Vegi</t>
  </si>
  <si>
    <t>210</t>
  </si>
  <si>
    <t>BIOSOL</t>
  </si>
  <si>
    <t>211</t>
  </si>
  <si>
    <t>BonaGreen® 4-1,5-0,5</t>
  </si>
  <si>
    <t>212</t>
  </si>
  <si>
    <t>Cuxin Orgasan</t>
  </si>
  <si>
    <t>213</t>
  </si>
  <si>
    <t>DCM Eco-Mix 3</t>
  </si>
  <si>
    <t>214</t>
  </si>
  <si>
    <t>DCM NPK 9-4-3</t>
  </si>
  <si>
    <t>215</t>
  </si>
  <si>
    <t>DCM Öko-Mix 1</t>
  </si>
  <si>
    <t>216</t>
  </si>
  <si>
    <t>DCM Öko-Mix 4</t>
  </si>
  <si>
    <t>217</t>
  </si>
  <si>
    <t>DCM ProLico 2</t>
  </si>
  <si>
    <t>218</t>
  </si>
  <si>
    <t>DER WOLLDÜNGER</t>
  </si>
  <si>
    <t>219</t>
  </si>
  <si>
    <t>DIX-10N</t>
  </si>
  <si>
    <t>220</t>
  </si>
  <si>
    <t>DUETTO</t>
  </si>
  <si>
    <t>221</t>
  </si>
  <si>
    <t>ECOSUS Premium Bio-Bodenverbesserer</t>
  </si>
  <si>
    <t>222</t>
  </si>
  <si>
    <t>ECOVITAL Phosphatfrei pelletiert</t>
  </si>
  <si>
    <t>223</t>
  </si>
  <si>
    <t>ECOVITAL Spezial pelletiert</t>
  </si>
  <si>
    <t>224</t>
  </si>
  <si>
    <t>EMIKO®EM5 Forte</t>
  </si>
  <si>
    <t>225</t>
  </si>
  <si>
    <t>EMIKO®MikroDünger</t>
  </si>
  <si>
    <t>226</t>
  </si>
  <si>
    <t>Engelharts Gartendünger</t>
  </si>
  <si>
    <t>227</t>
  </si>
  <si>
    <t>Engelharts vegetarisch</t>
  </si>
  <si>
    <t>228</t>
  </si>
  <si>
    <t>floraPell - ökologischer Langzeitdünger</t>
  </si>
  <si>
    <t>229</t>
  </si>
  <si>
    <t>Gartenkrone® Universal Dünger Bio 2,5 kg</t>
  </si>
  <si>
    <t>230</t>
  </si>
  <si>
    <t>Gartenkrone® Universal Dünger Bio flüssig 1L</t>
  </si>
  <si>
    <t>231</t>
  </si>
  <si>
    <t>Greenfit Boden bio-Aktiv</t>
  </si>
  <si>
    <t>232</t>
  </si>
  <si>
    <t>GUANITO</t>
  </si>
  <si>
    <t>234</t>
  </si>
  <si>
    <t>Humulus streufähig</t>
  </si>
  <si>
    <t>235</t>
  </si>
  <si>
    <t>ITALPOLLINA</t>
  </si>
  <si>
    <t>236</t>
  </si>
  <si>
    <t>KaliVinasse SF</t>
  </si>
  <si>
    <t>237</t>
  </si>
  <si>
    <t>Macrisol 4,5+0,3+6+0,1MgO+0,5 S</t>
  </si>
  <si>
    <t>238</t>
  </si>
  <si>
    <t>MANNA BIO NPK 6-3-6</t>
  </si>
  <si>
    <t>239</t>
  </si>
  <si>
    <t>240</t>
  </si>
  <si>
    <t>241</t>
  </si>
  <si>
    <t>242</t>
  </si>
  <si>
    <t>Naturen BIO Pferdedung</t>
  </si>
  <si>
    <t>243</t>
  </si>
  <si>
    <t>Neem-Vital</t>
  </si>
  <si>
    <t>244</t>
  </si>
  <si>
    <t>ökohum Bio-Langzeitdünger</t>
  </si>
  <si>
    <t>245</t>
  </si>
  <si>
    <t>OPF granular 11-5</t>
  </si>
  <si>
    <t>246</t>
  </si>
  <si>
    <t>247</t>
  </si>
  <si>
    <t>248</t>
  </si>
  <si>
    <t>OrgaPur® 6-1-6</t>
  </si>
  <si>
    <t>249</t>
  </si>
  <si>
    <t>OrgaPur® 6-3-6</t>
  </si>
  <si>
    <t>250</t>
  </si>
  <si>
    <t>OrgaPur® 8-2-6</t>
  </si>
  <si>
    <t>251</t>
  </si>
  <si>
    <t>OrgaPur® Myk 6-1-7</t>
  </si>
  <si>
    <t>252</t>
  </si>
  <si>
    <t>OrgaPur®/Capital 5-3,5-8</t>
  </si>
  <si>
    <t>253</t>
  </si>
  <si>
    <t>Oscorna-Animalin</t>
  </si>
  <si>
    <t>254</t>
  </si>
  <si>
    <t>Oscorna-Universal</t>
  </si>
  <si>
    <t>255</t>
  </si>
  <si>
    <t>PHENIX</t>
  </si>
  <si>
    <t>256</t>
  </si>
  <si>
    <t>Progress Biorganic</t>
  </si>
  <si>
    <t>257</t>
  </si>
  <si>
    <t>Provita Pellet 105</t>
  </si>
  <si>
    <t>258</t>
  </si>
  <si>
    <t>Provita Phytogran 6+3+2</t>
  </si>
  <si>
    <t>259</t>
  </si>
  <si>
    <t>Provita Phytogrieß</t>
  </si>
  <si>
    <t>260</t>
  </si>
  <si>
    <t>Provita Phytopellets komplett</t>
  </si>
  <si>
    <t>261</t>
  </si>
  <si>
    <t>Recykal SF</t>
  </si>
  <si>
    <t>262</t>
  </si>
  <si>
    <t>Symbionta Organic Royal Universal</t>
  </si>
  <si>
    <t>263</t>
  </si>
  <si>
    <t>Team F</t>
  </si>
  <si>
    <t>264</t>
  </si>
  <si>
    <t>Terragon® Bio-Universal</t>
  </si>
  <si>
    <t>265</t>
  </si>
  <si>
    <t>Terragon® Powerkorn</t>
  </si>
  <si>
    <t>266</t>
  </si>
  <si>
    <t>TERRAmalz® Bio Perfekt</t>
  </si>
  <si>
    <t>267</t>
  </si>
  <si>
    <t>Vegetal mit Horn</t>
  </si>
  <si>
    <t>268</t>
  </si>
  <si>
    <t>Wilhelms Best Granulat</t>
  </si>
  <si>
    <t>269</t>
  </si>
  <si>
    <t>AKRA Organischer Flüssigdünger</t>
  </si>
  <si>
    <t>271</t>
  </si>
  <si>
    <t>Aminofert-Bio-NPK 3+5+6</t>
  </si>
  <si>
    <t>272</t>
  </si>
  <si>
    <t>Aminofert-Bio-NPK 7+1+2</t>
  </si>
  <si>
    <t>273</t>
  </si>
  <si>
    <t>Aminofert-P</t>
  </si>
  <si>
    <t>274</t>
  </si>
  <si>
    <t>Aminofert-Springer</t>
  </si>
  <si>
    <t>275</t>
  </si>
  <si>
    <t>AMN Powerdünger</t>
  </si>
  <si>
    <t>276</t>
  </si>
  <si>
    <t>BIOCON</t>
  </si>
  <si>
    <t>278</t>
  </si>
  <si>
    <t>Biomus</t>
  </si>
  <si>
    <t>279</t>
  </si>
  <si>
    <t>Diaglutin</t>
  </si>
  <si>
    <t>280</t>
  </si>
  <si>
    <t>Humavin flüssig/BlütoVin</t>
  </si>
  <si>
    <t>281</t>
  </si>
  <si>
    <t>Hydrobiont® Organic liquid N</t>
  </si>
  <si>
    <t>282</t>
  </si>
  <si>
    <t>KUDERS BIO-AKTIV</t>
  </si>
  <si>
    <t>283</t>
  </si>
  <si>
    <t>Naturdünger flüssig fermentiert</t>
  </si>
  <si>
    <t>284</t>
  </si>
  <si>
    <t>NATUREN BIO Tomaten &amp; Kräuter-Nahrung</t>
  </si>
  <si>
    <t>285</t>
  </si>
  <si>
    <t>286</t>
  </si>
  <si>
    <t>287</t>
  </si>
  <si>
    <t>288</t>
  </si>
  <si>
    <t>289</t>
  </si>
  <si>
    <t>PhytoGreen-NPK-Bio</t>
  </si>
  <si>
    <t>290</t>
  </si>
  <si>
    <t>Provita-Aspara</t>
  </si>
  <si>
    <t>291</t>
  </si>
  <si>
    <t>Provita-Double</t>
  </si>
  <si>
    <t>293</t>
  </si>
  <si>
    <t>Provita-Plus</t>
  </si>
  <si>
    <t>294</t>
  </si>
  <si>
    <t>Provita-Prunus C</t>
  </si>
  <si>
    <t>295</t>
  </si>
  <si>
    <t>296</t>
  </si>
  <si>
    <t>Bio-Plantosol</t>
  </si>
  <si>
    <t>301</t>
  </si>
  <si>
    <t>Aminosol</t>
  </si>
  <si>
    <t>302</t>
  </si>
  <si>
    <t>303</t>
  </si>
  <si>
    <t>DCM Eco-Plant 2</t>
  </si>
  <si>
    <t>304</t>
  </si>
  <si>
    <t>DCM Eco-Xtra 1</t>
  </si>
  <si>
    <t>305</t>
  </si>
  <si>
    <t>Fence N</t>
  </si>
  <si>
    <t>306</t>
  </si>
  <si>
    <t>GREENSTIM®</t>
  </si>
  <si>
    <t>307</t>
  </si>
  <si>
    <t>Guar Mehl Korma</t>
  </si>
  <si>
    <t>308</t>
  </si>
  <si>
    <t>Hunter SW</t>
  </si>
  <si>
    <t>309</t>
  </si>
  <si>
    <t>Monterra Bio 13-0-0</t>
  </si>
  <si>
    <t>310</t>
  </si>
  <si>
    <t>Red Bloc</t>
  </si>
  <si>
    <t>311</t>
  </si>
  <si>
    <t>Siforga Bio 10-1-3</t>
  </si>
  <si>
    <t>312</t>
  </si>
  <si>
    <t>Gärtner's Hornmehl</t>
  </si>
  <si>
    <t>313</t>
  </si>
  <si>
    <t>Gärtner's Hornspäne</t>
  </si>
  <si>
    <t>314</t>
  </si>
  <si>
    <t>Horngrieß</t>
  </si>
  <si>
    <t>315</t>
  </si>
  <si>
    <t>Naturen BIO Hornspäne</t>
  </si>
  <si>
    <t>316</t>
  </si>
  <si>
    <t>Provita Haarmehl-Pellets</t>
  </si>
  <si>
    <t>317</t>
  </si>
  <si>
    <t>TERRAGON® Haarmehlpellets</t>
  </si>
  <si>
    <t>318</t>
  </si>
  <si>
    <t>TERRAGON® Hornmehlpellets</t>
  </si>
  <si>
    <t>327</t>
  </si>
  <si>
    <t>Furia</t>
  </si>
  <si>
    <t>330</t>
  </si>
  <si>
    <t>Kalipro</t>
  </si>
  <si>
    <t>334</t>
  </si>
  <si>
    <t>337</t>
  </si>
  <si>
    <t>Sanbio Planta</t>
  </si>
  <si>
    <t>338</t>
  </si>
  <si>
    <t>Vinasse Extrakt 30</t>
  </si>
  <si>
    <t>342</t>
  </si>
  <si>
    <t>Bio-Langzeitdünger</t>
  </si>
  <si>
    <t>343</t>
  </si>
  <si>
    <t>BIO-PROTAN® NPK 6-0-3</t>
  </si>
  <si>
    <t>344</t>
  </si>
  <si>
    <t>Condit 5</t>
  </si>
  <si>
    <t>345</t>
  </si>
  <si>
    <t>DCM Vivisol</t>
  </si>
  <si>
    <t>346</t>
  </si>
  <si>
    <t>DCM Vivisol Minigran</t>
  </si>
  <si>
    <t>348</t>
  </si>
  <si>
    <t>EPPINGER Biodünger</t>
  </si>
  <si>
    <t>349</t>
  </si>
  <si>
    <t>Gartenkrone Naschgarten Dünger Bio</t>
  </si>
  <si>
    <t>350</t>
  </si>
  <si>
    <t>Gartenkrone Rasen Dünger Bio</t>
  </si>
  <si>
    <t>351</t>
  </si>
  <si>
    <t>Gärtner's Beeren-Früchte-Dünger</t>
  </si>
  <si>
    <t>352</t>
  </si>
  <si>
    <t>Gärtner's Bio Dünger für den Naschgarten</t>
  </si>
  <si>
    <t>353</t>
  </si>
  <si>
    <t>354</t>
  </si>
  <si>
    <t>Gärtner's Bio Rasendünger</t>
  </si>
  <si>
    <t>355</t>
  </si>
  <si>
    <t>Gärtner's Gartendünger für alle Gartenkulturen</t>
  </si>
  <si>
    <t>356</t>
  </si>
  <si>
    <t>357</t>
  </si>
  <si>
    <t>Gärtner's Rosendünger</t>
  </si>
  <si>
    <t>358</t>
  </si>
  <si>
    <t>359</t>
  </si>
  <si>
    <t>Geohumus Phytopower BIO</t>
  </si>
  <si>
    <t>360</t>
  </si>
  <si>
    <t>GRENA ULTRA Micro</t>
  </si>
  <si>
    <t>361</t>
  </si>
  <si>
    <t>Grüner Jan Naturdünger</t>
  </si>
  <si>
    <t>362</t>
  </si>
  <si>
    <t>Humisol G</t>
  </si>
  <si>
    <t>364</t>
  </si>
  <si>
    <t>MikroVeda CARBONI</t>
  </si>
  <si>
    <t>365</t>
  </si>
  <si>
    <t>MikroVeda GARTENBOKASHI</t>
  </si>
  <si>
    <t>366</t>
  </si>
  <si>
    <t>Monterra Bio Chicken 3,7-2,9-2,3</t>
  </si>
  <si>
    <t>367</t>
  </si>
  <si>
    <t>Monterra Bio Malt 5-1-5</t>
  </si>
  <si>
    <t>368</t>
  </si>
  <si>
    <t>NATUREN BIO Beeren-/Tomatendünger</t>
  </si>
  <si>
    <t>369</t>
  </si>
  <si>
    <t>NATUREN BIO Gartendünger</t>
  </si>
  <si>
    <t>370</t>
  </si>
  <si>
    <t>NATUREN BIO Rasendünger</t>
  </si>
  <si>
    <t>371</t>
  </si>
  <si>
    <t>NATUREN BIO Rododendren-/Rosendünger</t>
  </si>
  <si>
    <t>373</t>
  </si>
  <si>
    <t>ografert® NPK Dünger, flüssig Mehrnährstoffdünger</t>
  </si>
  <si>
    <t>374</t>
  </si>
  <si>
    <t>Oscorna-Animalin Gartendünger</t>
  </si>
  <si>
    <t>375</t>
  </si>
  <si>
    <t>Palaterra® Beet &amp; Garten</t>
  </si>
  <si>
    <t>376</t>
  </si>
  <si>
    <t>Palaterra® Organischer Universaldünger</t>
  </si>
  <si>
    <t>377</t>
  </si>
  <si>
    <t>Palaterra® PBA-Profi-Initial</t>
  </si>
  <si>
    <t>378</t>
  </si>
  <si>
    <t>Palaterra® PBA-Profi-Spezial</t>
  </si>
  <si>
    <t>379</t>
  </si>
  <si>
    <t>381</t>
  </si>
  <si>
    <t>PPL Potato Protein Liquid</t>
  </si>
  <si>
    <t>382</t>
  </si>
  <si>
    <t>PROFI Vital BodenAktivator</t>
  </si>
  <si>
    <t>383</t>
  </si>
  <si>
    <t>Querbeet</t>
  </si>
  <si>
    <t>384</t>
  </si>
  <si>
    <t>Rasendünger für den Biogarten</t>
  </si>
  <si>
    <t>385</t>
  </si>
  <si>
    <t>Siforga Bio 4-1-8</t>
  </si>
  <si>
    <t>386</t>
  </si>
  <si>
    <t>Siforga Bio 5-3-8</t>
  </si>
  <si>
    <t>387</t>
  </si>
  <si>
    <t>SNOEKs Meisterdünger</t>
  </si>
  <si>
    <t>388</t>
  </si>
  <si>
    <t>Terios Liquido</t>
  </si>
  <si>
    <t>389</t>
  </si>
  <si>
    <t>Terra 21 Naturdünger</t>
  </si>
  <si>
    <t>390</t>
  </si>
  <si>
    <t>TerraGold-Wurmhumus</t>
  </si>
  <si>
    <t>391</t>
  </si>
  <si>
    <t>TRIBÚ</t>
  </si>
  <si>
    <t>392</t>
  </si>
  <si>
    <t>393</t>
  </si>
  <si>
    <t>394</t>
  </si>
  <si>
    <t>395</t>
  </si>
  <si>
    <t>COMPLESAL AmnioMAX</t>
  </si>
  <si>
    <t>396</t>
  </si>
  <si>
    <t>Fontana Bio 6-2-3</t>
  </si>
  <si>
    <t>397</t>
  </si>
  <si>
    <t>Fontana Bio 9-0-0</t>
  </si>
  <si>
    <t>398</t>
  </si>
  <si>
    <t>Fontana BioV 4.5-0-0,5</t>
  </si>
  <si>
    <t>400</t>
  </si>
  <si>
    <t>Quentisan®Herba</t>
  </si>
  <si>
    <t>403</t>
  </si>
  <si>
    <t>Quentisan®NPK 7+1+2</t>
  </si>
  <si>
    <t>404</t>
  </si>
  <si>
    <t>Quentisan®Plus</t>
  </si>
  <si>
    <t>405</t>
  </si>
  <si>
    <t>Quentisan®Spinter</t>
  </si>
  <si>
    <t>406</t>
  </si>
  <si>
    <t>Quentisan®T</t>
  </si>
  <si>
    <t>408</t>
  </si>
  <si>
    <t>Seramis Vitalnahrung</t>
  </si>
  <si>
    <t>410</t>
  </si>
  <si>
    <t>DIAMIN®N9</t>
  </si>
  <si>
    <t>411</t>
  </si>
  <si>
    <t>Wuxal® Aminoplant</t>
  </si>
  <si>
    <t>412</t>
  </si>
  <si>
    <t>ökohum Bio-Flüssigdünger</t>
  </si>
  <si>
    <t>413</t>
  </si>
  <si>
    <t>PhytoGreen-NährstoffBeize</t>
  </si>
  <si>
    <t>414</t>
  </si>
  <si>
    <t>ökohum Nährhumus</t>
  </si>
  <si>
    <t>415</t>
  </si>
  <si>
    <t>Oscorna-BodenAktivator</t>
  </si>
  <si>
    <t>416</t>
  </si>
  <si>
    <t>SNOEKs Kompostmeister</t>
  </si>
  <si>
    <t>417</t>
  </si>
  <si>
    <t>Bio-Algihum® Bodengranulat plus</t>
  </si>
  <si>
    <t>418</t>
  </si>
  <si>
    <t>Bio-Algihum® "Flüssigkonzentrat B"</t>
  </si>
  <si>
    <t>419</t>
  </si>
  <si>
    <t>Bio-Algihum® Terratop®Golf 3</t>
  </si>
  <si>
    <t>420</t>
  </si>
  <si>
    <t>Bio-Algihum® Terratop®Golf 6</t>
  </si>
  <si>
    <t>421</t>
  </si>
  <si>
    <t>Bio-Algihum® "Verdunstungsschutz"</t>
  </si>
  <si>
    <t>422</t>
  </si>
  <si>
    <t>Bio-Algihum® "Wurzelfott K"</t>
  </si>
  <si>
    <t>423</t>
  </si>
  <si>
    <t>RenoSan1</t>
  </si>
  <si>
    <t>501</t>
  </si>
  <si>
    <t>502</t>
  </si>
  <si>
    <t>503</t>
  </si>
  <si>
    <t>504</t>
  </si>
  <si>
    <t>505</t>
  </si>
  <si>
    <t>506</t>
  </si>
  <si>
    <t>507</t>
  </si>
  <si>
    <t>508</t>
  </si>
  <si>
    <t>509</t>
  </si>
  <si>
    <t>510</t>
  </si>
  <si>
    <t>511</t>
  </si>
  <si>
    <t>512</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</si>
  <si>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</si>
  <si>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</si>
  <si>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</si>
  <si>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</si>
  <si>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</si>
  <si>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</si>
  <si>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</si>
  <si>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</si>
  <si>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</si>
  <si>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</si>
  <si>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</si>
  <si>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</si>
  <si>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</si>
  <si>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</si>
  <si>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</si>
  <si>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</si>
  <si>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</si>
  <si>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</si>
  <si>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</si>
  <si>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</si>
  <si>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</si>
  <si>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</si>
  <si>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</si>
  <si>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</si>
  <si>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</si>
  <si>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</si>
  <si>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</si>
  <si>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</si>
  <si>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</si>
  <si>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</si>
  <si>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</si>
  <si>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</si>
  <si>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</si>
  <si>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</si>
  <si>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</si>
  <si>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</si>
  <si>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</si>
  <si>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</si>
  <si>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</si>
  <si>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</si>
  <si>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</si>
  <si>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</si>
  <si>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</si>
  <si>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</si>
  <si>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</si>
  <si>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</si>
  <si>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</si>
  <si>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</si>
  <si>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</si>
  <si>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</si>
  <si>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</si>
  <si>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</si>
  <si>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</si>
  <si>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</si>
  <si>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</si>
  <si>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</si>
  <si>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</si>
  <si>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</si>
  <si>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</si>
  <si>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</si>
  <si>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</si>
  <si>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</si>
  <si>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</si>
  <si>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</si>
  <si>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</si>
  <si>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</si>
  <si>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</si>
  <si>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</si>
  <si>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</si>
  <si>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</si>
  <si>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</si>
  <si>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</si>
  <si>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</si>
  <si>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591</t>
  </si>
  <si>
    <t>592</t>
  </si>
  <si>
    <t>594</t>
  </si>
  <si>
    <t>595</t>
  </si>
  <si>
    <t>596</t>
  </si>
  <si>
    <t>597</t>
  </si>
  <si>
    <t>598</t>
  </si>
  <si>
    <t>599</t>
  </si>
  <si>
    <t>600</t>
  </si>
  <si>
    <t>601</t>
  </si>
  <si>
    <t>602</t>
  </si>
  <si>
    <t>603</t>
  </si>
  <si>
    <t>604</t>
  </si>
  <si>
    <t>605</t>
  </si>
  <si>
    <t>606</t>
  </si>
  <si>
    <t>608</t>
  </si>
  <si>
    <t>609</t>
  </si>
  <si>
    <t>610</t>
  </si>
  <si>
    <t>611</t>
  </si>
  <si>
    <t>613</t>
  </si>
  <si>
    <t>614</t>
  </si>
  <si>
    <t>618</t>
  </si>
  <si>
    <t>619</t>
  </si>
  <si>
    <t>620</t>
  </si>
  <si>
    <t>621</t>
  </si>
  <si>
    <t>622</t>
  </si>
  <si>
    <t>624</t>
  </si>
  <si>
    <t>625</t>
  </si>
  <si>
    <t>626</t>
  </si>
  <si>
    <t>627</t>
  </si>
  <si>
    <t>628</t>
  </si>
  <si>
    <t>629</t>
  </si>
  <si>
    <t>631</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</si>
  <si>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</si>
  <si>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</si>
  <si>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</si>
  <si>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</si>
  <si>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</si>
  <si>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</si>
  <si>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</si>
  <si>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</si>
  <si>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</si>
  <si>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</si>
  <si>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</si>
  <si>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</si>
  <si>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</si>
  <si>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</si>
  <si>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</si>
  <si>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</si>
  <si>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</si>
  <si>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</si>
  <si>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</si>
  <si>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</si>
  <si>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</si>
  <si>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</si>
  <si>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</si>
  <si>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</si>
  <si>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</si>
  <si>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</si>
  <si>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</si>
  <si>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</si>
  <si>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</si>
  <si>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</si>
  <si>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</si>
  <si>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</si>
  <si>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</si>
  <si>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</si>
  <si>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</si>
  <si>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</si>
  <si>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</si>
  <si>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</si>
  <si>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</si>
  <si>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</si>
  <si>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</si>
  <si>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</si>
  <si>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</si>
  <si>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</si>
  <si>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</si>
  <si>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</si>
  <si>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</si>
  <si>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</si>
  <si>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</si>
  <si>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</si>
  <si>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</si>
  <si>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</si>
  <si>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</si>
  <si>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</si>
  <si>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</si>
  <si>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</si>
  <si>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</si>
  <si>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</si>
  <si>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</si>
  <si>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</si>
  <si>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</si>
  <si>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</si>
  <si>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</si>
  <si>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</si>
  <si>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</si>
  <si>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</si>
  <si>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</si>
  <si>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</si>
  <si>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</si>
  <si>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</si>
  <si>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</si>
  <si>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</si>
  <si>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</si>
  <si>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</si>
  <si>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</si>
  <si>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</si>
  <si>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</si>
  <si>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</si>
  <si>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</si>
  <si>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</si>
  <si>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</si>
  <si>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</si>
  <si>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</si>
  <si>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</si>
  <si>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</si>
  <si>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</si>
  <si>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</si>
  <si>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</si>
  <si>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</si>
  <si>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</si>
  <si>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</si>
  <si>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800</t>
  </si>
  <si>
    <t>801</t>
  </si>
  <si>
    <t>802</t>
  </si>
  <si>
    <t>803</t>
  </si>
  <si>
    <t>804</t>
  </si>
  <si>
    <t>Terrahum-Kompost</t>
  </si>
  <si>
    <t>805</t>
  </si>
  <si>
    <t>orgafert®BEB separiertes Gärpordukt NPK</t>
  </si>
  <si>
    <t>809</t>
  </si>
  <si>
    <t>RAL-Gärprodukt flüssig</t>
  </si>
  <si>
    <t>810</t>
  </si>
  <si>
    <t>RAL-NawaRo-Gärprodukt flüssig</t>
  </si>
  <si>
    <t>811</t>
  </si>
  <si>
    <t>HUMOOLIVA</t>
  </si>
  <si>
    <t>813</t>
  </si>
  <si>
    <t>Care Protector</t>
  </si>
  <si>
    <t>814</t>
  </si>
  <si>
    <t>Care Protector plus</t>
  </si>
  <si>
    <t>816</t>
  </si>
  <si>
    <t>Fulvital® Plus WSP</t>
  </si>
  <si>
    <t>817</t>
  </si>
  <si>
    <t>LITHOvit AMINO 25 TRIBOdyn Blattdünger</t>
  </si>
  <si>
    <t>818</t>
  </si>
  <si>
    <t>Phytoamin</t>
  </si>
  <si>
    <t>819</t>
  </si>
  <si>
    <t>Plantosol</t>
  </si>
  <si>
    <t>820</t>
  </si>
  <si>
    <t>NATREL Com-Crop</t>
  </si>
  <si>
    <t>822</t>
  </si>
  <si>
    <t>En-Crops® PowerSoil-Bio</t>
  </si>
  <si>
    <t>823</t>
  </si>
  <si>
    <t>En-Crops®TopSoil-Bio</t>
  </si>
  <si>
    <t>824</t>
  </si>
  <si>
    <t>Humusin</t>
  </si>
  <si>
    <t>825</t>
  </si>
  <si>
    <t>MicroSoil®</t>
  </si>
  <si>
    <t>826</t>
  </si>
  <si>
    <t>Mykoplant100-BT-H</t>
  </si>
  <si>
    <t>827</t>
  </si>
  <si>
    <t>PERLHUMUS®</t>
  </si>
  <si>
    <t>828</t>
  </si>
  <si>
    <t>RHIZO-MIC AGRO PLUS/SEED/TUBER</t>
  </si>
  <si>
    <t>830</t>
  </si>
  <si>
    <t>STALLGRENA</t>
  </si>
  <si>
    <t>831</t>
  </si>
  <si>
    <t>Vitanal Professional</t>
  </si>
  <si>
    <t>832</t>
  </si>
  <si>
    <t>PhytoGreen®-Bio-Booster</t>
  </si>
  <si>
    <t>833</t>
  </si>
  <si>
    <t>Agrosol liquid</t>
  </si>
  <si>
    <t>834</t>
  </si>
  <si>
    <t>ANGRO QM HUMIN</t>
  </si>
  <si>
    <t>835</t>
  </si>
  <si>
    <t>Vitanal Professional Wachstumsstarter</t>
  </si>
  <si>
    <t>836</t>
  </si>
  <si>
    <t>Vitanal Typ N</t>
  </si>
  <si>
    <t>837</t>
  </si>
  <si>
    <t>Quanterna® Bio Terra</t>
  </si>
  <si>
    <t>839</t>
  </si>
  <si>
    <t>Vitabac</t>
  </si>
  <si>
    <t>1130</t>
  </si>
  <si>
    <t>06927528-0972-46EA-80C4-6E8B27FA8591</t>
  </si>
  <si>
    <t>07473D18-D721-4C08-87B9-E337CF4A361E</t>
  </si>
  <si>
    <t>0B5DB1EA-A0C3-471D-9E89-81DD8805BBAE</t>
  </si>
  <si>
    <t>17DDB8B7-D714-494E-84A1-7626073A10C0</t>
  </si>
  <si>
    <t>272BC4EE-B701-4CDA-888C-D9DBEC6DEC39</t>
  </si>
  <si>
    <t>2DD00981-BD25-4D90-A033-734A319FC177</t>
  </si>
  <si>
    <t>3125F7DF-5DC1-4890-BB10-FB72EF6CDFC6</t>
  </si>
  <si>
    <t>3F0FFD65-E936-46CE-9841-B9AFC7F4215E</t>
  </si>
  <si>
    <t>427C3001-0A78-440F-8777-44317CC1D2B0</t>
  </si>
  <si>
    <t>4F70AAB9-F6DE-440C-813E-CC5DB8537BE9</t>
  </si>
  <si>
    <t>559AE564-3A08-4FE7-A59B-8D47CDD75E46</t>
  </si>
  <si>
    <t>68E8CC52-5E10-4F24-BD4F-A4EF8F9A73C2</t>
  </si>
  <si>
    <t>68E8CCF7-567F-4FBE-ABB0-0EF077EC3404</t>
  </si>
  <si>
    <t>6B198226-A720-4B8A-9656-92B3A205C7B1</t>
  </si>
  <si>
    <t>917E58F2-B27B-44AC-AC49-F7295769F201</t>
  </si>
  <si>
    <t>957A5733-3D82-483E-A2B1-8E81D73660DF</t>
  </si>
  <si>
    <t>98742F0F-AFBE-49B4-A589-88179929D0EB</t>
  </si>
  <si>
    <t>A8ABED47-75E6-4552-9A67-698062235DA3</t>
  </si>
  <si>
    <t>C661324E-A26C-45A0-A6BE-36231B2084C3</t>
  </si>
  <si>
    <t>D808D11E-13C6-4256-B809-393E061B2C4E</t>
  </si>
  <si>
    <t>DED41531-57E8-4B0A-97E3-6A6A2D065525</t>
  </si>
  <si>
    <t>E9AB3FB5-4FDC-4D03-99A0-5AE8B58CB03D</t>
  </si>
  <si>
    <t>EA25F449-478C-4F9E-A223-70BD1A79C85C</t>
  </si>
  <si>
    <t>EA3F8DF4-9344-44DD-B811-A91029189612</t>
  </si>
  <si>
    <t>Vinasse, Zuckerrübe (65% TS)</t>
  </si>
  <si>
    <t>Hühnerkot, getrocknet (50% TS)</t>
  </si>
  <si>
    <t>Biogasanlagenrückstand flüssig</t>
  </si>
  <si>
    <t>Rindergülle</t>
  </si>
  <si>
    <t>Schweinegülle</t>
  </si>
  <si>
    <t>Ziegenfestmist</t>
  </si>
  <si>
    <t>Rinderfestmist</t>
  </si>
  <si>
    <t>Sonstige Komposte</t>
  </si>
  <si>
    <t>Schaffestmist</t>
  </si>
  <si>
    <t>Schweinefestmist</t>
  </si>
  <si>
    <t>Hühnertrockenkot</t>
  </si>
  <si>
    <t>Geflügelfestmist</t>
  </si>
  <si>
    <t>Kaninchenfestmist</t>
  </si>
  <si>
    <t>Pferdefestmist</t>
  </si>
  <si>
    <t>Rinderjauche</t>
  </si>
  <si>
    <t>Schweinejauche</t>
  </si>
  <si>
    <t>Schweinejauche, Rinderjauche</t>
  </si>
  <si>
    <t>Grünschnittkompost</t>
  </si>
  <si>
    <t>m³/ha</t>
  </si>
  <si>
    <t>l/ha</t>
  </si>
  <si>
    <t>t/ha</t>
  </si>
  <si>
    <t>B</t>
  </si>
  <si>
    <t>C</t>
  </si>
  <si>
    <t xml:space="preserve"> </t>
  </si>
  <si>
    <t>mg/100 g</t>
  </si>
  <si>
    <t>P2O5</t>
  </si>
  <si>
    <t>K2O</t>
  </si>
  <si>
    <t>MgO</t>
  </si>
  <si>
    <t>Gehaltsklasse</t>
  </si>
  <si>
    <t>Korrekturfaktor</t>
  </si>
  <si>
    <t>Bodenart</t>
  </si>
  <si>
    <t>A</t>
  </si>
  <si>
    <t>leicht</t>
  </si>
  <si>
    <t>mittel</t>
  </si>
  <si>
    <t>schwer</t>
  </si>
  <si>
    <t>D</t>
  </si>
  <si>
    <t>E</t>
  </si>
  <si>
    <t>Sudangras (25 % TS)</t>
  </si>
  <si>
    <t>Topinambur (Knolle)</t>
  </si>
  <si>
    <t>Hopfen_Dolden (90 % TM)</t>
  </si>
  <si>
    <t>Hopfen_Rebenhäcksel (27 % TM)</t>
  </si>
  <si>
    <t>Hopfen_Ganzpflanze</t>
  </si>
  <si>
    <t>Tabak_Burley, Dachlufttrocknung</t>
  </si>
  <si>
    <t>Tabak_Virgin</t>
  </si>
  <si>
    <t>Grünland_1 Nutzung/Jahr</t>
  </si>
  <si>
    <t>Grünland_2 Nutzungen/Jahr</t>
  </si>
  <si>
    <t>Grünland_3 Nutzungen/Jahr</t>
  </si>
  <si>
    <t>Grünland_4 Nutzungen/Jahr</t>
  </si>
  <si>
    <t>Grünland_5 Nutzungen/Jahr</t>
  </si>
  <si>
    <t>Zuschlag dt/ha</t>
  </si>
  <si>
    <t>Abschlag dt/ha</t>
  </si>
  <si>
    <t>Faserpflanzen_Flachs (Faserlein), Ganzpfl. (86 % TS)</t>
  </si>
  <si>
    <t>Faserpflanzen_Hanf, Ganzpfl. (40 % TS)</t>
  </si>
  <si>
    <t>Faserpflanzen_Miscanthus, Ganzpfl. (80 % TS)</t>
  </si>
  <si>
    <t>Futterpflanzen_Kleegras (Ganzpfl. (20 % TS)</t>
  </si>
  <si>
    <t>Futterpflanzen_Luzerne (20% TS)</t>
  </si>
  <si>
    <t>Futterpflanzen_Luzernegras (Ganzpfl. (20% TS)</t>
  </si>
  <si>
    <t>Futterpflanzen_Rotklee, Ganzpflanze (20 % TS)</t>
  </si>
  <si>
    <t>Futterpflanzen_Silomais (28 % TS)</t>
  </si>
  <si>
    <t>Futterpflanzen_Silomais (35 % TS)</t>
  </si>
  <si>
    <t>Futterpflanzen_Weidelgras (Ackergras), Ganzpfl. (20 % TS)</t>
  </si>
  <si>
    <t>Getreide_Gerste, Brau 10 % Rohprotein in TS_Korn</t>
  </si>
  <si>
    <t>Getreide_Gerste, Brau 10 % Rohprotein in TS_Korn + Stroh (1: 0,7)</t>
  </si>
  <si>
    <t>Getreide_Gerste, Brau 10 % Rohprotein in TS_Stroh</t>
  </si>
  <si>
    <t>Getreide_Gerste, Brau 11 % Rohprotein in TS_Korn</t>
  </si>
  <si>
    <t>Getreide_Gerste, Brau 11 % Rohprotein in TS_Korn + Stroh (1: 0,7)</t>
  </si>
  <si>
    <t>Getreide_Gerste, Brau 11 % Rohprotein in TS_Stroh</t>
  </si>
  <si>
    <t>Getreide_Gerste, Sommerfutter 12 % Rohprotein_Korn</t>
  </si>
  <si>
    <t>Getreide_Gerste, Sommerfutter 12 % Rohprotein_Korn + Stroh (1: 08)</t>
  </si>
  <si>
    <t>Getreide_Gerste, Sommerfutter 12 % Rohprotein_Stroh</t>
  </si>
  <si>
    <t>Getreide_Gerste, Sommerfutter 13 % Rohprotein_Korn</t>
  </si>
  <si>
    <t>Getreide_Gerste, Sommerfutter 13 % Rohprotein_Korn + Stroh (1: 0,8)</t>
  </si>
  <si>
    <t>Getreide_Gerste, Sommerfutter 13 % Rohprotein_Stroh</t>
  </si>
  <si>
    <t>Getreide_Gerste, Winter 12 % Rohprotein in TS_Korn</t>
  </si>
  <si>
    <t>Getreide_Gerste, Winter 12 % Rohprotein in TS_Korn + Stroh (1: 0,7)</t>
  </si>
  <si>
    <t>Getreide_Gerste, Winter 12 % Rohprotein in TS_Stroh</t>
  </si>
  <si>
    <t>Getreide_Gerste, Winter 13 % Rohprotein in TS_Korn</t>
  </si>
  <si>
    <t>Getreide_Gerste, Winter 13 % Rohprotein in TS_Korn + Stroh (1: 0,7)</t>
  </si>
  <si>
    <t>Getreide_Gerste, Winter 13 % Rohprotein in TS_Stroh</t>
  </si>
  <si>
    <t>Getreide_Getreide, Ganzpflanzensilage (35 % TS)</t>
  </si>
  <si>
    <t>Getreide_Hafer 11 % Rohprotein in TS_Korn</t>
  </si>
  <si>
    <t>Getreide_Hafer 11 % Rohprotein in TS_Korn + Stroh (1: 1,1)</t>
  </si>
  <si>
    <t>Getreide_Hafer 11 % Rohprotein in TS_Stroh</t>
  </si>
  <si>
    <t>Getreide_Hafer 12 % Rohprotein in TS_Korn</t>
  </si>
  <si>
    <t>Getreide_Hafer 12 % Rohprotein in TS_Korn + Stroh (1: 1,1)</t>
  </si>
  <si>
    <t>Getreide_Hafer 12 % Rohprotein in TS_Stroh</t>
  </si>
  <si>
    <t>Getreide_Mais, Körner 10 % Rohprotein in TS_Korn</t>
  </si>
  <si>
    <t>Getreide_Mais, Körner 10 % Rohprotein in TS_Korn + Stroh (1: 1)</t>
  </si>
  <si>
    <t>Getreide_Mais, Körner 10 % Rohprotein in TS_Stroh</t>
  </si>
  <si>
    <t>Getreide_Mais, Körner 11 % Rohprotein in TS_Korn</t>
  </si>
  <si>
    <t>Getreide_Mais, Körner 11 % Rohprotein in TS_Korn + Stroh (1: 1)</t>
  </si>
  <si>
    <t>Getreide_Mais, Körner 11 % Rohprotein in TS_Stroh</t>
  </si>
  <si>
    <t>Getreide_Roggen 11 % Rohprotein in TS_Korn</t>
  </si>
  <si>
    <t>Getreide_Roggen 11 % Rohprotein in TS_Korn + Stroh (1: 0,9)</t>
  </si>
  <si>
    <t>Getreide_Roggen 11 % Rohprotein in TS_Stroh</t>
  </si>
  <si>
    <t>Getreide_Roggen 12 % Rohprotein in TS_Korn</t>
  </si>
  <si>
    <t>Getreide_Roggen 12 % Rohprotein in TS_Korn + Stroh (1: 0,9)</t>
  </si>
  <si>
    <t>Getreide_Roggen 12 % Rohprotein in TS_Stroh</t>
  </si>
  <si>
    <t>Getreide_Triticale, Winter 12 % Rohprotein in TS_Korn</t>
  </si>
  <si>
    <t>Getreide_Triticale, Winter 12 % Rohprotein in TS_Korn + Stroh (1: 0,9)</t>
  </si>
  <si>
    <t>Getreide_Triticale, Winter 12 % Rohprotein in TS_Stroh</t>
  </si>
  <si>
    <t>Getreide_Triticale, Winter-, 13 % Rohprotein in TS_Korn</t>
  </si>
  <si>
    <t>Getreide_Triticale, Winter-, 13 % Rohprotein in TS_Korn + Stroh (1: 0,9)</t>
  </si>
  <si>
    <t>Getreide_Triticale, Winter-, 13 % Rohprotein in TS_Stroh</t>
  </si>
  <si>
    <t>Getreide_Weizen 12 % Rohprotein inTS_Korn</t>
  </si>
  <si>
    <t>Getreide_Weizen 12 % Rohprotein inTS_Korn + Stroh (1: 0,8)</t>
  </si>
  <si>
    <t>Getreide_Weizen 12 % Rohprotein inTS_Stroh</t>
  </si>
  <si>
    <t>Getreide_Weizen 14 % Rohprotein in TS_Korn</t>
  </si>
  <si>
    <t>Getreide_Weizen 14 % Rohprotein in TS_Korn + Stroh (1: 0,8)</t>
  </si>
  <si>
    <t>Getreide_Weizen 14 % Rohprotein in TS_Stroh</t>
  </si>
  <si>
    <t>Getreide_Weizen 16 % Rohprotein in TS_Korn</t>
  </si>
  <si>
    <t>Getreide_Weizen 16 % Rohprotein in TS_Korn + Stroh (1: 0,8)</t>
  </si>
  <si>
    <t>Getreide_Weizen 16 % Rohprotein in TS_Stroh</t>
  </si>
  <si>
    <t>Hackfrüchte_Kartoffel_Knollen (22 % TS)</t>
  </si>
  <si>
    <t>Hackfrüchte_Kartoffel_Knolle + Kraut (1: 0,2)</t>
  </si>
  <si>
    <t>Hackfrüchte_Kartoffel_Kraut (15 % TS)</t>
  </si>
  <si>
    <t>Hackfrüchte_Zuckerrüben_Rübe (23 % TS)</t>
  </si>
  <si>
    <t>Hackfrüchte_Zuckerrüben_Rübe + Blatt (1: 0,7)</t>
  </si>
  <si>
    <t>Hackfrüchte_Zuckerrüben_Blatt (18 % TS)</t>
  </si>
  <si>
    <t>Hackfrüchte_Gehaltsrüben_Rübe (15 % TS)</t>
  </si>
  <si>
    <t>Hackfrüchte_Gehaltsrüben_Rübe + Blatt (1: 0,4)</t>
  </si>
  <si>
    <t>Hackfrüchte_Gehaltsrüben_Blatt (16 % TS)</t>
  </si>
  <si>
    <t>Hackfrüchte_Massenrübe_Rübe (12 % TS)</t>
  </si>
  <si>
    <t>Hackfrüchte_Massenrübe_Rübe + Blatt (1: 0,4)</t>
  </si>
  <si>
    <t>Hackfrüchte_Massenrübe_Blatt (16 % TS)</t>
  </si>
  <si>
    <t>Körnerleguminosen_Ackerbohnen 30 % Rohprotein in TS_Korn</t>
  </si>
  <si>
    <t>Körnerleguminosen_Ackerbohnen 30 % Rohprotein in TS_Korn + Stroh (1: 1)</t>
  </si>
  <si>
    <t>Körnerleguminosen_Ackerbohnen 30 % Rohprotein in TS_Stroh</t>
  </si>
  <si>
    <t>Körnerleguminosen_Erbsen 26 % Rohprotein in TS_Korn</t>
  </si>
  <si>
    <t>Körnerleguminosen_Erbsen 26 % Rohprotein in TS_Korn + Stroh (1: 1)</t>
  </si>
  <si>
    <t>Körnerleguminosen_Erbsen 26 % Rohprotein in TS_Stroh</t>
  </si>
  <si>
    <t>Körnerleguminosen_Lupine blau 33 % Rohprotein in TS_Korn</t>
  </si>
  <si>
    <t>Körnerleguminosen_Lupine blau 33 % Rohprotein in TS_Korn + Stroh (1: 1)</t>
  </si>
  <si>
    <t>Körnerleguminosen_Lupine blau 33 % Rohprotein in TS_Stroh</t>
  </si>
  <si>
    <t>Körnerleguminosen_Sojabohne 32 % Rohprotein in TS_Korn</t>
  </si>
  <si>
    <t>Körnerleguminosen_Sojabohne 32 % Rohprotein in TS_Korn + Stroh (1: 1)</t>
  </si>
  <si>
    <t>Körnerleguminosen_Sojabohne 32 % Rohprotein in TS_Stroh</t>
  </si>
  <si>
    <t>Ölfrüchte_Raps 23 % Rohprotein in TS_Korn (91 % TS)</t>
  </si>
  <si>
    <t>Ölfrüchte_Raps 23 % Rohprotein in TS_Korn + Stroh (1: 1,7)</t>
  </si>
  <si>
    <t>Ölfrüchte_Raps 23 % Rohprotein in TS_Stroh (86 % TS)</t>
  </si>
  <si>
    <t>Ölfrüchte_Sonnenblumen 20 % Rohprotein in TS_Korn (91 % TS)</t>
  </si>
  <si>
    <t>Ölfrüchte_Sonnenblumen 20 % Rohprotein in TS_Korn + Stroh (1: 2)</t>
  </si>
  <si>
    <t>Ölfrüchte_Sonnenblumen 20 % Rohprotein in TS_Stroh (86 % TS)</t>
  </si>
  <si>
    <t>Ölfrüchte_Senf_Korn (91 % TS)</t>
  </si>
  <si>
    <t>Ölfrüchte_Senf_Korn + Stroh (1: 1,5)</t>
  </si>
  <si>
    <t>Ölfrüchte_Senf_Stroh (86 % TS)</t>
  </si>
  <si>
    <t>Ölfrüchte_Öllein_Korn (91 % TS)</t>
  </si>
  <si>
    <t>Ölfrüchte_Öllein_Korn + Stroh (1: 1,5)</t>
  </si>
  <si>
    <t>Ölfrüchte_Öllein_Stroh (86 % TS)</t>
  </si>
  <si>
    <t>Obst_Obst_Apfel / Birne</t>
  </si>
  <si>
    <t>Obst_Kirsche</t>
  </si>
  <si>
    <t>Obst_Pflaume / Pfirsich</t>
  </si>
  <si>
    <t>Obst_Erdbeeren</t>
  </si>
  <si>
    <t>Obst_Himbeere</t>
  </si>
  <si>
    <t>Obst_Brombeere</t>
  </si>
  <si>
    <t>Obst_Johannisbeere / Holunderbeeren</t>
  </si>
  <si>
    <t>Obst_Stachelbeere</t>
  </si>
  <si>
    <t>Obst_Haselnüsse</t>
  </si>
  <si>
    <t>Obst_Walnüsse</t>
  </si>
  <si>
    <t>Obst_Kernobst</t>
  </si>
  <si>
    <t>Obst_Steinobst</t>
  </si>
  <si>
    <t>Weinbau_Trauben/Maische</t>
  </si>
  <si>
    <t>Weinbau_Wein</t>
  </si>
  <si>
    <t>Weinbau_Most</t>
  </si>
  <si>
    <t>Weinbau_Rebholzabfuhr Wuchs normal</t>
  </si>
  <si>
    <t>Weinbau_Rebholzabfuhr Wuchs stark</t>
  </si>
  <si>
    <t>Zwischenfrüchte_Kleegras</t>
  </si>
  <si>
    <t>Zwischenfrüchte_Alexandrinerklee</t>
  </si>
  <si>
    <t>Zwischenfrüchte_Erbsen / Ackerbohnen</t>
  </si>
  <si>
    <t>Zwischenfrüchte_Sommerwicken</t>
  </si>
  <si>
    <t>Zwischenfrüchte_Sommerraps</t>
  </si>
  <si>
    <t>Zwischenfrüchte_Winterraps</t>
  </si>
  <si>
    <t>Zwischenfrüchte_Winterrübsen</t>
  </si>
  <si>
    <t>Zwischenfrüchte_Sommerrübsen</t>
  </si>
  <si>
    <t>Zwischenfrüchte_Ölrettich</t>
  </si>
  <si>
    <t>Zwischenfrüchte_Senf</t>
  </si>
  <si>
    <t>Zwischenfrüchte_Phacelia</t>
  </si>
  <si>
    <t>Zwischenfrüchte_Sonnenblumen</t>
  </si>
  <si>
    <t>Zwischenfrüchte_Erbsen/Wicken/Sonnenblumen</t>
  </si>
  <si>
    <t>Zwischenfrüchte_Untersaat ohne Leguminosen</t>
  </si>
  <si>
    <t>Zwischenfrüchte_Untersaat mit Leguminosen</t>
  </si>
  <si>
    <t>Zwischenfrüchte_Winterroggen</t>
  </si>
  <si>
    <t>Zwischenfrüchte_zusätzl. Zwischenfrucht (Leguminosen)</t>
  </si>
  <si>
    <t>Zwischenfrüchte_zusätzl. Zwischenfrucht (ohne Leguminosen)</t>
  </si>
  <si>
    <t>Zwischenfrüchte_zusätzl. Zwischenfrucht (Gemenge Leg./Nichtleg.)</t>
  </si>
  <si>
    <t>Zwischenfrüchte_Zwischenfrüchte und 2. Hauptfrucht zur Biogasvergärung</t>
  </si>
  <si>
    <t>Zwischenfrüchte_Ganzpflanzensilage Getreide (35 % TS)</t>
  </si>
  <si>
    <t>Zwischenfrüchte_Silomais (20 % TS)</t>
  </si>
  <si>
    <t>Zwischenfrüchte_Sudangras (20 % TS)</t>
  </si>
  <si>
    <t>Vermehrung_Grassamen_Samen (86 % TS)</t>
  </si>
  <si>
    <t>Vermehrung_Grassamen_Samen + Stroh (1: 8)</t>
  </si>
  <si>
    <t>Vermehrung_Grassamen_Stroh (86 % TS)</t>
  </si>
  <si>
    <t>Vermehrung_Klee-; Luzerne_Samen (91 % TS)</t>
  </si>
  <si>
    <t>Vermehrung_Klee-; Luzerne_Samen + Stroh (1: 8)</t>
  </si>
  <si>
    <t>Vermehrung_Klee-; Luzerne_Stroh (86 % TS)</t>
  </si>
  <si>
    <t>Zwischenfrüchte_Weidelgras einjährig</t>
  </si>
  <si>
    <t>Zwischenfrüchte_Weidelgras Welsches</t>
  </si>
  <si>
    <t>Zwischenfrüchte_Raps, Sommer</t>
  </si>
  <si>
    <t>Ertrags-niveau dt/ha</t>
  </si>
  <si>
    <t>N-Bedarfs-wert kg/ha</t>
  </si>
  <si>
    <t>Probe-nahme-tiefe cm</t>
  </si>
  <si>
    <t xml:space="preserve">Abschlag N-Nach-lieferung für Folge-kultur kg/ha </t>
  </si>
  <si>
    <t>N-Nährstoff-gehalt kg/dt</t>
  </si>
  <si>
    <r>
      <t>P</t>
    </r>
    <r>
      <rPr>
        <b/>
        <vertAlign val="subscript"/>
        <sz val="10"/>
        <color theme="0"/>
        <rFont val="Arial"/>
        <family val="2"/>
      </rPr>
      <t>2</t>
    </r>
    <r>
      <rPr>
        <b/>
        <sz val="10"/>
        <color theme="0"/>
        <rFont val="Arial"/>
        <family val="2"/>
      </rPr>
      <t>O</t>
    </r>
    <r>
      <rPr>
        <b/>
        <vertAlign val="subscript"/>
        <sz val="10"/>
        <color theme="0"/>
        <rFont val="Arial"/>
        <family val="2"/>
      </rPr>
      <t>5</t>
    </r>
    <r>
      <rPr>
        <b/>
        <sz val="10"/>
        <color theme="0"/>
        <rFont val="Arial"/>
        <family val="2"/>
      </rPr>
      <t>-Nährstoff-gehalt kg/dt</t>
    </r>
  </si>
  <si>
    <r>
      <t>K</t>
    </r>
    <r>
      <rPr>
        <b/>
        <vertAlign val="subscript"/>
        <sz val="10"/>
        <color theme="0"/>
        <rFont val="Arial"/>
        <family val="2"/>
      </rPr>
      <t>2</t>
    </r>
    <r>
      <rPr>
        <b/>
        <sz val="10"/>
        <color theme="0"/>
        <rFont val="Arial"/>
        <family val="2"/>
      </rPr>
      <t>O-Nährstoff-gehalt kg/dt</t>
    </r>
  </si>
  <si>
    <t>MgO-Nährstoff-gehalt kg/dt</t>
  </si>
  <si>
    <t>2/3 Korrektur N-Nach-lieferung bei Probenahme &gt;= 4 Wo nach Einarbeitung kg/ha</t>
  </si>
  <si>
    <t>Etrags-niveau (Feld-abfuhr) dt/ha</t>
  </si>
  <si>
    <t>Ertrags-differenz dt/ha</t>
  </si>
  <si>
    <t>Höchst-zuschläge bei höheren Erträgen je Einheit 
kg/ha</t>
  </si>
  <si>
    <t>Mindest-abschläge bei niedrigeren Erträgen je Einheit 
kg/ha</t>
  </si>
  <si>
    <t>Ausbring-einheit</t>
  </si>
  <si>
    <t>MgO-Fest-legung kg/ha</t>
  </si>
  <si>
    <t>Diaglutin Npellet</t>
  </si>
  <si>
    <t>Pilzsubstrat</t>
  </si>
  <si>
    <t>DüV-Bezeichnung</t>
  </si>
  <si>
    <t>keine Angabe</t>
  </si>
  <si>
    <t>Einheit 
N-Expert</t>
  </si>
  <si>
    <t>Ertrags-differenz %</t>
  </si>
  <si>
    <t>Zuschläge bei höheren Erträgen je Einheit 
kg/ha</t>
  </si>
  <si>
    <t>Abschläge bei niedrigeren Erträgen je Einheit 
kg/ha</t>
  </si>
  <si>
    <t>Weizen, Sommer</t>
  </si>
  <si>
    <t xml:space="preserve">Berechnet
</t>
  </si>
  <si>
    <t>Probe-nahme-tiefe
cm</t>
  </si>
  <si>
    <t>N-Mindest-abschlag 
kg/ha</t>
  </si>
  <si>
    <t>Dauerbrache</t>
  </si>
  <si>
    <t>Feldgras</t>
  </si>
  <si>
    <t>Gemüse ohne Kohlarten</t>
  </si>
  <si>
    <t>Getreide (mit/ohne Stroh)</t>
  </si>
  <si>
    <t>Grünland</t>
  </si>
  <si>
    <t>Kartoffel</t>
  </si>
  <si>
    <t>Klee</t>
  </si>
  <si>
    <t>Kleegras</t>
  </si>
  <si>
    <t>Kohlgemüse</t>
  </si>
  <si>
    <t>Körnerleguminosen</t>
  </si>
  <si>
    <t>Körnermais</t>
  </si>
  <si>
    <t>Luzerne</t>
  </si>
  <si>
    <t>Raps</t>
  </si>
  <si>
    <t>Rotationsbrache mit Leguminosen</t>
  </si>
  <si>
    <t>Rotationsbrache ohne Leguminosen</t>
  </si>
  <si>
    <t>Silomais</t>
  </si>
  <si>
    <t>Zuckerrüben ohne Blatternte</t>
  </si>
  <si>
    <t>Fläche ha</t>
  </si>
  <si>
    <t>Ertragsdifferenz %</t>
  </si>
  <si>
    <t>Differenz %</t>
  </si>
  <si>
    <t>Gerste, Sommer</t>
  </si>
  <si>
    <t>Gerste, Winter</t>
  </si>
  <si>
    <t>Hafer</t>
  </si>
  <si>
    <t>Kartoffel, früh</t>
  </si>
  <si>
    <t>Mais, Körner</t>
  </si>
  <si>
    <t>Raps, Winter</t>
  </si>
  <si>
    <t>Roggen, Winter</t>
  </si>
  <si>
    <t>Sonnenblume</t>
  </si>
  <si>
    <t>Triticale, Winter</t>
  </si>
  <si>
    <t>Weizen, Winter A, B</t>
  </si>
  <si>
    <t>Weizen, Winter C</t>
  </si>
  <si>
    <t>Weizen, Winter E</t>
  </si>
  <si>
    <t>Zuckerrübe</t>
  </si>
  <si>
    <t>Blumenkohl</t>
  </si>
  <si>
    <t>Brokkoli</t>
  </si>
  <si>
    <t>Buschbohnen</t>
  </si>
  <si>
    <t>Chicoreerüben</t>
  </si>
  <si>
    <t>Chinakohl</t>
  </si>
  <si>
    <t>Dill, Frischmarkt</t>
  </si>
  <si>
    <t>Dill, Industrieware</t>
  </si>
  <si>
    <t>Erdbeeren, Frühjahr</t>
  </si>
  <si>
    <t>Erdbeeren, nach Ernte (f. Ernte i. Folgejahr)</t>
  </si>
  <si>
    <t>Erdbeeren, Pflanzung</t>
  </si>
  <si>
    <t>Feldsalat</t>
  </si>
  <si>
    <t>Feldsalat, großblättrig</t>
  </si>
  <si>
    <t>Grünkohl</t>
  </si>
  <si>
    <t>Knollenfenchel</t>
  </si>
  <si>
    <t>Kohlrabi</t>
  </si>
  <si>
    <t>Möhren, Bund</t>
  </si>
  <si>
    <t>Möhren, Industrie</t>
  </si>
  <si>
    <t>Möhren, Wasch</t>
  </si>
  <si>
    <t>Pastinake</t>
  </si>
  <si>
    <t>Petersilie, Blatt, 1. Schnitt</t>
  </si>
  <si>
    <t>Petersilie, Blatt, nach einem Schnitt</t>
  </si>
  <si>
    <t>Petersilie, Wurzel</t>
  </si>
  <si>
    <t>Porree</t>
  </si>
  <si>
    <t>Radies</t>
  </si>
  <si>
    <t>Rettich, Bund</t>
  </si>
  <si>
    <t>Rettich, deutsch</t>
  </si>
  <si>
    <t>Rettich, japanisch</t>
  </si>
  <si>
    <t>Rhabarber, 1. Standjahr</t>
  </si>
  <si>
    <t>Rhabarber, 2. Standjahr nach Ernte</t>
  </si>
  <si>
    <t>Rhabarber, 2. Standjahr, Austrieb</t>
  </si>
  <si>
    <t>Rhabarber, 3. Standjahr nach Ernte</t>
  </si>
  <si>
    <t>Rhabarber, 3. Standjahr, Austrieb</t>
  </si>
  <si>
    <t>Rhabarber, 4. Standjahr nach Ernte</t>
  </si>
  <si>
    <t>Rhabarber, 4. Standjahr, Austrieb</t>
  </si>
  <si>
    <t>Rosenkohl</t>
  </si>
  <si>
    <t>Rote Rüben</t>
  </si>
  <si>
    <t>Rotkohl</t>
  </si>
  <si>
    <t>Rucola, Feinware</t>
  </si>
  <si>
    <t>Rucola, Grobware</t>
  </si>
  <si>
    <t>Salate, Baby Leaf Lettuce</t>
  </si>
  <si>
    <t>Salate, Blatt-, grün (Lollo, Eichblatt, Krul)</t>
  </si>
  <si>
    <t>Salate, Blatt-, rot (Lollo, Eichblatt, Krul)</t>
  </si>
  <si>
    <t>Salate, Eissalat</t>
  </si>
  <si>
    <t>Salate, Endivien Friseé</t>
  </si>
  <si>
    <t>Salate, Endivien glattblättrig</t>
  </si>
  <si>
    <t>Salate, Kopfsalat</t>
  </si>
  <si>
    <t>Salate, Radicchio</t>
  </si>
  <si>
    <t>Salate, Romana</t>
  </si>
  <si>
    <t>Salate, Romana Herzen</t>
  </si>
  <si>
    <t>Salate, verschiedene Arten</t>
  </si>
  <si>
    <t>Salate, Zuckerhut</t>
  </si>
  <si>
    <t>Schnittlauch, Anbau für Treiberei</t>
  </si>
  <si>
    <t>Schnittlauch, gesät, bis 1. Schnitt</t>
  </si>
  <si>
    <t>Schnittlauch, nach einem Schnitt</t>
  </si>
  <si>
    <t>Schwarzwurzel</t>
  </si>
  <si>
    <t>Sellerie, Bund</t>
  </si>
  <si>
    <t>Sellerie, Knollen</t>
  </si>
  <si>
    <t>Sellerie, Stangen</t>
  </si>
  <si>
    <t>Spargel, 1. Standjahr</t>
  </si>
  <si>
    <t>Spargel, 2. Standjahr mit Ernte</t>
  </si>
  <si>
    <t>Spargel, 2. Standjahr ohne Ernte</t>
  </si>
  <si>
    <t>Spargel, 3. Standjahr</t>
  </si>
  <si>
    <t>Spargel, ab 4. Standjahr</t>
  </si>
  <si>
    <t>Spinat, Blatt-, FM, Baby</t>
  </si>
  <si>
    <t>Spinat, Blatt-, Standard</t>
  </si>
  <si>
    <t>Spinat, Hack-, Standard</t>
  </si>
  <si>
    <t>Stangenbohne, Standard</t>
  </si>
  <si>
    <t>Weißkohl, Frischmarkt (rund, spitz, flach)</t>
  </si>
  <si>
    <t>Weißkohl, Industrie (rund, spitz, flach)</t>
  </si>
  <si>
    <t>Wirsing</t>
  </si>
  <si>
    <t>Zucchini</t>
  </si>
  <si>
    <t>Zuckermais</t>
  </si>
  <si>
    <t>Zwiebel, Bund-</t>
  </si>
  <si>
    <t>Zwiebel, Trocken</t>
  </si>
  <si>
    <t>Kompost 1. Vorjahr</t>
  </si>
  <si>
    <t>Kompost 2. Vorjahr</t>
  </si>
  <si>
    <t>Kompost 3. Vorjahr</t>
  </si>
  <si>
    <t>ausgebrachte Menge t, m³/ha</t>
  </si>
  <si>
    <t>N-Abschlag kg/ha</t>
  </si>
  <si>
    <t>Summe N-Abschläge kg/ha</t>
  </si>
  <si>
    <t>bei Düngung in Kulturwoche</t>
  </si>
  <si>
    <t>Kulturgruppe</t>
  </si>
  <si>
    <t>G</t>
  </si>
  <si>
    <t>Ertragsdifferenz dt/ha</t>
  </si>
  <si>
    <t>Differenz dt/ha</t>
  </si>
  <si>
    <t>Zuckerrübe mit Kraut</t>
  </si>
  <si>
    <t>Kartoffel, früh mit Kraut</t>
  </si>
  <si>
    <t>Kartoffel mit Kraut</t>
  </si>
  <si>
    <t>Mais, Silo 28 % TS</t>
  </si>
  <si>
    <t>Mais, Silo 35 % TS</t>
  </si>
  <si>
    <t>HG</t>
  </si>
  <si>
    <t>Kulturen</t>
  </si>
  <si>
    <t>Gemüse, Erdbeere, Kräuter frisch/gefrostet</t>
  </si>
  <si>
    <t>Ackerbau inkl. Süßkartoffel</t>
  </si>
  <si>
    <t>Heil- und Gewürzpflanzen getrocknet (=Drogen)</t>
  </si>
  <si>
    <t>Bergarnika, Blüte</t>
  </si>
  <si>
    <t>Düngejahr:</t>
  </si>
  <si>
    <t>Betrieb:</t>
  </si>
  <si>
    <t>N-Zuschlag Abdeckung kg /ha</t>
  </si>
  <si>
    <t>Gemüsevorkultur im gleichen Jahr</t>
  </si>
  <si>
    <t>Stand:</t>
  </si>
  <si>
    <t>Datum</t>
  </si>
  <si>
    <t>Vorfrucht (Hauptfrucht Vorjahr)</t>
  </si>
  <si>
    <t>N-Abschlag Humus kg/ha</t>
  </si>
  <si>
    <t>N-Abschlag Gemüsevorkultur kg/ha</t>
  </si>
  <si>
    <t>N-Abschlag Vorfrucht kg/ha</t>
  </si>
  <si>
    <t>N-Abschlag Zwischenfrucht kg/ha</t>
  </si>
  <si>
    <t>1. andere organische Dünger Vorjahr</t>
  </si>
  <si>
    <t>2. andere organische Dünger Vorjahr</t>
  </si>
  <si>
    <t>3. andere organische Dünger Vorjahr</t>
  </si>
  <si>
    <t>4. andere organische Dünger Vorjahr</t>
  </si>
  <si>
    <t>Humusgehalt größer 4 %</t>
  </si>
  <si>
    <t>N-Bedarfs-wert 
kg/ha</t>
  </si>
  <si>
    <t>Raps, Winter mit Kraut</t>
  </si>
  <si>
    <t>Sudangras (Sorghumhirse)</t>
  </si>
  <si>
    <t>Vorfrucht</t>
  </si>
  <si>
    <t>2/3 Korrektur 
N-Nach-lieferung bei Probe-nahme
 &gt;= 4 Wo nach Einarbeitung kg/ha</t>
  </si>
  <si>
    <r>
      <rPr>
        <b/>
        <sz val="11"/>
        <rFont val="Calibri"/>
        <family val="2"/>
        <scheme val="minor"/>
      </rPr>
      <t>N-Fix kg/dt FM</t>
    </r>
  </si>
  <si>
    <t>HNV
1:x</t>
  </si>
  <si>
    <t>Zuschlag bei höherem Ertrag je Einheit 
kg/ha</t>
  </si>
  <si>
    <t>Abschlag bei niedrigerem Ertrag je Einheit 
kg/ha</t>
  </si>
  <si>
    <t xml:space="preserve">Abschlag N-Nach-lieferung Folge-kultur kg/ha </t>
  </si>
  <si>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-Nährstoff-gehalt kg/dt</t>
    </r>
  </si>
  <si>
    <r>
      <t>K</t>
    </r>
    <r>
      <rPr>
        <b/>
        <vertAlign val="subscript"/>
        <sz val="11"/>
        <rFont val="Calibri"/>
        <family val="2"/>
        <scheme val="minor"/>
      </rPr>
      <t>2</t>
    </r>
    <r>
      <rPr>
        <b/>
        <sz val="11"/>
        <rFont val="Calibri"/>
        <family val="2"/>
        <scheme val="minor"/>
      </rPr>
      <t>O-Nährstoff-gehalt kg/dt</t>
    </r>
  </si>
  <si>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-Fest-legung kg/ha</t>
    </r>
  </si>
  <si>
    <r>
      <t>K</t>
    </r>
    <r>
      <rPr>
        <b/>
        <vertAlign val="subscript"/>
        <sz val="11"/>
        <rFont val="Calibri"/>
        <family val="2"/>
        <scheme val="minor"/>
      </rPr>
      <t>2</t>
    </r>
    <r>
      <rPr>
        <b/>
        <sz val="11"/>
        <rFont val="Calibri"/>
        <family val="2"/>
        <scheme val="minor"/>
      </rPr>
      <t>O-Fest-legung kg/ha</t>
    </r>
  </si>
  <si>
    <t>N-Zuschlag 
kg/ha</t>
  </si>
  <si>
    <t>Humus-
gehalt %</t>
  </si>
  <si>
    <t>N-Mindest-
abschlag
kg/ha</t>
  </si>
  <si>
    <t>Probe-nahme-tiefe 
cm</t>
  </si>
  <si>
    <r>
      <t>P</t>
    </r>
    <r>
      <rPr>
        <b/>
        <vertAlign val="subscript"/>
        <sz val="11"/>
        <rFont val="Calibri"/>
        <family val="2"/>
      </rPr>
      <t>2</t>
    </r>
    <r>
      <rPr>
        <b/>
        <sz val="11"/>
        <rFont val="Calibri"/>
        <family val="2"/>
      </rPr>
      <t>O</t>
    </r>
    <r>
      <rPr>
        <b/>
        <vertAlign val="subscript"/>
        <sz val="11"/>
        <rFont val="Calibri"/>
        <family val="2"/>
      </rPr>
      <t>5</t>
    </r>
    <r>
      <rPr>
        <b/>
        <sz val="11"/>
        <rFont val="Calibri"/>
        <family val="2"/>
      </rPr>
      <t xml:space="preserve">
kg FM/t, m³ </t>
    </r>
  </si>
  <si>
    <r>
      <t>K</t>
    </r>
    <r>
      <rPr>
        <b/>
        <vertAlign val="subscript"/>
        <sz val="11"/>
        <rFont val="Calibri"/>
        <family val="2"/>
      </rPr>
      <t>2</t>
    </r>
    <r>
      <rPr>
        <b/>
        <sz val="11"/>
        <rFont val="Calibri"/>
        <family val="2"/>
      </rPr>
      <t xml:space="preserve">O
kg FM/t, m³ </t>
    </r>
  </si>
  <si>
    <t xml:space="preserve">MgO
kg FM/t, m³ </t>
  </si>
  <si>
    <r>
      <t>N</t>
    </r>
    <r>
      <rPr>
        <b/>
        <vertAlign val="subscript"/>
        <sz val="11"/>
        <rFont val="Calibri"/>
        <family val="2"/>
      </rPr>
      <t xml:space="preserve">mineralisch </t>
    </r>
    <r>
      <rPr>
        <b/>
        <sz val="11"/>
        <rFont val="Calibri"/>
        <family val="2"/>
      </rPr>
      <t xml:space="preserve">
kg FM/t, m³ </t>
    </r>
  </si>
  <si>
    <r>
      <t>N</t>
    </r>
    <r>
      <rPr>
        <b/>
        <vertAlign val="subscript"/>
        <sz val="11"/>
        <rFont val="Calibri"/>
        <family val="2"/>
      </rPr>
      <t>gesamt</t>
    </r>
    <r>
      <rPr>
        <b/>
        <sz val="11"/>
        <rFont val="Calibri"/>
        <family val="2"/>
      </rPr>
      <t xml:space="preserve">
kg FM/t, m³</t>
    </r>
  </si>
  <si>
    <r>
      <t>N</t>
    </r>
    <r>
      <rPr>
        <b/>
        <vertAlign val="subscript"/>
        <sz val="11"/>
        <rFont val="Calibri"/>
        <family val="2"/>
      </rPr>
      <t xml:space="preserve">mineralisch </t>
    </r>
    <r>
      <rPr>
        <b/>
        <sz val="11"/>
        <rFont val="Calibri"/>
        <family val="2"/>
      </rPr>
      <t xml:space="preserve">
kg FM/t</t>
    </r>
  </si>
  <si>
    <r>
      <t>N</t>
    </r>
    <r>
      <rPr>
        <b/>
        <vertAlign val="subscript"/>
        <sz val="11"/>
        <rFont val="Calibri"/>
        <family val="2"/>
      </rPr>
      <t>gesamt</t>
    </r>
    <r>
      <rPr>
        <b/>
        <sz val="11"/>
        <rFont val="Calibri"/>
        <family val="2"/>
      </rPr>
      <t xml:space="preserve"> 
kg FM/t</t>
    </r>
  </si>
  <si>
    <r>
      <t>P</t>
    </r>
    <r>
      <rPr>
        <b/>
        <vertAlign val="subscript"/>
        <sz val="11"/>
        <rFont val="Calibri"/>
        <family val="2"/>
      </rPr>
      <t>2</t>
    </r>
    <r>
      <rPr>
        <b/>
        <sz val="11"/>
        <rFont val="Calibri"/>
        <family val="2"/>
      </rPr>
      <t>O</t>
    </r>
    <r>
      <rPr>
        <b/>
        <vertAlign val="subscript"/>
        <sz val="11"/>
        <rFont val="Calibri"/>
        <family val="2"/>
      </rPr>
      <t>5</t>
    </r>
    <r>
      <rPr>
        <b/>
        <sz val="11"/>
        <rFont val="Calibri"/>
        <family val="2"/>
      </rPr>
      <t xml:space="preserve"> 
kg FM/t</t>
    </r>
  </si>
  <si>
    <r>
      <t>K</t>
    </r>
    <r>
      <rPr>
        <b/>
        <vertAlign val="subscript"/>
        <sz val="11"/>
        <rFont val="Calibri"/>
        <family val="2"/>
      </rPr>
      <t>2</t>
    </r>
    <r>
      <rPr>
        <b/>
        <sz val="11"/>
        <rFont val="Calibri"/>
        <family val="2"/>
      </rPr>
      <t>O 
kg FM/t</t>
    </r>
  </si>
  <si>
    <t>MgO 
kg FM/t</t>
  </si>
  <si>
    <t>60er Kali</t>
  </si>
  <si>
    <t>Ammonsulfatsalpeter ASS</t>
  </si>
  <si>
    <t>Bittersalz</t>
  </si>
  <si>
    <t>Diammonphosphat DAP</t>
  </si>
  <si>
    <t>Ensol</t>
  </si>
  <si>
    <t>Entec</t>
  </si>
  <si>
    <t>Entec 26</t>
  </si>
  <si>
    <t>Entec N-Mg</t>
  </si>
  <si>
    <t>Entec Perfect</t>
  </si>
  <si>
    <t>Kalisalpeter</t>
  </si>
  <si>
    <t>Kalisulfat</t>
  </si>
  <si>
    <t>Kalksalpeter</t>
  </si>
  <si>
    <t>Kalkstickstoff</t>
  </si>
  <si>
    <t>Kalkammonsalpeter KAS</t>
  </si>
  <si>
    <t>Kieserit</t>
  </si>
  <si>
    <t>Kornkali mit MgO</t>
  </si>
  <si>
    <t>Nitrophoska blau</t>
  </si>
  <si>
    <t>Nitrophoska perfekt</t>
  </si>
  <si>
    <t xml:space="preserve">Nitrophoska rot </t>
  </si>
  <si>
    <t>Patentkali (Kalimagnesia)</t>
  </si>
  <si>
    <t>Schwefelsaures Ammoniak SSA</t>
  </si>
  <si>
    <t>Superphosphat</t>
  </si>
  <si>
    <t>Thomaskali</t>
  </si>
  <si>
    <t>Thomasphosphatkali</t>
  </si>
  <si>
    <t>Triplephosphat TSP</t>
  </si>
  <si>
    <r>
      <t xml:space="preserve">Ertrags-niveau </t>
    </r>
    <r>
      <rPr>
        <b/>
        <sz val="11"/>
        <color rgb="FF00B050"/>
        <rFont val="Calibri"/>
        <family val="2"/>
        <scheme val="minor"/>
      </rPr>
      <t xml:space="preserve">FM </t>
    </r>
    <r>
      <rPr>
        <b/>
        <sz val="11"/>
        <rFont val="Calibri"/>
        <family val="2"/>
        <scheme val="minor"/>
      </rPr>
      <t>dt/ha</t>
    </r>
  </si>
  <si>
    <t xml:space="preserve">Haarmehl-Pellets </t>
  </si>
  <si>
    <t>MgO-Feldabfuhr</t>
  </si>
  <si>
    <t>MgO-Festlegung (Rhizom, Speicherwurzeln)</t>
  </si>
  <si>
    <t>MgO-Düngebedarf kg/ha</t>
  </si>
  <si>
    <t>Bewirtschaftungseinheit, 
Schlag (=Fläche)</t>
  </si>
  <si>
    <t>MgO-Düngebedarf kg/Fläche</t>
  </si>
  <si>
    <r>
      <t xml:space="preserve">Berech-neter Betriebs-ertrag </t>
    </r>
    <r>
      <rPr>
        <b/>
        <sz val="11"/>
        <color rgb="FF00B050"/>
        <rFont val="Calibri"/>
        <family val="2"/>
        <scheme val="minor"/>
      </rPr>
      <t xml:space="preserve">FM </t>
    </r>
    <r>
      <rPr>
        <b/>
        <sz val="11"/>
        <rFont val="Calibri"/>
        <family val="2"/>
        <scheme val="minor"/>
      </rPr>
      <t xml:space="preserve">
dt/ha</t>
    </r>
  </si>
  <si>
    <r>
      <t>K</t>
    </r>
    <r>
      <rPr>
        <vertAlign val="subscript"/>
        <sz val="12"/>
        <color theme="1"/>
        <rFont val="Calibri"/>
        <family val="2"/>
        <scheme val="minor"/>
      </rPr>
      <t>2</t>
    </r>
    <r>
      <rPr>
        <sz val="12"/>
        <color theme="1"/>
        <rFont val="Calibri"/>
        <family val="2"/>
        <scheme val="minor"/>
      </rPr>
      <t>O-Feldabfuhr DüV-Ertrag kg/ha</t>
    </r>
  </si>
  <si>
    <r>
      <t>K</t>
    </r>
    <r>
      <rPr>
        <vertAlign val="subscript"/>
        <sz val="12"/>
        <color theme="1"/>
        <rFont val="Calibri"/>
        <family val="2"/>
        <scheme val="minor"/>
      </rPr>
      <t>2</t>
    </r>
    <r>
      <rPr>
        <sz val="12"/>
        <color theme="1"/>
        <rFont val="Calibri"/>
        <family val="2"/>
        <scheme val="minor"/>
      </rPr>
      <t>O-Festlegung (Rhizom, Speicherwurzeln)</t>
    </r>
  </si>
  <si>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-Abfuhr DüV-Ertrag kg /ha</t>
    </r>
  </si>
  <si>
    <t>Abdeckung Verfrühung (nicht f. Spargel)</t>
  </si>
  <si>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-Nähr-stoff-gehalt kg/dt FM</t>
    </r>
  </si>
  <si>
    <r>
      <t>K</t>
    </r>
    <r>
      <rPr>
        <b/>
        <vertAlign val="subscript"/>
        <sz val="11"/>
        <rFont val="Calibri"/>
        <family val="2"/>
        <scheme val="minor"/>
      </rPr>
      <t>2</t>
    </r>
    <r>
      <rPr>
        <b/>
        <sz val="11"/>
        <rFont val="Calibri"/>
        <family val="2"/>
        <scheme val="minor"/>
      </rPr>
      <t>O-Nähr-stoff-gehalt kg/dt FM</t>
    </r>
  </si>
  <si>
    <t>MgO-Nähr-stoff-gehalt kg/dt FM</t>
  </si>
  <si>
    <t>N-
Nähr-stoff-gehalt kg/dt FM</t>
  </si>
  <si>
    <t>EV
Faktor
FM/
Droge</t>
  </si>
  <si>
    <t>Probe-nahme 
in 
Kultur-woche</t>
  </si>
  <si>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-Nähr-stoff-gehalt kg/dt</t>
    </r>
  </si>
  <si>
    <r>
      <t>K</t>
    </r>
    <r>
      <rPr>
        <b/>
        <vertAlign val="subscript"/>
        <sz val="11"/>
        <rFont val="Calibri"/>
        <family val="2"/>
        <scheme val="minor"/>
      </rPr>
      <t>2</t>
    </r>
    <r>
      <rPr>
        <b/>
        <sz val="11"/>
        <rFont val="Calibri"/>
        <family val="2"/>
        <scheme val="minor"/>
      </rPr>
      <t>O-Nähr-stoff-gehalt kg/dt</t>
    </r>
  </si>
  <si>
    <t>MgO-Nähr-stoff-gehalt kg/dt</t>
  </si>
  <si>
    <t>N-
Nähr-stoff-gehalt kg/dt</t>
  </si>
  <si>
    <r>
      <t>K</t>
    </r>
    <r>
      <rPr>
        <vertAlign val="subscript"/>
        <sz val="12"/>
        <color theme="1"/>
        <rFont val="Calibri"/>
        <family val="2"/>
        <scheme val="minor"/>
      </rPr>
      <t>2</t>
    </r>
    <r>
      <rPr>
        <sz val="12"/>
        <color theme="1"/>
        <rFont val="Calibri"/>
        <family val="2"/>
        <scheme val="minor"/>
      </rPr>
      <t>O-Bodengehaltsklasse</t>
    </r>
  </si>
  <si>
    <t>MgO-Bodengehaltsklasse</t>
  </si>
  <si>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-Festlegung (Rhizom, Speicherwurzel)</t>
    </r>
  </si>
  <si>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-Ertragszu-, abschlag kg/ha</t>
    </r>
  </si>
  <si>
    <t>N-Ertragszu-, abschlag kg/ha</t>
  </si>
  <si>
    <t>N-Abschlag organische Düngung Vorjahr</t>
  </si>
  <si>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-Gehalt mg/100 g Boden (CAL)</t>
    </r>
  </si>
  <si>
    <r>
      <t>Produkt 1</t>
    </r>
    <r>
      <rPr>
        <i/>
        <sz val="10"/>
        <rFont val="Calibri"/>
        <family val="2"/>
        <scheme val="minor"/>
      </rPr>
      <t xml:space="preserve">
(Düngemittel, Bodenhilfsstoffe, Kultursubstrate, Pflanzenhilfsmittel)</t>
    </r>
  </si>
  <si>
    <r>
      <t>Produkt 4</t>
    </r>
    <r>
      <rPr>
        <i/>
        <sz val="10"/>
        <rFont val="Calibri"/>
        <family val="2"/>
        <scheme val="minor"/>
      </rPr>
      <t xml:space="preserve">
(Düngemittel, Bodenhilfsstoffe, Kultursubstrate, Pflanzenhilfsmittel)</t>
    </r>
  </si>
  <si>
    <r>
      <t>Produkt 3</t>
    </r>
    <r>
      <rPr>
        <i/>
        <sz val="10"/>
        <rFont val="Calibri"/>
        <family val="2"/>
        <scheme val="minor"/>
      </rPr>
      <t xml:space="preserve">
(Düngemittel, Bodenhilfsstoffe, Kultursubstrate, Pflanzenhilfsmittel)</t>
    </r>
  </si>
  <si>
    <r>
      <t>Produkt 2</t>
    </r>
    <r>
      <rPr>
        <i/>
        <sz val="10"/>
        <rFont val="Calibri"/>
        <family val="2"/>
        <scheme val="minor"/>
      </rPr>
      <t xml:space="preserve">
(Düngemittel, Bodenhilfsstoffe, Kultursubstrate, Pflanzenhilfsmittel)</t>
    </r>
  </si>
  <si>
    <t>N-Mangel während Kulturführung?</t>
  </si>
  <si>
    <t>Herausgeber:</t>
  </si>
  <si>
    <t xml:space="preserve">Dienstleistungszentrum Ländlicher Raum (DLR) - Rheinpfalz, - Abteilung Gartenbau - </t>
  </si>
  <si>
    <t>Breitenweg 71, 67435 Neustadt an der Weinstraße</t>
  </si>
  <si>
    <t>Autoren:</t>
  </si>
  <si>
    <t>DLR Rheinpfalz</t>
  </si>
  <si>
    <t>Alle Angaben ohne Gewähr!</t>
  </si>
  <si>
    <t>Datenquellen:</t>
  </si>
  <si>
    <t>Bei Rückfragen:</t>
  </si>
  <si>
    <t>und Gemischtbetriebe</t>
  </si>
  <si>
    <t>Haftungsausschluss:</t>
  </si>
  <si>
    <t>für Gemüse-, Erdbeer-, Heil- &amp; Gewürzpflanzen-</t>
  </si>
  <si>
    <t xml:space="preserve"> -</t>
  </si>
  <si>
    <t xml:space="preserve">Eine nicht richtig erstellte Düngebedarfsermittlung und Düngedokumentation ist eine Ordnungswidrigkeit! </t>
  </si>
  <si>
    <r>
      <t xml:space="preserve">Der </t>
    </r>
    <r>
      <rPr>
        <b/>
        <sz val="11"/>
        <color rgb="FF9E2744"/>
        <rFont val="Calibri"/>
        <family val="2"/>
        <scheme val="minor"/>
      </rPr>
      <t>N-Abschlag aus der organischen Düngung der Vorjahre</t>
    </r>
    <r>
      <rPr>
        <sz val="11"/>
        <rFont val="Calibri"/>
        <family val="2"/>
        <scheme val="minor"/>
      </rPr>
      <t xml:space="preserve"> ist in einem separaten Arbeitsblatt nach Eingabe aller anderen Daten zu berechnen. Die Daten werden übernommen. Weitere organische Dünger können in den Arbeitsblättern Kompost und andere organische Dünger eingegeben werden.</t>
    </r>
  </si>
  <si>
    <t>Kerstin Mahler, DLR Rheinpfalz, Tel. 06321-671-272, Mobil 0151-12149614, kerstin.mahler@dlr.rlp.de</t>
  </si>
  <si>
    <r>
      <t xml:space="preserve">Generell wird mit </t>
    </r>
    <r>
      <rPr>
        <b/>
        <sz val="11"/>
        <color rgb="FF9E2744"/>
        <rFont val="Calibri"/>
        <family val="2"/>
        <scheme val="minor"/>
      </rPr>
      <t>Frischmasse-Erträgen</t>
    </r>
    <r>
      <rPr>
        <sz val="11"/>
        <rFont val="Calibri"/>
        <family val="2"/>
        <scheme val="minor"/>
      </rPr>
      <t xml:space="preserve"> gerechnet. Im Arbeitsblatt </t>
    </r>
    <r>
      <rPr>
        <b/>
        <sz val="11"/>
        <color rgb="FF9E2744"/>
        <rFont val="Calibri"/>
        <family val="2"/>
        <scheme val="minor"/>
      </rPr>
      <t>Heil- und Gewürzpflanzen</t>
    </r>
    <r>
      <rPr>
        <sz val="11"/>
        <rFont val="Calibri"/>
        <family val="2"/>
        <scheme val="minor"/>
      </rPr>
      <t xml:space="preserve"> können </t>
    </r>
    <r>
      <rPr>
        <b/>
        <sz val="11"/>
        <color rgb="FF9E2744"/>
        <rFont val="Calibri"/>
        <family val="2"/>
        <scheme val="minor"/>
      </rPr>
      <t>Trockenmasse-Erträge</t>
    </r>
    <r>
      <rPr>
        <sz val="11"/>
        <rFont val="Calibri"/>
        <family val="2"/>
        <scheme val="minor"/>
      </rPr>
      <t xml:space="preserve"> dieser Kulturgruppe umgerechnet und übernommen werden.</t>
    </r>
  </si>
  <si>
    <t>Kurzanleitung</t>
  </si>
  <si>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-Bodenzu-, abschlag</t>
    </r>
  </si>
  <si>
    <r>
      <t>K</t>
    </r>
    <r>
      <rPr>
        <vertAlign val="subscript"/>
        <sz val="12"/>
        <color theme="1"/>
        <rFont val="Calibri"/>
        <family val="2"/>
        <scheme val="minor"/>
      </rPr>
      <t>2</t>
    </r>
    <r>
      <rPr>
        <sz val="12"/>
        <color theme="1"/>
        <rFont val="Calibri"/>
        <family val="2"/>
        <scheme val="minor"/>
      </rPr>
      <t>O-Ertragszu-, abschlag kg/ha</t>
    </r>
  </si>
  <si>
    <r>
      <t>K</t>
    </r>
    <r>
      <rPr>
        <vertAlign val="subscript"/>
        <sz val="12"/>
        <color theme="1"/>
        <rFont val="Calibri"/>
        <family val="2"/>
        <scheme val="minor"/>
      </rPr>
      <t>2</t>
    </r>
    <r>
      <rPr>
        <sz val="12"/>
        <color theme="1"/>
        <rFont val="Calibri"/>
        <family val="2"/>
        <scheme val="minor"/>
      </rPr>
      <t>O-Bodenzu-, abschlag kg/ha</t>
    </r>
  </si>
  <si>
    <t>MgO-Ertragszu-, abschlag kg/ha</t>
  </si>
  <si>
    <t>MgO-Bodenzu-, abschlag kg/ha</t>
  </si>
  <si>
    <t>Art</t>
  </si>
  <si>
    <t>mineralisch</t>
  </si>
  <si>
    <t>Weizen, Hart (Durum)</t>
  </si>
  <si>
    <t>Lein, Öl</t>
  </si>
  <si>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 xml:space="preserve">-Bodengehaltsklasse </t>
    </r>
    <r>
      <rPr>
        <i/>
        <sz val="8"/>
        <color theme="1"/>
        <rFont val="Calibri"/>
        <family val="2"/>
        <scheme val="minor"/>
      </rPr>
      <t>DLR/Bolap</t>
    </r>
  </si>
  <si>
    <t>Datum DBE</t>
  </si>
  <si>
    <t>Ammonium-Harnstoff-Lösung AHL</t>
  </si>
  <si>
    <r>
      <t xml:space="preserve">Dünger </t>
    </r>
    <r>
      <rPr>
        <sz val="11"/>
        <rFont val="Calibri"/>
        <family val="2"/>
      </rPr>
      <t xml:space="preserve">
u.a. Hauptnährstoffhaltige Produkte</t>
    </r>
  </si>
  <si>
    <t>_Andere 10</t>
  </si>
  <si>
    <t>N-Mindest-wirksam-keit 
Ausbring-jahr
 %</t>
  </si>
  <si>
    <t>_Andere 11</t>
  </si>
  <si>
    <t>_Andere 12</t>
  </si>
  <si>
    <t>_Andere 13</t>
  </si>
  <si>
    <t>_Andere 14</t>
  </si>
  <si>
    <t>_Andere 15</t>
  </si>
  <si>
    <t>_Andere 16</t>
  </si>
  <si>
    <t>_Andere 17</t>
  </si>
  <si>
    <t>_Andere 18</t>
  </si>
  <si>
    <t>_Andere 19</t>
  </si>
  <si>
    <t>_Andere 20</t>
  </si>
  <si>
    <t xml:space="preserve">   Grund für
höheren N-Bedarf</t>
  </si>
  <si>
    <t>Grund für
höheren P-Bedarf</t>
  </si>
  <si>
    <t>Kerstin Mahler, Joachim Ziegler</t>
  </si>
  <si>
    <t xml:space="preserve"> - Düngeverordnung DüV 2017, gültig seit 2. Juni 2017</t>
  </si>
  <si>
    <t xml:space="preserve"> - Geänderte Düngeverordnung DüV 2020, gültig seit 1. Mai 2020</t>
  </si>
  <si>
    <t xml:space="preserve"> - N-Expertdaten organische Dünger, IGZ Großbeeren</t>
  </si>
  <si>
    <t>Sellerie, Schnitt, Kraut</t>
  </si>
  <si>
    <r>
      <t>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-Mangel während Kulturführung?</t>
    </r>
  </si>
  <si>
    <r>
      <t>K</t>
    </r>
    <r>
      <rPr>
        <b/>
        <vertAlign val="subscript"/>
        <sz val="14"/>
        <color theme="1"/>
        <rFont val="Calibri"/>
        <family val="2"/>
        <scheme val="minor"/>
      </rPr>
      <t>2</t>
    </r>
    <r>
      <rPr>
        <b/>
        <sz val="14"/>
        <color theme="1"/>
        <rFont val="Calibri"/>
        <family val="2"/>
        <scheme val="minor"/>
      </rPr>
      <t>O-Düngebedarf kg/ha</t>
    </r>
  </si>
  <si>
    <t>Schlüsselblume, Wurzel</t>
  </si>
  <si>
    <t>Gurke, Einleger, Land</t>
  </si>
  <si>
    <t>RAL-Fertigkompost, Pflanzenmaterial</t>
  </si>
  <si>
    <t>RAL - Fertigkompost, Hausabfälle</t>
  </si>
  <si>
    <r>
      <t>Max. P</t>
    </r>
    <r>
      <rPr>
        <vertAlign val="subscript"/>
        <sz val="12"/>
        <color theme="1"/>
        <rFont val="Calibri"/>
        <family val="2"/>
        <scheme val="minor"/>
      </rPr>
      <t>2</t>
    </r>
    <r>
      <rPr>
        <sz val="12"/>
        <color theme="1"/>
        <rFont val="Calibri"/>
        <family val="2"/>
        <scheme val="minor"/>
      </rPr>
      <t>O</t>
    </r>
    <r>
      <rPr>
        <vertAlign val="subscript"/>
        <sz val="12"/>
        <color theme="1"/>
        <rFont val="Calibri"/>
        <family val="2"/>
        <scheme val="minor"/>
      </rPr>
      <t>5</t>
    </r>
    <r>
      <rPr>
        <sz val="12"/>
        <color theme="1"/>
        <rFont val="Calibri"/>
        <family val="2"/>
        <scheme val="minor"/>
      </rPr>
      <t>-Nachdüngung kg/ha</t>
    </r>
  </si>
  <si>
    <r>
      <t>N</t>
    </r>
    <r>
      <rPr>
        <vertAlign val="subscript"/>
        <sz val="12"/>
        <color theme="1"/>
        <rFont val="Calibri"/>
        <family val="2"/>
        <scheme val="minor"/>
      </rPr>
      <t>gesamt</t>
    </r>
    <r>
      <rPr>
        <sz val="12"/>
        <color theme="1"/>
        <rFont val="Calibri"/>
        <family val="2"/>
        <scheme val="minor"/>
      </rPr>
      <t xml:space="preserve"> gedüngt kg/ha</t>
    </r>
  </si>
  <si>
    <r>
      <t>N</t>
    </r>
    <r>
      <rPr>
        <vertAlign val="subscript"/>
        <sz val="12"/>
        <color theme="1"/>
        <rFont val="Calibri"/>
        <family val="2"/>
        <scheme val="minor"/>
      </rPr>
      <t xml:space="preserve">verfügbar </t>
    </r>
    <r>
      <rPr>
        <sz val="12"/>
        <color theme="1"/>
        <rFont val="Calibri"/>
        <family val="2"/>
        <scheme val="minor"/>
      </rPr>
      <t>gedüngt kg/ha</t>
    </r>
  </si>
  <si>
    <r>
      <t>K</t>
    </r>
    <r>
      <rPr>
        <vertAlign val="subscript"/>
        <sz val="12"/>
        <rFont val="Calibri"/>
        <family val="2"/>
        <scheme val="minor"/>
      </rPr>
      <t>2</t>
    </r>
    <r>
      <rPr>
        <sz val="12"/>
        <rFont val="Calibri"/>
        <family val="2"/>
        <scheme val="minor"/>
      </rPr>
      <t>O-Düngebedarf kg/ha</t>
    </r>
  </si>
  <si>
    <t>MgO gedüngt kg/ha</t>
  </si>
  <si>
    <r>
      <t>K</t>
    </r>
    <r>
      <rPr>
        <vertAlign val="subscript"/>
        <sz val="12"/>
        <color theme="1"/>
        <rFont val="Calibri"/>
        <family val="2"/>
        <scheme val="minor"/>
      </rPr>
      <t>2</t>
    </r>
    <r>
      <rPr>
        <sz val="12"/>
        <color theme="1"/>
        <rFont val="Calibri"/>
        <family val="2"/>
        <scheme val="minor"/>
      </rPr>
      <t>O gedüngt kg/ha</t>
    </r>
  </si>
  <si>
    <t>Menge kg, l/ha</t>
  </si>
  <si>
    <t>MgO kg, l/ha</t>
  </si>
  <si>
    <r>
      <t>K</t>
    </r>
    <r>
      <rPr>
        <vertAlign val="subscript"/>
        <sz val="11"/>
        <color theme="0" tint="-0.499984740745262"/>
        <rFont val="Calibri"/>
        <family val="2"/>
        <scheme val="minor"/>
      </rPr>
      <t>2</t>
    </r>
    <r>
      <rPr>
        <sz val="12"/>
        <color theme="0" tint="-0.499984740745262"/>
        <rFont val="Calibri"/>
        <family val="2"/>
        <scheme val="minor"/>
      </rPr>
      <t>O gedüngt kg/Fläche</t>
    </r>
  </si>
  <si>
    <t>MgO gedüngt kg/Fläche</t>
  </si>
  <si>
    <t>bei Ertrag FM dt/ha</t>
  </si>
  <si>
    <t>Betriebsertrag dt FM/ha</t>
  </si>
  <si>
    <t xml:space="preserve">   Bemerkungen</t>
  </si>
  <si>
    <t>Datum N-DBE</t>
  </si>
  <si>
    <t>1. Schritt: Schlagliste anlegen</t>
  </si>
  <si>
    <t>2. Schritt: Stickstoffdüngebedarfsermittlung nach DüV</t>
  </si>
  <si>
    <t>Phosphatkali</t>
  </si>
  <si>
    <t>MgO-Gehalt mg/100 g Boden</t>
  </si>
  <si>
    <r>
      <t>K</t>
    </r>
    <r>
      <rPr>
        <b/>
        <vertAlign val="subscript"/>
        <sz val="10"/>
        <rFont val="Arial"/>
        <family val="2"/>
      </rPr>
      <t>2</t>
    </r>
    <r>
      <rPr>
        <b/>
        <sz val="10"/>
        <rFont val="Arial"/>
        <family val="2"/>
      </rPr>
      <t>O-
Gehalt mg/100 g Boden</t>
    </r>
  </si>
  <si>
    <r>
      <t>K</t>
    </r>
    <r>
      <rPr>
        <vertAlign val="subscript"/>
        <sz val="12"/>
        <color theme="1"/>
        <rFont val="Calibri"/>
        <family val="2"/>
        <scheme val="minor"/>
      </rPr>
      <t>2</t>
    </r>
    <r>
      <rPr>
        <sz val="12"/>
        <color theme="1"/>
        <rFont val="Calibri"/>
        <family val="2"/>
        <scheme val="minor"/>
      </rPr>
      <t>O-Gehalt mg/100 g Boden</t>
    </r>
  </si>
  <si>
    <t>Gemüsevorkultur als ganze Pflanze abgefahren</t>
  </si>
  <si>
    <t>N-Korrektur Gemüsevorkultur Einarbeitung kg/ha</t>
  </si>
  <si>
    <r>
      <t>N</t>
    </r>
    <r>
      <rPr>
        <vertAlign val="subscript"/>
        <sz val="12"/>
        <color theme="1"/>
        <rFont val="Calibri"/>
        <family val="2"/>
        <scheme val="minor"/>
      </rPr>
      <t>min</t>
    </r>
    <r>
      <rPr>
        <sz val="12"/>
        <color theme="1"/>
        <rFont val="Calibri"/>
        <family val="2"/>
        <scheme val="minor"/>
      </rPr>
      <t>-Probenahmetiefe cm</t>
    </r>
  </si>
  <si>
    <t>N-Korrektur Gemüsevorkultur ganze Pflanze kg/ha</t>
  </si>
  <si>
    <r>
      <t>N</t>
    </r>
    <r>
      <rPr>
        <b/>
        <vertAlign val="subscript"/>
        <sz val="12"/>
        <color theme="1"/>
        <rFont val="Calibri"/>
        <family val="2"/>
        <scheme val="minor"/>
      </rPr>
      <t>min</t>
    </r>
    <r>
      <rPr>
        <b/>
        <sz val="12"/>
        <color theme="1"/>
        <rFont val="Calibri"/>
        <family val="2"/>
        <scheme val="minor"/>
      </rPr>
      <t xml:space="preserve"> kg/ha</t>
    </r>
  </si>
  <si>
    <r>
      <t xml:space="preserve">Gemüsevorkultur </t>
    </r>
    <r>
      <rPr>
        <sz val="12"/>
        <color rgb="FF000000"/>
        <rFont val="Calibri"/>
        <family val="2"/>
      </rPr>
      <t xml:space="preserve">≥ </t>
    </r>
    <r>
      <rPr>
        <sz val="12"/>
        <color rgb="FF000000"/>
        <rFont val="Calibri"/>
        <family val="2"/>
        <scheme val="minor"/>
      </rPr>
      <t>4 Wo vor N</t>
    </r>
    <r>
      <rPr>
        <vertAlign val="subscript"/>
        <sz val="12"/>
        <color rgb="FF000000"/>
        <rFont val="Calibri"/>
        <family val="2"/>
        <scheme val="minor"/>
      </rPr>
      <t>min</t>
    </r>
    <r>
      <rPr>
        <sz val="12"/>
        <color rgb="FF000000"/>
        <rFont val="Calibri"/>
        <family val="2"/>
        <scheme val="minor"/>
      </rPr>
      <t>-Probe eingearbeitet</t>
    </r>
  </si>
  <si>
    <t>pH-
Wert</t>
  </si>
  <si>
    <t>Boden-
art</t>
  </si>
  <si>
    <t>Nr.</t>
  </si>
  <si>
    <t>Schläge, Bewirtschaftungs-einheiten</t>
  </si>
  <si>
    <t>Andere 1</t>
  </si>
  <si>
    <t>Andere 2</t>
  </si>
  <si>
    <t>Andere 3</t>
  </si>
  <si>
    <t>Andere 4</t>
  </si>
  <si>
    <t>Humus-gehalt
 %</t>
  </si>
  <si>
    <t>Andere</t>
  </si>
  <si>
    <t>Andere ZF m. Nutzung</t>
  </si>
  <si>
    <t>Zwischenfrucht ZF</t>
  </si>
  <si>
    <t>Futterleg. m. Nutzung</t>
  </si>
  <si>
    <t>Leg. abgefroren</t>
  </si>
  <si>
    <t xml:space="preserve">Leg. n. abgefroren, Frühj. Einarb. </t>
  </si>
  <si>
    <t xml:space="preserve">Leg. n. abgefroren, Herbst Einarb. </t>
  </si>
  <si>
    <t>Nichtleg. abgefroren</t>
  </si>
  <si>
    <t>Nichtleg. n. abgefroren, Frühj. Einarb.</t>
  </si>
  <si>
    <t xml:space="preserve">Nichtleg. n. abgefroren, Herbst Einarb. </t>
  </si>
  <si>
    <t>organisch</t>
  </si>
  <si>
    <t>organisch-mineralisch</t>
  </si>
  <si>
    <r>
      <t>N</t>
    </r>
    <r>
      <rPr>
        <b/>
        <vertAlign val="subscript"/>
        <sz val="11"/>
        <rFont val="Calibri"/>
        <family val="2"/>
      </rPr>
      <t>mineralisch</t>
    </r>
    <r>
      <rPr>
        <b/>
        <sz val="11"/>
        <rFont val="Calibri"/>
        <family val="2"/>
      </rPr>
      <t xml:space="preserve">
kg FM/t, m</t>
    </r>
    <r>
      <rPr>
        <b/>
        <vertAlign val="superscript"/>
        <sz val="11"/>
        <rFont val="Calibri"/>
        <family val="2"/>
      </rPr>
      <t>3</t>
    </r>
  </si>
  <si>
    <t>Angaben zu Schlag, Kultur und Betriebsertrag werden in andere Arbeitsblätter übernommen. Weitere Kulturen können in den entsprechenden Tabellenblättern selbst angelegt werden und stehen dann in den Auswahllisten zur Verfügung.</t>
  </si>
  <si>
    <t>Düngebedarfsermittlung DBE</t>
  </si>
  <si>
    <t>Gemüse-, Erdbeer-, Heil- &amp; Gewürzpflanzen- u. Gemischbetriebe</t>
  </si>
  <si>
    <t>Organische Dünger</t>
  </si>
  <si>
    <t>Jauche</t>
  </si>
  <si>
    <t>Dünger aus Horn, Haar, Federn</t>
  </si>
  <si>
    <t>Dünger aus Fleisch und Knochen</t>
  </si>
  <si>
    <t>Rindergülle, Gärreste flüssig</t>
  </si>
  <si>
    <t>Feststoff-Separat aus Schweinegülle</t>
  </si>
  <si>
    <t>Schweine-Festmist, Gärreste fest</t>
  </si>
  <si>
    <t>Geflügel-, Kaninchen-Festmist</t>
  </si>
  <si>
    <t>Klärschlamm flüssig</t>
  </si>
  <si>
    <t>Leguminosentransfermulch</t>
  </si>
  <si>
    <t>Leguminosen- u.a. Körnerschrote</t>
  </si>
  <si>
    <t>Schlempe</t>
  </si>
  <si>
    <t>Klärschlamm fest</t>
  </si>
  <si>
    <t>Rinder-Festmist</t>
  </si>
  <si>
    <t>Pferde-, Schaf-, Ziegen-Festmist</t>
  </si>
  <si>
    <t>Trester, Trauben</t>
  </si>
  <si>
    <t>Champost</t>
  </si>
  <si>
    <t>Bioabfallkompost</t>
  </si>
  <si>
    <t>N-Düngeobergrenze kg/ha</t>
  </si>
  <si>
    <t>Max. N-Nachdüngung kg/ha</t>
  </si>
  <si>
    <t>10% DBE</t>
  </si>
  <si>
    <t>Spalte1</t>
  </si>
  <si>
    <t>Cnorg</t>
  </si>
  <si>
    <r>
      <t xml:space="preserve">Datum </t>
    </r>
    <r>
      <rPr>
        <sz val="9"/>
        <rFont val="Calibri"/>
        <family val="2"/>
      </rPr>
      <t>Boden-unter-suchung (mind. alle 6 Jahre)</t>
    </r>
  </si>
  <si>
    <t>Menge kg, l/Fläche</t>
  </si>
  <si>
    <t xml:space="preserve">Der Text in Auswahllisten ist aufgrund der Spaltenbreite oft erst nach der Auswahl komplett lesbar. </t>
  </si>
  <si>
    <t>Für die Berechnung der Phosphatobergrenze wird der Bodengehalt aus der Schlagliste übernommen. Einzugeben ist hier nur noch, ob ein Phosphatmangel während der Kulturführung aufgetreten ist und warum.</t>
  </si>
  <si>
    <r>
      <t>P</t>
    </r>
    <r>
      <rPr>
        <vertAlign val="subscript"/>
        <sz val="12"/>
        <rFont val="Calibri"/>
        <family val="2"/>
        <scheme val="minor"/>
      </rPr>
      <t>2</t>
    </r>
    <r>
      <rPr>
        <sz val="12"/>
        <rFont val="Calibri"/>
        <family val="2"/>
        <scheme val="minor"/>
      </rPr>
      <t>O</t>
    </r>
    <r>
      <rPr>
        <vertAlign val="subscript"/>
        <sz val="12"/>
        <rFont val="Calibri"/>
        <family val="2"/>
        <scheme val="minor"/>
      </rPr>
      <t xml:space="preserve">5 </t>
    </r>
    <r>
      <rPr>
        <sz val="12"/>
        <rFont val="Calibri"/>
        <family val="2"/>
        <scheme val="minor"/>
      </rPr>
      <t xml:space="preserve">gedüngt kg/ha </t>
    </r>
    <r>
      <rPr>
        <vertAlign val="superscript"/>
        <sz val="10"/>
        <rFont val="Calibri"/>
        <family val="2"/>
        <scheme val="minor"/>
      </rPr>
      <t>3 Jahre im Voraus möglich</t>
    </r>
  </si>
  <si>
    <r>
      <t>Produkt 5</t>
    </r>
    <r>
      <rPr>
        <i/>
        <sz val="10"/>
        <rFont val="Calibri"/>
        <family val="2"/>
        <scheme val="minor"/>
      </rPr>
      <t xml:space="preserve">
(Düngemittel, Bodenhilfsstoffe, Kultursubstrate, Pflanzenhilfsmittel)</t>
    </r>
  </si>
  <si>
    <r>
      <t>Produkt 6</t>
    </r>
    <r>
      <rPr>
        <i/>
        <sz val="10"/>
        <rFont val="Calibri"/>
        <family val="2"/>
        <scheme val="minor"/>
      </rPr>
      <t xml:space="preserve">
(Düngemittel, Bodenhilfsstoffe, Kultursubstrate, Pflanzenhilfsmittel)</t>
    </r>
  </si>
  <si>
    <r>
      <t>P</t>
    </r>
    <r>
      <rPr>
        <vertAlign val="subscript"/>
        <sz val="12"/>
        <color theme="0" tint="-0.499984740745262"/>
        <rFont val="Calibri"/>
        <family val="2"/>
        <scheme val="minor"/>
      </rPr>
      <t>2</t>
    </r>
    <r>
      <rPr>
        <sz val="12"/>
        <color theme="0" tint="-0.499984740745262"/>
        <rFont val="Calibri"/>
        <family val="2"/>
        <scheme val="minor"/>
      </rPr>
      <t>O</t>
    </r>
    <r>
      <rPr>
        <vertAlign val="subscript"/>
        <sz val="12"/>
        <color theme="0" tint="-0.499984740745262"/>
        <rFont val="Calibri"/>
        <family val="2"/>
        <scheme val="minor"/>
      </rPr>
      <t xml:space="preserve">5 </t>
    </r>
    <r>
      <rPr>
        <sz val="12"/>
        <color theme="0" tint="-0.499984740745262"/>
        <rFont val="Calibri"/>
        <family val="2"/>
        <scheme val="minor"/>
      </rPr>
      <t>gedüngt kg/Fläche</t>
    </r>
  </si>
  <si>
    <t>Kompost</t>
  </si>
  <si>
    <t>N-Mindestwirksamkeit Ausbringjahr %</t>
  </si>
  <si>
    <r>
      <t xml:space="preserve">
Zwischenfrucht (Vorjahr)
</t>
    </r>
    <r>
      <rPr>
        <i/>
        <sz val="10"/>
        <color theme="1"/>
        <rFont val="Calibri"/>
        <family val="2"/>
        <scheme val="minor"/>
      </rPr>
      <t>Leg.=Leguminosen, n.=nicht, Einarb.=Einarbeitung, Frühj.=Frühjahr</t>
    </r>
  </si>
  <si>
    <t>Champost 30% TS [BW]</t>
  </si>
  <si>
    <t>Champost 32% TS [NW]</t>
  </si>
  <si>
    <t>Champost 37.5% TS</t>
  </si>
  <si>
    <t>Champost 39% TS [SN] Öko. Landbau</t>
  </si>
  <si>
    <t>Kompost allgemein 65% TS</t>
  </si>
  <si>
    <t>Kompost, Bioabfall 60% TS [BY]</t>
  </si>
  <si>
    <t>Kompost, Bioabfall 60% TS [SN]</t>
  </si>
  <si>
    <t>Kompost, Bioabfall 60% TS [SN] Öko. Landbau</t>
  </si>
  <si>
    <t>Kompost, Bioabfall 63% TS [BW]</t>
  </si>
  <si>
    <t>Kompost, Bioabfall 64% TS</t>
  </si>
  <si>
    <t>Kompost, Geflügelmist 42% TS</t>
  </si>
  <si>
    <t>Kompost, Grün-/Bio- 64% TS [NW]</t>
  </si>
  <si>
    <t>Kompost, Grün-/Bio- 65% TS</t>
  </si>
  <si>
    <t>Kompost, Grüngut 50% TS [BY]</t>
  </si>
  <si>
    <t>Kompost, Grüngut 55% TS [BW]</t>
  </si>
  <si>
    <t>Kompost, Grüngut 60% TS [SN]</t>
  </si>
  <si>
    <t>Kompost, Grüngut 60% TS [SN] Öko. Landbau</t>
  </si>
  <si>
    <t>Kompost, Grünschnitt 61% TS [NW]</t>
  </si>
  <si>
    <t>Kompost, Grünschnitt 65% TS</t>
  </si>
  <si>
    <t>Kompost, Misch- 65% TS</t>
  </si>
  <si>
    <t>Kompost, Rinden 40% TS [BY]</t>
  </si>
  <si>
    <t>Kompost, Rindermist 25% TS</t>
  </si>
  <si>
    <t>Kompost, Schweinemist 25% TS</t>
  </si>
  <si>
    <t>Kompost, Stallmist 35% TS [SN]</t>
  </si>
  <si>
    <t>Kompost, Stallmist 35% TS [SN] Öko. Landbau</t>
  </si>
  <si>
    <t>Kompost, Substrat 65% TS</t>
  </si>
  <si>
    <t>Kompost, Trester 60% TS [BY]</t>
  </si>
  <si>
    <t>Kompost, Wurm-/Vermi- 30% TS</t>
  </si>
  <si>
    <t>Naturdünger abgepresst getrocknet Bioenergie Kusenhof</t>
  </si>
  <si>
    <t>Naturdünger abgepresst kompostiert Bioenergie Kusenhof</t>
  </si>
  <si>
    <t>Kompost, Frisch Rottegrad II o. III 60% TS</t>
  </si>
  <si>
    <t>Ackerbohnen, Mehl 87% TS</t>
  </si>
  <si>
    <t>Ackerbohnen, Pellets 87% TS</t>
  </si>
  <si>
    <t>Ackerbohnen, Schrot 87% TS</t>
  </si>
  <si>
    <t>Ackerbohnenschrot 86% TS [SN] Öko. Landbau</t>
  </si>
  <si>
    <t>Biertreber 25% TS [BW]</t>
  </si>
  <si>
    <t>Biertreber 90% TS</t>
  </si>
  <si>
    <t>Biodünger Bio Energy GmbH</t>
  </si>
  <si>
    <t>Biogasgülle 5% TS</t>
  </si>
  <si>
    <t>Biogasgülle 5% TS [SH]</t>
  </si>
  <si>
    <t>Biogasgülle 7% TS [SH]</t>
  </si>
  <si>
    <t>Biogasgülle Hauptbestandteil Pflanzen 7% TS</t>
  </si>
  <si>
    <t>Biogasgülle, aus Kleegras 9% TS</t>
  </si>
  <si>
    <t>Biogasgülle, aus Rindergülle 7% TS</t>
  </si>
  <si>
    <t>Biogasgülle, aus Schweinegülle 5.2% TS</t>
  </si>
  <si>
    <t>Biosol ehemals Agrobiosol 94% TS</t>
  </si>
  <si>
    <t>Blocks ICAS</t>
  </si>
  <si>
    <t>Blutmehl 94.2% TS</t>
  </si>
  <si>
    <t>Boundary SW ICAS</t>
  </si>
  <si>
    <t>Entenmist 30% TS [NW]</t>
  </si>
  <si>
    <t>Entenmist, Pekingente 30% TS [BY]</t>
  </si>
  <si>
    <t>Erbsenmehl Korn 86.5% TS</t>
  </si>
  <si>
    <t>Erbsenschrot 86% TS [SN] Öko. Landbau</t>
  </si>
  <si>
    <t>Erbsenschrot 86.5% TS</t>
  </si>
  <si>
    <t>Ernterückstände, Gemüse 15% TS [SN]</t>
  </si>
  <si>
    <t>Ernterückstände, Gemüse 15% TS [SN] Öko. Landbau</t>
  </si>
  <si>
    <t>Ernterückstände, Mais 95% TS [SN] Öko. Landbau</t>
  </si>
  <si>
    <t>Ernterückstände, Zwischenfrucht/Frucht 15% TS [SN]</t>
  </si>
  <si>
    <t>Ernterückstände, Zwischenfrucht/Frucht 15% TS [SN] Öko. Landbau</t>
  </si>
  <si>
    <t>Federmehl 88.6% TS</t>
  </si>
  <si>
    <t>Federmehl, Pellets 88.6% TS</t>
  </si>
  <si>
    <t>Filterhefe stichfest 35% TS [BY]</t>
  </si>
  <si>
    <t>Fischmehl 91.7% TS</t>
  </si>
  <si>
    <t>Fischmehl, Pellets 91.7% TS</t>
  </si>
  <si>
    <t>Fleischknochenmehl 95% TS [BW]</t>
  </si>
  <si>
    <t>Fleischknochenmehl 95% TS [BY]</t>
  </si>
  <si>
    <t>Fleischknochenmehl 95% TS [SN]</t>
  </si>
  <si>
    <t>Fleischknochenmehl 95% TS [SN] Öko. Landbau</t>
  </si>
  <si>
    <t>Fleischknochenmehl 96.2% TS</t>
  </si>
  <si>
    <t>Flugentenmist 30% TS [BY]</t>
  </si>
  <si>
    <t>Gänsemist 30% TS [NW]</t>
  </si>
  <si>
    <t>Gärreste aus Biogasanlagen 6% TS [BW]</t>
  </si>
  <si>
    <t>Geflügelmist 45% TS [SN]</t>
  </si>
  <si>
    <t>Geflügelmist 45% TS [SN] Öko. Landbau</t>
  </si>
  <si>
    <t>Geflügelmist 60% TS</t>
  </si>
  <si>
    <t>Geflügelmist, frisch 60% TS</t>
  </si>
  <si>
    <t>Gerstenstroh 90% TS [BY]</t>
  </si>
  <si>
    <t>Getrocknetes Pflanzenmaterial/Cobs 95% TS</t>
  </si>
  <si>
    <t>Grünguthäcksel 50% TS [BY]</t>
  </si>
  <si>
    <t>Guano 95% TS</t>
  </si>
  <si>
    <t>Haarmehl, Pellets 94% TS</t>
  </si>
  <si>
    <t>Haarmehl, Pellets 95% TS [SN] Öko. Landbau</t>
  </si>
  <si>
    <t>Haferstroh 90% TS [BY]</t>
  </si>
  <si>
    <t>Hähnchen-/Broilermist 60% TS</t>
  </si>
  <si>
    <t>Hähnchenmist, Mast 60% TS [BY]</t>
  </si>
  <si>
    <t>Horndünger 90% TS</t>
  </si>
  <si>
    <t>Hornmehl 90% TS</t>
  </si>
  <si>
    <t>Hornmehl, -gries, -späne 98% TS [SN] Öko. Landbau</t>
  </si>
  <si>
    <t>Hornmehlpellets 90% TS</t>
  </si>
  <si>
    <t>Hornspäne 90% TS</t>
  </si>
  <si>
    <t>Hornspäne 90% TS [BY]</t>
  </si>
  <si>
    <t>Hühnerfrischkot 28% TS</t>
  </si>
  <si>
    <t>Hühnergülle 11% TS [NW]</t>
  </si>
  <si>
    <t>Hühnergülle 14% TS [SH]</t>
  </si>
  <si>
    <t>Hühnerkot 50% TS [BY]</t>
  </si>
  <si>
    <t>Hühnerkot, frisch 12% TS [SN]</t>
  </si>
  <si>
    <t>Hühnerkot, frisch 12% TS [SN] Öko. Landbau</t>
  </si>
  <si>
    <t>Hühnerkot, frisch 23% TS [SH]</t>
  </si>
  <si>
    <t>Hühnerkot, frisch 28% TS [NW]</t>
  </si>
  <si>
    <t>Hühnerkot, frisch 28% TS [SN]</t>
  </si>
  <si>
    <t>Hühnerkot, getrocknet 50% TS</t>
  </si>
  <si>
    <t>Hühnerkot, getrocknet 70% TS</t>
  </si>
  <si>
    <t>Hühnermist 45% TS [SH]</t>
  </si>
  <si>
    <t>Hühnermist 50% TS [BY]</t>
  </si>
  <si>
    <t>Hühnermist, Einstreu 50% TS [BW]</t>
  </si>
  <si>
    <t>Hühnertrockenkot 45% TS [SH]</t>
  </si>
  <si>
    <t>Hühnertrockenkot 45% TS [SN]</t>
  </si>
  <si>
    <t>Hühnertrockenkot 45% TS [SN] Öko. Landbau</t>
  </si>
  <si>
    <t>Hühnertrockenkot 50% TS [BW]</t>
  </si>
  <si>
    <t>Hühnertrockenkot 50% TS [NW]</t>
  </si>
  <si>
    <t>Hühnertrockenkot 70% TS [NW]</t>
  </si>
  <si>
    <t>Hühnertrockenkot 70% TS [SN]</t>
  </si>
  <si>
    <t>Hydrolysat pflanzlicher Herkunft 46% TS</t>
  </si>
  <si>
    <t>Hydrolysat tierischer Herkunft 46% TS</t>
  </si>
  <si>
    <t>Hydrolysat, Federn 45% TS</t>
  </si>
  <si>
    <t>Hydrolysat, Molke 46% TS</t>
  </si>
  <si>
    <t>Hydrolysat, pflanzliche Reststoffe 46% TS</t>
  </si>
  <si>
    <t>Kaffeemehl 95% TS</t>
  </si>
  <si>
    <t>Kaninchenmist 30% TS [NW]</t>
  </si>
  <si>
    <t>Kartoffelfruchtwasser 4% TS [BW]</t>
  </si>
  <si>
    <t>Kartoffelfruchtwasser 4% TS [SN] Öko. Landbau</t>
  </si>
  <si>
    <t>Kartoffelfruchtwasser, Konzentrat 48% TS [BY]</t>
  </si>
  <si>
    <t>Kartoffelfruchtwasserkonzentrat PPL 48% TS</t>
  </si>
  <si>
    <t>Kartoffelschlempe 5% TS [NW]</t>
  </si>
  <si>
    <t>Keratindünger 90% TS</t>
  </si>
  <si>
    <t>Kleegrascobs 95% TS</t>
  </si>
  <si>
    <t>Kleegrasmehl 95% TS</t>
  </si>
  <si>
    <t>Knochenmehl 95% TS [SN]</t>
  </si>
  <si>
    <t>Knochenmehl 95% TS [SN] Öko. Landbau</t>
  </si>
  <si>
    <t>Knochenmehl 95.2% TS</t>
  </si>
  <si>
    <t>Landschaftspflegematerial 40% TS [BY]</t>
  </si>
  <si>
    <t>Leguminosencobs 95% TS</t>
  </si>
  <si>
    <t>Leindotter 88% TS</t>
  </si>
  <si>
    <t>Lupinen, Mehl 90% TS</t>
  </si>
  <si>
    <t>Lupinen, Pellets 90% TS</t>
  </si>
  <si>
    <t>Lupinen, Schrot 90% TS</t>
  </si>
  <si>
    <t>Lupinenschrot 86% TS [SN] Öko. Landbau</t>
  </si>
  <si>
    <t>Luzernecobs 95% TS</t>
  </si>
  <si>
    <t>Luzernemehl 95% TS</t>
  </si>
  <si>
    <t>Maltaflor Bio 93% TS</t>
  </si>
  <si>
    <t>Maltaflor universal 93% TS</t>
  </si>
  <si>
    <t>Malzkeime 90% TS [SN] Öko. Landbau</t>
  </si>
  <si>
    <t>Mischgülle 4% TS [NW]</t>
  </si>
  <si>
    <t>Mischgülle 7% TS [NW]</t>
  </si>
  <si>
    <t>Mischgülle, Rinder-/Schweine 8% TS [SN]</t>
  </si>
  <si>
    <t>Mischgülle, Rinder-/Schweine 8% TS [SN] Öko. Landbau</t>
  </si>
  <si>
    <t>Mischjauche 3% TS [NW]</t>
  </si>
  <si>
    <t>Mischjauche, Rinder/Schweinejauche 2% TS [SN]</t>
  </si>
  <si>
    <t>Mischjauche, Rinder/Schweinejauche 2% TS [SN] Öko. Landbau</t>
  </si>
  <si>
    <t>Mischmist, Rinder/Schweinejauche 25% TS [SN]</t>
  </si>
  <si>
    <t>Mischmist, Rinder/Schweinejauche 25% TS [SN] Öko. Landbau</t>
  </si>
  <si>
    <t>Naturdünger aus Pferdemist Enegro</t>
  </si>
  <si>
    <t>Olivenextraktionsschrot 88% TS</t>
  </si>
  <si>
    <t>Organic Plant Feed OPF</t>
  </si>
  <si>
    <t>Organic Plant Feed OPF 4-2-8</t>
  </si>
  <si>
    <t>Organic Plant Feed OPF 7-2-3</t>
  </si>
  <si>
    <t>Organic Plant Feed OPF 8-3-3</t>
  </si>
  <si>
    <t>Organic Plant Feed OPF 9-2-2</t>
  </si>
  <si>
    <t>Organic Plant Feed OPF pro 3-2-8</t>
  </si>
  <si>
    <t>Organische Kartoffelnährlösung Agrar Consult</t>
  </si>
  <si>
    <t>Organischer N-P-K Dünger LENATEC</t>
  </si>
  <si>
    <t>Pferdemist 25% TS [BW]</t>
  </si>
  <si>
    <t>Pferdemist 25% TS [SH]</t>
  </si>
  <si>
    <t>Pferdemist 25% TS [SN]</t>
  </si>
  <si>
    <t>Pferdemist 25% TS [SN] Öko. Landbau</t>
  </si>
  <si>
    <t>Pferdemist 30% TS [BY]</t>
  </si>
  <si>
    <t>Pferdemist 32% TS [NW]</t>
  </si>
  <si>
    <t>Pflanzensegen NaturRat</t>
  </si>
  <si>
    <t>Phytoperls 95% TS</t>
  </si>
  <si>
    <t>Pilzbiomasse 99% TS [SN] Öko. Landbau</t>
  </si>
  <si>
    <t>Pilzmyzel 90% TS</t>
  </si>
  <si>
    <t>Putenmist 45% TS [SH]</t>
  </si>
  <si>
    <t>Putenmist 50% TS [NW]</t>
  </si>
  <si>
    <t>Putenmist 60% TS</t>
  </si>
  <si>
    <t>Putenmist 60% TS [BY]</t>
  </si>
  <si>
    <t>Putenmist, Hähne Einstreu 55% TS [BW]</t>
  </si>
  <si>
    <t>Putenmist, Hähne N/P-reduziert Einstreu 55% TS [BW]</t>
  </si>
  <si>
    <t>Putenmist, Hennen Einstreu 55% TS [BW]</t>
  </si>
  <si>
    <t>Putenmist, Hennen N/P-reduziert Einstreu 55% TS [BW]</t>
  </si>
  <si>
    <t>Rapsextraktionsschrot 88.4% TS</t>
  </si>
  <si>
    <t>Rapskuchen 50% TS</t>
  </si>
  <si>
    <t>Rapsschrot 90% TS [SN] Öko. Landbau</t>
  </si>
  <si>
    <t>Rebenhäcksel Hopfen 27% TS [BY]</t>
  </si>
  <si>
    <t>Rhizinusschrot 70% TS [BW]</t>
  </si>
  <si>
    <t>Rhizinusschrot 70% TS [BY]</t>
  </si>
  <si>
    <t>Rindergülle 12% TS [SN]</t>
  </si>
  <si>
    <t>Rindergülle 12% TS [SN] Öko. Landbau</t>
  </si>
  <si>
    <t>Rindergülle 4% TS [SN]</t>
  </si>
  <si>
    <t>Rindergülle 4% TS [SN] Öko. Landbau</t>
  </si>
  <si>
    <t>Rindergülle 6% TS</t>
  </si>
  <si>
    <t>Rindergülle 8% TS</t>
  </si>
  <si>
    <t>Rindergülle 8% TS [SN]</t>
  </si>
  <si>
    <t>Rindergülle 8% TS [SN] Öko. Landbau</t>
  </si>
  <si>
    <t>Rindergülle, Bullen 10% TS</t>
  </si>
  <si>
    <t>Rindergülle, Bullenmast 10% TS [BW]</t>
  </si>
  <si>
    <t>Rindergülle, Bullenmast 10% TS [NW]</t>
  </si>
  <si>
    <t>Rindergülle, Bullenmast 7% TS [NW]</t>
  </si>
  <si>
    <t>Rindergülle, Bullenmast 8% TS [BW]</t>
  </si>
  <si>
    <t>Rindergülle, Bullenmast 8% TS [BY]</t>
  </si>
  <si>
    <t>Rindergülle, dick 9% TS [SH]</t>
  </si>
  <si>
    <t>Rindergülle, dünn 5% TS [SH]</t>
  </si>
  <si>
    <t>Rindergülle, Jungvieh Acker 10% TS [BW]</t>
  </si>
  <si>
    <t>Rindergülle, Jungvieh Acker 8% TS [BW]</t>
  </si>
  <si>
    <t>Rindergülle, Jungvieh Grünland 10% TS [BW]</t>
  </si>
  <si>
    <t>Rindergülle, Jungvieh Grünland 8% TS [BW]</t>
  </si>
  <si>
    <t>Rindergülle, Kälber 4% TS [NW]</t>
  </si>
  <si>
    <t>Rindergülle, Milchvieh Acker 10% TS [BW]</t>
  </si>
  <si>
    <t>Rindergülle, Milchvieh Acker 8% TS [BW]</t>
  </si>
  <si>
    <t>Rindergülle, Milchvieh Acker 8% TS [BY]</t>
  </si>
  <si>
    <t>Rindergülle, Milchvieh Grünland 10% TS [BW]</t>
  </si>
  <si>
    <t>Rindergülle, Milchvieh Grünland 8% TS [BW]</t>
  </si>
  <si>
    <t>Rindergülle, Milchvieh Grünland 8% TS [BY]</t>
  </si>
  <si>
    <t>Rindergülle, normal 7% TS [SH]</t>
  </si>
  <si>
    <t>Rinderjauche 2% TS [BW]</t>
  </si>
  <si>
    <t>Rinderjauche 2% TS [NW]</t>
  </si>
  <si>
    <t>Rinderjauche 2% TS [SH]</t>
  </si>
  <si>
    <t>Rinderjauche 2% TS [SN]</t>
  </si>
  <si>
    <t>Rinderjauche 2% TS [SN] Öko. Landbau</t>
  </si>
  <si>
    <t>Rinderjauche 3% TS [BY]</t>
  </si>
  <si>
    <t>Rinderjauche 6.4% TS</t>
  </si>
  <si>
    <t>Rindermist 23% TS [NW]</t>
  </si>
  <si>
    <t>Rindermist 23.1% TS</t>
  </si>
  <si>
    <t>Rindermist 25% TS [SH]</t>
  </si>
  <si>
    <t>Rindermist 25% TS [SN]</t>
  </si>
  <si>
    <t>Rindermist 25% TS [SN] Öko. Landbau</t>
  </si>
  <si>
    <t>Rindermist, Acker 25% TS [BW]</t>
  </si>
  <si>
    <t>Rindermist, frisch 23.1% TS</t>
  </si>
  <si>
    <t>Rindermist, Grünland 25% TS [BW]</t>
  </si>
  <si>
    <t>Rindermist, Kurz-,Mittellangstand 25% TS [BY]</t>
  </si>
  <si>
    <t>Rindermist, Tiefstall 25% TS [BY]</t>
  </si>
  <si>
    <t>Rizinusschrot 91% TS</t>
  </si>
  <si>
    <t>Rizinusschrot 92% TS [SN] Öko. Landbau</t>
  </si>
  <si>
    <t>Roggenstroh 90% TS [BY]</t>
  </si>
  <si>
    <t>Sägemehl 70% TS [BY]</t>
  </si>
  <si>
    <t>Schafmist 25% TS [BW]</t>
  </si>
  <si>
    <t>Schafmist 25% TS [SH]</t>
  </si>
  <si>
    <t>Schafmist 30% TS [BY]</t>
  </si>
  <si>
    <t>Schafmist 30% TS [SN]</t>
  </si>
  <si>
    <t>Schafmist 30% TS [SN] Öko. Landbau</t>
  </si>
  <si>
    <t>Schafmist 31% TS</t>
  </si>
  <si>
    <t>Schafmist 37% TS [NW]</t>
  </si>
  <si>
    <t>Schafwolle 94.2% TS</t>
  </si>
  <si>
    <t>Schlachtabfälle Fettabscheider 30% TS [BY]</t>
  </si>
  <si>
    <t>Schlachtabfälle Panseninhalt 30% TS [BY]</t>
  </si>
  <si>
    <t>Schlempe, dünn Getreide 6% TS</t>
  </si>
  <si>
    <t>Schlempe, dünn Kartoffel 5.1% TS</t>
  </si>
  <si>
    <t>Schlempe, dünn Mais 5.5% TS</t>
  </si>
  <si>
    <t>Schlempe, flüssig 5.5% TS</t>
  </si>
  <si>
    <t>Schlempe, Getreide 6% TS [BW]</t>
  </si>
  <si>
    <t>Schlempe, Kartoffel 5% TS [BY]</t>
  </si>
  <si>
    <t>Schlempe, Kartoffel 6% TS [BW]</t>
  </si>
  <si>
    <t>Schlempe, Obst 3% TS [BW]</t>
  </si>
  <si>
    <t>Schlempe, Trocken 89% TS</t>
  </si>
  <si>
    <t>Schweinegülle 12% TS [SN]</t>
  </si>
  <si>
    <t>Schweinegülle 12% TS [SN] Öko. Landbau</t>
  </si>
  <si>
    <t>Schweinegülle 4% TS [SN]</t>
  </si>
  <si>
    <t>Schweinegülle 4% TS [SN] Öko. Landbau</t>
  </si>
  <si>
    <t>Schweinegülle 8% TS [SN]</t>
  </si>
  <si>
    <t>Schweinegülle 8% TS [SN] Öko. Landbau</t>
  </si>
  <si>
    <t>Schweinegülle, dick 5% TS [SH]</t>
  </si>
  <si>
    <t>Schweinegülle, dünn 2% TS [SH]</t>
  </si>
  <si>
    <t>Schweinegülle, Ferkel 5% TS [NW]</t>
  </si>
  <si>
    <t>Schweinegülle, Mast 3% TS [NW]</t>
  </si>
  <si>
    <t>Schweinegülle, Mast 5% TS</t>
  </si>
  <si>
    <t>Schweinegülle, Mast 5% TS [NW]</t>
  </si>
  <si>
    <t>Schweinegülle, Mast 7% TS [NW]</t>
  </si>
  <si>
    <t>Schweinegülle, Mast N-,P-reduziert 5% TS [BY]</t>
  </si>
  <si>
    <t>Schweinegülle, Mast Standardfutter 5% TS [BY]</t>
  </si>
  <si>
    <t>Schweinegülle, Mast, N/P-reduziert 5% TS [BW]</t>
  </si>
  <si>
    <t>Schweinegülle, Mast, N/P-reduziert 8% TS [BW]</t>
  </si>
  <si>
    <t>Schweinegülle, Mast, Standard 5% TS [BW]</t>
  </si>
  <si>
    <t>Schweinegülle, Mast, Standard 8% TS [BW]</t>
  </si>
  <si>
    <t>Schweinegülle, normal 3% TS [SH]</t>
  </si>
  <si>
    <t>Schweinegülle, Sauen 2% TS [NW]</t>
  </si>
  <si>
    <t>Schweinegülle, Sauen 4% TS [NW]</t>
  </si>
  <si>
    <t>Schweinegülle, Sauenzucht, N-,P-reduziert 5% TS [BY]</t>
  </si>
  <si>
    <t>Schweinegülle, Sauenzucht, Standardfutter 5% TS [BY]</t>
  </si>
  <si>
    <t>Schweinegülle, Zucht, N/P-reduziert 5% TS [BW]</t>
  </si>
  <si>
    <t>Schweinegülle, Zucht, N/P-reduziert 8% TS [BW]</t>
  </si>
  <si>
    <t>Schweinegülle, Zucht, Standard 5% TS [BW]</t>
  </si>
  <si>
    <t>Schweinegülle, Zucht, Standard 8% TS [BW]</t>
  </si>
  <si>
    <t>Schweinejauche 2% TS [BY]</t>
  </si>
  <si>
    <t>Schweinejauche 2% TS [NW]</t>
  </si>
  <si>
    <t>Schweinejauche 2% TS [SH]</t>
  </si>
  <si>
    <t>Schweinejauche 2% TS [SN]</t>
  </si>
  <si>
    <t>Schweinejauche 2% TS [SN] Öko. Landbau</t>
  </si>
  <si>
    <t>Schweinejauche 3% TS</t>
  </si>
  <si>
    <t>Schweinejauche Standard 2% TS [BW]</t>
  </si>
  <si>
    <t>Schweinemist 23% TS [NW]</t>
  </si>
  <si>
    <t>Schweinemist 23% TS [SH]</t>
  </si>
  <si>
    <t>Schweinemist 25% TS [BY]</t>
  </si>
  <si>
    <t>Schweinemist 25% TS [SN]</t>
  </si>
  <si>
    <t>Schweinemist 25% TS [SN] Öko. Landbau</t>
  </si>
  <si>
    <t>Schweinemist 28% TS</t>
  </si>
  <si>
    <t>Schweinemist frisch 25% TS</t>
  </si>
  <si>
    <t>Schweinemist, N/P-reduziert 25% TS [BW]</t>
  </si>
  <si>
    <t>Schweinemist, Standard 25% TS [BW]</t>
  </si>
  <si>
    <t>Senfextraktionsschrot 90% TS</t>
  </si>
  <si>
    <t>Silagesickersaft 4% TS [BW]</t>
  </si>
  <si>
    <t>Silagesickersaft 4% TS [NW]</t>
  </si>
  <si>
    <t>Silagesickersaft 4% TS [SN]</t>
  </si>
  <si>
    <t>Silagesickersaft 4% TS [SN] Öko. Landbau</t>
  </si>
  <si>
    <t>Sojabohnenmehl 90% TS</t>
  </si>
  <si>
    <t>Sojabohnenschrot 95.1% TS</t>
  </si>
  <si>
    <t>Sojaextraktionsschrot 89.6% TS</t>
  </si>
  <si>
    <t>Sojaölkuchen 50% TS</t>
  </si>
  <si>
    <t>Stroh 86% TS [SN]</t>
  </si>
  <si>
    <t>Stroh 86% TS [SN] Öko. Landbau</t>
  </si>
  <si>
    <t>Stroh, Streuwiese 90% TS [BY]</t>
  </si>
  <si>
    <t>Stroh, Weizen 90% TS [BY]</t>
  </si>
  <si>
    <t>Traubenkernmehl 50% TS</t>
  </si>
  <si>
    <t>Traubenkernölkuchen 50% TS</t>
  </si>
  <si>
    <t>Trester, Trauben 40% TS [BW]</t>
  </si>
  <si>
    <t>Trester, Trauben 50% TS</t>
  </si>
  <si>
    <t>Trester, Weinherstellung 94% TS</t>
  </si>
  <si>
    <t>Vinasse 60% TS</t>
  </si>
  <si>
    <t>Vinasse 69% TS [SN] Öko. Landbau</t>
  </si>
  <si>
    <t>Vinasse, Zuckerrohr 55% TS</t>
  </si>
  <si>
    <t>Vinasse, Zuckerrübe 65% TS</t>
  </si>
  <si>
    <t>Vinasse-Kalisulfat E.V.A</t>
  </si>
  <si>
    <t>Walkhaare 93% TS</t>
  </si>
  <si>
    <t>Wickenmeal 89.5% TS</t>
  </si>
  <si>
    <t>Wickenpellets 89.5% TS</t>
  </si>
  <si>
    <t>Wickenschrot 89.5% TS</t>
  </si>
  <si>
    <t>Wurzelrückstände 15% TS</t>
  </si>
  <si>
    <t>Ziegenmist 25% TS [BW]</t>
  </si>
  <si>
    <t>Ziegenmist 30% TS [NW]</t>
  </si>
  <si>
    <t>Ziegenmist 30% TS [SN]</t>
  </si>
  <si>
    <t>Ziegenmist 30% TS [SN] Öko. Landbau</t>
  </si>
  <si>
    <t>Ziegenmist 31% TS</t>
  </si>
  <si>
    <t>AMN® Verde, Bio-Pflanzennahrung u. Vitalisierung</t>
  </si>
  <si>
    <t>Biogasgülle, aus Schweinegülle u. Hühnertrockenkot 4.2% TS</t>
  </si>
  <si>
    <t>Gärtner's Bio Kräuter- u. Tomatendünger</t>
  </si>
  <si>
    <t>Gärtner's Rododendron- u. Moorbeetpflanzendünger</t>
  </si>
  <si>
    <t>Gemüse- u. Kräuter-Dünger für den Biogarten flüssig</t>
  </si>
  <si>
    <t>Haar- u. Federnmehl 98% TS [SN] Öko. Landbau</t>
  </si>
  <si>
    <t>Hühner-u. Hähnchenmist 30% TS [NW]</t>
  </si>
  <si>
    <t>Hühner-u. Hähnchenmist 60% TS [NW]</t>
  </si>
  <si>
    <t>Rindergülle, Milchvieh u. Rinder 10% TS [NW]</t>
  </si>
  <si>
    <t>Rindergülle, Milchvieh u. Rinder 6% TS [NW]</t>
  </si>
  <si>
    <t>Rindergülle, Milchvieh u. Rinder 8% TS [NW]</t>
  </si>
  <si>
    <t>Verde Bio-Pflanzendünger u. Vitalisierung</t>
  </si>
  <si>
    <t>Andere organische Dünger</t>
  </si>
  <si>
    <r>
      <t>P</t>
    </r>
    <r>
      <rPr>
        <b/>
        <vertAlign val="subscript"/>
        <sz val="11"/>
        <rFont val="Calibri"/>
        <family val="2"/>
      </rPr>
      <t>2</t>
    </r>
    <r>
      <rPr>
        <b/>
        <sz val="11"/>
        <rFont val="Calibri"/>
        <family val="2"/>
      </rPr>
      <t>O</t>
    </r>
    <r>
      <rPr>
        <b/>
        <vertAlign val="subscript"/>
        <sz val="11"/>
        <rFont val="Calibri"/>
        <family val="2"/>
      </rPr>
      <t>5</t>
    </r>
    <r>
      <rPr>
        <b/>
        <sz val="11"/>
        <rFont val="Calibri"/>
        <family val="2"/>
      </rPr>
      <t>-
Gehalt mg/100 g Boden
(CAL)</t>
    </r>
  </si>
  <si>
    <t>Bor-Gehalt mg/kg Boden</t>
  </si>
  <si>
    <r>
      <t>P</t>
    </r>
    <r>
      <rPr>
        <b/>
        <vertAlign val="subscript"/>
        <sz val="11"/>
        <rFont val="Calibri"/>
        <family val="2"/>
      </rPr>
      <t>2</t>
    </r>
    <r>
      <rPr>
        <b/>
        <sz val="11"/>
        <rFont val="Calibri"/>
        <family val="2"/>
      </rPr>
      <t>O</t>
    </r>
    <r>
      <rPr>
        <b/>
        <vertAlign val="subscript"/>
        <sz val="11"/>
        <rFont val="Calibri"/>
        <family val="2"/>
      </rPr>
      <t>5</t>
    </r>
    <r>
      <rPr>
        <b/>
        <sz val="11"/>
        <rFont val="Calibri"/>
        <family val="2"/>
      </rPr>
      <t xml:space="preserve">-Boden-gehalts-klasse </t>
    </r>
    <r>
      <rPr>
        <sz val="8"/>
        <rFont val="Calibri"/>
        <family val="2"/>
      </rPr>
      <t>DLR/Bolap</t>
    </r>
  </si>
  <si>
    <r>
      <t xml:space="preserve">MgO-Boden-gehalts-klasse </t>
    </r>
    <r>
      <rPr>
        <sz val="8"/>
        <rFont val="Calibri"/>
        <family val="2"/>
      </rPr>
      <t>DLR/Bolap</t>
    </r>
  </si>
  <si>
    <r>
      <t>K</t>
    </r>
    <r>
      <rPr>
        <b/>
        <vertAlign val="subscript"/>
        <sz val="11"/>
        <rFont val="Calibri"/>
        <family val="2"/>
      </rPr>
      <t>2</t>
    </r>
    <r>
      <rPr>
        <b/>
        <sz val="11"/>
        <rFont val="Calibri"/>
        <family val="2"/>
      </rPr>
      <t xml:space="preserve">O-Boden-gehalts-klasse </t>
    </r>
    <r>
      <rPr>
        <sz val="8"/>
        <rFont val="Calibri"/>
        <family val="2"/>
      </rPr>
      <t>DLR/Bolap</t>
    </r>
  </si>
  <si>
    <t>Ernterückstände Gemüse</t>
  </si>
  <si>
    <t>Putzabfälle Gemüse</t>
  </si>
  <si>
    <t>Hafer, Grüner, Kraut</t>
  </si>
  <si>
    <t>Kümmel, zweijährig, ohne Ernte</t>
  </si>
  <si>
    <t>Kuhschelle, Wiesen, Kraut</t>
  </si>
  <si>
    <t>Kuhschelle, Wiesen, Ganzpflanze</t>
  </si>
  <si>
    <t>Winterheckenzwiebel</t>
  </si>
  <si>
    <r>
      <rPr>
        <b/>
        <sz val="11"/>
        <color rgb="FF9E2744"/>
        <rFont val="Calibri"/>
        <family val="2"/>
        <scheme val="minor"/>
      </rPr>
      <t xml:space="preserve">Vor dem Ausbringen von mehr als 50 kg N pro ha und Jahr </t>
    </r>
    <r>
      <rPr>
        <sz val="11"/>
        <rFont val="Calibri"/>
        <family val="2"/>
        <scheme val="minor"/>
      </rPr>
      <t xml:space="preserve">ist eine </t>
    </r>
    <r>
      <rPr>
        <b/>
        <sz val="11"/>
        <color rgb="FF9E2744"/>
        <rFont val="Calibri"/>
        <family val="2"/>
        <scheme val="minor"/>
      </rPr>
      <t>Düngebedarfsermittlung für jeden Schlag oder jede Bewirtschaftungseinheit</t>
    </r>
    <r>
      <rPr>
        <sz val="11"/>
        <rFont val="Calibri"/>
        <family val="2"/>
        <scheme val="minor"/>
      </rPr>
      <t xml:space="preserve"> vorgeschrieben. </t>
    </r>
    <r>
      <rPr>
        <b/>
        <sz val="11"/>
        <color rgb="FF9E2744"/>
        <rFont val="Calibri"/>
        <family val="2"/>
        <scheme val="minor"/>
      </rPr>
      <t>Bei satzweisem Anbau</t>
    </r>
    <r>
      <rPr>
        <sz val="11"/>
        <rFont val="Calibri"/>
        <family val="2"/>
        <scheme val="minor"/>
      </rPr>
      <t xml:space="preserve"> sind es </t>
    </r>
    <r>
      <rPr>
        <b/>
        <sz val="11"/>
        <color rgb="FF9E2744"/>
        <rFont val="Calibri"/>
        <family val="2"/>
        <scheme val="minor"/>
      </rPr>
      <t>bis zu 3 im Abstand von jeweils höchstens 6 Wochen</t>
    </r>
    <r>
      <rPr>
        <sz val="11"/>
        <rFont val="Calibri"/>
        <family val="2"/>
        <scheme val="minor"/>
      </rPr>
      <t xml:space="preserve">, auf </t>
    </r>
    <r>
      <rPr>
        <b/>
        <sz val="11"/>
        <color rgb="FF9E2744"/>
        <rFont val="Calibri"/>
        <family val="2"/>
        <scheme val="minor"/>
      </rPr>
      <t>zusammengefassten Kleinflächen</t>
    </r>
    <r>
      <rPr>
        <sz val="11"/>
        <rFont val="Calibri"/>
        <family val="2"/>
        <scheme val="minor"/>
      </rPr>
      <t xml:space="preserve"> (Schläge, Bewirtschaftungseinheiten kleiner 0,5 ha können bis zu 2 ha zusammengefasst werden) </t>
    </r>
    <r>
      <rPr>
        <b/>
        <sz val="11"/>
        <color rgb="FF9E2744"/>
        <rFont val="Calibri"/>
        <family val="2"/>
        <scheme val="minor"/>
      </rPr>
      <t xml:space="preserve">mind. 1 der Satzkulturen. </t>
    </r>
    <r>
      <rPr>
        <sz val="11"/>
        <rFont val="Calibri"/>
        <family val="2"/>
        <scheme val="minor"/>
      </rPr>
      <t xml:space="preserve"> Beim Anbau</t>
    </r>
    <r>
      <rPr>
        <b/>
        <sz val="11"/>
        <color rgb="FF9E2744"/>
        <rFont val="Calibri"/>
        <family val="2"/>
        <scheme val="minor"/>
      </rPr>
      <t xml:space="preserve"> verschiedener Kulturen auf zusammengefassten Kleinflächen</t>
    </r>
    <r>
      <rPr>
        <sz val="11"/>
        <rFont val="Calibri"/>
        <family val="2"/>
        <scheme val="minor"/>
      </rPr>
      <t xml:space="preserve"> kann entweder ein durchschnittlicher oder der Düngebedarf für 3 Gemüsekulturen mit unterschiedlichen Stickstoff-Bedarfswerten ermittelt werden. Detallierte Infos sind im Merkblatt Düngebedarfsermittlung im Gemüsebau zusammengefasst. </t>
    </r>
  </si>
  <si>
    <t xml:space="preserve">Achtung! </t>
  </si>
  <si>
    <t>Zwischenfruchtdüngung - Was ist erlaubt</t>
  </si>
  <si>
    <t>Für Düngemittel mit mehr als 1,5 % Stickstoff in der Trockenmasse gilt außerdem folgendes:</t>
  </si>
  <si>
    <t xml:space="preserve">Stickstoffdüngebedarf muss bestehen: </t>
  </si>
  <si>
    <t>Rosenwurz, jährl. Zuwachs, Wurzel Ernte n. 3 Jahren</t>
  </si>
  <si>
    <r>
      <t xml:space="preserve">Ertrags-niveau </t>
    </r>
    <r>
      <rPr>
        <b/>
        <sz val="11"/>
        <color theme="5"/>
        <rFont val="Calibri"/>
        <family val="2"/>
        <scheme val="minor"/>
      </rPr>
      <t>TM</t>
    </r>
    <r>
      <rPr>
        <b/>
        <sz val="11"/>
        <color rgb="FFFF9BFF"/>
        <rFont val="Calibri"/>
        <family val="2"/>
        <scheme val="minor"/>
      </rPr>
      <t xml:space="preserve"> </t>
    </r>
    <r>
      <rPr>
        <b/>
        <sz val="11"/>
        <color rgb="FFFF0000"/>
        <rFont val="Calibri"/>
        <family val="2"/>
        <scheme val="minor"/>
      </rPr>
      <t xml:space="preserve">
</t>
    </r>
    <r>
      <rPr>
        <b/>
        <sz val="11"/>
        <rFont val="Calibri"/>
        <family val="2"/>
        <scheme val="minor"/>
      </rPr>
      <t>dt/ha</t>
    </r>
  </si>
  <si>
    <r>
      <t xml:space="preserve">Prozess-abfall (z.B. Stiele, Abrieb)
% </t>
    </r>
    <r>
      <rPr>
        <b/>
        <sz val="11"/>
        <color theme="5"/>
        <rFont val="Calibri"/>
        <family val="2"/>
        <scheme val="minor"/>
      </rPr>
      <t>TM</t>
    </r>
    <r>
      <rPr>
        <b/>
        <sz val="11"/>
        <color rgb="FFFF0000"/>
        <rFont val="Calibri"/>
        <family val="2"/>
        <scheme val="minor"/>
      </rPr>
      <t xml:space="preserve"> </t>
    </r>
  </si>
  <si>
    <r>
      <t xml:space="preserve">Ertrags-niveau abzügl. Abfall
</t>
    </r>
    <r>
      <rPr>
        <b/>
        <sz val="11"/>
        <color theme="5"/>
        <rFont val="Calibri"/>
        <family val="2"/>
        <scheme val="minor"/>
      </rPr>
      <t xml:space="preserve">TM </t>
    </r>
    <r>
      <rPr>
        <b/>
        <sz val="11"/>
        <rFont val="Calibri"/>
        <family val="2"/>
        <scheme val="minor"/>
      </rPr>
      <t xml:space="preserve">
dt/ha</t>
    </r>
  </si>
  <si>
    <r>
      <t xml:space="preserve">Betriebs-ertrag abzügl. Abfall 
</t>
    </r>
    <r>
      <rPr>
        <b/>
        <sz val="11"/>
        <color theme="5"/>
        <rFont val="Calibri"/>
        <family val="2"/>
        <scheme val="minor"/>
      </rPr>
      <t>TM</t>
    </r>
    <r>
      <rPr>
        <b/>
        <sz val="11"/>
        <rFont val="Calibri"/>
        <family val="2"/>
        <scheme val="minor"/>
      </rPr>
      <t xml:space="preserve">
dt/ha</t>
    </r>
  </si>
  <si>
    <r>
      <t xml:space="preserve">Betriebl. Prozess-abfall  (z.B. Stiele, Abrieb)
% </t>
    </r>
    <r>
      <rPr>
        <b/>
        <sz val="11"/>
        <color theme="5"/>
        <rFont val="Calibri"/>
        <family val="2"/>
        <scheme val="minor"/>
      </rPr>
      <t>TM</t>
    </r>
  </si>
  <si>
    <t>Mineralische Dünger</t>
  </si>
  <si>
    <t>Stroh</t>
  </si>
  <si>
    <t>3. Schritt: Phosphat-Düngebedarfsermittlung nach DüV (= Phosphatdüngeobergrenze)</t>
  </si>
  <si>
    <r>
      <t xml:space="preserve">WICHTIGE HINWEISE </t>
    </r>
    <r>
      <rPr>
        <sz val="11"/>
        <rFont val="Calibri"/>
        <family val="2"/>
        <scheme val="minor"/>
      </rPr>
      <t>(DüV 2020, LDüV RP 2021)</t>
    </r>
  </si>
  <si>
    <t>keine außerhalb des Betriebes anfallenden Wirtschaftsdünger sowie organischen und organisch-mineralischen Düngemittel, bei denen es sich um Gärrückstände aus dem Betrieb einer Biogasanlage handelt, übernehmen und aufbringen.</t>
  </si>
  <si>
    <t>Flächen, auf denen nur Zierpflanzen oder Weihnachtsbaumkulturen angebaut werden, Baumschul-,  Rebschul-, Strauchbeeren- und Baumobstflächen, nicht im Ertrag stehende Dauerkulturflächen des Wein- oder Obstbaus sowie Flächen, die der Erzeugung schnellwüchsiger Forstgehölze zur energetischen Nutzung dienen.</t>
  </si>
  <si>
    <t xml:space="preserve">Flächen mit ausschließlicher Weidehaltung bei einem jährlichen Stickstoffanfall (Stickstoffausscheidung) an Wirtschaftsdüngern tierischer Herkunft von bis zu 100 Kilogramm Stickstoff je Hektar, wenn keine zusätzliche Stickstoffdüngung erfolgt, </t>
  </si>
  <si>
    <t>Betriebe, die auf keinem Schlag wesentliche Nährstoffmengen an Stickstoff oder Phosphat mit Düngemitteln, Bodenhilfsstoffen, Kultursubstraten, Pflanzenhilfsmitteln oder Abfällen zur Beseitigung nach § 28 des Kreislaufwirtschaftsgesetzes aufbringen.</t>
  </si>
  <si>
    <t>1. Ausgenommen von der Düngebedarfsermittlung sind Betriebe, die …</t>
  </si>
  <si>
    <r>
      <t xml:space="preserve">2. Welche Flächen müssen bei der Düngebedarfsermittlung </t>
    </r>
    <r>
      <rPr>
        <b/>
        <u/>
        <sz val="14"/>
        <color rgb="FF9E2744"/>
        <rFont val="Calibri"/>
        <family val="2"/>
        <scheme val="minor"/>
      </rPr>
      <t>nicht</t>
    </r>
    <r>
      <rPr>
        <b/>
        <sz val="14"/>
        <color rgb="FF9E2744"/>
        <rFont val="Calibri"/>
        <family val="2"/>
        <scheme val="minor"/>
      </rPr>
      <t xml:space="preserve"> berücksichtigt werden?</t>
    </r>
  </si>
  <si>
    <t>a.</t>
  </si>
  <si>
    <t>b.</t>
  </si>
  <si>
    <t>c.</t>
  </si>
  <si>
    <t>in geschlossenen oder bodenunabhängigen Kulturverfahren genutzte Flächen,</t>
  </si>
  <si>
    <t>Flächen in Gewächshäusern oder unter stationären Folientunneln, soweit durch eine gesteuerte Wasserzufuhr eine Auswaschung von Nährstoffen verhindert wird.</t>
  </si>
  <si>
    <r>
      <t xml:space="preserve">   • nach Getreide bei Aussaat Zwischenfrucht </t>
    </r>
    <r>
      <rPr>
        <b/>
        <sz val="11"/>
        <rFont val="Calibri"/>
        <family val="2"/>
        <scheme val="minor"/>
      </rPr>
      <t>(ZF)</t>
    </r>
    <r>
      <rPr>
        <sz val="11"/>
        <rFont val="Calibri"/>
        <family val="2"/>
        <scheme val="minor"/>
      </rPr>
      <t xml:space="preserve"> bis 30.08. 30 kg Ammonium-N/ha, danach 20 kg
   • ab 50 % Leguminosenanteil </t>
    </r>
    <r>
      <rPr>
        <b/>
        <sz val="11"/>
        <rFont val="Calibri"/>
        <family val="2"/>
        <scheme val="minor"/>
      </rPr>
      <t>(Leg.)</t>
    </r>
    <r>
      <rPr>
        <sz val="11"/>
        <rFont val="Calibri"/>
        <family val="2"/>
        <scheme val="minor"/>
      </rPr>
      <t xml:space="preserve"> halber N-Bedarf, ab 100 % kein N-Bedarf</t>
    </r>
  </si>
  <si>
    <r>
      <t xml:space="preserve">    • Zwischenfrüchte ohne Futternutzung: keine Düngung (</t>
    </r>
    <r>
      <rPr>
        <b/>
        <sz val="11"/>
        <rFont val="Calibri"/>
        <family val="2"/>
        <scheme val="minor"/>
      </rPr>
      <t xml:space="preserve">Ausnahmen: </t>
    </r>
    <r>
      <rPr>
        <sz val="11"/>
        <rFont val="Calibri"/>
        <family val="2"/>
        <scheme val="minor"/>
      </rPr>
      <t>Festmist Huf- oder Klauentiere und Kompost
       bis max. 120 kg Gesamt-N/ha bis 01.12.)
    • Zwischenfrüchte mit Futternutzung: siehe Vorgaben nicht nitratbelasteten Gebiete</t>
    </r>
  </si>
  <si>
    <r>
      <t xml:space="preserve">      • Aussaat Zwischenfrucht bis 15.09.: max. 30 kg Ammonium-N oder max. 60 kg Gesamt-N bis 01.10.  
      • Aussaat Zwischenfrucht nach 15.09.: Düngungsverbot 
      </t>
    </r>
    <r>
      <rPr>
        <b/>
        <sz val="11"/>
        <rFont val="Calibri"/>
        <family val="2"/>
        <scheme val="minor"/>
      </rPr>
      <t xml:space="preserve">Ausnahmen: </t>
    </r>
    <r>
      <rPr>
        <sz val="11"/>
        <rFont val="Calibri"/>
        <family val="2"/>
        <scheme val="minor"/>
      </rPr>
      <t xml:space="preserve">Festmist Huf- oder Klauentiere und Kompost bis 01.12. ohne Obergrenze
</t>
    </r>
  </si>
  <si>
    <r>
      <rPr>
        <sz val="12"/>
        <color rgb="FF9E2744"/>
        <rFont val="Calibri"/>
        <family val="2"/>
        <scheme val="minor"/>
      </rPr>
      <t xml:space="preserve">  </t>
    </r>
    <r>
      <rPr>
        <u/>
        <sz val="12"/>
        <color rgb="FF9E2744"/>
        <rFont val="Calibri"/>
        <family val="2"/>
        <scheme val="minor"/>
      </rPr>
      <t>Nicht nitratbelastete Gebiete:</t>
    </r>
  </si>
  <si>
    <r>
      <rPr>
        <sz val="12"/>
        <color rgb="FF9E2744"/>
        <rFont val="Calibri"/>
        <family val="2"/>
      </rPr>
      <t xml:space="preserve">  </t>
    </r>
    <r>
      <rPr>
        <u/>
        <sz val="12"/>
        <color rgb="FF9E2744"/>
        <rFont val="Calibri"/>
        <family val="2"/>
      </rPr>
      <t>Nitratbelastete Gebiete:</t>
    </r>
  </si>
  <si>
    <r>
      <t>N-Düngebedarf</t>
    </r>
    <r>
      <rPr>
        <sz val="14"/>
        <color theme="1"/>
        <rFont val="Calibri"/>
        <family val="2"/>
        <scheme val="minor"/>
      </rPr>
      <t xml:space="preserve"> kg/ha</t>
    </r>
  </si>
  <si>
    <t>Dünge-</t>
  </si>
  <si>
    <t xml:space="preserve">In der Schlagliste alle Schläge und Bewirtschaftungseinheiten eines Betriebes anlegen. Hier auch angeben, ob die Fläche in einem Nitrat- oder Phosphatbelastungsgebiet liegt. Außerdem alle Bodendaten eintragen, von denen die DüV-relevanten automatisch in die entsprechenden Arbeitsblätter übernommen werden. </t>
  </si>
  <si>
    <t>Nitrat-belas-tungs-gebiet 
NBG</t>
  </si>
  <si>
    <t>Phosphat-belas-tungs-gebiet 
PBG</t>
  </si>
  <si>
    <t>Nitratbelastungsgebiet NBG</t>
  </si>
  <si>
    <t>Phosphatbelastungsgebiet PBG</t>
  </si>
  <si>
    <t xml:space="preserve">Zellen mit rotem Dreieck rechts oben enthalten wichtige Informationen, die beim Ansteuern mit dem Curser eingeblendet werden. </t>
  </si>
  <si>
    <t>Graue Felder sind Eingabe- oder Auswahlfelder! Nur hier können eigene Angaben gemacht werden!</t>
  </si>
  <si>
    <t xml:space="preserve">Bei Bedarf, z.B. für Kontrollen, Tabellenblätter "N-DBE" bis "Düngedokumentation, -bilanz" ausdrucken </t>
  </si>
  <si>
    <r>
      <rPr>
        <sz val="14"/>
        <rFont val="Calibri"/>
        <family val="2"/>
        <scheme val="minor"/>
      </rPr>
      <t>N-Düngebedarf</t>
    </r>
    <r>
      <rPr>
        <sz val="12"/>
        <rFont val="Calibri"/>
        <family val="2"/>
        <scheme val="minor"/>
      </rPr>
      <t xml:space="preserve"> = Obergrenze kg/ha
</t>
    </r>
    <r>
      <rPr>
        <i/>
        <sz val="10"/>
        <rFont val="Calibri"/>
        <family val="2"/>
        <scheme val="minor"/>
      </rPr>
      <t>inkl. Nachdüngung</t>
    </r>
  </si>
  <si>
    <r>
      <t xml:space="preserve">80 % N-Düngebedarf NBG kg/ha
</t>
    </r>
    <r>
      <rPr>
        <i/>
        <sz val="10"/>
        <rFont val="Calibri"/>
        <family val="2"/>
        <scheme val="minor"/>
      </rPr>
      <t>inkl. Nachdüngung</t>
    </r>
    <r>
      <rPr>
        <sz val="12"/>
        <rFont val="Calibri"/>
        <family val="2"/>
        <scheme val="minor"/>
      </rPr>
      <t xml:space="preserve"> </t>
    </r>
  </si>
  <si>
    <r>
      <t xml:space="preserve">Mengenvorschlag kg, l/ha </t>
    </r>
    <r>
      <rPr>
        <sz val="8"/>
        <color rgb="FF00B050"/>
        <rFont val="Calibri"/>
        <family val="2"/>
        <scheme val="minor"/>
      </rPr>
      <t>Nverfügbar</t>
    </r>
  </si>
  <si>
    <t>Nitratbelastungsgebiet NBG:</t>
  </si>
  <si>
    <t>Fläche Anbau  ha</t>
  </si>
  <si>
    <t>Landw. Nutzfläche LN ha</t>
  </si>
  <si>
    <t>Landw. Nutzfläche LN:</t>
  </si>
  <si>
    <r>
      <t>kg/LN</t>
    </r>
    <r>
      <rPr>
        <vertAlign val="subscript"/>
        <sz val="12"/>
        <rFont val="Calibri"/>
        <family val="2"/>
      </rPr>
      <t>gesamt</t>
    </r>
    <r>
      <rPr>
        <sz val="12"/>
        <rFont val="Calibri Light"/>
        <family val="2"/>
      </rPr>
      <t xml:space="preserve"> </t>
    </r>
    <r>
      <rPr>
        <sz val="12"/>
        <rFont val="Symbol"/>
        <family val="1"/>
        <charset val="2"/>
      </rPr>
      <t>®</t>
    </r>
  </si>
  <si>
    <r>
      <t xml:space="preserve">kg/LN </t>
    </r>
    <r>
      <rPr>
        <b/>
        <u/>
        <sz val="12"/>
        <color rgb="FFFF0000"/>
        <rFont val="Calibri"/>
        <family val="2"/>
      </rPr>
      <t>NBG</t>
    </r>
    <r>
      <rPr>
        <b/>
        <vertAlign val="subscript"/>
        <sz val="12"/>
        <color rgb="FFFF0000"/>
        <rFont val="Calibri"/>
        <family val="2"/>
      </rPr>
      <t>gesamt</t>
    </r>
    <r>
      <rPr>
        <b/>
        <sz val="12"/>
        <color rgb="FFFF0000"/>
        <rFont val="Symbol"/>
        <family val="1"/>
        <charset val="2"/>
      </rPr>
      <t>®</t>
    </r>
  </si>
  <si>
    <r>
      <t>N</t>
    </r>
    <r>
      <rPr>
        <vertAlign val="subscript"/>
        <sz val="12"/>
        <rFont val="Calibri"/>
        <family val="2"/>
        <scheme val="minor"/>
      </rPr>
      <t>gesamt nur Kompost</t>
    </r>
    <r>
      <rPr>
        <sz val="12"/>
        <rFont val="Calibri"/>
        <family val="2"/>
        <scheme val="minor"/>
      </rPr>
      <t xml:space="preserve"> kg/ha</t>
    </r>
  </si>
  <si>
    <r>
      <t xml:space="preserve">Bei Flächen in nitratbelasteten Gebieten wird die durchschnittliche N-Einsparung in % ermittelt. Wenn in diesem Gebiet im Flächendurschnitt die </t>
    </r>
    <r>
      <rPr>
        <b/>
        <sz val="11"/>
        <color rgb="FF9E2744"/>
        <rFont val="Calibri"/>
        <family val="2"/>
        <scheme val="minor"/>
      </rPr>
      <t>160/80iger Regel nicht eingehalten</t>
    </r>
    <r>
      <rPr>
        <sz val="11"/>
        <rFont val="Calibri"/>
        <family val="2"/>
        <scheme val="minor"/>
      </rPr>
      <t xml:space="preserve"> wird,  sind </t>
    </r>
    <r>
      <rPr>
        <b/>
        <sz val="11"/>
        <color rgb="FF9E2744"/>
        <rFont val="Calibri"/>
        <family val="2"/>
        <scheme val="minor"/>
      </rPr>
      <t xml:space="preserve">mind. 20 % N </t>
    </r>
    <r>
      <rPr>
        <sz val="11"/>
        <rFont val="Calibri"/>
        <family val="2"/>
        <scheme val="minor"/>
      </rPr>
      <t>einzusparen.</t>
    </r>
  </si>
  <si>
    <t>Proteinhydrolysat</t>
  </si>
  <si>
    <t>Proteinhydrolysat, Algenextrakt</t>
  </si>
  <si>
    <t>Kartoffelfruchtwasser</t>
  </si>
  <si>
    <t>Vinasse, Melasse</t>
  </si>
  <si>
    <t>Vinasse, Getreide-, Tannenrinden-, Braunalgenextrakt</t>
  </si>
  <si>
    <t>Getreide, pflanzliche Stoffe aus der Lebens-, Genuss- und Futtermittelherstellung, Algen, Kali-Vinasse</t>
  </si>
  <si>
    <t>Kakaoschalen, Federn, Vinasse, Borsten, Fleischknochenmehl, Huf, Knochenmehl, Traubentrester</t>
  </si>
  <si>
    <t>Kakaoschalen, Vinasse, Federn, Borsten, Huf, Traubentrester</t>
  </si>
  <si>
    <t>tierisch, pflanzlich</t>
  </si>
  <si>
    <t>Biorga Cuma</t>
  </si>
  <si>
    <t>Ledermehl, Malzkeimlinge</t>
  </si>
  <si>
    <t>Malzkeime, Vinasse-Kaliumsulfat, Vinasse, Endomykorrhiza</t>
  </si>
  <si>
    <t>Trockenschlempe aus Ethanolerzeugung, Maisquellwasser, Restmelasse, Kartoffel-Stickstoffkonzentra</t>
  </si>
  <si>
    <t>Bemerkungen</t>
  </si>
  <si>
    <t>Braunalgenaufbereitungen, Melasse</t>
  </si>
  <si>
    <r>
      <t xml:space="preserve">Werden in nitratbelasteten Gebieten im </t>
    </r>
    <r>
      <rPr>
        <b/>
        <sz val="11"/>
        <color rgb="FF9E2744"/>
        <rFont val="Calibri"/>
        <family val="2"/>
        <scheme val="minor"/>
      </rPr>
      <t>Flächendurchschnitt 160 kg N</t>
    </r>
    <r>
      <rPr>
        <b/>
        <vertAlign val="subscript"/>
        <sz val="11"/>
        <color rgb="FF9E2744"/>
        <rFont val="Calibri"/>
        <family val="2"/>
        <scheme val="minor"/>
      </rPr>
      <t xml:space="preserve">gesamt </t>
    </r>
    <r>
      <rPr>
        <b/>
        <sz val="11"/>
        <color rgb="FF9E2744"/>
        <rFont val="Calibri"/>
        <family val="2"/>
        <scheme val="minor"/>
      </rPr>
      <t xml:space="preserve">pro ha und Jahr und 80 kg N über mineralische Dünger </t>
    </r>
    <r>
      <rPr>
        <sz val="11"/>
        <rFont val="Calibri"/>
        <family val="2"/>
        <scheme val="minor"/>
      </rPr>
      <t>überschritten</t>
    </r>
    <r>
      <rPr>
        <u/>
        <sz val="11"/>
        <rFont val="Calibri"/>
        <family val="2"/>
        <scheme val="minor"/>
      </rPr>
      <t xml:space="preserve"> </t>
    </r>
    <r>
      <rPr>
        <b/>
        <u/>
        <sz val="11"/>
        <color rgb="FF9E2744"/>
        <rFont val="Calibri"/>
        <family val="2"/>
        <scheme val="minor"/>
      </rPr>
      <t>(160/80iger Regel)</t>
    </r>
    <r>
      <rPr>
        <sz val="11"/>
        <rFont val="Calibri"/>
        <family val="2"/>
        <scheme val="minor"/>
      </rPr>
      <t xml:space="preserve">, muss </t>
    </r>
    <r>
      <rPr>
        <b/>
        <sz val="11"/>
        <color rgb="FF9E2744"/>
        <rFont val="Calibri"/>
        <family val="2"/>
        <scheme val="minor"/>
      </rPr>
      <t>bei Mehrfachbelegung</t>
    </r>
    <r>
      <rPr>
        <sz val="11"/>
        <rFont val="Calibri"/>
        <family val="2"/>
        <scheme val="minor"/>
      </rPr>
      <t xml:space="preserve"> die </t>
    </r>
    <r>
      <rPr>
        <b/>
        <sz val="11"/>
        <color rgb="FF9E2744"/>
        <rFont val="Calibri"/>
        <family val="2"/>
        <scheme val="minor"/>
      </rPr>
      <t>schlagbezogene Obergrenze von 170 kg N</t>
    </r>
    <r>
      <rPr>
        <b/>
        <vertAlign val="subscript"/>
        <sz val="11"/>
        <color rgb="FF9E2744"/>
        <rFont val="Calibri"/>
        <family val="2"/>
        <scheme val="minor"/>
      </rPr>
      <t>gesamt</t>
    </r>
    <r>
      <rPr>
        <b/>
        <sz val="11"/>
        <color rgb="FF9E2744"/>
        <rFont val="Calibri"/>
        <family val="2"/>
        <scheme val="minor"/>
      </rPr>
      <t xml:space="preserve">  pro ha und Jahr </t>
    </r>
    <r>
      <rPr>
        <sz val="11"/>
        <rFont val="Calibri"/>
        <family val="2"/>
        <scheme val="minor"/>
      </rPr>
      <t>selbst kontrolliert werden!</t>
    </r>
  </si>
  <si>
    <t>3. Nicht zur landwirtschaftlichen Nutzfläche (LN) gehören ...</t>
  </si>
  <si>
    <r>
      <t>N</t>
    </r>
    <r>
      <rPr>
        <vertAlign val="subscript"/>
        <sz val="12"/>
        <rFont val="Calibri"/>
        <family val="2"/>
        <scheme val="minor"/>
      </rPr>
      <t>gesamt</t>
    </r>
    <r>
      <rPr>
        <sz val="12"/>
        <rFont val="Calibri"/>
        <family val="2"/>
        <scheme val="minor"/>
      </rPr>
      <t xml:space="preserve"> </t>
    </r>
    <r>
      <rPr>
        <vertAlign val="subscript"/>
        <sz val="12"/>
        <rFont val="Calibri"/>
        <family val="2"/>
        <scheme val="minor"/>
      </rPr>
      <t>organisch, org.-min. Dünger</t>
    </r>
    <r>
      <rPr>
        <sz val="12"/>
        <rFont val="Calibri"/>
        <family val="2"/>
        <scheme val="minor"/>
      </rPr>
      <t xml:space="preserve"> kg/ha</t>
    </r>
  </si>
  <si>
    <r>
      <t>N</t>
    </r>
    <r>
      <rPr>
        <vertAlign val="subscript"/>
        <sz val="12"/>
        <rFont val="Calibri"/>
        <family val="2"/>
        <scheme val="minor"/>
      </rPr>
      <t>gesamt</t>
    </r>
    <r>
      <rPr>
        <sz val="12"/>
        <rFont val="Calibri"/>
        <family val="2"/>
        <scheme val="minor"/>
      </rPr>
      <t xml:space="preserve"> </t>
    </r>
    <r>
      <rPr>
        <vertAlign val="subscript"/>
        <sz val="12"/>
        <rFont val="Calibri"/>
        <family val="2"/>
        <scheme val="minor"/>
      </rPr>
      <t>Mineraldünger</t>
    </r>
    <r>
      <rPr>
        <sz val="12"/>
        <rFont val="Calibri"/>
        <family val="2"/>
        <scheme val="minor"/>
      </rPr>
      <t xml:space="preserve"> kg/ha</t>
    </r>
  </si>
  <si>
    <t>Kennzahlen Düngung nach DüV (Achtung bei gelb!):</t>
  </si>
  <si>
    <t>https://www.düngeberatung.rlp.de/Duengung/Download/Gemuesebau-und-Erdbeeren/MerkblattDuengebedarfsermittlungimGemuesebauDueV</t>
  </si>
  <si>
    <t>_Andere 21</t>
  </si>
  <si>
    <t>_Andere 22</t>
  </si>
  <si>
    <t xml:space="preserve"> - Geänderte Landesdüngeverordnung DüV Rheinland-Pfalz 2022</t>
  </si>
  <si>
    <t xml:space="preserve"> - N-Düngeplaner RLP 2.1.2022.xlsx, DLR Rheinpfalz</t>
  </si>
  <si>
    <t>Kenaf, Ganzpflanze</t>
  </si>
  <si>
    <t>Aubergine</t>
  </si>
  <si>
    <t>Erbse, Gemüse</t>
  </si>
  <si>
    <t>Kohlrabi, Knollen &gt; 12 cm</t>
  </si>
  <si>
    <t>Kürbis, Öl, Kerne</t>
  </si>
  <si>
    <t>Tomate</t>
  </si>
  <si>
    <t>bilanz*</t>
  </si>
  <si>
    <t>Kürbis, Speise</t>
  </si>
  <si>
    <t>Speiserübe, Mairübe mit Laub</t>
  </si>
  <si>
    <t>Speiserübe, Teltower Rübchen, Herbst</t>
  </si>
  <si>
    <t>_Andere 01</t>
  </si>
  <si>
    <t>_Andere 02</t>
  </si>
  <si>
    <t>_Andere 03</t>
  </si>
  <si>
    <t>_Andere 04</t>
  </si>
  <si>
    <t>_Andere 05</t>
  </si>
  <si>
    <t>_Andere 06</t>
  </si>
  <si>
    <t>_Andere 07</t>
  </si>
  <si>
    <t>_Andere 08</t>
  </si>
  <si>
    <t>_Andere 09</t>
  </si>
  <si>
    <r>
      <t>N</t>
    </r>
    <r>
      <rPr>
        <b/>
        <vertAlign val="subscript"/>
        <sz val="11"/>
        <color rgb="FFFF0000"/>
        <rFont val="Calibri"/>
        <family val="2"/>
      </rPr>
      <t>gesamt</t>
    </r>
    <r>
      <rPr>
        <b/>
        <sz val="11"/>
        <color rgb="FFFF0000"/>
        <rFont val="Calibri"/>
        <family val="2"/>
      </rPr>
      <t xml:space="preserve"> x Mindest-wirksam-
keit
kg FM/t, m³</t>
    </r>
  </si>
  <si>
    <r>
      <t>N</t>
    </r>
    <r>
      <rPr>
        <b/>
        <vertAlign val="subscript"/>
        <sz val="11"/>
        <color rgb="FFFF0000"/>
        <rFont val="Calibri"/>
        <family val="2"/>
      </rPr>
      <t>verfügbar</t>
    </r>
    <r>
      <rPr>
        <b/>
        <sz val="11"/>
        <color rgb="FFFF0000"/>
        <rFont val="Calibri"/>
        <family val="2"/>
      </rPr>
      <t xml:space="preserve"> 
kg FM/t, m³</t>
    </r>
  </si>
  <si>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 xml:space="preserve"> 
Boden-gehalts-klasse </t>
    </r>
    <r>
      <rPr>
        <sz val="9"/>
        <rFont val="Calibri"/>
        <family val="2"/>
        <scheme val="minor"/>
      </rPr>
      <t>alle Boden-arten</t>
    </r>
  </si>
  <si>
    <r>
      <t>K</t>
    </r>
    <r>
      <rPr>
        <b/>
        <vertAlign val="subscript"/>
        <sz val="11"/>
        <rFont val="Calibri"/>
        <family val="2"/>
        <scheme val="minor"/>
      </rPr>
      <t>2</t>
    </r>
    <r>
      <rPr>
        <b/>
        <sz val="11"/>
        <rFont val="Calibri"/>
        <family val="2"/>
        <scheme val="minor"/>
      </rPr>
      <t xml:space="preserve">O
Boden-art
</t>
    </r>
    <r>
      <rPr>
        <sz val="9"/>
        <rFont val="Calibri"/>
        <family val="2"/>
        <scheme val="minor"/>
      </rPr>
      <t>leicht</t>
    </r>
  </si>
  <si>
    <r>
      <t>K</t>
    </r>
    <r>
      <rPr>
        <b/>
        <vertAlign val="subscript"/>
        <sz val="11"/>
        <rFont val="Calibri"/>
        <family val="2"/>
        <scheme val="minor"/>
      </rPr>
      <t>2</t>
    </r>
    <r>
      <rPr>
        <b/>
        <sz val="11"/>
        <rFont val="Calibri"/>
        <family val="2"/>
        <scheme val="minor"/>
      </rPr>
      <t xml:space="preserve">O Boden-gehalts-klasse
</t>
    </r>
    <r>
      <rPr>
        <sz val="9"/>
        <rFont val="Calibri"/>
        <family val="2"/>
        <scheme val="minor"/>
      </rPr>
      <t>leicht</t>
    </r>
  </si>
  <si>
    <r>
      <t>K</t>
    </r>
    <r>
      <rPr>
        <b/>
        <vertAlign val="subscript"/>
        <sz val="11"/>
        <rFont val="Calibri"/>
        <family val="2"/>
        <scheme val="minor"/>
      </rPr>
      <t>2</t>
    </r>
    <r>
      <rPr>
        <b/>
        <sz val="11"/>
        <rFont val="Calibri"/>
        <family val="2"/>
        <scheme val="minor"/>
      </rPr>
      <t xml:space="preserve">O 
Boden-Zuschlag Feld-abfuhr
kg/ha 
</t>
    </r>
    <r>
      <rPr>
        <sz val="9"/>
        <rFont val="Calibri"/>
        <family val="2"/>
        <scheme val="minor"/>
      </rPr>
      <t>leicht</t>
    </r>
  </si>
  <si>
    <r>
      <t>K</t>
    </r>
    <r>
      <rPr>
        <b/>
        <vertAlign val="subscript"/>
        <sz val="11"/>
        <rFont val="Calibri"/>
        <family val="2"/>
        <scheme val="minor"/>
      </rPr>
      <t>2</t>
    </r>
    <r>
      <rPr>
        <b/>
        <sz val="11"/>
        <rFont val="Calibri"/>
        <family val="2"/>
        <scheme val="minor"/>
      </rPr>
      <t xml:space="preserve">O 
Faktor Feld-abfuhr
</t>
    </r>
    <r>
      <rPr>
        <sz val="9"/>
        <rFont val="Calibri"/>
        <family val="2"/>
        <scheme val="minor"/>
      </rPr>
      <t>leicht</t>
    </r>
  </si>
  <si>
    <r>
      <t xml:space="preserve">
K</t>
    </r>
    <r>
      <rPr>
        <b/>
        <vertAlign val="subscript"/>
        <sz val="11"/>
        <rFont val="Calibri"/>
        <family val="2"/>
        <scheme val="minor"/>
      </rPr>
      <t>2</t>
    </r>
    <r>
      <rPr>
        <b/>
        <sz val="11"/>
        <rFont val="Calibri"/>
        <family val="2"/>
        <scheme val="minor"/>
      </rPr>
      <t xml:space="preserve">O
Boden-art
</t>
    </r>
    <r>
      <rPr>
        <sz val="9"/>
        <rFont val="Calibri"/>
        <family val="2"/>
        <scheme val="minor"/>
      </rPr>
      <t>mittel</t>
    </r>
  </si>
  <si>
    <r>
      <t>K</t>
    </r>
    <r>
      <rPr>
        <b/>
        <vertAlign val="subscript"/>
        <sz val="11"/>
        <rFont val="Calibri"/>
        <family val="2"/>
        <scheme val="minor"/>
      </rPr>
      <t>2</t>
    </r>
    <r>
      <rPr>
        <b/>
        <sz val="11"/>
        <rFont val="Calibri"/>
        <family val="2"/>
        <scheme val="minor"/>
      </rPr>
      <t xml:space="preserve">O
Boden-gehalts-klasse
</t>
    </r>
    <r>
      <rPr>
        <sz val="9"/>
        <rFont val="Calibri"/>
        <family val="2"/>
        <scheme val="minor"/>
      </rPr>
      <t>mittel</t>
    </r>
  </si>
  <si>
    <r>
      <t>K</t>
    </r>
    <r>
      <rPr>
        <b/>
        <vertAlign val="subscript"/>
        <sz val="11"/>
        <rFont val="Calibri"/>
        <family val="2"/>
        <scheme val="minor"/>
      </rPr>
      <t>2</t>
    </r>
    <r>
      <rPr>
        <b/>
        <sz val="11"/>
        <rFont val="Calibri"/>
        <family val="2"/>
        <scheme val="minor"/>
      </rPr>
      <t xml:space="preserve">O
Boden-Zuschlag Feld-abfuhr
kg/ha </t>
    </r>
    <r>
      <rPr>
        <sz val="9"/>
        <rFont val="Calibri"/>
        <family val="2"/>
        <scheme val="minor"/>
      </rPr>
      <t>mittel</t>
    </r>
  </si>
  <si>
    <r>
      <t>K</t>
    </r>
    <r>
      <rPr>
        <b/>
        <vertAlign val="subscript"/>
        <sz val="11"/>
        <rFont val="Calibri"/>
        <family val="2"/>
        <scheme val="minor"/>
      </rPr>
      <t>2</t>
    </r>
    <r>
      <rPr>
        <b/>
        <sz val="11"/>
        <rFont val="Calibri"/>
        <family val="2"/>
        <scheme val="minor"/>
      </rPr>
      <t xml:space="preserve">O 
Faktor Feld-abfuhr </t>
    </r>
    <r>
      <rPr>
        <sz val="9"/>
        <rFont val="Calibri"/>
        <family val="2"/>
        <scheme val="minor"/>
      </rPr>
      <t>mittel</t>
    </r>
  </si>
  <si>
    <r>
      <t xml:space="preserve">
K</t>
    </r>
    <r>
      <rPr>
        <b/>
        <vertAlign val="subscript"/>
        <sz val="11"/>
        <rFont val="Calibri"/>
        <family val="2"/>
        <scheme val="minor"/>
      </rPr>
      <t>2</t>
    </r>
    <r>
      <rPr>
        <b/>
        <sz val="11"/>
        <rFont val="Calibri"/>
        <family val="2"/>
        <scheme val="minor"/>
      </rPr>
      <t xml:space="preserve">O
Boden-art
</t>
    </r>
    <r>
      <rPr>
        <sz val="9"/>
        <rFont val="Calibri"/>
        <family val="2"/>
        <scheme val="minor"/>
      </rPr>
      <t>schwer</t>
    </r>
  </si>
  <si>
    <r>
      <t>K</t>
    </r>
    <r>
      <rPr>
        <b/>
        <vertAlign val="subscript"/>
        <sz val="11"/>
        <rFont val="Calibri"/>
        <family val="2"/>
        <scheme val="minor"/>
      </rPr>
      <t>2</t>
    </r>
    <r>
      <rPr>
        <b/>
        <sz val="11"/>
        <rFont val="Calibri"/>
        <family val="2"/>
        <scheme val="minor"/>
      </rPr>
      <t xml:space="preserve">O 
Boden-gehalts-klasse </t>
    </r>
    <r>
      <rPr>
        <sz val="9"/>
        <rFont val="Calibri"/>
        <family val="2"/>
        <scheme val="minor"/>
      </rPr>
      <t>schwer</t>
    </r>
  </si>
  <si>
    <r>
      <t>K</t>
    </r>
    <r>
      <rPr>
        <b/>
        <vertAlign val="subscript"/>
        <sz val="11"/>
        <rFont val="Calibri"/>
        <family val="2"/>
        <scheme val="minor"/>
      </rPr>
      <t>2</t>
    </r>
    <r>
      <rPr>
        <b/>
        <sz val="11"/>
        <rFont val="Calibri"/>
        <family val="2"/>
        <scheme val="minor"/>
      </rPr>
      <t xml:space="preserve">O
Boden-Zuschlag Feld-abfuhr
kg/ha 
</t>
    </r>
    <r>
      <rPr>
        <sz val="9"/>
        <rFont val="Calibri"/>
        <family val="2"/>
        <scheme val="minor"/>
      </rPr>
      <t>schwer</t>
    </r>
  </si>
  <si>
    <r>
      <t>K</t>
    </r>
    <r>
      <rPr>
        <b/>
        <vertAlign val="subscript"/>
        <sz val="11"/>
        <rFont val="Calibri"/>
        <family val="2"/>
        <scheme val="minor"/>
      </rPr>
      <t>2</t>
    </r>
    <r>
      <rPr>
        <b/>
        <sz val="11"/>
        <rFont val="Calibri"/>
        <family val="2"/>
        <scheme val="minor"/>
      </rPr>
      <t xml:space="preserve">O
Faktor Feld-abfuhr </t>
    </r>
    <r>
      <rPr>
        <sz val="9"/>
        <rFont val="Calibri"/>
        <family val="2"/>
        <scheme val="minor"/>
      </rPr>
      <t>schwer</t>
    </r>
  </si>
  <si>
    <r>
      <t xml:space="preserve">
MgO Boden-art </t>
    </r>
    <r>
      <rPr>
        <sz val="9"/>
        <rFont val="Calibri"/>
        <family val="2"/>
        <scheme val="minor"/>
      </rPr>
      <t>leicht</t>
    </r>
  </si>
  <si>
    <r>
      <t>MgO Boden-gehalts-klasse</t>
    </r>
    <r>
      <rPr>
        <b/>
        <sz val="9"/>
        <rFont val="Calibri"/>
        <family val="2"/>
        <scheme val="minor"/>
      </rPr>
      <t xml:space="preserve"> </t>
    </r>
    <r>
      <rPr>
        <sz val="9"/>
        <rFont val="Calibri"/>
        <family val="2"/>
        <scheme val="minor"/>
      </rPr>
      <t>leicht</t>
    </r>
  </si>
  <si>
    <r>
      <t xml:space="preserve">MgO
Boden-Zuschlag Feld-abfuhr
kg/ha  </t>
    </r>
    <r>
      <rPr>
        <sz val="9"/>
        <rFont val="Calibri"/>
        <family val="2"/>
        <scheme val="minor"/>
      </rPr>
      <t>leicht</t>
    </r>
  </si>
  <si>
    <r>
      <t xml:space="preserve">MgO 
Faktor Feld-abfuhr  </t>
    </r>
    <r>
      <rPr>
        <sz val="9"/>
        <rFont val="Calibri"/>
        <family val="2"/>
        <scheme val="minor"/>
      </rPr>
      <t>leicht</t>
    </r>
  </si>
  <si>
    <r>
      <t xml:space="preserve">MgO 
Boden-gehalts-klasse </t>
    </r>
    <r>
      <rPr>
        <sz val="9"/>
        <rFont val="Calibri"/>
        <family val="2"/>
        <scheme val="minor"/>
      </rPr>
      <t>mittel</t>
    </r>
  </si>
  <si>
    <r>
      <t xml:space="preserve">MgO
Boden-Zuschlag Feld-abfuhr
kg/ha
</t>
    </r>
    <r>
      <rPr>
        <sz val="9"/>
        <rFont val="Calibri"/>
        <family val="2"/>
        <scheme val="minor"/>
      </rPr>
      <t>mittel</t>
    </r>
  </si>
  <si>
    <r>
      <t>MgO 
Faktor Feld-abfuhr</t>
    </r>
    <r>
      <rPr>
        <b/>
        <sz val="9"/>
        <rFont val="Calibri"/>
        <family val="2"/>
        <scheme val="minor"/>
      </rPr>
      <t xml:space="preserve"> </t>
    </r>
    <r>
      <rPr>
        <sz val="9"/>
        <rFont val="Calibri"/>
        <family val="2"/>
        <scheme val="minor"/>
      </rPr>
      <t>mittel</t>
    </r>
  </si>
  <si>
    <r>
      <t>MgO 
Boden-gehalts-klasse</t>
    </r>
    <r>
      <rPr>
        <b/>
        <sz val="9"/>
        <rFont val="Calibri"/>
        <family val="2"/>
        <scheme val="minor"/>
      </rPr>
      <t xml:space="preserve"> </t>
    </r>
    <r>
      <rPr>
        <sz val="9"/>
        <rFont val="Calibri"/>
        <family val="2"/>
        <scheme val="minor"/>
      </rPr>
      <t>schwer</t>
    </r>
  </si>
  <si>
    <r>
      <t xml:space="preserve">MgO
Boden-Zuschlag Feld-abfuhr
kg/ha </t>
    </r>
    <r>
      <rPr>
        <sz val="9"/>
        <rFont val="Calibri"/>
        <family val="2"/>
        <scheme val="minor"/>
      </rPr>
      <t>schwer</t>
    </r>
  </si>
  <si>
    <r>
      <t xml:space="preserve">MgO
Faktor Feld-abfuhr </t>
    </r>
    <r>
      <rPr>
        <sz val="9"/>
        <rFont val="Calibri"/>
        <family val="2"/>
        <scheme val="minor"/>
      </rPr>
      <t>schwer</t>
    </r>
  </si>
  <si>
    <r>
      <t xml:space="preserve">MgO 
Boden-art
</t>
    </r>
    <r>
      <rPr>
        <sz val="9"/>
        <rFont val="Calibri"/>
        <family val="2"/>
        <scheme val="minor"/>
      </rPr>
      <t>mittel</t>
    </r>
  </si>
  <si>
    <r>
      <t xml:space="preserve">MgO 
Boden-art
</t>
    </r>
    <r>
      <rPr>
        <sz val="9"/>
        <rFont val="Calibri"/>
        <family val="2"/>
        <scheme val="minor"/>
      </rPr>
      <t>schwer</t>
    </r>
  </si>
  <si>
    <r>
      <rPr>
        <b/>
        <sz val="11"/>
        <color rgb="FFFF0000"/>
        <rFont val="Calibri"/>
        <family val="2"/>
      </rPr>
      <t>≥</t>
    </r>
    <r>
      <rPr>
        <b/>
        <sz val="11"/>
        <color rgb="FFFF0000"/>
        <rFont val="Calibri"/>
        <family val="2"/>
        <scheme val="minor"/>
      </rPr>
      <t>44</t>
    </r>
  </si>
  <si>
    <t>Nährstoffgehalt 
mg/100 g Boden</t>
  </si>
  <si>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 xml:space="preserve">
Faktor  
Feld-abfuhr
</t>
    </r>
    <r>
      <rPr>
        <sz val="11"/>
        <rFont val="Calibri"/>
        <family val="2"/>
        <scheme val="minor"/>
      </rPr>
      <t>Empfehl.</t>
    </r>
    <r>
      <rPr>
        <b/>
        <sz val="11"/>
        <rFont val="Calibri"/>
        <family val="2"/>
        <scheme val="minor"/>
      </rPr>
      <t xml:space="preserve"> kg/ha </t>
    </r>
  </si>
  <si>
    <r>
      <t>P</t>
    </r>
    <r>
      <rPr>
        <b/>
        <vertAlign val="subscript"/>
        <sz val="11"/>
        <rFont val="Calibri"/>
        <family val="2"/>
        <scheme val="minor"/>
      </rPr>
      <t>2</t>
    </r>
    <r>
      <rPr>
        <b/>
        <sz val="11"/>
        <rFont val="Calibri"/>
        <family val="2"/>
        <scheme val="minor"/>
      </rPr>
      <t>O</t>
    </r>
    <r>
      <rPr>
        <b/>
        <vertAlign val="subscript"/>
        <sz val="11"/>
        <rFont val="Calibri"/>
        <family val="2"/>
        <scheme val="minor"/>
      </rPr>
      <t>5</t>
    </r>
    <r>
      <rPr>
        <b/>
        <sz val="11"/>
        <rFont val="Calibri"/>
        <family val="2"/>
        <scheme val="minor"/>
      </rPr>
      <t xml:space="preserve"> 
Boden-Zuschlag 
Feld-abfuhr
</t>
    </r>
    <r>
      <rPr>
        <sz val="11"/>
        <rFont val="Calibri"/>
        <family val="2"/>
        <scheme val="minor"/>
      </rPr>
      <t xml:space="preserve">DüV  </t>
    </r>
    <r>
      <rPr>
        <b/>
        <sz val="11"/>
        <rFont val="Calibri"/>
        <family val="2"/>
        <scheme val="minor"/>
      </rPr>
      <t xml:space="preserve">kg/ha </t>
    </r>
  </si>
  <si>
    <t>https://www.düngeberatung.rlp.de/Duengung/Ackerbau-/-Gruenland/Nmin/Nmin-Empfehlungen</t>
  </si>
  <si>
    <t>Choy Sum (Chin. Blumenkohl)</t>
  </si>
  <si>
    <r>
      <t>P</t>
    </r>
    <r>
      <rPr>
        <vertAlign val="subscript"/>
        <sz val="12"/>
        <rFont val="Calibri"/>
        <family val="2"/>
        <scheme val="minor"/>
      </rPr>
      <t>2</t>
    </r>
    <r>
      <rPr>
        <sz val="12"/>
        <rFont val="Calibri"/>
        <family val="2"/>
        <scheme val="minor"/>
      </rPr>
      <t>O</t>
    </r>
    <r>
      <rPr>
        <vertAlign val="subscript"/>
        <sz val="12"/>
        <rFont val="Calibri"/>
        <family val="2"/>
        <scheme val="minor"/>
      </rPr>
      <t>5</t>
    </r>
    <r>
      <rPr>
        <sz val="12"/>
        <rFont val="Calibri"/>
        <family val="2"/>
        <scheme val="minor"/>
      </rPr>
      <t xml:space="preserve">-Düngebedarf kg/ha
</t>
    </r>
    <r>
      <rPr>
        <i/>
        <sz val="10"/>
        <rFont val="Calibri"/>
        <family val="2"/>
        <scheme val="minor"/>
      </rPr>
      <t>ohne Nachdüngung</t>
    </r>
  </si>
  <si>
    <r>
      <t>P</t>
    </r>
    <r>
      <rPr>
        <b/>
        <vertAlign val="subscript"/>
        <sz val="14"/>
        <rFont val="Calibri"/>
        <family val="2"/>
        <scheme val="minor"/>
      </rPr>
      <t>2</t>
    </r>
    <r>
      <rPr>
        <b/>
        <sz val="14"/>
        <rFont val="Calibri"/>
        <family val="2"/>
        <scheme val="minor"/>
      </rPr>
      <t>O</t>
    </r>
    <r>
      <rPr>
        <b/>
        <vertAlign val="subscript"/>
        <sz val="14"/>
        <rFont val="Calibri"/>
        <family val="2"/>
        <scheme val="minor"/>
      </rPr>
      <t>5</t>
    </r>
    <r>
      <rPr>
        <b/>
        <sz val="14"/>
        <rFont val="Calibri"/>
        <family val="2"/>
        <scheme val="minor"/>
      </rPr>
      <t>-Düngebedarf kg/ha</t>
    </r>
  </si>
  <si>
    <r>
      <t>P</t>
    </r>
    <r>
      <rPr>
        <b/>
        <vertAlign val="subscript"/>
        <sz val="14"/>
        <rFont val="Calibri"/>
        <family val="2"/>
        <scheme val="minor"/>
      </rPr>
      <t>2</t>
    </r>
    <r>
      <rPr>
        <b/>
        <sz val="14"/>
        <rFont val="Calibri"/>
        <family val="2"/>
        <scheme val="minor"/>
      </rPr>
      <t>O</t>
    </r>
    <r>
      <rPr>
        <b/>
        <vertAlign val="subscript"/>
        <sz val="14"/>
        <rFont val="Calibri"/>
        <family val="2"/>
        <scheme val="minor"/>
      </rPr>
      <t>5</t>
    </r>
    <r>
      <rPr>
        <b/>
        <sz val="14"/>
        <rFont val="Calibri"/>
        <family val="2"/>
        <scheme val="minor"/>
      </rPr>
      <t>-Düngeobergrenze kg/ha (DüV)</t>
    </r>
  </si>
  <si>
    <r>
      <t>P</t>
    </r>
    <r>
      <rPr>
        <vertAlign val="subscript"/>
        <sz val="12"/>
        <rFont val="Calibri"/>
        <family val="2"/>
        <scheme val="minor"/>
      </rPr>
      <t>2</t>
    </r>
    <r>
      <rPr>
        <sz val="12"/>
        <rFont val="Calibri"/>
        <family val="2"/>
        <scheme val="minor"/>
      </rPr>
      <t>O</t>
    </r>
    <r>
      <rPr>
        <vertAlign val="subscript"/>
        <sz val="12"/>
        <rFont val="Calibri"/>
        <family val="2"/>
        <scheme val="minor"/>
      </rPr>
      <t>5</t>
    </r>
    <r>
      <rPr>
        <sz val="12"/>
        <rFont val="Calibri"/>
        <family val="2"/>
        <scheme val="minor"/>
      </rPr>
      <t xml:space="preserve">-Düngeobergrenze kg/ha (DüV)
</t>
    </r>
    <r>
      <rPr>
        <i/>
        <sz val="10"/>
        <rFont val="Calibri"/>
        <family val="2"/>
        <scheme val="minor"/>
      </rPr>
      <t>inkl. Nachdüngung</t>
    </r>
  </si>
  <si>
    <r>
      <t xml:space="preserve">*Düngebilanz = Jährliche betriebliche Gegenüberstellung </t>
    </r>
    <r>
      <rPr>
        <b/>
        <sz val="10"/>
        <rFont val="Calibri"/>
        <family val="2"/>
        <scheme val="minor"/>
      </rPr>
      <t>(bis spätestens 31.03. des Folgejahres)</t>
    </r>
  </si>
  <si>
    <r>
      <t xml:space="preserve">80% N-Düngebedarf </t>
    </r>
    <r>
      <rPr>
        <sz val="11"/>
        <color theme="1"/>
        <rFont val="Calibri"/>
        <family val="2"/>
        <scheme val="minor"/>
      </rPr>
      <t>NBG</t>
    </r>
    <r>
      <rPr>
        <sz val="14"/>
        <color theme="1"/>
        <rFont val="Calibri"/>
        <family val="2"/>
        <scheme val="minor"/>
      </rPr>
      <t xml:space="preserve"> kg/ha</t>
    </r>
  </si>
  <si>
    <t>Gerste, Sommer mit Stroh</t>
  </si>
  <si>
    <t>Gerste, Winter mit Stroh</t>
  </si>
  <si>
    <t>Hafer mit Stroh</t>
  </si>
  <si>
    <t>Lein, Öl mit Stroh</t>
  </si>
  <si>
    <t>Mais, Körner mit Stroh</t>
  </si>
  <si>
    <t>Roggen, Winter mit Stroh</t>
  </si>
  <si>
    <t>Sonnenblume mit Stroh</t>
  </si>
  <si>
    <t>Triticale, Winter mit Stroh</t>
  </si>
  <si>
    <t>Weizen, Hart (Durum) mit Stroh</t>
  </si>
  <si>
    <t>Weizen, Sommer mit Stroh</t>
  </si>
  <si>
    <t>Weizen, Winter A, B mit Stroh</t>
  </si>
  <si>
    <t>Weizen, Winter C mit Stroh</t>
  </si>
  <si>
    <t>Weizen, Winter E mit Stroh</t>
  </si>
  <si>
    <t xml:space="preserve"> - Basisdaten Heil- und Gewürzpflanzen (Düngeberatung/Düngeverordnung), LfL Bayern 2024</t>
  </si>
  <si>
    <t>4. Schritt: Düngedokumentation, jährl. Betriebl. Düngebedarf u. Nährstoffeinsatz</t>
  </si>
  <si>
    <r>
      <t>Mindest-wirksamkeit Ausbringjahr
% N</t>
    </r>
    <r>
      <rPr>
        <b/>
        <vertAlign val="subscript"/>
        <sz val="11"/>
        <rFont val="Calibri"/>
        <family val="2"/>
      </rPr>
      <t>gesamt</t>
    </r>
  </si>
  <si>
    <r>
      <t xml:space="preserve">nach Düngeverordnung </t>
    </r>
    <r>
      <rPr>
        <sz val="18"/>
        <color rgb="FF9E2744"/>
        <rFont val="Calibri"/>
        <family val="2"/>
        <scheme val="minor"/>
      </rPr>
      <t>DüV</t>
    </r>
  </si>
  <si>
    <r>
      <t xml:space="preserve">Düngebedarfsermittlung </t>
    </r>
    <r>
      <rPr>
        <sz val="24"/>
        <color rgb="FF9E2744"/>
        <rFont val="Calibri"/>
        <family val="2"/>
        <scheme val="minor"/>
      </rPr>
      <t xml:space="preserve">DBE </t>
    </r>
  </si>
  <si>
    <r>
      <t xml:space="preserve">Stickstoff (N)-Düngebedarfsermittlung </t>
    </r>
    <r>
      <rPr>
        <sz val="24"/>
        <color rgb="FF9E2744"/>
        <rFont val="Calibri"/>
        <family val="2"/>
        <scheme val="minor"/>
      </rPr>
      <t>DBE</t>
    </r>
    <r>
      <rPr>
        <b/>
        <sz val="24"/>
        <color rgb="FF9E2744"/>
        <rFont val="Calibri"/>
        <family val="2"/>
        <scheme val="minor"/>
      </rPr>
      <t xml:space="preserve"> </t>
    </r>
    <r>
      <rPr>
        <sz val="18"/>
        <color rgb="FF9E2744"/>
        <rFont val="Calibri"/>
        <family val="2"/>
        <scheme val="minor"/>
      </rPr>
      <t>nach DüV</t>
    </r>
  </si>
  <si>
    <r>
      <t xml:space="preserve">Stickstoff (N)-Abschläge </t>
    </r>
    <r>
      <rPr>
        <sz val="18"/>
        <color rgb="FF9E2744"/>
        <rFont val="Calibri"/>
        <family val="2"/>
        <scheme val="minor"/>
      </rPr>
      <t>aus der organischen Düngung zu den Kulturen der Vorjahre</t>
    </r>
  </si>
  <si>
    <r>
      <t xml:space="preserve">Stickstoff- und Phosphat-Düngedokumentation </t>
    </r>
    <r>
      <rPr>
        <sz val="18"/>
        <color rgb="FF9E2744"/>
        <rFont val="Calibri"/>
        <family val="2"/>
        <scheme val="minor"/>
      </rPr>
      <t>nach DüV</t>
    </r>
  </si>
  <si>
    <r>
      <t>Phosphat (P</t>
    </r>
    <r>
      <rPr>
        <b/>
        <vertAlign val="subscript"/>
        <sz val="24"/>
        <color rgb="FF9E2744"/>
        <rFont val="Calibri"/>
        <family val="2"/>
        <scheme val="minor"/>
      </rPr>
      <t>2</t>
    </r>
    <r>
      <rPr>
        <b/>
        <sz val="24"/>
        <color rgb="FF9E2744"/>
        <rFont val="Calibri"/>
        <family val="2"/>
        <scheme val="minor"/>
      </rPr>
      <t>O</t>
    </r>
    <r>
      <rPr>
        <b/>
        <vertAlign val="subscript"/>
        <sz val="24"/>
        <color rgb="FF9E2744"/>
        <rFont val="Calibri"/>
        <family val="2"/>
        <scheme val="minor"/>
      </rPr>
      <t>5</t>
    </r>
    <r>
      <rPr>
        <b/>
        <sz val="24"/>
        <color rgb="FF9E2744"/>
        <rFont val="Calibri"/>
        <family val="2"/>
        <scheme val="minor"/>
      </rPr>
      <t xml:space="preserve">)-Düngebedarfsermittlung </t>
    </r>
    <r>
      <rPr>
        <sz val="18"/>
        <color rgb="FF9E2744"/>
        <rFont val="Calibri"/>
        <family val="2"/>
        <scheme val="minor"/>
      </rPr>
      <t>DBE nach DüV sowie Kalium als K</t>
    </r>
    <r>
      <rPr>
        <vertAlign val="subscript"/>
        <sz val="18"/>
        <color rgb="FF9E2744"/>
        <rFont val="Calibri"/>
        <family val="2"/>
        <scheme val="minor"/>
      </rPr>
      <t>2</t>
    </r>
    <r>
      <rPr>
        <sz val="18"/>
        <color rgb="FF9E2744"/>
        <rFont val="Calibri"/>
        <family val="2"/>
        <scheme val="minor"/>
      </rPr>
      <t>O und Magnesium als MgO</t>
    </r>
  </si>
  <si>
    <t>Die Erstellung des Programms erfolgte sorgfältig und nach bestem Wissen.</t>
  </si>
  <si>
    <r>
      <t>Mindest-wirksamkeit 
Ausbringjahr
 % N</t>
    </r>
    <r>
      <rPr>
        <b/>
        <vertAlign val="subscript"/>
        <sz val="11"/>
        <rFont val="Calibri"/>
        <family val="2"/>
      </rPr>
      <t>gesamt</t>
    </r>
  </si>
  <si>
    <r>
      <t xml:space="preserve">Aufgrund der Tabellengrößen sind </t>
    </r>
    <r>
      <rPr>
        <b/>
        <sz val="11"/>
        <color rgb="FF9E2744"/>
        <rFont val="Calibri"/>
        <family val="2"/>
        <scheme val="minor"/>
      </rPr>
      <t>Bildschirme ab 22 Zoll</t>
    </r>
    <r>
      <rPr>
        <sz val="11"/>
        <rFont val="Calibri"/>
        <family val="2"/>
        <scheme val="minor"/>
      </rPr>
      <t xml:space="preserve"> ideal. Bei kleineren Bildschirmen können in der Makroversion in den Tabellenblättern "N-DBE" bis "Düngedokumentation, -bilanz" zur Bearbeitung die Zeilen 1-6 ausblendet werden.</t>
    </r>
  </si>
  <si>
    <r>
      <rPr>
        <u/>
        <sz val="11"/>
        <rFont val="Calibri"/>
        <family val="2"/>
        <scheme val="minor"/>
      </rPr>
      <t>Voraussetzung:</t>
    </r>
    <r>
      <rPr>
        <sz val="11"/>
        <color rgb="FF9E2744"/>
        <rFont val="Calibri"/>
        <family val="2"/>
        <scheme val="minor"/>
      </rPr>
      <t xml:space="preserve"> </t>
    </r>
    <r>
      <rPr>
        <b/>
        <sz val="11"/>
        <color rgb="FF9E2744"/>
        <rFont val="Calibri"/>
        <family val="2"/>
        <scheme val="minor"/>
      </rPr>
      <t>Excel 2010 und höher</t>
    </r>
    <r>
      <rPr>
        <b/>
        <sz val="11"/>
        <rFont val="Calibri"/>
        <family val="2"/>
        <scheme val="minor"/>
      </rPr>
      <t xml:space="preserve">. </t>
    </r>
    <r>
      <rPr>
        <sz val="11"/>
        <rFont val="Calibri"/>
        <family val="2"/>
        <scheme val="minor"/>
      </rPr>
      <t xml:space="preserve">Bei älteren Excelversion funktionieren die Auswahllisten nicht. Bei der </t>
    </r>
    <r>
      <rPr>
        <b/>
        <sz val="11"/>
        <color rgb="FF9E2744"/>
        <rFont val="Calibri"/>
        <family val="2"/>
        <scheme val="minor"/>
      </rPr>
      <t>Makroversion</t>
    </r>
    <r>
      <rPr>
        <sz val="11"/>
        <rFont val="Calibri"/>
        <family val="2"/>
        <scheme val="minor"/>
      </rPr>
      <t xml:space="preserve"> (Dateiendung .xlsm) müssen die </t>
    </r>
    <r>
      <rPr>
        <b/>
        <sz val="11"/>
        <color rgb="FF9E2744"/>
        <rFont val="Calibri"/>
        <family val="2"/>
        <scheme val="minor"/>
      </rPr>
      <t>Makros aktiviert</t>
    </r>
    <r>
      <rPr>
        <sz val="11"/>
        <rFont val="Calibri"/>
        <family val="2"/>
        <scheme val="minor"/>
      </rPr>
      <t xml:space="preserve"> sein! Bei </t>
    </r>
    <r>
      <rPr>
        <b/>
        <sz val="11"/>
        <color rgb="FF9E2744"/>
        <rFont val="Calibri"/>
        <family val="2"/>
        <scheme val="minor"/>
      </rPr>
      <t>Apple-Betriebssystemen</t>
    </r>
    <r>
      <rPr>
        <sz val="11"/>
        <rFont val="Calibri"/>
        <family val="2"/>
        <scheme val="minor"/>
      </rPr>
      <t xml:space="preserve"> bitte die </t>
    </r>
    <r>
      <rPr>
        <b/>
        <sz val="11"/>
        <color rgb="FF9E2744"/>
        <rFont val="Calibri"/>
        <family val="2"/>
        <scheme val="minor"/>
      </rPr>
      <t>Makro-freie Version</t>
    </r>
    <r>
      <rPr>
        <sz val="11"/>
        <rFont val="Calibri"/>
        <family val="2"/>
        <scheme val="minor"/>
      </rPr>
      <t xml:space="preserve"> benutzen, die genügend Eingabezeilen enthält.</t>
    </r>
  </si>
  <si>
    <t>Merkblatt Düngebedarfs-ermittlung abrufbar unter</t>
  </si>
  <si>
    <r>
      <t>N</t>
    </r>
    <r>
      <rPr>
        <b/>
        <vertAlign val="subscript"/>
        <sz val="12"/>
        <color rgb="FF9E2744"/>
        <rFont val="Calibri"/>
        <family val="2"/>
        <scheme val="minor"/>
      </rPr>
      <t>min</t>
    </r>
    <r>
      <rPr>
        <b/>
        <sz val="12"/>
        <color rgb="FF9E2744"/>
        <rFont val="Calibri"/>
        <family val="2"/>
        <scheme val="minor"/>
      </rPr>
      <t>-Werte der Region abrufbar unter:</t>
    </r>
  </si>
  <si>
    <r>
      <t xml:space="preserve">Die </t>
    </r>
    <r>
      <rPr>
        <b/>
        <sz val="11"/>
        <color rgb="FF9E2744"/>
        <rFont val="Calibri"/>
        <family val="2"/>
        <scheme val="minor"/>
      </rPr>
      <t>berechnete N-Düngeobergrenze</t>
    </r>
    <r>
      <rPr>
        <sz val="11"/>
        <rFont val="Calibri"/>
        <family val="2"/>
        <scheme val="minor"/>
      </rPr>
      <t xml:space="preserve"> ist eine </t>
    </r>
    <r>
      <rPr>
        <b/>
        <sz val="11"/>
        <color rgb="FF9E2744"/>
        <rFont val="Calibri"/>
        <family val="2"/>
        <scheme val="minor"/>
      </rPr>
      <t>standortbezogene Obergrenze</t>
    </r>
    <r>
      <rPr>
        <sz val="11"/>
        <rFont val="Calibri"/>
        <family val="2"/>
        <scheme val="minor"/>
      </rPr>
      <t xml:space="preserve">, die nicht überschritten werden darf. Der </t>
    </r>
    <r>
      <rPr>
        <b/>
        <sz val="11"/>
        <color rgb="FF9E2744"/>
        <rFont val="Calibri"/>
        <family val="2"/>
        <scheme val="minor"/>
      </rPr>
      <t>um 20 % reduzierte N-Düngebedarf in nitratbelasteten Gebieten ist hingegen nur im Gebietsdurchschnitt einzuhalten.</t>
    </r>
  </si>
  <si>
    <r>
      <rPr>
        <b/>
        <sz val="11"/>
        <color rgb="FF9E2744"/>
        <rFont val="Calibri"/>
        <family val="2"/>
        <scheme val="minor"/>
      </rPr>
      <t>Bei Nachweis einer Mangelsituation</t>
    </r>
    <r>
      <rPr>
        <sz val="11"/>
        <rFont val="Calibri"/>
        <family val="2"/>
        <scheme val="minor"/>
      </rPr>
      <t xml:space="preserve"> über eine N</t>
    </r>
    <r>
      <rPr>
        <vertAlign val="subscript"/>
        <sz val="11"/>
        <rFont val="Calibri"/>
        <family val="2"/>
        <scheme val="minor"/>
      </rPr>
      <t>min</t>
    </r>
    <r>
      <rPr>
        <sz val="11"/>
        <rFont val="Calibri"/>
        <family val="2"/>
        <scheme val="minor"/>
      </rPr>
      <t xml:space="preserve">-Untersuchung oder Pflanzenanalyse ist eine </t>
    </r>
    <r>
      <rPr>
        <b/>
        <sz val="11"/>
        <color rgb="FF9E2744"/>
        <rFont val="Calibri"/>
        <family val="2"/>
        <scheme val="minor"/>
      </rPr>
      <t>N-Nachdüngung in Höhe von max. 10 % des ermittelten N-Düngebedarfs</t>
    </r>
    <r>
      <rPr>
        <sz val="11"/>
        <rFont val="Calibri"/>
        <family val="2"/>
        <scheme val="minor"/>
      </rPr>
      <t xml:space="preserve"> möglich.</t>
    </r>
  </si>
  <si>
    <r>
      <rPr>
        <b/>
        <sz val="11"/>
        <color rgb="FF9E2744"/>
        <rFont val="Calibri"/>
        <family val="2"/>
        <scheme val="minor"/>
      </rPr>
      <t>Vor dem Ausbringen von mehr als 30 kg P</t>
    </r>
    <r>
      <rPr>
        <b/>
        <vertAlign val="subscript"/>
        <sz val="11"/>
        <color rgb="FF9E2744"/>
        <rFont val="Calibri"/>
        <family val="2"/>
        <scheme val="minor"/>
      </rPr>
      <t>2</t>
    </r>
    <r>
      <rPr>
        <b/>
        <sz val="11"/>
        <color rgb="FF9E2744"/>
        <rFont val="Calibri"/>
        <family val="2"/>
        <scheme val="minor"/>
      </rPr>
      <t>O</t>
    </r>
    <r>
      <rPr>
        <b/>
        <vertAlign val="subscript"/>
        <sz val="11"/>
        <color rgb="FF9E2744"/>
        <rFont val="Calibri"/>
        <family val="2"/>
        <scheme val="minor"/>
      </rPr>
      <t>5</t>
    </r>
    <r>
      <rPr>
        <b/>
        <sz val="11"/>
        <color rgb="FF9E2744"/>
        <rFont val="Calibri"/>
        <family val="2"/>
        <scheme val="minor"/>
      </rPr>
      <t xml:space="preserve"> pro ha und Jahr</t>
    </r>
    <r>
      <rPr>
        <sz val="11"/>
        <rFont val="Calibri"/>
        <family val="2"/>
        <scheme val="minor"/>
      </rPr>
      <t xml:space="preserve"> ist eine </t>
    </r>
    <r>
      <rPr>
        <b/>
        <sz val="11"/>
        <color rgb="FF9E2744"/>
        <rFont val="Calibri"/>
        <family val="2"/>
        <scheme val="minor"/>
      </rPr>
      <t>Düngebedarfsermittlung für jeden Schlag ab 1 ha</t>
    </r>
    <r>
      <rPr>
        <sz val="11"/>
        <rFont val="Calibri"/>
        <family val="2"/>
        <scheme val="minor"/>
      </rPr>
      <t xml:space="preserve"> vorgeschrieben, in Phosphat-Belastungsgebieten auch unter 1 ha (Flächen unter 0,5 ha können zu max. 2 ha zusammengefasst werden). Die Ermittlung und die Düngung können im Rahmen einer Fruchtfolge </t>
    </r>
    <r>
      <rPr>
        <b/>
        <sz val="11"/>
        <color rgb="FF9E2744"/>
        <rFont val="Calibri"/>
        <family val="2"/>
        <scheme val="minor"/>
      </rPr>
      <t>für max. 3 Jahre</t>
    </r>
    <r>
      <rPr>
        <sz val="11"/>
        <rFont val="Calibri"/>
        <family val="2"/>
        <scheme val="minor"/>
      </rPr>
      <t xml:space="preserve"> durchgeführt werden. Nach DüV dürfen phosphathaltige Düngemittel </t>
    </r>
    <r>
      <rPr>
        <b/>
        <sz val="11"/>
        <color rgb="FF9E2744"/>
        <rFont val="Calibri"/>
        <family val="2"/>
        <scheme val="minor"/>
      </rPr>
      <t>bei einem Bodengehalt von mehr als 20 mg P</t>
    </r>
    <r>
      <rPr>
        <b/>
        <vertAlign val="subscript"/>
        <sz val="11"/>
        <color rgb="FF9E2744"/>
        <rFont val="Calibri"/>
        <family val="2"/>
        <scheme val="minor"/>
      </rPr>
      <t>2</t>
    </r>
    <r>
      <rPr>
        <b/>
        <sz val="11"/>
        <color rgb="FF9E2744"/>
        <rFont val="Calibri"/>
        <family val="2"/>
        <scheme val="minor"/>
      </rPr>
      <t>O</t>
    </r>
    <r>
      <rPr>
        <b/>
        <vertAlign val="subscript"/>
        <sz val="11"/>
        <color rgb="FF9E2744"/>
        <rFont val="Calibri"/>
        <family val="2"/>
        <scheme val="minor"/>
      </rPr>
      <t xml:space="preserve">5 </t>
    </r>
    <r>
      <rPr>
        <b/>
        <sz val="11"/>
        <color rgb="FF9E2744"/>
        <rFont val="Calibri"/>
        <family val="2"/>
        <scheme val="minor"/>
      </rPr>
      <t xml:space="preserve">pro 100 g (CAL-Methode) maximal </t>
    </r>
    <r>
      <rPr>
        <sz val="11"/>
        <rFont val="Calibri"/>
        <family val="2"/>
        <scheme val="minor"/>
      </rPr>
      <t xml:space="preserve">in Höhe der </t>
    </r>
    <r>
      <rPr>
        <b/>
        <sz val="11"/>
        <color rgb="FF9E2744"/>
        <rFont val="Calibri"/>
        <family val="2"/>
        <scheme val="minor"/>
      </rPr>
      <t>Feldabfuhr</t>
    </r>
    <r>
      <rPr>
        <sz val="11"/>
        <rFont val="Calibri"/>
        <family val="2"/>
        <scheme val="minor"/>
      </rPr>
      <t xml:space="preserve"> gedüngt werden. </t>
    </r>
  </si>
  <si>
    <t>Auch der Kalium und Magnesium-Bedarf wird berechnet, sobald Bodenart u.  -gehalte in der Schlagliste eingetragen sind.</t>
  </si>
  <si>
    <r>
      <t xml:space="preserve">Mit der Eingabe der ausgebrachten Düngemittel über </t>
    </r>
    <r>
      <rPr>
        <b/>
        <sz val="11"/>
        <color rgb="FF9E2744"/>
        <rFont val="Calibri"/>
        <family val="2"/>
        <scheme val="minor"/>
      </rPr>
      <t xml:space="preserve">Produkt 1-6 </t>
    </r>
    <r>
      <rPr>
        <sz val="11"/>
        <rFont val="Calibri"/>
        <family val="2"/>
        <scheme val="minor"/>
      </rPr>
      <t xml:space="preserve">werden die </t>
    </r>
    <r>
      <rPr>
        <b/>
        <sz val="11"/>
        <color rgb="FF9E2744"/>
        <rFont val="Calibri"/>
        <family val="2"/>
        <scheme val="minor"/>
      </rPr>
      <t>ausgebrachten Nährstoffe</t>
    </r>
    <r>
      <rPr>
        <sz val="11"/>
        <rFont val="Calibri"/>
        <family val="2"/>
        <scheme val="minor"/>
      </rPr>
      <t xml:space="preserve"> pro ha berechnet, in Zeile 9-10 für alle Flächen bzw. alle Flächen in nitratbelasteten Gebieten des Betriebes </t>
    </r>
    <r>
      <rPr>
        <b/>
        <sz val="11"/>
        <color rgb="FF9E2744"/>
        <rFont val="Calibri"/>
        <family val="2"/>
        <scheme val="minor"/>
      </rPr>
      <t>aufsummiert und der Flächensumme des ermittelten Bedarfs als kg pro Landw. Nutzfläche (LN) gesamt gegenübergestellt (=Düngebilanz)</t>
    </r>
    <r>
      <rPr>
        <sz val="11"/>
        <rFont val="Calibri"/>
        <family val="2"/>
        <scheme val="minor"/>
      </rPr>
      <t xml:space="preserve">. </t>
    </r>
  </si>
  <si>
    <r>
      <t xml:space="preserve">Der berechnete Mengenvorschlag deckt die N-Düngeobergrenze als verfügbares N ab. Bei </t>
    </r>
    <r>
      <rPr>
        <b/>
        <sz val="11"/>
        <color rgb="FF9E2744"/>
        <rFont val="Calibri"/>
        <family val="2"/>
        <scheme val="minor"/>
      </rPr>
      <t>organischen Düngern</t>
    </r>
    <r>
      <rPr>
        <sz val="11"/>
        <rFont val="Calibri"/>
        <family val="2"/>
        <scheme val="minor"/>
      </rPr>
      <t xml:space="preserve"> ist der Mengenvorschlag auf die </t>
    </r>
    <r>
      <rPr>
        <b/>
        <sz val="11"/>
        <color rgb="FF9E2744"/>
        <rFont val="Calibri"/>
        <family val="2"/>
        <scheme val="minor"/>
      </rPr>
      <t>Obergrenze von 170 N</t>
    </r>
    <r>
      <rPr>
        <b/>
        <vertAlign val="subscript"/>
        <sz val="11"/>
        <color rgb="FF9E2744"/>
        <rFont val="Calibri"/>
        <family val="2"/>
        <scheme val="minor"/>
      </rPr>
      <t xml:space="preserve">gesamt  </t>
    </r>
    <r>
      <rPr>
        <b/>
        <sz val="11"/>
        <color rgb="FF9E2744"/>
        <rFont val="Calibri"/>
        <family val="2"/>
        <scheme val="minor"/>
      </rPr>
      <t>pro ha und Jahr</t>
    </r>
    <r>
      <rPr>
        <sz val="11"/>
        <rFont val="Calibri"/>
        <family val="2"/>
        <scheme val="minor"/>
      </rPr>
      <t xml:space="preserve"> begrenzt, kann aber bei </t>
    </r>
    <r>
      <rPr>
        <b/>
        <sz val="11"/>
        <color rgb="FF9E2744"/>
        <rFont val="Calibri"/>
        <family val="2"/>
        <scheme val="minor"/>
      </rPr>
      <t>Kompost mit 510 kg/ha in 
3 Jahren</t>
    </r>
    <r>
      <rPr>
        <sz val="11"/>
        <rFont val="Calibri"/>
        <family val="2"/>
        <scheme val="minor"/>
      </rPr>
      <t xml:space="preserve"> überschritten werden. </t>
    </r>
  </si>
  <si>
    <r>
      <t xml:space="preserve">abzüglich von Flächen nach a und b unter Punkt 2 weniger als </t>
    </r>
    <r>
      <rPr>
        <b/>
        <sz val="11"/>
        <color rgb="FF9E2744"/>
        <rFont val="Calibri"/>
        <family val="2"/>
        <scheme val="minor"/>
      </rPr>
      <t>30 ha</t>
    </r>
    <r>
      <rPr>
        <sz val="11"/>
        <rFont val="Calibri"/>
        <family val="2"/>
        <scheme val="minor"/>
      </rPr>
      <t xml:space="preserve"> landwirtschaftlich genutzte Fläche, mit Flächenanteilen in </t>
    </r>
    <r>
      <rPr>
        <b/>
        <sz val="11"/>
        <color rgb="FF9E2744"/>
        <rFont val="Calibri"/>
        <family val="2"/>
        <scheme val="minor"/>
      </rPr>
      <t>nitrat- und phosphatbelasteten Gebieten</t>
    </r>
    <r>
      <rPr>
        <sz val="11"/>
        <rFont val="Calibri"/>
        <family val="2"/>
        <scheme val="minor"/>
      </rPr>
      <t xml:space="preserve"> weniger als </t>
    </r>
    <r>
      <rPr>
        <b/>
        <sz val="11"/>
        <color rgb="FF9E2744"/>
        <rFont val="Calibri"/>
        <family val="2"/>
        <scheme val="minor"/>
      </rPr>
      <t>10 ha</t>
    </r>
    <r>
      <rPr>
        <sz val="11"/>
        <rFont val="Calibri"/>
        <family val="2"/>
        <scheme val="minor"/>
      </rPr>
      <t xml:space="preserve"> bewirtschaften,</t>
    </r>
  </si>
  <si>
    <r>
      <rPr>
        <b/>
        <sz val="11"/>
        <rFont val="Calibri"/>
        <family val="2"/>
        <scheme val="minor"/>
      </rPr>
      <t>höchstens bis zu</t>
    </r>
    <r>
      <rPr>
        <b/>
        <sz val="11"/>
        <color rgb="FF9E2744"/>
        <rFont val="Calibri"/>
        <family val="2"/>
        <scheme val="minor"/>
      </rPr>
      <t xml:space="preserve"> 3 ha Gemüse, Hopfen, Wein oder Erdbeeren</t>
    </r>
    <r>
      <rPr>
        <sz val="11"/>
        <rFont val="Calibri"/>
        <family val="2"/>
        <scheme val="minor"/>
      </rPr>
      <t xml:space="preserve">, mit Flächenanteilen in </t>
    </r>
    <r>
      <rPr>
        <b/>
        <sz val="11"/>
        <color rgb="FF9E2744"/>
        <rFont val="Calibri"/>
        <family val="2"/>
        <scheme val="minor"/>
      </rPr>
      <t xml:space="preserve">nitrat- und phosphatbelasteten Gebieten </t>
    </r>
    <r>
      <rPr>
        <b/>
        <sz val="11"/>
        <rFont val="Calibri"/>
        <family val="2"/>
        <scheme val="minor"/>
      </rPr>
      <t xml:space="preserve">bis zu </t>
    </r>
    <r>
      <rPr>
        <b/>
        <sz val="11"/>
        <color rgb="FF9E2744"/>
        <rFont val="Calibri"/>
        <family val="2"/>
        <scheme val="minor"/>
      </rPr>
      <t>1 ha</t>
    </r>
    <r>
      <rPr>
        <sz val="11"/>
        <rFont val="Calibri"/>
        <family val="2"/>
        <scheme val="minor"/>
      </rPr>
      <t xml:space="preserve"> anbauen</t>
    </r>
  </si>
  <si>
    <r>
      <t xml:space="preserve">einen jährlichen Nährstoffanfall aus Wirtschaftsdüngern tierischer Herkunft von nicht mehr als </t>
    </r>
    <r>
      <rPr>
        <b/>
        <sz val="11"/>
        <color rgb="FF9E2744"/>
        <rFont val="Calibri"/>
        <family val="2"/>
        <scheme val="minor"/>
      </rPr>
      <t>110 kg Stickstoff</t>
    </r>
    <r>
      <rPr>
        <sz val="11"/>
        <rFont val="Calibri"/>
        <family val="2"/>
        <scheme val="minor"/>
      </rPr>
      <t xml:space="preserve"> je Betrieb, mit Flächenanteilen in </t>
    </r>
    <r>
      <rPr>
        <b/>
        <sz val="11"/>
        <color rgb="FF9E2744"/>
        <rFont val="Calibri"/>
        <family val="2"/>
        <scheme val="minor"/>
      </rPr>
      <t>nitrat- und phosphatbelasteten Gebieten</t>
    </r>
    <r>
      <rPr>
        <sz val="11"/>
        <rFont val="Calibri"/>
        <family val="2"/>
        <scheme val="minor"/>
      </rPr>
      <t xml:space="preserve"> nicht mehr als </t>
    </r>
    <r>
      <rPr>
        <b/>
        <sz val="11"/>
        <color rgb="FF9E2744"/>
        <rFont val="Calibri"/>
        <family val="2"/>
        <scheme val="minor"/>
      </rPr>
      <t>500 kg</t>
    </r>
    <r>
      <rPr>
        <sz val="11"/>
        <rFont val="Calibri"/>
        <family val="2"/>
        <scheme val="minor"/>
      </rPr>
      <t xml:space="preserve"> aufweisen</t>
    </r>
  </si>
  <si>
    <t>Ackerbohne mit Stroh'</t>
  </si>
  <si>
    <t>Ackerbohne'</t>
  </si>
  <si>
    <t>Ackerschachtelhalm, Kraut'</t>
  </si>
  <si>
    <t>Ackerstiefmütterchen, blühendes Kraut'</t>
  </si>
  <si>
    <t>Akelei, blühendes Kraut'</t>
  </si>
  <si>
    <t>Alant, Wurzel + Kraut'</t>
  </si>
  <si>
    <t>Alant, Wurzel'</t>
  </si>
  <si>
    <t>Ampfer, kraus, Kraut nach Blüte'</t>
  </si>
  <si>
    <t>Ampfer, Wiesen, Blatt'</t>
  </si>
  <si>
    <t>Andorn, Kraut Knospenstadium'</t>
  </si>
  <si>
    <t>Anis, Frucht + Stroh'</t>
  </si>
  <si>
    <t>Anis, Frucht'</t>
  </si>
  <si>
    <t>Artischocke (Kardone), Kraut'</t>
  </si>
  <si>
    <t>Arzneifenchel, Frucht + Stroh'</t>
  </si>
  <si>
    <t>Arzneifenchel, Frucht'</t>
  </si>
  <si>
    <t>Arzneirhabarber, jährl. Zuwachs, Wurzel n. 4 Jahren + Kraut '</t>
  </si>
  <si>
    <t>Arzneirhabarber, jährl. Zuwachs, Wurzel n. 4 Jahren'</t>
  </si>
  <si>
    <t>Baikal-Helmkraut, Wurzel + Kraut'</t>
  </si>
  <si>
    <t>Baikal-Helmkraut, Wurzel'</t>
  </si>
  <si>
    <t>Baldrian, Wurzel + Kraut'</t>
  </si>
  <si>
    <t>Baldrian, Wurzel'</t>
  </si>
  <si>
    <t>Ballonrebe, Kraut'</t>
  </si>
  <si>
    <t>Bärlauch, Blatt'</t>
  </si>
  <si>
    <t>Bärwurz, jährl. Zuwachs, Wurzel n. 4 Jahren + Kraut'</t>
  </si>
  <si>
    <t>Bärwurz, jährl. Zuwachs, Wurzel n. 4 Jahren'</t>
  </si>
  <si>
    <t>Basilikum, Kraut Blühbeginn'</t>
  </si>
  <si>
    <t>Beinwell, Wurzel + Kraut'</t>
  </si>
  <si>
    <t>Beinwell, Wurzel'</t>
  </si>
  <si>
    <t>Bergarnika, Blüte + Kraut'</t>
  </si>
  <si>
    <t>Bergarnika, Wurzel + Kraut'</t>
  </si>
  <si>
    <t>Bergarnika, Wurzel'</t>
  </si>
  <si>
    <t>Bergbohnenkraut, blühendes Kraut'</t>
  </si>
  <si>
    <t>Bertram, Römischer, Wurzel + Kraut'</t>
  </si>
  <si>
    <t>Bertram, Römischer, Wurzel'</t>
  </si>
  <si>
    <t>Besenbeifuß (A. scoparia), Kraut'</t>
  </si>
  <si>
    <t>Bibernelle, Kleine, Wurzel + Kraut'</t>
  </si>
  <si>
    <t>Bibernelle, Kleine, Wurzel'</t>
  </si>
  <si>
    <t>Bockshornklee, Samen + Kraut'</t>
  </si>
  <si>
    <t>Bockshornklee, Samen'</t>
  </si>
  <si>
    <t>Bohnenkraut, einjährig, blühendes Kraut'</t>
  </si>
  <si>
    <t>Borretsch, Blühendes Kraut'</t>
  </si>
  <si>
    <t>Braunelle, Kraut zu Ende der Blüte'</t>
  </si>
  <si>
    <t>Brennnessel, Große, nicht blühendes Kraut'</t>
  </si>
  <si>
    <t>Brennnessel, Große, Wurzel + Kraut'</t>
  </si>
  <si>
    <t>Brennnessel, Große, Wurzel'</t>
  </si>
  <si>
    <t>Brennnessel, Kleine, blühendes Kraut'</t>
  </si>
  <si>
    <t>Brunnenkresse, Kraut'</t>
  </si>
  <si>
    <t>Dill, Kraut b. Knospenansatz'</t>
  </si>
  <si>
    <t>Dill, Spitzen'</t>
  </si>
  <si>
    <t>Drachenkopf, Iberischer, Samen + Stroh'</t>
  </si>
  <si>
    <t>Drachenkopf, Iberischer, Samen'</t>
  </si>
  <si>
    <t>Drachenkopf, Türkischer, blühendes Kraut'</t>
  </si>
  <si>
    <t>Efeu, Kraut'</t>
  </si>
  <si>
    <t>Eibisch, Wurzel + Kraut'</t>
  </si>
  <si>
    <t>Eibisch, Wurzel'</t>
  </si>
  <si>
    <t>Eisenkraut, Echtes, Kraut'</t>
  </si>
  <si>
    <t>Engelwurz, Europäische, Wurzel + Kraut'</t>
  </si>
  <si>
    <t>Engelwurz, Europäische, Wurzel'</t>
  </si>
  <si>
    <t>Engelwurz, Sibirische, Wurzel + Kraut'</t>
  </si>
  <si>
    <t>Engelwurz, Sibirische, Wurzel'</t>
  </si>
  <si>
    <t>Enzian, ohne Ernte'</t>
  </si>
  <si>
    <t>Enzian, Wurzel n. 4 Jahren'</t>
  </si>
  <si>
    <t>Estragon, Deutscher, nicht blühendes Kraut'</t>
  </si>
  <si>
    <t>Färberdistel, Samen + Stroh'</t>
  </si>
  <si>
    <t>Färberdistel, Samen'</t>
  </si>
  <si>
    <t>Färberwaid, Kraut'</t>
  </si>
  <si>
    <t>Federmohn, Kraut, 1. Standjahr'</t>
  </si>
  <si>
    <t>Federmohn, Kraut, ab 2. Standjahr'</t>
  </si>
  <si>
    <t>Frauenmantel, blühendes Kraut'</t>
  </si>
  <si>
    <t>Galega (Geißraute), Kraut'</t>
  </si>
  <si>
    <t>Gartenkresse, Kraut'</t>
  </si>
  <si>
    <t>Getreidegras, Gras'</t>
  </si>
  <si>
    <t>Ginseng, Wurzel'</t>
  </si>
  <si>
    <t>Goldrute, Blühhorizont'</t>
  </si>
  <si>
    <t>Ingwer, Rhizom'</t>
  </si>
  <si>
    <t>Johanniskraut, Blühendes Kraut'</t>
  </si>
  <si>
    <t>Kamille, Blühhorizont + Kraut'</t>
  </si>
  <si>
    <t>Kamille, Blühhorizont'</t>
  </si>
  <si>
    <t>Kamille, Blüten + Kraut'</t>
  </si>
  <si>
    <t>Kamille, Blüten'</t>
  </si>
  <si>
    <t>Kapuzinerkresse, blühendes Kraut'</t>
  </si>
  <si>
    <t>Karde, Wilde, Wurzel'</t>
  </si>
  <si>
    <t>Kerbel, Kraut'</t>
  </si>
  <si>
    <t>Knoblauch, Zwiebel ganz + Kraut'</t>
  </si>
  <si>
    <t>Knoblauch, Zwiebel ganz'</t>
  </si>
  <si>
    <t>Koriander, Kraut'</t>
  </si>
  <si>
    <t>Koriander, Samen + Stroh'</t>
  </si>
  <si>
    <t>Koriander, Samen'</t>
  </si>
  <si>
    <t>Kornblume, Blühendes Kraut'</t>
  </si>
  <si>
    <t>Kornblume, Blüte + Kraut'</t>
  </si>
  <si>
    <t>Kornblume, Blüte'</t>
  </si>
  <si>
    <t>Kümmel, einjährig, Frucht + Stroh'</t>
  </si>
  <si>
    <t>Kümmel, einjährig, Frucht'</t>
  </si>
  <si>
    <t>Kümmel, zweijährig, Erntejahr, Frucht + Stroh'</t>
  </si>
  <si>
    <t>Kümmel, zweijährig, Erntejahr, Frucht'</t>
  </si>
  <si>
    <t>Lavendel, Blütenähre'</t>
  </si>
  <si>
    <t>Liebstöckel, nicht blühendes Kraut'</t>
  </si>
  <si>
    <t>Liebstöckel, Wurzel + Kraut'</t>
  </si>
  <si>
    <t>Liebstöckel, Wurzel'</t>
  </si>
  <si>
    <t>Löwenzahn, kaukasisch, Wurzel'</t>
  </si>
  <si>
    <t>Löwenzahn, Kraut'</t>
  </si>
  <si>
    <t>Mädesüß, blühendes Kraut'</t>
  </si>
  <si>
    <t>Majoran, Kraut Blühbeginn'</t>
  </si>
  <si>
    <t>Malve, blaue, blühendes Kraut'</t>
  </si>
  <si>
    <t>Malve, blaue, Blüte + Kraut'</t>
  </si>
  <si>
    <t>Malve, blaue, Blüte'</t>
  </si>
  <si>
    <t>Mariendistel, Kraut'</t>
  </si>
  <si>
    <t>Mariendistel, Samen + Kraut'</t>
  </si>
  <si>
    <t>Mariendistel, Samen'</t>
  </si>
  <si>
    <t>Meerrettich, Wurzel + Kraut'</t>
  </si>
  <si>
    <t>Meerrettich, Wurzel'</t>
  </si>
  <si>
    <t>Meisterwurz, Wurzel + Kraut'</t>
  </si>
  <si>
    <t>Meisterwurz, Wurzel'</t>
  </si>
  <si>
    <t>Melde, Kraut'</t>
  </si>
  <si>
    <t>Mohn, Samen und Kapseln + Stroh'</t>
  </si>
  <si>
    <t>Mohn, Samen und Kapseln'</t>
  </si>
  <si>
    <t>Muskatteller Salbei, blühendes Kraut'</t>
  </si>
  <si>
    <t>Mutterkraut (T. parthenium), blühendes Kraut'</t>
  </si>
  <si>
    <t>Mutterkraut, Chin. (L. jap.), blühendes Kraut'</t>
  </si>
  <si>
    <t>Nachtkerze, Samen + Stroh'</t>
  </si>
  <si>
    <t>Nachtkerze, Samen'</t>
  </si>
  <si>
    <t>Nelkenwurz, Wurzel + Kraut'</t>
  </si>
  <si>
    <t>Nelkenwurz, Wurzel'</t>
  </si>
  <si>
    <t>Odermennig, Kraut'</t>
  </si>
  <si>
    <t>Oregano (Dost), blühendes Kraut'</t>
  </si>
  <si>
    <t>Pestwurz, Blatt'</t>
  </si>
  <si>
    <t>Pestwurz, Wurzel + Blatt'</t>
  </si>
  <si>
    <t>Pestwurz, Wurzel'</t>
  </si>
  <si>
    <t>Petersilie, Blatt-, Verarbeitung, alle Schnitte'</t>
  </si>
  <si>
    <t>Pfefferminze, Minzen, nicht blühendes Kraut'</t>
  </si>
  <si>
    <t>Ringelblume, blühendes Kraut'</t>
  </si>
  <si>
    <t>Ringelblume, Blüte + Kraut'</t>
  </si>
  <si>
    <t>Ringelblume, Blüte'</t>
  </si>
  <si>
    <t>Rosmarin, nicht blühendes Kraut'</t>
  </si>
  <si>
    <t>Rotwurzelsalbei (S. miltior.), Wurzel + Kraut'</t>
  </si>
  <si>
    <t>Rotwurzelsalbei (S. miltior.), Wurzel'</t>
  </si>
  <si>
    <t>Salbei (S. officinalis), nicht blühendes Kraut'</t>
  </si>
  <si>
    <t>Saposhnikovia, Wurzel + Kraut'</t>
  </si>
  <si>
    <t>Saposhnikovia, Wurzel'</t>
  </si>
  <si>
    <t>Saussurea costus, Wurzel + Kraut'</t>
  </si>
  <si>
    <t>Saussurea costus, Wurzel'</t>
  </si>
  <si>
    <t>Schabziegerklee, blühendes Kraut'</t>
  </si>
  <si>
    <t>Schafgarbe, Blühhorizont'</t>
  </si>
  <si>
    <t>Schleifenblume, bittere, Kraut'</t>
  </si>
  <si>
    <t>Schlüsselblume, Blüte + Kraut'</t>
  </si>
  <si>
    <t>Schlüsselblume, Blüte'</t>
  </si>
  <si>
    <t>Schlüsselblume, Wurzel + Kraut'</t>
  </si>
  <si>
    <t>Schnittknoblauch, Kraut'</t>
  </si>
  <si>
    <t>Schnittlauch, bis 1. Schnitt'</t>
  </si>
  <si>
    <t>Schnittlauch, nach 1. Schnitt'</t>
  </si>
  <si>
    <t>Schnittlauch, Verarbeitung, alle Schnitte'</t>
  </si>
  <si>
    <t>Schnittlauch, Wurzel für Treiberei'</t>
  </si>
  <si>
    <t>Schöllkraut, blühendes Kraut'</t>
  </si>
  <si>
    <t>Schwarzkümmel, Samen + Stroh'</t>
  </si>
  <si>
    <t>Schwarzkümmel, Samen'</t>
  </si>
  <si>
    <t>Schwertlilie, jährl. Zuwachs, Rhizom Ernte n. 3 Jahren + Kraut'</t>
  </si>
  <si>
    <t>Schwertlilie, jährl. Zuwachs, Rhizom Ernte n. 3 Jahren'</t>
  </si>
  <si>
    <t>Senf, Brauner, Samen + Stroh'</t>
  </si>
  <si>
    <t>Senf, Brauner, Samen'</t>
  </si>
  <si>
    <t>Senf, Gelber/Weißer, Samen + Kraut'</t>
  </si>
  <si>
    <t>Senf, Gelber/Weißer, Samen'</t>
  </si>
  <si>
    <t>Senf, Schwarzer, Samen + Kraut'</t>
  </si>
  <si>
    <t>Senf, Schwarzer, Samen'</t>
  </si>
  <si>
    <t>Siegesbeckia, blühendes Kraut'</t>
  </si>
  <si>
    <t>Sonnenhut (E. angustifolia), blühendes Kraut'</t>
  </si>
  <si>
    <t>Sonnenhut (E. angustifolia), Wurzel + Kraut'</t>
  </si>
  <si>
    <t>Sonnenhut (E. angustifolia), Wurzel'</t>
  </si>
  <si>
    <t>Sonnenhut (E. angustifolia), Wurzel, jährl. Zuwachs + Kraut'</t>
  </si>
  <si>
    <t>Sonnenhut (E. angustifolia), Wurzel, jährl. Zuwachs'</t>
  </si>
  <si>
    <t>Sonnenhut (E. pallida), blühendes Kraut'</t>
  </si>
  <si>
    <t>Sonnenhut (E. pallida), Wurzel + Kraut'</t>
  </si>
  <si>
    <t>Sonnenhut (E. pallida), Wurzel'</t>
  </si>
  <si>
    <t>Sonnenhut (E. pallida), Wurzel, jährl. Zuwachs + Kraut'</t>
  </si>
  <si>
    <t>Sonnenhut (E. pallida), Wurzel, jährl. Zuwachs'</t>
  </si>
  <si>
    <t>Sonnenhut (E. purpurea), blühendes Kraut'</t>
  </si>
  <si>
    <t>Sonnenhut (E. purpurea), Wurzel + Kraut'</t>
  </si>
  <si>
    <t>Sonnenhut (E. purpurea), Wurzel'</t>
  </si>
  <si>
    <t>Sonnenhut (E. purpurea), Wurzel, jährl. Zuwachs + Kraut'</t>
  </si>
  <si>
    <t>Sonnenhut (E. purpurea), Wurzel, jährl. Zuwachs'</t>
  </si>
  <si>
    <t>Spitzwegerich, Kraut'</t>
  </si>
  <si>
    <t>Steinklee, Gelber, blühendes Kraut'</t>
  </si>
  <si>
    <t>Steinklee, Weißer, blühendes Kraut'</t>
  </si>
  <si>
    <t>Tausendgüldenkraut, blühendes Kraut'</t>
  </si>
  <si>
    <t>Thymian, blühendes Kraut'</t>
  </si>
  <si>
    <t>Tollkirsche, Kraut'</t>
  </si>
  <si>
    <t>Tragant, Chinesischer, Wurzel + Kraut'</t>
  </si>
  <si>
    <t>Tragant, Chinesischer, Wurzel'</t>
  </si>
  <si>
    <t>Wermut, Beifuß, nicht blühendes Kraut'</t>
  </si>
  <si>
    <t>Wiesenknopf, klein (Pimpinelle), Kraut'</t>
  </si>
  <si>
    <t>Ysop, blühendes Kraut'</t>
  </si>
  <si>
    <t>Zitronenmelisse, nicht blühendes Kraut'</t>
  </si>
  <si>
    <t>Zitronenverbene, Kraut'</t>
  </si>
  <si>
    <t>Petersilie, Blatt-, bis 1. Schnitt</t>
  </si>
  <si>
    <t>Petersilie, Blatt-, nach einem Schnitt</t>
  </si>
  <si>
    <t>Amaranth mit Stroh'</t>
  </si>
  <si>
    <t>Amaranth'</t>
  </si>
  <si>
    <t>Buchweizen mit Stroh'</t>
  </si>
  <si>
    <t>Buchweizen'</t>
  </si>
  <si>
    <t>Corn-Cob-Mix'</t>
  </si>
  <si>
    <t>Dinkel (mit Spelzen) mit Stroh'</t>
  </si>
  <si>
    <t>Dinkel (mit Spelzen)'</t>
  </si>
  <si>
    <t>Emmer (Einkorn) mit Stroh'</t>
  </si>
  <si>
    <t>Emmer (Einkorn)'</t>
  </si>
  <si>
    <t>Erbse mit Stroh'</t>
  </si>
  <si>
    <t>Erbse'</t>
  </si>
  <si>
    <t>Futterrübe, Gehalts- mit Blatt'</t>
  </si>
  <si>
    <t>Futterrübe, Gehalts-'</t>
  </si>
  <si>
    <t>Futterrübe, Massen- mit Blatt'</t>
  </si>
  <si>
    <t>Futterrübe, Massen-'</t>
  </si>
  <si>
    <t>Grassamenvermehrung mit Stroh'</t>
  </si>
  <si>
    <t>Grassamenvermehrung'</t>
  </si>
  <si>
    <t>Hanf, Ganzpflanze'</t>
  </si>
  <si>
    <t>Hirse mit Stroh'</t>
  </si>
  <si>
    <t>Hirse'</t>
  </si>
  <si>
    <t>Hopfen, Dolden (Herkules)'</t>
  </si>
  <si>
    <t>Hopfen, Dolden'</t>
  </si>
  <si>
    <t>Klee-, Luzernevermehrung mit Stroh'</t>
  </si>
  <si>
    <t>Klee-, Luzernevermehrung'</t>
  </si>
  <si>
    <t>Lein, Faser (Flachs), Ganzpflanze'</t>
  </si>
  <si>
    <t>Leindotter mit Kraut'</t>
  </si>
  <si>
    <t>Leindotter'</t>
  </si>
  <si>
    <t>Linse mit Stroh'</t>
  </si>
  <si>
    <t>Linse'</t>
  </si>
  <si>
    <t>Lupine blau mit Stroh'</t>
  </si>
  <si>
    <t>Lupine blau'</t>
  </si>
  <si>
    <t>Miscanthus, Ganzpflanze'</t>
  </si>
  <si>
    <t>Quinoa mit Stroh'</t>
  </si>
  <si>
    <t>Quinoa'</t>
  </si>
  <si>
    <t>Senf mit Stroh'</t>
  </si>
  <si>
    <t>Senf'</t>
  </si>
  <si>
    <t>Silphium, Ganzpflanze'</t>
  </si>
  <si>
    <t>Sojabohne mit Stroh'</t>
  </si>
  <si>
    <t>Sojabohne'</t>
  </si>
  <si>
    <t>Sorghum Ganzpflanze'</t>
  </si>
  <si>
    <t>Süßkartoffel'</t>
  </si>
  <si>
    <t>Tabak, Geudertheimer'</t>
  </si>
  <si>
    <t>Tabak, Virgin'</t>
  </si>
  <si>
    <t>Topinambur '</t>
  </si>
  <si>
    <t>Topinambur mit Kraut'</t>
  </si>
  <si>
    <t>Wicke mit Stroh'</t>
  </si>
  <si>
    <t>Wicke'</t>
  </si>
  <si>
    <t>Zwischenfrucht nach Getreide/Saat &lt; 30.8./&lt;50% Leg'</t>
  </si>
  <si>
    <t>Zwischenfrucht nach Getreide/Saat &gt; 30.8./&lt;50% Leg'</t>
  </si>
  <si>
    <t>Zwischenfrucht-Futter n. Getreide/Saat &lt; 30.8./&lt;50% Leg'</t>
  </si>
  <si>
    <t>Zwischenfrucht-Futter n. Getreide/Saat &gt; 30.8./&lt;50% Leg'</t>
  </si>
  <si>
    <t>Artischocken'</t>
  </si>
  <si>
    <t>Brunnenkresse'</t>
  </si>
  <si>
    <t>Dicke Bohne, Korn'</t>
  </si>
  <si>
    <t>Edamame'</t>
  </si>
  <si>
    <t>Knoblauch, trocken'</t>
  </si>
  <si>
    <t>Kohlrübe'</t>
  </si>
  <si>
    <t>Koriander, Blatt'</t>
  </si>
  <si>
    <t>Kürbis, Hokkaido'</t>
  </si>
  <si>
    <t>Liebstöckel'</t>
  </si>
  <si>
    <t>Majoran'</t>
  </si>
  <si>
    <t>Mangold, Blatt, eine Ernte'</t>
  </si>
  <si>
    <t>Mangold, Blatt, Folgeernte'</t>
  </si>
  <si>
    <t>Mangold, Stiel, eine Ernte'</t>
  </si>
  <si>
    <t>Mangold, Stiel, Folgeernte'</t>
  </si>
  <si>
    <t>Melde'</t>
  </si>
  <si>
    <t>Melonen'</t>
  </si>
  <si>
    <t>Oregano (Dost)'</t>
  </si>
  <si>
    <t>Pak Choi'</t>
  </si>
  <si>
    <t>Pak Choi, mini'</t>
  </si>
  <si>
    <t>Paprika'</t>
  </si>
  <si>
    <t>Pfefferminze, Minzen'</t>
  </si>
  <si>
    <t>Physalis'</t>
  </si>
  <si>
    <t>Portulak, Sommer bis 1. Schnitt'</t>
  </si>
  <si>
    <t>Portulak, Sommer nach einem Schnitt'</t>
  </si>
  <si>
    <t>Portulak, Winter bis 1. Schnitt'</t>
  </si>
  <si>
    <t>Portulak, Winter nach einem Schnitt'</t>
  </si>
  <si>
    <t>Rosmarin'</t>
  </si>
  <si>
    <t>Rote Rüben, Baby Beet'</t>
  </si>
  <si>
    <t>Rote Rüben, Bund'</t>
  </si>
  <si>
    <t>Salate, Eissalat x Romana, Crunchy Cos'</t>
  </si>
  <si>
    <t>Salbei'</t>
  </si>
  <si>
    <t>Schabzigerklee'</t>
  </si>
  <si>
    <t>Schnittknoblauch'</t>
  </si>
  <si>
    <t>Sellerie, Schnitt'</t>
  </si>
  <si>
    <t>Spinat, Winter, früh'</t>
  </si>
  <si>
    <t>Spinat, Winter, spät/mittel'</t>
  </si>
  <si>
    <t>Thymian'</t>
  </si>
  <si>
    <t>Wiesenknopf, klein (Pimpinelle)'</t>
  </si>
  <si>
    <t>Zitronenmelisse'</t>
  </si>
  <si>
    <t>Zwiebel, Schalotte'</t>
  </si>
  <si>
    <r>
      <t xml:space="preserve">Kultur </t>
    </r>
    <r>
      <rPr>
        <vertAlign val="superscript"/>
        <sz val="12"/>
        <color theme="1"/>
        <rFont val="Calibri"/>
        <family val="2"/>
        <scheme val="minor"/>
      </rPr>
      <t>(' = nicht in DüV)</t>
    </r>
  </si>
  <si>
    <r>
      <t xml:space="preserve">Kultur </t>
    </r>
    <r>
      <rPr>
        <vertAlign val="superscript"/>
        <sz val="11"/>
        <rFont val="Calibri"/>
        <family val="2"/>
        <scheme val="minor"/>
      </rPr>
      <t xml:space="preserve">(' = nicht in DüV, </t>
    </r>
    <r>
      <rPr>
        <i/>
        <vertAlign val="superscript"/>
        <sz val="11"/>
        <rFont val="Calibri"/>
        <family val="2"/>
        <scheme val="minor"/>
      </rPr>
      <t>Quelle: LfL Freising</t>
    </r>
    <r>
      <rPr>
        <vertAlign val="superscript"/>
        <sz val="11"/>
        <rFont val="Calibri"/>
        <family val="2"/>
        <scheme val="minor"/>
      </rPr>
      <t>)</t>
    </r>
  </si>
  <si>
    <r>
      <t xml:space="preserve">Kultur </t>
    </r>
    <r>
      <rPr>
        <vertAlign val="superscript"/>
        <sz val="11"/>
        <rFont val="Calibri"/>
        <family val="2"/>
        <scheme val="minor"/>
      </rPr>
      <t>(' = nicht in DüV)</t>
    </r>
  </si>
  <si>
    <r>
      <t>N</t>
    </r>
    <r>
      <rPr>
        <vertAlign val="subscript"/>
        <sz val="12"/>
        <color theme="0" tint="-0.249977111117893"/>
        <rFont val="Calibri"/>
        <family val="2"/>
        <scheme val="minor"/>
      </rPr>
      <t>gesamt</t>
    </r>
    <r>
      <rPr>
        <sz val="12"/>
        <color theme="0" tint="-0.249977111117893"/>
        <rFont val="Calibri"/>
        <family val="2"/>
        <scheme val="minor"/>
      </rPr>
      <t>-Gehalt kg FM/t</t>
    </r>
  </si>
  <si>
    <r>
      <t xml:space="preserve">N-Düngebedarf kg/Fläche
</t>
    </r>
    <r>
      <rPr>
        <i/>
        <sz val="10"/>
        <color theme="0" tint="-0.34998626667073579"/>
        <rFont val="Calibri"/>
        <family val="2"/>
        <scheme val="minor"/>
      </rPr>
      <t>inkl. Nachdüngung</t>
    </r>
    <r>
      <rPr>
        <sz val="12"/>
        <color theme="0" tint="-0.34998626667073579"/>
        <rFont val="Calibri"/>
        <family val="2"/>
        <scheme val="minor"/>
      </rPr>
      <t xml:space="preserve"> </t>
    </r>
  </si>
  <si>
    <r>
      <t xml:space="preserve">80 % N-Düngebedarf NBG kg/Fläche
</t>
    </r>
    <r>
      <rPr>
        <i/>
        <sz val="10"/>
        <color theme="0" tint="-0.34998626667073579"/>
        <rFont val="Calibri"/>
        <family val="2"/>
        <scheme val="minor"/>
      </rPr>
      <t>inkl. Nachdüngung</t>
    </r>
    <r>
      <rPr>
        <sz val="12"/>
        <color theme="0" tint="-0.34998626667073579"/>
        <rFont val="Calibri"/>
        <family val="2"/>
        <scheme val="minor"/>
      </rPr>
      <t xml:space="preserve"> </t>
    </r>
  </si>
  <si>
    <r>
      <t>N-Obergrenze Mengenvorschlag kg/ha</t>
    </r>
    <r>
      <rPr>
        <i/>
        <sz val="10"/>
        <color theme="0" tint="-0.34998626667073579"/>
        <rFont val="Calibri"/>
        <family val="2"/>
        <scheme val="minor"/>
      </rPr>
      <t xml:space="preserve">
inkl. Nachdüngung</t>
    </r>
  </si>
  <si>
    <r>
      <t>N-Obergrenze Mengenvorschlag kg/Fläche</t>
    </r>
    <r>
      <rPr>
        <i/>
        <sz val="10"/>
        <color theme="0" tint="-0.34998626667073579"/>
        <rFont val="Calibri"/>
        <family val="2"/>
        <scheme val="minor"/>
      </rPr>
      <t xml:space="preserve">
inkl. Nachdüngung</t>
    </r>
  </si>
  <si>
    <r>
      <t>N eingespart nitratgefährdet kg/</t>
    </r>
    <r>
      <rPr>
        <u/>
        <sz val="12"/>
        <color theme="0" tint="-0.34998626667073579"/>
        <rFont val="Calibri"/>
        <family val="2"/>
        <scheme val="minor"/>
      </rPr>
      <t>Fläche</t>
    </r>
  </si>
  <si>
    <r>
      <t>N</t>
    </r>
    <r>
      <rPr>
        <vertAlign val="subscript"/>
        <sz val="12"/>
        <color theme="0" tint="-0.34998626667073579"/>
        <rFont val="Calibri"/>
        <family val="2"/>
        <scheme val="minor"/>
      </rPr>
      <t>gesamt</t>
    </r>
    <r>
      <rPr>
        <sz val="12"/>
        <color theme="0" tint="-0.34998626667073579"/>
        <rFont val="Calibri"/>
        <family val="2"/>
        <scheme val="minor"/>
      </rPr>
      <t xml:space="preserve"> gedüngt kg/Fläche</t>
    </r>
  </si>
  <si>
    <r>
      <t>N</t>
    </r>
    <r>
      <rPr>
        <vertAlign val="subscript"/>
        <sz val="12"/>
        <color theme="0" tint="-0.34998626667073579"/>
        <rFont val="Calibri"/>
        <family val="2"/>
        <scheme val="minor"/>
      </rPr>
      <t>mineralische Dünger</t>
    </r>
    <r>
      <rPr>
        <sz val="12"/>
        <color theme="0" tint="-0.34998626667073579"/>
        <rFont val="Calibri"/>
        <family val="2"/>
        <scheme val="minor"/>
      </rPr>
      <t xml:space="preserve"> gedüngt kg/Fläche</t>
    </r>
  </si>
  <si>
    <r>
      <t>N</t>
    </r>
    <r>
      <rPr>
        <vertAlign val="subscript"/>
        <sz val="12"/>
        <color theme="0" tint="-0.34998626667073579"/>
        <rFont val="Calibri"/>
        <family val="2"/>
        <scheme val="minor"/>
      </rPr>
      <t>gesamt organisch, organisch-mineralisch</t>
    </r>
    <r>
      <rPr>
        <sz val="12"/>
        <color theme="0" tint="-0.34998626667073579"/>
        <rFont val="Calibri"/>
        <family val="2"/>
        <scheme val="minor"/>
      </rPr>
      <t xml:space="preserve"> kg/Fläche</t>
    </r>
  </si>
  <si>
    <r>
      <t>N</t>
    </r>
    <r>
      <rPr>
        <vertAlign val="subscript"/>
        <sz val="12"/>
        <color theme="0" tint="-0.34998626667073579"/>
        <rFont val="Calibri"/>
        <family val="2"/>
        <scheme val="minor"/>
      </rPr>
      <t>gesamt Kompost</t>
    </r>
    <r>
      <rPr>
        <sz val="12"/>
        <color theme="0" tint="-0.34998626667073579"/>
        <rFont val="Calibri"/>
        <family val="2"/>
        <scheme val="minor"/>
      </rPr>
      <t xml:space="preserve"> kg/Fläche</t>
    </r>
  </si>
  <si>
    <r>
      <t>N</t>
    </r>
    <r>
      <rPr>
        <vertAlign val="subscript"/>
        <sz val="12"/>
        <color theme="0" tint="-0.34998626667073579"/>
        <rFont val="Calibri"/>
        <family val="2"/>
        <scheme val="minor"/>
      </rPr>
      <t xml:space="preserve">verfügbar </t>
    </r>
    <r>
      <rPr>
        <sz val="12"/>
        <color theme="0" tint="-0.34998626667073579"/>
        <rFont val="Calibri"/>
        <family val="2"/>
        <scheme val="minor"/>
      </rPr>
      <t>gedüngt kg/Fläche</t>
    </r>
  </si>
  <si>
    <r>
      <t>P</t>
    </r>
    <r>
      <rPr>
        <vertAlign val="subscript"/>
        <sz val="12"/>
        <color theme="0" tint="-0.34998626667073579"/>
        <rFont val="Calibri"/>
        <family val="2"/>
        <scheme val="minor"/>
      </rPr>
      <t>2</t>
    </r>
    <r>
      <rPr>
        <sz val="12"/>
        <color theme="0" tint="-0.34998626667073579"/>
        <rFont val="Calibri"/>
        <family val="2"/>
        <scheme val="minor"/>
      </rPr>
      <t>O</t>
    </r>
    <r>
      <rPr>
        <vertAlign val="subscript"/>
        <sz val="12"/>
        <color theme="0" tint="-0.34998626667073579"/>
        <rFont val="Calibri"/>
        <family val="2"/>
        <scheme val="minor"/>
      </rPr>
      <t>5</t>
    </r>
    <r>
      <rPr>
        <sz val="12"/>
        <color theme="0" tint="-0.34998626667073579"/>
        <rFont val="Calibri"/>
        <family val="2"/>
        <scheme val="minor"/>
      </rPr>
      <t xml:space="preserve">-Düngeobergrenze kg/Fläche
</t>
    </r>
    <r>
      <rPr>
        <i/>
        <sz val="10"/>
        <color theme="0" tint="-0.34998626667073579"/>
        <rFont val="Calibri"/>
        <family val="2"/>
        <scheme val="minor"/>
      </rPr>
      <t>inkl. Nachdüngung</t>
    </r>
    <r>
      <rPr>
        <sz val="12"/>
        <color theme="0" tint="-0.34998626667073579"/>
        <rFont val="Calibri"/>
        <family val="2"/>
        <scheme val="minor"/>
      </rPr>
      <t xml:space="preserve"> </t>
    </r>
  </si>
  <si>
    <r>
      <t>P</t>
    </r>
    <r>
      <rPr>
        <vertAlign val="subscript"/>
        <sz val="12"/>
        <color theme="0" tint="-0.34998626667073579"/>
        <rFont val="Calibri"/>
        <family val="2"/>
        <scheme val="minor"/>
      </rPr>
      <t>2</t>
    </r>
    <r>
      <rPr>
        <sz val="12"/>
        <color theme="0" tint="-0.34998626667073579"/>
        <rFont val="Calibri"/>
        <family val="2"/>
        <scheme val="minor"/>
      </rPr>
      <t>O</t>
    </r>
    <r>
      <rPr>
        <vertAlign val="subscript"/>
        <sz val="12"/>
        <color theme="0" tint="-0.34998626667073579"/>
        <rFont val="Calibri"/>
        <family val="2"/>
        <scheme val="minor"/>
      </rPr>
      <t>5</t>
    </r>
    <r>
      <rPr>
        <sz val="12"/>
        <color theme="0" tint="-0.34998626667073579"/>
        <rFont val="Calibri"/>
        <family val="2"/>
        <scheme val="minor"/>
      </rPr>
      <t xml:space="preserve">-Düngebedarf kg/Fläche
</t>
    </r>
    <r>
      <rPr>
        <i/>
        <sz val="10"/>
        <color theme="0" tint="-0.34998626667073579"/>
        <rFont val="Calibri"/>
        <family val="2"/>
        <scheme val="minor"/>
      </rPr>
      <t>ohne Nachdüngung</t>
    </r>
  </si>
  <si>
    <r>
      <t>K</t>
    </r>
    <r>
      <rPr>
        <vertAlign val="subscript"/>
        <sz val="12"/>
        <color theme="0" tint="-0.34998626667073579"/>
        <rFont val="Calibri"/>
        <family val="2"/>
        <scheme val="minor"/>
      </rPr>
      <t>2</t>
    </r>
    <r>
      <rPr>
        <sz val="12"/>
        <color theme="0" tint="-0.34998626667073579"/>
        <rFont val="Calibri"/>
        <family val="2"/>
        <scheme val="minor"/>
      </rPr>
      <t>O-Düngebedarf kg/Fläche</t>
    </r>
  </si>
  <si>
    <r>
      <t>N</t>
    </r>
    <r>
      <rPr>
        <b/>
        <sz val="11"/>
        <color theme="0" tint="-0.34998626667073579"/>
        <rFont val="Calibri"/>
        <family val="2"/>
      </rPr>
      <t>mineralisch</t>
    </r>
    <r>
      <rPr>
        <b/>
        <vertAlign val="subscript"/>
        <sz val="11"/>
        <color theme="0" tint="-0.34998626667073579"/>
        <rFont val="Calibri"/>
        <family val="2"/>
      </rPr>
      <t xml:space="preserve"> </t>
    </r>
    <r>
      <rPr>
        <b/>
        <sz val="11"/>
        <color theme="0" tint="-0.34998626667073579"/>
        <rFont val="Calibri"/>
        <family val="2"/>
      </rPr>
      <t>kg FM/t, m</t>
    </r>
    <r>
      <rPr>
        <b/>
        <vertAlign val="superscript"/>
        <sz val="11"/>
        <color theme="0" tint="-0.34998626667073579"/>
        <rFont val="Calibri"/>
        <family val="2"/>
      </rPr>
      <t>3</t>
    </r>
  </si>
  <si>
    <r>
      <t>N</t>
    </r>
    <r>
      <rPr>
        <vertAlign val="subscript"/>
        <sz val="12"/>
        <color theme="0" tint="-0.34998626667073579"/>
        <rFont val="Calibri"/>
        <family val="2"/>
        <scheme val="minor"/>
      </rPr>
      <t xml:space="preserve">ges. </t>
    </r>
    <r>
      <rPr>
        <sz val="12"/>
        <color theme="0" tint="-0.34998626667073579"/>
        <rFont val="Calibri"/>
        <family val="2"/>
        <scheme val="minor"/>
      </rPr>
      <t>kg, l/ha</t>
    </r>
  </si>
  <si>
    <r>
      <t>N</t>
    </r>
    <r>
      <rPr>
        <vertAlign val="subscript"/>
        <sz val="12"/>
        <color theme="0" tint="-0.34998626667073579"/>
        <rFont val="Calibri"/>
        <family val="2"/>
        <scheme val="minor"/>
      </rPr>
      <t xml:space="preserve">min. </t>
    </r>
    <r>
      <rPr>
        <sz val="12"/>
        <color theme="0" tint="-0.34998626667073579"/>
        <rFont val="Calibri"/>
        <family val="2"/>
        <scheme val="minor"/>
      </rPr>
      <t>kg, l/ha</t>
    </r>
  </si>
  <si>
    <r>
      <t>N</t>
    </r>
    <r>
      <rPr>
        <vertAlign val="subscript"/>
        <sz val="12"/>
        <color theme="0" tint="-0.34998626667073579"/>
        <rFont val="Calibri"/>
        <family val="2"/>
        <scheme val="minor"/>
      </rPr>
      <t xml:space="preserve">verf. </t>
    </r>
    <r>
      <rPr>
        <sz val="12"/>
        <color theme="0" tint="-0.34998626667073579"/>
        <rFont val="Calibri"/>
        <family val="2"/>
        <scheme val="minor"/>
      </rPr>
      <t>kg, l/ha</t>
    </r>
  </si>
  <si>
    <r>
      <t>P</t>
    </r>
    <r>
      <rPr>
        <vertAlign val="subscript"/>
        <sz val="12"/>
        <color theme="0" tint="-0.34998626667073579"/>
        <rFont val="Calibri"/>
        <family val="2"/>
        <scheme val="minor"/>
      </rPr>
      <t>2</t>
    </r>
    <r>
      <rPr>
        <sz val="12"/>
        <color theme="0" tint="-0.34998626667073579"/>
        <rFont val="Calibri"/>
        <family val="2"/>
        <scheme val="minor"/>
      </rPr>
      <t>O</t>
    </r>
    <r>
      <rPr>
        <vertAlign val="subscript"/>
        <sz val="12"/>
        <color theme="0" tint="-0.34998626667073579"/>
        <rFont val="Calibri"/>
        <family val="2"/>
        <scheme val="minor"/>
      </rPr>
      <t xml:space="preserve">5 </t>
    </r>
    <r>
      <rPr>
        <sz val="12"/>
        <color theme="0" tint="-0.34998626667073579"/>
        <rFont val="Calibri"/>
        <family val="2"/>
        <scheme val="minor"/>
      </rPr>
      <t>kg, l/ha</t>
    </r>
  </si>
  <si>
    <r>
      <t>K</t>
    </r>
    <r>
      <rPr>
        <vertAlign val="subscript"/>
        <sz val="12"/>
        <color theme="0" tint="-0.34998626667073579"/>
        <rFont val="Calibri"/>
        <family val="2"/>
        <scheme val="minor"/>
      </rPr>
      <t>2</t>
    </r>
    <r>
      <rPr>
        <sz val="12"/>
        <color theme="0" tint="-0.34998626667073579"/>
        <rFont val="Calibri"/>
        <family val="2"/>
        <scheme val="minor"/>
      </rPr>
      <t>O kg, l/ha</t>
    </r>
  </si>
  <si>
    <r>
      <t>P</t>
    </r>
    <r>
      <rPr>
        <vertAlign val="subscript"/>
        <sz val="12"/>
        <color theme="0" tint="-0.34998626667073579"/>
        <rFont val="Calibri"/>
        <family val="2"/>
        <scheme val="minor"/>
      </rPr>
      <t>2</t>
    </r>
    <r>
      <rPr>
        <sz val="12"/>
        <color theme="0" tint="-0.34998626667073579"/>
        <rFont val="Calibri"/>
        <family val="2"/>
        <scheme val="minor"/>
      </rPr>
      <t>O</t>
    </r>
    <r>
      <rPr>
        <vertAlign val="subscript"/>
        <sz val="12"/>
        <color theme="0" tint="-0.34998626667073579"/>
        <rFont val="Calibri"/>
        <family val="2"/>
        <scheme val="minor"/>
      </rPr>
      <t>5</t>
    </r>
    <r>
      <rPr>
        <sz val="12"/>
        <color theme="0" tint="-0.34998626667073579"/>
        <rFont val="Calibri"/>
        <family val="2"/>
        <scheme val="minor"/>
      </rPr>
      <t>-Düngeobergrenze kg/Fläche</t>
    </r>
  </si>
  <si>
    <r>
      <t>N</t>
    </r>
    <r>
      <rPr>
        <vertAlign val="subscript"/>
        <sz val="12"/>
        <color theme="0" tint="-0.34998626667073579"/>
        <rFont val="Calibri"/>
        <family val="2"/>
        <scheme val="minor"/>
      </rPr>
      <t>gesamt</t>
    </r>
    <r>
      <rPr>
        <sz val="12"/>
        <color theme="0" tint="-0.34998626667073579"/>
        <rFont val="Calibri"/>
        <family val="2"/>
        <scheme val="minor"/>
      </rPr>
      <t>-Gehalt kg FM/t</t>
    </r>
  </si>
  <si>
    <r>
      <t>N</t>
    </r>
    <r>
      <rPr>
        <vertAlign val="subscript"/>
        <sz val="12"/>
        <color theme="0" tint="-0.34998626667073579"/>
        <rFont val="Calibri"/>
        <family val="2"/>
        <scheme val="minor"/>
      </rPr>
      <t>gesamt</t>
    </r>
    <r>
      <rPr>
        <sz val="12"/>
        <color theme="0" tint="-0.34998626667073579"/>
        <rFont val="Calibri"/>
        <family val="2"/>
        <scheme val="minor"/>
      </rPr>
      <t>-Gehalt kg FM/t, m³</t>
    </r>
  </si>
  <si>
    <r>
      <t>P</t>
    </r>
    <r>
      <rPr>
        <b/>
        <vertAlign val="subscript"/>
        <sz val="11"/>
        <color theme="0" tint="-0.34998626667073579"/>
        <rFont val="Calibri"/>
        <family val="2"/>
        <scheme val="minor"/>
      </rPr>
      <t>2</t>
    </r>
    <r>
      <rPr>
        <b/>
        <sz val="11"/>
        <color theme="0" tint="-0.34998626667073579"/>
        <rFont val="Calibri"/>
        <family val="2"/>
        <scheme val="minor"/>
      </rPr>
      <t>O</t>
    </r>
    <r>
      <rPr>
        <b/>
        <vertAlign val="subscript"/>
        <sz val="11"/>
        <color theme="0" tint="-0.34998626667073579"/>
        <rFont val="Calibri"/>
        <family val="2"/>
        <scheme val="minor"/>
      </rPr>
      <t>5</t>
    </r>
    <r>
      <rPr>
        <b/>
        <sz val="11"/>
        <color theme="0" tint="-0.34998626667073579"/>
        <rFont val="Calibri"/>
        <family val="2"/>
        <scheme val="minor"/>
      </rPr>
      <t xml:space="preserve">
Faktor Feld-abfuhr Gefähr-dungs-gebiet Landes-DüV RLP 2019</t>
    </r>
  </si>
  <si>
    <t>Kichererbse</t>
  </si>
  <si>
    <t>Kichererbse mit Stroh</t>
  </si>
  <si>
    <r>
      <t xml:space="preserve">Ertrags-niveau </t>
    </r>
    <r>
      <rPr>
        <sz val="10"/>
        <rFont val="Calibri"/>
        <family val="2"/>
        <scheme val="minor"/>
      </rPr>
      <t>Haupt-produkt</t>
    </r>
    <r>
      <rPr>
        <b/>
        <sz val="11"/>
        <rFont val="Calibri"/>
        <family val="2"/>
        <scheme val="minor"/>
      </rPr>
      <t xml:space="preserve"> dt/ha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</si>
</sst>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0.0"/>
    <numFmt numFmtId="165" formatCode="0.000"/>
    <numFmt numFmtId="166" formatCode="###0.0;###0.0"/>
    <numFmt numFmtId="167" formatCode="###0.00;###0.00"/>
    <numFmt numFmtId="168" formatCode="\-#,##0"/>
    <numFmt numFmtId="169" formatCode="0\ &quot;%&quot;"/>
    <numFmt numFmtId="170" formatCode="dd/mm/"/>
    <numFmt numFmtId="171" formatCode="&quot;N-Einsparung in nitratgefährdeten Gebieten:&quot;\ 0\ &quot;%&quot;"/>
    <numFmt numFmtId="172" formatCode="&quot;N-Düngeobergrenze inkl. Nachdüngung:&quot;\ #,##0\ &quot;kg/ha&quot;"/>
    <numFmt numFmtId="173" formatCode="&quot;Gedüngte verfügbare N-Menge inkl. Nachdüngung:&quot;\ #,##0\ &quot;kg/ha&quot;"/>
    <numFmt numFmtId="174" formatCode="#,##0.0"/>
    <numFmt numFmtId="175" formatCode="#,##0.0\ &quot;ha&quot;"/>
    <numFmt numFmtId="176" formatCode="dd/mm/yy;@"/>
    <numFmt numFmtId="177" formatCode="0\ &quot;% N-Einsparung&quot;"/>
    <numFmt numFmtId="178" formatCode="0\ &quot;kg Ngesamt/ha u. Jahr&quot;"/>
    <numFmt numFmtId="179" formatCode="0\ &quot;kg Ngesamt org., org.-min./ha u. Jahr&quot;"/>
    <numFmt numFmtId="180" formatCode="&quot;bei &quot;0\ &quot;ha LN&quot;"/>
    <numFmt numFmtId="181" formatCode="dd/mm/yy"/>
    <numFmt numFmtId="182" formatCode="0.00\ &quot;ha&quot;"/>
    <numFmt numFmtId="183" formatCode="0\ &quot;kg/ha N-Mineraldünger&quot;"/>
    <numFmt numFmtId="184" formatCode="#,##0\ &quot;kg/ha N-gesamt Kompost&quot;"/>
    <numFmt numFmtId="185" formatCode="#,##0\ &quot;kg/ha N-gesamt andere org. Dünger&quot;"/>
    <numFmt numFmtId="186" formatCode="#,##0\ &quot;kg/ha N-Mineraldünger&quot;"/>
    <numFmt numFmtId="187" formatCode="#,##0\ &quot;kg/ha N-gesamt, davon&quot;"/>
    <numFmt numFmtId="188" formatCode="#,##0\ &quot;kg/ha N-gesamt org. Dünger&quot;"/>
    <numFmt numFmtId="189" formatCode="&quot;=&quot;\ #,##0\ &quot;kg/ha N-gesamt Kompost&quot;"/>
    <numFmt numFmtId="190" formatCode="&quot;+ &quot;#,##0\ &quot;kg/ha N-gesamt andere&quot;"/>
  </numFmts>
  <fonts count="198">
    <font>
      <sz val="10"/>
      <name val="Arial"/>
    </font>
    <font>
      <sz val="11"/>
      <color theme="1"/>
      <name val="Calibri"/>
      <family val="2"/>
      <scheme val="minor"/>
    </font>
    <font>
      <sz val="8"/>
      <name val="Arial"/>
      <family val="2"/>
    </font>
    <font>
      <sz val="10"/>
      <name val="Arial"/>
      <family val="2"/>
    </font>
    <font>
      <b/>
      <sz val="10"/>
      <name val="Arial"/>
      <family val="2"/>
    </font>
    <font>
      <sz val="10"/>
      <color theme="8"/>
      <name val="Arial"/>
      <family val="2"/>
    </font>
    <font>
      <sz val="11"/>
      <color rgb="FF000000"/>
      <name val="Calibri"/>
      <family val="2"/>
    </font>
    <font>
      <sz val="11"/>
      <name val="Calibri"/>
      <family val="2"/>
      <scheme val="minor"/>
    </font>
    <font>
      <b/>
      <sz val="11"/>
      <name val="Calibri"/>
      <family val="2"/>
      <scheme val="minor"/>
    </font>
    <font>
      <sz val="10"/>
      <color indexed="81"/>
      <name val="Calibri"/>
      <family val="2"/>
      <scheme val="minor"/>
    </font>
    <font>
      <sz val="10"/>
      <color rgb="FFFF0000"/>
      <name val="Arial"/>
      <family val="2"/>
    </font>
    <font>
      <sz val="11"/>
      <color rgb="FF9C0006"/>
      <name val="Calibri"/>
      <family val="2"/>
    </font>
    <font>
      <sz val="10"/>
      <name val="Times New Roman"/>
      <family val="1"/>
    </font>
    <font>
      <sz val="10"/>
      <name val="Geneva"/>
    </font>
    <font>
      <b/>
      <sz val="10"/>
      <color indexed="81"/>
      <name val="Segoe UI"/>
      <family val="2"/>
    </font>
    <font>
      <sz val="10"/>
      <color indexed="81"/>
      <name val="Segoe UI"/>
      <family val="2"/>
    </font>
    <font>
      <sz val="10"/>
      <color theme="1"/>
      <name val="Arial"/>
      <family val="2"/>
    </font>
    <font>
      <b/>
      <sz val="10"/>
      <color theme="0"/>
      <name val="Arial"/>
      <family val="2"/>
    </font>
    <font>
      <b/>
      <vertAlign val="subscript"/>
      <sz val="10"/>
      <color theme="0"/>
      <name val="Arial"/>
      <family val="2"/>
    </font>
    <font>
      <sz val="10"/>
      <color theme="4"/>
      <name val="Arial"/>
      <family val="2"/>
    </font>
    <font>
      <vertAlign val="subscript"/>
      <sz val="11"/>
      <name val="Calibri"/>
      <family val="2"/>
      <scheme val="minor"/>
    </font>
    <font>
      <b/>
      <sz val="11"/>
      <name val="Calibri"/>
      <family val="2"/>
    </font>
    <font>
      <b/>
      <vertAlign val="subscript"/>
      <sz val="11"/>
      <name val="Calibri"/>
      <family val="2"/>
    </font>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color theme="1"/>
      <name val="Calibri"/>
      <family val="2"/>
      <scheme val="minor"/>
    </font>
    <font>
      <b/>
      <sz val="12"/>
      <color rgb="FFFF0000"/>
      <name val="Calibri"/>
      <family val="2"/>
      <scheme val="minor"/>
    </font>
    <font>
      <sz val="14"/>
      <color theme="1"/>
      <name val="Calibri"/>
      <family val="2"/>
      <scheme val="minor"/>
    </font>
    <font>
      <b/>
      <sz val="24"/>
      <color rgb="FF9E2744"/>
      <name val="Calibri"/>
      <family val="2"/>
      <scheme val="minor"/>
    </font>
    <font>
      <sz val="11"/>
      <color rgb="FF9C6500"/>
      <name val="Calibri"/>
      <family val="2"/>
    </font>
    <font>
      <b/>
      <sz val="16"/>
      <color theme="1"/>
      <name val="Calibri"/>
      <family val="2"/>
      <scheme val="minor"/>
    </font>
    <font>
      <b/>
      <i/>
      <sz val="14"/>
      <color theme="1"/>
      <name val="Calibri"/>
      <family val="2"/>
      <scheme val="minor"/>
    </font>
    <font>
      <b/>
      <sz val="11"/>
      <color theme="1"/>
      <name val="Calibri"/>
      <family val="2"/>
      <scheme val="minor"/>
    </font>
    <font>
      <b/>
      <i/>
      <sz val="12"/>
      <color rgb="FFFF0000"/>
      <name val="Calibri"/>
      <family val="2"/>
      <scheme val="minor"/>
    </font>
    <font>
      <sz val="12"/>
      <color rgb="FFFF0000"/>
      <name val="Calibri"/>
      <family val="2"/>
      <scheme val="minor"/>
    </font>
    <font>
      <sz val="12"/>
      <color rgb="FF3399FF"/>
      <name val="Calibri"/>
      <family val="2"/>
      <scheme val="minor"/>
    </font>
    <font>
      <vertAlign val="superscript"/>
      <sz val="12"/>
      <color theme="1"/>
      <name val="Calibri"/>
      <family val="2"/>
      <scheme val="minor"/>
    </font>
    <font>
      <sz val="12"/>
      <name val="Calibri"/>
      <family val="2"/>
      <scheme val="minor"/>
    </font>
    <font>
      <b/>
      <sz val="11"/>
      <color theme="9" tint="-0.249977111117893"/>
      <name val="Calibri"/>
      <family val="2"/>
      <scheme val="minor"/>
    </font>
    <font>
      <b/>
      <sz val="11"/>
      <color rgb="FF9E2744"/>
      <name val="Calibri"/>
      <family val="2"/>
      <scheme val="minor"/>
    </font>
    <font>
      <sz val="11"/>
      <color rgb="FF9E2744"/>
      <name val="Arial"/>
      <family val="2"/>
    </font>
    <font>
      <sz val="11"/>
      <color rgb="FF9E2744"/>
      <name val="Calibri"/>
      <family val="2"/>
      <scheme val="minor"/>
    </font>
    <font>
      <sz val="10"/>
      <color theme="0"/>
      <name val="Calibri"/>
      <family val="2"/>
      <scheme val="minor"/>
    </font>
    <font>
      <b/>
      <sz val="10"/>
      <color theme="0"/>
      <name val="Calibri"/>
      <family val="2"/>
      <scheme val="minor"/>
    </font>
    <font>
      <vertAlign val="subscript"/>
      <sz val="12"/>
      <color theme="1"/>
      <name val="Calibri"/>
      <family val="2"/>
      <scheme val="minor"/>
    </font>
    <font>
      <sz val="11"/>
      <color rgb="FF00B050"/>
      <name val="Calibri"/>
      <family val="2"/>
      <scheme val="minor"/>
    </font>
    <font>
      <b/>
      <sz val="11"/>
      <color rgb="FF00B050"/>
      <name val="Calibri"/>
      <family val="2"/>
      <scheme val="minor"/>
    </font>
    <font>
      <b/>
      <vertAlign val="subscript"/>
      <sz val="11"/>
      <name val="Calibri"/>
      <family val="2"/>
      <scheme val="minor"/>
    </font>
    <font>
      <sz val="11"/>
      <color rgb="FF000000"/>
      <name val="Calibri"/>
      <family val="2"/>
      <scheme val="minor"/>
    </font>
    <font>
      <sz val="11"/>
      <color rgb="FFFF0000"/>
      <name val="Calibri"/>
      <family val="2"/>
      <scheme val="minor"/>
    </font>
    <font>
      <sz val="10"/>
      <name val="Calibri"/>
      <family val="2"/>
    </font>
    <font>
      <b/>
      <sz val="11"/>
      <color rgb="FFFF0000"/>
      <name val="Calibri"/>
      <family val="2"/>
      <scheme val="minor"/>
    </font>
    <font>
      <b/>
      <sz val="11"/>
      <name val="Arial"/>
      <family val="2"/>
    </font>
    <font>
      <sz val="24"/>
      <color rgb="FF9E2744"/>
      <name val="Calibri"/>
      <family val="2"/>
      <scheme val="minor"/>
    </font>
    <font>
      <vertAlign val="subscript"/>
      <sz val="12"/>
      <name val="Calibri"/>
      <family val="2"/>
      <scheme val="minor"/>
    </font>
    <font>
      <b/>
      <vertAlign val="subscript"/>
      <sz val="14"/>
      <color theme="1"/>
      <name val="Calibri"/>
      <family val="2"/>
      <scheme val="minor"/>
    </font>
    <font>
      <sz val="16"/>
      <color theme="1"/>
      <name val="Calibri"/>
      <family val="2"/>
      <scheme val="minor"/>
    </font>
    <font>
      <sz val="10"/>
      <name val="Calibri"/>
      <family val="2"/>
      <scheme val="minor"/>
    </font>
    <font>
      <i/>
      <sz val="10"/>
      <name val="Calibri"/>
      <family val="2"/>
      <scheme val="minor"/>
    </font>
    <font>
      <sz val="20"/>
      <name val="Calibri"/>
      <family val="2"/>
      <scheme val="minor"/>
    </font>
    <font>
      <b/>
      <sz val="18"/>
      <name val="Calibri"/>
      <family val="2"/>
      <scheme val="minor"/>
    </font>
    <font>
      <b/>
      <sz val="14"/>
      <name val="Calibri"/>
      <family val="2"/>
      <scheme val="minor"/>
    </font>
    <font>
      <u/>
      <sz val="10"/>
      <color indexed="12"/>
      <name val="Times New Roman"/>
      <family val="1"/>
    </font>
    <font>
      <b/>
      <u/>
      <sz val="11"/>
      <name val="Calibri"/>
      <family val="2"/>
      <scheme val="minor"/>
    </font>
    <font>
      <b/>
      <sz val="16"/>
      <name val="Calibri"/>
      <family val="2"/>
      <scheme val="minor"/>
    </font>
    <font>
      <u/>
      <sz val="10"/>
      <color indexed="12"/>
      <name val="Calibri"/>
      <family val="2"/>
      <scheme val="minor"/>
    </font>
    <font>
      <b/>
      <sz val="16"/>
      <color indexed="42"/>
      <name val="Calibri"/>
      <family val="2"/>
      <scheme val="minor"/>
    </font>
    <font>
      <b/>
      <sz val="18"/>
      <color rgb="FFFF0000"/>
      <name val="Calibri"/>
      <family val="2"/>
      <scheme val="minor"/>
    </font>
    <font>
      <u/>
      <sz val="11"/>
      <name val="Calibri"/>
      <family val="2"/>
      <scheme val="minor"/>
    </font>
    <font>
      <b/>
      <sz val="20"/>
      <color rgb="FF9E2744"/>
      <name val="Calibri"/>
      <family val="2"/>
      <scheme val="minor"/>
    </font>
    <font>
      <sz val="20"/>
      <color rgb="FF9E2744"/>
      <name val="Calibri"/>
      <family val="2"/>
      <scheme val="minor"/>
    </font>
    <font>
      <b/>
      <sz val="12"/>
      <color rgb="FF9E2744"/>
      <name val="Calibri"/>
      <family val="2"/>
      <scheme val="minor"/>
    </font>
    <font>
      <b/>
      <u/>
      <sz val="18"/>
      <name val="Calibri"/>
      <family val="2"/>
      <scheme val="minor"/>
    </font>
    <font>
      <b/>
      <u/>
      <sz val="14"/>
      <color indexed="12"/>
      <name val="Calibri"/>
      <family val="2"/>
      <scheme val="minor"/>
    </font>
    <font>
      <b/>
      <u/>
      <sz val="14"/>
      <color rgb="FF0000FF"/>
      <name val="Calibri"/>
      <family val="2"/>
      <scheme val="minor"/>
    </font>
    <font>
      <b/>
      <vertAlign val="subscript"/>
      <sz val="24"/>
      <color rgb="FF9E2744"/>
      <name val="Calibri"/>
      <family val="2"/>
      <scheme val="minor"/>
    </font>
    <font>
      <b/>
      <sz val="14"/>
      <color rgb="FF9E2744"/>
      <name val="Calibri"/>
      <family val="2"/>
      <scheme val="minor"/>
    </font>
    <font>
      <b/>
      <u/>
      <sz val="14"/>
      <color rgb="FF9E2744"/>
      <name val="Calibri"/>
      <family val="2"/>
      <scheme val="minor"/>
    </font>
    <font>
      <sz val="11"/>
      <color rgb="FF000000"/>
      <name val="Calibri"/>
      <family val="2"/>
    </font>
    <font>
      <b/>
      <vertAlign val="subscript"/>
      <sz val="11"/>
      <color rgb="FF9E2744"/>
      <name val="Calibri"/>
      <family val="2"/>
      <scheme val="minor"/>
    </font>
    <font>
      <i/>
      <sz val="8"/>
      <color theme="1"/>
      <name val="Calibri"/>
      <family val="2"/>
      <scheme val="minor"/>
    </font>
    <font>
      <b/>
      <sz val="14"/>
      <color rgb="FFFF0000"/>
      <name val="Calibri"/>
      <family val="2"/>
      <scheme val="minor"/>
    </font>
    <font>
      <sz val="11"/>
      <name val="Calibri"/>
      <family val="2"/>
    </font>
    <font>
      <b/>
      <vertAlign val="subscript"/>
      <sz val="14"/>
      <name val="Calibri"/>
      <family val="2"/>
      <scheme val="minor"/>
    </font>
    <font>
      <sz val="9"/>
      <color indexed="81"/>
      <name val="Segoe UI"/>
      <family val="2"/>
    </font>
    <font>
      <sz val="12"/>
      <color theme="0" tint="-0.499984740745262"/>
      <name val="Calibri"/>
      <family val="2"/>
      <scheme val="minor"/>
    </font>
    <font>
      <vertAlign val="subscript"/>
      <sz val="12"/>
      <color theme="0" tint="-0.499984740745262"/>
      <name val="Calibri"/>
      <family val="2"/>
      <scheme val="minor"/>
    </font>
    <font>
      <vertAlign val="subscript"/>
      <sz val="11"/>
      <color theme="0" tint="-0.499984740745262"/>
      <name val="Calibri"/>
      <family val="2"/>
      <scheme val="minor"/>
    </font>
    <font>
      <sz val="14"/>
      <name val="Calibri"/>
      <family val="2"/>
      <scheme val="minor"/>
    </font>
    <font>
      <b/>
      <sz val="11"/>
      <color rgb="FFFF0000"/>
      <name val="Calibri"/>
      <family val="2"/>
    </font>
    <font>
      <b/>
      <sz val="11"/>
      <color rgb="FF3399FF"/>
      <name val="Calibri"/>
      <family val="2"/>
    </font>
    <font>
      <sz val="11"/>
      <color rgb="FF000000"/>
      <name val="Calibri"/>
      <family val="2"/>
    </font>
    <font>
      <b/>
      <vertAlign val="subscript"/>
      <sz val="10"/>
      <name val="Arial"/>
      <family val="2"/>
    </font>
    <font>
      <b/>
      <vertAlign val="subscript"/>
      <sz val="12"/>
      <color theme="1"/>
      <name val="Calibri"/>
      <family val="2"/>
      <scheme val="minor"/>
    </font>
    <font>
      <b/>
      <sz val="24"/>
      <color rgb="FF000000"/>
      <name val="Calibri"/>
      <family val="2"/>
      <scheme val="minor"/>
    </font>
    <font>
      <b/>
      <sz val="11"/>
      <color rgb="FF000000"/>
      <name val="Calibri"/>
      <family val="2"/>
      <scheme val="minor"/>
    </font>
    <font>
      <b/>
      <sz val="16"/>
      <color rgb="FF000000"/>
      <name val="Calibri"/>
      <family val="2"/>
      <scheme val="minor"/>
    </font>
    <font>
      <b/>
      <i/>
      <sz val="12"/>
      <color rgb="FF000000"/>
      <name val="Calibri"/>
      <family val="2"/>
      <scheme val="minor"/>
    </font>
    <font>
      <sz val="12"/>
      <color rgb="FF000000"/>
      <name val="Calibri"/>
      <family val="2"/>
      <scheme val="minor"/>
    </font>
    <font>
      <b/>
      <sz val="12"/>
      <color rgb="FF000000"/>
      <name val="Calibri"/>
      <family val="2"/>
      <scheme val="minor"/>
    </font>
    <font>
      <sz val="12"/>
      <color rgb="FF000000"/>
      <name val="Calibri"/>
      <family val="2"/>
    </font>
    <font>
      <vertAlign val="subscript"/>
      <sz val="12"/>
      <color rgb="FF000000"/>
      <name val="Calibri"/>
      <family val="2"/>
      <scheme val="minor"/>
    </font>
    <font>
      <sz val="10"/>
      <color rgb="FF000000"/>
      <name val="Calibri"/>
      <family val="2"/>
      <scheme val="minor"/>
    </font>
    <font>
      <b/>
      <sz val="10"/>
      <color rgb="FF000000"/>
      <name val="Calibri"/>
      <family val="2"/>
      <scheme val="minor"/>
    </font>
    <font>
      <sz val="9"/>
      <name val="Calibri"/>
      <family val="2"/>
    </font>
    <font>
      <i/>
      <sz val="12"/>
      <color rgb="FFFF0000"/>
      <name val="Calibri"/>
      <family val="2"/>
      <scheme val="minor"/>
    </font>
    <font>
      <b/>
      <vertAlign val="superscript"/>
      <sz val="11"/>
      <name val="Calibri"/>
      <family val="2"/>
    </font>
    <font>
      <sz val="14"/>
      <color theme="0" tint="-0.499984740745262"/>
      <name val="Calibri"/>
      <family val="2"/>
      <scheme val="minor"/>
    </font>
    <font>
      <b/>
      <sz val="14"/>
      <color theme="0" tint="-0.499984740745262"/>
      <name val="Calibri"/>
      <family val="2"/>
      <scheme val="minor"/>
    </font>
    <font>
      <i/>
      <sz val="12"/>
      <color theme="0" tint="-0.499984740745262"/>
      <name val="Calibri"/>
      <family val="2"/>
      <scheme val="minor"/>
    </font>
    <font>
      <b/>
      <sz val="12"/>
      <color theme="0" tint="-0.499984740745262"/>
      <name val="Calibri"/>
      <family val="2"/>
      <scheme val="minor"/>
    </font>
    <font>
      <sz val="10"/>
      <color theme="0" tint="-0.499984740745262"/>
      <name val="Calibri"/>
      <family val="2"/>
      <scheme val="minor"/>
    </font>
    <font>
      <sz val="12"/>
      <name val="Calibri"/>
      <family val="2"/>
    </font>
    <font>
      <i/>
      <sz val="14"/>
      <name val="Calibri"/>
      <family val="2"/>
      <scheme val="minor"/>
    </font>
    <font>
      <b/>
      <sz val="12"/>
      <color rgb="FF00B050"/>
      <name val="Calibri"/>
      <family val="2"/>
      <scheme val="minor"/>
    </font>
    <font>
      <b/>
      <sz val="12"/>
      <color rgb="FFFF0000"/>
      <name val="Symbol"/>
      <family val="1"/>
      <charset val="2"/>
    </font>
    <font>
      <b/>
      <i/>
      <sz val="12"/>
      <color rgb="FFFF0000"/>
      <name val="Calibri"/>
      <family val="2"/>
    </font>
    <font>
      <i/>
      <sz val="10"/>
      <color theme="1"/>
      <name val="Calibri"/>
      <family val="2"/>
      <scheme val="minor"/>
    </font>
    <font>
      <vertAlign val="superscript"/>
      <sz val="10"/>
      <name val="Calibri"/>
      <family val="2"/>
      <scheme val="minor"/>
    </font>
    <font>
      <b/>
      <sz val="24"/>
      <color rgb="FF00B050"/>
      <name val="Calibri"/>
      <family val="2"/>
      <scheme val="minor"/>
    </font>
    <font>
      <i/>
      <sz val="12"/>
      <color rgb="FF00B050"/>
      <name val="Calibri"/>
      <family val="2"/>
      <scheme val="minor"/>
    </font>
    <font>
      <sz val="12"/>
      <color rgb="FF00B050"/>
      <name val="Calibri"/>
      <family val="2"/>
      <scheme val="minor"/>
    </font>
    <font>
      <sz val="8"/>
      <color rgb="FF00B050"/>
      <name val="Calibri"/>
      <family val="2"/>
      <scheme val="minor"/>
    </font>
    <font>
      <b/>
      <sz val="10"/>
      <color rgb="FF00B050"/>
      <name val="Calibri"/>
      <family val="2"/>
      <scheme val="minor"/>
    </font>
    <font>
      <b/>
      <sz val="16"/>
      <color rgb="FF00B050"/>
      <name val="Calibri"/>
      <family val="2"/>
      <scheme val="minor"/>
    </font>
    <font>
      <sz val="8"/>
      <name val="Calibri"/>
      <family val="2"/>
    </font>
    <font>
      <b/>
      <sz val="11"/>
      <color rgb="FFFF9BFF"/>
      <name val="Calibri"/>
      <family val="2"/>
      <scheme val="minor"/>
    </font>
    <font>
      <b/>
      <sz val="11"/>
      <color theme="5"/>
      <name val="Calibri"/>
      <family val="2"/>
      <scheme val="minor"/>
    </font>
    <font>
      <b/>
      <u/>
      <sz val="12"/>
      <color rgb="FFFF0000"/>
      <name val="Calibri"/>
      <family val="2"/>
    </font>
    <font>
      <b/>
      <sz val="12"/>
      <color rgb="FFFF0000"/>
      <name val="Calibri"/>
      <family val="2"/>
    </font>
    <font>
      <b/>
      <vertAlign val="subscript"/>
      <sz val="12"/>
      <color rgb="FFFF0000"/>
      <name val="Calibri"/>
      <family val="2"/>
    </font>
    <font>
      <b/>
      <i/>
      <sz val="11"/>
      <color rgb="FF000000"/>
      <name val="Calibri"/>
      <family val="2"/>
    </font>
    <font>
      <b/>
      <i/>
      <sz val="12"/>
      <color rgb="FF3399FF"/>
      <name val="Calibri"/>
      <family val="2"/>
    </font>
    <font>
      <b/>
      <i/>
      <sz val="12"/>
      <color theme="1"/>
      <name val="Calibri"/>
      <family val="2"/>
      <scheme val="minor"/>
    </font>
    <font>
      <sz val="12"/>
      <color rgb="FF9E2744"/>
      <name val="Calibri"/>
      <family val="2"/>
      <scheme val="minor"/>
    </font>
    <font>
      <sz val="12"/>
      <color rgb="FF9E2744"/>
      <name val="Calibri"/>
      <family val="2"/>
    </font>
    <font>
      <u/>
      <sz val="12"/>
      <color rgb="FF9E2744"/>
      <name val="Calibri"/>
      <family val="2"/>
      <scheme val="minor"/>
    </font>
    <font>
      <u/>
      <sz val="12"/>
      <color rgb="FF9E2744"/>
      <name val="Calibri"/>
      <family val="2"/>
    </font>
    <font>
      <vertAlign val="subscript"/>
      <sz val="12"/>
      <name val="Calibri"/>
      <family val="2"/>
    </font>
    <font>
      <sz val="12"/>
      <name val="Calibri Light"/>
      <family val="2"/>
    </font>
    <font>
      <sz val="12"/>
      <name val="Symbol"/>
      <family val="1"/>
      <charset val="2"/>
    </font>
    <font>
      <sz val="12"/>
      <color theme="1"/>
      <name val="Symbol"/>
      <family val="1"/>
      <charset val="2"/>
    </font>
    <font>
      <b/>
      <sz val="12"/>
      <name val="Calibri"/>
      <family val="2"/>
    </font>
    <font>
      <sz val="14"/>
      <color rgb="FFFF0000"/>
      <name val="Calibri"/>
      <family val="2"/>
      <scheme val="minor"/>
    </font>
    <font>
      <b/>
      <u/>
      <sz val="11"/>
      <color rgb="FF9E2744"/>
      <name val="Calibri"/>
      <family val="2"/>
      <scheme val="minor"/>
    </font>
    <font>
      <sz val="12"/>
      <color indexed="12"/>
      <name val="Calibri"/>
      <family val="2"/>
      <scheme val="minor"/>
    </font>
    <font>
      <u/>
      <sz val="10"/>
      <name val="Arial"/>
      <family val="2"/>
    </font>
    <font>
      <b/>
      <i/>
      <sz val="8"/>
      <name val="Calibri"/>
      <family val="2"/>
      <scheme val="minor"/>
    </font>
    <font>
      <sz val="11"/>
      <color rgb="FFFF0000"/>
      <name val="Calibri"/>
      <family val="2"/>
    </font>
    <font>
      <b/>
      <vertAlign val="subscript"/>
      <sz val="11"/>
      <color rgb="FFFF0000"/>
      <name val="Calibri"/>
      <family val="2"/>
    </font>
    <font>
      <sz val="11"/>
      <name val="Calibri"/>
      <family val="2"/>
      <scheme val="minor"/>
    </font>
    <font>
      <sz val="9"/>
      <name val="Calibri"/>
      <family val="2"/>
      <scheme val="minor"/>
    </font>
    <font>
      <b/>
      <sz val="9"/>
      <name val="Calibri"/>
      <family val="2"/>
      <scheme val="minor"/>
    </font>
    <font>
      <b/>
      <sz val="10"/>
      <name val="Calibri"/>
      <family val="2"/>
      <scheme val="minor"/>
    </font>
    <font>
      <b/>
      <sz val="18"/>
      <color rgb="FF9E2744"/>
      <name val="Calibri"/>
      <family val="2"/>
      <scheme val="minor"/>
    </font>
    <font>
      <sz val="18"/>
      <color rgb="FF9E2744"/>
      <name val="Calibri"/>
      <family val="2"/>
      <scheme val="minor"/>
    </font>
    <font>
      <vertAlign val="subscript"/>
      <sz val="18"/>
      <color rgb="FF9E2744"/>
      <name val="Calibri"/>
      <family val="2"/>
      <scheme val="minor"/>
    </font>
    <font>
      <u/>
      <sz val="10"/>
      <color rgb="FF9E2744"/>
      <name val="Calibri"/>
      <family val="2"/>
      <scheme val="minor"/>
    </font>
    <font>
      <u/>
      <sz val="10"/>
      <color rgb="FF9E2744"/>
      <name val="Arial"/>
      <family val="2"/>
    </font>
    <font>
      <b/>
      <vertAlign val="subscript"/>
      <sz val="12"/>
      <color rgb="FF9E2744"/>
      <name val="Calibri"/>
      <family val="2"/>
      <scheme val="minor"/>
    </font>
    <font>
      <vertAlign val="superscript"/>
      <sz val="11"/>
      <name val="Calibri"/>
      <family val="2"/>
      <scheme val="minor"/>
    </font>
    <font>
      <i/>
      <vertAlign val="superscript"/>
      <sz val="11"/>
      <name val="Calibri"/>
      <family val="2"/>
      <scheme val="minor"/>
    </font>
    <font>
      <sz val="10"/>
      <color theme="0" tint="-0.249977111117893"/>
      <name val="Calibri"/>
      <family val="2"/>
      <scheme val="minor"/>
    </font>
    <font>
      <b/>
      <sz val="14"/>
      <color theme="0" tint="-0.249977111117893"/>
      <name val="Calibri"/>
      <family val="2"/>
      <scheme val="minor"/>
    </font>
    <font>
      <sz val="12"/>
      <color theme="0" tint="-0.249977111117893"/>
      <name val="Calibri"/>
      <family val="2"/>
      <scheme val="minor"/>
    </font>
    <font>
      <vertAlign val="subscript"/>
      <sz val="12"/>
      <color theme="0" tint="-0.249977111117893"/>
      <name val="Calibri"/>
      <family val="2"/>
      <scheme val="minor"/>
    </font>
    <font>
      <b/>
      <sz val="12"/>
      <color theme="0" tint="-0.34998626667073579"/>
      <name val="Calibri"/>
      <family val="2"/>
      <scheme val="minor"/>
    </font>
    <font>
      <i/>
      <sz val="14"/>
      <color theme="0" tint="-0.34998626667073579"/>
      <name val="Calibri"/>
      <family val="2"/>
      <scheme val="minor"/>
    </font>
    <font>
      <sz val="12"/>
      <color theme="0" tint="-0.34998626667073579"/>
      <name val="Calibri"/>
      <family val="2"/>
      <scheme val="minor"/>
    </font>
    <font>
      <i/>
      <sz val="10"/>
      <color theme="0" tint="-0.34998626667073579"/>
      <name val="Calibri"/>
      <family val="2"/>
      <scheme val="minor"/>
    </font>
    <font>
      <b/>
      <sz val="24"/>
      <color theme="0" tint="-0.34998626667073579"/>
      <name val="Calibri"/>
      <family val="2"/>
      <scheme val="minor"/>
    </font>
    <font>
      <sz val="14"/>
      <color theme="0" tint="-0.34998626667073579"/>
      <name val="Calibri"/>
      <family val="2"/>
      <scheme val="minor"/>
    </font>
    <font>
      <i/>
      <sz val="12"/>
      <color theme="0" tint="-0.34998626667073579"/>
      <name val="Calibri"/>
      <family val="2"/>
      <scheme val="minor"/>
    </font>
    <font>
      <u/>
      <sz val="12"/>
      <color theme="0" tint="-0.34998626667073579"/>
      <name val="Calibri"/>
      <family val="2"/>
      <scheme val="minor"/>
    </font>
    <font>
      <sz val="12"/>
      <color theme="0" tint="-0.34998626667073579"/>
      <name val="Calibri"/>
      <family val="2"/>
    </font>
    <font>
      <sz val="10"/>
      <color theme="0" tint="-0.34998626667073579"/>
      <name val="Calibri"/>
      <family val="2"/>
      <scheme val="minor"/>
    </font>
    <font>
      <sz val="24"/>
      <color theme="0" tint="-0.34998626667073579"/>
      <name val="Calibri"/>
      <family val="2"/>
      <scheme val="minor"/>
    </font>
    <font>
      <b/>
      <i/>
      <sz val="8"/>
      <color theme="0" tint="-0.34998626667073579"/>
      <name val="Calibri"/>
      <family val="2"/>
      <scheme val="minor"/>
    </font>
    <font>
      <vertAlign val="subscript"/>
      <sz val="12"/>
      <color theme="0" tint="-0.34998626667073579"/>
      <name val="Calibri"/>
      <family val="2"/>
      <scheme val="minor"/>
    </font>
    <font>
      <b/>
      <sz val="11"/>
      <color theme="0" tint="-0.34998626667073579"/>
      <name val="Calibri"/>
      <family val="2"/>
      <scheme val="minor"/>
    </font>
    <font>
      <sz val="11"/>
      <color theme="0" tint="-0.34998626667073579"/>
      <name val="Arial"/>
      <family val="2"/>
    </font>
    <font>
      <sz val="11"/>
      <color theme="0" tint="-0.34998626667073579"/>
      <name val="Calibri"/>
      <family val="2"/>
      <scheme val="minor"/>
    </font>
    <font>
      <b/>
      <sz val="16"/>
      <color theme="0" tint="-0.34998626667073579"/>
      <name val="Calibri"/>
      <family val="2"/>
      <scheme val="minor"/>
    </font>
    <font>
      <b/>
      <sz val="11"/>
      <color theme="0" tint="-0.34998626667073579"/>
      <name val="Calibri"/>
      <family val="2"/>
    </font>
    <font>
      <b/>
      <vertAlign val="subscript"/>
      <sz val="11"/>
      <color theme="0" tint="-0.34998626667073579"/>
      <name val="Calibri"/>
      <family val="2"/>
    </font>
    <font>
      <b/>
      <vertAlign val="superscript"/>
      <sz val="11"/>
      <color theme="0" tint="-0.34998626667073579"/>
      <name val="Calibri"/>
      <family val="2"/>
    </font>
    <font>
      <b/>
      <sz val="10"/>
      <color theme="0" tint="-0.34998626667073579"/>
      <name val="Calibri"/>
      <family val="2"/>
      <scheme val="minor"/>
    </font>
    <font>
      <sz val="16"/>
      <color theme="0" tint="-0.34998626667073579"/>
      <name val="Calibri"/>
      <family val="2"/>
      <scheme val="minor"/>
    </font>
    <font>
      <b/>
      <sz val="14"/>
      <color theme="0" tint="-0.34998626667073579"/>
      <name val="Calibri"/>
      <family val="2"/>
      <scheme val="minor"/>
    </font>
    <font>
      <b/>
      <i/>
      <sz val="12"/>
      <color theme="0" tint="-0.34998626667073579"/>
      <name val="Calibri"/>
      <family val="2"/>
      <scheme val="minor"/>
    </font>
    <font>
      <sz val="11"/>
      <color theme="0" tint="-0.34998626667073579"/>
      <name val="Calibri"/>
      <family val="2"/>
    </font>
    <font>
      <sz val="10"/>
      <color theme="0" tint="-0.34998626667073579"/>
      <name val="Calibri"/>
      <family val="2"/>
    </font>
    <font>
      <sz val="10"/>
      <color theme="0" tint="-0.34998626667073579"/>
      <name val="Arial"/>
      <family val="2"/>
    </font>
    <font>
      <b/>
      <vertAlign val="subscript"/>
      <sz val="11"/>
      <color theme="0" tint="-0.34998626667073579"/>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rgb="FFC0E399"/>
        <bgColor indexed="64"/>
      </patternFill>
    </fill>
    <fill>
      <patternFill patternType="solid">
        <fgColor rgb="FFFFC7CE"/>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FFC000"/>
        <bgColor indexed="64"/>
      </patternFill>
    </fill>
    <fill>
      <patternFill patternType="solid">
        <fgColor rgb="FFFFCCFF"/>
        <bgColor indexed="64"/>
      </patternFill>
    </fill>
    <fill>
      <patternFill patternType="solid">
        <fgColor rgb="FFFFEB9C"/>
      </patternFill>
    </fill>
    <fill>
      <patternFill patternType="solid">
        <fgColor theme="0" tint="-0.14996795556505021"/>
        <bgColor indexed="64"/>
      </patternFill>
    </fill>
    <fill>
      <patternFill patternType="solid">
        <fgColor theme="0"/>
        <bgColor indexed="64"/>
      </patternFill>
    </fill>
    <fill>
      <patternFill patternType="solid">
        <fgColor rgb="FFFFEEB7"/>
        <bgColor indexed="64"/>
      </patternFill>
    </fill>
    <fill>
      <patternFill patternType="solid">
        <fgColor rgb="FFE0F7D3"/>
        <bgColor indexed="64"/>
      </patternFill>
    </fill>
    <fill>
      <patternFill patternType="solid">
        <fgColor rgb="FFBEE993"/>
        <bgColor indexed="64"/>
      </patternFill>
    </fill>
    <fill>
      <patternFill patternType="solid">
        <fgColor theme="4" tint="0.79998168889431442"/>
        <bgColor indexed="64"/>
      </patternFill>
    </fill>
    <fill>
      <patternFill patternType="solid">
        <fgColor rgb="FFFFE1FF"/>
        <bgColor indexed="64"/>
      </patternFill>
    </fill>
    <fill>
      <patternFill patternType="solid">
        <fgColor theme="4" tint="0.59996337778862885"/>
        <bgColor indexed="64"/>
      </patternFill>
    </fill>
    <fill>
      <patternFill patternType="solid">
        <fgColor rgb="FFBEE395"/>
        <bgColor indexed="64"/>
      </patternFill>
    </fill>
    <fill>
      <patternFill patternType="solid">
        <fgColor theme="5" tint="0.79998168889431442"/>
        <bgColor indexed="64"/>
      </patternFill>
    </fill>
    <fill>
      <patternFill patternType="solid">
        <fgColor theme="2"/>
        <bgColor indexed="64"/>
      </patternFill>
    </fill>
    <fill>
      <patternFill patternType="solid">
        <fgColor rgb="FFBDD7EE"/>
        <bgColor indexed="64"/>
      </patternFill>
    </fill>
    <fill>
      <patternFill patternType="solid">
        <fgColor theme="7" tint="0.79998168889431442"/>
        <bgColor indexed="64"/>
      </patternFill>
    </fill>
  </fills>
  <borders count="118">
    <border>
      <left/>
      <right/>
      <top/>
      <bottom/>
      <diagonal/>
    </border>
    <border>
      <left style="thin">
        <color rgb="FFD0D7E5"/>
      </left>
      <right/>
      <top style="thin">
        <color rgb="FFD0D7E5"/>
      </top>
      <bottom style="thin">
        <color rgb="FFD0D7E5"/>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auto="1"/>
      </left>
      <right/>
      <top style="thin">
        <color auto="1"/>
      </top>
      <bottom style="thin">
        <color auto="1"/>
      </bottom>
      <diagonal/>
    </border>
    <border>
      <left style="thin">
        <color rgb="FFD0D7E5"/>
      </left>
      <right/>
      <top/>
      <bottom style="thin">
        <color rgb="FFD0D7E5"/>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right/>
      <top style="thin">
        <color theme="0"/>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right style="thin">
        <color theme="0"/>
      </right>
      <top style="thin">
        <color theme="0" tint="-0.14996795556505021"/>
      </top>
      <bottom style="thin">
        <color theme="0" tint="-0.14996795556505021"/>
      </bottom>
      <diagonal/>
    </border>
    <border>
      <left style="thin">
        <color rgb="FFC0E399"/>
      </left>
      <right/>
      <top/>
      <bottom/>
      <diagonal/>
    </border>
    <border>
      <left style="thin">
        <color theme="0"/>
      </left>
      <right style="thin">
        <color theme="0"/>
      </right>
      <top style="thin">
        <color theme="0" tint="-0.14996795556505021"/>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right>
      <top/>
      <bottom/>
      <diagonal/>
    </border>
    <border>
      <left style="thin">
        <color theme="0"/>
      </left>
      <right style="thin">
        <color theme="0"/>
      </right>
      <top/>
      <bottom/>
      <diagonal/>
    </border>
    <border>
      <left style="thin">
        <color theme="0"/>
      </left>
      <right style="thin">
        <color rgb="FFC0E399"/>
      </right>
      <top/>
      <bottom style="thin">
        <color theme="0"/>
      </bottom>
      <diagonal/>
    </border>
    <border>
      <left/>
      <right style="thin">
        <color theme="0"/>
      </right>
      <top/>
      <bottom/>
      <diagonal/>
    </border>
    <border>
      <left style="thin">
        <color theme="0" tint="-0.14996795556505021"/>
      </left>
      <right style="thin">
        <color theme="0"/>
      </right>
      <top/>
      <bottom style="thin">
        <color theme="0" tint="-0.14996795556505021"/>
      </bottom>
      <diagonal/>
    </border>
    <border>
      <left style="thin">
        <color theme="0"/>
      </left>
      <right/>
      <top/>
      <bottom/>
      <diagonal/>
    </border>
    <border>
      <left style="thin">
        <color theme="0"/>
      </left>
      <right style="thin">
        <color theme="0" tint="-0.14996795556505021"/>
      </right>
      <top/>
      <bottom/>
      <diagonal/>
    </border>
    <border>
      <left style="thin">
        <color theme="0"/>
      </left>
      <right style="thin">
        <color theme="0" tint="-0.14996795556505021"/>
      </right>
      <top style="thin">
        <color theme="0"/>
      </top>
      <bottom style="thin">
        <color theme="0" tint="-0.14996795556505021"/>
      </bottom>
      <diagonal/>
    </border>
    <border>
      <left style="thin">
        <color theme="0" tint="-0.14996795556505021"/>
      </left>
      <right/>
      <top style="thin">
        <color theme="0"/>
      </top>
      <bottom style="thin">
        <color theme="0" tint="-0.14996795556505021"/>
      </bottom>
      <diagonal/>
    </border>
    <border>
      <left style="thin">
        <color theme="0"/>
      </left>
      <right/>
      <top style="thin">
        <color theme="0"/>
      </top>
      <bottom style="thin">
        <color theme="0" tint="-0.14996795556505021"/>
      </bottom>
      <diagonal/>
    </border>
    <border>
      <left style="thin">
        <color rgb="FFD0D7E5"/>
      </left>
      <right style="thin">
        <color rgb="FFD0D7E5"/>
      </right>
      <top style="thin">
        <color rgb="FFD0D7E5"/>
      </top>
      <bottom style="thin">
        <color rgb="FFD0D7E5"/>
      </bottom>
      <diagonal/>
    </border>
    <border>
      <left/>
      <right style="thin">
        <color theme="0" tint="-0.14993743705557422"/>
      </right>
      <top style="thin">
        <color theme="0" tint="-0.14996795556505021"/>
      </top>
      <bottom style="thin">
        <color theme="0" tint="-0.14996795556505021"/>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tint="-0.14996795556505021"/>
      </bottom>
      <diagonal/>
    </border>
    <border>
      <left style="thin">
        <color theme="0"/>
      </left>
      <right style="thin">
        <color theme="0" tint="-0.14993743705557422"/>
      </right>
      <top style="thin">
        <color theme="0" tint="-0.14996795556505021"/>
      </top>
      <bottom style="thin">
        <color theme="0"/>
      </bottom>
      <diagonal/>
    </border>
    <border>
      <left style="thin">
        <color theme="0"/>
      </left>
      <right style="thin">
        <color theme="0" tint="-0.14993743705557422"/>
      </right>
      <top style="thin">
        <color theme="0"/>
      </top>
      <bottom style="thin">
        <color theme="0"/>
      </bottom>
      <diagonal/>
    </border>
    <border>
      <left style="thin">
        <color theme="0"/>
      </left>
      <right/>
      <top style="thin">
        <color theme="0"/>
      </top>
      <bottom/>
      <diagonal/>
    </border>
    <border>
      <left style="thin">
        <color theme="0" tint="-0.14996795556505021"/>
      </left>
      <right style="thin">
        <color theme="0"/>
      </right>
      <top style="thin">
        <color theme="0"/>
      </top>
      <bottom style="thin">
        <color theme="0" tint="-0.14996795556505021"/>
      </bottom>
      <diagonal/>
    </border>
    <border>
      <left style="thin">
        <color theme="0" tint="-0.14993743705557422"/>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3743705557422"/>
      </bottom>
      <diagonal/>
    </border>
    <border>
      <left style="thin">
        <color theme="0" tint="-0.14996795556505021"/>
      </left>
      <right/>
      <top style="thin">
        <color theme="0"/>
      </top>
      <bottom style="thin">
        <color theme="0" tint="-0.14993743705557422"/>
      </bottom>
      <diagonal/>
    </border>
    <border>
      <left/>
      <right/>
      <top style="thin">
        <color theme="0"/>
      </top>
      <bottom style="thin">
        <color theme="0"/>
      </bottom>
      <diagonal/>
    </border>
    <border>
      <left style="thin">
        <color theme="0" tint="-0.14996795556505021"/>
      </left>
      <right style="thin">
        <color theme="0"/>
      </right>
      <top style="thin">
        <color theme="0"/>
      </top>
      <bottom style="thin">
        <color theme="0" tint="-0.14993743705557422"/>
      </bottom>
      <diagonal/>
    </border>
    <border>
      <left style="thin">
        <color theme="0"/>
      </left>
      <right style="thin">
        <color theme="0" tint="-0.14996795556505021"/>
      </right>
      <top style="thin">
        <color theme="0"/>
      </top>
      <bottom style="thin">
        <color theme="0" tint="-0.14993743705557422"/>
      </bottom>
      <diagonal/>
    </border>
    <border>
      <left/>
      <right style="thin">
        <color theme="0" tint="-0.14996795556505021"/>
      </right>
      <top style="thin">
        <color theme="0"/>
      </top>
      <bottom style="thin">
        <color theme="0" tint="-0.14993743705557422"/>
      </bottom>
      <diagonal/>
    </border>
    <border>
      <left/>
      <right style="thin">
        <color theme="0" tint="-0.14996795556505021"/>
      </right>
      <top style="thin">
        <color theme="0"/>
      </top>
      <bottom style="thin">
        <color theme="0" tint="-0.14996795556505021"/>
      </bottom>
      <diagonal/>
    </border>
    <border>
      <left style="thin">
        <color theme="0" tint="-0.14996795556505021"/>
      </left>
      <right style="thin">
        <color theme="0" tint="-0.14993743705557422"/>
      </right>
      <top style="thin">
        <color theme="0"/>
      </top>
      <bottom style="thin">
        <color theme="0" tint="-0.14993743705557422"/>
      </bottom>
      <diagonal/>
    </border>
    <border>
      <left/>
      <right/>
      <top style="thin">
        <color theme="0"/>
      </top>
      <bottom style="thin">
        <color theme="0" tint="-0.14993743705557422"/>
      </bottom>
      <diagonal/>
    </border>
    <border>
      <left/>
      <right style="thin">
        <color theme="0" tint="-0.14996795556505021"/>
      </right>
      <top style="thin">
        <color theme="0"/>
      </top>
      <bottom/>
      <diagonal/>
    </border>
    <border>
      <left/>
      <right style="thin">
        <color theme="0" tint="-0.14996795556505021"/>
      </right>
      <top/>
      <bottom style="thin">
        <color theme="0"/>
      </bottom>
      <diagonal/>
    </border>
    <border>
      <left style="thin">
        <color theme="0" tint="-0.14996795556505021"/>
      </left>
      <right style="thin">
        <color theme="0" tint="-0.14996795556505021"/>
      </right>
      <top style="thin">
        <color theme="0"/>
      </top>
      <bottom style="thin">
        <color theme="0"/>
      </bottom>
      <diagonal/>
    </border>
    <border>
      <left style="thin">
        <color theme="0"/>
      </left>
      <right style="thin">
        <color theme="0" tint="-0.14996795556505021"/>
      </right>
      <top style="thin">
        <color theme="0" tint="-0.14996795556505021"/>
      </top>
      <bottom style="thin">
        <color theme="0" tint="-0.14996795556505021"/>
      </bottom>
      <diagonal/>
    </border>
    <border>
      <left/>
      <right/>
      <top style="thin">
        <color theme="0"/>
      </top>
      <bottom style="thin">
        <color theme="0" tint="-0.14996795556505021"/>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style="thick">
        <color theme="0" tint="-0.14993743705557422"/>
      </top>
      <bottom/>
      <diagonal/>
    </border>
    <border>
      <left style="thin">
        <color theme="0" tint="-0.14996795556505021"/>
      </left>
      <right style="thin">
        <color theme="0" tint="-0.14993743705557422"/>
      </right>
      <top/>
      <bottom/>
      <diagonal/>
    </border>
    <border>
      <left/>
      <right style="thin">
        <color theme="0" tint="-0.14996795556505021"/>
      </right>
      <top style="thin">
        <color theme="0" tint="-0.14996795556505021"/>
      </top>
      <bottom/>
      <diagonal/>
    </border>
    <border>
      <left style="thin">
        <color theme="0" tint="-0.14990691854609822"/>
      </left>
      <right style="thin">
        <color theme="0" tint="-0.14990691854609822"/>
      </right>
      <top style="thin">
        <color theme="0"/>
      </top>
      <bottom style="thin">
        <color theme="0" tint="-0.14993743705557422"/>
      </bottom>
      <diagonal/>
    </border>
    <border>
      <left style="thin">
        <color theme="0" tint="-0.14996795556505021"/>
      </left>
      <right style="thin">
        <color theme="0" tint="-0.14993743705557422"/>
      </right>
      <top style="thin">
        <color theme="0"/>
      </top>
      <bottom style="thin">
        <color theme="0" tint="-0.14996795556505021"/>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style="thin">
        <color theme="0" tint="-0.14996795556505021"/>
      </bottom>
      <diagonal/>
    </border>
    <border>
      <left/>
      <right/>
      <top style="thin">
        <color theme="0" tint="-0.14996795556505021"/>
      </top>
      <bottom style="thin">
        <color theme="0" tint="-0.14996795556505021"/>
      </bottom>
      <diagonal/>
    </border>
    <border>
      <left style="thin">
        <color theme="0"/>
      </left>
      <right/>
      <top style="thin">
        <color theme="0" tint="-0.14996795556505021"/>
      </top>
      <bottom style="thin">
        <color theme="0" tint="-0.14996795556505021"/>
      </bottom>
      <diagonal/>
    </border>
    <border>
      <left style="thin">
        <color theme="0" tint="-0.14996795556505021"/>
      </left>
      <right style="thin">
        <color theme="0"/>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0691854609822"/>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3743705557422"/>
      </left>
      <right style="thin">
        <color theme="0"/>
      </right>
      <top style="thin">
        <color theme="0" tint="-0.14990691854609822"/>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right/>
      <top style="thin">
        <color theme="0" tint="-0.14993743705557422"/>
      </top>
      <bottom/>
      <diagonal/>
    </border>
    <border>
      <left style="thin">
        <color theme="0" tint="-0.14993743705557422"/>
      </left>
      <right style="thin">
        <color theme="0"/>
      </right>
      <top/>
      <bottom/>
      <diagonal/>
    </border>
    <border>
      <left style="thin">
        <color theme="0"/>
      </left>
      <right style="thin">
        <color theme="0" tint="-0.14993743705557422"/>
      </right>
      <top/>
      <bottom/>
      <diagonal/>
    </border>
    <border>
      <left style="thin">
        <color theme="2"/>
      </left>
      <right style="thin">
        <color theme="2"/>
      </right>
      <top style="thin">
        <color theme="2"/>
      </top>
      <bottom style="thin">
        <color theme="2"/>
      </bottom>
      <diagonal/>
    </border>
    <border>
      <left/>
      <right/>
      <top style="thin">
        <color theme="0" tint="-4.9989318521683403E-2"/>
      </top>
      <bottom/>
      <diagonal/>
    </border>
    <border>
      <left style="thin">
        <color theme="0" tint="-0.14996795556505021"/>
      </left>
      <right/>
      <top/>
      <bottom style="thin">
        <color theme="0" tint="-0.14996795556505021"/>
      </bottom>
      <diagonal/>
    </border>
    <border>
      <left style="thin">
        <color theme="0" tint="-0.14993743705557422"/>
      </left>
      <right style="thin">
        <color theme="0" tint="-0.14990691854609822"/>
      </right>
      <top/>
      <bottom/>
      <diagonal/>
    </border>
    <border>
      <left style="thin">
        <color theme="0" tint="-0.14990691854609822"/>
      </left>
      <right/>
      <top/>
      <bottom/>
      <diagonal/>
    </border>
    <border>
      <left/>
      <right/>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left>
      <right style="thin">
        <color theme="0" tint="-0.14996795556505021"/>
      </right>
      <top style="thin">
        <color theme="0" tint="-0.14996795556505021"/>
      </top>
      <bottom style="thin">
        <color theme="0"/>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left>
      <right style="thin">
        <color theme="0" tint="-0.14996795556505021"/>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4" tint="0.399975585192419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right>
      <top/>
      <bottom style="thin">
        <color theme="0"/>
      </bottom>
      <diagonal/>
    </border>
    <border>
      <left style="thin">
        <color theme="0"/>
      </left>
      <right style="thin">
        <color theme="0" tint="-0.14993743705557422"/>
      </right>
      <top/>
      <bottom style="thin">
        <color theme="0"/>
      </bottom>
      <diagonal/>
    </border>
    <border>
      <left style="thin">
        <color theme="0" tint="-0.14993743705557422"/>
      </left>
      <right style="thin">
        <color theme="0"/>
      </right>
      <top style="thin">
        <color theme="0"/>
      </top>
      <bottom style="thin">
        <color theme="0"/>
      </bottom>
      <diagonal/>
    </border>
    <border>
      <left style="thin">
        <color theme="0" tint="-0.14993743705557422"/>
      </left>
      <right style="thin">
        <color theme="0"/>
      </right>
      <top style="thin">
        <color theme="0"/>
      </top>
      <bottom/>
      <diagonal/>
    </border>
    <border>
      <left style="thin">
        <color theme="0"/>
      </left>
      <right style="thin">
        <color theme="0" tint="-0.14993743705557422"/>
      </right>
      <top style="thin">
        <color theme="0"/>
      </top>
      <bottom/>
      <diagonal/>
    </border>
    <border>
      <left/>
      <right style="thin">
        <color theme="0"/>
      </right>
      <top style="thin">
        <color theme="0"/>
      </top>
      <bottom style="thin">
        <color theme="0" tint="-0.14993743705557422"/>
      </bottom>
      <diagonal/>
    </border>
    <border>
      <left style="thin">
        <color theme="0"/>
      </left>
      <right/>
      <top style="thin">
        <color theme="0"/>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medium">
        <color rgb="FFFF0000"/>
      </left>
      <right style="medium">
        <color rgb="FFFF0000"/>
      </right>
      <top style="medium">
        <color rgb="FFFF0000"/>
      </top>
      <bottom/>
      <diagonal/>
    </border>
    <border>
      <left style="thin">
        <color rgb="FFFF0000"/>
      </left>
      <right style="thin">
        <color rgb="FFFF0000"/>
      </right>
      <top style="thin">
        <color rgb="FFFF0000"/>
      </top>
      <bottom/>
      <diagonal/>
    </border>
    <border>
      <left style="medium">
        <color rgb="FFFF0000"/>
      </left>
      <right style="thin">
        <color theme="0" tint="-0.14996795556505021"/>
      </right>
      <top/>
      <bottom/>
      <diagonal/>
    </border>
    <border>
      <left style="thin">
        <color theme="0"/>
      </left>
      <right style="thin">
        <color theme="0"/>
      </right>
      <top style="thin">
        <color theme="0" tint="-0.14993743705557422"/>
      </top>
      <bottom style="thin">
        <color theme="0"/>
      </bottom>
      <diagonal/>
    </border>
    <border>
      <left style="thin">
        <color theme="0"/>
      </left>
      <right/>
      <top style="thin">
        <color theme="0" tint="-0.14993743705557422"/>
      </top>
      <bottom style="thin">
        <color theme="0"/>
      </bottom>
      <diagonal/>
    </border>
    <border>
      <left/>
      <right style="thin">
        <color theme="0"/>
      </right>
      <top style="thin">
        <color theme="0" tint="-0.14993743705557422"/>
      </top>
      <bottom style="thin">
        <color theme="0"/>
      </bottom>
      <diagonal/>
    </border>
    <border>
      <left/>
      <right/>
      <top style="thin">
        <color theme="0" tint="-0.14993743705557422"/>
      </top>
      <bottom style="thin">
        <color theme="0"/>
      </bottom>
      <diagonal/>
    </border>
    <border>
      <left style="thin">
        <color theme="0" tint="-0.14990691854609822"/>
      </left>
      <right style="thin">
        <color theme="0" tint="-0.14996795556505021"/>
      </right>
      <top style="thin">
        <color theme="0" tint="-0.14993743705557422"/>
      </top>
      <bottom style="thin">
        <color theme="0" tint="-0.14993743705557422"/>
      </bottom>
      <diagonal/>
    </border>
    <border>
      <left style="thin">
        <color theme="0" tint="-0.14990691854609822"/>
      </left>
      <right style="thin">
        <color theme="0" tint="-0.14996795556505021"/>
      </right>
      <top/>
      <bottom/>
      <diagonal/>
    </border>
  </borders>
  <cellStyleXfs count="9">
    <xf numFmtId="0" fontId="0" fillId="0" borderId="0"/>
    <xf numFmtId="0" fontId="11" fillId="4" borderId="0" applyNumberFormat="0" applyBorder="0" applyAlignment="0" applyProtection="0"/>
    <xf numFmtId="0" fontId="3" fillId="0" borderId="0"/>
    <xf numFmtId="0" fontId="12" fillId="0" borderId="0"/>
    <xf numFmtId="0" fontId="13" fillId="0" borderId="0"/>
    <xf numFmtId="0" fontId="23" fillId="0" borderId="0"/>
    <xf numFmtId="0" fontId="33" fillId="10" borderId="0" applyNumberFormat="0" applyBorder="0" applyAlignment="0" applyProtection="0"/>
    <xf numFmtId="0" fontId="66" fillId="0" borderId="0" applyNumberFormat="0" applyFill="0" applyBorder="0" applyAlignment="0" applyProtection="0">
      <alignment vertical="top"/>
      <protection locked="0"/>
    </xf>
    <xf numFmtId="0" fontId="3" fillId="0" borderId="0"/>
  </cellStyleXfs>
  <cellXfs count="1001">
    <xf numFmtId="0" fontId="0" fillId="0" borderId="0" xfId="0"/>
    <xf numFmtId="0" fontId="7" fillId="0" borderId="0" xfId="2" applyFont="1"/>
    <xf numFmtId="0" fontId="7" fillId="0" borderId="0" xfId="2" applyFont="1" applyAlignment="1">
      <alignment horizontal="center"/>
    </xf>
    <xf numFmtId="164" fontId="7" fillId="0" borderId="0" xfId="2" applyNumberFormat="1" applyFont="1" applyAlignment="1">
      <alignment horizontal="center"/>
    </xf>
    <xf numFmtId="0" fontId="3" fillId="0" borderId="0" xfId="3" applyFont="1" applyFill="1" applyProtection="1"/>
    <xf numFmtId="0" fontId="10" fillId="0" borderId="0" xfId="3" applyFont="1" applyFill="1" applyProtection="1"/>
    <xf numFmtId="0" fontId="19" fillId="0" borderId="0" xfId="3" applyFont="1" applyFill="1" applyProtection="1"/>
    <xf numFmtId="0" fontId="5" fillId="0" borderId="0" xfId="3" applyFont="1" applyFill="1" applyProtection="1"/>
    <xf numFmtId="3" fontId="4" fillId="0" borderId="0" xfId="3" applyNumberFormat="1" applyFont="1" applyFill="1" applyAlignment="1" applyProtection="1">
      <alignment horizontal="center"/>
    </xf>
    <xf numFmtId="2" fontId="16" fillId="6" borderId="2" xfId="4" applyNumberFormat="1" applyFont="1" applyFill="1" applyBorder="1" applyAlignment="1"/>
    <xf numFmtId="2" fontId="16" fillId="0" borderId="2" xfId="4" applyNumberFormat="1" applyFont="1" applyBorder="1" applyAlignment="1"/>
    <xf numFmtId="0" fontId="16" fillId="6" borderId="2" xfId="4" applyNumberFormat="1" applyFont="1" applyFill="1" applyBorder="1" applyAlignment="1"/>
    <xf numFmtId="3" fontId="16" fillId="6" borderId="2" xfId="4" applyNumberFormat="1" applyFont="1" applyFill="1" applyBorder="1" applyAlignment="1">
      <alignment horizontal="center"/>
    </xf>
    <xf numFmtId="165" fontId="16" fillId="6" borderId="2" xfId="4" applyNumberFormat="1" applyFont="1" applyFill="1" applyBorder="1" applyAlignment="1"/>
    <xf numFmtId="0" fontId="16" fillId="0" borderId="2" xfId="4" applyNumberFormat="1" applyFont="1" applyBorder="1" applyAlignment="1"/>
    <xf numFmtId="3" fontId="16" fillId="0" borderId="2" xfId="4" applyNumberFormat="1" applyFont="1" applyBorder="1" applyAlignment="1">
      <alignment horizontal="center"/>
    </xf>
    <xf numFmtId="165" fontId="16" fillId="0" borderId="2" xfId="4" applyNumberFormat="1" applyFont="1" applyBorder="1" applyAlignment="1"/>
    <xf numFmtId="0" fontId="3" fillId="0" borderId="2" xfId="1" applyFont="1" applyFill="1" applyBorder="1" applyAlignment="1"/>
    <xf numFmtId="0" fontId="3" fillId="0" borderId="2" xfId="4" applyNumberFormat="1" applyFont="1" applyBorder="1" applyAlignment="1"/>
    <xf numFmtId="49" fontId="17" fillId="5" borderId="3" xfId="0" applyNumberFormat="1" applyFont="1" applyFill="1" applyBorder="1" applyAlignment="1"/>
    <xf numFmtId="49" fontId="17" fillId="5" borderId="3" xfId="0" applyNumberFormat="1" applyFont="1" applyFill="1" applyBorder="1" applyAlignment="1">
      <alignment wrapText="1"/>
    </xf>
    <xf numFmtId="3" fontId="3" fillId="0" borderId="2" xfId="1" applyNumberFormat="1" applyFont="1" applyFill="1" applyBorder="1" applyAlignment="1">
      <alignment horizontal="center"/>
    </xf>
    <xf numFmtId="2" fontId="3" fillId="0" borderId="2" xfId="1" applyNumberFormat="1" applyFont="1" applyFill="1" applyBorder="1"/>
    <xf numFmtId="3" fontId="16" fillId="0" borderId="2" xfId="3" applyNumberFormat="1" applyFont="1" applyFill="1" applyBorder="1" applyAlignment="1">
      <alignment horizontal="center"/>
    </xf>
    <xf numFmtId="2" fontId="10" fillId="0" borderId="2" xfId="3" applyNumberFormat="1" applyFont="1" applyFill="1" applyBorder="1" applyAlignment="1">
      <alignment horizontal="right"/>
    </xf>
    <xf numFmtId="2" fontId="16" fillId="0" borderId="2" xfId="3" applyNumberFormat="1" applyFont="1" applyFill="1" applyBorder="1" applyAlignment="1">
      <alignment horizontal="right"/>
    </xf>
    <xf numFmtId="0" fontId="43" fillId="0" borderId="0" xfId="0" applyFont="1" applyAlignment="1" applyProtection="1">
      <alignment vertical="center"/>
    </xf>
    <xf numFmtId="0" fontId="43" fillId="0" borderId="0" xfId="0" applyFont="1" applyAlignment="1" applyProtection="1">
      <alignment vertical="center" shrinkToFit="1"/>
    </xf>
    <xf numFmtId="0" fontId="43" fillId="0" borderId="0" xfId="0" applyFont="1" applyAlignment="1" applyProtection="1">
      <alignment horizontal="left"/>
    </xf>
    <xf numFmtId="0" fontId="43" fillId="0" borderId="0" xfId="0" applyFont="1" applyAlignment="1" applyProtection="1">
      <alignment horizontal="right" shrinkToFit="1"/>
    </xf>
    <xf numFmtId="0" fontId="45" fillId="0" borderId="0" xfId="6" applyFont="1" applyFill="1" applyAlignment="1" applyProtection="1">
      <alignment horizontal="left" vertical="top"/>
    </xf>
    <xf numFmtId="0" fontId="45" fillId="0" borderId="0" xfId="6" applyFont="1" applyFill="1" applyAlignment="1" applyProtection="1">
      <alignment horizontal="left" vertical="top" shrinkToFit="1"/>
    </xf>
    <xf numFmtId="0" fontId="42" fillId="0" borderId="0" xfId="0" applyFont="1" applyAlignment="1" applyProtection="1">
      <alignment horizontal="right" vertical="center" shrinkToFit="1"/>
    </xf>
    <xf numFmtId="14" fontId="42" fillId="0" borderId="0" xfId="0" applyNumberFormat="1" applyFont="1" applyAlignment="1" applyProtection="1">
      <alignment horizontal="left" vertical="center" shrinkToFit="1"/>
    </xf>
    <xf numFmtId="0" fontId="21" fillId="0" borderId="14" xfId="0" applyFont="1" applyFill="1" applyBorder="1" applyAlignment="1" applyProtection="1">
      <alignment horizontal="left" wrapText="1" shrinkToFit="1"/>
    </xf>
    <xf numFmtId="0" fontId="7" fillId="0" borderId="0" xfId="0" applyFont="1"/>
    <xf numFmtId="0" fontId="7" fillId="0" borderId="0" xfId="0" applyFont="1" applyFill="1"/>
    <xf numFmtId="0" fontId="7" fillId="0" borderId="0" xfId="0" applyFont="1" applyAlignment="1">
      <alignment horizontal="left"/>
    </xf>
    <xf numFmtId="0" fontId="7" fillId="0" borderId="0" xfId="0" applyFont="1" applyAlignment="1">
      <alignment horizontal="center"/>
    </xf>
    <xf numFmtId="1" fontId="7" fillId="0" borderId="0" xfId="0" applyNumberFormat="1" applyFont="1" applyAlignment="1">
      <alignment horizontal="center"/>
    </xf>
    <xf numFmtId="0" fontId="8" fillId="0" borderId="0" xfId="0" applyFont="1"/>
    <xf numFmtId="0" fontId="7" fillId="0" borderId="0" xfId="0" applyFont="1" applyAlignment="1">
      <alignment shrinkToFit="1"/>
    </xf>
    <xf numFmtId="0" fontId="54" fillId="0" borderId="0" xfId="0" applyFont="1" applyAlignment="1">
      <alignment wrapText="1"/>
    </xf>
    <xf numFmtId="0" fontId="7" fillId="0" borderId="0" xfId="0" applyFont="1" applyAlignment="1">
      <alignment wrapText="1"/>
    </xf>
    <xf numFmtId="0" fontId="8" fillId="0" borderId="0" xfId="2" applyFont="1"/>
    <xf numFmtId="0" fontId="7" fillId="0" borderId="0" xfId="2" applyFont="1" applyAlignment="1">
      <alignment wrapText="1"/>
    </xf>
    <xf numFmtId="165" fontId="7" fillId="0" borderId="0" xfId="0" applyNumberFormat="1" applyFont="1"/>
    <xf numFmtId="0" fontId="54" fillId="0" borderId="0" xfId="0" applyFont="1" applyAlignment="1">
      <alignment shrinkToFit="1"/>
    </xf>
    <xf numFmtId="0" fontId="54" fillId="0" borderId="0" xfId="0" applyFont="1" applyAlignment="1">
      <alignment horizontal="left" shrinkToFit="1"/>
    </xf>
    <xf numFmtId="0" fontId="54" fillId="0" borderId="0" xfId="0" applyFont="1" applyFill="1" applyBorder="1" applyAlignment="1">
      <alignment shrinkToFit="1"/>
    </xf>
    <xf numFmtId="0" fontId="54" fillId="0" borderId="0" xfId="0" applyFont="1" applyAlignment="1">
      <alignment wrapText="1" shrinkToFit="1"/>
    </xf>
    <xf numFmtId="0" fontId="21" fillId="0" borderId="4" xfId="0" applyFont="1" applyFill="1" applyBorder="1" applyAlignment="1" applyProtection="1">
      <alignment horizontal="center" shrinkToFit="1"/>
    </xf>
    <xf numFmtId="164" fontId="21" fillId="0" borderId="14" xfId="0" applyNumberFormat="1" applyFont="1" applyFill="1" applyBorder="1" applyAlignment="1" applyProtection="1">
      <alignment horizontal="left" wrapText="1" shrinkToFit="1"/>
    </xf>
    <xf numFmtId="164" fontId="54" fillId="0" borderId="0" xfId="0" applyNumberFormat="1" applyFont="1" applyAlignment="1">
      <alignment horizontal="left" shrinkToFit="1"/>
    </xf>
    <xf numFmtId="0" fontId="6" fillId="0" borderId="1" xfId="0" applyFont="1" applyFill="1" applyBorder="1" applyAlignment="1" applyProtection="1">
      <alignment vertical="top" shrinkToFit="1"/>
      <protection locked="0"/>
    </xf>
    <xf numFmtId="0" fontId="6" fillId="2" borderId="22" xfId="0" applyFont="1" applyFill="1" applyBorder="1" applyAlignment="1" applyProtection="1">
      <alignment horizontal="left" vertical="top" shrinkToFit="1"/>
      <protection locked="0"/>
    </xf>
    <xf numFmtId="164" fontId="6" fillId="2" borderId="22" xfId="0" applyNumberFormat="1" applyFont="1" applyFill="1" applyBorder="1" applyAlignment="1" applyProtection="1">
      <alignment horizontal="left" vertical="top" shrinkToFit="1"/>
      <protection locked="0"/>
    </xf>
    <xf numFmtId="164" fontId="6" fillId="0" borderId="14" xfId="0" applyNumberFormat="1" applyFont="1" applyFill="1" applyBorder="1" applyAlignment="1" applyProtection="1">
      <alignment horizontal="left" vertical="top" shrinkToFit="1"/>
    </xf>
    <xf numFmtId="0" fontId="54" fillId="0" borderId="0" xfId="0" applyFont="1" applyAlignment="1">
      <alignment vertical="top" shrinkToFit="1"/>
    </xf>
    <xf numFmtId="0" fontId="6" fillId="2" borderId="23" xfId="0" applyFont="1" applyFill="1" applyBorder="1" applyAlignment="1" applyProtection="1">
      <alignment vertical="top" wrapText="1" shrinkToFit="1"/>
      <protection locked="0"/>
    </xf>
    <xf numFmtId="0" fontId="6" fillId="2" borderId="10" xfId="0" applyFont="1" applyFill="1" applyBorder="1" applyAlignment="1" applyProtection="1">
      <alignment horizontal="left" vertical="top" shrinkToFit="1"/>
      <protection locked="0"/>
    </xf>
    <xf numFmtId="164" fontId="6" fillId="2" borderId="10" xfId="0" applyNumberFormat="1" applyFont="1" applyFill="1" applyBorder="1" applyAlignment="1" applyProtection="1">
      <alignment horizontal="left" vertical="top" shrinkToFit="1"/>
      <protection locked="0"/>
    </xf>
    <xf numFmtId="0" fontId="6" fillId="2" borderId="24" xfId="0" applyFont="1" applyFill="1" applyBorder="1" applyAlignment="1" applyProtection="1">
      <alignment horizontal="left" vertical="top" shrinkToFit="1"/>
      <protection locked="0"/>
    </xf>
    <xf numFmtId="164" fontId="6" fillId="2" borderId="24" xfId="0" applyNumberFormat="1" applyFont="1" applyFill="1" applyBorder="1" applyAlignment="1" applyProtection="1">
      <alignment horizontal="left" vertical="top" shrinkToFit="1"/>
      <protection locked="0"/>
    </xf>
    <xf numFmtId="0" fontId="6" fillId="0" borderId="1" xfId="0" applyFont="1" applyFill="1" applyBorder="1" applyAlignment="1" applyProtection="1">
      <alignment vertical="top" shrinkToFit="1"/>
    </xf>
    <xf numFmtId="0" fontId="6" fillId="0" borderId="14" xfId="0" applyFont="1" applyFill="1" applyBorder="1" applyAlignment="1" applyProtection="1">
      <alignment vertical="top" wrapText="1" shrinkToFit="1"/>
    </xf>
    <xf numFmtId="0" fontId="21" fillId="0" borderId="0" xfId="0" applyFont="1" applyFill="1" applyBorder="1" applyAlignment="1" applyProtection="1">
      <alignment shrinkToFit="1"/>
    </xf>
    <xf numFmtId="0" fontId="54" fillId="0" borderId="0" xfId="0" applyFont="1" applyAlignment="1">
      <alignment vertical="top" wrapText="1"/>
    </xf>
    <xf numFmtId="164" fontId="54" fillId="0" borderId="0" xfId="0" applyNumberFormat="1" applyFont="1" applyAlignment="1">
      <alignment horizontal="left" vertical="top" shrinkToFit="1"/>
    </xf>
    <xf numFmtId="0" fontId="6" fillId="0" borderId="5" xfId="0" applyFont="1" applyFill="1" applyBorder="1" applyAlignment="1" applyProtection="1">
      <alignment vertical="top" shrinkToFit="1"/>
      <protection locked="0"/>
    </xf>
    <xf numFmtId="0" fontId="6" fillId="0" borderId="14" xfId="0" applyFont="1" applyFill="1" applyBorder="1" applyAlignment="1" applyProtection="1">
      <alignment vertical="top" wrapText="1"/>
    </xf>
    <xf numFmtId="0" fontId="21" fillId="0" borderId="25" xfId="0" applyFont="1" applyFill="1" applyBorder="1" applyAlignment="1" applyProtection="1">
      <alignment wrapText="1"/>
    </xf>
    <xf numFmtId="164" fontId="21" fillId="0" borderId="25" xfId="0" applyNumberFormat="1" applyFont="1" applyFill="1" applyBorder="1" applyAlignment="1" applyProtection="1">
      <alignment horizontal="left" wrapText="1" shrinkToFit="1"/>
    </xf>
    <xf numFmtId="0" fontId="6" fillId="0" borderId="13" xfId="0" applyFont="1" applyFill="1" applyBorder="1" applyAlignment="1" applyProtection="1">
      <alignment vertical="top" wrapText="1"/>
    </xf>
    <xf numFmtId="164" fontId="6" fillId="0" borderId="13" xfId="0" applyNumberFormat="1" applyFont="1" applyFill="1" applyBorder="1" applyAlignment="1" applyProtection="1">
      <alignment horizontal="left" vertical="top" shrinkToFit="1"/>
    </xf>
    <xf numFmtId="0" fontId="21" fillId="0" borderId="26" xfId="0" applyFont="1" applyFill="1" applyBorder="1" applyAlignment="1" applyProtection="1">
      <alignment horizontal="left" wrapText="1" shrinkToFit="1"/>
    </xf>
    <xf numFmtId="1" fontId="7" fillId="0" borderId="0" xfId="0" applyNumberFormat="1" applyFont="1" applyAlignment="1">
      <alignment horizontal="left"/>
    </xf>
    <xf numFmtId="2" fontId="7" fillId="0" borderId="0" xfId="0" applyNumberFormat="1" applyFont="1" applyAlignment="1">
      <alignment horizontal="left"/>
    </xf>
    <xf numFmtId="0" fontId="7" fillId="0" borderId="0" xfId="2" applyFont="1" applyFill="1" applyAlignment="1">
      <alignment horizontal="left"/>
    </xf>
    <xf numFmtId="0" fontId="8" fillId="0" borderId="0" xfId="2" applyFont="1" applyFill="1" applyAlignment="1">
      <alignment horizontal="left" wrapText="1"/>
    </xf>
    <xf numFmtId="165" fontId="7" fillId="0" borderId="0" xfId="0" applyNumberFormat="1" applyFont="1" applyAlignment="1">
      <alignment horizontal="left"/>
    </xf>
    <xf numFmtId="1" fontId="21" fillId="0" borderId="14" xfId="0" applyNumberFormat="1" applyFont="1" applyFill="1" applyBorder="1" applyAlignment="1" applyProtection="1">
      <alignment horizontal="left" wrapText="1" shrinkToFit="1"/>
    </xf>
    <xf numFmtId="1" fontId="6" fillId="0" borderId="13" xfId="0" applyNumberFormat="1" applyFont="1" applyFill="1" applyBorder="1" applyAlignment="1" applyProtection="1">
      <alignment horizontal="left" vertical="top" shrinkToFit="1"/>
    </xf>
    <xf numFmtId="1" fontId="6" fillId="0" borderId="14" xfId="0" applyNumberFormat="1" applyFont="1" applyFill="1" applyBorder="1" applyAlignment="1" applyProtection="1">
      <alignment horizontal="left" vertical="top" shrinkToFit="1"/>
    </xf>
    <xf numFmtId="0" fontId="0" fillId="0" borderId="0" xfId="0" applyAlignment="1">
      <alignment horizontal="left"/>
    </xf>
    <xf numFmtId="14" fontId="43" fillId="0" borderId="0" xfId="0" applyNumberFormat="1" applyFont="1" applyAlignment="1" applyProtection="1">
      <alignment horizontal="left" vertical="center" shrinkToFit="1"/>
    </xf>
    <xf numFmtId="0" fontId="32" fillId="0" borderId="0" xfId="5" applyFont="1" applyFill="1" applyAlignment="1" applyProtection="1">
      <alignment horizontal="left" vertical="top"/>
    </xf>
    <xf numFmtId="0" fontId="32" fillId="0" borderId="0" xfId="5" applyFont="1" applyFill="1" applyAlignment="1" applyProtection="1">
      <alignment vertical="top"/>
    </xf>
    <xf numFmtId="0" fontId="32" fillId="0" borderId="0" xfId="5" applyFont="1" applyFill="1" applyAlignment="1" applyProtection="1">
      <alignment horizontal="center" vertical="top"/>
    </xf>
    <xf numFmtId="0" fontId="24" fillId="0" borderId="0" xfId="5" applyFont="1" applyAlignment="1" applyProtection="1">
      <alignment horizontal="left" vertical="top"/>
    </xf>
    <xf numFmtId="0" fontId="25" fillId="0" borderId="0" xfId="5" applyFont="1" applyAlignment="1" applyProtection="1">
      <alignment horizontal="left" vertical="top"/>
    </xf>
    <xf numFmtId="0" fontId="43" fillId="0" borderId="0" xfId="5" applyFont="1" applyFill="1" applyAlignment="1" applyProtection="1">
      <alignment vertical="top"/>
    </xf>
    <xf numFmtId="0" fontId="23" fillId="0" borderId="0" xfId="5" applyFont="1" applyAlignment="1" applyProtection="1">
      <alignment horizontal="left" vertical="top"/>
    </xf>
    <xf numFmtId="14" fontId="44" fillId="0" borderId="0" xfId="0" applyNumberFormat="1" applyFont="1" applyAlignment="1" applyProtection="1">
      <alignment horizontal="left"/>
    </xf>
    <xf numFmtId="0" fontId="36" fillId="0" borderId="0" xfId="5" applyFont="1" applyAlignment="1" applyProtection="1">
      <alignment horizontal="left" vertical="top"/>
    </xf>
    <xf numFmtId="0" fontId="43" fillId="0" borderId="0" xfId="5" applyFont="1" applyFill="1" applyAlignment="1" applyProtection="1">
      <alignment horizontal="left" vertical="top"/>
    </xf>
    <xf numFmtId="14" fontId="56" fillId="0" borderId="0" xfId="0" applyNumberFormat="1" applyFont="1" applyAlignment="1" applyProtection="1">
      <alignment horizontal="left"/>
    </xf>
    <xf numFmtId="0" fontId="27" fillId="0" borderId="0" xfId="5" applyFont="1" applyBorder="1" applyAlignment="1" applyProtection="1">
      <alignment horizontal="left" vertical="top"/>
    </xf>
    <xf numFmtId="0" fontId="27" fillId="0" borderId="0" xfId="5" applyFont="1" applyFill="1" applyBorder="1" applyAlignment="1" applyProtection="1">
      <alignment horizontal="left" vertical="top"/>
    </xf>
    <xf numFmtId="171" fontId="37" fillId="0" borderId="0" xfId="5" applyNumberFormat="1" applyFont="1" applyFill="1" applyBorder="1" applyAlignment="1" applyProtection="1">
      <alignment vertical="center"/>
    </xf>
    <xf numFmtId="172" fontId="37" fillId="0" borderId="0" xfId="5" applyNumberFormat="1" applyFont="1" applyFill="1" applyBorder="1" applyAlignment="1" applyProtection="1">
      <alignment vertical="center"/>
    </xf>
    <xf numFmtId="173" fontId="37" fillId="0" borderId="0" xfId="5" applyNumberFormat="1" applyFont="1" applyFill="1" applyBorder="1" applyAlignment="1" applyProtection="1">
      <alignment vertical="center"/>
    </xf>
    <xf numFmtId="0" fontId="27" fillId="0" borderId="0" xfId="5" applyFont="1" applyAlignment="1" applyProtection="1">
      <alignment horizontal="left" vertical="top"/>
    </xf>
    <xf numFmtId="0" fontId="35" fillId="0" borderId="0" xfId="5" applyFont="1" applyFill="1" applyBorder="1" applyAlignment="1" applyProtection="1">
      <alignment vertical="center"/>
    </xf>
    <xf numFmtId="0" fontId="34" fillId="0" borderId="0" xfId="5" applyFont="1" applyFill="1" applyBorder="1" applyAlignment="1" applyProtection="1">
      <alignment vertical="center"/>
    </xf>
    <xf numFmtId="0" fontId="34" fillId="0" borderId="0" xfId="5" applyFont="1" applyFill="1" applyBorder="1" applyAlignment="1" applyProtection="1">
      <alignment horizontal="center" vertical="center"/>
    </xf>
    <xf numFmtId="0" fontId="27" fillId="0" borderId="0" xfId="5" applyFont="1" applyFill="1" applyBorder="1" applyAlignment="1" applyProtection="1">
      <alignment vertical="top"/>
    </xf>
    <xf numFmtId="171" fontId="37" fillId="0" borderId="0" xfId="5" applyNumberFormat="1" applyFont="1" applyFill="1" applyBorder="1" applyAlignment="1" applyProtection="1">
      <alignment horizontal="center" vertical="center"/>
    </xf>
    <xf numFmtId="172" fontId="37" fillId="0" borderId="0" xfId="5" applyNumberFormat="1" applyFont="1" applyFill="1" applyBorder="1" applyAlignment="1" applyProtection="1">
      <alignment horizontal="center" vertical="center"/>
    </xf>
    <xf numFmtId="173" fontId="37" fillId="0" borderId="0" xfId="5" applyNumberFormat="1" applyFont="1" applyFill="1" applyBorder="1" applyAlignment="1" applyProtection="1">
      <alignment horizontal="center" vertical="center"/>
    </xf>
    <xf numFmtId="0" fontId="29" fillId="0" borderId="25" xfId="5" applyFont="1" applyBorder="1" applyAlignment="1" applyProtection="1">
      <alignment horizontal="center" textRotation="43" wrapText="1"/>
    </xf>
    <xf numFmtId="0" fontId="29" fillId="0" borderId="0" xfId="5" applyFont="1" applyAlignment="1" applyProtection="1">
      <alignment horizontal="left" textRotation="43" wrapText="1"/>
    </xf>
    <xf numFmtId="0" fontId="29" fillId="0" borderId="0" xfId="5" applyFont="1" applyAlignment="1" applyProtection="1">
      <alignment horizontal="left" wrapText="1"/>
    </xf>
    <xf numFmtId="0" fontId="24" fillId="0" borderId="0" xfId="5" applyFont="1" applyAlignment="1" applyProtection="1">
      <alignment horizontal="left" wrapText="1"/>
    </xf>
    <xf numFmtId="0" fontId="29" fillId="0" borderId="17" xfId="5" applyFont="1" applyBorder="1" applyAlignment="1" applyProtection="1">
      <alignment horizontal="left" textRotation="43" wrapText="1"/>
    </xf>
    <xf numFmtId="0" fontId="38" fillId="0" borderId="17" xfId="5" applyFont="1" applyBorder="1" applyAlignment="1" applyProtection="1">
      <alignment horizontal="center" textRotation="43"/>
    </xf>
    <xf numFmtId="0" fontId="39" fillId="0" borderId="17" xfId="5" applyFont="1" applyBorder="1" applyAlignment="1" applyProtection="1">
      <alignment horizontal="center" textRotation="43"/>
    </xf>
    <xf numFmtId="164" fontId="29" fillId="0" borderId="17" xfId="5" applyNumberFormat="1" applyFont="1" applyBorder="1" applyAlignment="1" applyProtection="1">
      <alignment horizontal="center" textRotation="43"/>
    </xf>
    <xf numFmtId="164" fontId="29" fillId="0" borderId="18" xfId="5" applyNumberFormat="1" applyFont="1" applyBorder="1" applyAlignment="1" applyProtection="1">
      <alignment horizontal="center" textRotation="43"/>
    </xf>
    <xf numFmtId="0" fontId="26" fillId="0" borderId="21" xfId="5" applyFont="1" applyBorder="1" applyAlignment="1" applyProtection="1">
      <alignment horizontal="left" textRotation="43"/>
    </xf>
    <xf numFmtId="0" fontId="29" fillId="0" borderId="17" xfId="5" applyFont="1" applyFill="1" applyBorder="1" applyAlignment="1" applyProtection="1">
      <alignment horizontal="center" textRotation="43"/>
    </xf>
    <xf numFmtId="0" fontId="29" fillId="0" borderId="17" xfId="5" applyFont="1" applyFill="1" applyBorder="1" applyAlignment="1" applyProtection="1">
      <alignment horizontal="center" textRotation="43" wrapText="1"/>
    </xf>
    <xf numFmtId="0" fontId="29" fillId="0" borderId="33" xfId="5" applyFont="1" applyBorder="1" applyAlignment="1" applyProtection="1">
      <alignment horizontal="center" textRotation="43"/>
    </xf>
    <xf numFmtId="0" fontId="29" fillId="0" borderId="33" xfId="5" applyFont="1" applyFill="1" applyBorder="1" applyAlignment="1" applyProtection="1">
      <alignment horizontal="center" textRotation="43"/>
    </xf>
    <xf numFmtId="0" fontId="29" fillId="0" borderId="17" xfId="5" applyFont="1" applyBorder="1" applyAlignment="1" applyProtection="1">
      <alignment horizontal="left" wrapText="1"/>
    </xf>
    <xf numFmtId="0" fontId="30" fillId="0" borderId="17" xfId="5" applyFont="1" applyBorder="1" applyAlignment="1" applyProtection="1">
      <alignment horizontal="center"/>
    </xf>
    <xf numFmtId="0" fontId="39" fillId="0" borderId="17" xfId="5" applyFont="1" applyBorder="1" applyAlignment="1" applyProtection="1">
      <alignment horizontal="center"/>
    </xf>
    <xf numFmtId="164" fontId="29" fillId="0" borderId="17" xfId="5" applyNumberFormat="1" applyFont="1" applyBorder="1" applyAlignment="1" applyProtection="1">
      <alignment horizontal="center"/>
    </xf>
    <xf numFmtId="0" fontId="26" fillId="0" borderId="18" xfId="5" applyFont="1" applyBorder="1" applyAlignment="1" applyProtection="1">
      <alignment horizontal="left"/>
    </xf>
    <xf numFmtId="0" fontId="29" fillId="0" borderId="17" xfId="5" applyFont="1" applyFill="1" applyBorder="1" applyAlignment="1" applyProtection="1">
      <alignment horizontal="center"/>
    </xf>
    <xf numFmtId="0" fontId="29" fillId="0" borderId="17" xfId="5" applyFont="1" applyFill="1" applyBorder="1" applyAlignment="1" applyProtection="1">
      <alignment horizontal="left"/>
    </xf>
    <xf numFmtId="0" fontId="29" fillId="0" borderId="17" xfId="5" applyFont="1" applyFill="1" applyBorder="1" applyAlignment="1" applyProtection="1">
      <alignment horizontal="left" wrapText="1"/>
    </xf>
    <xf numFmtId="0" fontId="38" fillId="0" borderId="17" xfId="5" applyFont="1" applyFill="1" applyBorder="1" applyAlignment="1" applyProtection="1">
      <alignment horizontal="center"/>
    </xf>
    <xf numFmtId="0" fontId="29" fillId="0" borderId="33" xfId="5" applyFont="1" applyBorder="1" applyAlignment="1" applyProtection="1">
      <alignment horizontal="left"/>
    </xf>
    <xf numFmtId="0" fontId="29" fillId="0" borderId="33" xfId="5" applyFont="1" applyFill="1" applyBorder="1" applyAlignment="1" applyProtection="1">
      <alignment horizontal="left"/>
    </xf>
    <xf numFmtId="0" fontId="24" fillId="0" borderId="0" xfId="5" applyFont="1" applyAlignment="1" applyProtection="1">
      <alignment horizontal="center" vertical="top"/>
    </xf>
    <xf numFmtId="164" fontId="24" fillId="0" borderId="0" xfId="5" applyNumberFormat="1" applyFont="1" applyAlignment="1" applyProtection="1">
      <alignment horizontal="center" vertical="top"/>
    </xf>
    <xf numFmtId="0" fontId="26" fillId="0" borderId="0" xfId="5" applyFont="1" applyAlignment="1" applyProtection="1">
      <alignment horizontal="left" vertical="top"/>
    </xf>
    <xf numFmtId="0" fontId="25" fillId="0" borderId="0" xfId="5" applyFont="1" applyAlignment="1" applyProtection="1">
      <alignment horizontal="center" vertical="top"/>
    </xf>
    <xf numFmtId="0" fontId="26" fillId="0" borderId="0" xfId="5" applyFont="1" applyAlignment="1" applyProtection="1">
      <alignment horizontal="center" vertical="top"/>
    </xf>
    <xf numFmtId="0" fontId="43" fillId="0" borderId="0" xfId="5" applyFont="1" applyFill="1" applyAlignment="1" applyProtection="1">
      <alignment vertical="top"/>
    </xf>
    <xf numFmtId="0" fontId="60" fillId="0" borderId="0" xfId="5" applyFont="1" applyFill="1" applyBorder="1" applyAlignment="1" applyProtection="1">
      <alignment vertical="center"/>
    </xf>
    <xf numFmtId="0" fontId="34" fillId="0" borderId="0" xfId="5" applyFont="1" applyFill="1" applyBorder="1" applyAlignment="1" applyProtection="1">
      <alignment horizontal="left" vertical="center"/>
    </xf>
    <xf numFmtId="0" fontId="27" fillId="0" borderId="0" xfId="5" applyFont="1" applyAlignment="1" applyProtection="1">
      <alignment horizontal="left"/>
    </xf>
    <xf numFmtId="0" fontId="26" fillId="3" borderId="29" xfId="5" applyFont="1" applyFill="1" applyBorder="1" applyAlignment="1" applyProtection="1">
      <alignment horizontal="center" textRotation="43" wrapText="1"/>
    </xf>
    <xf numFmtId="0" fontId="24" fillId="0" borderId="0" xfId="5" applyFont="1" applyAlignment="1" applyProtection="1">
      <alignment horizontal="left" vertical="top" wrapText="1"/>
    </xf>
    <xf numFmtId="0" fontId="29" fillId="0" borderId="25" xfId="5" applyFont="1" applyBorder="1" applyAlignment="1" applyProtection="1">
      <alignment horizontal="center" wrapText="1"/>
    </xf>
    <xf numFmtId="3" fontId="29" fillId="3" borderId="12" xfId="5" applyNumberFormat="1" applyFont="1" applyFill="1" applyBorder="1" applyAlignment="1" applyProtection="1">
      <alignment horizontal="center" vertical="top" shrinkToFit="1"/>
    </xf>
    <xf numFmtId="3" fontId="29" fillId="0" borderId="7" xfId="5" applyNumberFormat="1" applyFont="1" applyFill="1" applyBorder="1" applyAlignment="1" applyProtection="1">
      <alignment horizontal="center" vertical="top" shrinkToFit="1"/>
    </xf>
    <xf numFmtId="0" fontId="46" fillId="0" borderId="0" xfId="5" applyFont="1" applyAlignment="1" applyProtection="1">
      <alignment horizontal="left" vertical="top" wrapText="1"/>
    </xf>
    <xf numFmtId="0" fontId="57" fillId="0" borderId="0" xfId="5" applyFont="1" applyFill="1" applyAlignment="1" applyProtection="1">
      <alignment horizontal="center" vertical="top"/>
    </xf>
    <xf numFmtId="0" fontId="45" fillId="0" borderId="0" xfId="5" applyFont="1" applyFill="1" applyAlignment="1" applyProtection="1">
      <alignment horizontal="center" vertical="top"/>
    </xf>
    <xf numFmtId="14" fontId="44" fillId="0" borderId="0" xfId="0" applyNumberFormat="1" applyFont="1" applyAlignment="1" applyProtection="1"/>
    <xf numFmtId="0" fontId="24" fillId="0" borderId="0" xfId="5" applyFont="1" applyFill="1" applyAlignment="1" applyProtection="1">
      <alignment horizontal="center" vertical="top"/>
    </xf>
    <xf numFmtId="0" fontId="41" fillId="9" borderId="0" xfId="5" applyFont="1" applyFill="1" applyBorder="1" applyAlignment="1" applyProtection="1">
      <alignment horizontal="center" textRotation="43" wrapText="1"/>
    </xf>
    <xf numFmtId="0" fontId="25" fillId="0" borderId="17" xfId="5" applyFont="1" applyFill="1" applyBorder="1" applyAlignment="1" applyProtection="1">
      <alignment horizontal="left" wrapText="1"/>
    </xf>
    <xf numFmtId="0" fontId="24" fillId="0" borderId="17" xfId="5" applyFont="1" applyFill="1" applyBorder="1" applyAlignment="1" applyProtection="1">
      <alignment horizontal="left" wrapText="1"/>
    </xf>
    <xf numFmtId="0" fontId="26" fillId="7" borderId="6" xfId="5" applyFont="1" applyFill="1" applyBorder="1" applyAlignment="1" applyProtection="1">
      <alignment horizontal="left"/>
    </xf>
    <xf numFmtId="0" fontId="7" fillId="0" borderId="0" xfId="0" applyFont="1" applyBorder="1" applyProtection="1"/>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horizontal="left"/>
    </xf>
    <xf numFmtId="2" fontId="7" fillId="0" borderId="0" xfId="0" applyNumberFormat="1" applyFont="1" applyAlignment="1" applyProtection="1">
      <alignment horizontal="left"/>
    </xf>
    <xf numFmtId="1" fontId="7" fillId="0" borderId="0" xfId="0" applyNumberFormat="1" applyFont="1" applyAlignment="1" applyProtection="1">
      <alignment horizontal="left"/>
    </xf>
    <xf numFmtId="0" fontId="34" fillId="0" borderId="0" xfId="5" applyFont="1" applyFill="1" applyBorder="1" applyAlignment="1" applyProtection="1">
      <alignment horizontal="center" vertical="center"/>
    </xf>
    <xf numFmtId="0" fontId="34" fillId="0" borderId="0" xfId="5" applyFont="1" applyFill="1" applyBorder="1" applyAlignment="1" applyProtection="1">
      <alignment horizontal="left" vertical="center"/>
    </xf>
    <xf numFmtId="2" fontId="53" fillId="11" borderId="9" xfId="0" applyNumberFormat="1" applyFont="1" applyFill="1" applyBorder="1" applyAlignment="1" applyProtection="1">
      <alignment horizontal="left" vertical="top" wrapText="1"/>
      <protection locked="0"/>
    </xf>
    <xf numFmtId="2" fontId="53" fillId="11" borderId="11" xfId="0" applyNumberFormat="1" applyFont="1" applyFill="1" applyBorder="1" applyAlignment="1" applyProtection="1">
      <alignment horizontal="left" vertical="top" wrapText="1"/>
      <protection locked="0"/>
    </xf>
    <xf numFmtId="0" fontId="63" fillId="0" borderId="0" xfId="0" applyFont="1" applyFill="1" applyBorder="1" applyAlignment="1">
      <alignment vertical="center"/>
    </xf>
    <xf numFmtId="0" fontId="61" fillId="0" borderId="0" xfId="0" applyFont="1" applyBorder="1" applyAlignment="1">
      <alignment vertical="center"/>
    </xf>
    <xf numFmtId="0" fontId="61" fillId="12" borderId="0" xfId="0" applyFont="1" applyFill="1" applyBorder="1" applyAlignment="1">
      <alignment vertical="center"/>
    </xf>
    <xf numFmtId="0" fontId="67" fillId="12" borderId="0" xfId="0" applyFont="1" applyFill="1" applyBorder="1" applyAlignment="1">
      <alignment vertical="center"/>
    </xf>
    <xf numFmtId="0" fontId="7" fillId="12" borderId="0" xfId="0" applyFont="1" applyFill="1" applyBorder="1" applyAlignment="1">
      <alignment vertical="center"/>
    </xf>
    <xf numFmtId="0" fontId="61" fillId="0" borderId="0" xfId="0" applyFont="1" applyFill="1" applyBorder="1" applyAlignment="1">
      <alignment vertical="center"/>
    </xf>
    <xf numFmtId="0" fontId="75" fillId="12" borderId="0" xfId="0" applyFont="1" applyFill="1" applyBorder="1" applyAlignment="1">
      <alignment horizontal="right" vertical="center"/>
    </xf>
    <xf numFmtId="14" fontId="75" fillId="12" borderId="0" xfId="0" applyNumberFormat="1" applyFont="1" applyFill="1" applyBorder="1" applyAlignment="1">
      <alignment horizontal="left" vertical="center"/>
    </xf>
    <xf numFmtId="0" fontId="43" fillId="12" borderId="0" xfId="0" applyFont="1" applyFill="1" applyBorder="1" applyAlignment="1">
      <alignment vertical="center"/>
    </xf>
    <xf numFmtId="0" fontId="43" fillId="12" borderId="0" xfId="0" applyFont="1" applyFill="1" applyBorder="1" applyAlignment="1" applyProtection="1">
      <alignment vertical="center"/>
      <protection hidden="1"/>
    </xf>
    <xf numFmtId="0" fontId="69" fillId="0" borderId="0" xfId="7" applyFont="1" applyFill="1" applyBorder="1" applyAlignment="1" applyProtection="1">
      <alignment horizontal="right" vertical="top"/>
    </xf>
    <xf numFmtId="0" fontId="64" fillId="0" borderId="0" xfId="8" applyFont="1" applyFill="1" applyBorder="1" applyAlignment="1" applyProtection="1">
      <alignment vertical="top"/>
    </xf>
    <xf numFmtId="0" fontId="3" fillId="0" borderId="0" xfId="0" applyFont="1"/>
    <xf numFmtId="0" fontId="60" fillId="0" borderId="0" xfId="5" applyFont="1" applyFill="1" applyBorder="1" applyAlignment="1" applyProtection="1">
      <alignment vertical="center"/>
    </xf>
    <xf numFmtId="0" fontId="34" fillId="0" borderId="0" xfId="5" applyFont="1" applyFill="1" applyBorder="1" applyAlignment="1" applyProtection="1">
      <alignment horizontal="left" vertical="center"/>
    </xf>
    <xf numFmtId="0" fontId="6" fillId="0" borderId="13" xfId="0" applyFont="1" applyFill="1" applyBorder="1" applyAlignment="1" applyProtection="1">
      <alignment vertical="top" wrapText="1" shrinkToFit="1"/>
    </xf>
    <xf numFmtId="0" fontId="6" fillId="2" borderId="9" xfId="0" applyFont="1" applyFill="1" applyBorder="1" applyAlignment="1" applyProtection="1">
      <alignment vertical="top" wrapText="1" shrinkToFit="1"/>
      <protection locked="0"/>
    </xf>
    <xf numFmtId="0" fontId="31" fillId="0" borderId="15" xfId="5" applyFont="1" applyFill="1" applyBorder="1" applyAlignment="1" applyProtection="1">
      <alignment horizontal="left" shrinkToFit="1"/>
    </xf>
    <xf numFmtId="0" fontId="31" fillId="0" borderId="15" xfId="5" applyFont="1" applyFill="1" applyBorder="1" applyAlignment="1" applyProtection="1">
      <alignment horizontal="left" vertical="top" shrinkToFit="1"/>
    </xf>
    <xf numFmtId="0" fontId="75" fillId="0" borderId="0" xfId="5" applyFont="1" applyFill="1" applyAlignment="1" applyProtection="1">
      <alignment vertical="top"/>
    </xf>
    <xf numFmtId="0" fontId="29" fillId="0" borderId="0" xfId="5" applyFont="1" applyFill="1" applyBorder="1" applyAlignment="1" applyProtection="1">
      <alignment vertical="center"/>
    </xf>
    <xf numFmtId="0" fontId="26" fillId="0" borderId="0" xfId="5" applyFont="1" applyFill="1" applyBorder="1" applyAlignment="1" applyProtection="1">
      <alignment horizontal="left" vertical="center"/>
    </xf>
    <xf numFmtId="0" fontId="26" fillId="0" borderId="0" xfId="5" applyFont="1" applyFill="1" applyBorder="1" applyAlignment="1" applyProtection="1">
      <alignment vertical="center"/>
    </xf>
    <xf numFmtId="0" fontId="26" fillId="0" borderId="0" xfId="5" applyFont="1" applyFill="1" applyBorder="1" applyAlignment="1" applyProtection="1">
      <alignment horizontal="center" vertical="center"/>
    </xf>
    <xf numFmtId="0" fontId="82" fillId="0" borderId="37" xfId="0" applyFont="1" applyFill="1" applyBorder="1" applyAlignment="1" applyProtection="1">
      <alignment vertical="top" shrinkToFit="1"/>
    </xf>
    <xf numFmtId="0" fontId="26" fillId="0" borderId="18" xfId="5" applyFont="1" applyBorder="1" applyAlignment="1" applyProtection="1">
      <alignment horizontal="left" textRotation="43"/>
    </xf>
    <xf numFmtId="0" fontId="29" fillId="0" borderId="17" xfId="5" applyFont="1" applyFill="1" applyBorder="1" applyAlignment="1" applyProtection="1">
      <alignment horizontal="left" textRotation="43" wrapText="1"/>
    </xf>
    <xf numFmtId="0" fontId="29" fillId="0" borderId="13" xfId="5" applyFont="1" applyBorder="1" applyAlignment="1" applyProtection="1">
      <alignment horizontal="center" textRotation="43" wrapText="1"/>
    </xf>
    <xf numFmtId="0" fontId="26" fillId="0" borderId="13" xfId="5" applyFont="1" applyBorder="1" applyAlignment="1" applyProtection="1">
      <alignment horizontal="center" textRotation="43" wrapText="1"/>
    </xf>
    <xf numFmtId="1" fontId="21" fillId="0" borderId="25" xfId="0" applyNumberFormat="1" applyFont="1" applyFill="1" applyBorder="1" applyAlignment="1" applyProtection="1">
      <alignment horizontal="left" wrapText="1" shrinkToFit="1"/>
    </xf>
    <xf numFmtId="1" fontId="6" fillId="2" borderId="10" xfId="0" applyNumberFormat="1" applyFont="1" applyFill="1" applyBorder="1" applyAlignment="1" applyProtection="1">
      <alignment horizontal="left" vertical="top" shrinkToFit="1"/>
      <protection locked="0"/>
    </xf>
    <xf numFmtId="1" fontId="54" fillId="0" borderId="0" xfId="0" applyNumberFormat="1" applyFont="1" applyAlignment="1">
      <alignment horizontal="left" vertical="top" shrinkToFit="1"/>
    </xf>
    <xf numFmtId="1" fontId="54" fillId="0" borderId="0" xfId="0" applyNumberFormat="1" applyFont="1" applyAlignment="1">
      <alignment horizontal="left" shrinkToFit="1"/>
    </xf>
    <xf numFmtId="1" fontId="6" fillId="2" borderId="41" xfId="0" applyNumberFormat="1" applyFont="1" applyFill="1" applyBorder="1" applyAlignment="1" applyProtection="1">
      <alignment horizontal="left" vertical="top" shrinkToFit="1"/>
      <protection locked="0"/>
    </xf>
    <xf numFmtId="1" fontId="6" fillId="2" borderId="42" xfId="0" applyNumberFormat="1" applyFont="1" applyFill="1" applyBorder="1" applyAlignment="1" applyProtection="1">
      <alignment horizontal="left" vertical="top" shrinkToFit="1"/>
      <protection locked="0"/>
    </xf>
    <xf numFmtId="1" fontId="0" fillId="0" borderId="0" xfId="0" applyNumberFormat="1" applyAlignment="1">
      <alignment horizontal="left"/>
    </xf>
    <xf numFmtId="0" fontId="29" fillId="0" borderId="0" xfId="5" applyFont="1" applyAlignment="1" applyProtection="1">
      <alignment horizontal="right" wrapText="1"/>
    </xf>
    <xf numFmtId="0" fontId="74" fillId="0" borderId="0" xfId="0" applyFont="1" applyFill="1" applyBorder="1" applyAlignment="1">
      <alignment horizontal="left" vertical="center"/>
    </xf>
    <xf numFmtId="0" fontId="29" fillId="0" borderId="18" xfId="5" applyFont="1" applyFill="1" applyBorder="1" applyAlignment="1" applyProtection="1">
      <alignment horizontal="center" textRotation="43"/>
    </xf>
    <xf numFmtId="0" fontId="29" fillId="0" borderId="18" xfId="5" applyFont="1" applyFill="1" applyBorder="1" applyAlignment="1" applyProtection="1">
      <alignment horizontal="center"/>
    </xf>
    <xf numFmtId="0" fontId="65" fillId="8" borderId="28" xfId="5" applyFont="1" applyFill="1" applyBorder="1" applyAlignment="1" applyProtection="1">
      <alignment horizontal="center" textRotation="43"/>
    </xf>
    <xf numFmtId="0" fontId="26" fillId="0" borderId="30" xfId="5" applyFont="1" applyFill="1" applyBorder="1" applyAlignment="1" applyProtection="1">
      <alignment horizontal="left"/>
    </xf>
    <xf numFmtId="0" fontId="29" fillId="0" borderId="32" xfId="5" applyFont="1" applyFill="1" applyBorder="1" applyAlignment="1" applyProtection="1">
      <alignment horizontal="center" textRotation="43"/>
    </xf>
    <xf numFmtId="3" fontId="29" fillId="0" borderId="32" xfId="5" applyNumberFormat="1" applyFont="1" applyFill="1" applyBorder="1" applyAlignment="1" applyProtection="1">
      <alignment horizontal="center"/>
    </xf>
    <xf numFmtId="0" fontId="29" fillId="0" borderId="0" xfId="5" applyFont="1" applyFill="1" applyBorder="1" applyAlignment="1" applyProtection="1">
      <alignment horizontal="center" textRotation="43"/>
    </xf>
    <xf numFmtId="3" fontId="38" fillId="0" borderId="0" xfId="5" applyNumberFormat="1" applyFont="1" applyFill="1" applyBorder="1" applyAlignment="1" applyProtection="1">
      <alignment horizontal="center"/>
    </xf>
    <xf numFmtId="3" fontId="29" fillId="0" borderId="0" xfId="5" applyNumberFormat="1" applyFont="1" applyFill="1" applyBorder="1" applyAlignment="1" applyProtection="1">
      <alignment horizontal="center"/>
    </xf>
    <xf numFmtId="3" fontId="38" fillId="0" borderId="30" xfId="5" applyNumberFormat="1" applyFont="1" applyBorder="1" applyAlignment="1" applyProtection="1">
      <alignment horizontal="center"/>
    </xf>
    <xf numFmtId="2" fontId="29" fillId="2" borderId="9" xfId="5" applyNumberFormat="1" applyFont="1" applyFill="1" applyBorder="1" applyAlignment="1" applyProtection="1">
      <alignment horizontal="left" vertical="top" wrapText="1" shrinkToFit="1"/>
      <protection locked="0"/>
    </xf>
    <xf numFmtId="2" fontId="26" fillId="2" borderId="11" xfId="5" applyNumberFormat="1" applyFont="1" applyFill="1" applyBorder="1" applyAlignment="1" applyProtection="1">
      <alignment horizontal="left" vertical="top" wrapText="1"/>
      <protection locked="0"/>
    </xf>
    <xf numFmtId="0" fontId="46" fillId="0" borderId="17" xfId="5" applyFont="1" applyBorder="1" applyAlignment="1" applyProtection="1">
      <alignment horizontal="left" wrapText="1"/>
    </xf>
    <xf numFmtId="0" fontId="46" fillId="0" borderId="17" xfId="5" applyFont="1" applyBorder="1" applyAlignment="1" applyProtection="1">
      <alignment horizontal="left" textRotation="90"/>
    </xf>
    <xf numFmtId="0" fontId="47" fillId="0" borderId="17" xfId="5" applyFont="1" applyBorder="1" applyAlignment="1" applyProtection="1">
      <alignment horizontal="left" textRotation="90"/>
    </xf>
    <xf numFmtId="3" fontId="29" fillId="3" borderId="28" xfId="5" applyNumberFormat="1" applyFont="1" applyFill="1" applyBorder="1" applyAlignment="1" applyProtection="1">
      <alignment horizontal="center" vertical="top" shrinkToFit="1"/>
    </xf>
    <xf numFmtId="2" fontId="29" fillId="2" borderId="49" xfId="5" applyNumberFormat="1" applyFont="1" applyFill="1" applyBorder="1" applyAlignment="1" applyProtection="1">
      <alignment horizontal="left" vertical="top" wrapText="1"/>
      <protection locked="0"/>
    </xf>
    <xf numFmtId="2" fontId="29" fillId="2" borderId="11" xfId="5" applyNumberFormat="1" applyFont="1" applyFill="1" applyBorder="1" applyAlignment="1" applyProtection="1">
      <alignment horizontal="left" vertical="top" wrapText="1" shrinkToFit="1"/>
      <protection locked="0"/>
    </xf>
    <xf numFmtId="0" fontId="28" fillId="8" borderId="28" xfId="5" applyFont="1" applyFill="1" applyBorder="1" applyAlignment="1" applyProtection="1">
      <alignment horizontal="left"/>
    </xf>
    <xf numFmtId="2" fontId="26" fillId="0" borderId="48" xfId="5" applyNumberFormat="1" applyFont="1" applyFill="1" applyBorder="1" applyAlignment="1" applyProtection="1">
      <alignment horizontal="left" vertical="top" wrapText="1" shrinkToFit="1"/>
    </xf>
    <xf numFmtId="0" fontId="28" fillId="0" borderId="17" xfId="5" applyFont="1" applyFill="1" applyBorder="1" applyAlignment="1" applyProtection="1">
      <alignment horizontal="left" textRotation="43" wrapText="1"/>
    </xf>
    <xf numFmtId="0" fontId="26" fillId="0" borderId="17" xfId="5" applyFont="1" applyFill="1" applyBorder="1" applyAlignment="1" applyProtection="1">
      <alignment horizontal="left" shrinkToFit="1"/>
    </xf>
    <xf numFmtId="0" fontId="29" fillId="0" borderId="18" xfId="5" applyFont="1" applyFill="1" applyBorder="1" applyAlignment="1" applyProtection="1">
      <alignment horizontal="left"/>
    </xf>
    <xf numFmtId="0" fontId="27" fillId="7" borderId="30" xfId="5" applyFont="1" applyFill="1" applyBorder="1" applyAlignment="1" applyProtection="1">
      <alignment horizontal="center" textRotation="43"/>
    </xf>
    <xf numFmtId="0" fontId="27" fillId="9" borderId="30" xfId="5" applyFont="1" applyFill="1" applyBorder="1" applyAlignment="1" applyProtection="1">
      <alignment horizontal="center" textRotation="43"/>
    </xf>
    <xf numFmtId="0" fontId="26" fillId="9" borderId="6" xfId="5" applyFont="1" applyFill="1" applyBorder="1" applyAlignment="1" applyProtection="1">
      <alignment horizontal="left"/>
    </xf>
    <xf numFmtId="2" fontId="29" fillId="0" borderId="47" xfId="5" applyNumberFormat="1" applyFont="1" applyFill="1" applyBorder="1" applyAlignment="1" applyProtection="1">
      <alignment horizontal="center" vertical="top" wrapText="1" shrinkToFit="1"/>
    </xf>
    <xf numFmtId="164" fontId="29" fillId="0" borderId="47" xfId="5" applyNumberFormat="1" applyFont="1" applyFill="1" applyBorder="1" applyAlignment="1" applyProtection="1">
      <alignment horizontal="center" vertical="top" wrapText="1" shrinkToFit="1"/>
    </xf>
    <xf numFmtId="0" fontId="24" fillId="0" borderId="0" xfId="5" applyFont="1" applyAlignment="1" applyProtection="1">
      <alignment horizontal="center" vertical="top" wrapText="1"/>
    </xf>
    <xf numFmtId="0" fontId="26" fillId="0" borderId="0" xfId="5" applyFont="1" applyAlignment="1" applyProtection="1">
      <alignment horizontal="left" vertical="top" wrapText="1"/>
    </xf>
    <xf numFmtId="164" fontId="29" fillId="2" borderId="11" xfId="5" applyNumberFormat="1" applyFont="1" applyFill="1" applyBorder="1" applyAlignment="1" applyProtection="1">
      <alignment horizontal="center" vertical="top" wrapText="1" shrinkToFit="1"/>
      <protection locked="0"/>
    </xf>
    <xf numFmtId="3" fontId="29" fillId="2" borderId="9" xfId="5" applyNumberFormat="1" applyFont="1" applyFill="1" applyBorder="1" applyAlignment="1" applyProtection="1">
      <alignment horizontal="center" vertical="top" shrinkToFit="1"/>
      <protection locked="0"/>
    </xf>
    <xf numFmtId="164" fontId="29" fillId="0" borderId="47" xfId="5" applyNumberFormat="1" applyFont="1" applyFill="1" applyBorder="1" applyAlignment="1" applyProtection="1">
      <alignment horizontal="center" vertical="top" shrinkToFit="1"/>
    </xf>
    <xf numFmtId="3" fontId="41" fillId="7" borderId="10" xfId="0" applyNumberFormat="1" applyFont="1" applyFill="1" applyBorder="1" applyAlignment="1" applyProtection="1">
      <alignment horizontal="center" vertical="top" shrinkToFit="1"/>
    </xf>
    <xf numFmtId="3" fontId="41" fillId="9" borderId="10" xfId="0" applyNumberFormat="1" applyFont="1" applyFill="1" applyBorder="1" applyAlignment="1" applyProtection="1">
      <alignment horizontal="center" vertical="top" shrinkToFit="1"/>
    </xf>
    <xf numFmtId="0" fontId="31" fillId="0" borderId="0" xfId="5" applyFont="1" applyFill="1" applyBorder="1" applyAlignment="1" applyProtection="1">
      <alignment horizontal="left" shrinkToFit="1"/>
    </xf>
    <xf numFmtId="174" fontId="29" fillId="2" borderId="11" xfId="5" applyNumberFormat="1" applyFont="1" applyFill="1" applyBorder="1" applyAlignment="1" applyProtection="1">
      <alignment horizontal="left" vertical="top" shrinkToFit="1"/>
      <protection locked="0"/>
    </xf>
    <xf numFmtId="3" fontId="29" fillId="0" borderId="45" xfId="5" applyNumberFormat="1" applyFont="1" applyFill="1" applyBorder="1" applyAlignment="1" applyProtection="1">
      <alignment horizontal="center" vertical="top" shrinkToFit="1"/>
    </xf>
    <xf numFmtId="3" fontId="29" fillId="0" borderId="34" xfId="5" applyNumberFormat="1" applyFont="1" applyFill="1" applyBorder="1" applyAlignment="1" applyProtection="1">
      <alignment horizontal="center" vertical="top" shrinkToFit="1"/>
    </xf>
    <xf numFmtId="3" fontId="29" fillId="2" borderId="10" xfId="5" applyNumberFormat="1" applyFont="1" applyFill="1" applyBorder="1" applyAlignment="1" applyProtection="1">
      <alignment horizontal="center" vertical="top" shrinkToFit="1"/>
      <protection locked="0"/>
    </xf>
    <xf numFmtId="3" fontId="41" fillId="14" borderId="10" xfId="0" applyNumberFormat="1" applyFont="1" applyFill="1" applyBorder="1" applyAlignment="1" applyProtection="1">
      <alignment horizontal="center" vertical="top" shrinkToFit="1"/>
    </xf>
    <xf numFmtId="3" fontId="29" fillId="3" borderId="10" xfId="5" applyNumberFormat="1" applyFont="1" applyFill="1" applyBorder="1" applyAlignment="1" applyProtection="1">
      <alignment horizontal="center" vertical="top" shrinkToFit="1"/>
    </xf>
    <xf numFmtId="3" fontId="41" fillId="0" borderId="51" xfId="5" applyNumberFormat="1" applyFont="1" applyFill="1" applyBorder="1" applyAlignment="1" applyProtection="1">
      <alignment horizontal="center" vertical="top" shrinkToFit="1"/>
    </xf>
    <xf numFmtId="3" fontId="41" fillId="0" borderId="48" xfId="0" applyNumberFormat="1" applyFont="1" applyFill="1" applyBorder="1" applyAlignment="1" applyProtection="1">
      <alignment horizontal="center" vertical="top" shrinkToFit="1"/>
    </xf>
    <xf numFmtId="3" fontId="41" fillId="0" borderId="52" xfId="0" applyNumberFormat="1" applyFont="1" applyFill="1" applyBorder="1" applyAlignment="1" applyProtection="1">
      <alignment horizontal="center" vertical="top" shrinkToFit="1"/>
    </xf>
    <xf numFmtId="3" fontId="41" fillId="0" borderId="35" xfId="0" applyNumberFormat="1" applyFont="1" applyFill="1" applyBorder="1" applyAlignment="1" applyProtection="1">
      <alignment horizontal="center" vertical="top" shrinkToFit="1"/>
    </xf>
    <xf numFmtId="3" fontId="28" fillId="8" borderId="10" xfId="0" applyNumberFormat="1" applyFont="1" applyFill="1" applyBorder="1" applyAlignment="1" applyProtection="1">
      <alignment horizontal="center" vertical="top" shrinkToFit="1"/>
    </xf>
    <xf numFmtId="3" fontId="41" fillId="0" borderId="52" xfId="5" applyNumberFormat="1" applyFont="1" applyFill="1" applyBorder="1" applyAlignment="1" applyProtection="1">
      <alignment horizontal="center" vertical="top" shrinkToFit="1"/>
    </xf>
    <xf numFmtId="3" fontId="41" fillId="0" borderId="53" xfId="0" applyNumberFormat="1" applyFont="1" applyFill="1" applyBorder="1" applyAlignment="1" applyProtection="1">
      <alignment horizontal="center" vertical="top" shrinkToFit="1"/>
    </xf>
    <xf numFmtId="3" fontId="28" fillId="7" borderId="10" xfId="0" applyNumberFormat="1" applyFont="1" applyFill="1" applyBorder="1" applyAlignment="1" applyProtection="1">
      <alignment horizontal="center" vertical="top" shrinkToFit="1"/>
    </xf>
    <xf numFmtId="3" fontId="41" fillId="0" borderId="46" xfId="0" applyNumberFormat="1" applyFont="1" applyFill="1" applyBorder="1" applyAlignment="1" applyProtection="1">
      <alignment horizontal="center" vertical="top" shrinkToFit="1"/>
    </xf>
    <xf numFmtId="3" fontId="28" fillId="9" borderId="23" xfId="0" applyNumberFormat="1" applyFont="1" applyFill="1" applyBorder="1" applyAlignment="1" applyProtection="1">
      <alignment horizontal="center" vertical="top" shrinkToFit="1"/>
    </xf>
    <xf numFmtId="3" fontId="89" fillId="0" borderId="52" xfId="5" applyNumberFormat="1" applyFont="1" applyFill="1" applyBorder="1" applyAlignment="1" applyProtection="1">
      <alignment horizontal="center" vertical="top" shrinkToFit="1"/>
    </xf>
    <xf numFmtId="3" fontId="29" fillId="0" borderId="52" xfId="5" applyNumberFormat="1" applyFont="1" applyFill="1" applyBorder="1" applyAlignment="1" applyProtection="1">
      <alignment horizontal="center" vertical="top" shrinkToFit="1"/>
    </xf>
    <xf numFmtId="3" fontId="41" fillId="8" borderId="10" xfId="0" applyNumberFormat="1" applyFont="1" applyFill="1" applyBorder="1" applyAlignment="1" applyProtection="1">
      <alignment horizontal="center" vertical="top" shrinkToFit="1"/>
    </xf>
    <xf numFmtId="176" fontId="29" fillId="0" borderId="47" xfId="5" applyNumberFormat="1" applyFont="1" applyFill="1" applyBorder="1" applyAlignment="1" applyProtection="1">
      <alignment horizontal="center" vertical="top" shrinkToFit="1"/>
    </xf>
    <xf numFmtId="2" fontId="29" fillId="0" borderId="47" xfId="5" applyNumberFormat="1" applyFont="1" applyFill="1" applyBorder="1" applyAlignment="1" applyProtection="1">
      <alignment horizontal="center" vertical="top" shrinkToFit="1"/>
    </xf>
    <xf numFmtId="0" fontId="29" fillId="0" borderId="30" xfId="5" applyFont="1" applyBorder="1" applyAlignment="1" applyProtection="1">
      <alignment horizontal="center" wrapText="1"/>
    </xf>
    <xf numFmtId="0" fontId="75" fillId="12" borderId="0" xfId="0" applyFont="1" applyFill="1" applyBorder="1" applyAlignment="1">
      <alignment horizontal="right" vertical="center"/>
    </xf>
    <xf numFmtId="0" fontId="29" fillId="2" borderId="11" xfId="5" applyFont="1" applyFill="1" applyBorder="1" applyAlignment="1" applyProtection="1">
      <alignment horizontal="left" vertical="top" wrapText="1"/>
      <protection locked="0"/>
    </xf>
    <xf numFmtId="3" fontId="38" fillId="8" borderId="32" xfId="5" applyNumberFormat="1" applyFont="1" applyFill="1" applyBorder="1" applyAlignment="1" applyProtection="1">
      <alignment horizontal="center"/>
    </xf>
    <xf numFmtId="0" fontId="29" fillId="8" borderId="27" xfId="5" applyFont="1" applyFill="1" applyBorder="1" applyAlignment="1" applyProtection="1">
      <alignment horizontal="center" textRotation="43"/>
    </xf>
    <xf numFmtId="0" fontId="29" fillId="8" borderId="28" xfId="5" applyFont="1" applyFill="1" applyBorder="1" applyAlignment="1" applyProtection="1">
      <alignment horizontal="center" textRotation="43"/>
    </xf>
    <xf numFmtId="3" fontId="38" fillId="8" borderId="32" xfId="5" applyNumberFormat="1" applyFont="1" applyFill="1" applyBorder="1" applyAlignment="1" applyProtection="1">
      <alignment horizontal="center" shrinkToFit="1"/>
    </xf>
    <xf numFmtId="0" fontId="29" fillId="18" borderId="28" xfId="5" applyFont="1" applyFill="1" applyBorder="1" applyAlignment="1" applyProtection="1">
      <alignment horizontal="center" textRotation="43"/>
    </xf>
    <xf numFmtId="0" fontId="26" fillId="18" borderId="28" xfId="5" applyFont="1" applyFill="1" applyBorder="1" applyAlignment="1" applyProtection="1">
      <alignment horizontal="center" textRotation="43"/>
    </xf>
    <xf numFmtId="0" fontId="29" fillId="9" borderId="27" xfId="5" applyFont="1" applyFill="1" applyBorder="1" applyAlignment="1" applyProtection="1">
      <alignment horizontal="center" textRotation="43"/>
    </xf>
    <xf numFmtId="0" fontId="29" fillId="9" borderId="28" xfId="5" applyFont="1" applyFill="1" applyBorder="1" applyAlignment="1" applyProtection="1">
      <alignment horizontal="center" textRotation="43"/>
    </xf>
    <xf numFmtId="0" fontId="26" fillId="9" borderId="28" xfId="5" applyFont="1" applyFill="1" applyBorder="1" applyAlignment="1" applyProtection="1">
      <alignment horizontal="center" textRotation="43"/>
    </xf>
    <xf numFmtId="0" fontId="29" fillId="8" borderId="0" xfId="5" applyFont="1" applyFill="1" applyAlignment="1" applyProtection="1">
      <alignment horizontal="left" textRotation="43" wrapText="1"/>
    </xf>
    <xf numFmtId="3" fontId="29" fillId="2" borderId="10" xfId="5" applyNumberFormat="1" applyFont="1" applyFill="1" applyBorder="1" applyAlignment="1" applyProtection="1">
      <alignment horizontal="left" vertical="top" wrapText="1" shrinkToFit="1"/>
      <protection locked="0"/>
    </xf>
    <xf numFmtId="0" fontId="89" fillId="0" borderId="0" xfId="5" applyFont="1" applyFill="1" applyBorder="1" applyAlignment="1" applyProtection="1">
      <alignment horizontal="left" textRotation="43" wrapText="1"/>
    </xf>
    <xf numFmtId="0" fontId="92" fillId="14" borderId="28" xfId="5" applyFont="1" applyFill="1" applyBorder="1" applyAlignment="1" applyProtection="1">
      <alignment horizontal="left" textRotation="43" wrapText="1"/>
    </xf>
    <xf numFmtId="0" fontId="41" fillId="3" borderId="0" xfId="5" applyFont="1" applyFill="1" applyBorder="1" applyAlignment="1" applyProtection="1">
      <alignment textRotation="43" wrapText="1"/>
    </xf>
    <xf numFmtId="0" fontId="41" fillId="8" borderId="0" xfId="5" applyFont="1" applyFill="1" applyBorder="1" applyAlignment="1" applyProtection="1">
      <alignment textRotation="43" wrapText="1"/>
    </xf>
    <xf numFmtId="0" fontId="41" fillId="7" borderId="0" xfId="5" applyFont="1" applyFill="1" applyBorder="1" applyAlignment="1" applyProtection="1">
      <alignment horizontal="center" textRotation="43" wrapText="1"/>
    </xf>
    <xf numFmtId="0" fontId="29" fillId="0" borderId="17" xfId="5" applyFont="1" applyBorder="1" applyAlignment="1" applyProtection="1">
      <alignment horizontal="center" wrapText="1"/>
    </xf>
    <xf numFmtId="176" fontId="29" fillId="2" borderId="23" xfId="5" applyNumberFormat="1" applyFont="1" applyFill="1" applyBorder="1" applyAlignment="1" applyProtection="1">
      <alignment horizontal="center" vertical="top" wrapText="1" shrinkToFit="1"/>
      <protection locked="0"/>
    </xf>
    <xf numFmtId="2" fontId="29" fillId="0" borderId="48" xfId="5" applyNumberFormat="1" applyFont="1" applyFill="1" applyBorder="1" applyAlignment="1" applyProtection="1">
      <alignment horizontal="left" vertical="top" wrapText="1" shrinkToFit="1"/>
    </xf>
    <xf numFmtId="2" fontId="29" fillId="0" borderId="47" xfId="5" applyNumberFormat="1" applyFont="1" applyFill="1" applyBorder="1" applyAlignment="1" applyProtection="1">
      <alignment horizontal="left" vertical="top" wrapText="1" shrinkToFit="1"/>
    </xf>
    <xf numFmtId="2" fontId="29" fillId="0" borderId="44" xfId="5" applyNumberFormat="1" applyFont="1" applyFill="1" applyBorder="1" applyAlignment="1" applyProtection="1">
      <alignment horizontal="center" vertical="top" wrapText="1" shrinkToFit="1"/>
    </xf>
    <xf numFmtId="2" fontId="29" fillId="0" borderId="59" xfId="5" applyNumberFormat="1" applyFont="1" applyFill="1" applyBorder="1" applyAlignment="1" applyProtection="1">
      <alignment horizontal="center" vertical="top" wrapText="1" shrinkToFit="1"/>
    </xf>
    <xf numFmtId="0" fontId="0" fillId="0" borderId="0" xfId="0" applyProtection="1">
      <protection locked="0"/>
    </xf>
    <xf numFmtId="176" fontId="29" fillId="11" borderId="58" xfId="5" applyNumberFormat="1" applyFont="1" applyFill="1" applyBorder="1" applyAlignment="1" applyProtection="1">
      <alignment horizontal="center" vertical="top" wrapText="1" shrinkToFit="1"/>
      <protection locked="0"/>
    </xf>
    <xf numFmtId="0" fontId="98" fillId="0" borderId="0" xfId="5" applyFont="1" applyFill="1" applyAlignment="1" applyProtection="1">
      <alignment vertical="top"/>
    </xf>
    <xf numFmtId="0" fontId="52" fillId="0" borderId="0" xfId="5" applyFont="1" applyAlignment="1" applyProtection="1">
      <alignment horizontal="left" vertical="top"/>
    </xf>
    <xf numFmtId="0" fontId="99" fillId="0" borderId="0" xfId="5" applyFont="1" applyFill="1" applyAlignment="1" applyProtection="1">
      <alignment vertical="top"/>
    </xf>
    <xf numFmtId="0" fontId="100" fillId="0" borderId="0" xfId="5" applyFont="1" applyFill="1" applyBorder="1" applyAlignment="1" applyProtection="1">
      <alignment horizontal="left" vertical="center"/>
    </xf>
    <xf numFmtId="0" fontId="100" fillId="0" borderId="0" xfId="5" applyFont="1" applyFill="1" applyBorder="1" applyAlignment="1" applyProtection="1">
      <alignment horizontal="center" vertical="center"/>
    </xf>
    <xf numFmtId="171" fontId="101" fillId="0" borderId="0" xfId="5" applyNumberFormat="1" applyFont="1" applyFill="1" applyBorder="1" applyAlignment="1" applyProtection="1">
      <alignment vertical="center"/>
    </xf>
    <xf numFmtId="172" fontId="101" fillId="0" borderId="0" xfId="5" applyNumberFormat="1" applyFont="1" applyFill="1" applyBorder="1" applyAlignment="1" applyProtection="1">
      <alignment vertical="center"/>
    </xf>
    <xf numFmtId="171" fontId="101" fillId="0" borderId="0" xfId="5" applyNumberFormat="1" applyFont="1" applyFill="1" applyBorder="1" applyAlignment="1" applyProtection="1">
      <alignment horizontal="center" vertical="center"/>
    </xf>
    <xf numFmtId="171" fontId="101" fillId="0" borderId="0" xfId="5" applyNumberFormat="1" applyFont="1" applyFill="1" applyBorder="1" applyAlignment="1" applyProtection="1">
      <alignment horizontal="left" vertical="center"/>
    </xf>
    <xf numFmtId="172" fontId="101" fillId="0" borderId="0" xfId="5" applyNumberFormat="1" applyFont="1" applyFill="1" applyBorder="1" applyAlignment="1" applyProtection="1">
      <alignment horizontal="center" vertical="center"/>
    </xf>
    <xf numFmtId="0" fontId="103" fillId="0" borderId="17" xfId="5" applyFont="1" applyFill="1" applyBorder="1" applyAlignment="1" applyProtection="1">
      <alignment horizontal="center" textRotation="43"/>
    </xf>
    <xf numFmtId="0" fontId="102" fillId="0" borderId="17" xfId="5" applyFont="1" applyFill="1" applyBorder="1" applyAlignment="1" applyProtection="1">
      <alignment horizontal="center" textRotation="43"/>
    </xf>
    <xf numFmtId="0" fontId="102" fillId="0" borderId="17" xfId="5" applyFont="1" applyFill="1" applyBorder="1" applyAlignment="1" applyProtection="1">
      <alignment horizontal="center"/>
    </xf>
    <xf numFmtId="0" fontId="103" fillId="0" borderId="17" xfId="5" applyFont="1" applyFill="1" applyBorder="1" applyAlignment="1" applyProtection="1">
      <alignment horizontal="center"/>
    </xf>
    <xf numFmtId="3" fontId="103" fillId="0" borderId="36" xfId="0" applyNumberFormat="1" applyFont="1" applyFill="1" applyBorder="1" applyAlignment="1" applyProtection="1">
      <alignment horizontal="center" vertical="top" shrinkToFit="1"/>
    </xf>
    <xf numFmtId="3" fontId="102" fillId="2" borderId="9" xfId="5" applyNumberFormat="1" applyFont="1" applyFill="1" applyBorder="1" applyAlignment="1" applyProtection="1">
      <alignment horizontal="center" vertical="top" shrinkToFit="1"/>
      <protection locked="0"/>
    </xf>
    <xf numFmtId="0" fontId="106" fillId="0" borderId="0" xfId="5" applyFont="1" applyAlignment="1" applyProtection="1">
      <alignment horizontal="left" vertical="top"/>
    </xf>
    <xf numFmtId="0" fontId="107" fillId="0" borderId="0" xfId="5" applyFont="1" applyAlignment="1" applyProtection="1">
      <alignment horizontal="center" vertical="top"/>
    </xf>
    <xf numFmtId="0" fontId="106" fillId="0" borderId="0" xfId="5" applyFont="1" applyAlignment="1" applyProtection="1">
      <alignment horizontal="center" vertical="top"/>
    </xf>
    <xf numFmtId="0" fontId="95" fillId="2" borderId="10" xfId="0" applyFont="1" applyFill="1" applyBorder="1" applyAlignment="1" applyProtection="1">
      <alignment horizontal="left" vertical="top" wrapText="1" shrinkToFit="1"/>
      <protection locked="0"/>
    </xf>
    <xf numFmtId="0" fontId="95" fillId="2" borderId="11" xfId="0" applyFont="1" applyFill="1" applyBorder="1" applyAlignment="1" applyProtection="1">
      <alignment horizontal="left" vertical="top" wrapText="1" shrinkToFit="1"/>
      <protection locked="0"/>
    </xf>
    <xf numFmtId="0" fontId="95" fillId="2" borderId="43" xfId="0" applyFont="1" applyFill="1" applyBorder="1" applyAlignment="1" applyProtection="1">
      <alignment horizontal="left" vertical="top" wrapText="1" shrinkToFit="1"/>
      <protection locked="0"/>
    </xf>
    <xf numFmtId="0" fontId="0" fillId="0" borderId="0" xfId="0" applyAlignment="1" applyProtection="1">
      <alignment horizontal="left"/>
      <protection locked="0"/>
    </xf>
    <xf numFmtId="2" fontId="29" fillId="2" borderId="10" xfId="5" applyNumberFormat="1" applyFont="1" applyFill="1" applyBorder="1" applyAlignment="1" applyProtection="1">
      <alignment horizontal="left" vertical="top" wrapText="1" shrinkToFit="1"/>
      <protection locked="0"/>
    </xf>
    <xf numFmtId="2" fontId="29" fillId="2" borderId="7" xfId="5" applyNumberFormat="1" applyFont="1" applyFill="1" applyBorder="1" applyAlignment="1" applyProtection="1">
      <alignment horizontal="left" vertical="top" wrapText="1" shrinkToFit="1"/>
      <protection locked="0"/>
    </xf>
    <xf numFmtId="0" fontId="24" fillId="0" borderId="0" xfId="5" applyFont="1" applyAlignment="1" applyProtection="1">
      <alignment horizontal="center" vertical="top" wrapText="1"/>
      <protection locked="0"/>
    </xf>
    <xf numFmtId="3" fontId="41" fillId="0" borderId="34" xfId="0" applyNumberFormat="1" applyFont="1" applyFill="1" applyBorder="1" applyAlignment="1" applyProtection="1">
      <alignment horizontal="center" vertical="top" shrinkToFit="1"/>
      <protection locked="0"/>
    </xf>
    <xf numFmtId="0" fontId="26" fillId="0" borderId="18" xfId="5" applyFont="1" applyFill="1" applyBorder="1" applyAlignment="1" applyProtection="1">
      <alignment horizontal="center" textRotation="43"/>
    </xf>
    <xf numFmtId="0" fontId="26" fillId="0" borderId="18" xfId="5" applyFont="1" applyFill="1" applyBorder="1" applyAlignment="1" applyProtection="1">
      <alignment horizontal="center"/>
    </xf>
    <xf numFmtId="0" fontId="29" fillId="0" borderId="18" xfId="5" applyFont="1" applyFill="1" applyBorder="1" applyAlignment="1" applyProtection="1">
      <alignment horizontal="center" textRotation="43" wrapText="1"/>
    </xf>
    <xf numFmtId="0" fontId="41" fillId="0" borderId="19" xfId="5" applyFont="1" applyFill="1" applyBorder="1" applyAlignment="1" applyProtection="1">
      <alignment horizontal="center" textRotation="43" wrapText="1"/>
    </xf>
    <xf numFmtId="0" fontId="29" fillId="0" borderId="19" xfId="5" applyFont="1" applyFill="1" applyBorder="1" applyAlignment="1" applyProtection="1">
      <alignment horizontal="center" wrapText="1"/>
    </xf>
    <xf numFmtId="0" fontId="29" fillId="0" borderId="19" xfId="5" applyFont="1" applyFill="1" applyBorder="1" applyAlignment="1" applyProtection="1">
      <alignment horizontal="center" textRotation="43"/>
    </xf>
    <xf numFmtId="0" fontId="29" fillId="0" borderId="19" xfId="5" applyFont="1" applyFill="1" applyBorder="1" applyAlignment="1" applyProtection="1">
      <alignment horizontal="center"/>
    </xf>
    <xf numFmtId="0" fontId="29" fillId="0" borderId="19" xfId="5" applyFont="1" applyFill="1" applyBorder="1" applyAlignment="1" applyProtection="1">
      <alignment horizontal="left" wrapText="1"/>
    </xf>
    <xf numFmtId="0" fontId="26" fillId="0" borderId="18" xfId="5" applyFont="1" applyFill="1" applyBorder="1" applyAlignment="1" applyProtection="1">
      <alignment horizontal="left" wrapText="1"/>
    </xf>
    <xf numFmtId="0" fontId="31" fillId="14" borderId="30" xfId="5" applyFont="1" applyFill="1" applyBorder="1" applyAlignment="1" applyProtection="1">
      <alignment horizontal="center" textRotation="43"/>
    </xf>
    <xf numFmtId="0" fontId="29" fillId="14" borderId="30" xfId="5" applyFont="1" applyFill="1" applyBorder="1" applyAlignment="1" applyProtection="1">
      <alignment horizontal="center" textRotation="43"/>
    </xf>
    <xf numFmtId="0" fontId="29" fillId="14" borderId="30" xfId="5" applyFont="1" applyFill="1" applyBorder="1" applyAlignment="1" applyProtection="1">
      <alignment horizontal="center"/>
    </xf>
    <xf numFmtId="3" fontId="29" fillId="14" borderId="9" xfId="5" applyNumberFormat="1" applyFont="1" applyFill="1" applyBorder="1" applyAlignment="1" applyProtection="1">
      <alignment horizontal="center" vertical="top" shrinkToFit="1"/>
    </xf>
    <xf numFmtId="0" fontId="102" fillId="0" borderId="19" xfId="5" applyFont="1" applyFill="1" applyBorder="1" applyAlignment="1" applyProtection="1">
      <alignment horizontal="center" textRotation="43"/>
    </xf>
    <xf numFmtId="0" fontId="103" fillId="0" borderId="18" xfId="5" applyFont="1" applyFill="1" applyBorder="1" applyAlignment="1" applyProtection="1">
      <alignment horizontal="center" textRotation="43"/>
    </xf>
    <xf numFmtId="0" fontId="103" fillId="0" borderId="18" xfId="5" applyFont="1" applyFill="1" applyBorder="1" applyAlignment="1" applyProtection="1">
      <alignment horizontal="center"/>
    </xf>
    <xf numFmtId="0" fontId="102" fillId="0" borderId="0" xfId="5" applyFont="1" applyFill="1" applyBorder="1" applyAlignment="1" applyProtection="1">
      <alignment horizontal="center" textRotation="43" wrapText="1"/>
    </xf>
    <xf numFmtId="0" fontId="102" fillId="0" borderId="0" xfId="5" applyFont="1" applyFill="1" applyBorder="1" applyAlignment="1" applyProtection="1">
      <alignment horizontal="left"/>
    </xf>
    <xf numFmtId="0" fontId="102" fillId="0" borderId="19" xfId="5" applyFont="1" applyFill="1" applyBorder="1" applyAlignment="1" applyProtection="1">
      <alignment horizontal="center"/>
    </xf>
    <xf numFmtId="0" fontId="103" fillId="0" borderId="61" xfId="5" applyFont="1" applyFill="1" applyBorder="1" applyAlignment="1" applyProtection="1">
      <alignment horizontal="center" textRotation="43"/>
    </xf>
    <xf numFmtId="0" fontId="103" fillId="0" borderId="61" xfId="5" applyFont="1" applyFill="1" applyBorder="1" applyAlignment="1" applyProtection="1">
      <alignment horizontal="left"/>
    </xf>
    <xf numFmtId="0" fontId="26" fillId="0" borderId="17" xfId="5" applyFont="1" applyFill="1" applyBorder="1" applyAlignment="1" applyProtection="1">
      <alignment horizontal="center" textRotation="43"/>
    </xf>
    <xf numFmtId="0" fontId="41" fillId="0" borderId="17" xfId="5" applyFont="1" applyFill="1" applyBorder="1" applyAlignment="1" applyProtection="1">
      <alignment horizontal="center" textRotation="43"/>
    </xf>
    <xf numFmtId="0" fontId="26" fillId="0" borderId="17" xfId="5" applyFont="1" applyFill="1" applyBorder="1" applyAlignment="1" applyProtection="1">
      <alignment horizontal="center"/>
    </xf>
    <xf numFmtId="3" fontId="29" fillId="0" borderId="46" xfId="5" applyNumberFormat="1" applyFont="1" applyFill="1" applyBorder="1" applyAlignment="1" applyProtection="1">
      <alignment horizontal="center" vertical="top" shrinkToFit="1"/>
    </xf>
    <xf numFmtId="3" fontId="29" fillId="2" borderId="23" xfId="5" applyNumberFormat="1" applyFont="1" applyFill="1" applyBorder="1" applyAlignment="1" applyProtection="1">
      <alignment horizontal="center" vertical="top" shrinkToFit="1"/>
      <protection locked="0"/>
    </xf>
    <xf numFmtId="3" fontId="28" fillId="0" borderId="34" xfId="0" applyNumberFormat="1" applyFont="1" applyFill="1" applyBorder="1" applyAlignment="1" applyProtection="1">
      <alignment horizontal="center" vertical="top" wrapText="1" shrinkToFit="1"/>
    </xf>
    <xf numFmtId="0" fontId="29" fillId="0" borderId="17" xfId="5" applyFont="1" applyBorder="1" applyAlignment="1" applyProtection="1">
      <alignment horizontal="center" textRotation="43" wrapText="1"/>
    </xf>
    <xf numFmtId="0" fontId="26" fillId="0" borderId="17" xfId="5" applyFont="1" applyFill="1" applyBorder="1" applyAlignment="1" applyProtection="1">
      <alignment horizontal="left"/>
    </xf>
    <xf numFmtId="0" fontId="26" fillId="0" borderId="17" xfId="5" applyFont="1" applyFill="1" applyBorder="1" applyAlignment="1" applyProtection="1">
      <alignment horizontal="left" wrapText="1"/>
    </xf>
    <xf numFmtId="172" fontId="37" fillId="0" borderId="17" xfId="5" applyNumberFormat="1" applyFont="1" applyFill="1" applyBorder="1" applyAlignment="1" applyProtection="1">
      <alignment horizontal="center" vertical="center"/>
    </xf>
    <xf numFmtId="3" fontId="28" fillId="0" borderId="46" xfId="0" applyNumberFormat="1" applyFont="1" applyFill="1" applyBorder="1" applyAlignment="1" applyProtection="1">
      <alignment horizontal="center" vertical="top" shrinkToFit="1"/>
    </xf>
    <xf numFmtId="168" fontId="28" fillId="2" borderId="9" xfId="0" applyNumberFormat="1" applyFont="1" applyFill="1" applyBorder="1" applyAlignment="1" applyProtection="1">
      <alignment horizontal="center" vertical="top" shrinkToFit="1"/>
      <protection locked="0"/>
    </xf>
    <xf numFmtId="0" fontId="29" fillId="0" borderId="28" xfId="5" applyFont="1" applyFill="1" applyBorder="1" applyAlignment="1" applyProtection="1">
      <alignment horizontal="center" textRotation="43"/>
    </xf>
    <xf numFmtId="2" fontId="6" fillId="2" borderId="22" xfId="0" applyNumberFormat="1" applyFont="1" applyFill="1" applyBorder="1" applyAlignment="1" applyProtection="1">
      <alignment horizontal="left" vertical="top" shrinkToFit="1"/>
      <protection locked="0"/>
    </xf>
    <xf numFmtId="2" fontId="6" fillId="2" borderId="10" xfId="0" applyNumberFormat="1" applyFont="1" applyFill="1" applyBorder="1" applyAlignment="1" applyProtection="1">
      <alignment horizontal="left" vertical="top" shrinkToFit="1"/>
      <protection locked="0"/>
    </xf>
    <xf numFmtId="1" fontId="6" fillId="2" borderId="22" xfId="0" applyNumberFormat="1" applyFont="1" applyFill="1" applyBorder="1" applyAlignment="1" applyProtection="1">
      <alignment horizontal="left" vertical="top" shrinkToFit="1"/>
      <protection locked="0"/>
    </xf>
    <xf numFmtId="0" fontId="6" fillId="2" borderId="23" xfId="0" applyFont="1" applyFill="1" applyBorder="1" applyAlignment="1" applyProtection="1">
      <alignment horizontal="left" vertical="top" wrapText="1" shrinkToFit="1"/>
      <protection locked="0"/>
    </xf>
    <xf numFmtId="0" fontId="29" fillId="0" borderId="62" xfId="5" applyFont="1" applyFill="1" applyBorder="1" applyAlignment="1" applyProtection="1">
      <alignment horizontal="center" textRotation="43" wrapText="1"/>
    </xf>
    <xf numFmtId="0" fontId="29" fillId="0" borderId="62" xfId="5" applyFont="1" applyFill="1" applyBorder="1" applyAlignment="1" applyProtection="1">
      <alignment horizontal="center" textRotation="43"/>
    </xf>
    <xf numFmtId="0" fontId="26" fillId="0" borderId="62" xfId="5" applyFont="1" applyFill="1" applyBorder="1" applyAlignment="1" applyProtection="1">
      <alignment horizontal="center" textRotation="43"/>
    </xf>
    <xf numFmtId="0" fontId="102" fillId="0" borderId="62" xfId="5" applyFont="1" applyFill="1" applyBorder="1" applyAlignment="1" applyProtection="1">
      <alignment horizontal="center" textRotation="43"/>
    </xf>
    <xf numFmtId="0" fontId="103" fillId="0" borderId="62" xfId="5" applyFont="1" applyFill="1" applyBorder="1" applyAlignment="1" applyProtection="1">
      <alignment horizontal="center" textRotation="43"/>
    </xf>
    <xf numFmtId="0" fontId="29" fillId="0" borderId="61" xfId="5" applyFont="1" applyFill="1" applyBorder="1" applyAlignment="1" applyProtection="1">
      <alignment horizontal="center" textRotation="43" wrapText="1"/>
    </xf>
    <xf numFmtId="0" fontId="89" fillId="0" borderId="0" xfId="5" applyFont="1" applyFill="1" applyBorder="1" applyAlignment="1" applyProtection="1">
      <alignment horizontal="center" textRotation="43" wrapText="1"/>
    </xf>
    <xf numFmtId="0" fontId="111" fillId="0" borderId="15" xfId="5" applyFont="1" applyFill="1" applyBorder="1" applyAlignment="1" applyProtection="1">
      <alignment horizontal="left" shrinkToFit="1"/>
    </xf>
    <xf numFmtId="0" fontId="112" fillId="0" borderId="0" xfId="5" applyFont="1" applyAlignment="1" applyProtection="1">
      <alignment horizontal="left" vertical="top"/>
    </xf>
    <xf numFmtId="0" fontId="115" fillId="0" borderId="0" xfId="5" applyFont="1" applyFill="1" applyAlignment="1" applyProtection="1">
      <alignment horizontal="center" vertical="top"/>
    </xf>
    <xf numFmtId="0" fontId="4" fillId="0" borderId="0" xfId="0" applyFont="1" applyFill="1" applyBorder="1" applyAlignment="1">
      <alignment shrinkToFit="1"/>
    </xf>
    <xf numFmtId="164" fontId="21" fillId="0" borderId="0" xfId="0" applyNumberFormat="1" applyFont="1" applyFill="1" applyBorder="1" applyAlignment="1">
      <alignment horizontal="center" wrapText="1" shrinkToFit="1"/>
    </xf>
    <xf numFmtId="0" fontId="0" fillId="0" borderId="0" xfId="0" applyAlignment="1">
      <alignment shrinkToFit="1"/>
    </xf>
    <xf numFmtId="0" fontId="0" fillId="0" borderId="0" xfId="0" applyAlignment="1">
      <alignment horizontal="center" shrinkToFit="1"/>
    </xf>
    <xf numFmtId="0" fontId="3" fillId="0" borderId="0" xfId="0" applyFont="1" applyAlignment="1">
      <alignment shrinkToFit="1"/>
    </xf>
    <xf numFmtId="3" fontId="29" fillId="0" borderId="48" xfId="5" applyNumberFormat="1" applyFont="1" applyFill="1" applyBorder="1" applyAlignment="1" applyProtection="1">
      <alignment horizontal="center" vertical="top" shrinkToFit="1"/>
    </xf>
    <xf numFmtId="0" fontId="27" fillId="0" borderId="0" xfId="5" applyFont="1" applyAlignment="1" applyProtection="1">
      <alignment horizontal="left" vertical="top"/>
    </xf>
    <xf numFmtId="0" fontId="21" fillId="0" borderId="26" xfId="0" applyFont="1" applyFill="1" applyBorder="1" applyAlignment="1" applyProtection="1">
      <alignment wrapText="1" shrinkToFit="1"/>
    </xf>
    <xf numFmtId="0" fontId="41" fillId="0" borderId="30" xfId="5" applyFont="1" applyFill="1" applyBorder="1" applyAlignment="1" applyProtection="1">
      <alignment horizontal="center" textRotation="43" wrapText="1"/>
    </xf>
    <xf numFmtId="3" fontId="29" fillId="0" borderId="55" xfId="5" applyNumberFormat="1" applyFont="1" applyFill="1" applyBorder="1" applyAlignment="1" applyProtection="1">
      <alignment horizontal="center" vertical="top" shrinkToFit="1"/>
    </xf>
    <xf numFmtId="3" fontId="29" fillId="11" borderId="10" xfId="5" applyNumberFormat="1" applyFont="1" applyFill="1" applyBorder="1" applyAlignment="1" applyProtection="1">
      <alignment horizontal="center" vertical="top" shrinkToFit="1"/>
      <protection locked="0"/>
    </xf>
    <xf numFmtId="14" fontId="43" fillId="0" borderId="0" xfId="0" applyNumberFormat="1" applyFont="1" applyAlignment="1" applyProtection="1">
      <alignment horizontal="left" vertical="center" shrinkToFit="1"/>
    </xf>
    <xf numFmtId="0" fontId="43" fillId="0" borderId="0" xfId="0" applyFont="1" applyAlignment="1" applyProtection="1">
      <alignment horizontal="right" shrinkToFit="1"/>
    </xf>
    <xf numFmtId="0" fontId="29" fillId="11" borderId="9" xfId="5" applyFont="1" applyFill="1" applyBorder="1" applyAlignment="1" applyProtection="1">
      <alignment vertical="top" wrapText="1"/>
      <protection locked="0"/>
    </xf>
    <xf numFmtId="170" fontId="29" fillId="11" borderId="10" xfId="5" applyNumberFormat="1" applyFont="1" applyFill="1" applyBorder="1" applyAlignment="1" applyProtection="1">
      <alignment horizontal="center" vertical="top" shrinkToFit="1"/>
      <protection locked="0"/>
    </xf>
    <xf numFmtId="3" fontId="29" fillId="0" borderId="65" xfId="5" applyNumberFormat="1" applyFont="1" applyFill="1" applyBorder="1" applyAlignment="1" applyProtection="1">
      <alignment horizontal="center" vertical="top" shrinkToFit="1"/>
    </xf>
    <xf numFmtId="3" fontId="28" fillId="0" borderId="60" xfId="0" applyNumberFormat="1" applyFont="1" applyFill="1" applyBorder="1" applyAlignment="1" applyProtection="1">
      <alignment horizontal="center" vertical="top" shrinkToFit="1"/>
    </xf>
    <xf numFmtId="3" fontId="28" fillId="0" borderId="14" xfId="0" applyNumberFormat="1" applyFont="1" applyFill="1" applyBorder="1" applyAlignment="1" applyProtection="1">
      <alignment horizontal="center" vertical="top" shrinkToFit="1"/>
    </xf>
    <xf numFmtId="0" fontId="26" fillId="0" borderId="0" xfId="5" applyFont="1" applyAlignment="1" applyProtection="1">
      <alignment vertical="top"/>
    </xf>
    <xf numFmtId="0" fontId="25" fillId="0" borderId="0" xfId="5" applyFont="1" applyAlignment="1" applyProtection="1">
      <alignment vertical="top"/>
    </xf>
    <xf numFmtId="3" fontId="89" fillId="0" borderId="0" xfId="5" applyNumberFormat="1" applyFont="1" applyFill="1" applyBorder="1" applyAlignment="1" applyProtection="1">
      <alignment horizontal="center" shrinkToFit="1"/>
    </xf>
    <xf numFmtId="0" fontId="89" fillId="0" borderId="16" xfId="5" applyFont="1" applyFill="1" applyBorder="1" applyAlignment="1" applyProtection="1">
      <alignment horizontal="center" shrinkToFit="1"/>
    </xf>
    <xf numFmtId="0" fontId="43" fillId="0" borderId="0" xfId="5" applyFont="1" applyFill="1" applyBorder="1" applyAlignment="1" applyProtection="1">
      <alignment vertical="top"/>
    </xf>
    <xf numFmtId="0" fontId="45" fillId="0" borderId="0" xfId="6" applyFont="1" applyFill="1" applyBorder="1" applyAlignment="1" applyProtection="1">
      <alignment horizontal="left" vertical="top"/>
    </xf>
    <xf numFmtId="0" fontId="45" fillId="0" borderId="0" xfId="6" applyFont="1" applyFill="1" applyBorder="1" applyAlignment="1" applyProtection="1">
      <alignment horizontal="left" vertical="top" shrinkToFit="1"/>
    </xf>
    <xf numFmtId="0" fontId="118" fillId="0" borderId="17" xfId="5" applyFont="1" applyFill="1" applyBorder="1" applyAlignment="1" applyProtection="1">
      <alignment horizontal="left" shrinkToFit="1"/>
    </xf>
    <xf numFmtId="0" fontId="118" fillId="0" borderId="17" xfId="5" applyFont="1" applyFill="1" applyBorder="1" applyAlignment="1" applyProtection="1">
      <alignment horizontal="left" wrapText="1"/>
    </xf>
    <xf numFmtId="3" fontId="41" fillId="0" borderId="26" xfId="5" applyNumberFormat="1" applyFont="1" applyBorder="1" applyAlignment="1" applyProtection="1">
      <alignment horizontal="center" vertical="top" shrinkToFit="1"/>
    </xf>
    <xf numFmtId="0" fontId="24" fillId="0" borderId="18" xfId="5" applyFont="1" applyBorder="1" applyAlignment="1" applyProtection="1">
      <alignment horizontal="left" wrapText="1"/>
    </xf>
    <xf numFmtId="0" fontId="31" fillId="0" borderId="0" xfId="5" applyFont="1" applyAlignment="1" applyProtection="1">
      <alignment horizontal="left" vertical="top" shrinkToFit="1"/>
    </xf>
    <xf numFmtId="1" fontId="109" fillId="0" borderId="0" xfId="0" applyNumberFormat="1" applyFont="1" applyBorder="1" applyAlignment="1" applyProtection="1">
      <alignment horizontal="left" shrinkToFit="1"/>
    </xf>
    <xf numFmtId="0" fontId="24" fillId="0" borderId="0" xfId="5" applyFont="1" applyAlignment="1" applyProtection="1">
      <alignment horizontal="left"/>
    </xf>
    <xf numFmtId="0" fontId="27" fillId="0" borderId="0" xfId="5" applyFont="1" applyBorder="1" applyAlignment="1" applyProtection="1">
      <alignment horizontal="left"/>
    </xf>
    <xf numFmtId="0" fontId="23" fillId="0" borderId="0" xfId="5" applyFont="1" applyAlignment="1" applyProtection="1">
      <alignment horizontal="left"/>
    </xf>
    <xf numFmtId="0" fontId="43" fillId="0" borderId="0" xfId="0" applyFont="1" applyAlignment="1" applyProtection="1">
      <alignment horizontal="center" shrinkToFit="1"/>
    </xf>
    <xf numFmtId="0" fontId="45" fillId="0" borderId="0" xfId="6" applyFont="1" applyFill="1" applyAlignment="1" applyProtection="1">
      <alignment horizontal="left"/>
    </xf>
    <xf numFmtId="0" fontId="45" fillId="0" borderId="0" xfId="6" applyFont="1" applyFill="1" applyAlignment="1" applyProtection="1">
      <alignment horizontal="center" shrinkToFit="1"/>
    </xf>
    <xf numFmtId="0" fontId="27" fillId="0" borderId="0" xfId="5" applyFont="1" applyFill="1" applyBorder="1" applyAlignment="1" applyProtection="1">
      <alignment horizontal="left"/>
    </xf>
    <xf numFmtId="0" fontId="31" fillId="0" borderId="0" xfId="5" applyFont="1" applyAlignment="1" applyProtection="1">
      <alignment horizontal="left" shrinkToFit="1"/>
    </xf>
    <xf numFmtId="0" fontId="34" fillId="0" borderId="0" xfId="5" applyFont="1" applyFill="1" applyBorder="1" applyAlignment="1" applyProtection="1"/>
    <xf numFmtId="0" fontId="29" fillId="0" borderId="19" xfId="5" applyFont="1" applyFill="1" applyBorder="1" applyAlignment="1" applyProtection="1">
      <alignment textRotation="43" wrapText="1"/>
    </xf>
    <xf numFmtId="0" fontId="31" fillId="19" borderId="28" xfId="5" applyFont="1" applyFill="1" applyBorder="1" applyAlignment="1" applyProtection="1">
      <alignment horizontal="center" textRotation="43"/>
    </xf>
    <xf numFmtId="0" fontId="116" fillId="19" borderId="28" xfId="5" applyFont="1" applyFill="1" applyBorder="1" applyAlignment="1" applyProtection="1">
      <alignment horizontal="right" shrinkToFit="1"/>
    </xf>
    <xf numFmtId="0" fontId="29" fillId="19" borderId="28" xfId="5" applyFont="1" applyFill="1" applyBorder="1" applyAlignment="1" applyProtection="1">
      <alignment horizontal="center"/>
    </xf>
    <xf numFmtId="3" fontId="41" fillId="19" borderId="10" xfId="0" applyNumberFormat="1" applyFont="1" applyFill="1" applyBorder="1" applyAlignment="1" applyProtection="1">
      <alignment horizontal="center" vertical="top" shrinkToFit="1"/>
    </xf>
    <xf numFmtId="0" fontId="27" fillId="14" borderId="28" xfId="5" applyFont="1" applyFill="1" applyBorder="1" applyAlignment="1" applyProtection="1">
      <alignment horizontal="center" textRotation="43" wrapText="1"/>
    </xf>
    <xf numFmtId="3" fontId="92" fillId="14" borderId="28" xfId="5" applyNumberFormat="1" applyFont="1" applyFill="1" applyBorder="1" applyAlignment="1" applyProtection="1">
      <alignment horizontal="center" shrinkToFit="1"/>
    </xf>
    <xf numFmtId="3" fontId="85" fillId="14" borderId="28" xfId="5" applyNumberFormat="1" applyFont="1" applyFill="1" applyBorder="1" applyAlignment="1" applyProtection="1">
      <alignment horizontal="center"/>
    </xf>
    <xf numFmtId="0" fontId="41" fillId="0" borderId="61" xfId="5" applyFont="1" applyFill="1" applyBorder="1" applyAlignment="1" applyProtection="1">
      <alignment horizontal="center" textRotation="43" wrapText="1"/>
    </xf>
    <xf numFmtId="0" fontId="32" fillId="0" borderId="0" xfId="2" applyFont="1" applyFill="1" applyBorder="1" applyAlignment="1">
      <alignment horizontal="left" vertical="top"/>
    </xf>
    <xf numFmtId="0" fontId="68" fillId="0" borderId="0" xfId="2" applyFont="1" applyBorder="1" applyAlignment="1" applyProtection="1">
      <alignment vertical="top"/>
    </xf>
    <xf numFmtId="0" fontId="68" fillId="0" borderId="0" xfId="2" applyFont="1" applyFill="1" applyBorder="1" applyAlignment="1" applyProtection="1">
      <alignment vertical="top"/>
    </xf>
    <xf numFmtId="0" fontId="74" fillId="0" borderId="0" xfId="2" applyFont="1" applyFill="1" applyBorder="1" applyAlignment="1">
      <alignment horizontal="left" vertical="top"/>
    </xf>
    <xf numFmtId="0" fontId="73" fillId="0" borderId="0" xfId="2" applyFont="1" applyFill="1" applyBorder="1" applyAlignment="1">
      <alignment horizontal="left" vertical="top"/>
    </xf>
    <xf numFmtId="14" fontId="68" fillId="0" borderId="0" xfId="2" applyNumberFormat="1" applyFont="1" applyFill="1" applyBorder="1" applyAlignment="1" applyProtection="1">
      <alignment horizontal="center" vertical="top"/>
    </xf>
    <xf numFmtId="175" fontId="68" fillId="0" borderId="0" xfId="2" applyNumberFormat="1" applyFont="1" applyFill="1" applyBorder="1" applyAlignment="1" applyProtection="1">
      <alignment vertical="top"/>
    </xf>
    <xf numFmtId="0" fontId="41" fillId="0" borderId="0" xfId="2" applyFont="1" applyFill="1" applyBorder="1" applyAlignment="1" applyProtection="1">
      <alignment vertical="top"/>
    </xf>
    <xf numFmtId="0" fontId="68" fillId="0" borderId="0" xfId="2" applyFont="1" applyFill="1" applyBorder="1" applyAlignment="1" applyProtection="1">
      <alignment horizontal="center" vertical="top"/>
    </xf>
    <xf numFmtId="0" fontId="76" fillId="0" borderId="0" xfId="2" applyFont="1" applyFill="1" applyBorder="1" applyAlignment="1" applyProtection="1">
      <alignment vertical="top"/>
    </xf>
    <xf numFmtId="0" fontId="70" fillId="0" borderId="0" xfId="2" applyFont="1" applyFill="1" applyBorder="1" applyAlignment="1" applyProtection="1">
      <alignment vertical="top"/>
    </xf>
    <xf numFmtId="0" fontId="68" fillId="0" borderId="0" xfId="2" applyFont="1" applyBorder="1" applyAlignment="1" applyProtection="1">
      <alignment vertical="center"/>
    </xf>
    <xf numFmtId="0" fontId="41" fillId="0" borderId="0" xfId="2" applyFont="1" applyFill="1" applyBorder="1" applyAlignment="1" applyProtection="1">
      <alignment vertical="center" wrapText="1"/>
    </xf>
    <xf numFmtId="0" fontId="68" fillId="0" borderId="0" xfId="2" applyFont="1" applyFill="1" applyBorder="1" applyAlignment="1" applyProtection="1">
      <alignment vertical="center"/>
    </xf>
    <xf numFmtId="0" fontId="7" fillId="0" borderId="0" xfId="2" applyFont="1" applyFill="1" applyBorder="1" applyAlignment="1" applyProtection="1">
      <alignment vertical="top" wrapText="1"/>
    </xf>
    <xf numFmtId="0" fontId="41" fillId="0" borderId="0" xfId="2" applyFont="1" applyFill="1" applyBorder="1" applyAlignment="1" applyProtection="1">
      <alignment vertical="top" wrapText="1"/>
    </xf>
    <xf numFmtId="0" fontId="7" fillId="0" borderId="0" xfId="2" applyFont="1" applyFill="1" applyBorder="1" applyAlignment="1" applyProtection="1">
      <alignment vertical="top"/>
    </xf>
    <xf numFmtId="0" fontId="7" fillId="0" borderId="0" xfId="2" applyFont="1" applyFill="1" applyBorder="1" applyAlignment="1" applyProtection="1"/>
    <xf numFmtId="0" fontId="41" fillId="0" borderId="0" xfId="2" applyFont="1" applyFill="1" applyBorder="1" applyAlignment="1" applyProtection="1">
      <alignment wrapText="1"/>
    </xf>
    <xf numFmtId="0" fontId="68" fillId="0" borderId="0" xfId="2" applyFont="1" applyFill="1" applyBorder="1" applyAlignment="1" applyProtection="1"/>
    <xf numFmtId="0" fontId="68" fillId="0" borderId="0" xfId="2" applyFont="1" applyBorder="1" applyAlignment="1" applyProtection="1"/>
    <xf numFmtId="0" fontId="41" fillId="0" borderId="0" xfId="2" applyFont="1" applyFill="1" applyBorder="1" applyAlignment="1" applyProtection="1">
      <alignment horizontal="left" vertical="top"/>
    </xf>
    <xf numFmtId="0" fontId="7" fillId="0" borderId="0" xfId="2" applyFont="1" applyFill="1" applyBorder="1" applyAlignment="1" applyProtection="1">
      <alignment horizontal="left" vertical="top" wrapText="1"/>
    </xf>
    <xf numFmtId="0" fontId="41" fillId="0" borderId="0" xfId="2" applyFont="1" applyFill="1" applyBorder="1" applyAlignment="1" applyProtection="1">
      <alignment horizontal="left" vertical="top" wrapText="1"/>
    </xf>
    <xf numFmtId="0" fontId="53" fillId="0" borderId="0" xfId="2" applyFont="1" applyFill="1" applyBorder="1" applyAlignment="1" applyProtection="1">
      <alignment vertical="top"/>
    </xf>
    <xf numFmtId="0" fontId="71" fillId="0" borderId="0" xfId="2" applyFont="1" applyFill="1" applyBorder="1" applyAlignment="1" applyProtection="1">
      <alignment vertical="top" wrapText="1"/>
    </xf>
    <xf numFmtId="0" fontId="75" fillId="12" borderId="0" xfId="0" applyFont="1" applyFill="1" applyBorder="1" applyAlignment="1">
      <alignment horizontal="right" vertical="center"/>
    </xf>
    <xf numFmtId="1" fontId="113" fillId="0" borderId="0" xfId="0" applyNumberFormat="1" applyFont="1" applyBorder="1" applyAlignment="1" applyProtection="1">
      <alignment horizontal="left" shrinkToFit="1"/>
    </xf>
    <xf numFmtId="0" fontId="111" fillId="0" borderId="0" xfId="5" applyFont="1" applyAlignment="1" applyProtection="1">
      <alignment horizontal="left" vertical="top" shrinkToFit="1"/>
    </xf>
    <xf numFmtId="0" fontId="6" fillId="0" borderId="64" xfId="0" applyFont="1" applyFill="1" applyBorder="1" applyAlignment="1" applyProtection="1">
      <alignment vertical="top" wrapText="1" shrinkToFit="1"/>
    </xf>
    <xf numFmtId="0" fontId="6" fillId="0" borderId="0" xfId="0" applyFont="1" applyFill="1" applyBorder="1" applyAlignment="1" applyProtection="1">
      <alignment vertical="top" wrapText="1" shrinkToFit="1"/>
    </xf>
    <xf numFmtId="0" fontId="7" fillId="0" borderId="0" xfId="2" applyFont="1" applyFill="1" applyBorder="1" applyAlignment="1" applyProtection="1">
      <alignment vertical="top" wrapText="1"/>
    </xf>
    <xf numFmtId="0" fontId="68" fillId="0" borderId="0" xfId="2" applyFont="1" applyFill="1" applyBorder="1" applyAlignment="1" applyProtection="1">
      <alignment vertical="top"/>
    </xf>
    <xf numFmtId="0" fontId="123" fillId="0" borderId="0" xfId="5" applyFont="1" applyFill="1" applyAlignment="1" applyProtection="1">
      <alignment vertical="top"/>
    </xf>
    <xf numFmtId="14" fontId="50" fillId="0" borderId="0" xfId="0" applyNumberFormat="1" applyFont="1" applyAlignment="1" applyProtection="1">
      <alignment horizontal="left" vertical="center" shrinkToFit="1"/>
    </xf>
    <xf numFmtId="0" fontId="50" fillId="0" borderId="0" xfId="5" applyFont="1" applyFill="1" applyAlignment="1" applyProtection="1">
      <alignment vertical="top"/>
    </xf>
    <xf numFmtId="0" fontId="49" fillId="0" borderId="0" xfId="5" applyFont="1" applyAlignment="1" applyProtection="1">
      <alignment horizontal="left" vertical="top"/>
    </xf>
    <xf numFmtId="1" fontId="124" fillId="0" borderId="0" xfId="0" applyNumberFormat="1" applyFont="1" applyBorder="1" applyAlignment="1" applyProtection="1">
      <alignment horizontal="left" shrinkToFit="1"/>
    </xf>
    <xf numFmtId="0" fontId="125" fillId="0" borderId="17" xfId="5" applyFont="1" applyFill="1" applyBorder="1" applyAlignment="1" applyProtection="1">
      <alignment horizontal="left" textRotation="43" wrapText="1"/>
    </xf>
    <xf numFmtId="3" fontId="125" fillId="0" borderId="26" xfId="5" applyNumberFormat="1" applyFont="1" applyBorder="1" applyAlignment="1" applyProtection="1">
      <alignment horizontal="center" vertical="top" shrinkToFit="1"/>
    </xf>
    <xf numFmtId="0" fontId="118" fillId="0" borderId="0" xfId="5" applyFont="1" applyAlignment="1" applyProtection="1">
      <alignment horizontal="left" vertical="top"/>
    </xf>
    <xf numFmtId="0" fontId="127" fillId="0" borderId="0" xfId="5" applyFont="1" applyAlignment="1" applyProtection="1">
      <alignment horizontal="left" vertical="top"/>
    </xf>
    <xf numFmtId="0" fontId="127" fillId="0" borderId="0" xfId="5" applyFont="1" applyAlignment="1" applyProtection="1">
      <alignment horizontal="left"/>
    </xf>
    <xf numFmtId="0" fontId="128" fillId="0" borderId="0" xfId="5" applyFont="1" applyFill="1" applyBorder="1" applyAlignment="1" applyProtection="1">
      <alignment vertical="center"/>
    </xf>
    <xf numFmtId="0" fontId="31" fillId="0" borderId="0" xfId="5" applyFont="1" applyAlignment="1" applyProtection="1">
      <alignment horizontal="left" shrinkToFit="1"/>
    </xf>
    <xf numFmtId="0" fontId="29" fillId="0" borderId="0" xfId="5" applyFont="1" applyAlignment="1" applyProtection="1">
      <alignment horizontal="left" vertical="top"/>
    </xf>
    <xf numFmtId="0" fontId="75" fillId="12" borderId="0" xfId="0" applyFont="1" applyFill="1" applyBorder="1" applyAlignment="1">
      <alignment horizontal="left" vertical="center"/>
    </xf>
    <xf numFmtId="2" fontId="95" fillId="2" borderId="11" xfId="0" applyNumberFormat="1" applyFont="1" applyFill="1" applyBorder="1" applyAlignment="1" applyProtection="1">
      <alignment horizontal="left" vertical="top" wrapText="1" shrinkToFit="1"/>
      <protection locked="0"/>
    </xf>
    <xf numFmtId="2" fontId="95" fillId="2" borderId="43" xfId="0" applyNumberFormat="1" applyFont="1" applyFill="1" applyBorder="1" applyAlignment="1" applyProtection="1">
      <alignment horizontal="left" vertical="top" wrapText="1" shrinkToFit="1"/>
      <protection locked="0"/>
    </xf>
    <xf numFmtId="176" fontId="29" fillId="2" borderId="9" xfId="5" applyNumberFormat="1" applyFont="1" applyFill="1" applyBorder="1" applyAlignment="1" applyProtection="1">
      <alignment horizontal="center" vertical="top" wrapText="1" shrinkToFit="1"/>
      <protection locked="0"/>
    </xf>
    <xf numFmtId="14" fontId="95" fillId="2" borderId="8" xfId="0" applyNumberFormat="1" applyFont="1" applyFill="1" applyBorder="1" applyAlignment="1" applyProtection="1">
      <alignment horizontal="left" vertical="top" shrinkToFit="1"/>
      <protection locked="0"/>
    </xf>
    <xf numFmtId="3" fontId="29" fillId="0" borderId="44" xfId="5" applyNumberFormat="1" applyFont="1" applyFill="1" applyBorder="1" applyAlignment="1" applyProtection="1">
      <alignment horizontal="center" vertical="top" shrinkToFit="1"/>
    </xf>
    <xf numFmtId="3" fontId="29" fillId="0" borderId="44" xfId="5" applyNumberFormat="1" applyFont="1" applyFill="1" applyBorder="1" applyAlignment="1" applyProtection="1">
      <alignment horizontal="center" vertical="top" wrapText="1" shrinkToFit="1"/>
    </xf>
    <xf numFmtId="0" fontId="31" fillId="0" borderId="0" xfId="5" applyFont="1" applyFill="1" applyAlignment="1" applyProtection="1">
      <alignment horizontal="left" shrinkToFit="1"/>
    </xf>
    <xf numFmtId="0" fontId="31" fillId="0" borderId="0" xfId="5" applyFont="1" applyFill="1" applyAlignment="1" applyProtection="1">
      <alignment horizontal="left"/>
    </xf>
    <xf numFmtId="0" fontId="27" fillId="0" borderId="0" xfId="5" applyFont="1" applyFill="1" applyAlignment="1" applyProtection="1">
      <alignment horizontal="left"/>
    </xf>
    <xf numFmtId="0" fontId="75" fillId="12" borderId="0" xfId="0" applyFont="1" applyFill="1" applyBorder="1" applyAlignment="1">
      <alignment horizontal="right" vertical="center"/>
    </xf>
    <xf numFmtId="0" fontId="80" fillId="12" borderId="0" xfId="0" applyFont="1" applyFill="1" applyBorder="1" applyAlignment="1">
      <alignment horizontal="right" vertical="center"/>
    </xf>
    <xf numFmtId="3" fontId="28" fillId="0" borderId="59" xfId="0" applyNumberFormat="1" applyFont="1" applyFill="1" applyBorder="1" applyAlignment="1" applyProtection="1">
      <alignment horizontal="center" vertical="top" shrinkToFit="1"/>
    </xf>
    <xf numFmtId="3" fontId="29" fillId="0" borderId="69" xfId="5" applyNumberFormat="1" applyFont="1" applyBorder="1" applyAlignment="1" applyProtection="1">
      <alignment horizontal="center" vertical="top" shrinkToFit="1"/>
    </xf>
    <xf numFmtId="3" fontId="28" fillId="0" borderId="59" xfId="0" applyNumberFormat="1" applyFont="1" applyFill="1" applyBorder="1" applyAlignment="1" applyProtection="1">
      <alignment horizontal="center" vertical="top" wrapText="1" shrinkToFit="1"/>
    </xf>
    <xf numFmtId="3" fontId="28" fillId="0" borderId="70" xfId="0" applyNumberFormat="1" applyFont="1" applyFill="1" applyBorder="1" applyAlignment="1" applyProtection="1">
      <alignment horizontal="center" vertical="top" shrinkToFit="1"/>
    </xf>
    <xf numFmtId="2" fontId="29" fillId="0" borderId="71" xfId="5" applyNumberFormat="1" applyFont="1" applyFill="1" applyBorder="1" applyAlignment="1" applyProtection="1">
      <alignment horizontal="center" vertical="top" wrapText="1" shrinkToFit="1"/>
    </xf>
    <xf numFmtId="3" fontId="26" fillId="0" borderId="72" xfId="5" applyNumberFormat="1" applyFont="1" applyFill="1" applyBorder="1" applyAlignment="1" applyProtection="1">
      <alignment horizontal="center" vertical="top" shrinkToFit="1"/>
    </xf>
    <xf numFmtId="3" fontId="29" fillId="0" borderId="73" xfId="5" applyNumberFormat="1" applyFont="1" applyFill="1" applyBorder="1" applyAlignment="1" applyProtection="1">
      <alignment horizontal="center" vertical="top" shrinkToFit="1"/>
    </xf>
    <xf numFmtId="3" fontId="29" fillId="0" borderId="74" xfId="5" applyNumberFormat="1" applyFont="1" applyFill="1" applyBorder="1" applyAlignment="1" applyProtection="1">
      <alignment horizontal="center" vertical="top" shrinkToFit="1"/>
    </xf>
    <xf numFmtId="3" fontId="28" fillId="0" borderId="75" xfId="0" applyNumberFormat="1" applyFont="1" applyFill="1" applyBorder="1" applyAlignment="1" applyProtection="1">
      <alignment horizontal="center" vertical="top" shrinkToFit="1"/>
    </xf>
    <xf numFmtId="3" fontId="103" fillId="0" borderId="59" xfId="0" applyNumberFormat="1" applyFont="1" applyFill="1" applyBorder="1" applyAlignment="1" applyProtection="1">
      <alignment horizontal="center" vertical="top" shrinkToFit="1"/>
    </xf>
    <xf numFmtId="0" fontId="21" fillId="0" borderId="76" xfId="5" applyFont="1" applyFill="1" applyBorder="1" applyAlignment="1" applyProtection="1">
      <alignment horizontal="left" wrapText="1" shrinkToFit="1"/>
    </xf>
    <xf numFmtId="14" fontId="95" fillId="0" borderId="59" xfId="0" applyNumberFormat="1" applyFont="1" applyFill="1" applyBorder="1" applyAlignment="1" applyProtection="1">
      <alignment horizontal="left" vertical="top" shrinkToFit="1"/>
    </xf>
    <xf numFmtId="14" fontId="95" fillId="0" borderId="14" xfId="0" applyNumberFormat="1" applyFont="1" applyFill="1" applyBorder="1" applyAlignment="1" applyProtection="1">
      <alignment horizontal="left" vertical="top" shrinkToFit="1"/>
    </xf>
    <xf numFmtId="2" fontId="29" fillId="0" borderId="47" xfId="5" applyNumberFormat="1" applyFont="1" applyFill="1" applyBorder="1" applyAlignment="1" applyProtection="1">
      <alignment horizontal="left" vertical="top" wrapText="1"/>
    </xf>
    <xf numFmtId="0" fontId="53" fillId="0" borderId="0" xfId="0" applyFont="1"/>
    <xf numFmtId="0" fontId="10" fillId="0" borderId="0" xfId="0" applyFont="1" applyAlignment="1">
      <alignment shrinkToFit="1"/>
    </xf>
    <xf numFmtId="0" fontId="10" fillId="0" borderId="0" xfId="0" applyFont="1" applyAlignment="1">
      <alignment horizontal="center" shrinkToFit="1"/>
    </xf>
    <xf numFmtId="0" fontId="80" fillId="0" borderId="0" xfId="2" applyFont="1" applyFill="1" applyBorder="1" applyAlignment="1" applyProtection="1">
      <alignment vertical="top" wrapText="1"/>
    </xf>
    <xf numFmtId="0" fontId="7" fillId="0" borderId="0" xfId="2" applyFont="1" applyFill="1" applyBorder="1" applyAlignment="1" applyProtection="1">
      <alignment vertical="top" wrapText="1"/>
    </xf>
    <xf numFmtId="0" fontId="68" fillId="0" borderId="0" xfId="2" applyFont="1" applyFill="1" applyBorder="1" applyAlignment="1" applyProtection="1">
      <alignment vertical="top"/>
    </xf>
    <xf numFmtId="0" fontId="7" fillId="0" borderId="0" xfId="8" applyFont="1" applyFill="1" applyBorder="1" applyAlignment="1" applyProtection="1">
      <alignment vertical="top"/>
    </xf>
    <xf numFmtId="0" fontId="6" fillId="2" borderId="10" xfId="0" applyFont="1" applyFill="1" applyBorder="1" applyAlignment="1" applyProtection="1">
      <alignment horizontal="left" vertical="top" wrapText="1" shrinkToFit="1"/>
      <protection locked="0"/>
    </xf>
    <xf numFmtId="164" fontId="32" fillId="0" borderId="0" xfId="5" applyNumberFormat="1" applyFont="1" applyFill="1" applyAlignment="1" applyProtection="1">
      <alignment horizontal="center" vertical="top"/>
    </xf>
    <xf numFmtId="164" fontId="27" fillId="0" borderId="0" xfId="5" applyNumberFormat="1" applyFont="1" applyAlignment="1" applyProtection="1">
      <alignment horizontal="left" vertical="top"/>
    </xf>
    <xf numFmtId="164" fontId="27" fillId="0" borderId="0" xfId="5" applyNumberFormat="1" applyFont="1" applyBorder="1" applyAlignment="1" applyProtection="1">
      <alignment horizontal="left" vertical="top"/>
    </xf>
    <xf numFmtId="164" fontId="27" fillId="0" borderId="0" xfId="5" applyNumberFormat="1" applyFont="1" applyFill="1" applyBorder="1" applyAlignment="1" applyProtection="1">
      <alignment horizontal="left" vertical="top"/>
    </xf>
    <xf numFmtId="164" fontId="45" fillId="0" borderId="0" xfId="6" applyNumberFormat="1" applyFont="1" applyFill="1" applyAlignment="1" applyProtection="1">
      <alignment horizontal="center" shrinkToFit="1"/>
    </xf>
    <xf numFmtId="164" fontId="31" fillId="0" borderId="0" xfId="5" applyNumberFormat="1" applyFont="1" applyFill="1" applyBorder="1" applyAlignment="1" applyProtection="1">
      <alignment horizontal="left" shrinkToFit="1"/>
    </xf>
    <xf numFmtId="164" fontId="89" fillId="0" borderId="33" xfId="5" applyNumberFormat="1" applyFont="1" applyFill="1" applyBorder="1" applyAlignment="1" applyProtection="1">
      <alignment horizontal="right" shrinkToFit="1"/>
    </xf>
    <xf numFmtId="164" fontId="29" fillId="2" borderId="10" xfId="5" applyNumberFormat="1" applyFont="1" applyFill="1" applyBorder="1" applyAlignment="1" applyProtection="1">
      <alignment horizontal="center" vertical="top" shrinkToFit="1"/>
      <protection locked="0"/>
    </xf>
    <xf numFmtId="14" fontId="6" fillId="2" borderId="11" xfId="0" applyNumberFormat="1" applyFont="1" applyFill="1" applyBorder="1" applyAlignment="1" applyProtection="1">
      <alignment horizontal="left" vertical="top" shrinkToFit="1"/>
      <protection locked="0"/>
    </xf>
    <xf numFmtId="0" fontId="93" fillId="0" borderId="76" xfId="5" applyFont="1" applyFill="1" applyBorder="1" applyAlignment="1" applyProtection="1">
      <alignment horizontal="left" wrapText="1" shrinkToFit="1"/>
    </xf>
    <xf numFmtId="0" fontId="21" fillId="0" borderId="63" xfId="0" applyFont="1" applyFill="1" applyBorder="1" applyAlignment="1" applyProtection="1">
      <alignment horizontal="left" wrapText="1" shrinkToFit="1"/>
    </xf>
    <xf numFmtId="0" fontId="21" fillId="0" borderId="61" xfId="0" applyFont="1" applyFill="1" applyBorder="1" applyAlignment="1" applyProtection="1">
      <alignment horizontal="left" wrapText="1" shrinkToFit="1"/>
    </xf>
    <xf numFmtId="0" fontId="94" fillId="0" borderId="61" xfId="5" applyFont="1" applyFill="1" applyBorder="1" applyAlignment="1" applyProtection="1">
      <alignment horizontal="left" wrapText="1" shrinkToFit="1"/>
    </xf>
    <xf numFmtId="164" fontId="21" fillId="0" borderId="76" xfId="5" applyNumberFormat="1" applyFont="1" applyFill="1" applyBorder="1" applyAlignment="1" applyProtection="1">
      <alignment horizontal="left" wrapText="1" shrinkToFit="1"/>
    </xf>
    <xf numFmtId="0" fontId="21" fillId="11" borderId="78" xfId="5" applyFont="1" applyFill="1" applyBorder="1" applyAlignment="1" applyProtection="1">
      <alignment horizontal="left" vertical="center" wrapText="1" shrinkToFit="1"/>
      <protection locked="0"/>
    </xf>
    <xf numFmtId="0" fontId="21" fillId="11" borderId="28" xfId="5" applyFont="1" applyFill="1" applyBorder="1" applyAlignment="1" applyProtection="1">
      <alignment horizontal="left" vertical="center" wrapText="1" shrinkToFit="1"/>
      <protection locked="0"/>
    </xf>
    <xf numFmtId="0" fontId="21" fillId="11" borderId="79" xfId="5" applyFont="1" applyFill="1" applyBorder="1" applyAlignment="1" applyProtection="1">
      <alignment horizontal="left" vertical="center" wrapText="1" shrinkToFit="1"/>
      <protection locked="0"/>
    </xf>
    <xf numFmtId="164" fontId="120" fillId="0" borderId="80" xfId="5" applyNumberFormat="1" applyFont="1" applyBorder="1" applyAlignment="1" applyProtection="1">
      <alignment horizontal="center"/>
    </xf>
    <xf numFmtId="164" fontId="136" fillId="0" borderId="80" xfId="5" applyNumberFormat="1" applyFont="1" applyBorder="1" applyAlignment="1" applyProtection="1">
      <alignment horizontal="center"/>
    </xf>
    <xf numFmtId="0" fontId="7" fillId="0" borderId="0" xfId="2" applyFont="1" applyFill="1" applyBorder="1" applyAlignment="1" applyProtection="1">
      <alignment vertical="top" wrapText="1"/>
    </xf>
    <xf numFmtId="0" fontId="68" fillId="0" borderId="0" xfId="2" applyFont="1" applyFill="1" applyBorder="1" applyAlignment="1" applyProtection="1">
      <alignment vertical="top"/>
    </xf>
    <xf numFmtId="0" fontId="8" fillId="0" borderId="0" xfId="2" applyFont="1" applyBorder="1" applyAlignment="1" applyProtection="1">
      <alignment horizontal="left" vertical="top"/>
    </xf>
    <xf numFmtId="0" fontId="8" fillId="0" borderId="0" xfId="2" applyFont="1" applyBorder="1" applyAlignment="1" applyProtection="1">
      <alignment vertical="top"/>
    </xf>
    <xf numFmtId="0" fontId="43" fillId="0" borderId="0" xfId="2" applyFont="1" applyFill="1" applyBorder="1" applyAlignment="1" applyProtection="1">
      <alignment vertical="top" wrapText="1"/>
    </xf>
    <xf numFmtId="0" fontId="140" fillId="0" borderId="0" xfId="2" applyFont="1" applyBorder="1" applyAlignment="1" applyProtection="1">
      <alignment vertical="top"/>
    </xf>
    <xf numFmtId="0" fontId="141" fillId="0" borderId="0" xfId="0" applyFont="1" applyAlignment="1">
      <alignment horizontal="left" vertical="center"/>
    </xf>
    <xf numFmtId="0" fontId="27" fillId="0" borderId="0" xfId="5" applyFont="1" applyAlignment="1" applyProtection="1">
      <alignment horizontal="left"/>
    </xf>
    <xf numFmtId="0" fontId="27" fillId="0" borderId="0" xfId="5" applyFont="1" applyBorder="1" applyAlignment="1" applyProtection="1">
      <alignment horizontal="left" shrinkToFit="1"/>
    </xf>
    <xf numFmtId="0" fontId="31" fillId="0" borderId="0" xfId="5" applyFont="1" applyAlignment="1" applyProtection="1">
      <alignment horizontal="left"/>
    </xf>
    <xf numFmtId="0" fontId="31" fillId="0" borderId="0" xfId="5" applyFont="1" applyAlignment="1" applyProtection="1">
      <alignment horizontal="left" shrinkToFit="1"/>
    </xf>
    <xf numFmtId="0" fontId="27" fillId="0" borderId="0" xfId="5" applyFont="1" applyBorder="1" applyAlignment="1" applyProtection="1">
      <alignment horizontal="left"/>
    </xf>
    <xf numFmtId="0" fontId="27" fillId="0" borderId="0" xfId="5" applyFont="1" applyFill="1" applyAlignment="1" applyProtection="1">
      <alignment horizontal="left"/>
    </xf>
    <xf numFmtId="0" fontId="31" fillId="0" borderId="0" xfId="5" applyFont="1" applyFill="1" applyAlignment="1" applyProtection="1">
      <alignment horizontal="left" shrinkToFit="1"/>
    </xf>
    <xf numFmtId="0" fontId="31" fillId="0" borderId="0" xfId="5" applyFont="1" applyFill="1" applyAlignment="1" applyProtection="1">
      <alignment horizontal="left"/>
    </xf>
    <xf numFmtId="0" fontId="27" fillId="0" borderId="0" xfId="5" applyFont="1" applyAlignment="1" applyProtection="1">
      <alignment horizontal="left"/>
    </xf>
    <xf numFmtId="181" fontId="29" fillId="0" borderId="47" xfId="5" applyNumberFormat="1" applyFont="1" applyFill="1" applyBorder="1" applyAlignment="1" applyProtection="1">
      <alignment horizontal="center" vertical="top" shrinkToFit="1"/>
    </xf>
    <xf numFmtId="0" fontId="75" fillId="12" borderId="0" xfId="0" applyFont="1" applyFill="1" applyBorder="1" applyAlignment="1">
      <alignment horizontal="right" vertical="center"/>
    </xf>
    <xf numFmtId="14" fontId="75" fillId="12" borderId="0" xfId="0" applyNumberFormat="1" applyFont="1" applyFill="1" applyBorder="1" applyAlignment="1">
      <alignment horizontal="left" vertical="center"/>
    </xf>
    <xf numFmtId="0" fontId="7" fillId="2" borderId="0" xfId="2" applyFont="1" applyFill="1" applyBorder="1" applyAlignment="1" applyProtection="1">
      <alignment vertical="top" wrapText="1"/>
    </xf>
    <xf numFmtId="0" fontId="68" fillId="0" borderId="0" xfId="2" applyFont="1" applyFill="1" applyBorder="1" applyAlignment="1" applyProtection="1">
      <alignment vertical="top"/>
    </xf>
    <xf numFmtId="0" fontId="31" fillId="0" borderId="0" xfId="5" applyFont="1" applyAlignment="1" applyProtection="1">
      <alignment horizontal="left" shrinkToFit="1"/>
    </xf>
    <xf numFmtId="0" fontId="27" fillId="0" borderId="0" xfId="5" applyFont="1" applyAlignment="1" applyProtection="1">
      <alignment horizontal="left"/>
    </xf>
    <xf numFmtId="3" fontId="102" fillId="2" borderId="49" xfId="5" applyNumberFormat="1" applyFont="1" applyFill="1" applyBorder="1" applyAlignment="1" applyProtection="1">
      <alignment horizontal="left" vertical="top" wrapText="1"/>
      <protection locked="0"/>
    </xf>
    <xf numFmtId="3" fontId="29" fillId="2" borderId="9" xfId="5" applyNumberFormat="1" applyFont="1" applyFill="1" applyBorder="1" applyAlignment="1" applyProtection="1">
      <alignment horizontal="left" vertical="top" wrapText="1" shrinkToFit="1"/>
      <protection locked="0"/>
    </xf>
    <xf numFmtId="3" fontId="29" fillId="2" borderId="9" xfId="5" applyNumberFormat="1" applyFont="1" applyFill="1" applyBorder="1" applyAlignment="1" applyProtection="1">
      <alignment horizontal="left" vertical="top" wrapText="1"/>
      <protection locked="0"/>
    </xf>
    <xf numFmtId="3" fontId="26" fillId="14" borderId="10" xfId="5" applyNumberFormat="1" applyFont="1" applyFill="1" applyBorder="1" applyAlignment="1" applyProtection="1">
      <alignment horizontal="center" vertical="top" shrinkToFit="1"/>
    </xf>
    <xf numFmtId="3" fontId="102" fillId="2" borderId="9" xfId="5" applyNumberFormat="1" applyFont="1" applyFill="1" applyBorder="1" applyAlignment="1" applyProtection="1">
      <alignment horizontal="left" vertical="top" wrapText="1"/>
      <protection locked="0"/>
    </xf>
    <xf numFmtId="3" fontId="29" fillId="2" borderId="23" xfId="5" applyNumberFormat="1" applyFont="1" applyFill="1" applyBorder="1" applyAlignment="1" applyProtection="1">
      <alignment horizontal="left" vertical="top" wrapText="1" shrinkToFit="1"/>
      <protection locked="0"/>
    </xf>
    <xf numFmtId="0" fontId="29" fillId="0" borderId="83" xfId="5" applyFont="1" applyFill="1" applyBorder="1" applyAlignment="1" applyProtection="1">
      <alignment horizontal="center" textRotation="43" wrapText="1"/>
    </xf>
    <xf numFmtId="182" fontId="31" fillId="0" borderId="0" xfId="5" applyNumberFormat="1" applyFont="1" applyFill="1" applyBorder="1" applyAlignment="1" applyProtection="1">
      <alignment horizontal="left"/>
      <protection locked="0"/>
    </xf>
    <xf numFmtId="14" fontId="75" fillId="12" borderId="0" xfId="0" applyNumberFormat="1" applyFont="1" applyFill="1" applyBorder="1" applyAlignment="1">
      <alignment horizontal="left" vertical="center"/>
    </xf>
    <xf numFmtId="169" fontId="114" fillId="0" borderId="0" xfId="0" applyNumberFormat="1" applyFont="1" applyBorder="1" applyAlignment="1" applyProtection="1">
      <alignment horizontal="right" shrinkToFit="1"/>
    </xf>
    <xf numFmtId="179" fontId="117" fillId="0" borderId="0" xfId="0" applyNumberFormat="1" applyFont="1" applyFill="1" applyBorder="1" applyAlignment="1" applyProtection="1">
      <alignment horizontal="left" shrinkToFit="1"/>
    </xf>
    <xf numFmtId="0" fontId="146" fillId="0" borderId="25" xfId="5" applyFont="1" applyFill="1" applyBorder="1" applyAlignment="1" applyProtection="1">
      <alignment horizontal="left"/>
    </xf>
    <xf numFmtId="0" fontId="144" fillId="0" borderId="25" xfId="5" applyFont="1" applyFill="1" applyBorder="1" applyAlignment="1" applyProtection="1">
      <alignment horizontal="left"/>
    </xf>
    <xf numFmtId="0" fontId="116" fillId="20" borderId="25" xfId="5" applyFont="1" applyFill="1" applyBorder="1" applyAlignment="1" applyProtection="1">
      <alignment horizontal="left"/>
    </xf>
    <xf numFmtId="3" fontId="41" fillId="20" borderId="25" xfId="5" applyNumberFormat="1" applyFont="1" applyFill="1" applyBorder="1" applyAlignment="1" applyProtection="1">
      <alignment horizontal="center" shrinkToFit="1"/>
    </xf>
    <xf numFmtId="0" fontId="7" fillId="0" borderId="0" xfId="2" applyFont="1" applyFill="1" applyBorder="1" applyAlignment="1" applyProtection="1">
      <alignment vertical="top" wrapText="1"/>
    </xf>
    <xf numFmtId="0" fontId="68" fillId="0" borderId="0" xfId="2" applyFont="1" applyFill="1" applyBorder="1" applyAlignment="1" applyProtection="1">
      <alignment vertical="top"/>
    </xf>
    <xf numFmtId="0" fontId="86" fillId="0" borderId="14" xfId="0" applyFont="1" applyFill="1" applyBorder="1" applyAlignment="1" applyProtection="1">
      <alignment vertical="top" wrapText="1" shrinkToFit="1"/>
    </xf>
    <xf numFmtId="0" fontId="86" fillId="0" borderId="14" xfId="0" applyFont="1" applyFill="1" applyBorder="1" applyAlignment="1" applyProtection="1">
      <alignment horizontal="left" vertical="top" shrinkToFit="1"/>
    </xf>
    <xf numFmtId="164" fontId="86" fillId="0" borderId="14" xfId="0" applyNumberFormat="1" applyFont="1" applyFill="1" applyBorder="1" applyAlignment="1" applyProtection="1">
      <alignment horizontal="left" vertical="top" shrinkToFit="1"/>
    </xf>
    <xf numFmtId="0" fontId="21" fillId="0" borderId="0" xfId="0" applyFont="1" applyFill="1" applyBorder="1" applyAlignment="1" applyProtection="1">
      <alignment horizontal="left" wrapText="1" shrinkToFit="1"/>
    </xf>
    <xf numFmtId="164" fontId="0" fillId="0" borderId="0" xfId="0" applyNumberFormat="1" applyAlignment="1" applyProtection="1">
      <alignment horizontal="right"/>
      <protection locked="0"/>
    </xf>
    <xf numFmtId="164" fontId="41" fillId="2" borderId="10" xfId="5" applyNumberFormat="1" applyFont="1" applyFill="1" applyBorder="1" applyAlignment="1" applyProtection="1">
      <alignment horizontal="right" vertical="top" shrinkToFit="1"/>
      <protection locked="0"/>
    </xf>
    <xf numFmtId="164" fontId="41" fillId="2" borderId="7" xfId="5" applyNumberFormat="1" applyFont="1" applyFill="1" applyBorder="1" applyAlignment="1" applyProtection="1">
      <alignment horizontal="right" vertical="top" shrinkToFit="1"/>
      <protection locked="0"/>
    </xf>
    <xf numFmtId="0" fontId="3" fillId="0" borderId="0" xfId="0" applyFont="1" applyAlignment="1">
      <alignment wrapText="1"/>
    </xf>
    <xf numFmtId="0" fontId="135" fillId="0" borderId="80" xfId="0" applyFont="1" applyFill="1" applyBorder="1" applyAlignment="1" applyProtection="1">
      <alignment horizontal="right" vertical="top" wrapText="1" shrinkToFit="1"/>
    </xf>
    <xf numFmtId="164" fontId="137" fillId="0" borderId="80" xfId="5" applyNumberFormat="1" applyFont="1" applyFill="1" applyBorder="1" applyAlignment="1" applyProtection="1">
      <alignment horizontal="right" vertical="top" shrinkToFit="1"/>
    </xf>
    <xf numFmtId="0" fontId="0" fillId="0" borderId="0" xfId="0" applyAlignment="1" applyProtection="1">
      <alignment horizontal="left"/>
    </xf>
    <xf numFmtId="164" fontId="0" fillId="0" borderId="0" xfId="0" applyNumberFormat="1" applyAlignment="1" applyProtection="1">
      <alignment horizontal="right"/>
    </xf>
    <xf numFmtId="0" fontId="0" fillId="0" borderId="0" xfId="0" applyProtection="1"/>
    <xf numFmtId="0" fontId="3" fillId="0" borderId="0" xfId="0" applyFont="1" applyAlignment="1" applyProtection="1">
      <alignment horizontal="left"/>
    </xf>
    <xf numFmtId="0" fontId="6" fillId="0" borderId="0" xfId="0" applyFont="1" applyFill="1" applyBorder="1" applyAlignment="1" applyProtection="1">
      <alignment horizontal="left" vertical="top" wrapText="1" shrinkToFit="1"/>
    </xf>
    <xf numFmtId="2" fontId="29" fillId="0" borderId="0" xfId="5" applyNumberFormat="1" applyFont="1" applyFill="1" applyBorder="1" applyAlignment="1" applyProtection="1">
      <alignment horizontal="left" vertical="top" wrapText="1" shrinkToFit="1"/>
    </xf>
    <xf numFmtId="2" fontId="52" fillId="0" borderId="0" xfId="5" applyNumberFormat="1" applyFont="1" applyFill="1" applyBorder="1" applyAlignment="1" applyProtection="1">
      <alignment horizontal="left" vertical="top" wrapText="1" shrinkToFit="1"/>
    </xf>
    <xf numFmtId="0" fontId="6" fillId="0" borderId="0" xfId="5" applyFont="1" applyFill="1" applyBorder="1" applyAlignment="1" applyProtection="1">
      <alignment horizontal="left" vertical="top" wrapText="1" shrinkToFit="1"/>
    </xf>
    <xf numFmtId="14" fontId="6" fillId="0" borderId="0" xfId="5" applyNumberFormat="1" applyFont="1" applyFill="1" applyBorder="1" applyAlignment="1" applyProtection="1">
      <alignment horizontal="left" vertical="top" wrapText="1" shrinkToFit="1"/>
    </xf>
    <xf numFmtId="1" fontId="151" fillId="0" borderId="0" xfId="0" applyNumberFormat="1" applyFont="1" applyFill="1" applyBorder="1" applyAlignment="1" applyProtection="1">
      <alignment horizontal="left" shrinkToFit="1"/>
    </xf>
    <xf numFmtId="1" fontId="35" fillId="0" borderId="0" xfId="5" applyNumberFormat="1" applyFont="1" applyAlignment="1" applyProtection="1">
      <alignment horizontal="left" vertical="top"/>
    </xf>
    <xf numFmtId="0" fontId="86" fillId="2" borderId="10" xfId="0" applyFont="1" applyFill="1" applyBorder="1" applyAlignment="1" applyProtection="1">
      <alignment vertical="top" wrapText="1"/>
      <protection locked="0"/>
    </xf>
    <xf numFmtId="1" fontId="86" fillId="2" borderId="22" xfId="0" applyNumberFormat="1" applyFont="1" applyFill="1" applyBorder="1" applyAlignment="1" applyProtection="1">
      <alignment horizontal="left" vertical="top" shrinkToFit="1"/>
      <protection locked="0"/>
    </xf>
    <xf numFmtId="2" fontId="86" fillId="2" borderId="22" xfId="0" applyNumberFormat="1" applyFont="1" applyFill="1" applyBorder="1" applyAlignment="1" applyProtection="1">
      <alignment horizontal="left" vertical="top" shrinkToFit="1"/>
      <protection locked="0"/>
    </xf>
    <xf numFmtId="1" fontId="86" fillId="2" borderId="10" xfId="0" applyNumberFormat="1" applyFont="1" applyFill="1" applyBorder="1" applyAlignment="1" applyProtection="1">
      <alignment horizontal="left" vertical="top" shrinkToFit="1"/>
      <protection locked="0"/>
    </xf>
    <xf numFmtId="2" fontId="86" fillId="2" borderId="10" xfId="0" applyNumberFormat="1" applyFont="1" applyFill="1" applyBorder="1" applyAlignment="1" applyProtection="1">
      <alignment horizontal="left" vertical="top" shrinkToFit="1"/>
      <protection locked="0"/>
    </xf>
    <xf numFmtId="3" fontId="86" fillId="2" borderId="22" xfId="0" applyNumberFormat="1" applyFont="1" applyFill="1" applyBorder="1" applyAlignment="1" applyProtection="1">
      <alignment horizontal="left" vertical="top" shrinkToFit="1"/>
      <protection locked="0"/>
    </xf>
    <xf numFmtId="3" fontId="86" fillId="2" borderId="10" xfId="0" applyNumberFormat="1" applyFont="1" applyFill="1" applyBorder="1" applyAlignment="1" applyProtection="1">
      <alignment horizontal="left" vertical="top" shrinkToFit="1"/>
      <protection locked="0"/>
    </xf>
    <xf numFmtId="3" fontId="7" fillId="0" borderId="0" xfId="0" applyNumberFormat="1" applyFont="1" applyAlignment="1">
      <alignment horizontal="left"/>
    </xf>
    <xf numFmtId="1" fontId="86" fillId="0" borderId="54" xfId="0" applyNumberFormat="1" applyFont="1" applyFill="1" applyBorder="1" applyAlignment="1" applyProtection="1">
      <alignment horizontal="left" vertical="top" shrinkToFit="1"/>
      <protection locked="0"/>
    </xf>
    <xf numFmtId="1" fontId="86" fillId="2" borderId="42" xfId="0" applyNumberFormat="1" applyFont="1" applyFill="1" applyBorder="1" applyAlignment="1" applyProtection="1">
      <alignment horizontal="left" vertical="top" shrinkToFit="1"/>
      <protection locked="0"/>
    </xf>
    <xf numFmtId="1" fontId="86" fillId="0" borderId="86" xfId="0" applyNumberFormat="1" applyFont="1" applyFill="1" applyBorder="1" applyAlignment="1" applyProtection="1">
      <alignment horizontal="left" vertical="top" shrinkToFit="1"/>
      <protection locked="0"/>
    </xf>
    <xf numFmtId="1" fontId="86" fillId="0" borderId="38" xfId="0" applyNumberFormat="1" applyFont="1" applyFill="1" applyBorder="1" applyAlignment="1" applyProtection="1">
      <alignment horizontal="left" vertical="top" shrinkToFit="1"/>
    </xf>
    <xf numFmtId="1" fontId="86" fillId="0" borderId="38" xfId="0" applyNumberFormat="1" applyFont="1" applyFill="1" applyBorder="1" applyAlignment="1" applyProtection="1">
      <alignment horizontal="left" vertical="top" shrinkToFit="1"/>
      <protection locked="0"/>
    </xf>
    <xf numFmtId="1" fontId="86" fillId="0" borderId="14" xfId="0" applyNumberFormat="1" applyFont="1" applyFill="1" applyBorder="1" applyAlignment="1" applyProtection="1">
      <alignment horizontal="left" vertical="top" shrinkToFit="1"/>
    </xf>
    <xf numFmtId="0" fontId="3" fillId="0" borderId="0" xfId="0" applyFont="1" applyAlignment="1">
      <alignment horizontal="center" shrinkToFit="1"/>
    </xf>
    <xf numFmtId="0" fontId="86" fillId="0" borderId="64" xfId="0" applyFont="1" applyFill="1" applyBorder="1" applyAlignment="1" applyProtection="1">
      <alignment vertical="top" wrapText="1"/>
    </xf>
    <xf numFmtId="164" fontId="4" fillId="0" borderId="0" xfId="0" applyNumberFormat="1" applyFont="1" applyFill="1" applyBorder="1" applyAlignment="1">
      <alignment shrinkToFit="1"/>
    </xf>
    <xf numFmtId="164" fontId="3" fillId="0" borderId="0" xfId="0" applyNumberFormat="1" applyFont="1" applyAlignment="1">
      <alignment shrinkToFit="1"/>
    </xf>
    <xf numFmtId="164" fontId="54" fillId="0" borderId="0" xfId="0" applyNumberFormat="1" applyFont="1" applyAlignment="1">
      <alignment vertical="top" shrinkToFit="1"/>
    </xf>
    <xf numFmtId="164" fontId="54" fillId="0" borderId="0" xfId="0" applyNumberFormat="1" applyFont="1" applyAlignment="1">
      <alignment shrinkToFit="1"/>
    </xf>
    <xf numFmtId="1" fontId="93" fillId="0" borderId="13" xfId="0" applyNumberFormat="1" applyFont="1" applyFill="1" applyBorder="1" applyAlignment="1" applyProtection="1">
      <alignment horizontal="left" wrapText="1" shrinkToFit="1"/>
    </xf>
    <xf numFmtId="1" fontId="10" fillId="0" borderId="0" xfId="0" applyNumberFormat="1" applyFont="1"/>
    <xf numFmtId="0" fontId="154" fillId="0" borderId="0" xfId="2" applyFont="1" applyFill="1" applyAlignment="1">
      <alignment horizontal="left"/>
    </xf>
    <xf numFmtId="0" fontId="29" fillId="22" borderId="28" xfId="5" applyFont="1" applyFill="1" applyBorder="1" applyAlignment="1" applyProtection="1">
      <alignment horizontal="center" textRotation="43"/>
    </xf>
    <xf numFmtId="0" fontId="8" fillId="8" borderId="30" xfId="2" applyFont="1" applyFill="1" applyBorder="1" applyAlignment="1">
      <alignment horizontal="left" wrapText="1"/>
    </xf>
    <xf numFmtId="0" fontId="8" fillId="8" borderId="28" xfId="2" applyFont="1" applyFill="1" applyBorder="1" applyAlignment="1">
      <alignment horizontal="left" wrapText="1"/>
    </xf>
    <xf numFmtId="0" fontId="8" fillId="22" borderId="28" xfId="2" applyFont="1" applyFill="1" applyBorder="1" applyAlignment="1">
      <alignment horizontal="left" wrapText="1"/>
    </xf>
    <xf numFmtId="0" fontId="8" fillId="9" borderId="28" xfId="2" applyFont="1" applyFill="1" applyBorder="1" applyAlignment="1">
      <alignment horizontal="left" wrapText="1"/>
    </xf>
    <xf numFmtId="164" fontId="8" fillId="8" borderId="28" xfId="2" applyNumberFormat="1" applyFont="1" applyFill="1" applyBorder="1" applyAlignment="1">
      <alignment horizontal="left" wrapText="1"/>
    </xf>
    <xf numFmtId="164" fontId="7" fillId="0" borderId="0" xfId="2" applyNumberFormat="1" applyFont="1" applyFill="1" applyAlignment="1">
      <alignment horizontal="left"/>
    </xf>
    <xf numFmtId="164" fontId="8" fillId="22" borderId="28" xfId="2" applyNumberFormat="1" applyFont="1" applyFill="1" applyBorder="1" applyAlignment="1">
      <alignment horizontal="left" wrapText="1"/>
    </xf>
    <xf numFmtId="164" fontId="8" fillId="9" borderId="28" xfId="2" applyNumberFormat="1" applyFont="1" applyFill="1" applyBorder="1" applyAlignment="1">
      <alignment horizontal="left" wrapText="1"/>
    </xf>
    <xf numFmtId="164" fontId="8" fillId="9" borderId="32" xfId="2" applyNumberFormat="1" applyFont="1" applyFill="1" applyBorder="1" applyAlignment="1">
      <alignment horizontal="left" wrapText="1"/>
    </xf>
    <xf numFmtId="14" fontId="75" fillId="12" borderId="0" xfId="0" applyNumberFormat="1" applyFont="1" applyFill="1" applyBorder="1" applyAlignment="1">
      <alignment horizontal="left" vertical="center"/>
    </xf>
    <xf numFmtId="0" fontId="8" fillId="0" borderId="0" xfId="2" applyFont="1" applyFill="1" applyAlignment="1">
      <alignment horizontal="center"/>
    </xf>
    <xf numFmtId="0" fontId="31" fillId="0" borderId="0" xfId="5" applyFont="1" applyFill="1" applyBorder="1" applyAlignment="1" applyProtection="1">
      <alignment horizontal="left" vertical="top" shrinkToFit="1"/>
    </xf>
    <xf numFmtId="0" fontId="65" fillId="23" borderId="28" xfId="5" applyFont="1" applyFill="1" applyBorder="1" applyAlignment="1" applyProtection="1">
      <alignment horizontal="center" textRotation="43"/>
    </xf>
    <xf numFmtId="3" fontId="28" fillId="23" borderId="9" xfId="0" applyNumberFormat="1" applyFont="1" applyFill="1" applyBorder="1" applyAlignment="1" applyProtection="1">
      <alignment horizontal="center" vertical="top" shrinkToFit="1"/>
    </xf>
    <xf numFmtId="0" fontId="28" fillId="0" borderId="30" xfId="5" applyFont="1" applyFill="1" applyBorder="1" applyAlignment="1" applyProtection="1">
      <alignment horizontal="left"/>
    </xf>
    <xf numFmtId="0" fontId="29" fillId="0" borderId="28" xfId="5" applyFont="1" applyFill="1" applyBorder="1" applyAlignment="1" applyProtection="1">
      <alignment horizontal="left"/>
    </xf>
    <xf numFmtId="0" fontId="41" fillId="23" borderId="28" xfId="5" applyFont="1" applyFill="1" applyBorder="1" applyAlignment="1" applyProtection="1">
      <alignment horizontal="left" textRotation="43" wrapText="1"/>
    </xf>
    <xf numFmtId="3" fontId="41" fillId="8" borderId="11" xfId="0" applyNumberFormat="1" applyFont="1" applyFill="1" applyBorder="1" applyAlignment="1" applyProtection="1">
      <alignment horizontal="center" vertical="top" shrinkToFit="1"/>
    </xf>
    <xf numFmtId="1" fontId="29" fillId="0" borderId="17" xfId="5" applyNumberFormat="1" applyFont="1" applyFill="1" applyBorder="1" applyAlignment="1" applyProtection="1">
      <alignment horizontal="center" wrapText="1"/>
    </xf>
    <xf numFmtId="3" fontId="29" fillId="0" borderId="17" xfId="5" applyNumberFormat="1" applyFont="1" applyFill="1" applyBorder="1" applyAlignment="1" applyProtection="1">
      <alignment horizontal="center" vertical="center" wrapText="1"/>
    </xf>
    <xf numFmtId="14" fontId="95" fillId="0" borderId="59" xfId="0" applyNumberFormat="1" applyFont="1" applyFill="1" applyBorder="1" applyAlignment="1" applyProtection="1">
      <alignment horizontal="left" vertical="top" shrinkToFit="1"/>
      <protection hidden="1"/>
    </xf>
    <xf numFmtId="0" fontId="3" fillId="0" borderId="0" xfId="0" applyFont="1" applyProtection="1"/>
    <xf numFmtId="164" fontId="3" fillId="0" borderId="0" xfId="0" applyNumberFormat="1" applyFont="1" applyAlignment="1" applyProtection="1">
      <alignment horizontal="right"/>
    </xf>
    <xf numFmtId="0" fontId="0" fillId="0" borderId="77" xfId="0" applyBorder="1" applyProtection="1"/>
    <xf numFmtId="3" fontId="29" fillId="2" borderId="49" xfId="5" applyNumberFormat="1" applyFont="1" applyFill="1" applyBorder="1" applyAlignment="1" applyProtection="1">
      <alignment horizontal="left" vertical="top" wrapText="1"/>
      <protection locked="0"/>
    </xf>
    <xf numFmtId="0" fontId="32" fillId="0" borderId="0" xfId="0" applyFont="1" applyFill="1" applyBorder="1" applyAlignment="1">
      <alignment horizontal="left" vertical="center"/>
    </xf>
    <xf numFmtId="0" fontId="68" fillId="0" borderId="0" xfId="2" applyFont="1" applyFill="1" applyBorder="1" applyAlignment="1" applyProtection="1">
      <alignment vertical="top"/>
    </xf>
    <xf numFmtId="14" fontId="75" fillId="12" borderId="0" xfId="0" applyNumberFormat="1" applyFont="1" applyFill="1" applyBorder="1" applyAlignment="1">
      <alignment horizontal="left" vertical="center"/>
    </xf>
    <xf numFmtId="164" fontId="21" fillId="0" borderId="18" xfId="0" applyNumberFormat="1" applyFont="1" applyFill="1" applyBorder="1" applyAlignment="1" applyProtection="1">
      <alignment horizontal="left" wrapText="1" shrinkToFit="1"/>
    </xf>
    <xf numFmtId="0" fontId="21" fillId="0" borderId="18" xfId="0" applyFont="1" applyFill="1" applyBorder="1" applyAlignment="1" applyProtection="1">
      <alignment horizontal="left" wrapText="1" shrinkToFit="1"/>
    </xf>
    <xf numFmtId="0" fontId="158" fillId="0" borderId="0" xfId="0" applyFont="1" applyFill="1" applyBorder="1" applyAlignment="1">
      <alignment horizontal="left" vertical="center"/>
    </xf>
    <xf numFmtId="1" fontId="6" fillId="2" borderId="11" xfId="0" applyNumberFormat="1" applyFont="1" applyFill="1" applyBorder="1" applyAlignment="1" applyProtection="1">
      <alignment horizontal="left" vertical="top" shrinkToFit="1"/>
      <protection locked="0"/>
    </xf>
    <xf numFmtId="1" fontId="6" fillId="0" borderId="82" xfId="0" applyNumberFormat="1" applyFont="1" applyFill="1" applyBorder="1" applyAlignment="1" applyProtection="1">
      <alignment horizontal="left" vertical="top" shrinkToFit="1"/>
    </xf>
    <xf numFmtId="1" fontId="6" fillId="0" borderId="90" xfId="0" applyNumberFormat="1" applyFont="1" applyFill="1" applyBorder="1" applyAlignment="1" applyProtection="1">
      <alignment horizontal="left" vertical="top" shrinkToFit="1"/>
    </xf>
    <xf numFmtId="1" fontId="86" fillId="0" borderId="69" xfId="0" applyNumberFormat="1" applyFont="1" applyFill="1" applyBorder="1" applyAlignment="1" applyProtection="1">
      <alignment horizontal="left" vertical="top" shrinkToFit="1"/>
    </xf>
    <xf numFmtId="1" fontId="152" fillId="0" borderId="89" xfId="0" applyNumberFormat="1" applyFont="1" applyFill="1" applyBorder="1" applyAlignment="1" applyProtection="1">
      <alignment horizontal="left" vertical="top" shrinkToFit="1"/>
    </xf>
    <xf numFmtId="1" fontId="152" fillId="0" borderId="91" xfId="0" applyNumberFormat="1" applyFont="1" applyFill="1" applyBorder="1" applyAlignment="1" applyProtection="1">
      <alignment horizontal="left" vertical="top" shrinkToFit="1"/>
    </xf>
    <xf numFmtId="49" fontId="8" fillId="0" borderId="25" xfId="0" applyNumberFormat="1" applyFont="1" applyBorder="1"/>
    <xf numFmtId="49" fontId="8" fillId="0" borderId="25" xfId="0" applyNumberFormat="1" applyFont="1" applyBorder="1" applyAlignment="1">
      <alignment horizontal="left" wrapText="1"/>
    </xf>
    <xf numFmtId="0" fontId="86" fillId="2" borderId="12" xfId="0" applyFont="1" applyFill="1" applyBorder="1" applyAlignment="1" applyProtection="1">
      <alignment vertical="top" wrapText="1"/>
      <protection locked="0"/>
    </xf>
    <xf numFmtId="1" fontId="6" fillId="2" borderId="12" xfId="0" applyNumberFormat="1" applyFont="1" applyFill="1" applyBorder="1" applyAlignment="1" applyProtection="1">
      <alignment horizontal="left" vertical="top" shrinkToFit="1"/>
      <protection locked="0"/>
    </xf>
    <xf numFmtId="2" fontId="6" fillId="2" borderId="12" xfId="0" applyNumberFormat="1" applyFont="1" applyFill="1" applyBorder="1" applyAlignment="1" applyProtection="1">
      <alignment horizontal="left" vertical="top" shrinkToFit="1"/>
      <protection locked="0"/>
    </xf>
    <xf numFmtId="0" fontId="7" fillId="0" borderId="95" xfId="0" applyFont="1" applyFill="1" applyBorder="1"/>
    <xf numFmtId="1" fontId="7" fillId="0" borderId="95" xfId="0" applyNumberFormat="1" applyFont="1" applyFill="1" applyBorder="1" applyAlignment="1">
      <alignment horizontal="left"/>
    </xf>
    <xf numFmtId="2" fontId="7" fillId="0" borderId="95" xfId="4" applyNumberFormat="1" applyFont="1" applyFill="1" applyBorder="1" applyAlignment="1">
      <alignment horizontal="left"/>
    </xf>
    <xf numFmtId="0" fontId="7" fillId="0" borderId="96" xfId="0" applyFont="1" applyFill="1" applyBorder="1"/>
    <xf numFmtId="1" fontId="7" fillId="0" borderId="96" xfId="0" applyNumberFormat="1" applyFont="1" applyFill="1" applyBorder="1" applyAlignment="1">
      <alignment horizontal="left"/>
    </xf>
    <xf numFmtId="2" fontId="7" fillId="0" borderId="96" xfId="4" applyNumberFormat="1" applyFont="1" applyFill="1" applyBorder="1" applyAlignment="1">
      <alignment horizontal="left"/>
    </xf>
    <xf numFmtId="1" fontId="7" fillId="0" borderId="96" xfId="4" applyNumberFormat="1" applyFont="1" applyFill="1" applyBorder="1" applyAlignment="1">
      <alignment horizontal="left"/>
    </xf>
    <xf numFmtId="2" fontId="7" fillId="0" borderId="96" xfId="1" applyNumberFormat="1" applyFont="1" applyFill="1" applyBorder="1" applyAlignment="1">
      <alignment horizontal="left"/>
    </xf>
    <xf numFmtId="2" fontId="6" fillId="2" borderId="94" xfId="0" applyNumberFormat="1" applyFont="1" applyFill="1" applyBorder="1" applyAlignment="1" applyProtection="1">
      <alignment horizontal="left" vertical="top" shrinkToFit="1"/>
      <protection locked="0"/>
    </xf>
    <xf numFmtId="2" fontId="6" fillId="2" borderId="97" xfId="0" applyNumberFormat="1" applyFont="1" applyFill="1" applyBorder="1" applyAlignment="1" applyProtection="1">
      <alignment horizontal="left" vertical="top" shrinkToFit="1"/>
      <protection locked="0"/>
    </xf>
    <xf numFmtId="2" fontId="6" fillId="2" borderId="34" xfId="0" applyNumberFormat="1" applyFont="1" applyFill="1" applyBorder="1" applyAlignment="1" applyProtection="1">
      <alignment horizontal="left" vertical="top" shrinkToFit="1"/>
      <protection locked="0"/>
    </xf>
    <xf numFmtId="49" fontId="8" fillId="0" borderId="25" xfId="0" applyNumberFormat="1" applyFont="1" applyBorder="1" applyAlignment="1">
      <alignment shrinkToFit="1"/>
    </xf>
    <xf numFmtId="3" fontId="8" fillId="0" borderId="25" xfId="0" applyNumberFormat="1" applyFont="1" applyBorder="1" applyAlignment="1">
      <alignment horizontal="left" wrapText="1"/>
    </xf>
    <xf numFmtId="2" fontId="8" fillId="0" borderId="98" xfId="0" applyNumberFormat="1" applyFont="1" applyFill="1" applyBorder="1" applyAlignment="1">
      <alignment horizontal="left" wrapText="1"/>
    </xf>
    <xf numFmtId="165" fontId="8" fillId="0" borderId="98" xfId="0" applyNumberFormat="1" applyFont="1" applyFill="1" applyBorder="1" applyAlignment="1">
      <alignment horizontal="left" wrapText="1"/>
    </xf>
    <xf numFmtId="49" fontId="8" fillId="0" borderId="98" xfId="0" applyNumberFormat="1" applyFont="1" applyFill="1" applyBorder="1" applyAlignment="1">
      <alignment horizontal="left" wrapText="1"/>
    </xf>
    <xf numFmtId="3" fontId="86" fillId="2" borderId="12" xfId="0" applyNumberFormat="1" applyFont="1" applyFill="1" applyBorder="1" applyAlignment="1" applyProtection="1">
      <alignment horizontal="left" vertical="top" shrinkToFit="1"/>
      <protection locked="0"/>
    </xf>
    <xf numFmtId="1" fontId="86" fillId="2" borderId="12" xfId="0" applyNumberFormat="1" applyFont="1" applyFill="1" applyBorder="1" applyAlignment="1" applyProtection="1">
      <alignment horizontal="left" vertical="top" shrinkToFit="1"/>
      <protection locked="0"/>
    </xf>
    <xf numFmtId="2" fontId="86" fillId="2" borderId="12" xfId="0" applyNumberFormat="1" applyFont="1" applyFill="1" applyBorder="1" applyAlignment="1" applyProtection="1">
      <alignment horizontal="left" vertical="top" shrinkToFit="1"/>
      <protection locked="0"/>
    </xf>
    <xf numFmtId="0" fontId="7" fillId="0" borderId="95" xfId="0" applyFont="1" applyFill="1" applyBorder="1" applyAlignment="1" applyProtection="1">
      <alignment horizontal="left" vertical="top" wrapText="1"/>
    </xf>
    <xf numFmtId="3" fontId="7" fillId="0" borderId="95" xfId="0" applyNumberFormat="1" applyFont="1" applyFill="1" applyBorder="1" applyAlignment="1" applyProtection="1">
      <alignment horizontal="left" vertical="top" wrapText="1"/>
    </xf>
    <xf numFmtId="1" fontId="7" fillId="0" borderId="95" xfId="0" applyNumberFormat="1" applyFont="1" applyFill="1" applyBorder="1" applyAlignment="1" applyProtection="1">
      <alignment horizontal="left" vertical="top" wrapText="1"/>
    </xf>
    <xf numFmtId="2" fontId="7" fillId="0" borderId="95" xfId="0" applyNumberFormat="1" applyFont="1" applyFill="1" applyBorder="1" applyAlignment="1" applyProtection="1">
      <alignment horizontal="left" vertical="top" wrapText="1"/>
    </xf>
    <xf numFmtId="1" fontId="7" fillId="0" borderId="95" xfId="0" applyNumberFormat="1" applyFont="1" applyBorder="1" applyAlignment="1">
      <alignment horizontal="left"/>
    </xf>
    <xf numFmtId="49" fontId="7" fillId="0" borderId="96" xfId="0" applyNumberFormat="1" applyFont="1" applyFill="1" applyBorder="1" applyAlignment="1">
      <alignment shrinkToFit="1"/>
    </xf>
    <xf numFmtId="3" fontId="7" fillId="0" borderId="96" xfId="0" applyNumberFormat="1" applyFont="1" applyFill="1" applyBorder="1" applyAlignment="1">
      <alignment horizontal="left" vertical="top" wrapText="1"/>
    </xf>
    <xf numFmtId="1" fontId="7" fillId="0" borderId="96" xfId="0" applyNumberFormat="1" applyFont="1" applyFill="1" applyBorder="1" applyAlignment="1">
      <alignment horizontal="left" vertical="top" wrapText="1"/>
    </xf>
    <xf numFmtId="0" fontId="7" fillId="0" borderId="96" xfId="0" applyFont="1" applyFill="1" applyBorder="1" applyAlignment="1">
      <alignment horizontal="left" vertical="top" wrapText="1"/>
    </xf>
    <xf numFmtId="1" fontId="7" fillId="0" borderId="96" xfId="0" applyNumberFormat="1" applyFont="1" applyBorder="1" applyAlignment="1">
      <alignment horizontal="left"/>
    </xf>
    <xf numFmtId="2" fontId="7" fillId="0" borderId="96" xfId="0" applyNumberFormat="1" applyFont="1" applyFill="1" applyBorder="1" applyAlignment="1">
      <alignment horizontal="left" vertical="top" wrapText="1"/>
    </xf>
    <xf numFmtId="3" fontId="7" fillId="0" borderId="96" xfId="0" applyNumberFormat="1" applyFont="1" applyFill="1" applyBorder="1" applyAlignment="1">
      <alignment horizontal="left"/>
    </xf>
    <xf numFmtId="1" fontId="7" fillId="0" borderId="96" xfId="0" applyNumberFormat="1" applyFont="1" applyFill="1" applyBorder="1" applyAlignment="1" applyProtection="1">
      <alignment horizontal="left" vertical="top" wrapText="1"/>
    </xf>
    <xf numFmtId="2" fontId="7" fillId="0" borderId="96" xfId="0" applyNumberFormat="1" applyFont="1" applyFill="1" applyBorder="1" applyAlignment="1">
      <alignment horizontal="left"/>
    </xf>
    <xf numFmtId="0" fontId="7" fillId="0" borderId="96" xfId="0" applyFont="1" applyFill="1" applyBorder="1" applyAlignment="1" applyProtection="1">
      <alignment horizontal="left" vertical="top" wrapText="1"/>
    </xf>
    <xf numFmtId="3" fontId="7" fillId="0" borderId="96" xfId="0" applyNumberFormat="1" applyFont="1" applyFill="1" applyBorder="1" applyAlignment="1" applyProtection="1">
      <alignment horizontal="left" vertical="top" wrapText="1"/>
    </xf>
    <xf numFmtId="2" fontId="7" fillId="0" borderId="96" xfId="0" applyNumberFormat="1" applyFont="1" applyFill="1" applyBorder="1" applyAlignment="1" applyProtection="1">
      <alignment horizontal="left" vertical="top" wrapText="1"/>
    </xf>
    <xf numFmtId="49" fontId="7" fillId="0" borderId="96" xfId="0" applyNumberFormat="1" applyFont="1" applyBorder="1" applyAlignment="1">
      <alignment shrinkToFit="1"/>
    </xf>
    <xf numFmtId="3" fontId="7" fillId="0" borderId="96" xfId="0" applyNumberFormat="1" applyFont="1" applyBorder="1" applyAlignment="1">
      <alignment horizontal="left"/>
    </xf>
    <xf numFmtId="2" fontId="7" fillId="0" borderId="96" xfId="0" applyNumberFormat="1" applyFont="1" applyBorder="1" applyAlignment="1">
      <alignment horizontal="left"/>
    </xf>
    <xf numFmtId="0" fontId="7" fillId="0" borderId="96" xfId="0" applyFont="1" applyFill="1" applyBorder="1" applyAlignment="1">
      <alignment horizontal="left" vertical="top" shrinkToFit="1"/>
    </xf>
    <xf numFmtId="49" fontId="53" fillId="0" borderId="96" xfId="0" applyNumberFormat="1" applyFont="1" applyBorder="1" applyAlignment="1">
      <alignment shrinkToFit="1"/>
    </xf>
    <xf numFmtId="3" fontId="53" fillId="0" borderId="96" xfId="0" applyNumberFormat="1" applyFont="1" applyBorder="1" applyAlignment="1">
      <alignment horizontal="left"/>
    </xf>
    <xf numFmtId="1" fontId="53" fillId="0" borderId="96" xfId="0" applyNumberFormat="1" applyFont="1" applyBorder="1" applyAlignment="1">
      <alignment horizontal="left"/>
    </xf>
    <xf numFmtId="2" fontId="53" fillId="0" borderId="96" xfId="0" applyNumberFormat="1" applyFont="1" applyBorder="1" applyAlignment="1">
      <alignment horizontal="left"/>
    </xf>
    <xf numFmtId="0" fontId="7" fillId="0" borderId="96" xfId="0" applyNumberFormat="1" applyFont="1" applyFill="1" applyBorder="1" applyAlignment="1" applyProtection="1">
      <alignment horizontal="left" vertical="top" wrapText="1"/>
    </xf>
    <xf numFmtId="49" fontId="7" fillId="0" borderId="96" xfId="0" applyNumberFormat="1" applyFont="1" applyFill="1" applyBorder="1" applyAlignment="1" applyProtection="1">
      <alignment shrinkToFit="1"/>
    </xf>
    <xf numFmtId="3" fontId="7" fillId="0" borderId="96" xfId="0" applyNumberFormat="1" applyFont="1" applyFill="1" applyBorder="1" applyAlignment="1" applyProtection="1">
      <alignment horizontal="left"/>
    </xf>
    <xf numFmtId="1" fontId="7" fillId="0" borderId="96" xfId="0" applyNumberFormat="1" applyFont="1" applyFill="1" applyBorder="1" applyAlignment="1" applyProtection="1">
      <alignment horizontal="left"/>
    </xf>
    <xf numFmtId="2" fontId="7" fillId="0" borderId="96" xfId="0" applyNumberFormat="1" applyFont="1" applyFill="1" applyBorder="1" applyAlignment="1" applyProtection="1">
      <alignment horizontal="left"/>
    </xf>
    <xf numFmtId="49" fontId="8" fillId="0" borderId="25" xfId="0" applyNumberFormat="1" applyFont="1" applyFill="1" applyBorder="1" applyAlignment="1">
      <alignment horizontal="left" wrapText="1"/>
    </xf>
    <xf numFmtId="2" fontId="86" fillId="2" borderId="94" xfId="0" applyNumberFormat="1" applyFont="1" applyFill="1" applyBorder="1" applyAlignment="1" applyProtection="1">
      <alignment horizontal="left" vertical="top" shrinkToFit="1"/>
      <protection locked="0"/>
    </xf>
    <xf numFmtId="2" fontId="86" fillId="2" borderId="97" xfId="0" applyNumberFormat="1" applyFont="1" applyFill="1" applyBorder="1" applyAlignment="1" applyProtection="1">
      <alignment horizontal="left" vertical="top" shrinkToFit="1"/>
      <protection locked="0"/>
    </xf>
    <xf numFmtId="2" fontId="86" fillId="2" borderId="34" xfId="0" applyNumberFormat="1" applyFont="1" applyFill="1" applyBorder="1" applyAlignment="1" applyProtection="1">
      <alignment horizontal="left" vertical="top" shrinkToFit="1"/>
      <protection locked="0"/>
    </xf>
    <xf numFmtId="1" fontId="8" fillId="0" borderId="95" xfId="2" applyNumberFormat="1" applyFont="1" applyFill="1" applyBorder="1" applyAlignment="1">
      <alignment horizontal="center"/>
    </xf>
    <xf numFmtId="0" fontId="7" fillId="0" borderId="95" xfId="2" applyFont="1" applyFill="1" applyBorder="1" applyAlignment="1">
      <alignment horizontal="left"/>
    </xf>
    <xf numFmtId="1" fontId="7" fillId="0" borderId="95" xfId="2" applyNumberFormat="1" applyFont="1" applyFill="1" applyBorder="1" applyAlignment="1">
      <alignment horizontal="left"/>
    </xf>
    <xf numFmtId="164" fontId="53" fillId="0" borderId="95" xfId="2" applyNumberFormat="1" applyFont="1" applyFill="1" applyBorder="1" applyAlignment="1">
      <alignment horizontal="left"/>
    </xf>
    <xf numFmtId="1" fontId="8" fillId="0" borderId="96" xfId="2" applyNumberFormat="1" applyFont="1" applyFill="1" applyBorder="1" applyAlignment="1">
      <alignment horizontal="center"/>
    </xf>
    <xf numFmtId="0" fontId="7" fillId="0" borderId="96" xfId="2" applyFont="1" applyFill="1" applyBorder="1" applyAlignment="1">
      <alignment horizontal="left"/>
    </xf>
    <xf numFmtId="1" fontId="7" fillId="0" borderId="96" xfId="2" applyNumberFormat="1" applyFont="1" applyFill="1" applyBorder="1" applyAlignment="1">
      <alignment horizontal="left"/>
    </xf>
    <xf numFmtId="164" fontId="7" fillId="0" borderId="96" xfId="2" applyNumberFormat="1" applyFont="1" applyFill="1" applyBorder="1" applyAlignment="1">
      <alignment horizontal="left"/>
    </xf>
    <xf numFmtId="164" fontId="53" fillId="0" borderId="96" xfId="2" applyNumberFormat="1" applyFont="1" applyFill="1" applyBorder="1" applyAlignment="1">
      <alignment horizontal="left"/>
    </xf>
    <xf numFmtId="0" fontId="53" fillId="0" borderId="96" xfId="2" applyFont="1" applyFill="1" applyBorder="1" applyAlignment="1">
      <alignment horizontal="left"/>
    </xf>
    <xf numFmtId="1" fontId="53" fillId="0" borderId="96" xfId="2" applyNumberFormat="1" applyFont="1" applyFill="1" applyBorder="1" applyAlignment="1">
      <alignment horizontal="left"/>
    </xf>
    <xf numFmtId="0" fontId="8" fillId="0" borderId="96" xfId="2" applyFont="1" applyFill="1" applyBorder="1" applyAlignment="1">
      <alignment horizontal="center"/>
    </xf>
    <xf numFmtId="0" fontId="53" fillId="21" borderId="96" xfId="2" applyFont="1" applyFill="1" applyBorder="1" applyAlignment="1">
      <alignment horizontal="left"/>
    </xf>
    <xf numFmtId="1" fontId="53" fillId="21" borderId="96" xfId="2" applyNumberFormat="1" applyFont="1" applyFill="1" applyBorder="1" applyAlignment="1">
      <alignment horizontal="left"/>
    </xf>
    <xf numFmtId="164" fontId="53" fillId="21" borderId="96" xfId="2" applyNumberFormat="1" applyFont="1" applyFill="1" applyBorder="1" applyAlignment="1">
      <alignment horizontal="left"/>
    </xf>
    <xf numFmtId="1" fontId="55" fillId="0" borderId="96" xfId="2" applyNumberFormat="1" applyFont="1" applyFill="1" applyBorder="1" applyAlignment="1">
      <alignment horizontal="center"/>
    </xf>
    <xf numFmtId="1" fontId="55" fillId="0" borderId="74" xfId="2" applyNumberFormat="1" applyFont="1" applyFill="1" applyBorder="1" applyAlignment="1">
      <alignment horizontal="center"/>
    </xf>
    <xf numFmtId="0" fontId="7" fillId="0" borderId="74" xfId="2" applyFont="1" applyFill="1" applyBorder="1" applyAlignment="1">
      <alignment horizontal="left"/>
    </xf>
    <xf numFmtId="1" fontId="7" fillId="0" borderId="74" xfId="2" applyNumberFormat="1" applyFont="1" applyFill="1" applyBorder="1" applyAlignment="1">
      <alignment horizontal="left"/>
    </xf>
    <xf numFmtId="164" fontId="7" fillId="0" borderId="74" xfId="2" applyNumberFormat="1" applyFont="1" applyFill="1" applyBorder="1" applyAlignment="1">
      <alignment horizontal="left"/>
    </xf>
    <xf numFmtId="0" fontId="53" fillId="0" borderId="74" xfId="2" applyFont="1" applyFill="1" applyBorder="1" applyAlignment="1">
      <alignment horizontal="left"/>
    </xf>
    <xf numFmtId="1" fontId="53" fillId="0" borderId="74" xfId="2" applyNumberFormat="1" applyFont="1" applyFill="1" applyBorder="1" applyAlignment="1">
      <alignment horizontal="left"/>
    </xf>
    <xf numFmtId="164" fontId="53" fillId="0" borderId="74" xfId="2" applyNumberFormat="1" applyFont="1" applyFill="1" applyBorder="1" applyAlignment="1">
      <alignment horizontal="left"/>
    </xf>
    <xf numFmtId="0" fontId="8" fillId="0" borderId="92" xfId="2" applyFont="1" applyFill="1" applyBorder="1" applyAlignment="1">
      <alignment horizontal="left" wrapText="1"/>
    </xf>
    <xf numFmtId="1" fontId="6" fillId="2" borderId="7" xfId="0" applyNumberFormat="1" applyFont="1" applyFill="1" applyBorder="1" applyAlignment="1" applyProtection="1">
      <alignment horizontal="left" vertical="top" shrinkToFit="1"/>
      <protection locked="0"/>
    </xf>
    <xf numFmtId="2" fontId="53" fillId="11" borderId="6" xfId="0" applyNumberFormat="1" applyFont="1" applyFill="1" applyBorder="1" applyAlignment="1" applyProtection="1">
      <alignment horizontal="left" vertical="top" wrapText="1"/>
      <protection locked="0"/>
    </xf>
    <xf numFmtId="2" fontId="53" fillId="11" borderId="8" xfId="0" applyNumberFormat="1" applyFont="1" applyFill="1" applyBorder="1" applyAlignment="1" applyProtection="1">
      <alignment horizontal="left" vertical="top" wrapText="1"/>
      <protection locked="0"/>
    </xf>
    <xf numFmtId="2" fontId="6" fillId="2" borderId="7" xfId="0" applyNumberFormat="1" applyFont="1" applyFill="1" applyBorder="1" applyAlignment="1" applyProtection="1">
      <alignment horizontal="left" vertical="top" shrinkToFit="1"/>
      <protection locked="0"/>
    </xf>
    <xf numFmtId="164" fontId="6" fillId="2" borderId="7" xfId="0" applyNumberFormat="1" applyFont="1" applyFill="1" applyBorder="1" applyAlignment="1" applyProtection="1">
      <alignment horizontal="left" vertical="top" shrinkToFit="1"/>
      <protection locked="0"/>
    </xf>
    <xf numFmtId="0" fontId="8" fillId="0" borderId="14" xfId="0" applyFont="1" applyFill="1" applyBorder="1" applyAlignment="1" applyProtection="1">
      <alignment horizontal="left" wrapText="1"/>
    </xf>
    <xf numFmtId="49" fontId="8" fillId="0" borderId="14" xfId="0" applyNumberFormat="1" applyFont="1" applyFill="1" applyBorder="1" applyAlignment="1" applyProtection="1">
      <alignment horizontal="left" wrapText="1"/>
    </xf>
    <xf numFmtId="2" fontId="8" fillId="0" borderId="14" xfId="0" applyNumberFormat="1" applyFont="1" applyFill="1" applyBorder="1" applyAlignment="1" applyProtection="1">
      <alignment horizontal="left" wrapText="1"/>
    </xf>
    <xf numFmtId="1" fontId="8" fillId="0" borderId="14" xfId="0" applyNumberFormat="1" applyFont="1" applyFill="1" applyBorder="1" applyAlignment="1" applyProtection="1">
      <alignment horizontal="left" wrapText="1"/>
    </xf>
    <xf numFmtId="165" fontId="8" fillId="0" borderId="14" xfId="0" applyNumberFormat="1" applyFont="1" applyFill="1" applyBorder="1" applyAlignment="1" applyProtection="1">
      <alignment horizontal="left" wrapText="1"/>
    </xf>
    <xf numFmtId="0" fontId="7" fillId="0" borderId="14" xfId="0" applyFont="1" applyFill="1" applyBorder="1" applyAlignment="1" applyProtection="1">
      <alignment horizontal="left" wrapText="1"/>
    </xf>
    <xf numFmtId="164" fontId="6" fillId="2" borderId="12" xfId="0" applyNumberFormat="1" applyFont="1" applyFill="1" applyBorder="1" applyAlignment="1" applyProtection="1">
      <alignment horizontal="left" vertical="top" shrinkToFit="1"/>
      <protection locked="0"/>
    </xf>
    <xf numFmtId="0" fontId="7" fillId="0" borderId="14" xfId="0" applyFont="1" applyFill="1" applyBorder="1" applyAlignment="1" applyProtection="1">
      <alignment horizontal="left" vertical="top" wrapText="1"/>
    </xf>
    <xf numFmtId="2" fontId="7" fillId="0" borderId="14" xfId="0" applyNumberFormat="1" applyFont="1" applyFill="1" applyBorder="1" applyAlignment="1" applyProtection="1">
      <alignment horizontal="left" vertical="top" wrapText="1"/>
    </xf>
    <xf numFmtId="1" fontId="7" fillId="0" borderId="14" xfId="0" applyNumberFormat="1" applyFont="1" applyFill="1" applyBorder="1" applyAlignment="1" applyProtection="1">
      <alignment horizontal="left" vertical="top" wrapText="1"/>
    </xf>
    <xf numFmtId="1" fontId="49" fillId="0" borderId="14" xfId="0" applyNumberFormat="1" applyFont="1" applyFill="1" applyBorder="1" applyAlignment="1" applyProtection="1">
      <alignment horizontal="left" vertical="top" wrapText="1"/>
    </xf>
    <xf numFmtId="0" fontId="7" fillId="0" borderId="14" xfId="0" applyFont="1" applyFill="1" applyBorder="1" applyAlignment="1" applyProtection="1">
      <alignment horizontal="left" vertical="top"/>
    </xf>
    <xf numFmtId="166" fontId="7" fillId="0" borderId="14" xfId="0" applyNumberFormat="1" applyFont="1" applyFill="1" applyBorder="1" applyAlignment="1" applyProtection="1">
      <alignment horizontal="left" vertical="top" wrapText="1"/>
    </xf>
    <xf numFmtId="0" fontId="7" fillId="0" borderId="14" xfId="0" applyNumberFormat="1" applyFont="1" applyFill="1" applyBorder="1" applyAlignment="1" applyProtection="1">
      <alignment horizontal="left" vertical="top" wrapText="1"/>
    </xf>
    <xf numFmtId="167" fontId="7" fillId="0" borderId="14" xfId="0" applyNumberFormat="1" applyFont="1" applyFill="1" applyBorder="1" applyAlignment="1" applyProtection="1">
      <alignment horizontal="left" vertical="top" wrapText="1"/>
    </xf>
    <xf numFmtId="0" fontId="7" fillId="0" borderId="14" xfId="0" applyFont="1" applyBorder="1" applyAlignment="1" applyProtection="1">
      <alignment horizontal="left" vertical="top"/>
    </xf>
    <xf numFmtId="0" fontId="8" fillId="0" borderId="26" xfId="0" applyFont="1" applyFill="1" applyBorder="1" applyAlignment="1">
      <alignment horizontal="center" wrapText="1"/>
    </xf>
    <xf numFmtId="0" fontId="8" fillId="0" borderId="82" xfId="0" applyFont="1" applyFill="1" applyBorder="1" applyAlignment="1">
      <alignment horizontal="center" wrapText="1"/>
    </xf>
    <xf numFmtId="0" fontId="7" fillId="0" borderId="64" xfId="0" applyFont="1" applyFill="1" applyBorder="1" applyAlignment="1">
      <alignment horizontal="center"/>
    </xf>
    <xf numFmtId="0" fontId="7" fillId="0" borderId="87" xfId="0" applyFont="1" applyFill="1" applyBorder="1" applyAlignment="1">
      <alignment horizontal="center"/>
    </xf>
    <xf numFmtId="0" fontId="8" fillId="0" borderId="26" xfId="0" applyFont="1" applyBorder="1"/>
    <xf numFmtId="0" fontId="8" fillId="0" borderId="82" xfId="0" applyFont="1" applyBorder="1" applyAlignment="1">
      <alignment horizontal="center" wrapText="1"/>
    </xf>
    <xf numFmtId="0" fontId="8" fillId="0" borderId="26" xfId="2" applyFont="1" applyBorder="1"/>
    <xf numFmtId="0" fontId="8" fillId="0" borderId="82" xfId="2" applyFont="1" applyBorder="1" applyAlignment="1">
      <alignment horizontal="center" wrapText="1"/>
    </xf>
    <xf numFmtId="0" fontId="7" fillId="0" borderId="88" xfId="2" applyFont="1" applyBorder="1"/>
    <xf numFmtId="1" fontId="7" fillId="0" borderId="90" xfId="2" applyNumberFormat="1" applyFont="1" applyBorder="1" applyAlignment="1">
      <alignment horizontal="center"/>
    </xf>
    <xf numFmtId="0" fontId="7" fillId="0" borderId="64" xfId="2" applyFont="1" applyBorder="1"/>
    <xf numFmtId="1" fontId="7" fillId="0" borderId="87" xfId="2" applyNumberFormat="1" applyFont="1" applyBorder="1" applyAlignment="1">
      <alignment horizontal="center"/>
    </xf>
    <xf numFmtId="0" fontId="8" fillId="0" borderId="82" xfId="0" applyFont="1" applyBorder="1"/>
    <xf numFmtId="0" fontId="8" fillId="0" borderId="26" xfId="0" applyFont="1" applyBorder="1" applyAlignment="1">
      <alignment horizontal="center" wrapText="1"/>
    </xf>
    <xf numFmtId="0" fontId="7" fillId="0" borderId="88" xfId="0" applyFont="1" applyBorder="1" applyAlignment="1">
      <alignment horizontal="center"/>
    </xf>
    <xf numFmtId="0" fontId="7" fillId="0" borderId="90" xfId="0" applyFont="1" applyBorder="1" applyAlignment="1">
      <alignment horizontal="center"/>
    </xf>
    <xf numFmtId="0" fontId="7" fillId="0" borderId="64" xfId="0" applyFont="1" applyBorder="1" applyAlignment="1">
      <alignment horizontal="center"/>
    </xf>
    <xf numFmtId="0" fontId="7" fillId="0" borderId="87" xfId="0" applyFont="1" applyBorder="1" applyAlignment="1">
      <alignment horizontal="center"/>
    </xf>
    <xf numFmtId="0" fontId="8" fillId="0" borderId="99" xfId="0" applyFont="1" applyFill="1" applyBorder="1" applyAlignment="1" applyProtection="1">
      <alignment horizontal="left" wrapText="1"/>
    </xf>
    <xf numFmtId="164" fontId="8" fillId="0" borderId="100" xfId="0" applyNumberFormat="1" applyFont="1" applyFill="1" applyBorder="1" applyAlignment="1" applyProtection="1">
      <alignment horizontal="left" wrapText="1"/>
    </xf>
    <xf numFmtId="49" fontId="6" fillId="2" borderId="101" xfId="0" applyNumberFormat="1" applyFont="1" applyFill="1" applyBorder="1" applyAlignment="1" applyProtection="1">
      <alignment vertical="top" wrapText="1"/>
      <protection locked="0"/>
    </xf>
    <xf numFmtId="164" fontId="6" fillId="2" borderId="102" xfId="0" applyNumberFormat="1" applyFont="1" applyFill="1" applyBorder="1" applyAlignment="1" applyProtection="1">
      <alignment horizontal="left" vertical="top" shrinkToFit="1"/>
      <protection locked="0"/>
    </xf>
    <xf numFmtId="49" fontId="6" fillId="2" borderId="103" xfId="0" applyNumberFormat="1" applyFont="1" applyFill="1" applyBorder="1" applyAlignment="1" applyProtection="1">
      <alignment vertical="top" wrapText="1"/>
      <protection locked="0"/>
    </xf>
    <xf numFmtId="164" fontId="6" fillId="2" borderId="42" xfId="0" applyNumberFormat="1" applyFont="1" applyFill="1" applyBorder="1" applyAlignment="1" applyProtection="1">
      <alignment horizontal="left" vertical="top" shrinkToFit="1"/>
      <protection locked="0"/>
    </xf>
    <xf numFmtId="49" fontId="6" fillId="2" borderId="104" xfId="0" applyNumberFormat="1" applyFont="1" applyFill="1" applyBorder="1" applyAlignment="1" applyProtection="1">
      <alignment vertical="top" wrapText="1"/>
      <protection locked="0"/>
    </xf>
    <xf numFmtId="164" fontId="6" fillId="2" borderId="105" xfId="0" applyNumberFormat="1" applyFont="1" applyFill="1" applyBorder="1" applyAlignment="1" applyProtection="1">
      <alignment horizontal="left" vertical="top" shrinkToFit="1"/>
      <protection locked="0"/>
    </xf>
    <xf numFmtId="0" fontId="7" fillId="0" borderId="99" xfId="0" applyFont="1" applyFill="1" applyBorder="1" applyAlignment="1" applyProtection="1">
      <alignment horizontal="left" vertical="top" wrapText="1"/>
    </xf>
    <xf numFmtId="164" fontId="7" fillId="0" borderId="100" xfId="0" applyNumberFormat="1" applyFont="1" applyFill="1" applyBorder="1" applyAlignment="1" applyProtection="1">
      <alignment horizontal="left" vertical="top" wrapText="1"/>
    </xf>
    <xf numFmtId="166" fontId="7" fillId="0" borderId="100" xfId="0" applyNumberFormat="1" applyFont="1" applyFill="1" applyBorder="1" applyAlignment="1" applyProtection="1">
      <alignment horizontal="left" vertical="top" wrapText="1"/>
    </xf>
    <xf numFmtId="0" fontId="7" fillId="0" borderId="93" xfId="0" applyFont="1" applyFill="1" applyBorder="1" applyAlignment="1" applyProtection="1">
      <alignment horizontal="left" vertical="top" wrapText="1"/>
    </xf>
    <xf numFmtId="0" fontId="7" fillId="0" borderId="95" xfId="0" applyNumberFormat="1" applyFont="1" applyFill="1" applyBorder="1" applyAlignment="1" applyProtection="1">
      <alignment horizontal="left" vertical="top" wrapText="1"/>
    </xf>
    <xf numFmtId="2" fontId="53" fillId="11" borderId="106" xfId="0" applyNumberFormat="1" applyFont="1" applyFill="1" applyBorder="1" applyAlignment="1" applyProtection="1">
      <alignment horizontal="left" vertical="top" wrapText="1"/>
      <protection locked="0"/>
    </xf>
    <xf numFmtId="2" fontId="53" fillId="11" borderId="107" xfId="0" applyNumberFormat="1" applyFont="1" applyFill="1" applyBorder="1" applyAlignment="1" applyProtection="1">
      <alignment horizontal="left" vertical="top" wrapText="1"/>
      <protection locked="0"/>
    </xf>
    <xf numFmtId="1" fontId="49" fillId="0" borderId="95" xfId="0" applyNumberFormat="1" applyFont="1" applyFill="1" applyBorder="1" applyAlignment="1" applyProtection="1">
      <alignment horizontal="left" vertical="top" wrapText="1"/>
    </xf>
    <xf numFmtId="166" fontId="7" fillId="0" borderId="95" xfId="0" applyNumberFormat="1" applyFont="1" applyFill="1" applyBorder="1" applyAlignment="1" applyProtection="1">
      <alignment horizontal="left" vertical="top" wrapText="1"/>
    </xf>
    <xf numFmtId="164" fontId="7" fillId="0" borderId="108" xfId="0" applyNumberFormat="1" applyFont="1" applyFill="1" applyBorder="1" applyAlignment="1" applyProtection="1">
      <alignment horizontal="left" vertical="top" wrapText="1"/>
    </xf>
    <xf numFmtId="0" fontId="7" fillId="0" borderId="99" xfId="0" applyFont="1" applyBorder="1"/>
    <xf numFmtId="1" fontId="7" fillId="0" borderId="100" xfId="0" applyNumberFormat="1" applyFont="1" applyBorder="1" applyAlignment="1">
      <alignment horizontal="center"/>
    </xf>
    <xf numFmtId="0" fontId="7" fillId="0" borderId="93" xfId="0" applyFont="1" applyBorder="1"/>
    <xf numFmtId="1" fontId="7" fillId="0" borderId="108" xfId="0" applyNumberFormat="1" applyFont="1" applyBorder="1" applyAlignment="1">
      <alignment horizontal="center"/>
    </xf>
    <xf numFmtId="1" fontId="7" fillId="0" borderId="99" xfId="0" applyNumberFormat="1" applyFont="1" applyBorder="1" applyAlignment="1">
      <alignment horizontal="center"/>
    </xf>
    <xf numFmtId="0" fontId="7" fillId="0" borderId="100" xfId="0" applyFont="1" applyBorder="1"/>
    <xf numFmtId="1" fontId="7" fillId="0" borderId="93" xfId="0" applyNumberFormat="1" applyFont="1" applyBorder="1" applyAlignment="1">
      <alignment horizontal="center"/>
    </xf>
    <xf numFmtId="0" fontId="7" fillId="0" borderId="108" xfId="0" applyFont="1" applyBorder="1"/>
    <xf numFmtId="0" fontId="150" fillId="0" borderId="0" xfId="0" applyFont="1" applyAlignment="1">
      <alignment vertical="top" wrapText="1"/>
    </xf>
    <xf numFmtId="0" fontId="7" fillId="0" borderId="0" xfId="2" applyFont="1" applyFill="1" applyBorder="1" applyAlignment="1" applyProtection="1">
      <alignment vertical="top" wrapText="1"/>
    </xf>
    <xf numFmtId="0" fontId="38" fillId="20" borderId="17" xfId="5" applyFont="1" applyFill="1" applyBorder="1" applyAlignment="1" applyProtection="1">
      <alignment horizontal="left" wrapText="1"/>
    </xf>
    <xf numFmtId="0" fontId="145" fillId="0" borderId="17" xfId="5" applyFont="1" applyFill="1" applyBorder="1" applyAlignment="1" applyProtection="1">
      <alignment horizontal="left" wrapText="1"/>
    </xf>
    <xf numFmtId="164" fontId="29" fillId="0" borderId="17" xfId="5" applyNumberFormat="1" applyFont="1" applyFill="1" applyBorder="1" applyAlignment="1" applyProtection="1">
      <alignment horizontal="center"/>
    </xf>
    <xf numFmtId="0" fontId="133" fillId="20" borderId="17" xfId="5" applyFont="1" applyFill="1" applyBorder="1" applyAlignment="1" applyProtection="1">
      <alignment horizontal="left"/>
    </xf>
    <xf numFmtId="3" fontId="133" fillId="20" borderId="109" xfId="5" applyNumberFormat="1" applyFont="1" applyFill="1" applyBorder="1" applyAlignment="1" applyProtection="1">
      <alignment horizontal="center" shrinkToFit="1"/>
    </xf>
    <xf numFmtId="3" fontId="38" fillId="20" borderId="110" xfId="5" applyNumberFormat="1" applyFont="1" applyFill="1" applyBorder="1" applyAlignment="1" applyProtection="1">
      <alignment horizontal="center" shrinkToFit="1"/>
    </xf>
    <xf numFmtId="3" fontId="38" fillId="20" borderId="17" xfId="5" applyNumberFormat="1" applyFont="1" applyFill="1" applyBorder="1" applyAlignment="1" applyProtection="1">
      <alignment horizontal="center" shrinkToFit="1"/>
    </xf>
    <xf numFmtId="0" fontId="29" fillId="11" borderId="114" xfId="5" applyFont="1" applyFill="1" applyBorder="1" applyAlignment="1" applyProtection="1">
      <alignment vertical="top" wrapText="1"/>
      <protection locked="0"/>
    </xf>
    <xf numFmtId="170" fontId="29" fillId="11" borderId="112" xfId="5" applyNumberFormat="1" applyFont="1" applyFill="1" applyBorder="1" applyAlignment="1" applyProtection="1">
      <alignment horizontal="center" vertical="top" shrinkToFit="1"/>
      <protection locked="0"/>
    </xf>
    <xf numFmtId="3" fontId="29" fillId="11" borderId="113" xfId="5" applyNumberFormat="1" applyFont="1" applyFill="1" applyBorder="1" applyAlignment="1" applyProtection="1">
      <alignment horizontal="center" vertical="top" shrinkToFit="1"/>
      <protection locked="0"/>
    </xf>
    <xf numFmtId="0" fontId="29" fillId="2" borderId="113" xfId="5" applyFont="1" applyFill="1" applyBorder="1" applyAlignment="1" applyProtection="1">
      <alignment horizontal="left" vertical="top" wrapText="1"/>
      <protection locked="0"/>
    </xf>
    <xf numFmtId="2" fontId="29" fillId="2" borderId="115" xfId="5" applyNumberFormat="1" applyFont="1" applyFill="1" applyBorder="1" applyAlignment="1" applyProtection="1">
      <alignment horizontal="left" vertical="top" wrapText="1"/>
      <protection locked="0"/>
    </xf>
    <xf numFmtId="174" fontId="29" fillId="2" borderId="113" xfId="5" applyNumberFormat="1" applyFont="1" applyFill="1" applyBorder="1" applyAlignment="1" applyProtection="1">
      <alignment horizontal="left" vertical="top" shrinkToFit="1"/>
      <protection locked="0"/>
    </xf>
    <xf numFmtId="2" fontId="29" fillId="2" borderId="113" xfId="5" applyNumberFormat="1" applyFont="1" applyFill="1" applyBorder="1" applyAlignment="1" applyProtection="1">
      <alignment horizontal="left" vertical="top" wrapText="1" shrinkToFit="1"/>
      <protection locked="0"/>
    </xf>
    <xf numFmtId="169" fontId="30" fillId="0" borderId="19" xfId="5" applyNumberFormat="1" applyFont="1" applyFill="1" applyBorder="1" applyAlignment="1" applyProtection="1">
      <alignment horizontal="left"/>
    </xf>
    <xf numFmtId="0" fontId="26" fillId="0" borderId="63" xfId="5" applyFont="1" applyBorder="1" applyAlignment="1" applyProtection="1">
      <alignment horizontal="left"/>
    </xf>
    <xf numFmtId="0" fontId="75" fillId="0" borderId="0" xfId="2" applyFont="1" applyFill="1" applyBorder="1" applyAlignment="1" applyProtection="1">
      <alignment wrapText="1"/>
    </xf>
    <xf numFmtId="0" fontId="162" fillId="0" borderId="0" xfId="0" applyFont="1" applyAlignment="1">
      <alignment vertical="top" wrapText="1"/>
    </xf>
    <xf numFmtId="49" fontId="8" fillId="0" borderId="26" xfId="0" applyNumberFormat="1" applyFont="1" applyBorder="1" applyAlignment="1">
      <alignment horizontal="center" wrapText="1"/>
    </xf>
    <xf numFmtId="0" fontId="29" fillId="0" borderId="117" xfId="5" applyFont="1" applyFill="1" applyBorder="1" applyAlignment="1" applyProtection="1">
      <alignment horizontal="center" textRotation="43" wrapText="1"/>
    </xf>
    <xf numFmtId="0" fontId="166" fillId="0" borderId="0" xfId="5" applyFont="1" applyAlignment="1" applyProtection="1">
      <alignment horizontal="left" vertical="top"/>
    </xf>
    <xf numFmtId="0" fontId="168" fillId="0" borderId="13" xfId="5" applyFont="1" applyBorder="1" applyAlignment="1" applyProtection="1">
      <alignment horizontal="center" textRotation="43" wrapText="1"/>
    </xf>
    <xf numFmtId="0" fontId="168" fillId="0" borderId="25" xfId="5" applyFont="1" applyBorder="1" applyAlignment="1" applyProtection="1">
      <alignment horizontal="center" textRotation="43" wrapText="1"/>
    </xf>
    <xf numFmtId="0" fontId="167" fillId="0" borderId="0" xfId="5" applyFont="1" applyFill="1" applyBorder="1" applyAlignment="1" applyProtection="1">
      <alignment horizontal="left" vertical="top"/>
    </xf>
    <xf numFmtId="0" fontId="166" fillId="0" borderId="17" xfId="5" applyFont="1" applyBorder="1" applyAlignment="1" applyProtection="1">
      <alignment horizontal="left" textRotation="90"/>
    </xf>
    <xf numFmtId="164" fontId="168" fillId="0" borderId="53" xfId="5" applyNumberFormat="1" applyFont="1" applyBorder="1" applyAlignment="1" applyProtection="1">
      <alignment horizontal="left" vertical="top" wrapText="1"/>
    </xf>
    <xf numFmtId="0" fontId="170" fillId="0" borderId="0" xfId="5" applyFont="1" applyAlignment="1" applyProtection="1">
      <alignment horizontal="center" vertical="top"/>
    </xf>
    <xf numFmtId="179" fontId="171" fillId="0" borderId="0" xfId="0" applyNumberFormat="1" applyFont="1" applyFill="1" applyBorder="1" applyAlignment="1" applyProtection="1">
      <alignment horizontal="left" shrinkToFit="1"/>
    </xf>
    <xf numFmtId="0" fontId="172" fillId="0" borderId="0" xfId="5" applyFont="1" applyFill="1" applyBorder="1" applyAlignment="1" applyProtection="1">
      <alignment horizontal="left" textRotation="43" wrapText="1"/>
    </xf>
    <xf numFmtId="3" fontId="172" fillId="20" borderId="25" xfId="5" applyNumberFormat="1" applyFont="1" applyFill="1" applyBorder="1" applyAlignment="1" applyProtection="1">
      <alignment horizontal="center" shrinkToFit="1"/>
    </xf>
    <xf numFmtId="0" fontId="172" fillId="20" borderId="18" xfId="5" applyFont="1" applyFill="1" applyBorder="1" applyAlignment="1" applyProtection="1">
      <alignment horizontal="left" shrinkToFit="1"/>
    </xf>
    <xf numFmtId="3" fontId="172" fillId="0" borderId="55" xfId="5" applyNumberFormat="1" applyFont="1" applyFill="1" applyBorder="1" applyAlignment="1" applyProtection="1">
      <alignment horizontal="center" vertical="top" shrinkToFit="1"/>
    </xf>
    <xf numFmtId="0" fontId="174" fillId="0" borderId="0" xfId="5" applyFont="1" applyFill="1" applyAlignment="1" applyProtection="1">
      <alignment horizontal="center" vertical="top"/>
    </xf>
    <xf numFmtId="0" fontId="175" fillId="0" borderId="0" xfId="5" applyFont="1" applyAlignment="1" applyProtection="1">
      <alignment horizontal="left" shrinkToFit="1"/>
    </xf>
    <xf numFmtId="184" fontId="172" fillId="0" borderId="14" xfId="0" applyNumberFormat="1" applyFont="1" applyFill="1" applyBorder="1" applyAlignment="1" applyProtection="1">
      <alignment horizontal="left" shrinkToFit="1"/>
    </xf>
    <xf numFmtId="183" fontId="175" fillId="0" borderId="14" xfId="0" applyNumberFormat="1" applyFont="1" applyBorder="1" applyAlignment="1" applyProtection="1">
      <alignment horizontal="left" shrinkToFit="1"/>
    </xf>
    <xf numFmtId="178" fontId="176" fillId="0" borderId="0" xfId="0" applyNumberFormat="1" applyFont="1" applyBorder="1" applyAlignment="1" applyProtection="1">
      <alignment horizontal="left" shrinkToFit="1"/>
    </xf>
    <xf numFmtId="0" fontId="175" fillId="14" borderId="0" xfId="5" applyFont="1" applyFill="1" applyBorder="1" applyAlignment="1" applyProtection="1">
      <alignment horizontal="left" textRotation="43" wrapText="1"/>
    </xf>
    <xf numFmtId="0" fontId="172" fillId="0" borderId="19" xfId="5" applyFont="1" applyFill="1" applyBorder="1" applyAlignment="1" applyProtection="1">
      <alignment horizontal="left" textRotation="43" wrapText="1"/>
    </xf>
    <xf numFmtId="0" fontId="172" fillId="0" borderId="63" xfId="5" applyFont="1" applyFill="1" applyBorder="1" applyAlignment="1" applyProtection="1">
      <alignment horizontal="left" textRotation="43" wrapText="1"/>
    </xf>
    <xf numFmtId="0" fontId="172" fillId="0" borderId="61" xfId="5" applyFont="1" applyFill="1" applyBorder="1" applyAlignment="1" applyProtection="1">
      <alignment horizontal="center" textRotation="43" wrapText="1"/>
    </xf>
    <xf numFmtId="3" fontId="178" fillId="20" borderId="25" xfId="5" applyNumberFormat="1" applyFont="1" applyFill="1" applyBorder="1" applyAlignment="1" applyProtection="1">
      <alignment horizontal="center" shrinkToFit="1"/>
    </xf>
    <xf numFmtId="3" fontId="178" fillId="20" borderId="19" xfId="5" applyNumberFormat="1" applyFont="1" applyFill="1" applyBorder="1" applyAlignment="1" applyProtection="1">
      <alignment horizontal="center" shrinkToFit="1"/>
    </xf>
    <xf numFmtId="0" fontId="172" fillId="20" borderId="17" xfId="5" applyFont="1" applyFill="1" applyBorder="1" applyAlignment="1" applyProtection="1">
      <alignment horizontal="center" shrinkToFit="1"/>
    </xf>
    <xf numFmtId="3" fontId="172" fillId="20" borderId="18" xfId="5" applyNumberFormat="1" applyFont="1" applyFill="1" applyBorder="1" applyAlignment="1" applyProtection="1">
      <alignment horizontal="center" shrinkToFit="1"/>
    </xf>
    <xf numFmtId="3" fontId="172" fillId="14" borderId="11" xfId="0" applyNumberFormat="1" applyFont="1" applyFill="1" applyBorder="1" applyAlignment="1" applyProtection="1">
      <alignment horizontal="center" vertical="top" shrinkToFit="1"/>
    </xf>
    <xf numFmtId="3" fontId="172" fillId="0" borderId="52" xfId="5" applyNumberFormat="1" applyFont="1" applyFill="1" applyBorder="1" applyAlignment="1" applyProtection="1">
      <alignment horizontal="center" vertical="top" shrinkToFit="1"/>
    </xf>
    <xf numFmtId="3" fontId="172" fillId="0" borderId="54" xfId="5" applyNumberFormat="1" applyFont="1" applyFill="1" applyBorder="1" applyAlignment="1" applyProtection="1">
      <alignment horizontal="center" vertical="top" shrinkToFit="1"/>
    </xf>
    <xf numFmtId="0" fontId="179" fillId="0" borderId="0" xfId="5" applyFont="1" applyFill="1" applyAlignment="1" applyProtection="1">
      <alignment horizontal="center" vertical="top"/>
    </xf>
    <xf numFmtId="0" fontId="180" fillId="0" borderId="0" xfId="5" applyFont="1" applyFill="1" applyAlignment="1" applyProtection="1">
      <alignment horizontal="center" vertical="top"/>
    </xf>
    <xf numFmtId="1" fontId="181" fillId="0" borderId="0" xfId="0" applyNumberFormat="1" applyFont="1" applyFill="1" applyBorder="1" applyAlignment="1" applyProtection="1">
      <alignment horizontal="left" shrinkToFit="1"/>
    </xf>
    <xf numFmtId="1" fontId="176" fillId="0" borderId="0" xfId="0" applyNumberFormat="1" applyFont="1" applyBorder="1" applyAlignment="1" applyProtection="1">
      <alignment horizontal="left" shrinkToFit="1"/>
    </xf>
    <xf numFmtId="3" fontId="172" fillId="20" borderId="0" xfId="5" applyNumberFormat="1" applyFont="1" applyFill="1" applyBorder="1" applyAlignment="1" applyProtection="1">
      <alignment horizontal="center" shrinkToFit="1"/>
    </xf>
    <xf numFmtId="3" fontId="172" fillId="20" borderId="19" xfId="5" applyNumberFormat="1" applyFont="1" applyFill="1" applyBorder="1" applyAlignment="1" applyProtection="1">
      <alignment horizontal="center" shrinkToFit="1"/>
    </xf>
    <xf numFmtId="185" fontId="172" fillId="0" borderId="14" xfId="0" applyNumberFormat="1" applyFont="1" applyFill="1" applyBorder="1" applyAlignment="1" applyProtection="1">
      <alignment horizontal="center" shrinkToFit="1"/>
    </xf>
    <xf numFmtId="186" fontId="172" fillId="0" borderId="14" xfId="0" applyNumberFormat="1" applyFont="1" applyBorder="1" applyAlignment="1" applyProtection="1">
      <alignment horizontal="center" shrinkToFit="1"/>
    </xf>
    <xf numFmtId="0" fontId="175" fillId="0" borderId="0" xfId="5" applyFont="1" applyAlignment="1" applyProtection="1">
      <alignment horizontal="left" vertical="top" shrinkToFit="1"/>
    </xf>
    <xf numFmtId="0" fontId="172" fillId="0" borderId="84" xfId="5" applyFont="1" applyFill="1" applyBorder="1" applyAlignment="1" applyProtection="1">
      <alignment horizontal="center" textRotation="43" wrapText="1"/>
    </xf>
    <xf numFmtId="3" fontId="172" fillId="20" borderId="81" xfId="5" applyNumberFormat="1" applyFont="1" applyFill="1" applyBorder="1" applyAlignment="1" applyProtection="1">
      <alignment horizontal="center" shrinkToFit="1"/>
    </xf>
    <xf numFmtId="3" fontId="170" fillId="20" borderId="111" xfId="5" applyNumberFormat="1" applyFont="1" applyFill="1" applyBorder="1" applyAlignment="1" applyProtection="1">
      <alignment horizontal="center" shrinkToFit="1"/>
    </xf>
    <xf numFmtId="3" fontId="172" fillId="0" borderId="50" xfId="5" applyNumberFormat="1" applyFont="1" applyFill="1" applyBorder="1" applyAlignment="1" applyProtection="1">
      <alignment horizontal="center" vertical="top" shrinkToFit="1"/>
    </xf>
    <xf numFmtId="0" fontId="41" fillId="0" borderId="0" xfId="5" applyFont="1" applyFill="1" applyBorder="1" applyAlignment="1" applyProtection="1">
      <alignment horizontal="center" shrinkToFit="1"/>
    </xf>
    <xf numFmtId="0" fontId="170" fillId="0" borderId="0" xfId="5" applyFont="1" applyAlignment="1" applyProtection="1">
      <alignment horizontal="left" vertical="top"/>
    </xf>
    <xf numFmtId="3" fontId="41" fillId="20" borderId="64" xfId="5" applyNumberFormat="1" applyFont="1" applyFill="1" applyBorder="1" applyAlignment="1" applyProtection="1">
      <alignment horizontal="center" shrinkToFit="1"/>
    </xf>
    <xf numFmtId="0" fontId="172" fillId="0" borderId="19" xfId="5" applyFont="1" applyFill="1" applyBorder="1" applyAlignment="1" applyProtection="1">
      <alignment horizontal="center" textRotation="43" wrapText="1"/>
    </xf>
    <xf numFmtId="0" fontId="172" fillId="0" borderId="57" xfId="5" applyFont="1" applyFill="1" applyBorder="1" applyAlignment="1" applyProtection="1">
      <alignment horizontal="center" shrinkToFit="1"/>
    </xf>
    <xf numFmtId="14" fontId="170" fillId="12" borderId="0" xfId="0" applyNumberFormat="1" applyFont="1" applyFill="1" applyBorder="1" applyAlignment="1">
      <alignment horizontal="left" vertical="center"/>
    </xf>
    <xf numFmtId="0" fontId="175" fillId="0" borderId="15" xfId="5" applyFont="1" applyFill="1" applyBorder="1" applyAlignment="1" applyProtection="1">
      <alignment horizontal="left" shrinkToFit="1"/>
    </xf>
    <xf numFmtId="0" fontId="172" fillId="0" borderId="33" xfId="5" applyFont="1" applyFill="1" applyBorder="1" applyAlignment="1" applyProtection="1">
      <alignment horizontal="left" textRotation="43" wrapText="1"/>
    </xf>
    <xf numFmtId="3" fontId="172" fillId="0" borderId="17" xfId="5" applyNumberFormat="1" applyFont="1" applyFill="1" applyBorder="1" applyAlignment="1" applyProtection="1">
      <alignment horizontal="center" vertical="center" wrapText="1"/>
    </xf>
    <xf numFmtId="1" fontId="172" fillId="0" borderId="17" xfId="5" applyNumberFormat="1" applyFont="1" applyFill="1" applyBorder="1" applyAlignment="1" applyProtection="1">
      <alignment horizontal="center" wrapText="1"/>
    </xf>
    <xf numFmtId="0" fontId="174" fillId="0" borderId="0" xfId="5" applyFont="1" applyFill="1" applyAlignment="1" applyProtection="1">
      <alignment vertical="top"/>
    </xf>
    <xf numFmtId="0" fontId="183" fillId="0" borderId="0" xfId="5" applyFont="1" applyFill="1" applyAlignment="1" applyProtection="1">
      <alignment vertical="top"/>
    </xf>
    <xf numFmtId="14" fontId="183" fillId="0" borderId="0" xfId="0" applyNumberFormat="1" applyFont="1" applyAlignment="1" applyProtection="1">
      <alignment horizontal="left" vertical="center" shrinkToFit="1"/>
    </xf>
    <xf numFmtId="14" fontId="184" fillId="0" borderId="0" xfId="0" applyNumberFormat="1" applyFont="1" applyAlignment="1" applyProtection="1"/>
    <xf numFmtId="0" fontId="185" fillId="0" borderId="0" xfId="5" applyFont="1" applyFill="1" applyAlignment="1" applyProtection="1">
      <alignment horizontal="center" vertical="top"/>
    </xf>
    <xf numFmtId="3" fontId="172" fillId="0" borderId="57" xfId="5" applyNumberFormat="1" applyFont="1" applyFill="1" applyBorder="1" applyAlignment="1" applyProtection="1">
      <alignment horizontal="center" shrinkToFit="1"/>
    </xf>
    <xf numFmtId="0" fontId="172" fillId="0" borderId="56" xfId="5" applyFont="1" applyFill="1" applyBorder="1" applyAlignment="1" applyProtection="1">
      <alignment horizontal="center" wrapText="1"/>
    </xf>
    <xf numFmtId="3" fontId="172" fillId="0" borderId="116" xfId="5" applyNumberFormat="1" applyFont="1" applyFill="1" applyBorder="1" applyAlignment="1" applyProtection="1">
      <alignment horizontal="center" vertical="top" shrinkToFit="1"/>
    </xf>
    <xf numFmtId="0" fontId="183" fillId="0" borderId="0" xfId="0" applyFont="1" applyAlignment="1" applyProtection="1">
      <alignment horizontal="right" shrinkToFit="1"/>
    </xf>
    <xf numFmtId="0" fontId="186" fillId="0" borderId="0" xfId="5" applyFont="1" applyFill="1" applyBorder="1" applyAlignment="1" applyProtection="1">
      <alignment vertical="center"/>
    </xf>
    <xf numFmtId="0" fontId="172" fillId="0" borderId="18" xfId="5" applyFont="1" applyFill="1" applyBorder="1" applyAlignment="1" applyProtection="1">
      <alignment horizontal="left" textRotation="43" wrapText="1"/>
    </xf>
    <xf numFmtId="0" fontId="172" fillId="0" borderId="17" xfId="5" applyFont="1" applyFill="1" applyBorder="1" applyAlignment="1" applyProtection="1">
      <alignment horizontal="left" textRotation="43" wrapText="1"/>
    </xf>
    <xf numFmtId="0" fontId="170" fillId="0" borderId="63" xfId="5" applyFont="1" applyFill="1" applyBorder="1" applyAlignment="1" applyProtection="1">
      <alignment horizontal="left" shrinkToFit="1"/>
    </xf>
    <xf numFmtId="0" fontId="170" fillId="0" borderId="61" xfId="5" applyFont="1" applyFill="1" applyBorder="1" applyAlignment="1" applyProtection="1">
      <alignment horizontal="left" shrinkToFit="1"/>
    </xf>
    <xf numFmtId="0" fontId="170" fillId="0" borderId="67" xfId="5" applyFont="1" applyFill="1" applyBorder="1" applyAlignment="1" applyProtection="1">
      <alignment horizontal="left" shrinkToFit="1"/>
    </xf>
    <xf numFmtId="0" fontId="172" fillId="0" borderId="17" xfId="5" applyFont="1" applyFill="1" applyBorder="1" applyAlignment="1" applyProtection="1">
      <alignment horizontal="left" wrapText="1"/>
    </xf>
    <xf numFmtId="0" fontId="172" fillId="0" borderId="17" xfId="5" applyFont="1" applyFill="1" applyBorder="1" applyAlignment="1" applyProtection="1">
      <alignment horizontal="center" wrapText="1"/>
    </xf>
    <xf numFmtId="3" fontId="172" fillId="0" borderId="26" xfId="5" applyNumberFormat="1" applyFont="1" applyBorder="1" applyAlignment="1" applyProtection="1">
      <alignment horizontal="center" vertical="top" shrinkToFit="1"/>
    </xf>
    <xf numFmtId="3" fontId="172" fillId="0" borderId="68" xfId="5" applyNumberFormat="1" applyFont="1" applyBorder="1" applyAlignment="1" applyProtection="1">
      <alignment horizontal="center" vertical="top" shrinkToFit="1"/>
    </xf>
    <xf numFmtId="3" fontId="172" fillId="0" borderId="26" xfId="5" applyNumberFormat="1" applyFont="1" applyBorder="1" applyAlignment="1" applyProtection="1">
      <alignment horizontal="center" vertical="top" wrapText="1" shrinkToFit="1"/>
    </xf>
    <xf numFmtId="3" fontId="172" fillId="0" borderId="13" xfId="5" applyNumberFormat="1" applyFont="1" applyBorder="1" applyAlignment="1" applyProtection="1">
      <alignment horizontal="center" vertical="top" wrapText="1" shrinkToFit="1"/>
    </xf>
    <xf numFmtId="3" fontId="172" fillId="0" borderId="31" xfId="5" applyNumberFormat="1" applyFont="1" applyBorder="1" applyAlignment="1" applyProtection="1">
      <alignment horizontal="center" vertical="top" wrapText="1" shrinkToFit="1"/>
    </xf>
    <xf numFmtId="0" fontId="170" fillId="0" borderId="0" xfId="5" applyFont="1" applyAlignment="1" applyProtection="1">
      <alignment vertical="top"/>
    </xf>
    <xf numFmtId="0" fontId="179" fillId="0" borderId="0" xfId="5" applyFont="1" applyAlignment="1" applyProtection="1">
      <alignment horizontal="left" vertical="top"/>
    </xf>
    <xf numFmtId="0" fontId="190" fillId="0" borderId="0" xfId="5" applyFont="1" applyAlignment="1" applyProtection="1">
      <alignment horizontal="left" vertical="top"/>
    </xf>
    <xf numFmtId="0" fontId="183" fillId="0" borderId="0" xfId="5" applyFont="1" applyFill="1" applyAlignment="1" applyProtection="1">
      <alignment horizontal="left" vertical="top"/>
    </xf>
    <xf numFmtId="0" fontId="185" fillId="0" borderId="0" xfId="5" applyFont="1" applyAlignment="1" applyProtection="1">
      <alignment horizontal="left" vertical="top"/>
    </xf>
    <xf numFmtId="0" fontId="186" fillId="0" borderId="0" xfId="5" applyFont="1" applyFill="1" applyBorder="1" applyAlignment="1" applyProtection="1"/>
    <xf numFmtId="0" fontId="186" fillId="0" borderId="0" xfId="5" applyFont="1" applyFill="1" applyBorder="1" applyAlignment="1" applyProtection="1">
      <alignment horizontal="center"/>
    </xf>
    <xf numFmtId="0" fontId="186" fillId="0" borderId="15" xfId="5" applyFont="1" applyFill="1" applyBorder="1" applyAlignment="1" applyProtection="1">
      <alignment horizontal="center" vertical="center"/>
    </xf>
    <xf numFmtId="0" fontId="172" fillId="0" borderId="17" xfId="5" applyFont="1" applyBorder="1" applyAlignment="1" applyProtection="1">
      <alignment horizontal="left" wrapText="1"/>
    </xf>
    <xf numFmtId="0" fontId="191" fillId="0" borderId="0" xfId="5" applyFont="1" applyFill="1" applyBorder="1" applyAlignment="1" applyProtection="1">
      <alignment vertical="center"/>
    </xf>
    <xf numFmtId="0" fontId="186" fillId="0" borderId="0" xfId="5" applyFont="1" applyFill="1" applyBorder="1" applyAlignment="1" applyProtection="1">
      <alignment horizontal="left" vertical="center"/>
    </xf>
    <xf numFmtId="0" fontId="186" fillId="0" borderId="0" xfId="5" applyFont="1" applyFill="1" applyBorder="1" applyAlignment="1" applyProtection="1">
      <alignment horizontal="center" vertical="center"/>
    </xf>
    <xf numFmtId="0" fontId="172" fillId="13" borderId="30" xfId="5" applyFont="1" applyFill="1" applyBorder="1" applyAlignment="1" applyProtection="1">
      <alignment horizontal="center" textRotation="43"/>
    </xf>
    <xf numFmtId="3" fontId="172" fillId="8" borderId="30" xfId="5" applyNumberFormat="1" applyFont="1" applyFill="1" applyBorder="1" applyAlignment="1" applyProtection="1">
      <alignment horizontal="center" shrinkToFit="1"/>
    </xf>
    <xf numFmtId="0" fontId="172" fillId="13" borderId="30" xfId="5" applyFont="1" applyFill="1" applyBorder="1" applyAlignment="1" applyProtection="1">
      <alignment horizontal="left"/>
    </xf>
    <xf numFmtId="3" fontId="172" fillId="13" borderId="9" xfId="0" applyNumberFormat="1" applyFont="1" applyFill="1" applyBorder="1" applyAlignment="1" applyProtection="1">
      <alignment horizontal="center" vertical="top" shrinkToFit="1"/>
    </xf>
    <xf numFmtId="0" fontId="172" fillId="16" borderId="28" xfId="5" applyFont="1" applyFill="1" applyBorder="1" applyAlignment="1" applyProtection="1">
      <alignment horizontal="center" textRotation="43"/>
    </xf>
    <xf numFmtId="3" fontId="172" fillId="18" borderId="32" xfId="5" applyNumberFormat="1" applyFont="1" applyFill="1" applyBorder="1" applyAlignment="1" applyProtection="1">
      <alignment horizontal="center" shrinkToFit="1"/>
    </xf>
    <xf numFmtId="0" fontId="172" fillId="16" borderId="28" xfId="5" applyFont="1" applyFill="1" applyBorder="1" applyAlignment="1" applyProtection="1">
      <alignment horizontal="left"/>
    </xf>
    <xf numFmtId="3" fontId="172" fillId="16" borderId="10" xfId="0" applyNumberFormat="1" applyFont="1" applyFill="1" applyBorder="1" applyAlignment="1" applyProtection="1">
      <alignment horizontal="center" vertical="top" shrinkToFit="1"/>
    </xf>
    <xf numFmtId="0" fontId="172" fillId="17" borderId="32" xfId="5" applyFont="1" applyFill="1" applyBorder="1" applyAlignment="1" applyProtection="1">
      <alignment horizontal="center" textRotation="43"/>
    </xf>
    <xf numFmtId="3" fontId="172" fillId="9" borderId="28" xfId="5" applyNumberFormat="1" applyFont="1" applyFill="1" applyBorder="1" applyAlignment="1" applyProtection="1">
      <alignment horizontal="center" shrinkToFit="1"/>
    </xf>
    <xf numFmtId="0" fontId="172" fillId="17" borderId="32" xfId="5" applyFont="1" applyFill="1" applyBorder="1" applyAlignment="1" applyProtection="1">
      <alignment horizontal="left"/>
    </xf>
    <xf numFmtId="3" fontId="172" fillId="17" borderId="10" xfId="0" applyNumberFormat="1" applyFont="1" applyFill="1" applyBorder="1" applyAlignment="1" applyProtection="1">
      <alignment horizontal="center" vertical="top" shrinkToFit="1"/>
    </xf>
    <xf numFmtId="0" fontId="179" fillId="0" borderId="0" xfId="5" applyFont="1" applyAlignment="1" applyProtection="1">
      <alignment horizontal="left"/>
    </xf>
    <xf numFmtId="0" fontId="192" fillId="0" borderId="0" xfId="5" applyFont="1" applyAlignment="1" applyProtection="1">
      <alignment horizontal="left"/>
    </xf>
    <xf numFmtId="0" fontId="192" fillId="0" borderId="0" xfId="5" applyFont="1" applyAlignment="1" applyProtection="1">
      <alignment horizontal="left" vertical="top"/>
    </xf>
    <xf numFmtId="0" fontId="172" fillId="0" borderId="13" xfId="5" applyFont="1" applyBorder="1" applyAlignment="1" applyProtection="1">
      <alignment horizontal="center" textRotation="43" wrapText="1"/>
    </xf>
    <xf numFmtId="0" fontId="172" fillId="0" borderId="25" xfId="5" applyFont="1" applyBorder="1" applyAlignment="1" applyProtection="1">
      <alignment horizontal="center" textRotation="43" wrapText="1"/>
    </xf>
    <xf numFmtId="0" fontId="179" fillId="0" borderId="17" xfId="5" applyFont="1" applyBorder="1" applyAlignment="1" applyProtection="1">
      <alignment horizontal="left" wrapText="1"/>
    </xf>
    <xf numFmtId="2" fontId="172" fillId="0" borderId="48" xfId="5" applyNumberFormat="1" applyFont="1" applyFill="1" applyBorder="1" applyAlignment="1" applyProtection="1">
      <alignment horizontal="left" vertical="top" wrapText="1" shrinkToFit="1"/>
    </xf>
    <xf numFmtId="0" fontId="175" fillId="0" borderId="0" xfId="5" applyFont="1" applyFill="1" applyAlignment="1" applyProtection="1">
      <alignment horizontal="left" shrinkToFit="1"/>
    </xf>
    <xf numFmtId="0" fontId="175" fillId="0" borderId="0" xfId="5" applyFont="1" applyFill="1" applyAlignment="1" applyProtection="1">
      <alignment horizontal="left"/>
    </xf>
    <xf numFmtId="0" fontId="192" fillId="0" borderId="0" xfId="5" applyFont="1" applyFill="1" applyAlignment="1" applyProtection="1">
      <alignment horizontal="left"/>
    </xf>
    <xf numFmtId="0" fontId="192" fillId="0" borderId="0" xfId="5" applyFont="1" applyFill="1" applyBorder="1" applyAlignment="1" applyProtection="1">
      <alignment horizontal="left" vertical="top"/>
    </xf>
    <xf numFmtId="0" fontId="179" fillId="0" borderId="17" xfId="5" applyFont="1" applyBorder="1" applyAlignment="1" applyProtection="1">
      <alignment horizontal="left" textRotation="90"/>
    </xf>
    <xf numFmtId="0" fontId="172" fillId="0" borderId="53" xfId="5" applyFont="1" applyBorder="1" applyAlignment="1" applyProtection="1">
      <alignment horizontal="left" vertical="top" wrapText="1"/>
    </xf>
    <xf numFmtId="182" fontId="175" fillId="0" borderId="0" xfId="5" applyNumberFormat="1" applyFont="1" applyFill="1" applyBorder="1" applyAlignment="1" applyProtection="1">
      <alignment horizontal="left"/>
      <protection locked="0"/>
    </xf>
    <xf numFmtId="0" fontId="192" fillId="0" borderId="0" xfId="5" applyFont="1" applyBorder="1" applyAlignment="1" applyProtection="1">
      <alignment horizontal="left" vertical="top"/>
    </xf>
    <xf numFmtId="0" fontId="172" fillId="0" borderId="17" xfId="5" applyFont="1" applyFill="1" applyBorder="1" applyAlignment="1" applyProtection="1">
      <alignment horizontal="center" textRotation="43" wrapText="1"/>
    </xf>
    <xf numFmtId="0" fontId="172" fillId="0" borderId="62" xfId="5" applyFont="1" applyFill="1" applyBorder="1" applyAlignment="1" applyProtection="1">
      <alignment horizontal="center" textRotation="43" wrapText="1"/>
    </xf>
    <xf numFmtId="3" fontId="172" fillId="0" borderId="34" xfId="5" applyNumberFormat="1" applyFont="1" applyFill="1" applyBorder="1" applyAlignment="1" applyProtection="1">
      <alignment horizontal="center" vertical="top" shrinkToFit="1"/>
    </xf>
    <xf numFmtId="3" fontId="172" fillId="0" borderId="46" xfId="5" applyNumberFormat="1" applyFont="1" applyBorder="1" applyAlignment="1" applyProtection="1">
      <alignment horizontal="center" vertical="top" shrinkToFit="1"/>
    </xf>
    <xf numFmtId="3" fontId="172" fillId="0" borderId="66" xfId="5" applyNumberFormat="1" applyFont="1" applyBorder="1" applyAlignment="1" applyProtection="1">
      <alignment horizontal="center" vertical="top" shrinkToFit="1"/>
    </xf>
    <xf numFmtId="3" fontId="172" fillId="0" borderId="35" xfId="5" applyNumberFormat="1" applyFont="1" applyBorder="1" applyAlignment="1" applyProtection="1">
      <alignment horizontal="center" vertical="top" shrinkToFit="1"/>
    </xf>
    <xf numFmtId="0" fontId="179" fillId="0" borderId="0" xfId="5" applyFont="1" applyAlignment="1" applyProtection="1">
      <alignment horizontal="center" vertical="top"/>
    </xf>
    <xf numFmtId="173" fontId="193" fillId="0" borderId="0" xfId="5" applyNumberFormat="1" applyFont="1" applyFill="1" applyBorder="1" applyAlignment="1" applyProtection="1">
      <alignment vertical="center"/>
    </xf>
    <xf numFmtId="173" fontId="193" fillId="0" borderId="0" xfId="5" applyNumberFormat="1" applyFont="1" applyFill="1" applyBorder="1" applyAlignment="1" applyProtection="1">
      <alignment horizontal="center" vertical="center"/>
    </xf>
    <xf numFmtId="0" fontId="192" fillId="15" borderId="28" xfId="5" applyFont="1" applyFill="1" applyBorder="1" applyAlignment="1" applyProtection="1">
      <alignment horizontal="center" textRotation="43"/>
    </xf>
    <xf numFmtId="3" fontId="192" fillId="15" borderId="28" xfId="5" applyNumberFormat="1" applyFont="1" applyFill="1" applyBorder="1" applyAlignment="1" applyProtection="1">
      <alignment horizontal="center"/>
    </xf>
    <xf numFmtId="3" fontId="170" fillId="15" borderId="10" xfId="5" applyNumberFormat="1" applyFont="1" applyFill="1" applyBorder="1" applyAlignment="1" applyProtection="1">
      <alignment horizontal="center" vertical="top" shrinkToFit="1"/>
    </xf>
    <xf numFmtId="164" fontId="187" fillId="0" borderId="25" xfId="0" applyNumberFormat="1" applyFont="1" applyFill="1" applyBorder="1" applyAlignment="1" applyProtection="1">
      <alignment horizontal="left" wrapText="1" shrinkToFit="1"/>
    </xf>
    <xf numFmtId="164" fontId="194" fillId="2" borderId="10" xfId="0" applyNumberFormat="1" applyFont="1" applyFill="1" applyBorder="1" applyAlignment="1" applyProtection="1">
      <alignment horizontal="left" vertical="top" shrinkToFit="1"/>
      <protection locked="0"/>
    </xf>
    <xf numFmtId="164" fontId="194" fillId="0" borderId="13" xfId="0" applyNumberFormat="1" applyFont="1" applyFill="1" applyBorder="1" applyAlignment="1" applyProtection="1">
      <alignment horizontal="right" vertical="top" shrinkToFit="1"/>
    </xf>
    <xf numFmtId="164" fontId="194" fillId="0" borderId="14" xfId="0" applyNumberFormat="1" applyFont="1" applyFill="1" applyBorder="1" applyAlignment="1" applyProtection="1">
      <alignment horizontal="right" vertical="top" shrinkToFit="1"/>
    </xf>
    <xf numFmtId="0" fontId="195" fillId="0" borderId="14" xfId="0" applyFont="1" applyBorder="1" applyAlignment="1">
      <alignment horizontal="left" vertical="top" shrinkToFit="1"/>
    </xf>
    <xf numFmtId="164" fontId="194" fillId="0" borderId="25" xfId="0" applyNumberFormat="1" applyFont="1" applyFill="1" applyBorder="1" applyAlignment="1" applyProtection="1">
      <alignment horizontal="right" vertical="top" shrinkToFit="1"/>
    </xf>
    <xf numFmtId="0" fontId="195" fillId="0" borderId="0" xfId="0" applyFont="1" applyAlignment="1">
      <alignment horizontal="left" vertical="top" shrinkToFit="1"/>
    </xf>
    <xf numFmtId="0" fontId="195" fillId="0" borderId="0" xfId="0" applyFont="1" applyAlignment="1">
      <alignment horizontal="left" shrinkToFit="1"/>
    </xf>
    <xf numFmtId="0" fontId="196" fillId="0" borderId="0" xfId="0" applyFont="1"/>
    <xf numFmtId="0" fontId="194" fillId="0" borderId="26" xfId="0" applyFont="1" applyFill="1" applyBorder="1" applyAlignment="1" applyProtection="1">
      <alignment vertical="top" wrapText="1" shrinkToFit="1"/>
    </xf>
    <xf numFmtId="1" fontId="194" fillId="0" borderId="26" xfId="0" applyNumberFormat="1" applyFont="1" applyFill="1" applyBorder="1" applyAlignment="1" applyProtection="1">
      <alignment horizontal="left" vertical="top" shrinkToFit="1"/>
    </xf>
    <xf numFmtId="0" fontId="187" fillId="0" borderId="14" xfId="0" applyFont="1" applyFill="1" applyBorder="1" applyAlignment="1" applyProtection="1">
      <alignment horizontal="left" wrapText="1" shrinkToFit="1"/>
    </xf>
    <xf numFmtId="164" fontId="194" fillId="2" borderId="39" xfId="0" applyNumberFormat="1" applyFont="1" applyFill="1" applyBorder="1" applyAlignment="1" applyProtection="1">
      <alignment horizontal="left" vertical="top" shrinkToFit="1"/>
      <protection locked="0"/>
    </xf>
    <xf numFmtId="164" fontId="194" fillId="2" borderId="9" xfId="0" applyNumberFormat="1" applyFont="1" applyFill="1" applyBorder="1" applyAlignment="1" applyProtection="1">
      <alignment horizontal="left" vertical="top" shrinkToFit="1"/>
      <protection locked="0"/>
    </xf>
    <xf numFmtId="164" fontId="194" fillId="2" borderId="40" xfId="0" applyNumberFormat="1" applyFont="1" applyFill="1" applyBorder="1" applyAlignment="1" applyProtection="1">
      <alignment horizontal="left" vertical="top" shrinkToFit="1"/>
      <protection locked="0"/>
    </xf>
    <xf numFmtId="164" fontId="194" fillId="0" borderId="20" xfId="0" applyNumberFormat="1" applyFont="1" applyFill="1" applyBorder="1" applyAlignment="1" applyProtection="1">
      <alignment horizontal="left" vertical="top" shrinkToFit="1"/>
    </xf>
    <xf numFmtId="164" fontId="195" fillId="0" borderId="20" xfId="0" applyNumberFormat="1" applyFont="1" applyBorder="1" applyAlignment="1">
      <alignment horizontal="left" vertical="top" shrinkToFit="1"/>
    </xf>
    <xf numFmtId="164" fontId="183" fillId="8" borderId="28" xfId="2" applyNumberFormat="1" applyFont="1" applyFill="1" applyBorder="1" applyAlignment="1">
      <alignment horizontal="left" wrapText="1"/>
    </xf>
    <xf numFmtId="164" fontId="185" fillId="0" borderId="95" xfId="2" applyNumberFormat="1" applyFont="1" applyFill="1" applyBorder="1" applyAlignment="1">
      <alignment horizontal="left"/>
    </xf>
    <xf numFmtId="164" fontId="185" fillId="0" borderId="96" xfId="2" applyNumberFormat="1" applyFont="1" applyFill="1" applyBorder="1" applyAlignment="1">
      <alignment horizontal="left"/>
    </xf>
    <xf numFmtId="164" fontId="185" fillId="0" borderId="74" xfId="2" applyNumberFormat="1" applyFont="1" applyFill="1" applyBorder="1" applyAlignment="1">
      <alignment horizontal="left"/>
    </xf>
    <xf numFmtId="164" fontId="185" fillId="0" borderId="0" xfId="2" applyNumberFormat="1" applyFont="1" applyFill="1" applyAlignment="1">
      <alignment horizontal="left"/>
    </xf>
    <xf numFmtId="0" fontId="185" fillId="0" borderId="0" xfId="0" applyFont="1" applyFill="1" applyBorder="1" applyAlignment="1" applyProtection="1">
      <alignment horizontal="center" wrapText="1"/>
    </xf>
    <xf numFmtId="0" fontId="185" fillId="0" borderId="0" xfId="0" applyFont="1" applyFill="1" applyAlignment="1" applyProtection="1">
      <alignment horizontal="center" vertical="top" wrapText="1"/>
    </xf>
    <xf numFmtId="0" fontId="185" fillId="0" borderId="0" xfId="0" applyFont="1" applyFill="1" applyBorder="1" applyAlignment="1" applyProtection="1">
      <alignment horizontal="center" vertical="top" wrapText="1"/>
    </xf>
    <xf numFmtId="0" fontId="185" fillId="0" borderId="0" xfId="0" applyFont="1" applyAlignment="1" applyProtection="1">
      <alignment horizontal="left"/>
    </xf>
    <xf numFmtId="49" fontId="53" fillId="0" borderId="96" xfId="0" applyNumberFormat="1" applyFont="1" applyFill="1" applyBorder="1" applyAlignment="1" applyProtection="1">
      <alignment shrinkToFit="1"/>
    </xf>
    <xf numFmtId="3" fontId="53" fillId="0" borderId="96" xfId="0" applyNumberFormat="1" applyFont="1" applyFill="1" applyBorder="1" applyAlignment="1" applyProtection="1">
      <alignment horizontal="left"/>
    </xf>
    <xf numFmtId="1" fontId="53" fillId="0" borderId="96" xfId="0" applyNumberFormat="1" applyFont="1" applyFill="1" applyBorder="1" applyAlignment="1" applyProtection="1">
      <alignment horizontal="left" vertical="top" wrapText="1"/>
    </xf>
    <xf numFmtId="1" fontId="53" fillId="0" borderId="96" xfId="0" applyNumberFormat="1" applyFont="1" applyFill="1" applyBorder="1" applyAlignment="1" applyProtection="1">
      <alignment horizontal="left"/>
    </xf>
    <xf numFmtId="1" fontId="53" fillId="0" borderId="96" xfId="0" applyNumberFormat="1" applyFont="1" applyFill="1" applyBorder="1" applyAlignment="1">
      <alignment horizontal="left"/>
    </xf>
    <xf numFmtId="2" fontId="53" fillId="0" borderId="96" xfId="0" applyNumberFormat="1" applyFont="1" applyFill="1" applyBorder="1" applyAlignment="1" applyProtection="1">
      <alignment horizontal="left"/>
    </xf>
    <xf numFmtId="0" fontId="32" fillId="0" borderId="0" xfId="0" applyFont="1" applyFill="1" applyBorder="1" applyAlignment="1">
      <alignment horizontal="left" vertical="center"/>
    </xf>
    <xf numFmtId="0" fontId="74" fillId="0" borderId="0" xfId="0" applyFont="1" applyFill="1" applyBorder="1" applyAlignment="1">
      <alignment horizontal="left" vertical="center"/>
    </xf>
    <xf numFmtId="0" fontId="7" fillId="0" borderId="0" xfId="2" applyFont="1" applyFill="1" applyBorder="1" applyAlignment="1" applyProtection="1">
      <alignment vertical="top" wrapText="1"/>
    </xf>
    <xf numFmtId="0" fontId="68" fillId="0" borderId="0" xfId="2" applyFont="1" applyFill="1" applyBorder="1" applyAlignment="1" applyProtection="1">
      <alignment vertical="top"/>
    </xf>
    <xf numFmtId="0" fontId="78" fillId="0" borderId="0" xfId="7" applyFont="1" applyFill="1" applyBorder="1" applyAlignment="1" applyProtection="1">
      <alignment vertical="center" wrapText="1"/>
    </xf>
    <xf numFmtId="0" fontId="77" fillId="0" borderId="0" xfId="7" applyFont="1" applyFill="1" applyBorder="1" applyAlignment="1" applyProtection="1">
      <alignment vertical="center" wrapText="1"/>
    </xf>
    <xf numFmtId="0" fontId="80" fillId="0" borderId="0" xfId="2" applyFont="1" applyFill="1" applyBorder="1" applyAlignment="1" applyProtection="1">
      <alignment vertical="top" wrapText="1"/>
    </xf>
    <xf numFmtId="0" fontId="31" fillId="2" borderId="0" xfId="5" applyFont="1" applyFill="1" applyBorder="1" applyAlignment="1" applyProtection="1">
      <alignment shrinkToFit="1"/>
      <protection locked="0"/>
    </xf>
    <xf numFmtId="0" fontId="31" fillId="2" borderId="49" xfId="5" applyFont="1" applyFill="1" applyBorder="1" applyAlignment="1" applyProtection="1">
      <alignment horizontal="left"/>
      <protection locked="0"/>
    </xf>
    <xf numFmtId="182" fontId="31" fillId="0" borderId="16" xfId="5" applyNumberFormat="1" applyFont="1" applyFill="1" applyBorder="1" applyAlignment="1" applyProtection="1">
      <alignment horizontal="left"/>
      <protection locked="0"/>
    </xf>
    <xf numFmtId="14" fontId="75" fillId="12" borderId="0" xfId="0" applyNumberFormat="1" applyFont="1" applyFill="1" applyBorder="1" applyAlignment="1">
      <alignment horizontal="left" vertical="center" shrinkToFit="1"/>
    </xf>
    <xf numFmtId="0" fontId="60" fillId="0" borderId="0" xfId="5" applyFont="1" applyFill="1" applyBorder="1" applyAlignment="1" applyProtection="1">
      <alignment vertical="center"/>
    </xf>
    <xf numFmtId="0" fontId="34" fillId="0" borderId="0" xfId="5" applyFont="1" applyFill="1" applyBorder="1" applyAlignment="1" applyProtection="1">
      <alignment horizontal="left" vertical="center"/>
    </xf>
    <xf numFmtId="14" fontId="43" fillId="0" borderId="0" xfId="0" applyNumberFormat="1" applyFont="1" applyAlignment="1" applyProtection="1">
      <alignment horizontal="left" shrinkToFit="1"/>
    </xf>
    <xf numFmtId="14" fontId="44" fillId="0" borderId="0" xfId="0" applyNumberFormat="1" applyFont="1" applyAlignment="1" applyProtection="1">
      <alignment horizontal="left"/>
    </xf>
    <xf numFmtId="14" fontId="43" fillId="0" borderId="0" xfId="0" applyNumberFormat="1" applyFont="1" applyAlignment="1" applyProtection="1">
      <alignment horizontal="left" vertical="center" shrinkToFit="1"/>
    </xf>
    <xf numFmtId="0" fontId="43" fillId="0" borderId="0" xfId="0" applyFont="1" applyAlignment="1" applyProtection="1">
      <alignment horizontal="right" vertical="center" shrinkToFit="1"/>
    </xf>
    <xf numFmtId="0" fontId="75" fillId="0" borderId="0" xfId="5" applyFont="1" applyAlignment="1" applyProtection="1">
      <alignment horizontal="left" wrapText="1"/>
    </xf>
    <xf numFmtId="0" fontId="161" fillId="0" borderId="0" xfId="5" applyFont="1" applyAlignment="1" applyProtection="1">
      <alignment horizontal="left" vertical="top" wrapText="1"/>
      <protection locked="0"/>
    </xf>
    <xf numFmtId="0" fontId="31" fillId="0" borderId="0" xfId="5" applyFont="1" applyFill="1" applyAlignment="1" applyProtection="1">
      <alignment horizontal="left" shrinkToFit="1"/>
    </xf>
    <xf numFmtId="0" fontId="31" fillId="0" borderId="0" xfId="5" applyFont="1" applyFill="1" applyAlignment="1" applyProtection="1">
      <alignment horizontal="left"/>
    </xf>
    <xf numFmtId="182" fontId="31" fillId="0" borderId="0" xfId="5" applyNumberFormat="1" applyFont="1" applyFill="1" applyBorder="1" applyAlignment="1" applyProtection="1">
      <alignment horizontal="left"/>
      <protection locked="0"/>
    </xf>
    <xf numFmtId="14" fontId="75" fillId="12" borderId="0" xfId="0" applyNumberFormat="1" applyFont="1" applyFill="1" applyBorder="1" applyAlignment="1">
      <alignment horizontal="left" vertical="center"/>
    </xf>
    <xf numFmtId="0" fontId="75" fillId="12" borderId="0" xfId="0" applyFont="1" applyFill="1" applyBorder="1" applyAlignment="1">
      <alignment horizontal="right" vertical="center"/>
    </xf>
    <xf numFmtId="0" fontId="80" fillId="12" borderId="0" xfId="0" applyFont="1" applyFill="1" applyBorder="1" applyAlignment="1">
      <alignment horizontal="right" vertical="center"/>
    </xf>
    <xf numFmtId="0" fontId="31" fillId="0" borderId="0" xfId="5" applyFont="1" applyAlignment="1" applyProtection="1">
      <alignment horizontal="left" shrinkToFit="1"/>
    </xf>
    <xf numFmtId="0" fontId="31" fillId="0" borderId="0" xfId="5" applyFont="1" applyAlignment="1" applyProtection="1">
      <alignment horizontal="left"/>
    </xf>
    <xf numFmtId="0" fontId="80" fillId="12" borderId="0" xfId="0" applyFont="1" applyFill="1" applyBorder="1" applyAlignment="1">
      <alignment vertical="center"/>
    </xf>
    <xf numFmtId="1" fontId="61" fillId="0" borderId="0" xfId="0" applyNumberFormat="1" applyFont="1" applyFill="1" applyBorder="1" applyAlignment="1" applyProtection="1">
      <alignment horizontal="left" shrinkToFit="1"/>
    </xf>
    <xf numFmtId="182" fontId="147" fillId="0" borderId="0" xfId="0" applyNumberFormat="1" applyFont="1" applyBorder="1" applyAlignment="1" applyProtection="1">
      <alignment horizontal="left" shrinkToFit="1"/>
    </xf>
    <xf numFmtId="169" fontId="85" fillId="0" borderId="0" xfId="0" applyNumberFormat="1" applyFont="1" applyFill="1" applyBorder="1" applyAlignment="1" applyProtection="1">
      <alignment horizontal="left" shrinkToFit="1"/>
    </xf>
    <xf numFmtId="186" fontId="38" fillId="0" borderId="14" xfId="0" applyNumberFormat="1" applyFont="1" applyBorder="1" applyAlignment="1" applyProtection="1">
      <alignment horizontal="center" shrinkToFit="1"/>
    </xf>
    <xf numFmtId="187" fontId="38" fillId="0" borderId="14" xfId="0" applyNumberFormat="1" applyFont="1" applyBorder="1" applyAlignment="1" applyProtection="1">
      <alignment horizontal="center" shrinkToFit="1"/>
    </xf>
    <xf numFmtId="177" fontId="147" fillId="0" borderId="14" xfId="0" applyNumberFormat="1" applyFont="1" applyBorder="1" applyAlignment="1" applyProtection="1">
      <alignment horizontal="left" shrinkToFit="1"/>
    </xf>
    <xf numFmtId="180" fontId="149" fillId="0" borderId="0" xfId="7" applyNumberFormat="1" applyFont="1" applyBorder="1" applyAlignment="1" applyProtection="1">
      <alignment shrinkToFit="1"/>
    </xf>
    <xf numFmtId="14" fontId="43" fillId="12" borderId="0" xfId="0" applyNumberFormat="1" applyFont="1" applyFill="1" applyBorder="1" applyAlignment="1">
      <alignment horizontal="left" vertical="center"/>
    </xf>
    <xf numFmtId="189" fontId="41" fillId="0" borderId="14" xfId="0" applyNumberFormat="1" applyFont="1" applyFill="1" applyBorder="1" applyAlignment="1" applyProtection="1">
      <alignment horizontal="center" shrinkToFit="1"/>
    </xf>
    <xf numFmtId="190" fontId="41" fillId="0" borderId="14" xfId="0" applyNumberFormat="1" applyFont="1" applyFill="1" applyBorder="1" applyAlignment="1" applyProtection="1">
      <alignment horizontal="center" shrinkToFit="1"/>
    </xf>
    <xf numFmtId="1" fontId="26" fillId="0" borderId="85" xfId="5" applyNumberFormat="1" applyFont="1" applyBorder="1" applyAlignment="1" applyProtection="1">
      <alignment horizontal="left"/>
    </xf>
    <xf numFmtId="188" fontId="41" fillId="0" borderId="14" xfId="0" applyNumberFormat="1" applyFont="1" applyFill="1" applyBorder="1" applyAlignment="1" applyProtection="1">
      <alignment horizontal="left" shrinkToFit="1"/>
    </xf>
    <xf numFmtId="0" fontId="41" fillId="0" borderId="0" xfId="0" applyNumberFormat="1" applyFont="1" applyFill="1" applyBorder="1" applyAlignment="1" applyProtection="1">
      <alignment shrinkToFit="1"/>
    </xf>
  </cellXfs>
  <cellStyles count="9">
    <cellStyle name="Link" xfId="7" builtinId="8"/>
    <cellStyle name="Neutral" xfId="6" builtinId="28"/>
    <cellStyle name="Schlecht" xfId="1" builtinId="27"/>
    <cellStyle name="Standard" xfId="0" builtinId="0"/>
    <cellStyle name="Standard 2" xfId="2"/>
    <cellStyle name="Standard 2 2" xfId="3"/>
    <cellStyle name="Standard 3" xfId="5"/>
    <cellStyle name="Standard_Grunddatenneu _1" xfId="4"/>
    <cellStyle name="Standard_Mappe2" xfId="8"/>
  </cellStyles>
  <dxfs count="404">
    <dxf>
      <font>
        <strike val="0"/>
        <outline val="0"/>
        <shadow val="0"/>
        <u val="none"/>
        <vertAlign val="baseline"/>
        <sz val="11"/>
        <color auto="1"/>
        <name val="Calibri"/>
        <scheme val="minor"/>
      </font>
      <alignment horizontal="center" vertical="bottom"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auto="1"/>
        <name val="Calibri"/>
        <scheme val="minor"/>
      </font>
      <alignment horizontal="center" vertical="bottom" textRotation="0" indent="0"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alignment horizontal="center" vertical="bottom" textRotation="0" indent="0" justifyLastLine="0" shrinkToFit="0" readingOrder="0"/>
    </dxf>
    <dxf>
      <border>
        <bottom style="thin">
          <color theme="0" tint="-0.14996795556505021"/>
        </bottom>
      </border>
    </dxf>
    <dxf>
      <font>
        <b/>
        <i val="0"/>
        <strike val="0"/>
        <condense val="0"/>
        <extend val="0"/>
        <outline val="0"/>
        <shadow val="0"/>
        <u val="none"/>
        <vertAlign val="baseline"/>
        <sz val="11"/>
        <color auto="1"/>
        <name val="Calibri"/>
        <scheme val="minor"/>
      </font>
      <alignment horizontal="center" vertical="bottom" textRotation="0"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auto="1"/>
        <name val="Calibri"/>
        <scheme val="minor"/>
      </font>
      <border diagonalUp="0" diagonalDown="0" outline="0">
        <left style="thin">
          <color theme="0" tint="-0.14996795556505021"/>
        </left>
        <right style="thin">
          <color theme="0" tint="-0.14993743705557422"/>
        </right>
        <top style="thin">
          <color theme="0" tint="-0.14996795556505021"/>
        </top>
        <bottom style="thin">
          <color theme="0" tint="-0.14996795556505021"/>
        </bottom>
      </border>
    </dxf>
    <dxf>
      <font>
        <b val="0"/>
        <i val="0"/>
        <strike val="0"/>
        <condense val="0"/>
        <extend val="0"/>
        <outline val="0"/>
        <shadow val="0"/>
        <u val="none"/>
        <vertAlign val="baseline"/>
        <sz val="11"/>
        <color auto="1"/>
        <name val="Calibri"/>
        <scheme val="minor"/>
      </font>
      <numFmt numFmtId="1" formatCode="0"/>
      <alignment horizontal="center" vertical="bottom" textRotation="0" wrapText="0" indent="0" justifyLastLine="0" shrinkToFit="0" readingOrder="0"/>
      <border diagonalUp="0" diagonalDown="0" outline="0">
        <left style="thin">
          <color theme="0" tint="-0.14993743705557422"/>
        </left>
        <right style="thin">
          <color theme="0" tint="-0.14996795556505021"/>
        </right>
        <top style="thin">
          <color theme="0" tint="-0.14996795556505021"/>
        </top>
        <bottom style="thin">
          <color theme="0" tint="-0.14996795556505021"/>
        </bottom>
      </border>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dxf>
    <dxf>
      <border>
        <bottom style="thin">
          <color theme="0" tint="-0.14996795556505021"/>
        </bottom>
      </border>
    </dxf>
    <dxf>
      <font>
        <strike val="0"/>
        <outline val="0"/>
        <shadow val="0"/>
        <u val="none"/>
        <vertAlign val="baseline"/>
        <sz val="11"/>
        <color auto="1"/>
        <name val="Calibri"/>
        <scheme val="minor"/>
      </font>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strike val="0"/>
        <outline val="0"/>
        <shadow val="0"/>
        <u val="none"/>
        <vertAlign val="baseline"/>
        <sz val="11"/>
        <color auto="1"/>
        <name val="Calibri"/>
        <scheme val="minor"/>
      </font>
      <numFmt numFmtId="1" formatCode="0"/>
      <alignment horizontal="center" vertical="bottom" textRotation="0"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auto="1"/>
        <name val="Calibri"/>
        <scheme val="minor"/>
      </font>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dxf>
    <dxf>
      <border>
        <bottom style="thin">
          <color theme="0" tint="-0.14996795556505021"/>
        </bottom>
      </border>
    </dxf>
    <dxf>
      <font>
        <b/>
        <i val="0"/>
        <strike val="0"/>
        <condense val="0"/>
        <extend val="0"/>
        <outline val="0"/>
        <shadow val="0"/>
        <u val="none"/>
        <vertAlign val="baseline"/>
        <sz val="11"/>
        <color auto="1"/>
        <name val="Calibri"/>
        <scheme val="minor"/>
      </font>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strike val="0"/>
        <outline val="0"/>
        <shadow val="0"/>
        <u val="none"/>
        <vertAlign val="baseline"/>
        <sz val="11"/>
        <color auto="1"/>
        <name val="Calibri"/>
        <scheme val="minor"/>
      </font>
      <numFmt numFmtId="1" formatCode="0"/>
      <alignment horizontal="center" vertical="bottom" textRotation="0" indent="0" justifyLastLine="0" shrinkToFit="0" readingOrder="0"/>
      <border diagonalUp="0" diagonalDown="0">
        <left style="thin">
          <color theme="0" tint="-0.14996795556505021"/>
        </left>
        <right style="thin">
          <color theme="0" tint="-0.14993743705557422"/>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auto="1"/>
        <name val="Calibri"/>
        <scheme val="minor"/>
      </font>
      <border diagonalUp="0" diagonalDown="0">
        <left style="thin">
          <color theme="0" tint="-0.14993743705557422"/>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dxf>
    <dxf>
      <border>
        <bottom style="thin">
          <color theme="0" tint="-0.14996795556505021"/>
        </bottom>
      </border>
    </dxf>
    <dxf>
      <font>
        <b/>
        <i val="0"/>
        <strike val="0"/>
        <condense val="0"/>
        <extend val="0"/>
        <outline val="0"/>
        <shadow val="0"/>
        <u val="none"/>
        <vertAlign val="baseline"/>
        <sz val="11"/>
        <color auto="1"/>
        <name val="Calibri"/>
        <scheme val="minor"/>
      </font>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strike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border diagonalUp="0" diagonalDown="0">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dxf>
    <dxf>
      <border>
        <bottom style="thin">
          <color theme="0" tint="-0.14996795556505021"/>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strike val="0"/>
        <outline val="0"/>
        <shadow val="0"/>
        <u val="none"/>
        <sz val="11"/>
        <color auto="1"/>
        <name val="Calibri"/>
        <scheme val="minor"/>
      </font>
      <numFmt numFmtId="1" formatCode="0"/>
      <alignment horizontal="left" vertical="bottom" textRotation="0" wrapText="0" indent="0" justifyLastLine="0" shrinkToFit="0" readingOrder="0"/>
    </dxf>
    <dxf>
      <font>
        <b val="0"/>
        <strike val="0"/>
        <outline val="0"/>
        <shadow val="0"/>
        <u val="none"/>
        <sz val="11"/>
        <color auto="1"/>
        <name val="Calibri"/>
        <scheme val="minor"/>
      </font>
      <numFmt numFmtId="1" formatCode="0"/>
      <alignment horizontal="left" vertical="bottom" textRotation="0" wrapText="0" indent="0" justifyLastLine="0" shrinkToFit="0" readingOrder="0"/>
    </dxf>
    <dxf>
      <font>
        <b val="0"/>
        <strike val="0"/>
        <outline val="0"/>
        <shadow val="0"/>
        <u val="no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2" formatCode="0.0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2" formatCode="0.0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2" formatCode="0.0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1" formatCode="0"/>
      <alignment horizontal="left" vertical="bottom" textRotation="0" wrapText="0" indent="0" justifyLastLine="0" shrinkToFit="0" readingOrder="0"/>
    </dxf>
    <dxf>
      <font>
        <b val="0"/>
        <strike val="0"/>
        <outline val="0"/>
        <shadow val="0"/>
        <u val="none"/>
        <vertAlign val="baseline"/>
        <sz val="11"/>
        <color auto="1"/>
        <name val="Calibri"/>
        <scheme val="minor"/>
      </font>
      <numFmt numFmtId="3" formatCode="#,##0"/>
      <alignment horizontal="left" vertical="bottom" textRotation="0" wrapText="0" indent="0" justifyLastLine="0" shrinkToFit="0" readingOrder="0"/>
    </dxf>
    <dxf>
      <font>
        <strike val="0"/>
        <outline val="0"/>
        <shadow val="0"/>
        <u val="none"/>
        <sz val="11"/>
        <color auto="1"/>
        <name val="Calibri"/>
        <scheme val="minor"/>
      </font>
      <numFmt numFmtId="30" formatCode="@"/>
      <alignment horizontal="general" vertical="bottom" textRotation="0" wrapText="0" indent="0" justifyLastLine="0" shrinkToFit="1" readingOrder="0"/>
    </dxf>
    <dxf>
      <font>
        <b val="0"/>
        <strike val="0"/>
        <outline val="0"/>
        <shadow val="0"/>
        <u val="none"/>
        <sz val="11"/>
        <color auto="1"/>
        <name val="Calibri"/>
        <scheme val="minor"/>
      </font>
      <numFmt numFmtId="30" formatCode="@"/>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30" formatCode="@"/>
      <alignment horizontal="general" vertical="bottom"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b val="0"/>
        <i val="0"/>
        <strike val="0"/>
        <condense val="0"/>
        <extend val="0"/>
        <outline val="0"/>
        <shadow val="0"/>
        <u val="none"/>
        <vertAlign val="baseline"/>
        <sz val="10"/>
        <color rgb="FF9C0006"/>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
        <color rgb="FF9C0006"/>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rgb="FF9C0006"/>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rgb="FF9C0006"/>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rgb="FF9C0006"/>
        <name val="Arial"/>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rgb="FF9BC2E6"/>
        </top>
      </border>
    </dxf>
    <dxf>
      <border outline="0">
        <left style="thin">
          <color rgb="FF9BC2E6"/>
        </left>
        <right style="thin">
          <color rgb="FF9BC2E6"/>
        </right>
        <top style="thin">
          <color rgb="FF9BC2E6"/>
        </top>
        <bottom style="thin">
          <color rgb="FF9BC2E6"/>
        </bottom>
      </border>
    </dxf>
    <dxf>
      <font>
        <b val="0"/>
        <i val="0"/>
        <strike val="0"/>
        <condense val="0"/>
        <extend val="0"/>
        <outline val="0"/>
        <shadow val="0"/>
        <u val="none"/>
        <vertAlign val="baseline"/>
        <sz val="10"/>
        <color rgb="FF9C0006"/>
        <name val="Arial"/>
        <scheme val="none"/>
      </font>
      <fill>
        <patternFill patternType="none">
          <fgColor rgb="FF000000"/>
          <bgColor rgb="FFFFFFFF"/>
        </patternFill>
      </fill>
      <alignment horizontal="right" vertical="bottom" textRotation="0" wrapText="0" indent="0" justifyLastLine="0" shrinkToFit="0" readingOrder="0"/>
    </dxf>
    <dxf>
      <border outline="0">
        <bottom style="thin">
          <color rgb="FF9BC2E6"/>
        </bottom>
      </border>
    </dxf>
    <dxf>
      <font>
        <b/>
        <i val="0"/>
        <strike val="0"/>
        <condense val="0"/>
        <extend val="0"/>
        <outline val="0"/>
        <shadow val="0"/>
        <u val="none"/>
        <vertAlign val="baseline"/>
        <sz val="10"/>
        <color theme="0"/>
        <name val="Arial"/>
        <scheme val="none"/>
      </font>
      <numFmt numFmtId="30" formatCode="@"/>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2"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30" formatCode="@"/>
      <alignment horizontal="center" vertical="bottom"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color rgb="FFFF0000"/>
      </font>
    </dxf>
    <dxf>
      <font>
        <color rgb="FFFF0000"/>
      </font>
    </dxf>
    <dxf>
      <font>
        <color rgb="FFFF0000"/>
      </font>
    </dxf>
    <dxf>
      <font>
        <b val="0"/>
        <i val="0"/>
        <strike val="0"/>
        <condense val="0"/>
        <extend val="0"/>
        <outline val="0"/>
        <shadow val="0"/>
        <u val="none"/>
        <vertAlign val="baseline"/>
        <sz val="11"/>
        <color rgb="FFFF0000"/>
        <name val="Calibri"/>
        <scheme val="minor"/>
      </font>
      <numFmt numFmtId="166" formatCode="###0.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theme="0" tint="-0.14993743705557422"/>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000000"/>
        <name val="Calibri"/>
        <scheme val="minor"/>
      </font>
      <numFmt numFmtId="166" formatCode="###0.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000000"/>
        <name val="Calibri"/>
        <scheme val="minor"/>
      </font>
      <numFmt numFmtId="166" formatCode="###0.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FF0000"/>
        <name val="Calibri"/>
        <scheme val="minor"/>
      </font>
      <numFmt numFmtId="2" formatCode="0.00"/>
      <fill>
        <patternFill patternType="solid">
          <fgColor indexed="64"/>
          <bgColor theme="0" tint="-0.1499679555650502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rgb="FFFF0000"/>
        <name val="Calibri"/>
        <scheme val="minor"/>
      </font>
      <numFmt numFmtId="2" formatCode="0.00"/>
      <fill>
        <patternFill patternType="solid">
          <fgColor indexed="64"/>
          <bgColor theme="0" tint="-0.1499679555650502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0" tint="-0.34998626667073579"/>
        <name val="Calibri"/>
        <scheme val="minor"/>
      </font>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top" textRotation="0" wrapText="1" indent="0" justifyLastLine="0" shrinkToFit="0" readingOrder="0"/>
      <protection locked="1" hidden="0"/>
    </dxf>
    <dxf>
      <font>
        <strike val="0"/>
        <outline val="0"/>
        <shadow val="0"/>
        <u val="none"/>
        <sz val="11"/>
        <name val="Calibri"/>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rgb="FF000000"/>
        </left>
        <right style="thin">
          <color rgb="FF000000"/>
        </right>
        <top/>
        <bottom/>
      </border>
      <protection locked="1" hidden="0"/>
    </dxf>
    <dxf>
      <fill>
        <patternFill>
          <bgColor rgb="FFFF0000"/>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theme="0" tint="-0.34998626667073579"/>
        <name val="Calibri"/>
        <scheme val="minor"/>
      </font>
      <numFmt numFmtId="164" formatCode="0.0"/>
      <fill>
        <patternFill patternType="none">
          <fgColor indexed="64"/>
          <bgColor indexed="65"/>
        </patternFill>
      </fill>
      <alignment horizontal="left" vertical="bottom" textRotation="0" wrapText="0" indent="0" justifyLastLine="0" shrinkToFit="0" readingOrder="0"/>
      <border diagonalUp="0" diagonalDown="0" outline="0">
        <left style="thin">
          <color theme="0" tint="-0.14996795556505021"/>
        </left>
        <right style="thin">
          <color theme="0" tint="-0.14996795556505021"/>
        </right>
        <top style="thin">
          <color theme="0" tint="-0.14993743705557422"/>
        </top>
        <bottom style="thin">
          <color theme="0" tint="-0.14993743705557422"/>
        </bottom>
      </border>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left style="thin">
          <color theme="0" tint="-0.14996795556505021"/>
        </left>
        <right style="thin">
          <color theme="0" tint="-0.14996795556505021"/>
        </right>
        <top style="thin">
          <color theme="0" tint="-0.14993743705557422"/>
        </top>
        <bottom style="thin">
          <color theme="0" tint="-0.14993743705557422"/>
        </bottom>
        <vertical style="thin">
          <color theme="0" tint="-0.14996795556505021"/>
        </vertical>
        <horizontal style="thin">
          <color theme="0" tint="-0.14993743705557422"/>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tint="-0.34998626667073579"/>
        <name val="Calibri"/>
        <scheme val="none"/>
      </font>
      <numFmt numFmtId="164" formatCode="0.0"/>
      <alignment horizontal="left" vertical="top" textRotation="0" wrapText="0" indent="0" justifyLastLine="0" shrinkToFit="1" readingOrder="0"/>
      <border diagonalUp="0" diagonalDown="0" outline="0">
        <left style="thin">
          <color theme="0"/>
        </left>
        <right style="thin">
          <color theme="0"/>
        </right>
        <top style="thin">
          <color auto="1"/>
        </top>
        <bottom style="thin">
          <color auto="1"/>
        </bottom>
      </border>
    </dxf>
    <dxf>
      <font>
        <b val="0"/>
        <i val="0"/>
        <strike val="0"/>
        <condense val="0"/>
        <extend val="0"/>
        <outline val="0"/>
        <shadow val="0"/>
        <u val="none"/>
        <vertAlign val="baseline"/>
        <sz val="11"/>
        <color rgb="FF000000"/>
        <name val="Calibri"/>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right style="thin">
          <color theme="0" tint="-0.14993743705557422"/>
        </right>
        <top/>
        <bottom/>
        <vertical/>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1"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0" indent="0" justifyLastLine="0" shrinkToFit="1" readingOrder="0"/>
      <border diagonalUp="0" diagonalDown="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right" vertical="top" textRotation="0" wrapText="0" indent="0" justifyLastLine="0" shrinkToFit="1" readingOrder="0"/>
      <protection locked="1" hidden="0"/>
    </dxf>
    <dxf>
      <font>
        <b/>
        <i val="0"/>
        <strike val="0"/>
        <condense val="0"/>
        <extend val="0"/>
        <outline val="0"/>
        <shadow val="0"/>
        <u val="none"/>
        <vertAlign val="baseline"/>
        <sz val="11"/>
        <color auto="1"/>
        <name val="Calibri"/>
        <scheme val="none"/>
      </font>
      <numFmt numFmtId="164" formatCode="0.0"/>
      <fill>
        <patternFill patternType="none">
          <fgColor indexed="64"/>
          <bgColor auto="1"/>
        </patternFill>
      </fill>
      <alignment horizontal="center" vertical="bottom" textRotation="0" wrapText="0" indent="0" justifyLastLine="0" shrinkToFit="1" readingOrder="0"/>
      <border diagonalUp="0" diagonalDown="0">
        <left style="thin">
          <color auto="1"/>
        </left>
        <right style="thin">
          <color auto="1"/>
        </right>
        <top/>
        <bottom/>
      </border>
      <protection locked="1" hidden="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tint="-0.34998626667073579"/>
        <name val="Calibri"/>
        <scheme val="none"/>
      </font>
      <numFmt numFmtId="164" formatCode="0.0"/>
      <fill>
        <patternFill patternType="none">
          <fgColor indexed="64"/>
          <bgColor indexed="65"/>
        </patternFill>
      </fill>
      <alignment horizontal="righ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tint="-0.34998626667073579"/>
        <name val="Calibri"/>
        <scheme val="none"/>
      </font>
      <alignment horizontal="lef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1"/>
        <color rgb="FF000000"/>
        <name val="Calibri"/>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0" indent="0" justifyLastLine="0" shrinkToFit="1" readingOrder="0"/>
      <border diagonalUp="0" diagonalDown="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right" vertical="top" textRotation="0" wrapText="0" indent="0" justifyLastLine="0" shrinkToFit="1" readingOrder="0"/>
      <protection locked="1" hidden="0"/>
    </dxf>
    <dxf>
      <font>
        <b/>
        <i val="0"/>
        <strike val="0"/>
        <condense val="0"/>
        <extend val="0"/>
        <outline val="0"/>
        <shadow val="0"/>
        <u val="none"/>
        <vertAlign val="baseline"/>
        <sz val="11"/>
        <color auto="1"/>
        <name val="Calibri"/>
        <scheme val="none"/>
      </font>
      <numFmt numFmtId="164" formatCode="0.0"/>
      <fill>
        <patternFill patternType="none">
          <fgColor indexed="64"/>
          <bgColor auto="1"/>
        </patternFill>
      </fill>
      <alignment horizontal="general" vertical="bottom"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rgb="FFFF0000"/>
        <name val="Calibri"/>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style="thin">
          <color theme="0" tint="-0.14993743705557422"/>
        </left>
        <right style="thin">
          <color theme="0" tint="-0.14993743705557422"/>
        </right>
        <top style="thin">
          <color theme="0" tint="-0.14993743705557422"/>
        </top>
        <bottom style="thin">
          <color theme="0" tint="-0.14993743705557422"/>
        </bottom>
        <vertical style="thin">
          <color theme="0" tint="-0.14993743705557422"/>
        </vertical>
        <horizontal style="thin">
          <color theme="0" tint="-0.14993743705557422"/>
        </horizontal>
      </border>
      <protection locked="1" hidden="0"/>
    </dxf>
    <dxf>
      <font>
        <b val="0"/>
        <i val="0"/>
        <strike val="0"/>
        <condense val="0"/>
        <extend val="0"/>
        <outline val="0"/>
        <shadow val="0"/>
        <u val="none"/>
        <vertAlign val="baseline"/>
        <sz val="11"/>
        <color rgb="FFFF0000"/>
        <name val="Calibri"/>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style="thin">
          <color theme="0" tint="-0.14993743705557422"/>
        </left>
        <right style="thin">
          <color theme="0" tint="-0.14993743705557422"/>
        </right>
        <top style="thin">
          <color theme="0" tint="-0.14993743705557422"/>
        </top>
        <bottom style="thin">
          <color theme="0" tint="-0.14993743705557422"/>
        </bottom>
        <vertical style="thin">
          <color theme="0" tint="-0.14993743705557422"/>
        </vertical>
        <horizontal style="thin">
          <color theme="0" tint="-0.14993743705557422"/>
        </horizontal>
      </border>
      <protection locked="1" hidden="0"/>
    </dxf>
    <dxf>
      <font>
        <b val="0"/>
        <i val="0"/>
        <strike val="0"/>
        <condense val="0"/>
        <extend val="0"/>
        <outline val="0"/>
        <shadow val="0"/>
        <u val="none"/>
        <vertAlign val="baseline"/>
        <sz val="11"/>
        <color rgb="FF000000"/>
        <name val="Calibri"/>
        <scheme val="none"/>
      </font>
      <numFmt numFmtId="1" formatCode="0"/>
      <fill>
        <patternFill patternType="none">
          <fgColor indexed="64"/>
          <bgColor indexed="65"/>
        </patternFill>
      </fill>
      <alignment horizontal="left" vertical="top" textRotation="0" wrapText="0" indent="0" justifyLastLine="0" shrinkToFit="1" readingOrder="0"/>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0000"/>
        <name val="Calibri"/>
        <scheme val="none"/>
      </font>
      <numFmt numFmtId="164" formatCode="0.0"/>
      <fill>
        <patternFill patternType="none">
          <fgColor indexed="64"/>
          <bgColor indexed="65"/>
        </patternFill>
      </fill>
      <alignment horizontal="left" vertical="top" textRotation="0" wrapText="0" indent="0" justifyLastLine="0" shrinkToFit="1"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1" hidden="0"/>
    </dxf>
    <dxf>
      <alignment horizontal="left" vertical="bottom" textRotation="0" wrapText="0" indent="0" justifyLastLine="0" shrinkToFit="0" readingOrder="0"/>
    </dxf>
    <dxf>
      <alignment horizontal="left" textRotation="0" indent="0" justifyLastLine="0" readingOrder="0"/>
    </dxf>
    <dxf>
      <numFmt numFmtId="0" formatCode="General"/>
      <alignment horizontal="general" textRotation="0" indent="0" justifyLastLine="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0" tint="-0.14996795556505021"/>
        </right>
        <top style="thin">
          <color theme="0" tint="-0.14996795556505021"/>
        </top>
        <bottom style="thin">
          <color theme="0" tint="-0.14996795556505021"/>
        </bottom>
        <vertical/>
        <horizontal/>
      </border>
      <protection locked="1" hidden="0"/>
    </dxf>
    <dxf>
      <border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top" textRotation="0" wrapText="0" indent="0" justifyLastLine="0" shrinkToFit="1" readingOrder="0"/>
      <protection locked="1" hidden="0"/>
    </dxf>
    <dxf>
      <border outline="0">
        <bottom style="thin">
          <color theme="0" tint="-0.14996795556505021"/>
        </bottom>
      </border>
    </dxf>
    <dxf>
      <font>
        <b/>
        <i val="0"/>
        <strike val="0"/>
        <condense val="0"/>
        <extend val="0"/>
        <outline val="0"/>
        <shadow val="0"/>
        <u val="none"/>
        <vertAlign val="baseline"/>
        <sz val="11"/>
        <color auto="1"/>
        <name val="Calibri"/>
        <scheme val="none"/>
      </font>
      <numFmt numFmtId="164" formatCode="0.0"/>
      <fill>
        <patternFill patternType="none">
          <fgColor indexed="64"/>
          <bgColor indexed="65"/>
        </patternFill>
      </fill>
      <alignment horizontal="left" vertical="bottom" textRotation="0" wrapText="1" indent="0" justifyLastLine="0" shrinkToFit="1" readingOrder="0"/>
      <border diagonalUp="0" diagonalDown="0" outline="0">
        <left style="thin">
          <color theme="0" tint="-0.14996795556505021"/>
        </left>
        <right style="thin">
          <color theme="0" tint="-0.14996795556505021"/>
        </right>
        <top/>
        <bottom/>
      </border>
      <protection locked="1" hidden="0"/>
    </dxf>
    <dxf>
      <font>
        <color rgb="FFFF0000"/>
      </font>
    </dxf>
    <dxf>
      <font>
        <color rgb="FF3399FF"/>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FF0000"/>
      </font>
    </dxf>
    <dxf>
      <font>
        <color rgb="FFFF0000"/>
      </font>
    </dxf>
    <dxf>
      <font>
        <b val="0"/>
        <i val="0"/>
        <strike val="0"/>
        <condense val="0"/>
        <extend val="0"/>
        <outline val="0"/>
        <shadow val="0"/>
        <u val="none"/>
        <vertAlign val="baseline"/>
        <sz val="11"/>
        <color rgb="FF000000"/>
        <name val="Calibri"/>
        <scheme val="none"/>
      </font>
      <numFmt numFmtId="19" formatCode="dd/mm/yyyy"/>
      <fill>
        <patternFill patternType="solid">
          <fgColor indexed="64"/>
          <bgColor theme="0" tint="-0.14999847407452621"/>
        </patternFill>
      </fill>
      <alignment horizontal="general"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numFmt numFmtId="19" formatCode="dd/mm/yyyy"/>
      <fill>
        <patternFill patternType="solid">
          <fgColor indexed="64"/>
          <bgColor theme="0" tint="-0.14999847407452621"/>
        </patternFill>
      </fill>
      <alignment horizontal="general"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numFmt numFmtId="19" formatCode="dd/mm/yyyy"/>
      <fill>
        <patternFill patternType="solid">
          <fgColor indexed="64"/>
          <bgColor theme="0" tint="-0.14999847407452621"/>
        </patternFill>
      </fill>
      <alignment horizontal="general"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minor"/>
      </font>
      <numFmt numFmtId="2" formatCode="0.00"/>
      <fill>
        <patternFill patternType="solid">
          <fgColor indexed="64"/>
          <bgColor theme="0" tint="-0.14999847407452621"/>
        </patternFill>
      </fill>
      <alignment horizontal="left" vertical="top" textRotation="0" wrapText="1" indent="0" justifyLastLine="0" shrinkToFit="1" readingOrder="0"/>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Calibri"/>
        <scheme val="minor"/>
      </font>
      <numFmt numFmtId="164" formatCode="0.0"/>
      <fill>
        <patternFill patternType="solid">
          <fgColor indexed="64"/>
          <bgColor theme="0" tint="-0.14999847407452621"/>
        </patternFill>
      </fill>
      <alignment horizontal="right" vertical="top" textRotation="0" wrapText="0" indent="0" justifyLastLine="0" shrinkToFit="1"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outline="0">
        <left style="thin">
          <color theme="0"/>
        </left>
        <right/>
        <top style="thin">
          <color auto="1"/>
        </top>
        <bottom style="thin">
          <color auto="1"/>
        </bottom>
      </border>
      <protection locked="0" hidden="0"/>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1" readingOrder="0"/>
      <border diagonalUp="0" diagonalDown="0">
        <left/>
        <right style="thin">
          <color theme="0"/>
        </right>
        <top style="thin">
          <color auto="1"/>
        </top>
        <bottom style="thin">
          <color auto="1"/>
        </bottom>
        <vertical style="thin">
          <color theme="0"/>
        </vertical>
        <horizontal style="thin">
          <color auto="1"/>
        </horizontal>
      </border>
      <protection locked="0" hidden="0"/>
    </dxf>
    <dxf>
      <border outline="0">
        <left style="thin">
          <color theme="0" tint="-0.14996795556505021"/>
        </left>
        <top style="thin">
          <color theme="0" tint="-0.14996795556505021"/>
        </top>
        <bottom style="thin">
          <color theme="0"/>
        </bottom>
      </border>
    </dxf>
    <dxf>
      <font>
        <b val="0"/>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general" vertical="top" textRotation="0" wrapText="1" indent="0" justifyLastLine="0" shrinkToFit="1" readingOrder="0"/>
      <protection locked="0" hidden="0"/>
    </dxf>
    <dxf>
      <border>
        <bottom style="thin">
          <color theme="0" tint="-0.14996795556505021"/>
        </bottom>
      </border>
    </dxf>
    <dxf>
      <font>
        <b/>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1" indent="0" justifyLastLine="0" shrinkToFit="1" readingOrder="0"/>
      <border diagonalUp="0" diagonalDown="0">
        <left style="thin">
          <color theme="0" tint="-0.14993743705557422"/>
        </left>
        <right style="thin">
          <color theme="0" tint="-0.14993743705557422"/>
        </right>
        <top/>
        <bottom/>
        <vertical style="thin">
          <color theme="0" tint="-0.14993743705557422"/>
        </vertical>
        <horizontal/>
      </border>
      <protection locked="1" hidden="0"/>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3399FF"/>
      </font>
    </dxf>
    <dxf>
      <font>
        <color rgb="FFFF0000"/>
      </font>
    </dxf>
    <dxf>
      <font>
        <color rgb="FF3399FF"/>
      </font>
    </dxf>
  </dxfs>
  <tableStyles count="0" defaultTableStyle="TableStyleMedium2" defaultPivotStyle="PivotStyleLight16"/>
  <colors>
    <mruColors>
      <color rgb="FF9E2744"/>
      <color rgb="FFC0E399"/>
      <color rgb="FFBDD7EE"/>
      <color rgb="FFFFCCFF"/>
      <color rgb="FFFFC000"/>
      <color rgb="FFCCFFFF"/>
      <color rgb="FF0000FF"/>
      <color rgb="FFFFFFAF"/>
      <color rgb="FFFFD243"/>
      <color rgb="FFFF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Kurzanleitung!A1"/><Relationship Id="rId2" Type="http://schemas.openxmlformats.org/officeDocument/2006/relationships/hyperlink" Target="#'P-(K-Mg)-DBE'!A1"/><Relationship Id="rId1" Type="http://schemas.openxmlformats.org/officeDocument/2006/relationships/hyperlink" Target="#'N-DBE'!A1"/></Relationships>
</file>

<file path=xl/drawings/_rels/drawing10.xml.rels><?xml version="1.0" encoding="UTF-8" standalone="yes"?>
<Relationships xmlns="http://schemas.openxmlformats.org/package/2006/relationships"><Relationship Id="rId1" Type="http://schemas.openxmlformats.org/officeDocument/2006/relationships/hyperlink" Target="#'N-DBE'!A1"/></Relationships>
</file>

<file path=xl/drawings/_rels/drawing11.xml.rels><?xml version="1.0" encoding="UTF-8" standalone="yes"?>
<Relationships xmlns="http://schemas.openxmlformats.org/package/2006/relationships"><Relationship Id="rId1" Type="http://schemas.openxmlformats.org/officeDocument/2006/relationships/hyperlink" Target="#'N-DBE'!A1"/></Relationships>
</file>

<file path=xl/drawings/_rels/drawing12.xml.rels><?xml version="1.0" encoding="UTF-8" standalone="yes"?>
<Relationships xmlns="http://schemas.openxmlformats.org/package/2006/relationships"><Relationship Id="rId1" Type="http://schemas.openxmlformats.org/officeDocument/2006/relationships/hyperlink" Target="#'N-DBE'!A1"/></Relationships>
</file>

<file path=xl/drawings/_rels/drawing13.xml.rels><?xml version="1.0" encoding="UTF-8" standalone="yes"?>
<Relationships xmlns="http://schemas.openxmlformats.org/package/2006/relationships"><Relationship Id="rId1" Type="http://schemas.openxmlformats.org/officeDocument/2006/relationships/hyperlink" Target="#'N-DBE'!A1"/></Relationships>
</file>

<file path=xl/drawings/_rels/drawing14.xml.rels><?xml version="1.0" encoding="UTF-8" standalone="yes"?>
<Relationships xmlns="http://schemas.openxmlformats.org/package/2006/relationships"><Relationship Id="rId1" Type="http://schemas.openxmlformats.org/officeDocument/2006/relationships/hyperlink" Target="#'N-DBE'!A1"/></Relationships>
</file>

<file path=xl/drawings/_rels/drawing15.xml.rels><?xml version="1.0" encoding="UTF-8" standalone="yes"?>
<Relationships xmlns="http://schemas.openxmlformats.org/package/2006/relationships"><Relationship Id="rId1" Type="http://schemas.openxmlformats.org/officeDocument/2006/relationships/hyperlink" Target="#'N-DBE'!A1"/></Relationships>
</file>

<file path=xl/drawings/_rels/drawing16.xml.rels><?xml version="1.0" encoding="UTF-8" standalone="yes"?>
<Relationships xmlns="http://schemas.openxmlformats.org/package/2006/relationships"><Relationship Id="rId1" Type="http://schemas.openxmlformats.org/officeDocument/2006/relationships/hyperlink" Target="#'N-DBE'!A1"/></Relationships>
</file>

<file path=xl/drawings/_rels/drawing17.xml.rels><?xml version="1.0" encoding="UTF-8" standalone="yes"?>
<Relationships xmlns="http://schemas.openxmlformats.org/package/2006/relationships"><Relationship Id="rId1" Type="http://schemas.openxmlformats.org/officeDocument/2006/relationships/hyperlink" Target="#'N-DBE'!A1"/></Relationships>
</file>

<file path=xl/drawings/_rels/drawing2.xml.rels><?xml version="1.0" encoding="UTF-8" standalone="yes"?>
<Relationships xmlns="http://schemas.openxmlformats.org/package/2006/relationships"><Relationship Id="rId8" Type="http://schemas.openxmlformats.org/officeDocument/2006/relationships/hyperlink" Target="#'Tab 2+3 D&#252;V_A'!A1"/><Relationship Id="rId3" Type="http://schemas.openxmlformats.org/officeDocument/2006/relationships/hyperlink" Target="#'D&#252;ngedokumentation, -bilanz'!A1"/><Relationship Id="rId7" Type="http://schemas.openxmlformats.org/officeDocument/2006/relationships/hyperlink" Target="#Schlagliste!A1"/><Relationship Id="rId2" Type="http://schemas.openxmlformats.org/officeDocument/2006/relationships/hyperlink" Target="#'N-Abschlag org. D&#252;ngung'!A1"/><Relationship Id="rId1" Type="http://schemas.openxmlformats.org/officeDocument/2006/relationships/hyperlink" Target="#'H&amp;G LfL'!Druckbereich"/><Relationship Id="rId6" Type="http://schemas.openxmlformats.org/officeDocument/2006/relationships/hyperlink" Target="#Kurzanleitung!A1"/><Relationship Id="rId5" Type="http://schemas.openxmlformats.org/officeDocument/2006/relationships/hyperlink" Target="#'P-(K-Mg)-DBE'!A1"/><Relationship Id="rId4" Type="http://schemas.openxmlformats.org/officeDocument/2006/relationships/hyperlink" Target="#'Tab 4+5 D&#252;V+Abfuhr_G'!A1"/></Relationships>
</file>

<file path=xl/drawings/_rels/drawing3.xml.rels><?xml version="1.0" encoding="UTF-8" standalone="yes"?>
<Relationships xmlns="http://schemas.openxmlformats.org/package/2006/relationships"><Relationship Id="rId3" Type="http://schemas.openxmlformats.org/officeDocument/2006/relationships/hyperlink" Target="#'N-DBE'!A1"/><Relationship Id="rId2" Type="http://schemas.openxmlformats.org/officeDocument/2006/relationships/hyperlink" Target="#'Tab org. Kompost_N-expert'!A1"/><Relationship Id="rId1" Type="http://schemas.openxmlformats.org/officeDocument/2006/relationships/hyperlink" Target="#'Tab org. D_N-expert'!A1"/><Relationship Id="rId4" Type="http://schemas.openxmlformats.org/officeDocument/2006/relationships/hyperlink" Target="#Kurzanleitung!A1"/></Relationships>
</file>

<file path=xl/drawings/_rels/drawing4.xml.rels><?xml version="1.0" encoding="UTF-8" standalone="yes"?>
<Relationships xmlns="http://schemas.openxmlformats.org/package/2006/relationships"><Relationship Id="rId3" Type="http://schemas.openxmlformats.org/officeDocument/2006/relationships/hyperlink" Target="#'D&#252;ngedokumentation, -bilanz'!Druckbereich"/><Relationship Id="rId2" Type="http://schemas.openxmlformats.org/officeDocument/2006/relationships/hyperlink" Target="#Kurzanleitung!A1"/><Relationship Id="rId1" Type="http://schemas.openxmlformats.org/officeDocument/2006/relationships/hyperlink" Target="#'N-DBE'!A1"/><Relationship Id="rId4" Type="http://schemas.openxmlformats.org/officeDocument/2006/relationships/hyperlink" Target="#Schlagliste!A1"/></Relationships>
</file>

<file path=xl/drawings/_rels/drawing5.xml.rels><?xml version="1.0" encoding="UTF-8" standalone="yes"?>
<Relationships xmlns="http://schemas.openxmlformats.org/package/2006/relationships"><Relationship Id="rId3" Type="http://schemas.openxmlformats.org/officeDocument/2006/relationships/hyperlink" Target="#Kurzanleitung!A1"/><Relationship Id="rId2" Type="http://schemas.openxmlformats.org/officeDocument/2006/relationships/hyperlink" Target="#'N-DBE'!A1"/><Relationship Id="rId1" Type="http://schemas.openxmlformats.org/officeDocument/2006/relationships/hyperlink" Target="#'aktuelle D&#252;ngerliste'!A1"/><Relationship Id="rId4" Type="http://schemas.openxmlformats.org/officeDocument/2006/relationships/hyperlink" Target="#'P-(K-Mg)-DBE'!A1"/></Relationships>
</file>

<file path=xl/drawings/_rels/drawing6.xml.rels><?xml version="1.0" encoding="UTF-8" standalone="yes"?>
<Relationships xmlns="http://schemas.openxmlformats.org/package/2006/relationships"><Relationship Id="rId3" Type="http://schemas.openxmlformats.org/officeDocument/2006/relationships/hyperlink" Target="#'Tab org. Kompost_N-expert'!A1"/><Relationship Id="rId2" Type="http://schemas.openxmlformats.org/officeDocument/2006/relationships/hyperlink" Target="#'D&#252;ngedokumentation, -bilanz'!Druckbereich"/><Relationship Id="rId1" Type="http://schemas.openxmlformats.org/officeDocument/2006/relationships/hyperlink" Target="#'N-DBE'!A1"/><Relationship Id="rId4" Type="http://schemas.openxmlformats.org/officeDocument/2006/relationships/hyperlink" Target="#'Tab org. D_N-expert'!A1"/></Relationships>
</file>

<file path=xl/drawings/_rels/drawing7.xml.rels><?xml version="1.0" encoding="UTF-8" standalone="yes"?>
<Relationships xmlns="http://schemas.openxmlformats.org/package/2006/relationships"><Relationship Id="rId3" Type="http://schemas.openxmlformats.org/officeDocument/2006/relationships/hyperlink" Target="#'N-Abschlag org. D&#252;ngung'!A1"/><Relationship Id="rId2" Type="http://schemas.openxmlformats.org/officeDocument/2006/relationships/hyperlink" Target="#'aktuelle D&#252;ngerliste'!A1"/><Relationship Id="rId1" Type="http://schemas.openxmlformats.org/officeDocument/2006/relationships/hyperlink" Target="#'N-DBE'!A1"/></Relationships>
</file>

<file path=xl/drawings/_rels/drawing8.xml.rels><?xml version="1.0" encoding="UTF-8" standalone="yes"?>
<Relationships xmlns="http://schemas.openxmlformats.org/package/2006/relationships"><Relationship Id="rId3" Type="http://schemas.openxmlformats.org/officeDocument/2006/relationships/hyperlink" Target="#'N-Abschlag org. D&#252;ngung'!A1"/><Relationship Id="rId2" Type="http://schemas.openxmlformats.org/officeDocument/2006/relationships/hyperlink" Target="#'aktuelle D&#252;ngerliste'!A1"/><Relationship Id="rId1" Type="http://schemas.openxmlformats.org/officeDocument/2006/relationships/hyperlink" Target="#'N-DBE'!A1"/></Relationships>
</file>

<file path=xl/drawings/_rels/drawing9.xml.rels><?xml version="1.0" encoding="UTF-8" standalone="yes"?>
<Relationships xmlns="http://schemas.openxmlformats.org/package/2006/relationships"><Relationship Id="rId1" Type="http://schemas.openxmlformats.org/officeDocument/2006/relationships/hyperlink" Target="#'N-DB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190499</xdr:colOff>
      <xdr:row>0</xdr:row>
      <xdr:rowOff>0</xdr:rowOff>
    </xdr:from>
    <xdr:to>
      <xdr:col>3</xdr:col>
      <xdr:colOff>133350</xdr:colOff>
      <xdr:row>0</xdr:row>
      <xdr:rowOff>266700</xdr:rowOff>
    </xdr:to>
    <xdr:sp macro="" textlink="">
      <xdr:nvSpPr>
        <xdr:cNvPr id="2" name="Textfeld 1">
          <a:hlinkClick xmlns:r="http://schemas.openxmlformats.org/officeDocument/2006/relationships" r:id="rId1"/>
        </xdr:cNvPr>
        <xdr:cNvSpPr txBox="1"/>
      </xdr:nvSpPr>
      <xdr:spPr>
        <a:xfrm>
          <a:off x="190499" y="0"/>
          <a:ext cx="2466976" cy="2667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3</xdr:col>
      <xdr:colOff>190499</xdr:colOff>
      <xdr:row>0</xdr:row>
      <xdr:rowOff>19050</xdr:rowOff>
    </xdr:from>
    <xdr:to>
      <xdr:col>7</xdr:col>
      <xdr:colOff>390525</xdr:colOff>
      <xdr:row>1</xdr:row>
      <xdr:rowOff>0</xdr:rowOff>
    </xdr:to>
    <xdr:sp macro="" textlink="">
      <xdr:nvSpPr>
        <xdr:cNvPr id="3" name="Textfeld 2">
          <a:hlinkClick xmlns:r="http://schemas.openxmlformats.org/officeDocument/2006/relationships" r:id="rId2"/>
        </xdr:cNvPr>
        <xdr:cNvSpPr txBox="1"/>
      </xdr:nvSpPr>
      <xdr:spPr>
        <a:xfrm>
          <a:off x="2714624" y="19050"/>
          <a:ext cx="2276476" cy="2667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1100">
              <a:solidFill>
                <a:srgbClr val="0000FF"/>
              </a:solidFill>
              <a:sym typeface="Symbol" panose="05050102010706020507" pitchFamily="18" charset="2"/>
            </a:rPr>
            <a:t> </a:t>
          </a:r>
          <a:r>
            <a:rPr lang="de-DE" sz="1100">
              <a:solidFill>
                <a:srgbClr val="0000FF"/>
              </a:solidFill>
            </a:rPr>
            <a:t>Phosphat-Düngebedarfsermittlung</a:t>
          </a:r>
        </a:p>
      </xdr:txBody>
    </xdr:sp>
    <xdr:clientData/>
  </xdr:twoCellAnchor>
  <xdr:oneCellAnchor>
    <xdr:from>
      <xdr:col>10</xdr:col>
      <xdr:colOff>285750</xdr:colOff>
      <xdr:row>0</xdr:row>
      <xdr:rowOff>9525</xdr:rowOff>
    </xdr:from>
    <xdr:ext cx="3943350" cy="436786"/>
    <xdr:sp macro="" textlink="">
      <xdr:nvSpPr>
        <xdr:cNvPr id="5" name="Textfeld 4"/>
        <xdr:cNvSpPr txBox="1"/>
      </xdr:nvSpPr>
      <xdr:spPr>
        <a:xfrm>
          <a:off x="6981825" y="9525"/>
          <a:ext cx="3943350"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a:t>Nach rechts können zur persönlichen Übersicht weitere Spalten</a:t>
          </a:r>
          <a:r>
            <a:rPr lang="de-DE" sz="1100" baseline="0"/>
            <a:t> </a:t>
          </a:r>
        </a:p>
        <a:p>
          <a:r>
            <a:rPr lang="de-DE" sz="1100" baseline="0"/>
            <a:t>z. B. für Nmin angelegt werden. </a:t>
          </a:r>
          <a:endParaRPr lang="de-DE" sz="1100"/>
        </a:p>
      </xdr:txBody>
    </xdr:sp>
    <xdr:clientData/>
  </xdr:oneCellAnchor>
  <xdr:twoCellAnchor>
    <xdr:from>
      <xdr:col>8</xdr:col>
      <xdr:colOff>104775</xdr:colOff>
      <xdr:row>0</xdr:row>
      <xdr:rowOff>38100</xdr:rowOff>
    </xdr:from>
    <xdr:to>
      <xdr:col>12</xdr:col>
      <xdr:colOff>9525</xdr:colOff>
      <xdr:row>0</xdr:row>
      <xdr:rowOff>255221</xdr:rowOff>
    </xdr:to>
    <xdr:sp macro="" textlink="">
      <xdr:nvSpPr>
        <xdr:cNvPr id="6" name="Textfeld 5">
          <a:hlinkClick xmlns:r="http://schemas.openxmlformats.org/officeDocument/2006/relationships" r:id="rId3"/>
        </xdr:cNvPr>
        <xdr:cNvSpPr txBox="1"/>
      </xdr:nvSpPr>
      <xdr:spPr>
        <a:xfrm>
          <a:off x="5286375" y="38100"/>
          <a:ext cx="2209800" cy="217121"/>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Kurzanleitung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581024</xdr:rowOff>
    </xdr:from>
    <xdr:to>
      <xdr:col>1</xdr:col>
      <xdr:colOff>3371849</xdr:colOff>
      <xdr:row>0</xdr:row>
      <xdr:rowOff>1038225</xdr:rowOff>
    </xdr:to>
    <xdr:sp macro="" textlink="">
      <xdr:nvSpPr>
        <xdr:cNvPr id="5" name="Textfeld 4"/>
        <xdr:cNvSpPr txBox="1"/>
      </xdr:nvSpPr>
      <xdr:spPr>
        <a:xfrm>
          <a:off x="0" y="581024"/>
          <a:ext cx="3371849"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0" i="1">
              <a:solidFill>
                <a:sysClr val="windowText" lastClr="000000"/>
              </a:solidFill>
            </a:rPr>
            <a:t>Ertragsniveau bezieht</a:t>
          </a:r>
          <a:r>
            <a:rPr lang="de-DE" sz="1050" b="0" i="1" baseline="0">
              <a:solidFill>
                <a:sysClr val="windowText" lastClr="000000"/>
              </a:solidFill>
            </a:rPr>
            <a:t> sich nur auf das Haupternteprodukt </a:t>
          </a:r>
          <a:r>
            <a:rPr lang="de-DE" sz="1100" b="0" i="1" baseline="0">
              <a:solidFill>
                <a:schemeClr val="dk1"/>
              </a:solidFill>
              <a:effectLst/>
              <a:latin typeface="+mn-lt"/>
              <a:ea typeface="+mn-ea"/>
              <a:cs typeface="+mn-cs"/>
            </a:rPr>
            <a:t>auch bei Nebenprodukternte </a:t>
          </a:r>
          <a:endParaRPr lang="de-DE" sz="1050" b="0" i="1" baseline="0">
            <a:solidFill>
              <a:sysClr val="windowText" lastClr="000000"/>
            </a:solidFill>
          </a:endParaRPr>
        </a:p>
      </xdr:txBody>
    </xdr:sp>
    <xdr:clientData/>
  </xdr:twoCellAnchor>
  <xdr:twoCellAnchor>
    <xdr:from>
      <xdr:col>1</xdr:col>
      <xdr:colOff>95250</xdr:colOff>
      <xdr:row>0</xdr:row>
      <xdr:rowOff>47625</xdr:rowOff>
    </xdr:from>
    <xdr:to>
      <xdr:col>1</xdr:col>
      <xdr:colOff>2615250</xdr:colOff>
      <xdr:row>0</xdr:row>
      <xdr:rowOff>263625</xdr:rowOff>
    </xdr:to>
    <xdr:sp macro="" textlink="">
      <xdr:nvSpPr>
        <xdr:cNvPr id="4" name="Textfeld 3">
          <a:hlinkClick xmlns:r="http://schemas.openxmlformats.org/officeDocument/2006/relationships" r:id="rId1"/>
        </xdr:cNvPr>
        <xdr:cNvSpPr txBox="1"/>
      </xdr:nvSpPr>
      <xdr:spPr>
        <a:xfrm>
          <a:off x="95250" y="47625"/>
          <a:ext cx="252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2520000</xdr:colOff>
      <xdr:row>0</xdr:row>
      <xdr:rowOff>216000</xdr:rowOff>
    </xdr:to>
    <xdr:sp macro="" textlink="">
      <xdr:nvSpPr>
        <xdr:cNvPr id="3" name="Textfeld 2">
          <a:hlinkClick xmlns:r="http://schemas.openxmlformats.org/officeDocument/2006/relationships" r:id="rId1"/>
        </xdr:cNvPr>
        <xdr:cNvSpPr txBox="1"/>
      </xdr:nvSpPr>
      <xdr:spPr>
        <a:xfrm>
          <a:off x="0" y="0"/>
          <a:ext cx="252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0</xdr:col>
      <xdr:colOff>0</xdr:colOff>
      <xdr:row>0</xdr:row>
      <xdr:rowOff>619125</xdr:rowOff>
    </xdr:from>
    <xdr:to>
      <xdr:col>1</xdr:col>
      <xdr:colOff>0</xdr:colOff>
      <xdr:row>0</xdr:row>
      <xdr:rowOff>1076326</xdr:rowOff>
    </xdr:to>
    <xdr:sp macro="" textlink="">
      <xdr:nvSpPr>
        <xdr:cNvPr id="5" name="Textfeld 4"/>
        <xdr:cNvSpPr txBox="1"/>
      </xdr:nvSpPr>
      <xdr:spPr>
        <a:xfrm>
          <a:off x="0" y="619125"/>
          <a:ext cx="3476625"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0" i="1">
              <a:solidFill>
                <a:sysClr val="windowText" lastClr="000000"/>
              </a:solidFill>
            </a:rPr>
            <a:t>Ertragsniveau bezieht</a:t>
          </a:r>
          <a:r>
            <a:rPr lang="de-DE" sz="1050" b="0" i="1" baseline="0">
              <a:solidFill>
                <a:sysClr val="windowText" lastClr="000000"/>
              </a:solidFill>
            </a:rPr>
            <a:t> sich nur auf das Haupternteprodukt </a:t>
          </a:r>
          <a:r>
            <a:rPr lang="de-DE" sz="1100" b="0" i="1" baseline="0">
              <a:solidFill>
                <a:schemeClr val="dk1"/>
              </a:solidFill>
              <a:effectLst/>
              <a:latin typeface="+mn-lt"/>
              <a:ea typeface="+mn-ea"/>
              <a:cs typeface="+mn-cs"/>
            </a:rPr>
            <a:t>auch bei Nebenprodukternte </a:t>
          </a:r>
          <a:endParaRPr lang="de-DE" sz="1050" b="0" i="1" baseline="0">
            <a:solidFill>
              <a:sysClr val="windowText" lastClr="000000"/>
            </a:solidFill>
          </a:endParaRPr>
        </a:p>
      </xdr:txBody>
    </xdr:sp>
    <xdr:clientData/>
  </xdr:twoCellAnchor>
  <xdr:twoCellAnchor>
    <xdr:from>
      <xdr:col>0</xdr:col>
      <xdr:colOff>19050</xdr:colOff>
      <xdr:row>0</xdr:row>
      <xdr:rowOff>295275</xdr:rowOff>
    </xdr:from>
    <xdr:to>
      <xdr:col>0</xdr:col>
      <xdr:colOff>2381250</xdr:colOff>
      <xdr:row>0</xdr:row>
      <xdr:rowOff>600075</xdr:rowOff>
    </xdr:to>
    <xdr:sp macro="" textlink="">
      <xdr:nvSpPr>
        <xdr:cNvPr id="4" name="Textfeld 3"/>
        <xdr:cNvSpPr txBox="1"/>
      </xdr:nvSpPr>
      <xdr:spPr>
        <a:xfrm>
          <a:off x="19050" y="295275"/>
          <a:ext cx="2362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rgbClr val="FF0000"/>
              </a:solidFill>
              <a:effectLst/>
              <a:latin typeface="+mn-lt"/>
              <a:ea typeface="+mn-ea"/>
              <a:cs typeface="+mn-cs"/>
            </a:rPr>
            <a:t>Stand: Juni 2025, Änderungen</a:t>
          </a:r>
          <a:r>
            <a:rPr lang="de-DE" sz="1100" b="0" baseline="0">
              <a:solidFill>
                <a:srgbClr val="FF0000"/>
              </a:solidFill>
              <a:effectLst/>
              <a:latin typeface="+mn-lt"/>
              <a:ea typeface="+mn-ea"/>
              <a:cs typeface="+mn-cs"/>
            </a:rPr>
            <a:t> rot</a:t>
          </a:r>
          <a:endParaRPr lang="de-DE">
            <a:solidFill>
              <a:srgbClr val="FF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304800</xdr:rowOff>
    </xdr:from>
    <xdr:to>
      <xdr:col>0</xdr:col>
      <xdr:colOff>2381250</xdr:colOff>
      <xdr:row>0</xdr:row>
      <xdr:rowOff>609600</xdr:rowOff>
    </xdr:to>
    <xdr:sp macro="" textlink="">
      <xdr:nvSpPr>
        <xdr:cNvPr id="3" name="Textfeld 2"/>
        <xdr:cNvSpPr txBox="1"/>
      </xdr:nvSpPr>
      <xdr:spPr>
        <a:xfrm>
          <a:off x="19050" y="304800"/>
          <a:ext cx="2362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rgbClr val="FF0000"/>
              </a:solidFill>
              <a:effectLst/>
              <a:latin typeface="+mn-lt"/>
              <a:ea typeface="+mn-ea"/>
              <a:cs typeface="+mn-cs"/>
            </a:rPr>
            <a:t>Stand: Januar 2025, Änderungen</a:t>
          </a:r>
          <a:r>
            <a:rPr lang="de-DE" sz="1100" b="0" baseline="0">
              <a:solidFill>
                <a:srgbClr val="FF0000"/>
              </a:solidFill>
              <a:effectLst/>
              <a:latin typeface="+mn-lt"/>
              <a:ea typeface="+mn-ea"/>
              <a:cs typeface="+mn-cs"/>
            </a:rPr>
            <a:t> rot</a:t>
          </a:r>
          <a:endParaRPr lang="de-DE">
            <a:solidFill>
              <a:srgbClr val="FF0000"/>
            </a:solidFill>
            <a:effectLst/>
          </a:endParaRPr>
        </a:p>
      </xdr:txBody>
    </xdr:sp>
    <xdr:clientData/>
  </xdr:twoCellAnchor>
  <xdr:twoCellAnchor>
    <xdr:from>
      <xdr:col>0</xdr:col>
      <xdr:colOff>123825</xdr:colOff>
      <xdr:row>0</xdr:row>
      <xdr:rowOff>47625</xdr:rowOff>
    </xdr:from>
    <xdr:to>
      <xdr:col>0</xdr:col>
      <xdr:colOff>2643825</xdr:colOff>
      <xdr:row>0</xdr:row>
      <xdr:rowOff>263625</xdr:rowOff>
    </xdr:to>
    <xdr:sp macro="" textlink="">
      <xdr:nvSpPr>
        <xdr:cNvPr id="5" name="Textfeld 4">
          <a:hlinkClick xmlns:r="http://schemas.openxmlformats.org/officeDocument/2006/relationships" r:id="rId1"/>
        </xdr:cNvPr>
        <xdr:cNvSpPr txBox="1"/>
      </xdr:nvSpPr>
      <xdr:spPr>
        <a:xfrm>
          <a:off x="123825" y="47625"/>
          <a:ext cx="252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520725</xdr:colOff>
      <xdr:row>5</xdr:row>
      <xdr:rowOff>25500</xdr:rowOff>
    </xdr:to>
    <xdr:sp macro="" textlink="">
      <xdr:nvSpPr>
        <xdr:cNvPr id="5" name="Textfeld 4">
          <a:hlinkClick xmlns:r="http://schemas.openxmlformats.org/officeDocument/2006/relationships" r:id="rId1"/>
        </xdr:cNvPr>
        <xdr:cNvSpPr txBox="1"/>
      </xdr:nvSpPr>
      <xdr:spPr>
        <a:xfrm>
          <a:off x="0" y="1257300"/>
          <a:ext cx="234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2340000</xdr:colOff>
      <xdr:row>21</xdr:row>
      <xdr:rowOff>25500</xdr:rowOff>
    </xdr:to>
    <xdr:sp macro="" textlink="">
      <xdr:nvSpPr>
        <xdr:cNvPr id="3" name="Textfeld 2">
          <a:hlinkClick xmlns:r="http://schemas.openxmlformats.org/officeDocument/2006/relationships" r:id="rId1"/>
        </xdr:cNvPr>
        <xdr:cNvSpPr txBox="1"/>
      </xdr:nvSpPr>
      <xdr:spPr>
        <a:xfrm>
          <a:off x="0" y="4324350"/>
          <a:ext cx="234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2340000</xdr:colOff>
      <xdr:row>11</xdr:row>
      <xdr:rowOff>25500</xdr:rowOff>
    </xdr:to>
    <xdr:sp macro="" textlink="">
      <xdr:nvSpPr>
        <xdr:cNvPr id="5" name="Textfeld 4">
          <a:hlinkClick xmlns:r="http://schemas.openxmlformats.org/officeDocument/2006/relationships" r:id="rId1"/>
        </xdr:cNvPr>
        <xdr:cNvSpPr txBox="1"/>
      </xdr:nvSpPr>
      <xdr:spPr>
        <a:xfrm>
          <a:off x="0" y="2419350"/>
          <a:ext cx="234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1216050</xdr:colOff>
      <xdr:row>6</xdr:row>
      <xdr:rowOff>25500</xdr:rowOff>
    </xdr:to>
    <xdr:sp macro="" textlink="">
      <xdr:nvSpPr>
        <xdr:cNvPr id="3" name="Textfeld 2">
          <a:hlinkClick xmlns:r="http://schemas.openxmlformats.org/officeDocument/2006/relationships" r:id="rId1"/>
        </xdr:cNvPr>
        <xdr:cNvSpPr txBox="1"/>
      </xdr:nvSpPr>
      <xdr:spPr>
        <a:xfrm>
          <a:off x="0" y="1085850"/>
          <a:ext cx="234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234975</xdr:colOff>
      <xdr:row>5</xdr:row>
      <xdr:rowOff>25500</xdr:rowOff>
    </xdr:to>
    <xdr:sp macro="" textlink="">
      <xdr:nvSpPr>
        <xdr:cNvPr id="3" name="Textfeld 2">
          <a:hlinkClick xmlns:r="http://schemas.openxmlformats.org/officeDocument/2006/relationships" r:id="rId1"/>
        </xdr:cNvPr>
        <xdr:cNvSpPr txBox="1"/>
      </xdr:nvSpPr>
      <xdr:spPr>
        <a:xfrm>
          <a:off x="0" y="1104900"/>
          <a:ext cx="234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4</xdr:row>
      <xdr:rowOff>49865</xdr:rowOff>
    </xdr:from>
    <xdr:to>
      <xdr:col>29</xdr:col>
      <xdr:colOff>283050</xdr:colOff>
      <xdr:row>5</xdr:row>
      <xdr:rowOff>18215</xdr:rowOff>
    </xdr:to>
    <xdr:sp macro="" textlink="">
      <xdr:nvSpPr>
        <xdr:cNvPr id="2" name="Textfeld 1">
          <a:hlinkClick xmlns:r="http://schemas.openxmlformats.org/officeDocument/2006/relationships" r:id="rId1"/>
        </xdr:cNvPr>
        <xdr:cNvSpPr txBox="1"/>
      </xdr:nvSpPr>
      <xdr:spPr>
        <a:xfrm>
          <a:off x="7181850" y="1326215"/>
          <a:ext cx="3312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Weitere HG-Kulturen</a:t>
          </a:r>
          <a:r>
            <a:rPr lang="de-DE" sz="1200" baseline="0">
              <a:solidFill>
                <a:srgbClr val="0000FF"/>
              </a:solidFill>
              <a:sym typeface="Symbol" panose="05050102010706020507" pitchFamily="18" charset="2"/>
            </a:rPr>
            <a:t> + </a:t>
          </a:r>
          <a:r>
            <a:rPr lang="de-DE" sz="1200">
              <a:solidFill>
                <a:srgbClr val="0000FF"/>
              </a:solidFill>
            </a:rPr>
            <a:t>Frischmasse-Berechnung</a:t>
          </a:r>
        </a:p>
      </xdr:txBody>
    </xdr:sp>
    <xdr:clientData/>
  </xdr:twoCellAnchor>
  <xdr:twoCellAnchor>
    <xdr:from>
      <xdr:col>30</xdr:col>
      <xdr:colOff>257172</xdr:colOff>
      <xdr:row>2</xdr:row>
      <xdr:rowOff>28012</xdr:rowOff>
    </xdr:from>
    <xdr:to>
      <xdr:col>34</xdr:col>
      <xdr:colOff>203472</xdr:colOff>
      <xdr:row>2</xdr:row>
      <xdr:rowOff>238125</xdr:rowOff>
    </xdr:to>
    <xdr:sp macro="" textlink="">
      <xdr:nvSpPr>
        <xdr:cNvPr id="3" name="Textfeld 2">
          <a:hlinkClick xmlns:r="http://schemas.openxmlformats.org/officeDocument/2006/relationships" r:id="rId2"/>
        </xdr:cNvPr>
        <xdr:cNvSpPr txBox="1"/>
      </xdr:nvSpPr>
      <xdr:spPr>
        <a:xfrm>
          <a:off x="10753722" y="809062"/>
          <a:ext cx="2880000" cy="210113"/>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N-Abschlagsberechnung organ.</a:t>
          </a:r>
          <a:r>
            <a:rPr lang="de-DE" sz="1200" baseline="0">
              <a:solidFill>
                <a:srgbClr val="0000FF"/>
              </a:solidFill>
            </a:rPr>
            <a:t> Düngung</a:t>
          </a:r>
        </a:p>
      </xdr:txBody>
    </xdr:sp>
    <xdr:clientData/>
  </xdr:twoCellAnchor>
  <xdr:twoCellAnchor>
    <xdr:from>
      <xdr:col>30</xdr:col>
      <xdr:colOff>247649</xdr:colOff>
      <xdr:row>4</xdr:row>
      <xdr:rowOff>48184</xdr:rowOff>
    </xdr:from>
    <xdr:to>
      <xdr:col>33</xdr:col>
      <xdr:colOff>119699</xdr:colOff>
      <xdr:row>5</xdr:row>
      <xdr:rowOff>16534</xdr:rowOff>
    </xdr:to>
    <xdr:sp macro="" textlink="">
      <xdr:nvSpPr>
        <xdr:cNvPr id="12" name="Textfeld 11">
          <a:hlinkClick xmlns:r="http://schemas.openxmlformats.org/officeDocument/2006/relationships" r:id="rId3"/>
        </xdr:cNvPr>
        <xdr:cNvSpPr txBox="1"/>
      </xdr:nvSpPr>
      <xdr:spPr>
        <a:xfrm>
          <a:off x="10744199" y="1324534"/>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Düngedokumentation</a:t>
          </a:r>
        </a:p>
      </xdr:txBody>
    </xdr:sp>
    <xdr:clientData/>
  </xdr:twoCellAnchor>
  <xdr:twoCellAnchor>
    <xdr:from>
      <xdr:col>21</xdr:col>
      <xdr:colOff>152400</xdr:colOff>
      <xdr:row>3</xdr:row>
      <xdr:rowOff>13448</xdr:rowOff>
    </xdr:from>
    <xdr:to>
      <xdr:col>28</xdr:col>
      <xdr:colOff>222525</xdr:colOff>
      <xdr:row>3</xdr:row>
      <xdr:rowOff>230568</xdr:rowOff>
    </xdr:to>
    <xdr:sp macro="" textlink="">
      <xdr:nvSpPr>
        <xdr:cNvPr id="8" name="Textfeld 7">
          <a:hlinkClick xmlns:r="http://schemas.openxmlformats.org/officeDocument/2006/relationships" r:id="rId4"/>
        </xdr:cNvPr>
        <xdr:cNvSpPr txBox="1"/>
      </xdr:nvSpPr>
      <xdr:spPr>
        <a:xfrm>
          <a:off x="7181850" y="1042148"/>
          <a:ext cx="2880000" cy="21712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Weitere</a:t>
          </a:r>
          <a:r>
            <a:rPr lang="de-DE" sz="1200" baseline="0">
              <a:solidFill>
                <a:srgbClr val="0000FF"/>
              </a:solidFill>
              <a:sym typeface="Symbol" panose="05050102010706020507" pitchFamily="18" charset="2"/>
            </a:rPr>
            <a:t> Gemüsebaukulturen</a:t>
          </a:r>
          <a:endParaRPr lang="de-DE" sz="1200" baseline="0">
            <a:solidFill>
              <a:srgbClr val="0000FF"/>
            </a:solidFill>
          </a:endParaRPr>
        </a:p>
      </xdr:txBody>
    </xdr:sp>
    <xdr:clientData/>
  </xdr:twoCellAnchor>
  <xdr:twoCellAnchor>
    <xdr:from>
      <xdr:col>30</xdr:col>
      <xdr:colOff>247651</xdr:colOff>
      <xdr:row>3</xdr:row>
      <xdr:rowOff>48186</xdr:rowOff>
    </xdr:from>
    <xdr:to>
      <xdr:col>33</xdr:col>
      <xdr:colOff>119701</xdr:colOff>
      <xdr:row>4</xdr:row>
      <xdr:rowOff>17656</xdr:rowOff>
    </xdr:to>
    <xdr:sp macro="" textlink="">
      <xdr:nvSpPr>
        <xdr:cNvPr id="9" name="Textfeld 8">
          <a:hlinkClick xmlns:r="http://schemas.openxmlformats.org/officeDocument/2006/relationships" r:id="rId5"/>
        </xdr:cNvPr>
        <xdr:cNvSpPr txBox="1"/>
      </xdr:nvSpPr>
      <xdr:spPr>
        <a:xfrm>
          <a:off x="10744201" y="1076886"/>
          <a:ext cx="2520000" cy="21712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Phosphat-Düngebedarfsermittlung</a:t>
          </a:r>
        </a:p>
      </xdr:txBody>
    </xdr:sp>
    <xdr:clientData/>
  </xdr:twoCellAnchor>
  <xdr:twoCellAnchor>
    <xdr:from>
      <xdr:col>21</xdr:col>
      <xdr:colOff>161925</xdr:colOff>
      <xdr:row>0</xdr:row>
      <xdr:rowOff>485214</xdr:rowOff>
    </xdr:from>
    <xdr:to>
      <xdr:col>28</xdr:col>
      <xdr:colOff>232050</xdr:colOff>
      <xdr:row>1</xdr:row>
      <xdr:rowOff>168935</xdr:rowOff>
    </xdr:to>
    <xdr:sp macro="" textlink="">
      <xdr:nvSpPr>
        <xdr:cNvPr id="10" name="Textfeld 9">
          <a:hlinkClick xmlns:r="http://schemas.openxmlformats.org/officeDocument/2006/relationships" r:id="rId6"/>
        </xdr:cNvPr>
        <xdr:cNvSpPr txBox="1"/>
      </xdr:nvSpPr>
      <xdr:spPr>
        <a:xfrm>
          <a:off x="7191375" y="485214"/>
          <a:ext cx="2880000" cy="217121"/>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Kurzanleitung</a:t>
          </a:r>
        </a:p>
      </xdr:txBody>
    </xdr:sp>
    <xdr:clientData/>
  </xdr:twoCellAnchor>
  <xdr:twoCellAnchor>
    <xdr:from>
      <xdr:col>30</xdr:col>
      <xdr:colOff>257175</xdr:colOff>
      <xdr:row>1</xdr:row>
      <xdr:rowOff>11206</xdr:rowOff>
    </xdr:from>
    <xdr:to>
      <xdr:col>33</xdr:col>
      <xdr:colOff>129225</xdr:colOff>
      <xdr:row>1</xdr:row>
      <xdr:rowOff>227206</xdr:rowOff>
    </xdr:to>
    <xdr:sp macro="" textlink="">
      <xdr:nvSpPr>
        <xdr:cNvPr id="13" name="Textfeld 12">
          <a:hlinkClick xmlns:r="http://schemas.openxmlformats.org/officeDocument/2006/relationships" r:id="rId7"/>
        </xdr:cNvPr>
        <xdr:cNvSpPr txBox="1"/>
      </xdr:nvSpPr>
      <xdr:spPr>
        <a:xfrm>
          <a:off x="10753725" y="544606"/>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Schlagliste</a:t>
          </a:r>
        </a:p>
      </xdr:txBody>
    </xdr:sp>
    <xdr:clientData/>
  </xdr:twoCellAnchor>
  <xdr:twoCellAnchor>
    <xdr:from>
      <xdr:col>21</xdr:col>
      <xdr:colOff>152400</xdr:colOff>
      <xdr:row>1</xdr:row>
      <xdr:rowOff>225800</xdr:rowOff>
    </xdr:from>
    <xdr:to>
      <xdr:col>28</xdr:col>
      <xdr:colOff>222525</xdr:colOff>
      <xdr:row>2</xdr:row>
      <xdr:rowOff>189668</xdr:rowOff>
    </xdr:to>
    <xdr:sp macro="" textlink="">
      <xdr:nvSpPr>
        <xdr:cNvPr id="17" name="Textfeld 16">
          <a:hlinkClick xmlns:r="http://schemas.openxmlformats.org/officeDocument/2006/relationships" r:id="rId8"/>
        </xdr:cNvPr>
        <xdr:cNvSpPr txBox="1"/>
      </xdr:nvSpPr>
      <xdr:spPr>
        <a:xfrm>
          <a:off x="7181850" y="759200"/>
          <a:ext cx="2880000" cy="211518"/>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Weitere</a:t>
          </a:r>
          <a:r>
            <a:rPr lang="de-DE" sz="1200" baseline="0">
              <a:solidFill>
                <a:srgbClr val="0000FF"/>
              </a:solidFill>
              <a:sym typeface="Symbol" panose="05050102010706020507" pitchFamily="18" charset="2"/>
            </a:rPr>
            <a:t> Ackerbaukulturen</a:t>
          </a:r>
          <a:endParaRPr lang="de-DE" sz="1200" baseline="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95249</xdr:colOff>
      <xdr:row>3</xdr:row>
      <xdr:rowOff>228599</xdr:rowOff>
    </xdr:from>
    <xdr:to>
      <xdr:col>23</xdr:col>
      <xdr:colOff>310199</xdr:colOff>
      <xdr:row>4</xdr:row>
      <xdr:rowOff>196949</xdr:rowOff>
    </xdr:to>
    <xdr:sp macro="" textlink="">
      <xdr:nvSpPr>
        <xdr:cNvPr id="5" name="Textfeld 4">
          <a:hlinkClick xmlns:r="http://schemas.openxmlformats.org/officeDocument/2006/relationships" r:id="rId1"/>
        </xdr:cNvPr>
        <xdr:cNvSpPr txBox="1"/>
      </xdr:nvSpPr>
      <xdr:spPr>
        <a:xfrm>
          <a:off x="9182099" y="1333499"/>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Eingabe weiterer</a:t>
          </a:r>
          <a:r>
            <a:rPr lang="de-DE" sz="1100" baseline="0">
              <a:solidFill>
                <a:srgbClr val="0000FF"/>
              </a:solidFill>
            </a:rPr>
            <a:t> organ. </a:t>
          </a:r>
          <a:r>
            <a:rPr lang="de-DE" sz="1100">
              <a:solidFill>
                <a:srgbClr val="0000FF"/>
              </a:solidFill>
            </a:rPr>
            <a:t>Dünger</a:t>
          </a:r>
        </a:p>
      </xdr:txBody>
    </xdr:sp>
    <xdr:clientData/>
  </xdr:twoCellAnchor>
  <xdr:twoCellAnchor>
    <xdr:from>
      <xdr:col>19</xdr:col>
      <xdr:colOff>95249</xdr:colOff>
      <xdr:row>2</xdr:row>
      <xdr:rowOff>209548</xdr:rowOff>
    </xdr:from>
    <xdr:to>
      <xdr:col>23</xdr:col>
      <xdr:colOff>310199</xdr:colOff>
      <xdr:row>3</xdr:row>
      <xdr:rowOff>177898</xdr:rowOff>
    </xdr:to>
    <xdr:sp macro="" textlink="">
      <xdr:nvSpPr>
        <xdr:cNvPr id="7" name="Textfeld 6">
          <a:hlinkClick xmlns:r="http://schemas.openxmlformats.org/officeDocument/2006/relationships" r:id="rId2"/>
        </xdr:cNvPr>
        <xdr:cNvSpPr txBox="1"/>
      </xdr:nvSpPr>
      <xdr:spPr>
        <a:xfrm>
          <a:off x="9182099" y="1066798"/>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Eingabe weiterer Kompostdünger</a:t>
          </a:r>
        </a:p>
      </xdr:txBody>
    </xdr:sp>
    <xdr:clientData/>
  </xdr:twoCellAnchor>
  <xdr:twoCellAnchor>
    <xdr:from>
      <xdr:col>19</xdr:col>
      <xdr:colOff>104775</xdr:colOff>
      <xdr:row>1</xdr:row>
      <xdr:rowOff>257175</xdr:rowOff>
    </xdr:from>
    <xdr:to>
      <xdr:col>23</xdr:col>
      <xdr:colOff>319725</xdr:colOff>
      <xdr:row>2</xdr:row>
      <xdr:rowOff>149325</xdr:rowOff>
    </xdr:to>
    <xdr:sp macro="" textlink="">
      <xdr:nvSpPr>
        <xdr:cNvPr id="10" name="Textfeld 9">
          <a:hlinkClick xmlns:r="http://schemas.openxmlformats.org/officeDocument/2006/relationships" r:id="rId3"/>
        </xdr:cNvPr>
        <xdr:cNvSpPr txBox="1"/>
      </xdr:nvSpPr>
      <xdr:spPr>
        <a:xfrm>
          <a:off x="9191625" y="790575"/>
          <a:ext cx="2520000" cy="2160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19</xdr:col>
      <xdr:colOff>104773</xdr:colOff>
      <xdr:row>0</xdr:row>
      <xdr:rowOff>504825</xdr:rowOff>
    </xdr:from>
    <xdr:to>
      <xdr:col>23</xdr:col>
      <xdr:colOff>319723</xdr:colOff>
      <xdr:row>1</xdr:row>
      <xdr:rowOff>187425</xdr:rowOff>
    </xdr:to>
    <xdr:sp macro="" textlink="">
      <xdr:nvSpPr>
        <xdr:cNvPr id="6" name="Textfeld 5">
          <a:hlinkClick xmlns:r="http://schemas.openxmlformats.org/officeDocument/2006/relationships" r:id="rId4"/>
        </xdr:cNvPr>
        <xdr:cNvSpPr txBox="1"/>
      </xdr:nvSpPr>
      <xdr:spPr>
        <a:xfrm>
          <a:off x="9191623" y="504825"/>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Kurzanleitung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171450</xdr:colOff>
      <xdr:row>1</xdr:row>
      <xdr:rowOff>266700</xdr:rowOff>
    </xdr:from>
    <xdr:to>
      <xdr:col>19</xdr:col>
      <xdr:colOff>348300</xdr:colOff>
      <xdr:row>2</xdr:row>
      <xdr:rowOff>158850</xdr:rowOff>
    </xdr:to>
    <xdr:sp macro="" textlink="">
      <xdr:nvSpPr>
        <xdr:cNvPr id="6" name="Textfeld 5">
          <a:hlinkClick xmlns:r="http://schemas.openxmlformats.org/officeDocument/2006/relationships" r:id="rId1"/>
        </xdr:cNvPr>
        <xdr:cNvSpPr txBox="1"/>
      </xdr:nvSpPr>
      <xdr:spPr>
        <a:xfrm>
          <a:off x="6553200" y="800100"/>
          <a:ext cx="2520000" cy="2160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13</xdr:col>
      <xdr:colOff>171450</xdr:colOff>
      <xdr:row>1</xdr:row>
      <xdr:rowOff>30825</xdr:rowOff>
    </xdr:from>
    <xdr:to>
      <xdr:col>20</xdr:col>
      <xdr:colOff>5400</xdr:colOff>
      <xdr:row>1</xdr:row>
      <xdr:rowOff>246825</xdr:rowOff>
    </xdr:to>
    <xdr:sp macro="" textlink="">
      <xdr:nvSpPr>
        <xdr:cNvPr id="7" name="Textfeld 6">
          <a:hlinkClick xmlns:r="http://schemas.openxmlformats.org/officeDocument/2006/relationships" r:id="rId2"/>
        </xdr:cNvPr>
        <xdr:cNvSpPr txBox="1"/>
      </xdr:nvSpPr>
      <xdr:spPr>
        <a:xfrm>
          <a:off x="6229350" y="564225"/>
          <a:ext cx="2396175"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Kurzanleitung</a:t>
          </a:r>
        </a:p>
      </xdr:txBody>
    </xdr:sp>
    <xdr:clientData/>
  </xdr:twoCellAnchor>
  <xdr:twoCellAnchor>
    <xdr:from>
      <xdr:col>13</xdr:col>
      <xdr:colOff>161925</xdr:colOff>
      <xdr:row>2</xdr:row>
      <xdr:rowOff>190500</xdr:rowOff>
    </xdr:from>
    <xdr:to>
      <xdr:col>19</xdr:col>
      <xdr:colOff>338775</xdr:colOff>
      <xdr:row>3</xdr:row>
      <xdr:rowOff>158850</xdr:rowOff>
    </xdr:to>
    <xdr:sp macro="" textlink="">
      <xdr:nvSpPr>
        <xdr:cNvPr id="9" name="Textfeld 8">
          <a:hlinkClick xmlns:r="http://schemas.openxmlformats.org/officeDocument/2006/relationships" r:id="rId3"/>
        </xdr:cNvPr>
        <xdr:cNvSpPr txBox="1"/>
      </xdr:nvSpPr>
      <xdr:spPr>
        <a:xfrm>
          <a:off x="6543675" y="1047750"/>
          <a:ext cx="252000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Düngedokumentation</a:t>
          </a:r>
        </a:p>
      </xdr:txBody>
    </xdr:sp>
    <xdr:clientData/>
  </xdr:twoCellAnchor>
  <xdr:twoCellAnchor>
    <xdr:from>
      <xdr:col>13</xdr:col>
      <xdr:colOff>171450</xdr:colOff>
      <xdr:row>3</xdr:row>
      <xdr:rowOff>183226</xdr:rowOff>
    </xdr:from>
    <xdr:to>
      <xdr:col>19</xdr:col>
      <xdr:colOff>329250</xdr:colOff>
      <xdr:row>4</xdr:row>
      <xdr:rowOff>151576</xdr:rowOff>
    </xdr:to>
    <xdr:sp macro="" textlink="">
      <xdr:nvSpPr>
        <xdr:cNvPr id="8" name="Textfeld 7">
          <a:hlinkClick xmlns:r="http://schemas.openxmlformats.org/officeDocument/2006/relationships" r:id="rId4"/>
        </xdr:cNvPr>
        <xdr:cNvSpPr txBox="1"/>
      </xdr:nvSpPr>
      <xdr:spPr>
        <a:xfrm>
          <a:off x="6229350" y="1288126"/>
          <a:ext cx="238665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Schlagliste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28575</xdr:colOff>
      <xdr:row>0</xdr:row>
      <xdr:rowOff>323850</xdr:rowOff>
    </xdr:from>
    <xdr:to>
      <xdr:col>38</xdr:col>
      <xdr:colOff>200025</xdr:colOff>
      <xdr:row>1</xdr:row>
      <xdr:rowOff>6450</xdr:rowOff>
    </xdr:to>
    <xdr:sp macro="" textlink="">
      <xdr:nvSpPr>
        <xdr:cNvPr id="8" name="Textfeld 7">
          <a:hlinkClick xmlns:r="http://schemas.openxmlformats.org/officeDocument/2006/relationships" r:id="rId1"/>
        </xdr:cNvPr>
        <xdr:cNvSpPr txBox="1"/>
      </xdr:nvSpPr>
      <xdr:spPr>
        <a:xfrm>
          <a:off x="9991725" y="323850"/>
          <a:ext cx="238125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baseline="0">
              <a:solidFill>
                <a:srgbClr val="0000FF"/>
              </a:solidFill>
              <a:sym typeface="Symbol" panose="05050102010706020507" pitchFamily="18" charset="2"/>
            </a:rPr>
            <a:t> Aktuelle </a:t>
          </a:r>
          <a:r>
            <a:rPr lang="de-DE" sz="1200" baseline="0">
              <a:solidFill>
                <a:srgbClr val="0000FF"/>
              </a:solidFill>
            </a:rPr>
            <a:t>Düngerliste</a:t>
          </a:r>
          <a:endParaRPr lang="de-DE" sz="1200">
            <a:solidFill>
              <a:srgbClr val="0000FF"/>
            </a:solidFill>
          </a:endParaRPr>
        </a:p>
      </xdr:txBody>
    </xdr:sp>
    <xdr:clientData/>
  </xdr:twoCellAnchor>
  <xdr:twoCellAnchor>
    <xdr:from>
      <xdr:col>30</xdr:col>
      <xdr:colOff>38100</xdr:colOff>
      <xdr:row>1</xdr:row>
      <xdr:rowOff>285750</xdr:rowOff>
    </xdr:from>
    <xdr:to>
      <xdr:col>38</xdr:col>
      <xdr:colOff>214950</xdr:colOff>
      <xdr:row>2</xdr:row>
      <xdr:rowOff>177900</xdr:rowOff>
    </xdr:to>
    <xdr:sp macro="" textlink="">
      <xdr:nvSpPr>
        <xdr:cNvPr id="10" name="Textfeld 9">
          <a:hlinkClick xmlns:r="http://schemas.openxmlformats.org/officeDocument/2006/relationships" r:id="rId2"/>
        </xdr:cNvPr>
        <xdr:cNvSpPr txBox="1"/>
      </xdr:nvSpPr>
      <xdr:spPr>
        <a:xfrm>
          <a:off x="10001250" y="819150"/>
          <a:ext cx="2386650" cy="2160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30</xdr:col>
      <xdr:colOff>38100</xdr:colOff>
      <xdr:row>0</xdr:row>
      <xdr:rowOff>76200</xdr:rowOff>
    </xdr:from>
    <xdr:to>
      <xdr:col>38</xdr:col>
      <xdr:colOff>214950</xdr:colOff>
      <xdr:row>0</xdr:row>
      <xdr:rowOff>292200</xdr:rowOff>
    </xdr:to>
    <xdr:sp macro="" textlink="">
      <xdr:nvSpPr>
        <xdr:cNvPr id="11" name="Textfeld 10">
          <a:hlinkClick xmlns:r="http://schemas.openxmlformats.org/officeDocument/2006/relationships" r:id="rId3"/>
        </xdr:cNvPr>
        <xdr:cNvSpPr txBox="1"/>
      </xdr:nvSpPr>
      <xdr:spPr>
        <a:xfrm>
          <a:off x="10001250" y="76200"/>
          <a:ext cx="2386650" cy="216000"/>
        </a:xfrm>
        <a:prstGeom prst="rect">
          <a:avLst/>
        </a:prstGeom>
        <a:no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Kurzanleitung</a:t>
          </a:r>
        </a:p>
      </xdr:txBody>
    </xdr:sp>
    <xdr:clientData/>
  </xdr:twoCellAnchor>
  <xdr:twoCellAnchor>
    <xdr:from>
      <xdr:col>30</xdr:col>
      <xdr:colOff>28575</xdr:colOff>
      <xdr:row>1</xdr:row>
      <xdr:rowOff>38099</xdr:rowOff>
    </xdr:from>
    <xdr:to>
      <xdr:col>38</xdr:col>
      <xdr:colOff>200025</xdr:colOff>
      <xdr:row>1</xdr:row>
      <xdr:rowOff>254099</xdr:rowOff>
    </xdr:to>
    <xdr:sp macro="" textlink="">
      <xdr:nvSpPr>
        <xdr:cNvPr id="12" name="Textfeld 11">
          <a:hlinkClick xmlns:r="http://schemas.openxmlformats.org/officeDocument/2006/relationships" r:id="rId4"/>
        </xdr:cNvPr>
        <xdr:cNvSpPr txBox="1"/>
      </xdr:nvSpPr>
      <xdr:spPr>
        <a:xfrm>
          <a:off x="9991725" y="571499"/>
          <a:ext cx="2381250" cy="216000"/>
        </a:xfrm>
        <a:prstGeom prst="rect">
          <a:avLst/>
        </a:prstGeom>
        <a:no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Phosphat-Düngebedarfsermittlung</a:t>
          </a:r>
        </a:p>
      </xdr:txBody>
    </xdr:sp>
    <xdr:clientData/>
  </xdr:twoCellAnchor>
  <xdr:twoCellAnchor editAs="absolute">
    <xdr:from>
      <xdr:col>111</xdr:col>
      <xdr:colOff>305520</xdr:colOff>
      <xdr:row>8</xdr:row>
      <xdr:rowOff>0</xdr:rowOff>
    </xdr:from>
    <xdr:to>
      <xdr:col>122</xdr:col>
      <xdr:colOff>1183181</xdr:colOff>
      <xdr:row>11</xdr:row>
      <xdr:rowOff>0</xdr:rowOff>
    </xdr:to>
    <xdr:sp macro="" textlink="">
      <xdr:nvSpPr>
        <xdr:cNvPr id="126318" name="Text Box 366" hidden="1"/>
        <xdr:cNvSpPr txBox="1">
          <a:spLocks noChangeArrowheads="1"/>
        </xdr:cNvSpPr>
      </xdr:nvSpPr>
      <xdr:spPr bwMode="auto">
        <a:xfrm>
          <a:off x="26317575" y="4105275"/>
          <a:ext cx="1581150" cy="12858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111</xdr:col>
      <xdr:colOff>305520</xdr:colOff>
      <xdr:row>8</xdr:row>
      <xdr:rowOff>203200</xdr:rowOff>
    </xdr:from>
    <xdr:to>
      <xdr:col>122</xdr:col>
      <xdr:colOff>1183181</xdr:colOff>
      <xdr:row>11</xdr:row>
      <xdr:rowOff>0</xdr:rowOff>
    </xdr:to>
    <xdr:sp macro="" textlink="">
      <xdr:nvSpPr>
        <xdr:cNvPr id="126319" name="Text Box 367" hidden="1"/>
        <xdr:cNvSpPr txBox="1">
          <a:spLocks noChangeArrowheads="1"/>
        </xdr:cNvSpPr>
      </xdr:nvSpPr>
      <xdr:spPr bwMode="auto">
        <a:xfrm>
          <a:off x="26317575" y="4305300"/>
          <a:ext cx="1581150" cy="12858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79</xdr:col>
      <xdr:colOff>19050</xdr:colOff>
      <xdr:row>6</xdr:row>
      <xdr:rowOff>209550</xdr:rowOff>
    </xdr:from>
    <xdr:to>
      <xdr:col>79</xdr:col>
      <xdr:colOff>200025</xdr:colOff>
      <xdr:row>7</xdr:row>
      <xdr:rowOff>142875</xdr:rowOff>
    </xdr:to>
    <xdr:cxnSp macro="">
      <xdr:nvCxnSpPr>
        <xdr:cNvPr id="18" name="Gerade Verbindung mit Pfeil 17"/>
        <xdr:cNvCxnSpPr/>
      </xdr:nvCxnSpPr>
      <xdr:spPr>
        <a:xfrm flipV="1">
          <a:off x="24860250" y="2057400"/>
          <a:ext cx="180975" cy="180975"/>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3</xdr:row>
      <xdr:rowOff>57150</xdr:rowOff>
    </xdr:from>
    <xdr:to>
      <xdr:col>6</xdr:col>
      <xdr:colOff>1266825</xdr:colOff>
      <xdr:row>3</xdr:row>
      <xdr:rowOff>190500</xdr:rowOff>
    </xdr:to>
    <xdr:sp macro="" textlink="">
      <xdr:nvSpPr>
        <xdr:cNvPr id="5" name="Pfeil nach rechts 4"/>
        <xdr:cNvSpPr/>
      </xdr:nvSpPr>
      <xdr:spPr>
        <a:xfrm>
          <a:off x="3571875" y="1162050"/>
          <a:ext cx="314325" cy="13335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952500</xdr:colOff>
      <xdr:row>4</xdr:row>
      <xdr:rowOff>57150</xdr:rowOff>
    </xdr:from>
    <xdr:to>
      <xdr:col>6</xdr:col>
      <xdr:colOff>1266825</xdr:colOff>
      <xdr:row>4</xdr:row>
      <xdr:rowOff>190500</xdr:rowOff>
    </xdr:to>
    <xdr:sp macro="" textlink="">
      <xdr:nvSpPr>
        <xdr:cNvPr id="19" name="Pfeil nach rechts 18"/>
        <xdr:cNvSpPr/>
      </xdr:nvSpPr>
      <xdr:spPr>
        <a:xfrm>
          <a:off x="3571875" y="1409700"/>
          <a:ext cx="314325" cy="133350"/>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38098</xdr:colOff>
      <xdr:row>0</xdr:row>
      <xdr:rowOff>76200</xdr:rowOff>
    </xdr:from>
    <xdr:to>
      <xdr:col>0</xdr:col>
      <xdr:colOff>2486098</xdr:colOff>
      <xdr:row>0</xdr:row>
      <xdr:rowOff>292200</xdr:rowOff>
    </xdr:to>
    <xdr:sp macro="" textlink="">
      <xdr:nvSpPr>
        <xdr:cNvPr id="4" name="Textfeld 3">
          <a:hlinkClick xmlns:r="http://schemas.openxmlformats.org/officeDocument/2006/relationships" r:id="rId1"/>
        </xdr:cNvPr>
        <xdr:cNvSpPr txBox="1"/>
      </xdr:nvSpPr>
      <xdr:spPr>
        <a:xfrm>
          <a:off x="38098" y="76200"/>
          <a:ext cx="2448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0</xdr:col>
      <xdr:colOff>28575</xdr:colOff>
      <xdr:row>0</xdr:row>
      <xdr:rowOff>333375</xdr:rowOff>
    </xdr:from>
    <xdr:to>
      <xdr:col>0</xdr:col>
      <xdr:colOff>2476575</xdr:colOff>
      <xdr:row>0</xdr:row>
      <xdr:rowOff>549375</xdr:rowOff>
    </xdr:to>
    <xdr:sp macro="" textlink="">
      <xdr:nvSpPr>
        <xdr:cNvPr id="5" name="Textfeld 4">
          <a:hlinkClick xmlns:r="http://schemas.openxmlformats.org/officeDocument/2006/relationships" r:id="rId2"/>
        </xdr:cNvPr>
        <xdr:cNvSpPr txBox="1"/>
      </xdr:nvSpPr>
      <xdr:spPr>
        <a:xfrm>
          <a:off x="28575" y="333375"/>
          <a:ext cx="2448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a:solidFill>
                <a:srgbClr val="0000FF"/>
              </a:solidFill>
              <a:sym typeface="Symbol" panose="05050102010706020507" pitchFamily="18" charset="2"/>
            </a:rPr>
            <a:t> </a:t>
          </a:r>
          <a:r>
            <a:rPr lang="de-DE" sz="1200">
              <a:solidFill>
                <a:srgbClr val="0000FF"/>
              </a:solidFill>
            </a:rPr>
            <a:t>Düngedokumentation</a:t>
          </a:r>
        </a:p>
      </xdr:txBody>
    </xdr:sp>
    <xdr:clientData/>
  </xdr:twoCellAnchor>
  <xdr:twoCellAnchor>
    <xdr:from>
      <xdr:col>1</xdr:col>
      <xdr:colOff>161925</xdr:colOff>
      <xdr:row>0</xdr:row>
      <xdr:rowOff>85725</xdr:rowOff>
    </xdr:from>
    <xdr:to>
      <xdr:col>3</xdr:col>
      <xdr:colOff>557850</xdr:colOff>
      <xdr:row>0</xdr:row>
      <xdr:rowOff>301725</xdr:rowOff>
    </xdr:to>
    <xdr:sp macro="" textlink="">
      <xdr:nvSpPr>
        <xdr:cNvPr id="7" name="Textfeld 6">
          <a:hlinkClick xmlns:r="http://schemas.openxmlformats.org/officeDocument/2006/relationships" r:id="rId3"/>
        </xdr:cNvPr>
        <xdr:cNvSpPr txBox="1"/>
      </xdr:nvSpPr>
      <xdr:spPr>
        <a:xfrm>
          <a:off x="2695575" y="85725"/>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Eingabe weiterer Kompostdünger</a:t>
          </a:r>
        </a:p>
      </xdr:txBody>
    </xdr:sp>
    <xdr:clientData/>
  </xdr:twoCellAnchor>
  <xdr:twoCellAnchor>
    <xdr:from>
      <xdr:col>1</xdr:col>
      <xdr:colOff>161925</xdr:colOff>
      <xdr:row>0</xdr:row>
      <xdr:rowOff>333375</xdr:rowOff>
    </xdr:from>
    <xdr:to>
      <xdr:col>3</xdr:col>
      <xdr:colOff>557850</xdr:colOff>
      <xdr:row>0</xdr:row>
      <xdr:rowOff>549375</xdr:rowOff>
    </xdr:to>
    <xdr:sp macro="" textlink="">
      <xdr:nvSpPr>
        <xdr:cNvPr id="8" name="Textfeld 7">
          <a:hlinkClick xmlns:r="http://schemas.openxmlformats.org/officeDocument/2006/relationships" r:id="rId4"/>
        </xdr:cNvPr>
        <xdr:cNvSpPr txBox="1"/>
      </xdr:nvSpPr>
      <xdr:spPr>
        <a:xfrm>
          <a:off x="2695575" y="333375"/>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Eingabe weiterer</a:t>
          </a:r>
          <a:r>
            <a:rPr lang="de-DE" sz="1100" baseline="0">
              <a:solidFill>
                <a:srgbClr val="0000FF"/>
              </a:solidFill>
            </a:rPr>
            <a:t> organ. </a:t>
          </a:r>
          <a:r>
            <a:rPr lang="de-DE" sz="1100">
              <a:solidFill>
                <a:srgbClr val="0000FF"/>
              </a:solidFill>
            </a:rPr>
            <a:t>Dünger</a:t>
          </a:r>
        </a:p>
      </xdr:txBody>
    </xdr:sp>
    <xdr:clientData/>
  </xdr:twoCellAnchor>
  <xdr:twoCellAnchor>
    <xdr:from>
      <xdr:col>0</xdr:col>
      <xdr:colOff>0</xdr:colOff>
      <xdr:row>0</xdr:row>
      <xdr:rowOff>581526</xdr:rowOff>
    </xdr:from>
    <xdr:to>
      <xdr:col>0</xdr:col>
      <xdr:colOff>2305050</xdr:colOff>
      <xdr:row>0</xdr:row>
      <xdr:rowOff>829176</xdr:rowOff>
    </xdr:to>
    <xdr:sp macro="" textlink="">
      <xdr:nvSpPr>
        <xdr:cNvPr id="6" name="Textfeld 5"/>
        <xdr:cNvSpPr txBox="1"/>
      </xdr:nvSpPr>
      <xdr:spPr>
        <a:xfrm>
          <a:off x="0" y="581526"/>
          <a:ext cx="23050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rgbClr val="FF0000"/>
              </a:solidFill>
              <a:effectLst/>
              <a:latin typeface="+mn-lt"/>
              <a:ea typeface="+mn-ea"/>
              <a:cs typeface="+mn-cs"/>
            </a:rPr>
            <a:t>Stand: Januar 2025, Änderungen</a:t>
          </a:r>
          <a:r>
            <a:rPr lang="de-DE" sz="1100" b="0" baseline="0">
              <a:solidFill>
                <a:srgbClr val="FF0000"/>
              </a:solidFill>
              <a:effectLst/>
              <a:latin typeface="+mn-lt"/>
              <a:ea typeface="+mn-ea"/>
              <a:cs typeface="+mn-cs"/>
            </a:rPr>
            <a:t> rot</a:t>
          </a:r>
          <a:endParaRPr lang="de-DE">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85725</xdr:rowOff>
    </xdr:from>
    <xdr:to>
      <xdr:col>1</xdr:col>
      <xdr:colOff>2634300</xdr:colOff>
      <xdr:row>0</xdr:row>
      <xdr:rowOff>301725</xdr:rowOff>
    </xdr:to>
    <xdr:sp macro="" textlink="">
      <xdr:nvSpPr>
        <xdr:cNvPr id="5" name="Textfeld 4">
          <a:hlinkClick xmlns:r="http://schemas.openxmlformats.org/officeDocument/2006/relationships" r:id="rId1"/>
        </xdr:cNvPr>
        <xdr:cNvSpPr txBox="1"/>
      </xdr:nvSpPr>
      <xdr:spPr>
        <a:xfrm>
          <a:off x="114300" y="85725"/>
          <a:ext cx="252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200">
              <a:solidFill>
                <a:srgbClr val="0000FF"/>
              </a:solidFill>
            </a:rPr>
            <a:t>Stickstoff-Düngebedarfsermittlung</a:t>
          </a:r>
          <a:endParaRPr lang="de-DE" sz="1100">
            <a:solidFill>
              <a:srgbClr val="0000FF"/>
            </a:solidFill>
          </a:endParaRPr>
        </a:p>
      </xdr:txBody>
    </xdr:sp>
    <xdr:clientData/>
  </xdr:twoCellAnchor>
  <xdr:twoCellAnchor>
    <xdr:from>
      <xdr:col>1</xdr:col>
      <xdr:colOff>104775</xdr:colOff>
      <xdr:row>0</xdr:row>
      <xdr:rowOff>323850</xdr:rowOff>
    </xdr:from>
    <xdr:to>
      <xdr:col>1</xdr:col>
      <xdr:colOff>2624775</xdr:colOff>
      <xdr:row>0</xdr:row>
      <xdr:rowOff>539850</xdr:rowOff>
    </xdr:to>
    <xdr:sp macro="" textlink="">
      <xdr:nvSpPr>
        <xdr:cNvPr id="4" name="Textfeld 3">
          <a:hlinkClick xmlns:r="http://schemas.openxmlformats.org/officeDocument/2006/relationships" r:id="rId2"/>
        </xdr:cNvPr>
        <xdr:cNvSpPr txBox="1"/>
      </xdr:nvSpPr>
      <xdr:spPr>
        <a:xfrm>
          <a:off x="104775" y="323850"/>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baseline="0">
              <a:solidFill>
                <a:srgbClr val="0000FF"/>
              </a:solidFill>
              <a:sym typeface="Symbol" panose="05050102010706020507" pitchFamily="18" charset="2"/>
            </a:rPr>
            <a:t> Aktuelle </a:t>
          </a:r>
          <a:r>
            <a:rPr lang="de-DE" sz="1200" baseline="0">
              <a:solidFill>
                <a:srgbClr val="0000FF"/>
              </a:solidFill>
            </a:rPr>
            <a:t>Düngerliste</a:t>
          </a:r>
          <a:endParaRPr lang="de-DE" sz="1200">
            <a:solidFill>
              <a:srgbClr val="0000FF"/>
            </a:solidFill>
          </a:endParaRPr>
        </a:p>
      </xdr:txBody>
    </xdr:sp>
    <xdr:clientData/>
  </xdr:twoCellAnchor>
  <xdr:twoCellAnchor>
    <xdr:from>
      <xdr:col>1</xdr:col>
      <xdr:colOff>95250</xdr:colOff>
      <xdr:row>0</xdr:row>
      <xdr:rowOff>581025</xdr:rowOff>
    </xdr:from>
    <xdr:to>
      <xdr:col>1</xdr:col>
      <xdr:colOff>2615250</xdr:colOff>
      <xdr:row>0</xdr:row>
      <xdr:rowOff>797025</xdr:rowOff>
    </xdr:to>
    <xdr:sp macro="" textlink="">
      <xdr:nvSpPr>
        <xdr:cNvPr id="6" name="Textfeld 5">
          <a:hlinkClick xmlns:r="http://schemas.openxmlformats.org/officeDocument/2006/relationships" r:id="rId3"/>
        </xdr:cNvPr>
        <xdr:cNvSpPr txBox="1"/>
      </xdr:nvSpPr>
      <xdr:spPr>
        <a:xfrm>
          <a:off x="95250" y="581025"/>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baseline="0">
              <a:solidFill>
                <a:srgbClr val="0000FF"/>
              </a:solidFill>
              <a:sym typeface="Symbol" panose="05050102010706020507" pitchFamily="18" charset="2"/>
            </a:rPr>
            <a:t> N-Abschlag org. Düngung</a:t>
          </a:r>
          <a:endParaRPr lang="de-DE" sz="1200">
            <a:solidFill>
              <a:srgbClr val="0000FF"/>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0</xdr:row>
      <xdr:rowOff>133350</xdr:rowOff>
    </xdr:from>
    <xdr:to>
      <xdr:col>1</xdr:col>
      <xdr:colOff>2634300</xdr:colOff>
      <xdr:row>0</xdr:row>
      <xdr:rowOff>349350</xdr:rowOff>
    </xdr:to>
    <xdr:sp macro="" textlink="">
      <xdr:nvSpPr>
        <xdr:cNvPr id="5" name="Textfeld 4">
          <a:hlinkClick xmlns:r="http://schemas.openxmlformats.org/officeDocument/2006/relationships" r:id="rId1"/>
        </xdr:cNvPr>
        <xdr:cNvSpPr txBox="1"/>
      </xdr:nvSpPr>
      <xdr:spPr>
        <a:xfrm>
          <a:off x="114300" y="133350"/>
          <a:ext cx="2520000" cy="216000"/>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1</xdr:col>
      <xdr:colOff>104775</xdr:colOff>
      <xdr:row>0</xdr:row>
      <xdr:rowOff>371475</xdr:rowOff>
    </xdr:from>
    <xdr:to>
      <xdr:col>1</xdr:col>
      <xdr:colOff>2624775</xdr:colOff>
      <xdr:row>0</xdr:row>
      <xdr:rowOff>587475</xdr:rowOff>
    </xdr:to>
    <xdr:sp macro="" textlink="">
      <xdr:nvSpPr>
        <xdr:cNvPr id="3" name="Textfeld 2">
          <a:hlinkClick xmlns:r="http://schemas.openxmlformats.org/officeDocument/2006/relationships" r:id="rId2"/>
        </xdr:cNvPr>
        <xdr:cNvSpPr txBox="1"/>
      </xdr:nvSpPr>
      <xdr:spPr>
        <a:xfrm>
          <a:off x="104775" y="371475"/>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200" baseline="0">
              <a:solidFill>
                <a:srgbClr val="0000FF"/>
              </a:solidFill>
              <a:sym typeface="Symbol" panose="05050102010706020507" pitchFamily="18" charset="2"/>
            </a:rPr>
            <a:t></a:t>
          </a:r>
          <a:r>
            <a:rPr lang="de-DE" sz="1100" baseline="0">
              <a:solidFill>
                <a:srgbClr val="0000FF"/>
              </a:solidFill>
              <a:sym typeface="Symbol" panose="05050102010706020507" pitchFamily="18" charset="2"/>
            </a:rPr>
            <a:t> Aktuelle </a:t>
          </a:r>
          <a:r>
            <a:rPr lang="de-DE" sz="1100" baseline="0">
              <a:solidFill>
                <a:srgbClr val="0000FF"/>
              </a:solidFill>
            </a:rPr>
            <a:t>Düngerliste</a:t>
          </a:r>
          <a:endParaRPr lang="de-DE" sz="1100">
            <a:solidFill>
              <a:srgbClr val="0000FF"/>
            </a:solidFill>
          </a:endParaRPr>
        </a:p>
      </xdr:txBody>
    </xdr:sp>
    <xdr:clientData/>
  </xdr:twoCellAnchor>
  <xdr:twoCellAnchor>
    <xdr:from>
      <xdr:col>1</xdr:col>
      <xdr:colOff>104775</xdr:colOff>
      <xdr:row>0</xdr:row>
      <xdr:rowOff>609600</xdr:rowOff>
    </xdr:from>
    <xdr:to>
      <xdr:col>1</xdr:col>
      <xdr:colOff>2624775</xdr:colOff>
      <xdr:row>0</xdr:row>
      <xdr:rowOff>825600</xdr:rowOff>
    </xdr:to>
    <xdr:sp macro="" textlink="">
      <xdr:nvSpPr>
        <xdr:cNvPr id="4" name="Textfeld 3">
          <a:hlinkClick xmlns:r="http://schemas.openxmlformats.org/officeDocument/2006/relationships" r:id="rId3"/>
        </xdr:cNvPr>
        <xdr:cNvSpPr txBox="1"/>
      </xdr:nvSpPr>
      <xdr:spPr>
        <a:xfrm>
          <a:off x="104775" y="609600"/>
          <a:ext cx="2520000" cy="216000"/>
        </a:xfrm>
        <a:prstGeom prst="rect">
          <a:avLst/>
        </a:prstGeom>
        <a:solidFill>
          <a:schemeClr val="lt1"/>
        </a:solidFill>
        <a:ln w="190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baseline="0">
              <a:solidFill>
                <a:srgbClr val="0000FF"/>
              </a:solidFill>
              <a:sym typeface="Symbol" panose="05050102010706020507" pitchFamily="18" charset="2"/>
            </a:rPr>
            <a:t> N-Abschlag org. Düngung</a:t>
          </a:r>
          <a:endParaRPr lang="de-DE" sz="1100">
            <a:solidFill>
              <a:srgbClr val="0000FF"/>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66676</xdr:colOff>
      <xdr:row>0</xdr:row>
      <xdr:rowOff>409574</xdr:rowOff>
    </xdr:from>
    <xdr:to>
      <xdr:col>0</xdr:col>
      <xdr:colOff>1104900</xdr:colOff>
      <xdr:row>0</xdr:row>
      <xdr:rowOff>1085849</xdr:rowOff>
    </xdr:to>
    <xdr:sp macro="" textlink="">
      <xdr:nvSpPr>
        <xdr:cNvPr id="4" name="Textfeld 3">
          <a:hlinkClick xmlns:r="http://schemas.openxmlformats.org/officeDocument/2006/relationships" r:id="rId1"/>
        </xdr:cNvPr>
        <xdr:cNvSpPr txBox="1"/>
      </xdr:nvSpPr>
      <xdr:spPr>
        <a:xfrm>
          <a:off x="66676" y="409574"/>
          <a:ext cx="1038224" cy="676275"/>
        </a:xfrm>
        <a:prstGeom prst="rect">
          <a:avLst/>
        </a:prstGeom>
        <a:solidFill>
          <a:schemeClr val="lt1"/>
        </a:solidFill>
        <a:ln w="3175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l"/>
          <a:r>
            <a:rPr lang="de-DE" sz="1100">
              <a:solidFill>
                <a:srgbClr val="0000FF"/>
              </a:solidFill>
              <a:sym typeface="Symbol" panose="05050102010706020507" pitchFamily="18" charset="2"/>
            </a:rPr>
            <a:t> </a:t>
          </a:r>
          <a:r>
            <a:rPr lang="de-DE" sz="1100">
              <a:solidFill>
                <a:srgbClr val="0000FF"/>
              </a:solidFill>
            </a:rPr>
            <a:t>Stickstoff-Düngebedarfs-ermittlung</a:t>
          </a:r>
        </a:p>
      </xdr:txBody>
    </xdr:sp>
    <xdr:clientData/>
  </xdr:twoCellAnchor>
  <xdr:twoCellAnchor>
    <xdr:from>
      <xdr:col>0</xdr:col>
      <xdr:colOff>0</xdr:colOff>
      <xdr:row>0</xdr:row>
      <xdr:rowOff>38099</xdr:rowOff>
    </xdr:from>
    <xdr:to>
      <xdr:col>1</xdr:col>
      <xdr:colOff>238125</xdr:colOff>
      <xdr:row>0</xdr:row>
      <xdr:rowOff>504824</xdr:rowOff>
    </xdr:to>
    <xdr:sp macro="" textlink="">
      <xdr:nvSpPr>
        <xdr:cNvPr id="3" name="Textfeld 2"/>
        <xdr:cNvSpPr txBox="1"/>
      </xdr:nvSpPr>
      <xdr:spPr>
        <a:xfrm>
          <a:off x="0" y="38099"/>
          <a:ext cx="143827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rgbClr val="FF0000"/>
              </a:solidFill>
              <a:effectLst/>
              <a:latin typeface="+mn-lt"/>
              <a:ea typeface="+mn-ea"/>
              <a:cs typeface="+mn-cs"/>
            </a:rPr>
            <a:t>Stand: Januar 2025 Änderungen</a:t>
          </a:r>
          <a:r>
            <a:rPr lang="de-DE" sz="1100" b="0" baseline="0">
              <a:solidFill>
                <a:srgbClr val="FF0000"/>
              </a:solidFill>
              <a:effectLst/>
              <a:latin typeface="+mn-lt"/>
              <a:ea typeface="+mn-ea"/>
              <a:cs typeface="+mn-cs"/>
            </a:rPr>
            <a:t> rot</a:t>
          </a:r>
          <a:endParaRPr lang="de-DE">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b/GM/30-D&#252;ngung_Praktikeranleitung/D&#252;ngeverordnung/_D&#252;V_2020/D&#252;ngebedarfsermittlung%202020/i.A/test_DBE-Betrieb_GemueseErdbeereAckerbauH&amp;G_Excel2010_210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sum"/>
      <sheetName val="Kurzanleitung"/>
      <sheetName val="Schlagliste"/>
      <sheetName val="N-DBE"/>
      <sheetName val="N-Abschlag org. Düngung"/>
      <sheetName val="P-(K-Mg)-DBE"/>
      <sheetName val="Düngedokumentation"/>
      <sheetName val="Tab org. Kompost_N-expert"/>
      <sheetName val="Tab org. D_N-expert"/>
      <sheetName val="aktuelle Düngerliste"/>
      <sheetName val="H&amp;G LfL"/>
      <sheetName val="Boden DüV-Bolap"/>
      <sheetName val="Nicht aktiv_Boden LUFA"/>
      <sheetName val="Tab 2+3 DüV_A"/>
      <sheetName val="Nährstoffabfuhr Sonstige"/>
      <sheetName val="Tab 4+5 DüV+Abfuhr_G"/>
      <sheetName val="Tab 6 DüV_H"/>
      <sheetName val="Tab 7 DüV_A-VF"/>
      <sheetName val="Tab 7 DüV_A-ZF"/>
      <sheetName val="Kulturgruppe"/>
      <sheetName val="Verfrühung"/>
      <sheetName val="test_DBE-Betrieb_GemueseErdbee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ow r="2">
          <cell r="A2" t="str">
            <v>_Andere 1</v>
          </cell>
        </row>
        <row r="3">
          <cell r="A3" t="str">
            <v>_Andere 2</v>
          </cell>
        </row>
        <row r="4">
          <cell r="A4" t="str">
            <v>_Andere 3</v>
          </cell>
        </row>
        <row r="5">
          <cell r="A5" t="str">
            <v>_Andere 4</v>
          </cell>
        </row>
        <row r="6">
          <cell r="A6" t="str">
            <v>_Andere 5</v>
          </cell>
        </row>
        <row r="7">
          <cell r="A7" t="str">
            <v>_Andere 6</v>
          </cell>
        </row>
        <row r="8">
          <cell r="A8" t="str">
            <v>_Andere 7</v>
          </cell>
        </row>
        <row r="9">
          <cell r="A9" t="str">
            <v>_Andere 8</v>
          </cell>
        </row>
        <row r="10">
          <cell r="A10" t="str">
            <v>_Andere 9</v>
          </cell>
        </row>
        <row r="11">
          <cell r="A11" t="str">
            <v>_Andere 10</v>
          </cell>
        </row>
        <row r="12">
          <cell r="A12" t="str">
            <v>Ampfer, Wiesen-*</v>
          </cell>
        </row>
        <row r="13">
          <cell r="A13" t="str">
            <v>Artischocken*</v>
          </cell>
        </row>
        <row r="14">
          <cell r="A14" t="str">
            <v>Bärlauch*</v>
          </cell>
        </row>
        <row r="15">
          <cell r="A15" t="str">
            <v>Basilikum*</v>
          </cell>
        </row>
        <row r="16">
          <cell r="A16" t="str">
            <v>Blumenkohl</v>
          </cell>
        </row>
        <row r="17">
          <cell r="A17" t="str">
            <v>Bohnenkraut, einjährig*</v>
          </cell>
        </row>
        <row r="18">
          <cell r="A18" t="str">
            <v>Borretsch*</v>
          </cell>
        </row>
        <row r="19">
          <cell r="A19" t="str">
            <v>Brennnessel, Kleine*</v>
          </cell>
        </row>
        <row r="20">
          <cell r="A20" t="str">
            <v>Brokkoli</v>
          </cell>
        </row>
        <row r="21">
          <cell r="A21" t="str">
            <v>Brunnenkresse*</v>
          </cell>
        </row>
        <row r="22">
          <cell r="A22" t="str">
            <v>Buschbohnen</v>
          </cell>
        </row>
        <row r="23">
          <cell r="A23" t="str">
            <v>Chicoreerüben</v>
          </cell>
        </row>
        <row r="24">
          <cell r="A24" t="str">
            <v>Chinakohl</v>
          </cell>
        </row>
        <row r="25">
          <cell r="A25" t="str">
            <v>Dicke Bohne, Korn*</v>
          </cell>
        </row>
        <row r="26">
          <cell r="A26" t="str">
            <v>Dill, Frischmarkt</v>
          </cell>
        </row>
        <row r="27">
          <cell r="A27" t="str">
            <v>Dill, Industrieware</v>
          </cell>
        </row>
        <row r="28">
          <cell r="A28" t="str">
            <v>Erdbeeren, Frühjahr</v>
          </cell>
        </row>
        <row r="29">
          <cell r="A29" t="str">
            <v>Erdbeeren, nach Ernte (f. Ernte i. Folgejahr)</v>
          </cell>
        </row>
        <row r="30">
          <cell r="A30" t="str">
            <v>Erdbeeren, Pflanzung</v>
          </cell>
        </row>
        <row r="31">
          <cell r="A31" t="str">
            <v>Estragon, Deutscher*</v>
          </cell>
        </row>
        <row r="32">
          <cell r="A32" t="str">
            <v>Feldsalat</v>
          </cell>
        </row>
        <row r="33">
          <cell r="A33" t="str">
            <v>Feldsalat, großblättrig</v>
          </cell>
        </row>
        <row r="34">
          <cell r="A34" t="str">
            <v>Gartenkresse*</v>
          </cell>
        </row>
        <row r="35">
          <cell r="A35" t="str">
            <v>Gemüseerbse</v>
          </cell>
        </row>
        <row r="36">
          <cell r="A36" t="str">
            <v>Grünkohl</v>
          </cell>
        </row>
        <row r="37">
          <cell r="A37" t="str">
            <v>Gurke, Einleger, Land</v>
          </cell>
        </row>
        <row r="38">
          <cell r="A38" t="str">
            <v>Kapuzinerkresse*</v>
          </cell>
        </row>
        <row r="39">
          <cell r="A39" t="str">
            <v>Kerbel*</v>
          </cell>
        </row>
        <row r="40">
          <cell r="A40" t="str">
            <v>Knoblauch*</v>
          </cell>
        </row>
        <row r="41">
          <cell r="A41" t="str">
            <v>Knollenfenchel</v>
          </cell>
        </row>
        <row r="42">
          <cell r="A42" t="str">
            <v>Kohlrabi</v>
          </cell>
        </row>
        <row r="43">
          <cell r="A43" t="str">
            <v>Kohlrübe*</v>
          </cell>
        </row>
        <row r="44">
          <cell r="A44" t="str">
            <v>Koriander, Blatt*</v>
          </cell>
        </row>
        <row r="45">
          <cell r="A45" t="str">
            <v>Kürbis</v>
          </cell>
        </row>
        <row r="46">
          <cell r="A46" t="str">
            <v>Kürbis Hokkaido*</v>
          </cell>
        </row>
        <row r="47">
          <cell r="A47" t="str">
            <v>Lavendel, Blütenähre*</v>
          </cell>
        </row>
        <row r="48">
          <cell r="A48" t="str">
            <v>Liebstöckel*</v>
          </cell>
        </row>
        <row r="49">
          <cell r="A49" t="str">
            <v>Löwenzahn, Blatt*</v>
          </cell>
        </row>
        <row r="50">
          <cell r="A50" t="str">
            <v>Mairüben (mit Laub)</v>
          </cell>
        </row>
        <row r="51">
          <cell r="A51" t="str">
            <v>Majoran*</v>
          </cell>
        </row>
        <row r="52">
          <cell r="A52" t="str">
            <v>Mangold*</v>
          </cell>
        </row>
        <row r="53">
          <cell r="A53" t="str">
            <v>Meerrettich, Wurzel*</v>
          </cell>
        </row>
        <row r="54">
          <cell r="A54" t="str">
            <v>Melde*</v>
          </cell>
        </row>
        <row r="55">
          <cell r="A55" t="str">
            <v>Melonen*</v>
          </cell>
        </row>
        <row r="56">
          <cell r="A56" t="str">
            <v>Möhren, Bund</v>
          </cell>
        </row>
        <row r="57">
          <cell r="A57" t="str">
            <v>Möhren, Industrie</v>
          </cell>
        </row>
        <row r="58">
          <cell r="A58" t="str">
            <v>Möhren, Wasch</v>
          </cell>
        </row>
        <row r="59">
          <cell r="A59" t="str">
            <v>Oregano (Dost)*</v>
          </cell>
        </row>
        <row r="60">
          <cell r="A60" t="str">
            <v>Pak Choi*</v>
          </cell>
        </row>
        <row r="61">
          <cell r="A61" t="str">
            <v>Pastinake</v>
          </cell>
        </row>
        <row r="62">
          <cell r="A62" t="str">
            <v>Petersilie, Blatt, 1. Schnitt</v>
          </cell>
        </row>
        <row r="63">
          <cell r="A63" t="str">
            <v>Petersilie, Blatt, nach einem Schnitt</v>
          </cell>
        </row>
        <row r="64">
          <cell r="A64" t="str">
            <v>Petersilie, Wurzel</v>
          </cell>
        </row>
        <row r="65">
          <cell r="A65" t="str">
            <v>Pfefferminze, Minzen*</v>
          </cell>
        </row>
        <row r="66">
          <cell r="A66" t="str">
            <v>Physalis*</v>
          </cell>
        </row>
        <row r="67">
          <cell r="A67" t="str">
            <v>Porree</v>
          </cell>
        </row>
        <row r="68">
          <cell r="A68" t="str">
            <v>Portulak, Sommer bis 1. Schnitt*</v>
          </cell>
        </row>
        <row r="69">
          <cell r="A69" t="str">
            <v>Portulak, Sommer nach einem Schnitt*</v>
          </cell>
        </row>
        <row r="70">
          <cell r="A70" t="str">
            <v>Portulak, Winter bis 1. Schnitt*</v>
          </cell>
        </row>
        <row r="71">
          <cell r="A71" t="str">
            <v>Portulak, Winter nach einem Schnitt*</v>
          </cell>
        </row>
        <row r="72">
          <cell r="A72" t="str">
            <v>Radies</v>
          </cell>
        </row>
        <row r="73">
          <cell r="A73" t="str">
            <v>Rettich, Bund</v>
          </cell>
        </row>
        <row r="74">
          <cell r="A74" t="str">
            <v>Rettich, deutsch</v>
          </cell>
        </row>
        <row r="75">
          <cell r="A75" t="str">
            <v>Rettich, japanisch</v>
          </cell>
        </row>
        <row r="76">
          <cell r="A76" t="str">
            <v>Rhabarber, 1. Standjahr</v>
          </cell>
        </row>
        <row r="77">
          <cell r="A77" t="str">
            <v>Rhabarber, 2. Standjahr nach Ernte</v>
          </cell>
        </row>
        <row r="78">
          <cell r="A78" t="str">
            <v>Rhabarber, 2. Standjahr, Austrieb</v>
          </cell>
        </row>
        <row r="79">
          <cell r="A79" t="str">
            <v>Rhabarber, 3. Standjahr nach Ernte</v>
          </cell>
        </row>
        <row r="80">
          <cell r="A80" t="str">
            <v>Rhabarber, 3. Standjahr, Austrieb</v>
          </cell>
        </row>
        <row r="81">
          <cell r="A81" t="str">
            <v>Rhabarber, 4. Standjahr nach Ernte</v>
          </cell>
        </row>
        <row r="82">
          <cell r="A82" t="str">
            <v>Rhabarber, 4. Standjahr, Austrieb</v>
          </cell>
        </row>
        <row r="83">
          <cell r="A83" t="str">
            <v>Rosenkohl</v>
          </cell>
        </row>
        <row r="84">
          <cell r="A84" t="str">
            <v>Rosmarin*</v>
          </cell>
        </row>
        <row r="85">
          <cell r="A85" t="str">
            <v>Rote Rüben</v>
          </cell>
        </row>
        <row r="86">
          <cell r="A86" t="str">
            <v>Rote Rüben, Baby Beet*</v>
          </cell>
        </row>
        <row r="87">
          <cell r="A87" t="str">
            <v>Rote Rüben, Bund*</v>
          </cell>
        </row>
        <row r="88">
          <cell r="A88" t="str">
            <v>Rotkohl</v>
          </cell>
        </row>
        <row r="89">
          <cell r="A89" t="str">
            <v>Rucola, Feinware</v>
          </cell>
        </row>
        <row r="90">
          <cell r="A90" t="str">
            <v>Rucola, Grobware</v>
          </cell>
        </row>
        <row r="91">
          <cell r="A91" t="str">
            <v>Salate, Baby Leaf Lettuce</v>
          </cell>
        </row>
        <row r="92">
          <cell r="A92" t="str">
            <v>Salate, Blatt-, grün (Lollo, Eichblatt, Krul)</v>
          </cell>
        </row>
        <row r="93">
          <cell r="A93" t="str">
            <v>Salate, Blatt-, rot (Lollo, Eichblatt, Krul)</v>
          </cell>
        </row>
        <row r="94">
          <cell r="A94" t="str">
            <v>Salate, Eissalat</v>
          </cell>
        </row>
        <row r="95">
          <cell r="A95" t="str">
            <v>Salate, Eissalat x Romana, Crunchy Cos*</v>
          </cell>
        </row>
        <row r="96">
          <cell r="A96" t="str">
            <v>Salate, Endivien Friseé</v>
          </cell>
        </row>
        <row r="97">
          <cell r="A97" t="str">
            <v>Salate, Endivien glattblättrig</v>
          </cell>
        </row>
        <row r="98">
          <cell r="A98" t="str">
            <v>Salate, Kopfsalat</v>
          </cell>
        </row>
        <row r="99">
          <cell r="A99" t="str">
            <v>Salate, Radicchio</v>
          </cell>
        </row>
        <row r="100">
          <cell r="A100" t="str">
            <v>Salate, Romana</v>
          </cell>
        </row>
        <row r="101">
          <cell r="A101" t="str">
            <v>Salate, Romana Herzen</v>
          </cell>
        </row>
        <row r="102">
          <cell r="A102" t="str">
            <v>Salate, verschiedene Arten</v>
          </cell>
        </row>
        <row r="103">
          <cell r="A103" t="str">
            <v>Salate, Zuckerhut</v>
          </cell>
        </row>
        <row r="104">
          <cell r="A104" t="str">
            <v>Salbei*</v>
          </cell>
        </row>
        <row r="105">
          <cell r="A105" t="str">
            <v>Schabzigerklee*</v>
          </cell>
        </row>
        <row r="106">
          <cell r="A106" t="str">
            <v>Schnittknoblauch*</v>
          </cell>
        </row>
        <row r="107">
          <cell r="A107" t="str">
            <v>Schnittlauch, Anbau für Treiberei</v>
          </cell>
        </row>
        <row r="108">
          <cell r="A108" t="str">
            <v>Schnittlauch, gesät, bis 1. Schnitt</v>
          </cell>
        </row>
        <row r="109">
          <cell r="A109" t="str">
            <v>Schnittlauch, nach einem Schnitt</v>
          </cell>
        </row>
        <row r="110">
          <cell r="A110" t="str">
            <v>Schwarzwurzel</v>
          </cell>
        </row>
        <row r="111">
          <cell r="A111" t="str">
            <v>Sellerie, Bund</v>
          </cell>
        </row>
        <row r="112">
          <cell r="A112" t="str">
            <v>Sellerie, Knollen</v>
          </cell>
        </row>
        <row r="113">
          <cell r="A113" t="str">
            <v>Sellerie, Schnitt*</v>
          </cell>
        </row>
        <row r="114">
          <cell r="A114" t="str">
            <v>Sellerie, Stangen</v>
          </cell>
        </row>
        <row r="115">
          <cell r="A115" t="str">
            <v>Spargel, 1. Standjahr</v>
          </cell>
        </row>
        <row r="116">
          <cell r="A116" t="str">
            <v>Spargel, 2. Standjahr mit Ernte</v>
          </cell>
        </row>
        <row r="117">
          <cell r="A117" t="str">
            <v>Spargel, 2. Standjahr ohne Ernte</v>
          </cell>
        </row>
        <row r="118">
          <cell r="A118" t="str">
            <v>Spargel, 3. Standjahr</v>
          </cell>
        </row>
        <row r="119">
          <cell r="A119" t="str">
            <v>Spargel, ab 4. Standjahr</v>
          </cell>
        </row>
        <row r="120">
          <cell r="A120" t="str">
            <v>Spinat, Blatt-, FM, Baby</v>
          </cell>
        </row>
        <row r="121">
          <cell r="A121" t="str">
            <v>Spinat, Blatt-, Standard</v>
          </cell>
        </row>
        <row r="122">
          <cell r="A122" t="str">
            <v>Spinat, Hack-, Standard</v>
          </cell>
        </row>
        <row r="123">
          <cell r="A123" t="str">
            <v>Spitzwegerich, Kraut*</v>
          </cell>
        </row>
        <row r="124">
          <cell r="A124" t="str">
            <v>Stangenbohne, Standard</v>
          </cell>
        </row>
        <row r="125">
          <cell r="A125" t="str">
            <v>Teltower Rübchen (Herbstanbau)</v>
          </cell>
        </row>
        <row r="126">
          <cell r="A126" t="str">
            <v>Thymian*</v>
          </cell>
        </row>
        <row r="127">
          <cell r="A127" t="str">
            <v>Weißkohl, Frischmarkt (rund, spitz, flach)</v>
          </cell>
        </row>
        <row r="128">
          <cell r="A128" t="str">
            <v>Weißkohl, Industrie (rund, spitz, flach)</v>
          </cell>
        </row>
        <row r="129">
          <cell r="A129" t="str">
            <v>Wiesenknopf, klein (Pimpinelle)*</v>
          </cell>
        </row>
        <row r="130">
          <cell r="A130" t="str">
            <v>Winterheckenzwiebel, Kraut bis 1. Schnitt*</v>
          </cell>
        </row>
        <row r="131">
          <cell r="A131" t="str">
            <v>Winterheckenzwiebel, Kraut nach einem Schnitt*</v>
          </cell>
        </row>
        <row r="132">
          <cell r="A132" t="str">
            <v>Wirsing</v>
          </cell>
        </row>
        <row r="133">
          <cell r="A133" t="str">
            <v>Zitronenmelisse*</v>
          </cell>
        </row>
        <row r="134">
          <cell r="A134" t="str">
            <v>Zucchini</v>
          </cell>
        </row>
        <row r="135">
          <cell r="A135" t="str">
            <v>Zuckermais</v>
          </cell>
        </row>
        <row r="136">
          <cell r="A136" t="str">
            <v>Zwiebel, Bund-</v>
          </cell>
        </row>
        <row r="137">
          <cell r="A137" t="str">
            <v>Zwiebel, Schalotte*</v>
          </cell>
        </row>
        <row r="138">
          <cell r="A138" t="str">
            <v>Zwiebel, Trocken</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tables/table1.xml><?xml version="1.0" encoding="utf-8"?>
<table xmlns="http://schemas.openxmlformats.org/spreadsheetml/2006/main" id="17" name="Tabelle17" displayName="Tabelle17" ref="A4:T504" totalsRowShown="0" headerRowDxfId="379" dataDxfId="377" headerRowBorderDxfId="378" tableBorderDxfId="376">
  <autoFilter ref="A4:T504"/>
  <sortState ref="A5:T504">
    <sortCondition ref="B4:B504"/>
  </sortState>
  <tableColumns count="20">
    <tableColumn id="1" name="Nr." dataDxfId="375"/>
    <tableColumn id="19" name="Schläge, Bewirtschaftungs-einheiten" dataDxfId="374"/>
    <tableColumn id="2" name="Nitrat-belas-tungs-gebiet _x000a_NBG" dataDxfId="373"/>
    <tableColumn id="3" name="Phosphat-belas-tungs-gebiet _x000a_PBG" dataDxfId="372"/>
    <tableColumn id="12" name="Fläche ha" dataDxfId="371" dataCellStyle="Standard 3"/>
    <tableColumn id="10" name="Boden-_x000a_art" dataDxfId="370" dataCellStyle="Standard 3"/>
    <tableColumn id="17" name="Humus-gehalt_x000a_ %" dataDxfId="369" dataCellStyle="Standard 3"/>
    <tableColumn id="5" name="P2O5-_x000a_Gehalt mg/100 g Boden_x000a_(CAL)" dataDxfId="368"/>
    <tableColumn id="6" name="K2O-_x000a_Gehalt mg/100 g Boden" dataDxfId="367"/>
    <tableColumn id="7" name="MgO-Gehalt mg/100 g Boden" dataDxfId="366"/>
    <tableColumn id="11" name="Bor-Gehalt mg/kg Boden" dataDxfId="365"/>
    <tableColumn id="18" name="pH-_x000a_Wert" dataDxfId="364"/>
    <tableColumn id="16" name="Andere 1" dataDxfId="363"/>
    <tableColumn id="15" name="Andere 2" dataDxfId="362"/>
    <tableColumn id="14" name="Andere 3" dataDxfId="361"/>
    <tableColumn id="13" name="Andere 4" dataDxfId="360"/>
    <tableColumn id="9" name="Datum Boden-unter-suchung (mind. alle 6 Jahre)" dataDxfId="359"/>
    <tableColumn id="4" name="P2O5-Boden-gehalts-klasse DLR/Bolap" dataDxfId="358">
      <calculatedColumnFormula>IF(H5="","",IF(H5&gt;39,"E",VLOOKUP(H5,'Boden DüV-Bolap'!A:B,2,FALSE)))</calculatedColumnFormula>
    </tableColumn>
    <tableColumn id="8" name="K2O-Boden-gehalts-klasse DLR/Bolap" dataDxfId="357">
      <calculatedColumnFormula>IF(OR(I5="",F5=""),"",IF(I5&gt;39,"E",IF(F5="leicht",VLOOKUP(I5,'Boden DüV-Bolap'!A:Q,7,FALSE),IF(F5="mittel",VLOOKUP(I5,'Boden DüV-Bolap'!A:K,11,FALSE),IF(F5="schwer",VLOOKUP(I5,'Boden DüV-Bolap'!A:R,15,FALSE))))))</calculatedColumnFormula>
    </tableColumn>
    <tableColumn id="20" name="MgO-Boden-gehalts-klasse DLR/Bolap" dataDxfId="356">
      <calculatedColumnFormula>IF(OR(J5="",F5=""),"",IF(J5&gt;39,"E",IF(F5="leicht",VLOOKUP(J5,'Boden DüV-Bolap'!A:AA,19,FALSE),IF(F5="mittel",VLOOKUP(J5,'Boden DüV-Bolap'!A:AA,23,FALSE),IF(F5="schwer",VLOOKUP(J5,'Boden DüV-Bolap'!A:AA,27,FALSE))))))</calculatedColumnFormula>
    </tableColumn>
  </tableColumns>
  <tableStyleInfo showFirstColumn="0" showLastColumn="0" showRowStripes="1" showColumnStripes="0"/>
</table>
</file>

<file path=xl/tables/table10.xml><?xml version="1.0" encoding="utf-8"?>
<table xmlns="http://schemas.openxmlformats.org/spreadsheetml/2006/main" id="3" name="Tabelle3" displayName="Tabelle3" ref="A1:B2" totalsRowShown="0" headerRowDxfId="34" dataDxfId="32" headerRowBorderDxfId="33" tableBorderDxfId="31" totalsRowBorderDxfId="30">
  <autoFilter ref="A1:B2"/>
  <tableColumns count="2">
    <tableColumn id="1" name="Humus-_x000a_gehalt %" dataDxfId="29"/>
    <tableColumn id="2" name="N-Mindest-_x000a_abschlag_x000a_kg/ha" dataDxfId="28"/>
  </tableColumns>
  <tableStyleInfo showFirstColumn="0" showLastColumn="0" showRowStripes="1" showColumnStripes="0"/>
</table>
</file>

<file path=xl/tables/table11.xml><?xml version="1.0" encoding="utf-8"?>
<table xmlns="http://schemas.openxmlformats.org/spreadsheetml/2006/main" id="4" name="Tabelle4" displayName="Tabelle4" ref="A1:B19" totalsRowShown="0" headerRowDxfId="27" dataDxfId="25" headerRowBorderDxfId="26" tableBorderDxfId="24" totalsRowBorderDxfId="23">
  <autoFilter ref="A1:B19"/>
  <tableColumns count="2">
    <tableColumn id="1" name="Vorfrucht" dataDxfId="22"/>
    <tableColumn id="2" name="N-Mindest-abschlag _x000a_kg/ha" dataDxfId="21"/>
  </tableColumns>
  <tableStyleInfo showFirstColumn="0" showLastColumn="0" showRowStripes="1" showColumnStripes="0"/>
</table>
</file>

<file path=xl/tables/table12.xml><?xml version="1.0" encoding="utf-8"?>
<table xmlns="http://schemas.openxmlformats.org/spreadsheetml/2006/main" id="2" name="Tabelle43" displayName="Tabelle43" ref="A1:B9" totalsRowShown="0" headerRowDxfId="20" dataDxfId="18" headerRowBorderDxfId="19" tableBorderDxfId="17" totalsRowBorderDxfId="16">
  <autoFilter ref="A1:B9"/>
  <tableColumns count="2">
    <tableColumn id="1" name="Zwischenfrucht ZF" dataDxfId="15"/>
    <tableColumn id="2" name="N-Mindest-abschlag _x000a_kg/ha" dataDxfId="14"/>
  </tableColumns>
  <tableStyleInfo showFirstColumn="0" showLastColumn="0" showRowStripes="1" showColumnStripes="0"/>
</table>
</file>

<file path=xl/tables/table13.xml><?xml version="1.0" encoding="utf-8"?>
<table xmlns="http://schemas.openxmlformats.org/spreadsheetml/2006/main" id="9" name="Tabelle9" displayName="Tabelle9" ref="A1:B4" totalsRowShown="0" headerRowDxfId="13" dataDxfId="11" headerRowBorderDxfId="12" tableBorderDxfId="10" totalsRowBorderDxfId="9">
  <autoFilter ref="A1:B4"/>
  <tableColumns count="2">
    <tableColumn id="1" name="Kulturgruppe" dataDxfId="8"/>
    <tableColumn id="2" name="Kulturen" dataDxfId="7"/>
  </tableColumns>
  <tableStyleInfo showFirstColumn="0" showLastColumn="0" showRowStripes="1" showColumnStripes="0"/>
</table>
</file>

<file path=xl/tables/table14.xml><?xml version="1.0" encoding="utf-8"?>
<table xmlns="http://schemas.openxmlformats.org/spreadsheetml/2006/main" id="5" name="Tabelle5" displayName="Tabelle5" ref="A1:B3" totalsRowShown="0" headerRowDxfId="6" dataDxfId="4" headerRowBorderDxfId="5" tableBorderDxfId="3" totalsRowBorderDxfId="2">
  <autoFilter ref="A1:B3"/>
  <tableColumns count="2">
    <tableColumn id="1" name="Abdeckung Verfrühung" dataDxfId="1"/>
    <tableColumn id="2" name="N-Zuschlag _x000a_kg/ha" dataDxfId="0"/>
  </tableColumns>
  <tableStyleInfo showFirstColumn="0" showLastColumn="0" showRowStripes="1" showColumnStripes="0"/>
</table>
</file>

<file path=xl/tables/table2.xml><?xml version="1.0" encoding="utf-8"?>
<table xmlns="http://schemas.openxmlformats.org/spreadsheetml/2006/main" id="10" name="Tabelle10" displayName="Tabelle10" ref="A1:J54" totalsRowShown="0" headerRowDxfId="193" dataDxfId="191" headerRowBorderDxfId="192" tableBorderDxfId="190">
  <autoFilter ref="A1:J54"/>
  <sortState ref="A2:H53">
    <sortCondition ref="A1:A53"/>
  </sortState>
  <tableColumns count="10">
    <tableColumn id="1" name="Dünger _x000a_u.a. Hauptnährstoffhaltige Produkte" dataDxfId="189"/>
    <tableColumn id="9" name="Art" dataDxfId="188"/>
    <tableColumn id="8" name="Ngesamt_x000a_kg FM/t, m³" dataDxfId="187"/>
    <tableColumn id="7" name="Nmineralisch_x000a_kg FM/t, m3" dataDxfId="186"/>
    <tableColumn id="4" name="P2O5_x000a_kg FM/t, m³ " dataDxfId="185"/>
    <tableColumn id="5" name="K2O_x000a_kg FM/t, m³ " dataDxfId="184"/>
    <tableColumn id="6" name="MgO_x000a_kg FM/t, m³ " dataDxfId="183"/>
    <tableColumn id="10" name="N-Mindest-wirksam-keit _x000a_Ausbring-jahr_x000a_ %" dataDxfId="182"/>
    <tableColumn id="2" name="Ngesamt x Mindest-wirksam-_x000a_keit_x000a_kg FM/t, m³" dataDxfId="181">
      <calculatedColumnFormula>Tabelle10[[#This Row],[Ngesamt
kg FM/t, m³]]*Tabelle10[[#This Row],[N-Mindest-wirksam-keit 
Ausbring-jahr
 %]]/100</calculatedColumnFormula>
    </tableColumn>
    <tableColumn id="11" name="Nverfügbar _x000a_kg FM/t, m³" dataDxfId="180">
      <calculatedColumnFormula>IF(Tabelle10[[#This Row],[Ngesamt x Mindest-wirksam-
keit
kg FM/t, m³]]&lt;Tabelle10[[#This Row],[Nmineralisch
kg FM/t, m3]],Tabelle10[[#This Row],[Nmineralisch
kg FM/t, m3]],Tabelle10[[#This Row],[Ngesamt
kg FM/t, m³]]*Tabelle10[[#This Row],[N-Mindest-wirksam-keit 
Ausbring-jahr
 %]]/100)</calculatedColumnFormula>
    </tableColumn>
  </tableColumns>
  <tableStyleInfo showFirstColumn="0" showLastColumn="0" showRowStripes="1" showColumnStripes="0"/>
</table>
</file>

<file path=xl/tables/table3.xml><?xml version="1.0" encoding="utf-8"?>
<table xmlns="http://schemas.openxmlformats.org/spreadsheetml/2006/main" id="7" name="Tabelle7" displayName="Tabelle7" ref="A1:M48" totalsRowShown="0" headerRowDxfId="179" dataDxfId="178">
  <autoFilter ref="A1:M48"/>
  <tableColumns count="13">
    <tableColumn id="1" name="DuengerID" dataDxfId="177"/>
    <tableColumn id="2" name="Name" dataDxfId="176"/>
    <tableColumn id="3" name="Spalte1" dataDxfId="175"/>
    <tableColumn id="4" name="Ngesamt _x000a_kg FM/t" dataDxfId="174"/>
    <tableColumn id="11" name="Nmineralisch _x000a_kg FM/t" dataDxfId="173"/>
    <tableColumn id="5" name="P2O5 _x000a_kg FM/t" dataDxfId="172"/>
    <tableColumn id="6" name="K2O _x000a_kg FM/t" dataDxfId="171"/>
    <tableColumn id="7" name="MgO _x000a_kg FM/t" dataDxfId="170"/>
    <tableColumn id="13" name="Mindest-wirksamkeit Ausbringjahr_x000a_% Ngesamt" dataDxfId="169"/>
    <tableColumn id="12" name="DüV-Bezeichnung" dataDxfId="168"/>
    <tableColumn id="14" name="CNorg" dataDxfId="167"/>
    <tableColumn id="15" name="minCN" dataDxfId="166"/>
    <tableColumn id="16" name="maxCN" dataDxfId="165"/>
  </tableColumns>
  <tableStyleInfo showFirstColumn="0" showLastColumn="0" showRowStripes="1" showColumnStripes="0"/>
</table>
</file>

<file path=xl/tables/table4.xml><?xml version="1.0" encoding="utf-8"?>
<table xmlns="http://schemas.openxmlformats.org/spreadsheetml/2006/main" id="6" name="Tabelle6" displayName="Tabelle6" ref="A1:N540" totalsRowShown="0" headerRowDxfId="156" dataDxfId="155">
  <autoFilter ref="A1:N540"/>
  <tableColumns count="14">
    <tableColumn id="1" name="DuengerID" dataDxfId="154"/>
    <tableColumn id="2" name="Name" dataDxfId="153"/>
    <tableColumn id="3" name="Ausbring-einheit" dataDxfId="152"/>
    <tableColumn id="6" name="Ngesamt_x000a_kg FM/t, m³" dataDxfId="151"/>
    <tableColumn id="15" name="Nmineralisch _x000a_kg FM/t, m³ " dataDxfId="150"/>
    <tableColumn id="7" name="P2O5_x000a_kg FM/t, m³ " dataDxfId="149"/>
    <tableColumn id="8" name="K2O_x000a_kg FM/t, m³ " dataDxfId="148"/>
    <tableColumn id="9" name="MgO_x000a_kg FM/t, m³ " dataDxfId="147"/>
    <tableColumn id="13" name="Mindest-wirksamkeit Ausbringjahr_x000a_% Ngesamt" dataDxfId="146"/>
    <tableColumn id="14" name="DüV-Bezeichnung" dataDxfId="145"/>
    <tableColumn id="16" name="Cnorg" dataDxfId="144"/>
    <tableColumn id="17" name="minCN" dataDxfId="143"/>
    <tableColumn id="18" name="maxCN" dataDxfId="142"/>
    <tableColumn id="19" name="Einheit _x000a_N-Expert" dataDxfId="141"/>
  </tableColumns>
  <tableStyleInfo showFirstColumn="0" showLastColumn="0" showRowStripes="1" showColumnStripes="0"/>
</table>
</file>

<file path=xl/tables/table5.xml><?xml version="1.0" encoding="utf-8"?>
<table xmlns="http://schemas.openxmlformats.org/spreadsheetml/2006/main" id="12" name="Tabelle12" displayName="Tabelle12" ref="A1:AD46" totalsRowShown="0" headerRowDxfId="140" dataDxfId="139" headerRowCellStyle="Standard 2" dataCellStyle="Standard 2">
  <autoFilter ref="A1:AD46"/>
  <tableColumns count="30">
    <tableColumn id="1" name="Nährstoffgehalt _x000a_mg/100 g Boden" dataDxfId="138" dataCellStyle="Standard 2"/>
    <tableColumn id="2" name="P2O5 _x000a_Boden-gehalts-klasse alle Boden-arten" dataDxfId="137" dataCellStyle="Standard 2"/>
    <tableColumn id="3" name="P2O5 _x000a_Boden-Zuschlag _x000a_Feld-abfuhr_x000a_DüV  kg/ha " dataDxfId="136" dataCellStyle="Standard 2"/>
    <tableColumn id="4" name="P2O5_x000a_Faktor Feld-abfuhr Gefähr-dungs-gebiet Landes-DüV RLP 2019" dataDxfId="135" dataCellStyle="Standard 2"/>
    <tableColumn id="37" name="P2O5_x000a_Faktor  _x000a_Feld-abfuhr_x000a_Empfehl. kg/ha " dataDxfId="134" dataCellStyle="Standard 2"/>
    <tableColumn id="6" name="K2O_x000a_Boden-art_x000a_leicht" dataDxfId="133" dataCellStyle="Standard 2"/>
    <tableColumn id="7" name="K2O Boden-gehalts-klasse_x000a_leicht" dataDxfId="132" dataCellStyle="Standard 2"/>
    <tableColumn id="8" name="K2O _x000a_Boden-Zuschlag Feld-abfuhr_x000a_kg/ha _x000a_leicht" dataDxfId="131" dataCellStyle="Standard 2"/>
    <tableColumn id="9" name="K2O _x000a_Faktor Feld-abfuhr_x000a_leicht" dataDxfId="130" dataCellStyle="Standard 2"/>
    <tableColumn id="11" name="_x000a_K2O_x000a_Boden-art_x000a_mittel" dataDxfId="129" dataCellStyle="Standard 2"/>
    <tableColumn id="12" name="K2O_x000a_Boden-gehalts-klasse_x000a_mittel" dataDxfId="128" dataCellStyle="Standard 2"/>
    <tableColumn id="13" name="K2O_x000a_Boden-Zuschlag Feld-abfuhr_x000a_kg/ha mittel" dataDxfId="127" dataCellStyle="Standard 2"/>
    <tableColumn id="14" name="K2O _x000a_Faktor Feld-abfuhr mittel" dataDxfId="126" dataCellStyle="Standard 2"/>
    <tableColumn id="16" name="_x000a_K2O_x000a_Boden-art_x000a_schwer" dataDxfId="125" dataCellStyle="Standard 2"/>
    <tableColumn id="17" name="K2O _x000a_Boden-gehalts-klasse schwer" dataDxfId="124" dataCellStyle="Standard 2"/>
    <tableColumn id="18" name="K2O_x000a_Boden-Zuschlag Feld-abfuhr_x000a_kg/ha _x000a_schwer" dataDxfId="123" dataCellStyle="Standard 2"/>
    <tableColumn id="19" name="K2O_x000a_Faktor Feld-abfuhr schwer" dataDxfId="122" dataCellStyle="Standard 2"/>
    <tableColumn id="21" name="_x000a_MgO Boden-art leicht" dataDxfId="121" dataCellStyle="Standard 2"/>
    <tableColumn id="22" name="MgO Boden-gehalts-klasse leicht" dataDxfId="120" dataCellStyle="Standard 2"/>
    <tableColumn id="23" name="MgO_x000a_Boden-Zuschlag Feld-abfuhr_x000a_kg/ha  leicht" dataDxfId="119" dataCellStyle="Standard 2"/>
    <tableColumn id="24" name="MgO _x000a_Faktor Feld-abfuhr  leicht" dataDxfId="118" dataCellStyle="Standard 2"/>
    <tableColumn id="26" name="MgO _x000a_Boden-art_x000a_mittel" dataDxfId="117" dataCellStyle="Standard 2"/>
    <tableColumn id="27" name="MgO _x000a_Boden-gehalts-klasse mittel" dataDxfId="116" dataCellStyle="Standard 2"/>
    <tableColumn id="28" name="MgO_x000a_Boden-Zuschlag Feld-abfuhr_x000a_kg/ha_x000a_mittel" dataDxfId="115" dataCellStyle="Standard 2"/>
    <tableColumn id="29" name="MgO _x000a_Faktor Feld-abfuhr mittel" dataDxfId="114" dataCellStyle="Standard 2"/>
    <tableColumn id="31" name="MgO _x000a_Boden-art_x000a_schwer" dataDxfId="113" dataCellStyle="Standard 2"/>
    <tableColumn id="32" name="MgO _x000a_Boden-gehalts-klasse schwer" dataDxfId="112" dataCellStyle="Standard 2"/>
    <tableColumn id="33" name="MgO_x000a_Boden-Zuschlag Feld-abfuhr_x000a_kg/ha schwer" dataDxfId="111" dataCellStyle="Standard 2"/>
    <tableColumn id="34" name="MgO_x000a_Faktor Feld-abfuhr schwer" dataDxfId="110" dataCellStyle="Standard 2"/>
    <tableColumn id="36" name="Bodenart" dataDxfId="109" dataCellStyle="Standard 2"/>
  </tableColumns>
  <tableStyleInfo showFirstColumn="0" showLastColumn="0" showRowStripes="1" showColumnStripes="0"/>
</table>
</file>

<file path=xl/tables/table6.xml><?xml version="1.0" encoding="utf-8"?>
<table xmlns="http://schemas.openxmlformats.org/spreadsheetml/2006/main" id="13" name="Tabelle143914" displayName="Tabelle143914" ref="A1:X212" totalsRowShown="0" headerRowDxfId="107" dataDxfId="106">
  <autoFilter ref="A1:X212"/>
  <sortState ref="A2:X212">
    <sortCondition ref="B1:B212"/>
  </sortState>
  <tableColumns count="24">
    <tableColumn id="24" name="Berechnet_x000a_" dataDxfId="105"/>
    <tableColumn id="22" name="Kultur (' = nicht in DüV, Quelle: LfL Freising)" dataDxfId="104"/>
    <tableColumn id="20" name="Ertrags-niveau FM dt/ha" dataDxfId="103"/>
    <tableColumn id="2" name="Ertrags-niveau TM _x000a_dt/ha" dataDxfId="102"/>
    <tableColumn id="8" name="Prozess-abfall (z.B. Stiele, Abrieb)_x000a_% TM " dataDxfId="101"/>
    <tableColumn id="3" name="Ertrags-niveau abzügl. Abfall_x000a_TM _x000a_dt/ha" dataDxfId="100">
      <calculatedColumnFormula>Tabelle143914[[#This Row],[Ertrags-niveau TM 
dt/ha]]-(Tabelle143914[[#This Row],[Ertrags-niveau TM 
dt/ha]]*Tabelle143914[[#This Row],[Prozess-abfall (z.B. Stiele, Abrieb)
% TM ]]/100)</calculatedColumnFormula>
    </tableColumn>
    <tableColumn id="23" name="Betriebs-ertrag abzügl. Abfall _x000a_TM_x000a_dt/ha" dataDxfId="99"/>
    <tableColumn id="26" name="Betriebl. Prozess-abfall  (z.B. Stiele, Abrieb)_x000a_% TM" dataDxfId="98"/>
    <tableColumn id="25" name="Berech-neter Betriebs-ertrag FM _x000a_dt/ha" dataDxfId="97">
      <calculatedColumnFormula>IF(AND(G2="",H2=""),C2,IF(G2="",D2-(D2*H2/100),100*G2*C2/D2/(100-H2)))</calculatedColumnFormula>
    </tableColumn>
    <tableColumn id="19" name="N-Bedarfs-wert kg/ha" dataDxfId="96"/>
    <tableColumn id="21" name="Probe-nahme _x000a_in _x000a_Kultur-woche" dataDxfId="95"/>
    <tableColumn id="18" name="Probe-nahme-tiefe_x000a_cm" dataDxfId="94"/>
    <tableColumn id="17" name="Abschlag N-Nach-lieferung Folge-kultur kg/ha " dataDxfId="93"/>
    <tableColumn id="16" name="2/3 Korrektur _x000a_N-Nach-lieferung bei Probe-nahme_x000a_ &gt;= 4 Wo nach Einarbeitung kg/ha" dataDxfId="92"/>
    <tableColumn id="15" name="Ertrags-differenz %" dataDxfId="91"/>
    <tableColumn id="14" name="Zuschlag bei höherem Ertrag je Einheit _x000a_kg/ha" dataDxfId="90"/>
    <tableColumn id="13" name="Abschlag bei niedrigerem Ertrag je Einheit _x000a_kg/ha" dataDxfId="89"/>
    <tableColumn id="4" name="N-_x000a_Nähr-stoff-gehalt kg/dt FM" dataDxfId="88"/>
    <tableColumn id="5" name="P2O5-Nähr-stoff-gehalt kg/dt FM" dataDxfId="87"/>
    <tableColumn id="6" name="K2O-Nähr-stoff-gehalt kg/dt FM" dataDxfId="86"/>
    <tableColumn id="7" name="MgO-Nähr-stoff-gehalt kg/dt FM" dataDxfId="85"/>
    <tableColumn id="9" name="N-Fix kg/dt FM" dataDxfId="84"/>
    <tableColumn id="10" name="HNV_x000a_1:x" dataDxfId="83"/>
    <tableColumn id="27" name="EV_x000a_Faktor_x000a_FM/_x000a_Droge" dataDxfId="82"/>
  </tableColumns>
  <tableStyleInfo showFirstColumn="0" showLastColumn="0" showRowStripes="1" showColumnStripes="0"/>
</table>
</file>

<file path=xl/tables/table7.xml><?xml version="1.0" encoding="utf-8"?>
<table xmlns="http://schemas.openxmlformats.org/spreadsheetml/2006/main" id="14" name="Tabelle14" displayName="Tabelle14" ref="A1:L104" totalsRowShown="0" headerRowDxfId="78" dataDxfId="77" dataCellStyle="Standard_Grunddatenneu _1">
  <autoFilter ref="A1:L104"/>
  <sortState ref="A2:P89">
    <sortCondition ref="A1:A89"/>
  </sortState>
  <tableColumns count="12">
    <tableColumn id="1" name="Kultur (' = nicht in DüV)" dataDxfId="76"/>
    <tableColumn id="2" name="Ertrags-niveau Haupt-produkt dt/ha" dataDxfId="75"/>
    <tableColumn id="3" name="N-Bedarfs-wert _x000a_kg/ha" dataDxfId="74"/>
    <tableColumn id="4" name="Probe-nahme _x000a_in _x000a_Kultur-woche" dataDxfId="73"/>
    <tableColumn id="5" name="Probe-nahme-tiefe _x000a_cm" dataDxfId="72"/>
    <tableColumn id="6" name="Ertrags-differenz dt/ha" dataDxfId="71"/>
    <tableColumn id="7" name="Höchst-zuschläge bei höheren Erträgen je Einheit _x000a_kg/ha" dataDxfId="70"/>
    <tableColumn id="8" name="Mindest-abschläge bei niedrigeren Erträgen je Einheit _x000a_kg/ha" dataDxfId="69"/>
    <tableColumn id="9" name="N-Nährstoff-gehalt kg/dt" dataDxfId="68" dataCellStyle="Standard_Grunddatenneu _1"/>
    <tableColumn id="10" name="P2O5-Nährstoff-gehalt kg/dt" dataDxfId="67" dataCellStyle="Standard_Grunddatenneu _1"/>
    <tableColumn id="11" name="K2O-Nährstoff-gehalt kg/dt" dataDxfId="66" dataCellStyle="Standard_Grunddatenneu _1"/>
    <tableColumn id="12" name="MgO-Nährstoff-gehalt kg/dt" dataDxfId="65" dataCellStyle="Standard_Grunddatenneu _1"/>
  </tableColumns>
  <tableStyleInfo showFirstColumn="0" showLastColumn="0" showRowStripes="1" showColumnStripes="0"/>
</table>
</file>

<file path=xl/tables/table8.xml><?xml version="1.0" encoding="utf-8"?>
<table xmlns="http://schemas.openxmlformats.org/spreadsheetml/2006/main" id="11" name="Tabelle10912" displayName="Tabelle10912" ref="A1:F176" totalsRowShown="0" headerRowDxfId="64" dataDxfId="62" headerRowBorderDxfId="63" tableBorderDxfId="61" totalsRowBorderDxfId="60" dataCellStyle="Schlecht">
  <autoFilter ref="A1:F176"/>
  <sortState ref="A2:F178">
    <sortCondition ref="A1:A178"/>
  </sortState>
  <tableColumns count="6">
    <tableColumn id="2" name="Kultur" dataDxfId="59" dataCellStyle="Schlecht"/>
    <tableColumn id="3" name="Etrags-niveau (Feld-abfuhr) dt/ha" dataDxfId="58" dataCellStyle="Schlecht"/>
    <tableColumn id="4" name="N-Nährstoff-gehalt kg/dt" dataDxfId="57" dataCellStyle="Schlecht"/>
    <tableColumn id="5" name="P2O5-Nährstoff-gehalt kg/dt" dataDxfId="56" dataCellStyle="Schlecht"/>
    <tableColumn id="6" name="K2O-Nährstoff-gehalt kg/dt" dataDxfId="55" dataCellStyle="Schlecht"/>
    <tableColumn id="7" name="MgO-Nährstoff-gehalt kg/dt" dataDxfId="54" dataCellStyle="Schlecht"/>
  </tableColumns>
  <tableStyleInfo name="TableStyleLight9" showFirstColumn="0" showLastColumn="0" showRowStripes="1" showColumnStripes="0"/>
</table>
</file>

<file path=xl/tables/table9.xml><?xml version="1.0" encoding="utf-8"?>
<table xmlns="http://schemas.openxmlformats.org/spreadsheetml/2006/main" id="1" name="Tabelle1" displayName="Tabelle1" ref="A1:Q153" totalsRowShown="0" headerRowDxfId="53" dataDxfId="52">
  <autoFilter ref="A1:Q153"/>
  <sortState ref="A2:R141">
    <sortCondition ref="A1:A141"/>
  </sortState>
  <tableColumns count="17">
    <tableColumn id="1" name="Kultur (' = nicht in DüV)" dataDxfId="51"/>
    <tableColumn id="2" name="Ertrags-niveau dt/ha" dataDxfId="50"/>
    <tableColumn id="3" name="N-Bedarfs-wert kg/ha" dataDxfId="49"/>
    <tableColumn id="4" name="Probe-nahme _x000a_in _x000a_Kultur-woche" dataDxfId="48"/>
    <tableColumn id="5" name="Probe-nahme-tiefe cm" dataDxfId="47"/>
    <tableColumn id="6" name="Abschlag N-Nach-lieferung für Folge-kultur kg/ha " dataDxfId="46"/>
    <tableColumn id="7" name="2/3 Korrektur N-Nach-lieferung bei Probenahme &gt;= 4 Wo nach Einarbeitung kg/ha" dataDxfId="45"/>
    <tableColumn id="19" name="Ertrags-differenz %" dataDxfId="44"/>
    <tableColumn id="10" name="Zuschläge bei höheren Erträgen je Einheit _x000a_kg/ha" dataDxfId="43"/>
    <tableColumn id="18" name="Abschläge bei niedrigeren Erträgen je Einheit _x000a_kg/ha" dataDxfId="42"/>
    <tableColumn id="8" name="N-_x000a_Nähr-stoff-gehalt kg/dt" dataDxfId="41"/>
    <tableColumn id="9" name="P2O5-Nähr-stoff-gehalt kg/dt" dataDxfId="40"/>
    <tableColumn id="11" name="K2O-Nähr-stoff-gehalt kg/dt" dataDxfId="39"/>
    <tableColumn id="12" name="MgO-Nähr-stoff-gehalt kg/dt" dataDxfId="38"/>
    <tableColumn id="13" name="P2O5-Fest-legung kg/ha" dataDxfId="37"/>
    <tableColumn id="14" name="K2O-Fest-legung kg/ha" dataDxfId="36"/>
    <tableColumn id="15" name="MgO-Fest-legung kg/ha" dataDxfId="35"/>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table" Target="../tables/table4.xml"/><Relationship Id="rId4" Type="http://schemas.openxmlformats.org/officeDocument/2006/relationships/vmlDrawing" Target="../drawings/vmlDrawing1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omments" Target="../comments5.xml"/><Relationship Id="rId5" Type="http://schemas.openxmlformats.org/officeDocument/2006/relationships/table" Target="../tables/table6.xml"/><Relationship Id="rId4" Type="http://schemas.openxmlformats.org/officeDocument/2006/relationships/vmlDrawing" Target="../drawings/vmlDrawing17.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omments" Target="../comments6.xml"/><Relationship Id="rId5" Type="http://schemas.openxmlformats.org/officeDocument/2006/relationships/table" Target="../tables/table7.xml"/><Relationship Id="rId4" Type="http://schemas.openxmlformats.org/officeDocument/2006/relationships/vmlDrawing" Target="../drawings/vmlDrawing19.vml"/></Relationships>
</file>

<file path=xl/worksheets/_rels/sheet1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0.v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7" Type="http://schemas.openxmlformats.org/officeDocument/2006/relationships/comments" Target="../comments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table" Target="../tables/table9.xml"/><Relationship Id="rId5" Type="http://schemas.openxmlformats.org/officeDocument/2006/relationships/vmlDrawing" Target="../drawings/vmlDrawing22.vml"/><Relationship Id="rId4" Type="http://schemas.openxmlformats.org/officeDocument/2006/relationships/vmlDrawing" Target="../drawings/vmlDrawing21.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table" Target="../tables/table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table" Target="../tables/table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6.xml"/><Relationship Id="rId1" Type="http://schemas.openxmlformats.org/officeDocument/2006/relationships/printerSettings" Target="../printerSettings/printerSettings22.bin"/><Relationship Id="rId4" Type="http://schemas.openxmlformats.org/officeDocument/2006/relationships/table" Target="../tables/table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7.xml"/><Relationship Id="rId1" Type="http://schemas.openxmlformats.org/officeDocument/2006/relationships/printerSettings" Target="../printerSettings/printerSettings23.bin"/><Relationship Id="rId4"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26"/>
  <sheetViews>
    <sheetView showGridLines="0" zoomScaleNormal="100" workbookViewId="0">
      <selection activeCell="F8" sqref="F8"/>
    </sheetView>
  </sheetViews>
  <sheetFormatPr baseColWidth="10" defaultColWidth="11.42578125" defaultRowHeight="12.75"/>
  <cols>
    <col min="1" max="1" width="8.85546875" style="169" customWidth="1"/>
    <col min="2" max="2" width="13.28515625" style="169" customWidth="1"/>
    <col min="3" max="3" width="9" style="169" customWidth="1"/>
    <col min="4" max="4" width="22.140625" style="169" customWidth="1"/>
    <col min="5" max="5" width="12.140625" style="169" customWidth="1"/>
    <col min="6" max="6" width="11.28515625" style="169" customWidth="1"/>
    <col min="7" max="7" width="10.42578125" style="169" customWidth="1"/>
    <col min="8" max="16384" width="11.42578125" style="169"/>
  </cols>
  <sheetData>
    <row r="1" spans="1:8" ht="31.5">
      <c r="A1" s="960" t="s">
        <v>1898</v>
      </c>
      <c r="B1" s="960"/>
      <c r="C1" s="960"/>
      <c r="D1" s="960"/>
      <c r="E1" s="960"/>
      <c r="F1" s="960"/>
      <c r="G1" s="960"/>
      <c r="H1" s="168"/>
    </row>
    <row r="2" spans="1:8" ht="31.5">
      <c r="A2" s="628" t="s">
        <v>1897</v>
      </c>
      <c r="B2" s="623"/>
      <c r="C2" s="623"/>
      <c r="D2" s="623"/>
      <c r="E2" s="623"/>
      <c r="F2" s="623"/>
      <c r="G2" s="623"/>
      <c r="H2" s="168"/>
    </row>
    <row r="3" spans="1:8" ht="26.25">
      <c r="A3" s="961" t="s">
        <v>1261</v>
      </c>
      <c r="B3" s="961"/>
      <c r="C3" s="961"/>
      <c r="D3" s="961"/>
      <c r="E3" s="961"/>
      <c r="F3" s="961"/>
      <c r="G3" s="961"/>
      <c r="H3" s="168"/>
    </row>
    <row r="4" spans="1:8" ht="26.25">
      <c r="A4" s="961" t="s">
        <v>1259</v>
      </c>
      <c r="B4" s="961"/>
      <c r="C4" s="961"/>
      <c r="D4" s="961"/>
      <c r="E4" s="961"/>
      <c r="F4" s="961"/>
      <c r="G4" s="961"/>
    </row>
    <row r="5" spans="1:8" ht="15.75" customHeight="1">
      <c r="A5" s="205"/>
      <c r="B5" s="205"/>
      <c r="C5" s="205"/>
      <c r="D5" s="205"/>
      <c r="E5" s="205"/>
      <c r="F5" s="205"/>
      <c r="G5" s="205"/>
    </row>
    <row r="6" spans="1:8" ht="27" customHeight="1">
      <c r="A6" s="460" t="s">
        <v>1152</v>
      </c>
      <c r="B6" s="625">
        <v>46073</v>
      </c>
      <c r="E6" s="460"/>
    </row>
    <row r="7" spans="1:8" ht="14.25" customHeight="1">
      <c r="A7" s="170"/>
      <c r="B7" s="170"/>
      <c r="C7" s="170"/>
      <c r="E7" s="174"/>
      <c r="F7" s="175"/>
    </row>
    <row r="8" spans="1:8" ht="15">
      <c r="A8" s="171" t="s">
        <v>1251</v>
      </c>
      <c r="B8" s="170"/>
      <c r="C8" s="170"/>
      <c r="D8" s="170"/>
      <c r="E8" s="170"/>
      <c r="F8" s="170"/>
      <c r="G8" s="170"/>
    </row>
    <row r="9" spans="1:8" ht="15">
      <c r="A9" s="172" t="s">
        <v>1252</v>
      </c>
      <c r="B9" s="170"/>
      <c r="C9" s="170"/>
      <c r="D9" s="170"/>
      <c r="E9" s="170"/>
      <c r="F9" s="170"/>
      <c r="G9" s="170"/>
    </row>
    <row r="10" spans="1:8" ht="15">
      <c r="A10" s="172" t="s">
        <v>1253</v>
      </c>
      <c r="B10" s="170"/>
      <c r="C10" s="170"/>
      <c r="D10" s="170"/>
      <c r="E10" s="170"/>
      <c r="F10" s="170"/>
      <c r="G10" s="170"/>
    </row>
    <row r="11" spans="1:8">
      <c r="A11" s="170"/>
      <c r="B11" s="170"/>
      <c r="C11" s="170"/>
      <c r="D11" s="170"/>
      <c r="E11" s="170"/>
      <c r="F11" s="170"/>
      <c r="G11" s="170"/>
    </row>
    <row r="12" spans="1:8" ht="15">
      <c r="A12" s="171" t="s">
        <v>1254</v>
      </c>
      <c r="B12" s="170"/>
      <c r="C12" s="170"/>
      <c r="D12" s="170"/>
      <c r="E12" s="170"/>
      <c r="F12" s="170"/>
      <c r="G12" s="170"/>
    </row>
    <row r="13" spans="1:8" ht="15">
      <c r="A13" s="176" t="s">
        <v>1295</v>
      </c>
      <c r="B13" s="170"/>
      <c r="C13" s="170"/>
      <c r="D13" s="170"/>
      <c r="E13" s="170"/>
      <c r="F13" s="170"/>
      <c r="G13" s="170"/>
    </row>
    <row r="14" spans="1:8" ht="12.75" customHeight="1">
      <c r="A14" s="177" t="s">
        <v>1255</v>
      </c>
      <c r="B14" s="170"/>
      <c r="C14" s="170"/>
      <c r="D14" s="170"/>
      <c r="E14" s="170"/>
      <c r="F14" s="170"/>
      <c r="G14" s="170"/>
    </row>
    <row r="15" spans="1:8" ht="12.75" customHeight="1">
      <c r="A15" s="170"/>
      <c r="B15" s="170"/>
      <c r="C15" s="170"/>
      <c r="D15" s="170"/>
      <c r="E15" s="170"/>
      <c r="F15" s="170"/>
      <c r="G15" s="170"/>
    </row>
    <row r="16" spans="1:8" ht="12.75" customHeight="1">
      <c r="A16" s="171" t="s">
        <v>1260</v>
      </c>
      <c r="B16" s="170"/>
      <c r="C16" s="170"/>
      <c r="D16" s="170"/>
      <c r="E16" s="170"/>
      <c r="F16" s="170"/>
      <c r="G16" s="170"/>
    </row>
    <row r="17" spans="1:7" ht="15">
      <c r="A17" s="172" t="s">
        <v>1903</v>
      </c>
      <c r="B17" s="170"/>
      <c r="C17" s="170"/>
      <c r="D17" s="170"/>
      <c r="E17" s="170"/>
      <c r="F17" s="170"/>
      <c r="G17" s="170"/>
    </row>
    <row r="18" spans="1:7" ht="15">
      <c r="A18" s="172" t="s">
        <v>1256</v>
      </c>
      <c r="B18" s="170"/>
      <c r="C18" s="170"/>
      <c r="D18" s="170"/>
      <c r="E18" s="170"/>
      <c r="F18" s="170"/>
      <c r="G18" s="170"/>
    </row>
    <row r="19" spans="1:7">
      <c r="A19" s="173"/>
      <c r="B19" s="173"/>
      <c r="C19" s="173"/>
      <c r="D19" s="173"/>
      <c r="E19" s="173"/>
      <c r="F19" s="173"/>
      <c r="G19" s="173"/>
    </row>
    <row r="20" spans="1:7" ht="15">
      <c r="A20" s="171" t="s">
        <v>1257</v>
      </c>
    </row>
    <row r="21" spans="1:7" ht="15">
      <c r="A21" s="172" t="s">
        <v>1296</v>
      </c>
    </row>
    <row r="22" spans="1:7" ht="15">
      <c r="A22" s="172" t="s">
        <v>1297</v>
      </c>
    </row>
    <row r="23" spans="1:7" ht="15">
      <c r="A23" s="172" t="s">
        <v>1821</v>
      </c>
    </row>
    <row r="24" spans="1:7" ht="15">
      <c r="A24" s="172" t="s">
        <v>1822</v>
      </c>
    </row>
    <row r="25" spans="1:7" ht="15">
      <c r="A25" s="172" t="s">
        <v>1298</v>
      </c>
    </row>
    <row r="26" spans="1:7" ht="15">
      <c r="A26" s="172" t="s">
        <v>1894</v>
      </c>
    </row>
  </sheetData>
  <sheetProtection algorithmName="SHA-512" hashValue="CVlK4sKumfwTs3DnLtRx2aOj/wWPyaMPr0BS0mvEh6HK7Qjy2dWFY2i8npUpv/MH3HJvARolQ/YxmAEenOjSXA==" saltValue="1qvNWdd0X2fWZRY8ojGx3w==" spinCount="100000" sheet="1" formatCells="0" formatColumns="0"/>
  <mergeCells count="3">
    <mergeCell ref="A1:G1"/>
    <mergeCell ref="A3:G3"/>
    <mergeCell ref="A4:G4"/>
  </mergeCells>
  <pageMargins left="0.78740157480314965" right="0.59055118110236227" top="0.78740157480314965" bottom="0.78740157480314965" header="0.31496062992125984" footer="0.31496062992125984"/>
  <pageSetup paperSize="9" orientation="portrait" r:id="rId1"/>
  <headerFooter>
    <oddHeader>&amp;L&amp;"-,Standard"&amp;11Alle Angaben ohne Gewähr&amp;R&amp;G</oddHeader>
    <oddFooter>&amp;L&amp;"-,Standard"&amp;11&amp;F&amp;C&amp;"-,Standard"&amp;11&amp;A&amp;R&amp;P von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V541"/>
  <sheetViews>
    <sheetView showGridLines="0" topLeftCell="B1" zoomScaleNormal="100" zoomScaleSheetLayoutView="100" workbookViewId="0">
      <pane xSplit="1" ySplit="1" topLeftCell="C2" activePane="bottomRight" state="frozen"/>
      <selection activeCell="B1" sqref="B1"/>
      <selection pane="topRight" activeCell="C1" sqref="C1"/>
      <selection pane="bottomLeft" activeCell="B2" sqref="B2"/>
      <selection pane="bottomRight" activeCell="P1" sqref="P1"/>
    </sheetView>
  </sheetViews>
  <sheetFormatPr baseColWidth="10" defaultColWidth="11.42578125" defaultRowHeight="12.75"/>
  <cols>
    <col min="1" max="1" width="6.28515625" style="47" hidden="1" customWidth="1"/>
    <col min="2" max="2" width="39.7109375" style="50" customWidth="1"/>
    <col min="3" max="3" width="11.28515625" style="48" customWidth="1"/>
    <col min="4" max="8" width="9.7109375" style="53" customWidth="1"/>
    <col min="9" max="9" width="13.140625" style="200" customWidth="1"/>
    <col min="10" max="10" width="16.5703125" style="935" hidden="1" customWidth="1"/>
    <col min="11" max="14" width="11.28515625" style="935" hidden="1" customWidth="1"/>
    <col min="15" max="15" width="4" style="47" customWidth="1"/>
    <col min="16" max="16" width="28.140625" style="47" customWidth="1"/>
    <col min="17" max="17" width="30.85546875" style="47" customWidth="1"/>
    <col min="18" max="18" width="15.42578125" style="47" customWidth="1"/>
    <col min="19" max="16384" width="11.42578125" style="47"/>
  </cols>
  <sheetData>
    <row r="1" spans="1:22" s="49" customFormat="1" ht="94.5" customHeight="1">
      <c r="A1" s="51" t="s">
        <v>6</v>
      </c>
      <c r="B1" s="34" t="s">
        <v>7</v>
      </c>
      <c r="C1" s="34" t="s">
        <v>1005</v>
      </c>
      <c r="D1" s="34" t="s">
        <v>1186</v>
      </c>
      <c r="E1" s="34" t="s">
        <v>1185</v>
      </c>
      <c r="F1" s="34" t="s">
        <v>1182</v>
      </c>
      <c r="G1" s="34" t="s">
        <v>1183</v>
      </c>
      <c r="H1" s="34" t="s">
        <v>1184</v>
      </c>
      <c r="I1" s="34" t="s">
        <v>1896</v>
      </c>
      <c r="J1" s="939" t="s">
        <v>1009</v>
      </c>
      <c r="K1" s="939" t="s">
        <v>1379</v>
      </c>
      <c r="L1" s="939" t="s">
        <v>9</v>
      </c>
      <c r="M1" s="939" t="s">
        <v>10</v>
      </c>
      <c r="N1" s="939" t="s">
        <v>1011</v>
      </c>
      <c r="O1" s="627"/>
      <c r="P1" s="556" t="s">
        <v>1811</v>
      </c>
      <c r="Q1" s="365" t="s">
        <v>1357</v>
      </c>
      <c r="R1" s="366" t="s">
        <v>1904</v>
      </c>
    </row>
    <row r="2" spans="1:22" s="58" customFormat="1" ht="15">
      <c r="A2" s="54"/>
      <c r="B2" s="574" t="s">
        <v>1833</v>
      </c>
      <c r="C2" s="55" t="s">
        <v>812</v>
      </c>
      <c r="D2" s="56"/>
      <c r="E2" s="56"/>
      <c r="F2" s="56"/>
      <c r="G2" s="56"/>
      <c r="H2" s="56"/>
      <c r="I2" s="201"/>
      <c r="J2" s="940"/>
      <c r="K2" s="930"/>
      <c r="L2" s="930"/>
      <c r="M2" s="930"/>
      <c r="N2" s="930"/>
      <c r="Q2" s="367" t="s">
        <v>1358</v>
      </c>
      <c r="R2" s="368">
        <v>90</v>
      </c>
    </row>
    <row r="3" spans="1:22" s="58" customFormat="1" ht="15">
      <c r="A3" s="54"/>
      <c r="B3" s="574" t="s">
        <v>1834</v>
      </c>
      <c r="C3" s="60" t="s">
        <v>812</v>
      </c>
      <c r="D3" s="61"/>
      <c r="E3" s="61"/>
      <c r="F3" s="61"/>
      <c r="G3" s="61"/>
      <c r="H3" s="61"/>
      <c r="I3" s="202"/>
      <c r="J3" s="941"/>
      <c r="K3" s="931"/>
      <c r="L3" s="931"/>
      <c r="M3" s="931"/>
      <c r="N3" s="931"/>
      <c r="Q3" s="367" t="s">
        <v>1359</v>
      </c>
      <c r="R3" s="368">
        <v>70</v>
      </c>
    </row>
    <row r="4" spans="1:22" s="58" customFormat="1" ht="15">
      <c r="A4" s="54"/>
      <c r="B4" s="574" t="s">
        <v>1835</v>
      </c>
      <c r="C4" s="60" t="s">
        <v>812</v>
      </c>
      <c r="D4" s="61"/>
      <c r="E4" s="61"/>
      <c r="F4" s="61"/>
      <c r="G4" s="61"/>
      <c r="H4" s="61"/>
      <c r="I4" s="202"/>
      <c r="J4" s="941"/>
      <c r="K4" s="931"/>
      <c r="L4" s="931"/>
      <c r="M4" s="931"/>
      <c r="N4" s="931"/>
      <c r="Q4" s="367" t="s">
        <v>1360</v>
      </c>
      <c r="R4" s="368">
        <v>70</v>
      </c>
    </row>
    <row r="5" spans="1:22" s="58" customFormat="1" ht="15">
      <c r="A5" s="54"/>
      <c r="B5" s="574" t="s">
        <v>1836</v>
      </c>
      <c r="C5" s="60" t="s">
        <v>812</v>
      </c>
      <c r="D5" s="61"/>
      <c r="E5" s="61"/>
      <c r="F5" s="61"/>
      <c r="G5" s="61"/>
      <c r="H5" s="61"/>
      <c r="I5" s="202"/>
      <c r="J5" s="941"/>
      <c r="K5" s="931"/>
      <c r="L5" s="931"/>
      <c r="M5" s="931"/>
      <c r="N5" s="931"/>
      <c r="Q5" s="367" t="s">
        <v>798</v>
      </c>
      <c r="R5" s="368">
        <v>70</v>
      </c>
    </row>
    <row r="6" spans="1:22" s="58" customFormat="1" ht="15">
      <c r="A6" s="192"/>
      <c r="B6" s="574" t="s">
        <v>1837</v>
      </c>
      <c r="C6" s="60" t="s">
        <v>812</v>
      </c>
      <c r="D6" s="61"/>
      <c r="E6" s="61"/>
      <c r="F6" s="61"/>
      <c r="G6" s="61"/>
      <c r="H6" s="61"/>
      <c r="I6" s="202"/>
      <c r="J6" s="941"/>
      <c r="K6" s="931"/>
      <c r="L6" s="931"/>
      <c r="M6" s="931"/>
      <c r="N6" s="931"/>
      <c r="Q6" s="367" t="s">
        <v>1361</v>
      </c>
      <c r="R6" s="368">
        <v>60</v>
      </c>
    </row>
    <row r="7" spans="1:22" s="58" customFormat="1" ht="15">
      <c r="A7" s="192"/>
      <c r="B7" s="574" t="s">
        <v>1838</v>
      </c>
      <c r="C7" s="60" t="s">
        <v>812</v>
      </c>
      <c r="D7" s="61"/>
      <c r="E7" s="61"/>
      <c r="F7" s="61"/>
      <c r="G7" s="61"/>
      <c r="H7" s="61"/>
      <c r="I7" s="202"/>
      <c r="J7" s="941"/>
      <c r="K7" s="931"/>
      <c r="L7" s="931"/>
      <c r="M7" s="931"/>
      <c r="N7" s="931"/>
      <c r="Q7" s="367" t="s">
        <v>804</v>
      </c>
      <c r="R7" s="368">
        <v>60</v>
      </c>
    </row>
    <row r="8" spans="1:22" s="58" customFormat="1" ht="15">
      <c r="A8" s="192"/>
      <c r="B8" s="574" t="s">
        <v>1839</v>
      </c>
      <c r="C8" s="60" t="s">
        <v>812</v>
      </c>
      <c r="D8" s="61"/>
      <c r="E8" s="61"/>
      <c r="F8" s="61"/>
      <c r="G8" s="61"/>
      <c r="H8" s="61"/>
      <c r="I8" s="202"/>
      <c r="J8" s="941"/>
      <c r="K8" s="931"/>
      <c r="L8" s="931"/>
      <c r="M8" s="931"/>
      <c r="N8" s="931"/>
      <c r="Q8" s="487" t="s">
        <v>1739</v>
      </c>
      <c r="R8" s="488">
        <v>50</v>
      </c>
    </row>
    <row r="9" spans="1:22" s="58" customFormat="1" ht="15">
      <c r="A9" s="192"/>
      <c r="B9" s="574" t="s">
        <v>1840</v>
      </c>
      <c r="C9" s="60" t="s">
        <v>812</v>
      </c>
      <c r="D9" s="61"/>
      <c r="E9" s="61"/>
      <c r="F9" s="61"/>
      <c r="G9" s="61"/>
      <c r="H9" s="61"/>
      <c r="I9" s="202"/>
      <c r="J9" s="941"/>
      <c r="K9" s="931"/>
      <c r="L9" s="931"/>
      <c r="M9" s="931"/>
      <c r="N9" s="931"/>
      <c r="Q9" s="487" t="s">
        <v>1740</v>
      </c>
      <c r="R9" s="488">
        <v>50</v>
      </c>
    </row>
    <row r="10" spans="1:22" s="58" customFormat="1" ht="15">
      <c r="A10" s="192"/>
      <c r="B10" s="574" t="s">
        <v>1841</v>
      </c>
      <c r="C10" s="60" t="s">
        <v>812</v>
      </c>
      <c r="D10" s="61"/>
      <c r="E10" s="61"/>
      <c r="F10" s="61"/>
      <c r="G10" s="61"/>
      <c r="H10" s="61"/>
      <c r="I10" s="202"/>
      <c r="J10" s="941"/>
      <c r="K10" s="931"/>
      <c r="L10" s="931"/>
      <c r="M10" s="931"/>
      <c r="N10" s="931"/>
      <c r="Q10" s="367" t="s">
        <v>1362</v>
      </c>
      <c r="R10" s="368">
        <v>45</v>
      </c>
    </row>
    <row r="11" spans="1:22" s="58" customFormat="1" ht="15">
      <c r="A11" s="54"/>
      <c r="B11" s="574" t="s">
        <v>1281</v>
      </c>
      <c r="C11" s="62" t="s">
        <v>812</v>
      </c>
      <c r="D11" s="63"/>
      <c r="E11" s="63"/>
      <c r="F11" s="63"/>
      <c r="G11" s="63"/>
      <c r="H11" s="63"/>
      <c r="I11" s="202"/>
      <c r="J11" s="942"/>
      <c r="K11" s="931"/>
      <c r="L11" s="931"/>
      <c r="M11" s="931"/>
      <c r="N11" s="931"/>
      <c r="Q11" s="367" t="s">
        <v>1363</v>
      </c>
      <c r="R11" s="368">
        <v>30</v>
      </c>
    </row>
    <row r="12" spans="1:22" s="58" customFormat="1" ht="15">
      <c r="A12" s="64" t="s">
        <v>15</v>
      </c>
      <c r="B12" s="553" t="s">
        <v>1422</v>
      </c>
      <c r="C12" s="554" t="s">
        <v>814</v>
      </c>
      <c r="D12" s="555">
        <v>38.93</v>
      </c>
      <c r="E12" s="555">
        <v>0.26</v>
      </c>
      <c r="F12" s="555">
        <v>13.04</v>
      </c>
      <c r="G12" s="555">
        <v>14.79</v>
      </c>
      <c r="H12" s="555">
        <v>2.88</v>
      </c>
      <c r="I12" s="582">
        <v>40</v>
      </c>
      <c r="J12" s="943" t="s">
        <v>1010</v>
      </c>
      <c r="K12" s="931">
        <v>9.4677913</v>
      </c>
      <c r="L12" s="931">
        <v>3</v>
      </c>
      <c r="M12" s="931">
        <v>15</v>
      </c>
      <c r="N12" s="931" t="s">
        <v>815</v>
      </c>
      <c r="Q12" s="367" t="s">
        <v>1364</v>
      </c>
      <c r="R12" s="368">
        <v>30</v>
      </c>
      <c r="V12" s="592"/>
    </row>
    <row r="13" spans="1:22" s="58" customFormat="1" ht="15">
      <c r="A13" s="64" t="s">
        <v>16</v>
      </c>
      <c r="B13" s="553" t="s">
        <v>1423</v>
      </c>
      <c r="C13" s="554" t="s">
        <v>814</v>
      </c>
      <c r="D13" s="555">
        <v>38.93</v>
      </c>
      <c r="E13" s="555">
        <v>0.26</v>
      </c>
      <c r="F13" s="555">
        <v>13.04</v>
      </c>
      <c r="G13" s="555">
        <v>14.79</v>
      </c>
      <c r="H13" s="555">
        <v>2.88</v>
      </c>
      <c r="I13" s="582">
        <v>40</v>
      </c>
      <c r="J13" s="943" t="s">
        <v>1010</v>
      </c>
      <c r="K13" s="931">
        <v>9.4677913</v>
      </c>
      <c r="L13" s="931">
        <v>3</v>
      </c>
      <c r="M13" s="931">
        <v>15</v>
      </c>
      <c r="N13" s="931" t="s">
        <v>815</v>
      </c>
      <c r="Q13" s="367" t="s">
        <v>1365</v>
      </c>
      <c r="R13" s="368">
        <v>30</v>
      </c>
      <c r="V13" s="592"/>
    </row>
    <row r="14" spans="1:22" s="58" customFormat="1" ht="15">
      <c r="A14" s="64" t="s">
        <v>785</v>
      </c>
      <c r="B14" s="553" t="s">
        <v>1424</v>
      </c>
      <c r="C14" s="554" t="s">
        <v>814</v>
      </c>
      <c r="D14" s="555">
        <v>38.93</v>
      </c>
      <c r="E14" s="555">
        <v>0.26</v>
      </c>
      <c r="F14" s="555">
        <v>13.04</v>
      </c>
      <c r="G14" s="555">
        <v>14.79</v>
      </c>
      <c r="H14" s="555">
        <v>2.88</v>
      </c>
      <c r="I14" s="582">
        <v>40</v>
      </c>
      <c r="J14" s="943" t="s">
        <v>1010</v>
      </c>
      <c r="K14" s="931">
        <v>9.4677913</v>
      </c>
      <c r="L14" s="931">
        <v>3</v>
      </c>
      <c r="M14" s="931">
        <v>15</v>
      </c>
      <c r="N14" s="931" t="s">
        <v>815</v>
      </c>
      <c r="Q14" s="367" t="s">
        <v>1366</v>
      </c>
      <c r="R14" s="368">
        <v>30</v>
      </c>
      <c r="V14" s="592"/>
    </row>
    <row r="15" spans="1:22" s="58" customFormat="1" ht="30">
      <c r="A15" s="64" t="s">
        <v>670</v>
      </c>
      <c r="B15" s="553" t="s">
        <v>1425</v>
      </c>
      <c r="C15" s="554" t="s">
        <v>814</v>
      </c>
      <c r="D15" s="555">
        <v>42</v>
      </c>
      <c r="E15" s="555">
        <v>0</v>
      </c>
      <c r="F15" s="555">
        <v>10.77</v>
      </c>
      <c r="G15" s="555">
        <v>13.62</v>
      </c>
      <c r="H15" s="555">
        <v>2.65</v>
      </c>
      <c r="I15" s="582">
        <v>40</v>
      </c>
      <c r="J15" s="943" t="s">
        <v>1010</v>
      </c>
      <c r="K15" s="931">
        <v>7.99994476</v>
      </c>
      <c r="L15" s="931">
        <v>3</v>
      </c>
      <c r="M15" s="931">
        <v>15</v>
      </c>
      <c r="N15" s="931" t="s">
        <v>815</v>
      </c>
      <c r="Q15" s="367" t="s">
        <v>1367</v>
      </c>
      <c r="R15" s="488">
        <v>40</v>
      </c>
      <c r="V15" s="592"/>
    </row>
    <row r="16" spans="1:22" s="58" customFormat="1" ht="15">
      <c r="A16" s="64" t="s">
        <v>134</v>
      </c>
      <c r="B16" s="553" t="s">
        <v>135</v>
      </c>
      <c r="C16" s="554" t="s">
        <v>814</v>
      </c>
      <c r="D16" s="555">
        <v>36</v>
      </c>
      <c r="E16" s="555">
        <v>8.2799999999999994</v>
      </c>
      <c r="F16" s="555">
        <v>28</v>
      </c>
      <c r="G16" s="555">
        <v>22</v>
      </c>
      <c r="H16" s="555">
        <v>15</v>
      </c>
      <c r="I16" s="582">
        <v>60</v>
      </c>
      <c r="J16" s="943" t="s">
        <v>1010</v>
      </c>
      <c r="K16" s="931">
        <v>12.9736209</v>
      </c>
      <c r="L16" s="931">
        <v>3</v>
      </c>
      <c r="M16" s="931">
        <v>25</v>
      </c>
      <c r="N16" s="931" t="s">
        <v>815</v>
      </c>
      <c r="Q16" s="367" t="s">
        <v>1368</v>
      </c>
      <c r="R16" s="368">
        <v>30</v>
      </c>
      <c r="V16" s="592"/>
    </row>
    <row r="17" spans="1:22" s="58" customFormat="1" ht="15">
      <c r="A17" s="64" t="s">
        <v>98</v>
      </c>
      <c r="B17" s="553" t="s">
        <v>99</v>
      </c>
      <c r="C17" s="554" t="s">
        <v>814</v>
      </c>
      <c r="D17" s="555">
        <v>84</v>
      </c>
      <c r="E17" s="555">
        <v>8.4</v>
      </c>
      <c r="F17" s="555">
        <v>0</v>
      </c>
      <c r="G17" s="555">
        <v>0</v>
      </c>
      <c r="H17" s="555">
        <v>0</v>
      </c>
      <c r="I17" s="583"/>
      <c r="J17" s="943" t="s">
        <v>1010</v>
      </c>
      <c r="K17" s="931">
        <v>4.6342331699999999</v>
      </c>
      <c r="L17" s="931">
        <v>1.5</v>
      </c>
      <c r="M17" s="931">
        <v>25</v>
      </c>
      <c r="N17" s="931" t="s">
        <v>815</v>
      </c>
      <c r="Q17" s="367" t="s">
        <v>1369</v>
      </c>
      <c r="R17" s="368">
        <v>25</v>
      </c>
      <c r="V17" s="592"/>
    </row>
    <row r="18" spans="1:22" s="58" customFormat="1" ht="15">
      <c r="A18" s="64" t="s">
        <v>100</v>
      </c>
      <c r="B18" s="553" t="s">
        <v>101</v>
      </c>
      <c r="C18" s="554" t="s">
        <v>814</v>
      </c>
      <c r="D18" s="555">
        <v>30</v>
      </c>
      <c r="E18" s="555">
        <v>3</v>
      </c>
      <c r="F18" s="555">
        <v>30</v>
      </c>
      <c r="G18" s="555">
        <v>30</v>
      </c>
      <c r="H18" s="555">
        <v>0</v>
      </c>
      <c r="I18" s="583"/>
      <c r="J18" s="943" t="s">
        <v>1010</v>
      </c>
      <c r="K18" s="931">
        <v>6.4449600399999998</v>
      </c>
      <c r="L18" s="931">
        <v>1.5</v>
      </c>
      <c r="M18" s="931">
        <v>25</v>
      </c>
      <c r="N18" s="931" t="s">
        <v>815</v>
      </c>
      <c r="Q18" s="367" t="s">
        <v>1370</v>
      </c>
      <c r="R18" s="368">
        <v>25</v>
      </c>
      <c r="V18" s="592"/>
    </row>
    <row r="19" spans="1:22" s="58" customFormat="1" ht="15">
      <c r="A19" s="64" t="s">
        <v>757</v>
      </c>
      <c r="B19" s="553" t="s">
        <v>758</v>
      </c>
      <c r="C19" s="554" t="s">
        <v>812</v>
      </c>
      <c r="D19" s="555">
        <v>3</v>
      </c>
      <c r="E19" s="555">
        <v>0</v>
      </c>
      <c r="F19" s="555">
        <v>0</v>
      </c>
      <c r="G19" s="555">
        <v>0</v>
      </c>
      <c r="H19" s="555">
        <v>0</v>
      </c>
      <c r="I19" s="583"/>
      <c r="J19" s="943" t="s">
        <v>1010</v>
      </c>
      <c r="K19" s="931">
        <v>4.1013382099999998</v>
      </c>
      <c r="L19" s="931">
        <v>1.5</v>
      </c>
      <c r="M19" s="931">
        <v>25</v>
      </c>
      <c r="N19" s="931" t="s">
        <v>816</v>
      </c>
      <c r="P19" s="58" t="s">
        <v>1799</v>
      </c>
      <c r="Q19" s="367" t="s">
        <v>1371</v>
      </c>
      <c r="R19" s="368">
        <v>25</v>
      </c>
      <c r="V19" s="592"/>
    </row>
    <row r="20" spans="1:22" s="58" customFormat="1" ht="15">
      <c r="A20" s="64" t="s">
        <v>272</v>
      </c>
      <c r="B20" s="553" t="s">
        <v>273</v>
      </c>
      <c r="C20" s="554" t="s">
        <v>812</v>
      </c>
      <c r="D20" s="555">
        <v>15</v>
      </c>
      <c r="E20" s="555">
        <v>3.75</v>
      </c>
      <c r="F20" s="555">
        <v>6</v>
      </c>
      <c r="G20" s="555">
        <v>41</v>
      </c>
      <c r="H20" s="555">
        <v>4</v>
      </c>
      <c r="I20" s="583"/>
      <c r="J20" s="943" t="s">
        <v>1010</v>
      </c>
      <c r="K20" s="931">
        <v>12.889920099999999</v>
      </c>
      <c r="L20" s="931">
        <v>3</v>
      </c>
      <c r="M20" s="931">
        <v>25</v>
      </c>
      <c r="N20" s="931" t="s">
        <v>815</v>
      </c>
      <c r="P20" s="58" t="s">
        <v>1800</v>
      </c>
      <c r="Q20" s="367" t="s">
        <v>1372</v>
      </c>
      <c r="R20" s="368">
        <v>10</v>
      </c>
      <c r="V20" s="592"/>
    </row>
    <row r="21" spans="1:22" s="58" customFormat="1" ht="15">
      <c r="A21" s="64" t="s">
        <v>274</v>
      </c>
      <c r="B21" s="553" t="s">
        <v>275</v>
      </c>
      <c r="C21" s="554" t="s">
        <v>812</v>
      </c>
      <c r="D21" s="555">
        <v>30</v>
      </c>
      <c r="E21" s="555">
        <v>1.2</v>
      </c>
      <c r="F21" s="555">
        <v>50</v>
      </c>
      <c r="G21" s="555">
        <v>60</v>
      </c>
      <c r="H21" s="555">
        <v>1.5</v>
      </c>
      <c r="I21" s="583"/>
      <c r="J21" s="943" t="s">
        <v>1010</v>
      </c>
      <c r="K21" s="931">
        <v>5.2083333300000003</v>
      </c>
      <c r="L21" s="931">
        <v>2</v>
      </c>
      <c r="M21" s="931">
        <v>15</v>
      </c>
      <c r="N21" s="931" t="s">
        <v>815</v>
      </c>
      <c r="Q21" s="367" t="s">
        <v>1008</v>
      </c>
      <c r="R21" s="368">
        <v>10</v>
      </c>
      <c r="V21" s="592"/>
    </row>
    <row r="22" spans="1:22" s="58" customFormat="1" ht="15">
      <c r="A22" s="64" t="s">
        <v>276</v>
      </c>
      <c r="B22" s="553" t="s">
        <v>277</v>
      </c>
      <c r="C22" s="554" t="s">
        <v>812</v>
      </c>
      <c r="D22" s="555">
        <v>70</v>
      </c>
      <c r="E22" s="555">
        <v>0.35</v>
      </c>
      <c r="F22" s="555">
        <v>10</v>
      </c>
      <c r="G22" s="555">
        <v>20</v>
      </c>
      <c r="H22" s="555">
        <v>1.5</v>
      </c>
      <c r="I22" s="583"/>
      <c r="J22" s="943" t="s">
        <v>1010</v>
      </c>
      <c r="K22" s="931">
        <v>4.3072505400000001</v>
      </c>
      <c r="L22" s="931">
        <v>3</v>
      </c>
      <c r="M22" s="931">
        <v>15</v>
      </c>
      <c r="N22" s="931" t="s">
        <v>815</v>
      </c>
      <c r="Q22" s="487" t="s">
        <v>1758</v>
      </c>
      <c r="R22" s="488">
        <v>0</v>
      </c>
      <c r="V22" s="592"/>
    </row>
    <row r="23" spans="1:22" s="58" customFormat="1" ht="15">
      <c r="A23" s="64" t="s">
        <v>278</v>
      </c>
      <c r="B23" s="553" t="s">
        <v>279</v>
      </c>
      <c r="C23" s="554" t="s">
        <v>812</v>
      </c>
      <c r="D23" s="555">
        <v>70</v>
      </c>
      <c r="E23" s="555">
        <v>0.35</v>
      </c>
      <c r="F23" s="555">
        <v>0</v>
      </c>
      <c r="G23" s="555">
        <v>0</v>
      </c>
      <c r="H23" s="555">
        <v>0</v>
      </c>
      <c r="I23" s="583"/>
      <c r="J23" s="943" t="s">
        <v>1010</v>
      </c>
      <c r="K23" s="931">
        <v>4.3072505400000001</v>
      </c>
      <c r="L23" s="931">
        <v>3</v>
      </c>
      <c r="M23" s="931">
        <v>15</v>
      </c>
      <c r="N23" s="931" t="s">
        <v>815</v>
      </c>
      <c r="Q23" s="487" t="s">
        <v>1801</v>
      </c>
      <c r="R23" s="488">
        <v>70</v>
      </c>
      <c r="V23" s="592"/>
    </row>
    <row r="24" spans="1:22" s="58" customFormat="1" ht="15">
      <c r="A24" s="64" t="s">
        <v>280</v>
      </c>
      <c r="B24" s="553" t="s">
        <v>281</v>
      </c>
      <c r="C24" s="554" t="s">
        <v>812</v>
      </c>
      <c r="D24" s="555">
        <v>50</v>
      </c>
      <c r="E24" s="555">
        <v>0.25</v>
      </c>
      <c r="F24" s="555">
        <v>0</v>
      </c>
      <c r="G24" s="555">
        <v>0</v>
      </c>
      <c r="H24" s="555">
        <v>0</v>
      </c>
      <c r="I24" s="583"/>
      <c r="J24" s="943" t="s">
        <v>1010</v>
      </c>
      <c r="K24" s="931">
        <v>6.0301507499999998</v>
      </c>
      <c r="L24" s="931">
        <v>3</v>
      </c>
      <c r="M24" s="931">
        <v>15</v>
      </c>
      <c r="N24" s="931" t="s">
        <v>815</v>
      </c>
      <c r="Q24" s="367" t="s">
        <v>1733</v>
      </c>
      <c r="R24" s="368">
        <v>60</v>
      </c>
      <c r="V24" s="592"/>
    </row>
    <row r="25" spans="1:22" s="58" customFormat="1" ht="15">
      <c r="A25" s="64" t="s">
        <v>317</v>
      </c>
      <c r="B25" s="553" t="s">
        <v>318</v>
      </c>
      <c r="C25" s="554" t="s">
        <v>812</v>
      </c>
      <c r="D25" s="555">
        <v>9.4</v>
      </c>
      <c r="E25" s="555">
        <v>0.48</v>
      </c>
      <c r="F25" s="555">
        <v>0</v>
      </c>
      <c r="G25" s="555">
        <v>11</v>
      </c>
      <c r="H25" s="555">
        <v>0</v>
      </c>
      <c r="I25" s="583"/>
      <c r="J25" s="943" t="s">
        <v>1010</v>
      </c>
      <c r="K25" s="931">
        <v>22.507343800000001</v>
      </c>
      <c r="L25" s="931">
        <v>1.5</v>
      </c>
      <c r="M25" s="931">
        <v>50</v>
      </c>
      <c r="N25" s="931" t="s">
        <v>815</v>
      </c>
      <c r="P25" s="58" t="s">
        <v>1798</v>
      </c>
      <c r="V25" s="592"/>
    </row>
    <row r="26" spans="1:22" s="58" customFormat="1" ht="15">
      <c r="A26" s="64" t="s">
        <v>136</v>
      </c>
      <c r="B26" s="553" t="s">
        <v>137</v>
      </c>
      <c r="C26" s="554" t="s">
        <v>814</v>
      </c>
      <c r="D26" s="555">
        <v>70</v>
      </c>
      <c r="E26" s="555">
        <v>2.8</v>
      </c>
      <c r="F26" s="555">
        <v>30</v>
      </c>
      <c r="G26" s="555">
        <v>70</v>
      </c>
      <c r="H26" s="555">
        <v>0</v>
      </c>
      <c r="I26" s="583"/>
      <c r="J26" s="943" t="s">
        <v>1010</v>
      </c>
      <c r="K26" s="931">
        <v>5.1789857499999998</v>
      </c>
      <c r="L26" s="931">
        <v>2</v>
      </c>
      <c r="M26" s="931">
        <v>15</v>
      </c>
      <c r="N26" s="931" t="s">
        <v>815</v>
      </c>
      <c r="P26" s="58" t="s">
        <v>1804</v>
      </c>
      <c r="V26" s="592"/>
    </row>
    <row r="27" spans="1:22" s="58" customFormat="1" ht="15">
      <c r="A27" s="64" t="s">
        <v>138</v>
      </c>
      <c r="B27" s="553" t="s">
        <v>139</v>
      </c>
      <c r="C27" s="554" t="s">
        <v>814</v>
      </c>
      <c r="D27" s="555">
        <v>70</v>
      </c>
      <c r="E27" s="555">
        <v>2.8</v>
      </c>
      <c r="F27" s="555">
        <v>30</v>
      </c>
      <c r="G27" s="555">
        <v>70</v>
      </c>
      <c r="H27" s="555">
        <v>10</v>
      </c>
      <c r="I27" s="583"/>
      <c r="J27" s="943" t="s">
        <v>1010</v>
      </c>
      <c r="K27" s="931">
        <v>5.1789857499999998</v>
      </c>
      <c r="L27" s="931">
        <v>2</v>
      </c>
      <c r="M27" s="931">
        <v>15</v>
      </c>
      <c r="N27" s="931" t="s">
        <v>815</v>
      </c>
      <c r="P27" s="58" t="s">
        <v>1805</v>
      </c>
      <c r="V27" s="592"/>
    </row>
    <row r="28" spans="1:22" s="58" customFormat="1" ht="15">
      <c r="A28" s="64" t="s">
        <v>282</v>
      </c>
      <c r="B28" s="553" t="s">
        <v>283</v>
      </c>
      <c r="C28" s="554" t="s">
        <v>812</v>
      </c>
      <c r="D28" s="555">
        <v>70</v>
      </c>
      <c r="E28" s="555">
        <v>7</v>
      </c>
      <c r="F28" s="555">
        <v>20</v>
      </c>
      <c r="G28" s="555">
        <v>30</v>
      </c>
      <c r="H28" s="555">
        <v>0</v>
      </c>
      <c r="I28" s="583"/>
      <c r="J28" s="943" t="s">
        <v>1010</v>
      </c>
      <c r="K28" s="931">
        <v>5</v>
      </c>
      <c r="L28" s="931">
        <v>1.5</v>
      </c>
      <c r="M28" s="931">
        <v>25</v>
      </c>
      <c r="N28" s="931" t="s">
        <v>815</v>
      </c>
      <c r="P28" s="58" t="s">
        <v>1803</v>
      </c>
      <c r="V28" s="592"/>
    </row>
    <row r="29" spans="1:22" s="58" customFormat="1" ht="30">
      <c r="A29" s="64" t="s">
        <v>449</v>
      </c>
      <c r="B29" s="553" t="s">
        <v>1721</v>
      </c>
      <c r="C29" s="554" t="s">
        <v>812</v>
      </c>
      <c r="D29" s="555">
        <v>25</v>
      </c>
      <c r="E29" s="555">
        <v>0</v>
      </c>
      <c r="F29" s="555">
        <v>2</v>
      </c>
      <c r="G29" s="555">
        <v>30</v>
      </c>
      <c r="H29" s="555">
        <v>0</v>
      </c>
      <c r="I29" s="582">
        <v>70</v>
      </c>
      <c r="J29" s="943" t="s">
        <v>1010</v>
      </c>
      <c r="K29" s="931">
        <v>14</v>
      </c>
      <c r="L29" s="931">
        <v>5</v>
      </c>
      <c r="M29" s="931">
        <v>200</v>
      </c>
      <c r="N29" s="931" t="s">
        <v>815</v>
      </c>
      <c r="P29" s="58" t="s">
        <v>1802</v>
      </c>
      <c r="V29" s="592"/>
    </row>
    <row r="30" spans="1:22" s="58" customFormat="1" ht="15">
      <c r="A30" s="64" t="s">
        <v>759</v>
      </c>
      <c r="B30" s="553" t="s">
        <v>760</v>
      </c>
      <c r="C30" s="554" t="s">
        <v>814</v>
      </c>
      <c r="D30" s="555">
        <v>7</v>
      </c>
      <c r="E30" s="555">
        <v>7.0000000000000007E-2</v>
      </c>
      <c r="F30" s="555">
        <v>5</v>
      </c>
      <c r="G30" s="555">
        <v>35</v>
      </c>
      <c r="H30" s="555">
        <v>38</v>
      </c>
      <c r="I30" s="583"/>
      <c r="J30" s="943" t="s">
        <v>1010</v>
      </c>
      <c r="K30" s="931">
        <v>41.850389900000003</v>
      </c>
      <c r="L30" s="931">
        <v>1.5</v>
      </c>
      <c r="M30" s="931">
        <v>100</v>
      </c>
      <c r="N30" s="931" t="s">
        <v>815</v>
      </c>
      <c r="V30" s="592"/>
    </row>
    <row r="31" spans="1:22" s="58" customFormat="1" ht="15">
      <c r="A31" s="64" t="s">
        <v>140</v>
      </c>
      <c r="B31" s="553" t="s">
        <v>141</v>
      </c>
      <c r="C31" s="554" t="s">
        <v>814</v>
      </c>
      <c r="D31" s="555">
        <v>70</v>
      </c>
      <c r="E31" s="555">
        <v>2.8</v>
      </c>
      <c r="F31" s="555">
        <v>30</v>
      </c>
      <c r="G31" s="555">
        <v>100</v>
      </c>
      <c r="H31" s="555">
        <v>3</v>
      </c>
      <c r="I31" s="583"/>
      <c r="J31" s="943" t="s">
        <v>1010</v>
      </c>
      <c r="K31" s="931">
        <v>5.1789857499999998</v>
      </c>
      <c r="L31" s="931">
        <v>2</v>
      </c>
      <c r="M31" s="931">
        <v>15</v>
      </c>
      <c r="N31" s="931" t="s">
        <v>815</v>
      </c>
      <c r="P31" s="58" t="s">
        <v>1806</v>
      </c>
      <c r="V31" s="592"/>
    </row>
    <row r="32" spans="1:22" s="58" customFormat="1" ht="15">
      <c r="A32" s="64" t="s">
        <v>142</v>
      </c>
      <c r="B32" s="553" t="s">
        <v>143</v>
      </c>
      <c r="C32" s="554" t="s">
        <v>814</v>
      </c>
      <c r="D32" s="555">
        <v>90</v>
      </c>
      <c r="E32" s="555">
        <v>3.6</v>
      </c>
      <c r="F32" s="555">
        <v>30</v>
      </c>
      <c r="G32" s="555">
        <v>50</v>
      </c>
      <c r="H32" s="555">
        <v>0</v>
      </c>
      <c r="I32" s="583"/>
      <c r="J32" s="943" t="s">
        <v>1010</v>
      </c>
      <c r="K32" s="931">
        <v>4.0281000300000001</v>
      </c>
      <c r="L32" s="931">
        <v>2</v>
      </c>
      <c r="M32" s="931">
        <v>15</v>
      </c>
      <c r="N32" s="931" t="s">
        <v>815</v>
      </c>
      <c r="V32" s="592"/>
    </row>
    <row r="33" spans="1:22" s="58" customFormat="1" ht="15">
      <c r="A33" s="64" t="s">
        <v>144</v>
      </c>
      <c r="B33" s="553" t="s">
        <v>145</v>
      </c>
      <c r="C33" s="554" t="s">
        <v>814</v>
      </c>
      <c r="D33" s="555">
        <v>70</v>
      </c>
      <c r="E33" s="555">
        <v>2.8</v>
      </c>
      <c r="F33" s="555">
        <v>30</v>
      </c>
      <c r="G33" s="555">
        <v>50</v>
      </c>
      <c r="H33" s="555">
        <v>0</v>
      </c>
      <c r="I33" s="583"/>
      <c r="J33" s="943" t="s">
        <v>1010</v>
      </c>
      <c r="K33" s="931">
        <v>6.0421500400000001</v>
      </c>
      <c r="L33" s="931">
        <v>2</v>
      </c>
      <c r="M33" s="931">
        <v>15</v>
      </c>
      <c r="N33" s="931" t="s">
        <v>815</v>
      </c>
      <c r="V33" s="592"/>
    </row>
    <row r="34" spans="1:22" s="58" customFormat="1" ht="15">
      <c r="A34" s="64" t="s">
        <v>146</v>
      </c>
      <c r="B34" s="553" t="s">
        <v>147</v>
      </c>
      <c r="C34" s="554" t="s">
        <v>814</v>
      </c>
      <c r="D34" s="555">
        <v>70</v>
      </c>
      <c r="E34" s="555">
        <v>2.8</v>
      </c>
      <c r="F34" s="555">
        <v>70</v>
      </c>
      <c r="G34" s="555">
        <v>50</v>
      </c>
      <c r="H34" s="555">
        <v>0</v>
      </c>
      <c r="I34" s="583"/>
      <c r="J34" s="943" t="s">
        <v>1010</v>
      </c>
      <c r="K34" s="931">
        <v>6.0421500400000001</v>
      </c>
      <c r="L34" s="931">
        <v>2</v>
      </c>
      <c r="M34" s="931">
        <v>15</v>
      </c>
      <c r="N34" s="931" t="s">
        <v>815</v>
      </c>
      <c r="V34" s="592"/>
    </row>
    <row r="35" spans="1:22" s="58" customFormat="1" ht="15">
      <c r="A35" s="64" t="s">
        <v>148</v>
      </c>
      <c r="B35" s="553" t="s">
        <v>149</v>
      </c>
      <c r="C35" s="554" t="s">
        <v>814</v>
      </c>
      <c r="D35" s="555">
        <v>13.8</v>
      </c>
      <c r="E35" s="555">
        <v>0.69</v>
      </c>
      <c r="F35" s="555">
        <v>12.2</v>
      </c>
      <c r="G35" s="555">
        <v>11.7</v>
      </c>
      <c r="H35" s="555">
        <v>7.2</v>
      </c>
      <c r="I35" s="583"/>
      <c r="J35" s="943" t="s">
        <v>1010</v>
      </c>
      <c r="K35" s="931">
        <v>19.4676139</v>
      </c>
      <c r="L35" s="931">
        <v>5</v>
      </c>
      <c r="M35" s="931">
        <v>200</v>
      </c>
      <c r="N35" s="931" t="s">
        <v>815</v>
      </c>
      <c r="V35" s="592"/>
    </row>
    <row r="36" spans="1:22" s="58" customFormat="1" ht="15">
      <c r="A36" s="64" t="s">
        <v>584</v>
      </c>
      <c r="B36" s="553" t="s">
        <v>1426</v>
      </c>
      <c r="C36" s="554" t="s">
        <v>814</v>
      </c>
      <c r="D36" s="555">
        <v>11.3</v>
      </c>
      <c r="E36" s="555">
        <v>0</v>
      </c>
      <c r="F36" s="555">
        <v>3.8</v>
      </c>
      <c r="G36" s="555">
        <v>3.1</v>
      </c>
      <c r="H36" s="555">
        <v>0</v>
      </c>
      <c r="I36" s="582">
        <v>10</v>
      </c>
      <c r="J36" s="943" t="s">
        <v>1010</v>
      </c>
      <c r="K36" s="931">
        <v>9.9998973400000004</v>
      </c>
      <c r="L36" s="931">
        <v>5</v>
      </c>
      <c r="M36" s="931">
        <v>50</v>
      </c>
      <c r="N36" s="931" t="s">
        <v>815</v>
      </c>
      <c r="V36" s="592"/>
    </row>
    <row r="37" spans="1:22" s="58" customFormat="1" ht="15">
      <c r="A37" s="64" t="s">
        <v>35</v>
      </c>
      <c r="B37" s="553" t="s">
        <v>1427</v>
      </c>
      <c r="C37" s="554" t="s">
        <v>814</v>
      </c>
      <c r="D37" s="555">
        <v>43.65</v>
      </c>
      <c r="E37" s="555">
        <v>0</v>
      </c>
      <c r="F37" s="555">
        <v>17.53</v>
      </c>
      <c r="G37" s="555">
        <v>10.3</v>
      </c>
      <c r="H37" s="555">
        <v>4.78</v>
      </c>
      <c r="I37" s="584">
        <v>10</v>
      </c>
      <c r="J37" s="943" t="s">
        <v>1010</v>
      </c>
      <c r="K37" s="931">
        <v>10.0824423</v>
      </c>
      <c r="L37" s="931">
        <v>5</v>
      </c>
      <c r="M37" s="931">
        <v>50</v>
      </c>
      <c r="N37" s="931" t="s">
        <v>815</v>
      </c>
      <c r="V37" s="592"/>
    </row>
    <row r="38" spans="1:22" s="58" customFormat="1" ht="15">
      <c r="A38" s="64" t="s">
        <v>319</v>
      </c>
      <c r="B38" s="553" t="s">
        <v>1807</v>
      </c>
      <c r="C38" s="554" t="s">
        <v>814</v>
      </c>
      <c r="D38" s="555">
        <v>120</v>
      </c>
      <c r="E38" s="555">
        <v>3</v>
      </c>
      <c r="F38" s="555">
        <v>0</v>
      </c>
      <c r="G38" s="555">
        <v>0</v>
      </c>
      <c r="H38" s="555">
        <v>0</v>
      </c>
      <c r="I38" s="584">
        <v>70</v>
      </c>
      <c r="J38" s="943" t="s">
        <v>1010</v>
      </c>
      <c r="K38" s="931">
        <v>4.2140123300000001</v>
      </c>
      <c r="L38" s="931">
        <v>3</v>
      </c>
      <c r="M38" s="931">
        <v>25</v>
      </c>
      <c r="N38" s="931" t="s">
        <v>815</v>
      </c>
      <c r="P38" s="58" t="s">
        <v>1808</v>
      </c>
      <c r="V38" s="592"/>
    </row>
    <row r="39" spans="1:22" s="58" customFormat="1" ht="15">
      <c r="A39" s="64" t="s">
        <v>150</v>
      </c>
      <c r="B39" s="553" t="s">
        <v>151</v>
      </c>
      <c r="C39" s="554" t="s">
        <v>814</v>
      </c>
      <c r="D39" s="555">
        <v>30</v>
      </c>
      <c r="E39" s="555">
        <v>0.18</v>
      </c>
      <c r="F39" s="555">
        <v>5</v>
      </c>
      <c r="G39" s="555">
        <v>10</v>
      </c>
      <c r="H39" s="555">
        <v>0</v>
      </c>
      <c r="I39" s="583"/>
      <c r="J39" s="943" t="s">
        <v>1010</v>
      </c>
      <c r="K39" s="931">
        <v>7.0361861000000001</v>
      </c>
      <c r="L39" s="931">
        <v>6</v>
      </c>
      <c r="M39" s="931">
        <v>25</v>
      </c>
      <c r="N39" s="931" t="s">
        <v>815</v>
      </c>
      <c r="P39" s="58" t="s">
        <v>1809</v>
      </c>
      <c r="V39" s="592"/>
    </row>
    <row r="40" spans="1:22" s="58" customFormat="1" ht="15">
      <c r="A40" s="64" t="s">
        <v>152</v>
      </c>
      <c r="B40" s="553" t="s">
        <v>153</v>
      </c>
      <c r="C40" s="554" t="s">
        <v>814</v>
      </c>
      <c r="D40" s="555">
        <v>60</v>
      </c>
      <c r="E40" s="555">
        <v>0</v>
      </c>
      <c r="F40" s="555">
        <v>30</v>
      </c>
      <c r="G40" s="555">
        <v>20</v>
      </c>
      <c r="H40" s="555">
        <v>0</v>
      </c>
      <c r="I40" s="583"/>
      <c r="J40" s="943" t="s">
        <v>1010</v>
      </c>
      <c r="K40" s="931">
        <v>8.2173240500000002</v>
      </c>
      <c r="L40" s="931">
        <v>3</v>
      </c>
      <c r="M40" s="931">
        <v>25</v>
      </c>
      <c r="N40" s="931" t="s">
        <v>815</v>
      </c>
      <c r="P40" s="58" t="s">
        <v>1810</v>
      </c>
      <c r="V40" s="592"/>
    </row>
    <row r="41" spans="1:22" s="58" customFormat="1" ht="15">
      <c r="A41" s="64" t="s">
        <v>488</v>
      </c>
      <c r="B41" s="553" t="s">
        <v>489</v>
      </c>
      <c r="C41" s="554" t="s">
        <v>812</v>
      </c>
      <c r="D41" s="555">
        <v>28</v>
      </c>
      <c r="E41" s="555">
        <v>2.8</v>
      </c>
      <c r="F41" s="555">
        <v>0</v>
      </c>
      <c r="G41" s="555">
        <v>0</v>
      </c>
      <c r="H41" s="555">
        <v>0</v>
      </c>
      <c r="I41" s="583"/>
      <c r="J41" s="943" t="s">
        <v>1010</v>
      </c>
      <c r="K41" s="931">
        <v>2.62380952</v>
      </c>
      <c r="L41" s="931">
        <v>1.5</v>
      </c>
      <c r="M41" s="931">
        <v>25</v>
      </c>
      <c r="N41" s="931" t="s">
        <v>816</v>
      </c>
      <c r="P41" s="58" t="s">
        <v>1812</v>
      </c>
      <c r="V41" s="592"/>
    </row>
    <row r="42" spans="1:22" s="58" customFormat="1" ht="15">
      <c r="A42" s="64" t="s">
        <v>102</v>
      </c>
      <c r="B42" s="553" t="s">
        <v>103</v>
      </c>
      <c r="C42" s="554" t="s">
        <v>814</v>
      </c>
      <c r="D42" s="555">
        <v>64</v>
      </c>
      <c r="E42" s="555">
        <v>0</v>
      </c>
      <c r="F42" s="555">
        <v>13</v>
      </c>
      <c r="G42" s="555">
        <v>45</v>
      </c>
      <c r="H42" s="555">
        <v>10</v>
      </c>
      <c r="I42" s="583"/>
      <c r="J42" s="943" t="s">
        <v>1010</v>
      </c>
      <c r="K42" s="931">
        <v>4.3503480300000001</v>
      </c>
      <c r="L42" s="931">
        <v>3</v>
      </c>
      <c r="M42" s="931">
        <v>25</v>
      </c>
      <c r="N42" s="931" t="s">
        <v>815</v>
      </c>
      <c r="V42" s="592"/>
    </row>
    <row r="43" spans="1:22" s="58" customFormat="1" ht="15">
      <c r="A43" s="64" t="s">
        <v>494</v>
      </c>
      <c r="B43" s="553" t="s">
        <v>495</v>
      </c>
      <c r="C43" s="554" t="s">
        <v>812</v>
      </c>
      <c r="D43" s="555">
        <v>20</v>
      </c>
      <c r="E43" s="555">
        <v>2</v>
      </c>
      <c r="F43" s="555">
        <v>6.7</v>
      </c>
      <c r="G43" s="555">
        <v>14</v>
      </c>
      <c r="H43" s="555">
        <v>0</v>
      </c>
      <c r="I43" s="583"/>
      <c r="J43" s="943" t="s">
        <v>1010</v>
      </c>
      <c r="K43" s="931">
        <v>3.4622222200000001</v>
      </c>
      <c r="L43" s="931">
        <v>1.5</v>
      </c>
      <c r="M43" s="931">
        <v>30</v>
      </c>
      <c r="N43" s="931" t="s">
        <v>816</v>
      </c>
      <c r="V43" s="592"/>
    </row>
    <row r="44" spans="1:22" s="58" customFormat="1" ht="15">
      <c r="A44" s="64" t="s">
        <v>496</v>
      </c>
      <c r="B44" s="553" t="s">
        <v>497</v>
      </c>
      <c r="C44" s="554" t="s">
        <v>812</v>
      </c>
      <c r="D44" s="555">
        <v>7.6</v>
      </c>
      <c r="E44" s="555">
        <v>0.76</v>
      </c>
      <c r="F44" s="555">
        <v>0</v>
      </c>
      <c r="G44" s="555">
        <v>0</v>
      </c>
      <c r="H44" s="555">
        <v>0</v>
      </c>
      <c r="I44" s="583"/>
      <c r="J44" s="943" t="s">
        <v>1010</v>
      </c>
      <c r="K44" s="931">
        <v>7.2929811000000004</v>
      </c>
      <c r="L44" s="931">
        <v>1.5</v>
      </c>
      <c r="M44" s="931">
        <v>25</v>
      </c>
      <c r="N44" s="931" t="s">
        <v>816</v>
      </c>
      <c r="V44" s="592"/>
    </row>
    <row r="45" spans="1:22" s="58" customFormat="1" ht="15">
      <c r="A45" s="64" t="s">
        <v>486</v>
      </c>
      <c r="B45" s="553" t="s">
        <v>487</v>
      </c>
      <c r="C45" s="554" t="s">
        <v>814</v>
      </c>
      <c r="D45" s="555">
        <v>11</v>
      </c>
      <c r="E45" s="555">
        <v>0.28000000000000003</v>
      </c>
      <c r="F45" s="555">
        <v>10</v>
      </c>
      <c r="G45" s="555">
        <v>57</v>
      </c>
      <c r="H45" s="555">
        <v>0</v>
      </c>
      <c r="I45" s="583"/>
      <c r="J45" s="943" t="s">
        <v>1010</v>
      </c>
      <c r="K45" s="931">
        <v>20.561346400000001</v>
      </c>
      <c r="L45" s="931">
        <v>3.5779640700000002</v>
      </c>
      <c r="M45" s="931">
        <v>200</v>
      </c>
      <c r="N45" s="931" t="s">
        <v>815</v>
      </c>
      <c r="V45" s="592"/>
    </row>
    <row r="46" spans="1:22" s="58" customFormat="1" ht="15">
      <c r="A46" s="64" t="s">
        <v>490</v>
      </c>
      <c r="B46" s="553" t="s">
        <v>491</v>
      </c>
      <c r="C46" s="554" t="s">
        <v>814</v>
      </c>
      <c r="D46" s="555">
        <v>35</v>
      </c>
      <c r="E46" s="555">
        <v>0.88</v>
      </c>
      <c r="F46" s="555">
        <v>23</v>
      </c>
      <c r="G46" s="555">
        <v>47</v>
      </c>
      <c r="H46" s="555">
        <v>14</v>
      </c>
      <c r="I46" s="583"/>
      <c r="J46" s="943" t="s">
        <v>1010</v>
      </c>
      <c r="K46" s="931">
        <v>8.3300919600000007</v>
      </c>
      <c r="L46" s="931">
        <v>3.5779640700000002</v>
      </c>
      <c r="M46" s="931">
        <v>200</v>
      </c>
      <c r="N46" s="931" t="s">
        <v>815</v>
      </c>
      <c r="V46" s="592"/>
    </row>
    <row r="47" spans="1:22" s="58" customFormat="1" ht="15">
      <c r="A47" s="64" t="s">
        <v>492</v>
      </c>
      <c r="B47" s="553" t="s">
        <v>493</v>
      </c>
      <c r="C47" s="554" t="s">
        <v>814</v>
      </c>
      <c r="D47" s="555">
        <v>64</v>
      </c>
      <c r="E47" s="555">
        <v>1.6</v>
      </c>
      <c r="F47" s="555">
        <v>13</v>
      </c>
      <c r="G47" s="555">
        <v>45</v>
      </c>
      <c r="H47" s="555">
        <v>10</v>
      </c>
      <c r="I47" s="583"/>
      <c r="J47" s="943" t="s">
        <v>1010</v>
      </c>
      <c r="K47" s="931">
        <v>4.4618954100000003</v>
      </c>
      <c r="L47" s="931">
        <v>3.5779640700000002</v>
      </c>
      <c r="M47" s="931">
        <v>200</v>
      </c>
      <c r="N47" s="931" t="s">
        <v>815</v>
      </c>
      <c r="V47" s="592"/>
    </row>
    <row r="48" spans="1:22" s="58" customFormat="1" ht="15">
      <c r="A48" s="64" t="s">
        <v>284</v>
      </c>
      <c r="B48" s="553" t="s">
        <v>285</v>
      </c>
      <c r="C48" s="554" t="s">
        <v>814</v>
      </c>
      <c r="D48" s="555">
        <v>17</v>
      </c>
      <c r="E48" s="555">
        <v>0.43</v>
      </c>
      <c r="F48" s="555">
        <v>0</v>
      </c>
      <c r="G48" s="555">
        <v>10</v>
      </c>
      <c r="H48" s="555">
        <v>0</v>
      </c>
      <c r="I48" s="583"/>
      <c r="J48" s="943" t="s">
        <v>1010</v>
      </c>
      <c r="K48" s="931">
        <v>15.052501700000001</v>
      </c>
      <c r="L48" s="931">
        <v>5</v>
      </c>
      <c r="M48" s="931">
        <v>50</v>
      </c>
      <c r="N48" s="931" t="s">
        <v>815</v>
      </c>
      <c r="V48" s="592"/>
    </row>
    <row r="49" spans="1:22" s="58" customFormat="1" ht="15">
      <c r="A49" s="64" t="s">
        <v>154</v>
      </c>
      <c r="B49" s="553" t="s">
        <v>1428</v>
      </c>
      <c r="C49" s="554" t="s">
        <v>814</v>
      </c>
      <c r="D49" s="555">
        <v>41.8</v>
      </c>
      <c r="E49" s="555">
        <v>12.54</v>
      </c>
      <c r="F49" s="555">
        <v>24.7</v>
      </c>
      <c r="G49" s="555">
        <v>66.900000000000006</v>
      </c>
      <c r="H49" s="555">
        <v>9.6999999999999993</v>
      </c>
      <c r="I49" s="583"/>
      <c r="J49" s="943" t="s">
        <v>1010</v>
      </c>
      <c r="K49" s="931">
        <v>15.3833223</v>
      </c>
      <c r="L49" s="931">
        <v>3</v>
      </c>
      <c r="M49" s="931">
        <v>200</v>
      </c>
      <c r="N49" s="931" t="s">
        <v>815</v>
      </c>
      <c r="V49" s="592"/>
    </row>
    <row r="50" spans="1:22" s="58" customFormat="1" ht="15">
      <c r="A50" s="64" t="s">
        <v>31</v>
      </c>
      <c r="B50" s="553" t="s">
        <v>1429</v>
      </c>
      <c r="C50" s="554" t="s">
        <v>812</v>
      </c>
      <c r="D50" s="555">
        <v>2.78</v>
      </c>
      <c r="E50" s="555">
        <v>1.01</v>
      </c>
      <c r="F50" s="555">
        <v>1.19</v>
      </c>
      <c r="G50" s="555">
        <v>3.54</v>
      </c>
      <c r="H50" s="555">
        <v>0.76</v>
      </c>
      <c r="I50" s="585">
        <v>60</v>
      </c>
      <c r="J50" s="943" t="s">
        <v>796</v>
      </c>
      <c r="K50" s="931">
        <v>12.672539199999999</v>
      </c>
      <c r="L50" s="931">
        <v>3</v>
      </c>
      <c r="M50" s="931">
        <v>200</v>
      </c>
      <c r="N50" s="931" t="s">
        <v>816</v>
      </c>
      <c r="V50" s="592"/>
    </row>
    <row r="51" spans="1:22" s="58" customFormat="1" ht="15">
      <c r="A51" s="64" t="s">
        <v>690</v>
      </c>
      <c r="B51" s="553" t="s">
        <v>1430</v>
      </c>
      <c r="C51" s="554" t="s">
        <v>812</v>
      </c>
      <c r="D51" s="555">
        <v>4</v>
      </c>
      <c r="E51" s="555">
        <v>2.2999999999999998</v>
      </c>
      <c r="F51" s="555">
        <v>1.5</v>
      </c>
      <c r="G51" s="555">
        <v>4.0999999999999996</v>
      </c>
      <c r="H51" s="555">
        <v>0.6</v>
      </c>
      <c r="I51" s="585">
        <v>60</v>
      </c>
      <c r="J51" s="943" t="s">
        <v>796</v>
      </c>
      <c r="K51" s="931">
        <v>11.764705899999999</v>
      </c>
      <c r="L51" s="931">
        <v>3</v>
      </c>
      <c r="M51" s="931">
        <v>200</v>
      </c>
      <c r="N51" s="931" t="s">
        <v>816</v>
      </c>
      <c r="V51" s="592"/>
    </row>
    <row r="52" spans="1:22" s="58" customFormat="1" ht="15">
      <c r="A52" s="64" t="s">
        <v>691</v>
      </c>
      <c r="B52" s="553" t="s">
        <v>1431</v>
      </c>
      <c r="C52" s="554" t="s">
        <v>812</v>
      </c>
      <c r="D52" s="555">
        <v>5.0999999999999996</v>
      </c>
      <c r="E52" s="555">
        <v>2.9</v>
      </c>
      <c r="F52" s="555">
        <v>2.1</v>
      </c>
      <c r="G52" s="555">
        <v>5.4</v>
      </c>
      <c r="H52" s="555">
        <v>0.8</v>
      </c>
      <c r="I52" s="585">
        <v>60</v>
      </c>
      <c r="J52" s="943" t="s">
        <v>796</v>
      </c>
      <c r="K52" s="931">
        <v>11.590381799999999</v>
      </c>
      <c r="L52" s="931">
        <v>3</v>
      </c>
      <c r="M52" s="931">
        <v>200</v>
      </c>
      <c r="N52" s="931" t="s">
        <v>816</v>
      </c>
      <c r="V52" s="592"/>
    </row>
    <row r="53" spans="1:22" s="58" customFormat="1" ht="30">
      <c r="A53" s="64" t="s">
        <v>37</v>
      </c>
      <c r="B53" s="553" t="s">
        <v>1432</v>
      </c>
      <c r="C53" s="554" t="s">
        <v>812</v>
      </c>
      <c r="D53" s="555">
        <v>5.35</v>
      </c>
      <c r="E53" s="555">
        <v>2.78</v>
      </c>
      <c r="F53" s="555">
        <v>2.4</v>
      </c>
      <c r="G53" s="555">
        <v>5.63</v>
      </c>
      <c r="H53" s="555">
        <v>0.63</v>
      </c>
      <c r="I53" s="585">
        <v>60</v>
      </c>
      <c r="J53" s="943" t="s">
        <v>796</v>
      </c>
      <c r="K53" s="931">
        <v>11.429396799999999</v>
      </c>
      <c r="L53" s="931">
        <v>3</v>
      </c>
      <c r="M53" s="931">
        <v>200</v>
      </c>
      <c r="N53" s="931" t="s">
        <v>816</v>
      </c>
      <c r="V53" s="592"/>
    </row>
    <row r="54" spans="1:22" s="58" customFormat="1" ht="15">
      <c r="A54" s="64" t="s">
        <v>38</v>
      </c>
      <c r="B54" s="553" t="s">
        <v>1433</v>
      </c>
      <c r="C54" s="554" t="s">
        <v>812</v>
      </c>
      <c r="D54" s="555">
        <v>4.93</v>
      </c>
      <c r="E54" s="555">
        <v>2.99</v>
      </c>
      <c r="F54" s="555">
        <v>3.1</v>
      </c>
      <c r="G54" s="555">
        <v>7.28</v>
      </c>
      <c r="H54" s="555">
        <v>0.82</v>
      </c>
      <c r="I54" s="585">
        <v>60</v>
      </c>
      <c r="J54" s="943" t="s">
        <v>796</v>
      </c>
      <c r="K54" s="931">
        <v>19.590020800000001</v>
      </c>
      <c r="L54" s="931">
        <v>3</v>
      </c>
      <c r="M54" s="931">
        <v>200</v>
      </c>
      <c r="N54" s="931" t="s">
        <v>816</v>
      </c>
      <c r="V54" s="592"/>
    </row>
    <row r="55" spans="1:22" s="58" customFormat="1" ht="15">
      <c r="A55" s="64" t="s">
        <v>39</v>
      </c>
      <c r="B55" s="553" t="s">
        <v>1434</v>
      </c>
      <c r="C55" s="554" t="s">
        <v>812</v>
      </c>
      <c r="D55" s="555">
        <v>4.59</v>
      </c>
      <c r="E55" s="555">
        <v>2.65</v>
      </c>
      <c r="F55" s="555">
        <v>1.54</v>
      </c>
      <c r="G55" s="555">
        <v>4.54</v>
      </c>
      <c r="H55" s="555">
        <v>1.1200000000000001</v>
      </c>
      <c r="I55" s="585">
        <v>60</v>
      </c>
      <c r="J55" s="943" t="s">
        <v>796</v>
      </c>
      <c r="K55" s="931">
        <v>15.7569307</v>
      </c>
      <c r="L55" s="931">
        <v>3</v>
      </c>
      <c r="M55" s="931">
        <v>200</v>
      </c>
      <c r="N55" s="931" t="s">
        <v>816</v>
      </c>
      <c r="V55" s="592"/>
    </row>
    <row r="56" spans="1:22" s="58" customFormat="1" ht="15">
      <c r="A56" s="64" t="s">
        <v>40</v>
      </c>
      <c r="B56" s="553" t="s">
        <v>1435</v>
      </c>
      <c r="C56" s="554" t="s">
        <v>812</v>
      </c>
      <c r="D56" s="555">
        <v>5.69</v>
      </c>
      <c r="E56" s="555">
        <v>4.3600000000000003</v>
      </c>
      <c r="F56" s="555">
        <v>1.46</v>
      </c>
      <c r="G56" s="555">
        <v>3.09</v>
      </c>
      <c r="H56" s="555">
        <v>0.85</v>
      </c>
      <c r="I56" s="585">
        <v>60</v>
      </c>
      <c r="J56" s="943" t="s">
        <v>796</v>
      </c>
      <c r="K56" s="931">
        <v>18.400118599999999</v>
      </c>
      <c r="L56" s="931">
        <v>3</v>
      </c>
      <c r="M56" s="931">
        <v>200</v>
      </c>
      <c r="N56" s="931" t="s">
        <v>816</v>
      </c>
      <c r="V56" s="592"/>
    </row>
    <row r="57" spans="1:22" s="58" customFormat="1" ht="30">
      <c r="A57" s="64" t="s">
        <v>41</v>
      </c>
      <c r="B57" s="553" t="s">
        <v>1722</v>
      </c>
      <c r="C57" s="554" t="s">
        <v>812</v>
      </c>
      <c r="D57" s="555">
        <v>5.44</v>
      </c>
      <c r="E57" s="555">
        <v>4.63</v>
      </c>
      <c r="F57" s="555">
        <v>1.2</v>
      </c>
      <c r="G57" s="555">
        <v>2</v>
      </c>
      <c r="H57" s="555">
        <v>0.68</v>
      </c>
      <c r="I57" s="585">
        <v>60</v>
      </c>
      <c r="J57" s="943" t="s">
        <v>796</v>
      </c>
      <c r="K57" s="931">
        <v>22.3210449</v>
      </c>
      <c r="L57" s="931">
        <v>3</v>
      </c>
      <c r="M57" s="931">
        <v>200</v>
      </c>
      <c r="N57" s="931" t="s">
        <v>816</v>
      </c>
      <c r="V57" s="592"/>
    </row>
    <row r="58" spans="1:22" s="58" customFormat="1" ht="15">
      <c r="A58" s="64" t="s">
        <v>361</v>
      </c>
      <c r="B58" s="553" t="s">
        <v>362</v>
      </c>
      <c r="C58" s="554" t="s">
        <v>814</v>
      </c>
      <c r="D58" s="555">
        <v>26</v>
      </c>
      <c r="E58" s="555">
        <v>0</v>
      </c>
      <c r="F58" s="555">
        <v>15</v>
      </c>
      <c r="G58" s="555">
        <v>35</v>
      </c>
      <c r="H58" s="555">
        <v>3</v>
      </c>
      <c r="I58" s="583"/>
      <c r="J58" s="943" t="s">
        <v>1010</v>
      </c>
      <c r="K58" s="931">
        <v>16.732107800000001</v>
      </c>
      <c r="L58" s="931">
        <v>3</v>
      </c>
      <c r="M58" s="931">
        <v>50</v>
      </c>
      <c r="N58" s="931" t="s">
        <v>815</v>
      </c>
      <c r="V58" s="592"/>
    </row>
    <row r="59" spans="1:22" s="58" customFormat="1" ht="15">
      <c r="A59" s="64" t="s">
        <v>286</v>
      </c>
      <c r="B59" s="553" t="s">
        <v>287</v>
      </c>
      <c r="C59" s="554" t="s">
        <v>812</v>
      </c>
      <c r="D59" s="555">
        <v>22.4</v>
      </c>
      <c r="E59" s="555">
        <v>1.57</v>
      </c>
      <c r="F59" s="555">
        <v>19.100000000000001</v>
      </c>
      <c r="G59" s="555">
        <v>18.2</v>
      </c>
      <c r="H59" s="555">
        <v>0</v>
      </c>
      <c r="I59" s="583"/>
      <c r="J59" s="943" t="s">
        <v>1010</v>
      </c>
      <c r="K59" s="931">
        <v>3.3416019399999999</v>
      </c>
      <c r="L59" s="931">
        <v>2</v>
      </c>
      <c r="M59" s="931">
        <v>10</v>
      </c>
      <c r="N59" s="931" t="s">
        <v>816</v>
      </c>
      <c r="V59" s="592"/>
    </row>
    <row r="60" spans="1:22" s="58" customFormat="1" ht="15">
      <c r="A60" s="64" t="s">
        <v>155</v>
      </c>
      <c r="B60" s="553" t="s">
        <v>156</v>
      </c>
      <c r="C60" s="554" t="s">
        <v>814</v>
      </c>
      <c r="D60" s="555">
        <v>110</v>
      </c>
      <c r="E60" s="555">
        <v>11</v>
      </c>
      <c r="F60" s="555">
        <v>5</v>
      </c>
      <c r="G60" s="555">
        <v>50</v>
      </c>
      <c r="H60" s="555">
        <v>4.5</v>
      </c>
      <c r="I60" s="583"/>
      <c r="J60" s="943" t="s">
        <v>1010</v>
      </c>
      <c r="K60" s="931">
        <v>2.8578124599999999</v>
      </c>
      <c r="L60" s="931">
        <v>1.5</v>
      </c>
      <c r="M60" s="931">
        <v>25</v>
      </c>
      <c r="N60" s="931" t="s">
        <v>815</v>
      </c>
      <c r="V60" s="592"/>
    </row>
    <row r="61" spans="1:22" s="58" customFormat="1" ht="15">
      <c r="A61" s="64" t="s">
        <v>157</v>
      </c>
      <c r="B61" s="553" t="s">
        <v>158</v>
      </c>
      <c r="C61" s="554" t="s">
        <v>814</v>
      </c>
      <c r="D61" s="555">
        <v>50</v>
      </c>
      <c r="E61" s="555">
        <v>0.25</v>
      </c>
      <c r="F61" s="555">
        <v>30</v>
      </c>
      <c r="G61" s="555">
        <v>50</v>
      </c>
      <c r="H61" s="555">
        <v>7.8</v>
      </c>
      <c r="I61" s="583"/>
      <c r="J61" s="943" t="s">
        <v>1010</v>
      </c>
      <c r="K61" s="931">
        <v>8.46459677</v>
      </c>
      <c r="L61" s="931">
        <v>6</v>
      </c>
      <c r="M61" s="931">
        <v>25</v>
      </c>
      <c r="N61" s="931" t="s">
        <v>815</v>
      </c>
      <c r="V61" s="592"/>
    </row>
    <row r="62" spans="1:22" s="58" customFormat="1" ht="15">
      <c r="A62" s="64" t="s">
        <v>315</v>
      </c>
      <c r="B62" s="553" t="s">
        <v>316</v>
      </c>
      <c r="C62" s="554" t="s">
        <v>812</v>
      </c>
      <c r="D62" s="555">
        <v>65</v>
      </c>
      <c r="E62" s="555">
        <v>3.25</v>
      </c>
      <c r="F62" s="555">
        <v>0</v>
      </c>
      <c r="G62" s="555">
        <v>0</v>
      </c>
      <c r="H62" s="555">
        <v>0</v>
      </c>
      <c r="I62" s="583"/>
      <c r="J62" s="943" t="s">
        <v>1010</v>
      </c>
      <c r="K62" s="931">
        <v>1.87869281</v>
      </c>
      <c r="L62" s="931">
        <v>1.5</v>
      </c>
      <c r="M62" s="931">
        <v>25</v>
      </c>
      <c r="N62" s="931" t="s">
        <v>815</v>
      </c>
      <c r="V62" s="592"/>
    </row>
    <row r="63" spans="1:22" s="58" customFormat="1" ht="15">
      <c r="A63" s="64" t="s">
        <v>363</v>
      </c>
      <c r="B63" s="553" t="s">
        <v>364</v>
      </c>
      <c r="C63" s="554" t="s">
        <v>814</v>
      </c>
      <c r="D63" s="555">
        <v>60</v>
      </c>
      <c r="E63" s="555">
        <v>3</v>
      </c>
      <c r="F63" s="555">
        <v>0.5</v>
      </c>
      <c r="G63" s="555">
        <v>30</v>
      </c>
      <c r="H63" s="555">
        <v>0.8</v>
      </c>
      <c r="I63" s="583"/>
      <c r="J63" s="943" t="s">
        <v>1010</v>
      </c>
      <c r="K63" s="931">
        <v>5.3425326699999998</v>
      </c>
      <c r="L63" s="931">
        <v>1.5</v>
      </c>
      <c r="M63" s="931">
        <v>25</v>
      </c>
      <c r="N63" s="931" t="s">
        <v>815</v>
      </c>
      <c r="V63" s="592"/>
    </row>
    <row r="64" spans="1:22" s="58" customFormat="1" ht="15">
      <c r="A64" s="64" t="s">
        <v>104</v>
      </c>
      <c r="B64" s="553" t="s">
        <v>105</v>
      </c>
      <c r="C64" s="554" t="s">
        <v>814</v>
      </c>
      <c r="D64" s="555">
        <v>120</v>
      </c>
      <c r="E64" s="555">
        <v>0</v>
      </c>
      <c r="F64" s="555">
        <v>0</v>
      </c>
      <c r="G64" s="555">
        <v>0</v>
      </c>
      <c r="H64" s="555">
        <v>0</v>
      </c>
      <c r="I64" s="583"/>
      <c r="J64" s="943" t="s">
        <v>1010</v>
      </c>
      <c r="K64" s="931">
        <v>3.8669760200000001</v>
      </c>
      <c r="L64" s="931">
        <v>2</v>
      </c>
      <c r="M64" s="931">
        <v>10</v>
      </c>
      <c r="N64" s="931" t="s">
        <v>815</v>
      </c>
      <c r="V64" s="592"/>
    </row>
    <row r="65" spans="1:22" s="58" customFormat="1" ht="30">
      <c r="A65" s="64" t="s">
        <v>106</v>
      </c>
      <c r="B65" s="553" t="s">
        <v>107</v>
      </c>
      <c r="C65" s="554" t="s">
        <v>814</v>
      </c>
      <c r="D65" s="555">
        <v>120</v>
      </c>
      <c r="E65" s="555">
        <v>0</v>
      </c>
      <c r="F65" s="555">
        <v>0</v>
      </c>
      <c r="G65" s="555">
        <v>0</v>
      </c>
      <c r="H65" s="555">
        <v>0</v>
      </c>
      <c r="I65" s="585">
        <v>70</v>
      </c>
      <c r="J65" s="943" t="s">
        <v>1010</v>
      </c>
      <c r="K65" s="931">
        <v>3.8669760200000001</v>
      </c>
      <c r="L65" s="931">
        <v>2</v>
      </c>
      <c r="M65" s="931">
        <v>10</v>
      </c>
      <c r="N65" s="931" t="s">
        <v>815</v>
      </c>
      <c r="V65" s="592"/>
    </row>
    <row r="66" spans="1:22" s="58" customFormat="1" ht="15">
      <c r="A66" s="64" t="s">
        <v>108</v>
      </c>
      <c r="B66" s="553" t="s">
        <v>109</v>
      </c>
      <c r="C66" s="554" t="s">
        <v>814</v>
      </c>
      <c r="D66" s="555">
        <v>120</v>
      </c>
      <c r="E66" s="555">
        <v>0</v>
      </c>
      <c r="F66" s="555">
        <v>0</v>
      </c>
      <c r="G66" s="555">
        <v>0</v>
      </c>
      <c r="H66" s="555">
        <v>0</v>
      </c>
      <c r="I66" s="583"/>
      <c r="J66" s="943" t="s">
        <v>1010</v>
      </c>
      <c r="K66" s="931">
        <v>3.8669760200000001</v>
      </c>
      <c r="L66" s="931">
        <v>2</v>
      </c>
      <c r="M66" s="931">
        <v>10</v>
      </c>
      <c r="N66" s="931" t="s">
        <v>815</v>
      </c>
      <c r="V66" s="592"/>
    </row>
    <row r="67" spans="1:22" s="58" customFormat="1" ht="30">
      <c r="A67" s="64" t="s">
        <v>110</v>
      </c>
      <c r="B67" s="553" t="s">
        <v>111</v>
      </c>
      <c r="C67" s="554" t="s">
        <v>814</v>
      </c>
      <c r="D67" s="555">
        <v>120</v>
      </c>
      <c r="E67" s="555">
        <v>0</v>
      </c>
      <c r="F67" s="555">
        <v>0</v>
      </c>
      <c r="G67" s="555">
        <v>0</v>
      </c>
      <c r="H67" s="555">
        <v>0</v>
      </c>
      <c r="I67" s="585">
        <v>70</v>
      </c>
      <c r="J67" s="943" t="s">
        <v>1010</v>
      </c>
      <c r="K67" s="931">
        <v>3.8669760200000001</v>
      </c>
      <c r="L67" s="931">
        <v>2</v>
      </c>
      <c r="M67" s="931">
        <v>10</v>
      </c>
      <c r="N67" s="931" t="s">
        <v>815</v>
      </c>
      <c r="V67" s="592"/>
    </row>
    <row r="68" spans="1:22" s="58" customFormat="1" ht="15">
      <c r="A68" s="64" t="s">
        <v>159</v>
      </c>
      <c r="B68" s="553" t="s">
        <v>160</v>
      </c>
      <c r="C68" s="554" t="s">
        <v>814</v>
      </c>
      <c r="D68" s="555">
        <v>50</v>
      </c>
      <c r="E68" s="555">
        <v>0.25</v>
      </c>
      <c r="F68" s="555">
        <v>10</v>
      </c>
      <c r="G68" s="555">
        <v>50</v>
      </c>
      <c r="H68" s="555">
        <v>0</v>
      </c>
      <c r="I68" s="583"/>
      <c r="J68" s="943" t="s">
        <v>1010</v>
      </c>
      <c r="K68" s="931">
        <v>8.1614569400000008</v>
      </c>
      <c r="L68" s="931">
        <v>6</v>
      </c>
      <c r="M68" s="931">
        <v>25</v>
      </c>
      <c r="N68" s="931" t="s">
        <v>815</v>
      </c>
      <c r="V68" s="592"/>
    </row>
    <row r="69" spans="1:22" s="58" customFormat="1" ht="15">
      <c r="A69" s="64" t="s">
        <v>161</v>
      </c>
      <c r="B69" s="553" t="s">
        <v>162</v>
      </c>
      <c r="C69" s="554" t="s">
        <v>814</v>
      </c>
      <c r="D69" s="555">
        <v>70</v>
      </c>
      <c r="E69" s="555">
        <v>0</v>
      </c>
      <c r="F69" s="555">
        <v>10</v>
      </c>
      <c r="G69" s="555">
        <v>10</v>
      </c>
      <c r="H69" s="555">
        <v>0</v>
      </c>
      <c r="I69" s="583"/>
      <c r="J69" s="943" t="s">
        <v>1010</v>
      </c>
      <c r="K69" s="931">
        <v>6.6291017600000002</v>
      </c>
      <c r="L69" s="931">
        <v>3</v>
      </c>
      <c r="M69" s="931">
        <v>10</v>
      </c>
      <c r="N69" s="931" t="s">
        <v>815</v>
      </c>
      <c r="V69" s="592"/>
    </row>
    <row r="70" spans="1:22" s="58" customFormat="1" ht="15">
      <c r="A70" s="64" t="s">
        <v>42</v>
      </c>
      <c r="B70" s="553" t="s">
        <v>1436</v>
      </c>
      <c r="C70" s="554" t="s">
        <v>814</v>
      </c>
      <c r="D70" s="555">
        <v>66.59</v>
      </c>
      <c r="E70" s="555">
        <v>2.6</v>
      </c>
      <c r="F70" s="555">
        <v>14.74</v>
      </c>
      <c r="G70" s="555">
        <v>10.19</v>
      </c>
      <c r="H70" s="555">
        <v>0.98</v>
      </c>
      <c r="I70" s="583"/>
      <c r="J70" s="943" t="s">
        <v>1010</v>
      </c>
      <c r="K70" s="931">
        <v>6.8421726300000003</v>
      </c>
      <c r="L70" s="931">
        <v>3</v>
      </c>
      <c r="M70" s="931">
        <v>10</v>
      </c>
      <c r="N70" s="931" t="s">
        <v>815</v>
      </c>
      <c r="V70" s="592"/>
    </row>
    <row r="71" spans="1:22" s="58" customFormat="1" ht="15">
      <c r="A71" s="64" t="s">
        <v>112</v>
      </c>
      <c r="B71" s="553" t="s">
        <v>113</v>
      </c>
      <c r="C71" s="554" t="s">
        <v>814</v>
      </c>
      <c r="D71" s="555">
        <v>80</v>
      </c>
      <c r="E71" s="555">
        <v>4</v>
      </c>
      <c r="F71" s="555">
        <v>15</v>
      </c>
      <c r="G71" s="555">
        <v>15</v>
      </c>
      <c r="H71" s="555">
        <v>40</v>
      </c>
      <c r="I71" s="583"/>
      <c r="J71" s="944" t="s">
        <v>1010</v>
      </c>
      <c r="K71" s="931">
        <v>3.43448529</v>
      </c>
      <c r="L71" s="931">
        <v>1.5</v>
      </c>
      <c r="M71" s="931">
        <v>25</v>
      </c>
      <c r="N71" s="931" t="s">
        <v>815</v>
      </c>
      <c r="V71" s="592"/>
    </row>
    <row r="72" spans="1:22" s="58" customFormat="1" ht="15">
      <c r="A72" s="64" t="s">
        <v>450</v>
      </c>
      <c r="B72" s="553" t="s">
        <v>1437</v>
      </c>
      <c r="C72" s="554" t="s">
        <v>814</v>
      </c>
      <c r="D72" s="555">
        <v>17</v>
      </c>
      <c r="E72" s="555">
        <v>0.43</v>
      </c>
      <c r="F72" s="555">
        <v>0</v>
      </c>
      <c r="G72" s="555">
        <v>11</v>
      </c>
      <c r="H72" s="555">
        <v>0</v>
      </c>
      <c r="I72" s="583"/>
      <c r="J72" s="944" t="s">
        <v>1010</v>
      </c>
      <c r="K72" s="931">
        <v>18.466969200000001</v>
      </c>
      <c r="L72" s="931">
        <v>3</v>
      </c>
      <c r="M72" s="931">
        <v>25</v>
      </c>
      <c r="N72" s="931" t="s">
        <v>815</v>
      </c>
      <c r="V72" s="592"/>
    </row>
    <row r="73" spans="1:22" s="58" customFormat="1" ht="15">
      <c r="A73" s="64" t="s">
        <v>43</v>
      </c>
      <c r="B73" s="553" t="s">
        <v>1438</v>
      </c>
      <c r="C73" s="554" t="s">
        <v>814</v>
      </c>
      <c r="D73" s="555">
        <v>86.23</v>
      </c>
      <c r="E73" s="555">
        <v>6.24</v>
      </c>
      <c r="F73" s="555">
        <v>11.58</v>
      </c>
      <c r="G73" s="555">
        <v>47.12</v>
      </c>
      <c r="H73" s="555">
        <v>67.31</v>
      </c>
      <c r="I73" s="585">
        <v>70</v>
      </c>
      <c r="J73" s="944" t="s">
        <v>1010</v>
      </c>
      <c r="K73" s="931">
        <v>4.8944633199999998</v>
      </c>
      <c r="L73" s="931">
        <v>3</v>
      </c>
      <c r="M73" s="931">
        <v>15</v>
      </c>
      <c r="N73" s="931" t="s">
        <v>815</v>
      </c>
      <c r="V73" s="592"/>
    </row>
    <row r="74" spans="1:22" s="58" customFormat="1" ht="15">
      <c r="A74" s="64" t="s">
        <v>163</v>
      </c>
      <c r="B74" s="553" t="s">
        <v>164</v>
      </c>
      <c r="C74" s="554" t="s">
        <v>814</v>
      </c>
      <c r="D74" s="555">
        <v>40</v>
      </c>
      <c r="E74" s="555">
        <v>0</v>
      </c>
      <c r="F74" s="555">
        <v>15</v>
      </c>
      <c r="G74" s="555">
        <v>0.5</v>
      </c>
      <c r="H74" s="555">
        <v>0</v>
      </c>
      <c r="I74" s="583"/>
      <c r="J74" s="944" t="s">
        <v>1010</v>
      </c>
      <c r="K74" s="931">
        <v>6.5255220400000002</v>
      </c>
      <c r="L74" s="931">
        <v>3</v>
      </c>
      <c r="M74" s="931">
        <v>25</v>
      </c>
      <c r="N74" s="931" t="s">
        <v>815</v>
      </c>
      <c r="V74" s="592"/>
    </row>
    <row r="75" spans="1:22" s="58" customFormat="1" ht="15">
      <c r="A75" s="64" t="s">
        <v>451</v>
      </c>
      <c r="B75" s="553" t="s">
        <v>1439</v>
      </c>
      <c r="C75" s="554" t="s">
        <v>814</v>
      </c>
      <c r="D75" s="555">
        <v>15</v>
      </c>
      <c r="E75" s="555">
        <v>0.38</v>
      </c>
      <c r="F75" s="555">
        <v>0</v>
      </c>
      <c r="G75" s="555">
        <v>11</v>
      </c>
      <c r="H75" s="555">
        <v>0</v>
      </c>
      <c r="I75" s="583"/>
      <c r="J75" s="944" t="s">
        <v>1010</v>
      </c>
      <c r="K75" s="931">
        <v>18.467852300000001</v>
      </c>
      <c r="L75" s="931">
        <v>3</v>
      </c>
      <c r="M75" s="931">
        <v>25</v>
      </c>
      <c r="N75" s="931" t="s">
        <v>815</v>
      </c>
      <c r="V75" s="592"/>
    </row>
    <row r="76" spans="1:22" s="58" customFormat="1" ht="15">
      <c r="A76" s="64" t="s">
        <v>723</v>
      </c>
      <c r="B76" s="553" t="s">
        <v>724</v>
      </c>
      <c r="C76" s="554" t="s">
        <v>812</v>
      </c>
      <c r="D76" s="555">
        <v>5</v>
      </c>
      <c r="E76" s="555">
        <v>0.2</v>
      </c>
      <c r="F76" s="555">
        <v>10.9</v>
      </c>
      <c r="G76" s="555">
        <v>9</v>
      </c>
      <c r="H76" s="555">
        <v>59</v>
      </c>
      <c r="I76" s="583"/>
      <c r="J76" s="944" t="s">
        <v>1010</v>
      </c>
      <c r="K76" s="931">
        <v>12.0843001</v>
      </c>
      <c r="L76" s="931">
        <v>3</v>
      </c>
      <c r="M76" s="931">
        <v>50</v>
      </c>
      <c r="N76" s="931" t="s">
        <v>816</v>
      </c>
      <c r="V76" s="592"/>
    </row>
    <row r="77" spans="1:22" s="58" customFormat="1" ht="15">
      <c r="A77" s="64" t="s">
        <v>725</v>
      </c>
      <c r="B77" s="553" t="s">
        <v>726</v>
      </c>
      <c r="C77" s="554" t="s">
        <v>812</v>
      </c>
      <c r="D77" s="555">
        <v>5</v>
      </c>
      <c r="E77" s="555">
        <v>0.2</v>
      </c>
      <c r="F77" s="555">
        <v>11</v>
      </c>
      <c r="G77" s="555">
        <v>10</v>
      </c>
      <c r="H77" s="555">
        <v>70</v>
      </c>
      <c r="I77" s="583"/>
      <c r="J77" s="944" t="s">
        <v>1010</v>
      </c>
      <c r="K77" s="931">
        <v>12.0843001</v>
      </c>
      <c r="L77" s="931">
        <v>3</v>
      </c>
      <c r="M77" s="931">
        <v>50</v>
      </c>
      <c r="N77" s="931" t="s">
        <v>816</v>
      </c>
      <c r="V77" s="592"/>
    </row>
    <row r="78" spans="1:22" s="58" customFormat="1" ht="15">
      <c r="A78" s="64" t="s">
        <v>452</v>
      </c>
      <c r="B78" s="553" t="s">
        <v>453</v>
      </c>
      <c r="C78" s="554" t="s">
        <v>814</v>
      </c>
      <c r="D78" s="555">
        <v>75</v>
      </c>
      <c r="E78" s="555">
        <v>3.75</v>
      </c>
      <c r="F78" s="555">
        <v>0</v>
      </c>
      <c r="G78" s="555">
        <v>0</v>
      </c>
      <c r="H78" s="555">
        <v>0</v>
      </c>
      <c r="I78" s="583"/>
      <c r="J78" s="944" t="s">
        <v>1010</v>
      </c>
      <c r="K78" s="931">
        <v>4.2105263199999996</v>
      </c>
      <c r="L78" s="931">
        <v>1.5</v>
      </c>
      <c r="M78" s="931">
        <v>25</v>
      </c>
      <c r="N78" s="931" t="s">
        <v>815</v>
      </c>
      <c r="V78" s="592"/>
    </row>
    <row r="79" spans="1:22" s="58" customFormat="1" ht="15">
      <c r="A79" s="64" t="s">
        <v>365</v>
      </c>
      <c r="B79" s="553" t="s">
        <v>366</v>
      </c>
      <c r="C79" s="554" t="s">
        <v>814</v>
      </c>
      <c r="D79" s="555">
        <v>59.2</v>
      </c>
      <c r="E79" s="555">
        <v>0</v>
      </c>
      <c r="F79" s="555">
        <v>16.3</v>
      </c>
      <c r="G79" s="555">
        <v>20</v>
      </c>
      <c r="H79" s="555">
        <v>6.4</v>
      </c>
      <c r="I79" s="583"/>
      <c r="J79" s="944" t="s">
        <v>1010</v>
      </c>
      <c r="K79" s="931">
        <v>7.5641186400000002</v>
      </c>
      <c r="L79" s="931">
        <v>3</v>
      </c>
      <c r="M79" s="931">
        <v>50</v>
      </c>
      <c r="N79" s="931" t="s">
        <v>815</v>
      </c>
      <c r="V79" s="592"/>
    </row>
    <row r="80" spans="1:22" s="58" customFormat="1" ht="15">
      <c r="A80" s="64" t="s">
        <v>165</v>
      </c>
      <c r="B80" s="553" t="s">
        <v>166</v>
      </c>
      <c r="C80" s="554" t="s">
        <v>814</v>
      </c>
      <c r="D80" s="555">
        <v>60</v>
      </c>
      <c r="E80" s="555">
        <v>2.4</v>
      </c>
      <c r="F80" s="555">
        <v>60</v>
      </c>
      <c r="G80" s="555">
        <v>90</v>
      </c>
      <c r="H80" s="555">
        <v>0</v>
      </c>
      <c r="I80" s="583"/>
      <c r="J80" s="944" t="s">
        <v>1010</v>
      </c>
      <c r="K80" s="931">
        <v>5.2365300299999999</v>
      </c>
      <c r="L80" s="931">
        <v>2</v>
      </c>
      <c r="M80" s="931">
        <v>15</v>
      </c>
      <c r="N80" s="931" t="s">
        <v>815</v>
      </c>
      <c r="V80" s="592"/>
    </row>
    <row r="81" spans="1:22" s="58" customFormat="1" ht="15">
      <c r="A81" s="64" t="s">
        <v>124</v>
      </c>
      <c r="B81" s="553" t="s">
        <v>125</v>
      </c>
      <c r="C81" s="554" t="s">
        <v>814</v>
      </c>
      <c r="D81" s="555">
        <v>40</v>
      </c>
      <c r="E81" s="555">
        <v>0</v>
      </c>
      <c r="F81" s="555">
        <v>230</v>
      </c>
      <c r="G81" s="555">
        <v>0</v>
      </c>
      <c r="H81" s="555">
        <v>0</v>
      </c>
      <c r="I81" s="583"/>
      <c r="J81" s="944" t="s">
        <v>1010</v>
      </c>
      <c r="K81" s="931">
        <v>4.6403712300000004</v>
      </c>
      <c r="L81" s="931">
        <v>3</v>
      </c>
      <c r="M81" s="931">
        <v>20</v>
      </c>
      <c r="N81" s="931" t="s">
        <v>815</v>
      </c>
      <c r="V81" s="592"/>
    </row>
    <row r="82" spans="1:22" s="58" customFormat="1" ht="15">
      <c r="A82" s="64" t="s">
        <v>167</v>
      </c>
      <c r="B82" s="553" t="s">
        <v>168</v>
      </c>
      <c r="C82" s="554" t="s">
        <v>814</v>
      </c>
      <c r="D82" s="555">
        <v>120</v>
      </c>
      <c r="E82" s="555">
        <v>0</v>
      </c>
      <c r="F82" s="555">
        <v>0</v>
      </c>
      <c r="G82" s="555">
        <v>30</v>
      </c>
      <c r="H82" s="555">
        <v>0</v>
      </c>
      <c r="I82" s="583"/>
      <c r="J82" s="944" t="s">
        <v>1010</v>
      </c>
      <c r="K82" s="931">
        <v>4.0119876300000001</v>
      </c>
      <c r="L82" s="931">
        <v>2</v>
      </c>
      <c r="M82" s="931">
        <v>15</v>
      </c>
      <c r="N82" s="931" t="s">
        <v>815</v>
      </c>
      <c r="V82" s="592"/>
    </row>
    <row r="83" spans="1:22" s="58" customFormat="1" ht="15">
      <c r="A83" s="64" t="s">
        <v>320</v>
      </c>
      <c r="B83" s="553" t="s">
        <v>321</v>
      </c>
      <c r="C83" s="554" t="s">
        <v>814</v>
      </c>
      <c r="D83" s="555">
        <v>60</v>
      </c>
      <c r="E83" s="555">
        <v>0</v>
      </c>
      <c r="F83" s="555">
        <v>30</v>
      </c>
      <c r="G83" s="555">
        <v>40</v>
      </c>
      <c r="H83" s="555">
        <v>9</v>
      </c>
      <c r="I83" s="583"/>
      <c r="J83" s="944" t="s">
        <v>1010</v>
      </c>
      <c r="K83" s="931">
        <v>6.6705336400000004</v>
      </c>
      <c r="L83" s="931">
        <v>5</v>
      </c>
      <c r="M83" s="931">
        <v>50</v>
      </c>
      <c r="N83" s="931" t="s">
        <v>815</v>
      </c>
      <c r="V83" s="592"/>
    </row>
    <row r="84" spans="1:22" s="58" customFormat="1" ht="15">
      <c r="A84" s="64" t="s">
        <v>322</v>
      </c>
      <c r="B84" s="553" t="s">
        <v>323</v>
      </c>
      <c r="C84" s="554" t="s">
        <v>814</v>
      </c>
      <c r="D84" s="555">
        <v>80</v>
      </c>
      <c r="E84" s="555">
        <v>0</v>
      </c>
      <c r="F84" s="555">
        <v>50</v>
      </c>
      <c r="G84" s="555">
        <v>60</v>
      </c>
      <c r="H84" s="555">
        <v>3</v>
      </c>
      <c r="I84" s="583"/>
      <c r="J84" s="944" t="s">
        <v>1010</v>
      </c>
      <c r="K84" s="931">
        <v>4.6403712300000004</v>
      </c>
      <c r="L84" s="931">
        <v>2</v>
      </c>
      <c r="M84" s="931">
        <v>15</v>
      </c>
      <c r="N84" s="931" t="s">
        <v>815</v>
      </c>
      <c r="V84" s="592"/>
    </row>
    <row r="85" spans="1:22" s="58" customFormat="1" ht="15">
      <c r="A85" s="64" t="s">
        <v>169</v>
      </c>
      <c r="B85" s="553" t="s">
        <v>170</v>
      </c>
      <c r="C85" s="554" t="s">
        <v>814</v>
      </c>
      <c r="D85" s="555">
        <v>90</v>
      </c>
      <c r="E85" s="555">
        <v>3.6</v>
      </c>
      <c r="F85" s="555">
        <v>40</v>
      </c>
      <c r="G85" s="555">
        <v>30</v>
      </c>
      <c r="H85" s="555">
        <v>0</v>
      </c>
      <c r="I85" s="583"/>
      <c r="J85" s="944" t="s">
        <v>1010</v>
      </c>
      <c r="K85" s="931">
        <v>4.4980450300000001</v>
      </c>
      <c r="L85" s="931">
        <v>2</v>
      </c>
      <c r="M85" s="931">
        <v>15</v>
      </c>
      <c r="N85" s="931" t="s">
        <v>815</v>
      </c>
      <c r="V85" s="592"/>
    </row>
    <row r="86" spans="1:22" s="58" customFormat="1" ht="15">
      <c r="A86" s="64" t="s">
        <v>171</v>
      </c>
      <c r="B86" s="553" t="s">
        <v>172</v>
      </c>
      <c r="C86" s="554" t="s">
        <v>814</v>
      </c>
      <c r="D86" s="555">
        <v>90</v>
      </c>
      <c r="E86" s="555">
        <v>3.6</v>
      </c>
      <c r="F86" s="555">
        <v>50</v>
      </c>
      <c r="G86" s="555">
        <v>30</v>
      </c>
      <c r="H86" s="555">
        <v>0</v>
      </c>
      <c r="I86" s="583"/>
      <c r="J86" s="944" t="s">
        <v>1010</v>
      </c>
      <c r="K86" s="931">
        <v>4.7665850299999999</v>
      </c>
      <c r="L86" s="931">
        <v>2</v>
      </c>
      <c r="M86" s="931">
        <v>15</v>
      </c>
      <c r="N86" s="931" t="s">
        <v>815</v>
      </c>
      <c r="V86" s="592"/>
    </row>
    <row r="87" spans="1:22" s="58" customFormat="1" ht="15">
      <c r="A87" s="64" t="s">
        <v>173</v>
      </c>
      <c r="B87" s="553" t="s">
        <v>174</v>
      </c>
      <c r="C87" s="554" t="s">
        <v>814</v>
      </c>
      <c r="D87" s="555">
        <v>70</v>
      </c>
      <c r="E87" s="555">
        <v>2.8</v>
      </c>
      <c r="F87" s="555">
        <v>70</v>
      </c>
      <c r="G87" s="555">
        <v>100</v>
      </c>
      <c r="H87" s="555">
        <v>0</v>
      </c>
      <c r="I87" s="583"/>
      <c r="J87" s="944" t="s">
        <v>1010</v>
      </c>
      <c r="K87" s="931">
        <v>4.4021378899999997</v>
      </c>
      <c r="L87" s="931">
        <v>2</v>
      </c>
      <c r="M87" s="931">
        <v>15</v>
      </c>
      <c r="N87" s="931" t="s">
        <v>815</v>
      </c>
      <c r="V87" s="592"/>
    </row>
    <row r="88" spans="1:22" s="58" customFormat="1" ht="15">
      <c r="A88" s="64" t="s">
        <v>175</v>
      </c>
      <c r="B88" s="553" t="s">
        <v>176</v>
      </c>
      <c r="C88" s="554" t="s">
        <v>814</v>
      </c>
      <c r="D88" s="555">
        <v>23</v>
      </c>
      <c r="E88" s="555">
        <v>2.2999999999999998</v>
      </c>
      <c r="F88" s="555">
        <v>0</v>
      </c>
      <c r="G88" s="555">
        <v>60</v>
      </c>
      <c r="H88" s="555">
        <v>0</v>
      </c>
      <c r="I88" s="583"/>
      <c r="J88" s="944" t="s">
        <v>1010</v>
      </c>
      <c r="K88" s="931">
        <v>4.99988791</v>
      </c>
      <c r="L88" s="931">
        <v>1.5</v>
      </c>
      <c r="M88" s="931">
        <v>25</v>
      </c>
      <c r="N88" s="931" t="s">
        <v>815</v>
      </c>
      <c r="V88" s="592"/>
    </row>
    <row r="89" spans="1:22" s="58" customFormat="1" ht="15">
      <c r="A89" s="64" t="s">
        <v>128</v>
      </c>
      <c r="B89" s="553" t="s">
        <v>129</v>
      </c>
      <c r="C89" s="554" t="s">
        <v>814</v>
      </c>
      <c r="D89" s="555">
        <v>20</v>
      </c>
      <c r="E89" s="555">
        <v>2</v>
      </c>
      <c r="F89" s="555">
        <v>0</v>
      </c>
      <c r="G89" s="555">
        <v>200</v>
      </c>
      <c r="H89" s="555">
        <v>0</v>
      </c>
      <c r="I89" s="583"/>
      <c r="J89" s="944" t="s">
        <v>1010</v>
      </c>
      <c r="K89" s="931">
        <v>11.923176099999999</v>
      </c>
      <c r="L89" s="931">
        <v>1.5</v>
      </c>
      <c r="M89" s="931">
        <v>25</v>
      </c>
      <c r="N89" s="931" t="s">
        <v>815</v>
      </c>
      <c r="V89" s="592"/>
    </row>
    <row r="90" spans="1:22" s="58" customFormat="1" ht="15">
      <c r="A90" s="64" t="s">
        <v>367</v>
      </c>
      <c r="B90" s="553" t="s">
        <v>368</v>
      </c>
      <c r="C90" s="554" t="s">
        <v>813</v>
      </c>
      <c r="D90" s="555">
        <v>25</v>
      </c>
      <c r="E90" s="555">
        <v>0</v>
      </c>
      <c r="F90" s="555">
        <v>10</v>
      </c>
      <c r="G90" s="555">
        <v>40</v>
      </c>
      <c r="H90" s="555">
        <v>0</v>
      </c>
      <c r="I90" s="583"/>
      <c r="J90" s="944" t="s">
        <v>1010</v>
      </c>
      <c r="K90" s="931">
        <v>16.473317900000001</v>
      </c>
      <c r="L90" s="931">
        <v>5</v>
      </c>
      <c r="M90" s="931">
        <v>50</v>
      </c>
      <c r="N90" s="931" t="s">
        <v>815</v>
      </c>
      <c r="V90" s="592"/>
    </row>
    <row r="91" spans="1:22" s="58" customFormat="1" ht="15">
      <c r="A91" s="64" t="s">
        <v>369</v>
      </c>
      <c r="B91" s="553" t="s">
        <v>370</v>
      </c>
      <c r="C91" s="554" t="s">
        <v>813</v>
      </c>
      <c r="D91" s="555">
        <v>25</v>
      </c>
      <c r="E91" s="555">
        <v>0</v>
      </c>
      <c r="F91" s="555">
        <v>10</v>
      </c>
      <c r="G91" s="555">
        <v>40</v>
      </c>
      <c r="H91" s="555">
        <v>0</v>
      </c>
      <c r="I91" s="586">
        <v>80</v>
      </c>
      <c r="J91" s="944" t="s">
        <v>1010</v>
      </c>
      <c r="K91" s="931">
        <v>16.473317900000001</v>
      </c>
      <c r="L91" s="931">
        <v>5</v>
      </c>
      <c r="M91" s="931">
        <v>50</v>
      </c>
      <c r="N91" s="931" t="s">
        <v>815</v>
      </c>
      <c r="V91" s="592"/>
    </row>
    <row r="92" spans="1:22" s="58" customFormat="1" ht="15">
      <c r="A92" s="64" t="s">
        <v>177</v>
      </c>
      <c r="B92" s="553" t="s">
        <v>178</v>
      </c>
      <c r="C92" s="554" t="s">
        <v>814</v>
      </c>
      <c r="D92" s="555">
        <v>100</v>
      </c>
      <c r="E92" s="555">
        <v>0</v>
      </c>
      <c r="F92" s="555">
        <v>2</v>
      </c>
      <c r="G92" s="555">
        <v>50</v>
      </c>
      <c r="H92" s="555">
        <v>2</v>
      </c>
      <c r="I92" s="585">
        <v>70</v>
      </c>
      <c r="J92" s="944" t="s">
        <v>1010</v>
      </c>
      <c r="K92" s="931">
        <v>4.8201856100000002</v>
      </c>
      <c r="L92" s="931">
        <v>2</v>
      </c>
      <c r="M92" s="931">
        <v>10</v>
      </c>
      <c r="N92" s="931" t="s">
        <v>815</v>
      </c>
      <c r="V92" s="592"/>
    </row>
    <row r="93" spans="1:22" s="58" customFormat="1" ht="15">
      <c r="A93" s="64" t="s">
        <v>288</v>
      </c>
      <c r="B93" s="553" t="s">
        <v>289</v>
      </c>
      <c r="C93" s="554" t="s">
        <v>814</v>
      </c>
      <c r="D93" s="555">
        <v>70</v>
      </c>
      <c r="E93" s="555">
        <v>3.5</v>
      </c>
      <c r="F93" s="555">
        <v>0</v>
      </c>
      <c r="G93" s="555">
        <v>0</v>
      </c>
      <c r="H93" s="555">
        <v>0</v>
      </c>
      <c r="I93" s="583"/>
      <c r="J93" s="944" t="s">
        <v>1010</v>
      </c>
      <c r="K93" s="931">
        <v>4.71015125</v>
      </c>
      <c r="L93" s="931">
        <v>1.5</v>
      </c>
      <c r="M93" s="931">
        <v>25</v>
      </c>
      <c r="N93" s="931" t="s">
        <v>815</v>
      </c>
      <c r="V93" s="592"/>
    </row>
    <row r="94" spans="1:22" s="58" customFormat="1" ht="15">
      <c r="A94" s="64"/>
      <c r="B94" s="553" t="s">
        <v>1007</v>
      </c>
      <c r="C94" s="554" t="s">
        <v>814</v>
      </c>
      <c r="D94" s="555">
        <v>120</v>
      </c>
      <c r="E94" s="555"/>
      <c r="F94" s="555">
        <v>24</v>
      </c>
      <c r="G94" s="555">
        <v>0</v>
      </c>
      <c r="H94" s="555">
        <v>0</v>
      </c>
      <c r="I94" s="583"/>
      <c r="J94" s="944" t="s">
        <v>1010</v>
      </c>
      <c r="K94" s="931">
        <v>4</v>
      </c>
      <c r="L94" s="931"/>
      <c r="M94" s="931"/>
      <c r="N94" s="931"/>
      <c r="V94" s="592"/>
    </row>
    <row r="95" spans="1:22" s="58" customFormat="1" ht="15">
      <c r="A95" s="64" t="s">
        <v>472</v>
      </c>
      <c r="B95" s="553" t="s">
        <v>473</v>
      </c>
      <c r="C95" s="554" t="s">
        <v>814</v>
      </c>
      <c r="D95" s="555">
        <v>90</v>
      </c>
      <c r="E95" s="555">
        <v>4.5</v>
      </c>
      <c r="F95" s="555">
        <v>0</v>
      </c>
      <c r="G95" s="555">
        <v>0</v>
      </c>
      <c r="H95" s="555">
        <v>0</v>
      </c>
      <c r="I95" s="583"/>
      <c r="J95" s="944" t="s">
        <v>1010</v>
      </c>
      <c r="K95" s="931">
        <v>3.39208423</v>
      </c>
      <c r="L95" s="931">
        <v>1.5</v>
      </c>
      <c r="M95" s="931">
        <v>25</v>
      </c>
      <c r="N95" s="931" t="s">
        <v>815</v>
      </c>
      <c r="V95" s="592"/>
    </row>
    <row r="96" spans="1:22" s="58" customFormat="1" ht="15">
      <c r="A96" s="64" t="s">
        <v>179</v>
      </c>
      <c r="B96" s="553" t="s">
        <v>180</v>
      </c>
      <c r="C96" s="554" t="s">
        <v>814</v>
      </c>
      <c r="D96" s="555">
        <v>98</v>
      </c>
      <c r="E96" s="555">
        <v>6.86</v>
      </c>
      <c r="F96" s="555">
        <v>27</v>
      </c>
      <c r="G96" s="555">
        <v>23</v>
      </c>
      <c r="H96" s="555">
        <v>10</v>
      </c>
      <c r="I96" s="583"/>
      <c r="J96" s="944" t="s">
        <v>1010</v>
      </c>
      <c r="K96" s="931">
        <v>5.0914760000000001</v>
      </c>
      <c r="L96" s="931">
        <v>2</v>
      </c>
      <c r="M96" s="931">
        <v>10</v>
      </c>
      <c r="N96" s="931" t="s">
        <v>815</v>
      </c>
      <c r="V96" s="592"/>
    </row>
    <row r="97" spans="1:22" s="58" customFormat="1" ht="15">
      <c r="A97" s="64" t="s">
        <v>181</v>
      </c>
      <c r="B97" s="553" t="s">
        <v>182</v>
      </c>
      <c r="C97" s="554" t="s">
        <v>814</v>
      </c>
      <c r="D97" s="555">
        <v>50</v>
      </c>
      <c r="E97" s="555">
        <v>3.5</v>
      </c>
      <c r="F97" s="555">
        <v>50</v>
      </c>
      <c r="G97" s="555">
        <v>80</v>
      </c>
      <c r="H97" s="555">
        <v>20</v>
      </c>
      <c r="I97" s="583"/>
      <c r="J97" s="944" t="s">
        <v>1010</v>
      </c>
      <c r="K97" s="931">
        <v>7.4844697299999998</v>
      </c>
      <c r="L97" s="931">
        <v>2</v>
      </c>
      <c r="M97" s="931">
        <v>10</v>
      </c>
      <c r="N97" s="931" t="s">
        <v>815</v>
      </c>
      <c r="V97" s="592"/>
    </row>
    <row r="98" spans="1:22" s="58" customFormat="1" ht="15">
      <c r="A98" s="64" t="s">
        <v>183</v>
      </c>
      <c r="B98" s="553" t="s">
        <v>184</v>
      </c>
      <c r="C98" s="554" t="s">
        <v>814</v>
      </c>
      <c r="D98" s="555">
        <v>7</v>
      </c>
      <c r="E98" s="555">
        <v>0</v>
      </c>
      <c r="F98" s="555">
        <v>5</v>
      </c>
      <c r="G98" s="555">
        <v>9</v>
      </c>
      <c r="H98" s="555">
        <v>11</v>
      </c>
      <c r="I98" s="583"/>
      <c r="J98" s="944" t="s">
        <v>1010</v>
      </c>
      <c r="K98" s="931">
        <v>21.544580700000001</v>
      </c>
      <c r="L98" s="931">
        <v>6</v>
      </c>
      <c r="M98" s="931">
        <v>200</v>
      </c>
      <c r="N98" s="931" t="s">
        <v>815</v>
      </c>
      <c r="V98" s="592"/>
    </row>
    <row r="99" spans="1:22" s="58" customFormat="1" ht="15">
      <c r="A99" s="64" t="s">
        <v>185</v>
      </c>
      <c r="B99" s="553" t="s">
        <v>186</v>
      </c>
      <c r="C99" s="554" t="s">
        <v>814</v>
      </c>
      <c r="D99" s="555">
        <v>50</v>
      </c>
      <c r="E99" s="555">
        <v>5</v>
      </c>
      <c r="F99" s="555">
        <v>0</v>
      </c>
      <c r="G99" s="555">
        <v>50</v>
      </c>
      <c r="H99" s="555">
        <v>0</v>
      </c>
      <c r="I99" s="583"/>
      <c r="J99" s="944" t="s">
        <v>1010</v>
      </c>
      <c r="K99" s="931">
        <v>10.3119361</v>
      </c>
      <c r="L99" s="931">
        <v>1.5</v>
      </c>
      <c r="M99" s="931">
        <v>25</v>
      </c>
      <c r="N99" s="931" t="s">
        <v>815</v>
      </c>
      <c r="V99" s="592"/>
    </row>
    <row r="100" spans="1:22" s="58" customFormat="1" ht="15">
      <c r="A100" s="64" t="s">
        <v>187</v>
      </c>
      <c r="B100" s="553" t="s">
        <v>188</v>
      </c>
      <c r="C100" s="554" t="s">
        <v>814</v>
      </c>
      <c r="D100" s="555">
        <v>70</v>
      </c>
      <c r="E100" s="555">
        <v>2.8</v>
      </c>
      <c r="F100" s="555">
        <v>40</v>
      </c>
      <c r="G100" s="555">
        <v>70</v>
      </c>
      <c r="H100" s="555">
        <v>3</v>
      </c>
      <c r="I100" s="583"/>
      <c r="J100" s="944" t="s">
        <v>1010</v>
      </c>
      <c r="K100" s="931">
        <v>5.6105678899999996</v>
      </c>
      <c r="L100" s="931">
        <v>2</v>
      </c>
      <c r="M100" s="931">
        <v>15</v>
      </c>
      <c r="N100" s="931" t="s">
        <v>815</v>
      </c>
      <c r="V100" s="592"/>
    </row>
    <row r="101" spans="1:22" s="58" customFormat="1" ht="15">
      <c r="A101" s="64" t="s">
        <v>189</v>
      </c>
      <c r="B101" s="553" t="s">
        <v>190</v>
      </c>
      <c r="C101" s="554" t="s">
        <v>814</v>
      </c>
      <c r="D101" s="555">
        <v>1.8</v>
      </c>
      <c r="E101" s="555">
        <v>0.18</v>
      </c>
      <c r="F101" s="555">
        <v>5</v>
      </c>
      <c r="G101" s="555">
        <v>2.7</v>
      </c>
      <c r="H101" s="555">
        <v>0.9</v>
      </c>
      <c r="I101" s="583"/>
      <c r="J101" s="944" t="s">
        <v>1010</v>
      </c>
      <c r="K101" s="931">
        <v>14.3221334</v>
      </c>
      <c r="L101" s="931">
        <v>1.5</v>
      </c>
      <c r="M101" s="931">
        <v>25</v>
      </c>
      <c r="N101" s="931" t="s">
        <v>815</v>
      </c>
      <c r="V101" s="592"/>
    </row>
    <row r="102" spans="1:22" s="58" customFormat="1" ht="15">
      <c r="A102" s="64" t="s">
        <v>191</v>
      </c>
      <c r="B102" s="553" t="s">
        <v>192</v>
      </c>
      <c r="C102" s="554" t="s">
        <v>814</v>
      </c>
      <c r="D102" s="555">
        <v>44</v>
      </c>
      <c r="E102" s="555">
        <v>4.4000000000000004</v>
      </c>
      <c r="F102" s="555">
        <v>5</v>
      </c>
      <c r="G102" s="555">
        <v>43</v>
      </c>
      <c r="H102" s="555">
        <v>1.5</v>
      </c>
      <c r="I102" s="583"/>
      <c r="J102" s="944" t="s">
        <v>1010</v>
      </c>
      <c r="K102" s="931">
        <v>5.8590545799999996</v>
      </c>
      <c r="L102" s="931">
        <v>1.5</v>
      </c>
      <c r="M102" s="931">
        <v>25</v>
      </c>
      <c r="N102" s="931" t="s">
        <v>815</v>
      </c>
      <c r="V102" s="592"/>
    </row>
    <row r="103" spans="1:22" s="58" customFormat="1" ht="15">
      <c r="A103" s="64" t="s">
        <v>737</v>
      </c>
      <c r="B103" s="553" t="s">
        <v>738</v>
      </c>
      <c r="C103" s="554" t="s">
        <v>814</v>
      </c>
      <c r="D103" s="555">
        <v>3.8</v>
      </c>
      <c r="E103" s="555">
        <v>0.21</v>
      </c>
      <c r="F103" s="555">
        <v>2.4</v>
      </c>
      <c r="G103" s="555">
        <v>3.5</v>
      </c>
      <c r="H103" s="555">
        <v>0</v>
      </c>
      <c r="I103" s="583"/>
      <c r="J103" s="944" t="s">
        <v>1010</v>
      </c>
      <c r="K103" s="931">
        <v>67.860581999999994</v>
      </c>
      <c r="L103" s="931">
        <v>5</v>
      </c>
      <c r="M103" s="931">
        <v>200</v>
      </c>
      <c r="N103" s="931" t="s">
        <v>815</v>
      </c>
      <c r="V103" s="592"/>
    </row>
    <row r="104" spans="1:22" s="58" customFormat="1" ht="15">
      <c r="A104" s="64" t="s">
        <v>739</v>
      </c>
      <c r="B104" s="553" t="s">
        <v>740</v>
      </c>
      <c r="C104" s="554" t="s">
        <v>814</v>
      </c>
      <c r="D104" s="555">
        <v>1.1000000000000001</v>
      </c>
      <c r="E104" s="555">
        <v>0.04</v>
      </c>
      <c r="F104" s="555">
        <v>0</v>
      </c>
      <c r="G104" s="555">
        <v>2.7</v>
      </c>
      <c r="H104" s="555">
        <v>7.3</v>
      </c>
      <c r="I104" s="583"/>
      <c r="J104" s="944" t="s">
        <v>1010</v>
      </c>
      <c r="K104" s="931">
        <v>311.911745</v>
      </c>
      <c r="L104" s="931">
        <v>3.5779640700000002</v>
      </c>
      <c r="M104" s="931">
        <v>500</v>
      </c>
      <c r="N104" s="931" t="s">
        <v>815</v>
      </c>
      <c r="V104" s="592"/>
    </row>
    <row r="105" spans="1:22" s="58" customFormat="1" ht="15">
      <c r="A105" s="64" t="s">
        <v>193</v>
      </c>
      <c r="B105" s="553" t="s">
        <v>194</v>
      </c>
      <c r="C105" s="554" t="s">
        <v>814</v>
      </c>
      <c r="D105" s="555">
        <v>70</v>
      </c>
      <c r="E105" s="555">
        <v>2.8</v>
      </c>
      <c r="F105" s="555">
        <v>70</v>
      </c>
      <c r="G105" s="555">
        <v>70</v>
      </c>
      <c r="H105" s="555">
        <v>7.7</v>
      </c>
      <c r="I105" s="583"/>
      <c r="J105" s="944" t="s">
        <v>1010</v>
      </c>
      <c r="K105" s="931">
        <v>5.2394072500000002</v>
      </c>
      <c r="L105" s="931">
        <v>2</v>
      </c>
      <c r="M105" s="931">
        <v>15</v>
      </c>
      <c r="N105" s="931" t="s">
        <v>815</v>
      </c>
      <c r="V105" s="592"/>
    </row>
    <row r="106" spans="1:22" s="58" customFormat="1" ht="15">
      <c r="A106" s="64" t="s">
        <v>195</v>
      </c>
      <c r="B106" s="553" t="s">
        <v>196</v>
      </c>
      <c r="C106" s="554" t="s">
        <v>814</v>
      </c>
      <c r="D106" s="555">
        <v>70</v>
      </c>
      <c r="E106" s="555">
        <v>2.8</v>
      </c>
      <c r="F106" s="555">
        <v>20</v>
      </c>
      <c r="G106" s="555">
        <v>70</v>
      </c>
      <c r="H106" s="555">
        <v>5</v>
      </c>
      <c r="I106" s="583"/>
      <c r="J106" s="944" t="s">
        <v>1010</v>
      </c>
      <c r="K106" s="931">
        <v>6.6722599699999998</v>
      </c>
      <c r="L106" s="931">
        <v>2</v>
      </c>
      <c r="M106" s="931">
        <v>15</v>
      </c>
      <c r="N106" s="931" t="s">
        <v>815</v>
      </c>
      <c r="V106" s="592"/>
    </row>
    <row r="107" spans="1:22" s="58" customFormat="1" ht="15">
      <c r="A107" s="64" t="s">
        <v>609</v>
      </c>
      <c r="B107" s="553" t="s">
        <v>1440</v>
      </c>
      <c r="C107" s="554" t="s">
        <v>814</v>
      </c>
      <c r="D107" s="555">
        <v>4</v>
      </c>
      <c r="E107" s="555">
        <v>0</v>
      </c>
      <c r="F107" s="555">
        <v>3</v>
      </c>
      <c r="G107" s="555">
        <v>11</v>
      </c>
      <c r="H107" s="555">
        <v>1</v>
      </c>
      <c r="I107" s="585">
        <v>30</v>
      </c>
      <c r="J107" s="944" t="s">
        <v>805</v>
      </c>
      <c r="K107" s="931">
        <v>25</v>
      </c>
      <c r="L107" s="931">
        <v>3</v>
      </c>
      <c r="M107" s="931">
        <v>25</v>
      </c>
      <c r="N107" s="931" t="s">
        <v>815</v>
      </c>
      <c r="V107" s="592"/>
    </row>
    <row r="108" spans="1:22" s="58" customFormat="1" ht="15">
      <c r="A108" s="64" t="s">
        <v>518</v>
      </c>
      <c r="B108" s="553" t="s">
        <v>1441</v>
      </c>
      <c r="C108" s="554" t="s">
        <v>814</v>
      </c>
      <c r="D108" s="555">
        <v>8.4</v>
      </c>
      <c r="E108" s="555">
        <v>2.5</v>
      </c>
      <c r="F108" s="555">
        <v>7.5</v>
      </c>
      <c r="G108" s="555">
        <v>10.8</v>
      </c>
      <c r="H108" s="555">
        <v>2</v>
      </c>
      <c r="I108" s="585">
        <v>30</v>
      </c>
      <c r="J108" s="944" t="s">
        <v>805</v>
      </c>
      <c r="K108" s="931">
        <v>14.2376814</v>
      </c>
      <c r="L108" s="931">
        <v>3</v>
      </c>
      <c r="M108" s="931">
        <v>25</v>
      </c>
      <c r="N108" s="931" t="s">
        <v>815</v>
      </c>
      <c r="V108" s="592"/>
    </row>
    <row r="109" spans="1:22" s="58" customFormat="1" ht="15">
      <c r="A109" s="64" t="s">
        <v>371</v>
      </c>
      <c r="B109" s="553" t="s">
        <v>372</v>
      </c>
      <c r="C109" s="554" t="s">
        <v>814</v>
      </c>
      <c r="D109" s="555">
        <v>60</v>
      </c>
      <c r="E109" s="555">
        <v>0</v>
      </c>
      <c r="F109" s="555">
        <v>20</v>
      </c>
      <c r="G109" s="555">
        <v>50</v>
      </c>
      <c r="H109" s="555">
        <v>20</v>
      </c>
      <c r="I109" s="583"/>
      <c r="J109" s="944" t="s">
        <v>1010</v>
      </c>
      <c r="K109" s="931">
        <v>4.8337200300000003</v>
      </c>
      <c r="L109" s="931">
        <v>2</v>
      </c>
      <c r="M109" s="931">
        <v>15</v>
      </c>
      <c r="N109" s="931" t="s">
        <v>815</v>
      </c>
      <c r="V109" s="592"/>
    </row>
    <row r="110" spans="1:22" s="58" customFormat="1" ht="15">
      <c r="A110" s="64" t="s">
        <v>44</v>
      </c>
      <c r="B110" s="553" t="s">
        <v>1442</v>
      </c>
      <c r="C110" s="554" t="s">
        <v>814</v>
      </c>
      <c r="D110" s="555">
        <v>34.25</v>
      </c>
      <c r="E110" s="555">
        <v>0</v>
      </c>
      <c r="F110" s="555">
        <v>9.7100000000000009</v>
      </c>
      <c r="G110" s="555">
        <v>12.3</v>
      </c>
      <c r="H110" s="555">
        <v>1.29</v>
      </c>
      <c r="I110" s="582">
        <v>40</v>
      </c>
      <c r="J110" s="944" t="s">
        <v>1010</v>
      </c>
      <c r="K110" s="931">
        <v>12.122546399999999</v>
      </c>
      <c r="L110" s="931">
        <v>6</v>
      </c>
      <c r="M110" s="931">
        <v>15</v>
      </c>
      <c r="N110" s="931" t="s">
        <v>815</v>
      </c>
      <c r="V110" s="592"/>
    </row>
    <row r="111" spans="1:22" s="58" customFormat="1" ht="15">
      <c r="A111" s="64" t="s">
        <v>671</v>
      </c>
      <c r="B111" s="553" t="s">
        <v>1443</v>
      </c>
      <c r="C111" s="554" t="s">
        <v>814</v>
      </c>
      <c r="D111" s="555">
        <v>35</v>
      </c>
      <c r="E111" s="555">
        <v>0</v>
      </c>
      <c r="F111" s="555">
        <v>9.85</v>
      </c>
      <c r="G111" s="555">
        <v>12.77</v>
      </c>
      <c r="H111" s="555">
        <v>2.16</v>
      </c>
      <c r="I111" s="582">
        <v>40</v>
      </c>
      <c r="J111" s="944" t="s">
        <v>1010</v>
      </c>
      <c r="K111" s="931">
        <v>10</v>
      </c>
      <c r="L111" s="931">
        <v>6</v>
      </c>
      <c r="M111" s="931">
        <v>15</v>
      </c>
      <c r="N111" s="931" t="s">
        <v>815</v>
      </c>
      <c r="V111" s="592"/>
    </row>
    <row r="112" spans="1:22" s="58" customFormat="1" ht="15">
      <c r="A112" s="64" t="s">
        <v>769</v>
      </c>
      <c r="B112" s="553" t="s">
        <v>1444</v>
      </c>
      <c r="C112" s="554" t="s">
        <v>814</v>
      </c>
      <c r="D112" s="555">
        <v>34.25</v>
      </c>
      <c r="E112" s="555">
        <v>0</v>
      </c>
      <c r="F112" s="555">
        <v>9.7100000000000009</v>
      </c>
      <c r="G112" s="555">
        <v>12.3</v>
      </c>
      <c r="H112" s="555">
        <v>1.29</v>
      </c>
      <c r="I112" s="582">
        <v>40</v>
      </c>
      <c r="J112" s="944" t="s">
        <v>1010</v>
      </c>
      <c r="K112" s="931">
        <v>12.122546399999999</v>
      </c>
      <c r="L112" s="931">
        <v>6</v>
      </c>
      <c r="M112" s="931">
        <v>15</v>
      </c>
      <c r="N112" s="931" t="s">
        <v>815</v>
      </c>
      <c r="V112" s="592"/>
    </row>
    <row r="113" spans="1:22" s="58" customFormat="1" ht="15">
      <c r="A113" s="64" t="s">
        <v>666</v>
      </c>
      <c r="B113" s="553" t="s">
        <v>1445</v>
      </c>
      <c r="C113" s="554" t="s">
        <v>814</v>
      </c>
      <c r="D113" s="555">
        <v>2.5</v>
      </c>
      <c r="E113" s="555">
        <v>0</v>
      </c>
      <c r="F113" s="555">
        <v>1.1499999999999999</v>
      </c>
      <c r="G113" s="555">
        <v>6.03</v>
      </c>
      <c r="H113" s="555">
        <v>1.66</v>
      </c>
      <c r="I113" s="585">
        <v>50</v>
      </c>
      <c r="J113" s="944" t="s">
        <v>1010</v>
      </c>
      <c r="K113" s="931">
        <v>20</v>
      </c>
      <c r="L113" s="931">
        <v>3.58</v>
      </c>
      <c r="M113" s="931">
        <v>200</v>
      </c>
      <c r="N113" s="931" t="s">
        <v>815</v>
      </c>
      <c r="V113" s="592"/>
    </row>
    <row r="114" spans="1:22" s="58" customFormat="1" ht="30">
      <c r="A114" s="64" t="s">
        <v>667</v>
      </c>
      <c r="B114" s="553" t="s">
        <v>1446</v>
      </c>
      <c r="C114" s="554" t="s">
        <v>814</v>
      </c>
      <c r="D114" s="555">
        <v>2.5</v>
      </c>
      <c r="E114" s="555">
        <v>0</v>
      </c>
      <c r="F114" s="555">
        <v>1.1499999999999999</v>
      </c>
      <c r="G114" s="555">
        <v>6.03</v>
      </c>
      <c r="H114" s="555">
        <v>1.66</v>
      </c>
      <c r="I114" s="585">
        <v>50</v>
      </c>
      <c r="J114" s="944" t="s">
        <v>1010</v>
      </c>
      <c r="K114" s="931">
        <v>20</v>
      </c>
      <c r="L114" s="931">
        <v>3.58</v>
      </c>
      <c r="M114" s="931">
        <v>200</v>
      </c>
      <c r="N114" s="931" t="s">
        <v>815</v>
      </c>
      <c r="V114" s="592"/>
    </row>
    <row r="115" spans="1:22" s="58" customFormat="1" ht="30">
      <c r="A115" s="64" t="s">
        <v>679</v>
      </c>
      <c r="B115" s="553" t="s">
        <v>1447</v>
      </c>
      <c r="C115" s="554" t="s">
        <v>814</v>
      </c>
      <c r="D115" s="555">
        <v>65</v>
      </c>
      <c r="E115" s="555">
        <v>0</v>
      </c>
      <c r="F115" s="555">
        <v>50.41</v>
      </c>
      <c r="G115" s="555">
        <v>10</v>
      </c>
      <c r="H115" s="555">
        <v>5.97</v>
      </c>
      <c r="I115" s="583"/>
      <c r="J115" s="944" t="s">
        <v>1010</v>
      </c>
      <c r="K115" s="931">
        <v>6</v>
      </c>
      <c r="L115" s="931">
        <v>6</v>
      </c>
      <c r="M115" s="931">
        <v>25</v>
      </c>
      <c r="N115" s="931" t="s">
        <v>815</v>
      </c>
      <c r="V115" s="592"/>
    </row>
    <row r="116" spans="1:22" s="58" customFormat="1" ht="30">
      <c r="A116" s="64" t="s">
        <v>668</v>
      </c>
      <c r="B116" s="553" t="s">
        <v>1448</v>
      </c>
      <c r="C116" s="554" t="s">
        <v>814</v>
      </c>
      <c r="D116" s="555">
        <v>5</v>
      </c>
      <c r="E116" s="555">
        <v>0</v>
      </c>
      <c r="F116" s="555">
        <v>1.37</v>
      </c>
      <c r="G116" s="555">
        <v>4.82</v>
      </c>
      <c r="H116" s="555">
        <v>0.5</v>
      </c>
      <c r="I116" s="583"/>
      <c r="J116" s="944" t="s">
        <v>1010</v>
      </c>
      <c r="K116" s="931">
        <v>13</v>
      </c>
      <c r="L116" s="931">
        <v>3.58</v>
      </c>
      <c r="M116" s="931">
        <v>200</v>
      </c>
      <c r="N116" s="931" t="s">
        <v>815</v>
      </c>
      <c r="V116" s="592"/>
    </row>
    <row r="117" spans="1:22" s="58" customFormat="1" ht="30">
      <c r="A117" s="64" t="s">
        <v>669</v>
      </c>
      <c r="B117" s="553" t="s">
        <v>1449</v>
      </c>
      <c r="C117" s="554" t="s">
        <v>814</v>
      </c>
      <c r="D117" s="555">
        <v>4.5999999999999996</v>
      </c>
      <c r="E117" s="555">
        <v>0</v>
      </c>
      <c r="F117" s="555">
        <v>1.37</v>
      </c>
      <c r="G117" s="555">
        <v>4.82</v>
      </c>
      <c r="H117" s="555">
        <v>0.5</v>
      </c>
      <c r="I117" s="583"/>
      <c r="J117" s="944" t="s">
        <v>1010</v>
      </c>
      <c r="K117" s="931">
        <v>13.0006053</v>
      </c>
      <c r="L117" s="931">
        <v>3.58</v>
      </c>
      <c r="M117" s="931">
        <v>200</v>
      </c>
      <c r="N117" s="931" t="s">
        <v>815</v>
      </c>
      <c r="V117" s="592"/>
    </row>
    <row r="118" spans="1:22" s="58" customFormat="1" ht="15">
      <c r="A118" s="64" t="s">
        <v>45</v>
      </c>
      <c r="B118" s="553" t="s">
        <v>1450</v>
      </c>
      <c r="C118" s="554" t="s">
        <v>814</v>
      </c>
      <c r="D118" s="555">
        <v>124.04</v>
      </c>
      <c r="E118" s="555">
        <v>0</v>
      </c>
      <c r="F118" s="555">
        <v>4.26</v>
      </c>
      <c r="G118" s="555">
        <v>2.13</v>
      </c>
      <c r="H118" s="555">
        <v>0.44</v>
      </c>
      <c r="I118" s="585">
        <v>70</v>
      </c>
      <c r="J118" s="944" t="s">
        <v>1010</v>
      </c>
      <c r="K118" s="931">
        <v>3.6499808100000002</v>
      </c>
      <c r="L118" s="931">
        <v>2</v>
      </c>
      <c r="M118" s="931">
        <v>10</v>
      </c>
      <c r="N118" s="931" t="s">
        <v>815</v>
      </c>
      <c r="V118" s="592"/>
    </row>
    <row r="119" spans="1:22" s="58" customFormat="1" ht="15">
      <c r="A119" s="64" t="s">
        <v>46</v>
      </c>
      <c r="B119" s="553" t="s">
        <v>1451</v>
      </c>
      <c r="C119" s="554" t="s">
        <v>814</v>
      </c>
      <c r="D119" s="555">
        <v>124.04</v>
      </c>
      <c r="E119" s="555">
        <v>0</v>
      </c>
      <c r="F119" s="555">
        <v>4.26</v>
      </c>
      <c r="G119" s="555">
        <v>2.13</v>
      </c>
      <c r="H119" s="555">
        <v>0.44</v>
      </c>
      <c r="I119" s="585">
        <v>70</v>
      </c>
      <c r="J119" s="944" t="s">
        <v>1010</v>
      </c>
      <c r="K119" s="931">
        <v>3.6499808100000002</v>
      </c>
      <c r="L119" s="931">
        <v>2</v>
      </c>
      <c r="M119" s="931">
        <v>10</v>
      </c>
      <c r="N119" s="931" t="s">
        <v>815</v>
      </c>
      <c r="V119" s="592"/>
    </row>
    <row r="120" spans="1:22" s="58" customFormat="1" ht="15">
      <c r="A120" s="64" t="s">
        <v>324</v>
      </c>
      <c r="B120" s="553" t="s">
        <v>325</v>
      </c>
      <c r="C120" s="554" t="s">
        <v>814</v>
      </c>
      <c r="D120" s="555">
        <v>50</v>
      </c>
      <c r="E120" s="555">
        <v>0</v>
      </c>
      <c r="F120" s="555">
        <v>0</v>
      </c>
      <c r="G120" s="555">
        <v>0</v>
      </c>
      <c r="H120" s="555">
        <v>0</v>
      </c>
      <c r="I120" s="583"/>
      <c r="J120" s="944" t="s">
        <v>1010</v>
      </c>
      <c r="K120" s="931">
        <v>8.5</v>
      </c>
      <c r="L120" s="931">
        <v>5</v>
      </c>
      <c r="M120" s="931">
        <v>50</v>
      </c>
      <c r="N120" s="931" t="s">
        <v>815</v>
      </c>
      <c r="V120" s="592"/>
    </row>
    <row r="121" spans="1:22" s="58" customFormat="1" ht="15">
      <c r="A121" s="64" t="s">
        <v>529</v>
      </c>
      <c r="B121" s="553" t="s">
        <v>1452</v>
      </c>
      <c r="C121" s="554" t="s">
        <v>814</v>
      </c>
      <c r="D121" s="555">
        <v>16</v>
      </c>
      <c r="E121" s="555">
        <v>0</v>
      </c>
      <c r="F121" s="555">
        <v>6</v>
      </c>
      <c r="G121" s="555">
        <v>24</v>
      </c>
      <c r="H121" s="555">
        <v>2.5</v>
      </c>
      <c r="I121" s="585">
        <v>80</v>
      </c>
      <c r="J121" s="944" t="s">
        <v>1010</v>
      </c>
      <c r="K121" s="931">
        <v>10</v>
      </c>
      <c r="L121" s="931">
        <v>5</v>
      </c>
      <c r="M121" s="931">
        <v>50</v>
      </c>
      <c r="N121" s="931" t="s">
        <v>815</v>
      </c>
      <c r="V121" s="592"/>
    </row>
    <row r="122" spans="1:22" s="58" customFormat="1" ht="15">
      <c r="A122" s="64" t="s">
        <v>47</v>
      </c>
      <c r="B122" s="553" t="s">
        <v>1453</v>
      </c>
      <c r="C122" s="554" t="s">
        <v>814</v>
      </c>
      <c r="D122" s="555">
        <v>91.7</v>
      </c>
      <c r="E122" s="555">
        <v>1.21</v>
      </c>
      <c r="F122" s="555">
        <v>52.53</v>
      </c>
      <c r="G122" s="555">
        <v>9.81</v>
      </c>
      <c r="H122" s="555">
        <v>3.95</v>
      </c>
      <c r="I122" s="585">
        <v>70</v>
      </c>
      <c r="J122" s="944" t="s">
        <v>1010</v>
      </c>
      <c r="K122" s="931">
        <v>4.1142975399999999</v>
      </c>
      <c r="L122" s="931">
        <v>3.44</v>
      </c>
      <c r="M122" s="931">
        <v>10</v>
      </c>
      <c r="N122" s="931" t="s">
        <v>815</v>
      </c>
      <c r="V122" s="592"/>
    </row>
    <row r="123" spans="1:22" s="58" customFormat="1" ht="15">
      <c r="A123" s="64" t="s">
        <v>48</v>
      </c>
      <c r="B123" s="553" t="s">
        <v>1454</v>
      </c>
      <c r="C123" s="554" t="s">
        <v>814</v>
      </c>
      <c r="D123" s="555">
        <v>91.7</v>
      </c>
      <c r="E123" s="555">
        <v>1.21</v>
      </c>
      <c r="F123" s="555">
        <v>52.53</v>
      </c>
      <c r="G123" s="555">
        <v>9.81</v>
      </c>
      <c r="H123" s="555">
        <v>3.95</v>
      </c>
      <c r="I123" s="585">
        <v>70</v>
      </c>
      <c r="J123" s="944" t="s">
        <v>1010</v>
      </c>
      <c r="K123" s="931">
        <v>4.1142975399999999</v>
      </c>
      <c r="L123" s="931">
        <v>3.44</v>
      </c>
      <c r="M123" s="931">
        <v>10</v>
      </c>
      <c r="N123" s="931" t="s">
        <v>815</v>
      </c>
      <c r="V123" s="592"/>
    </row>
    <row r="124" spans="1:22" s="58" customFormat="1" ht="15">
      <c r="A124" s="64" t="s">
        <v>586</v>
      </c>
      <c r="B124" s="553" t="s">
        <v>1455</v>
      </c>
      <c r="C124" s="554" t="s">
        <v>814</v>
      </c>
      <c r="D124" s="555">
        <v>70</v>
      </c>
      <c r="E124" s="555">
        <v>5</v>
      </c>
      <c r="F124" s="555">
        <v>65</v>
      </c>
      <c r="G124" s="555">
        <v>3</v>
      </c>
      <c r="H124" s="555">
        <v>0</v>
      </c>
      <c r="I124" s="585">
        <v>70</v>
      </c>
      <c r="J124" s="944" t="s">
        <v>1010</v>
      </c>
      <c r="K124" s="931">
        <v>6.4615384599999999</v>
      </c>
      <c r="L124" s="931">
        <v>3</v>
      </c>
      <c r="M124" s="931">
        <v>20</v>
      </c>
      <c r="N124" s="931" t="s">
        <v>815</v>
      </c>
      <c r="V124" s="592"/>
    </row>
    <row r="125" spans="1:22" s="58" customFormat="1" ht="15">
      <c r="A125" s="64" t="s">
        <v>540</v>
      </c>
      <c r="B125" s="553" t="s">
        <v>1456</v>
      </c>
      <c r="C125" s="554" t="s">
        <v>814</v>
      </c>
      <c r="D125" s="555">
        <v>50</v>
      </c>
      <c r="E125" s="555">
        <v>3.75</v>
      </c>
      <c r="F125" s="555">
        <v>165</v>
      </c>
      <c r="G125" s="555">
        <v>3.5</v>
      </c>
      <c r="H125" s="555">
        <v>4.9000000000000004</v>
      </c>
      <c r="I125" s="585">
        <v>70</v>
      </c>
      <c r="J125" s="944" t="s">
        <v>1010</v>
      </c>
      <c r="K125" s="931">
        <v>8.6486486500000002</v>
      </c>
      <c r="L125" s="931">
        <v>3</v>
      </c>
      <c r="M125" s="931">
        <v>20</v>
      </c>
      <c r="N125" s="931" t="s">
        <v>815</v>
      </c>
      <c r="V125" s="592"/>
    </row>
    <row r="126" spans="1:22" s="58" customFormat="1" ht="15">
      <c r="A126" s="64" t="s">
        <v>683</v>
      </c>
      <c r="B126" s="553" t="s">
        <v>1457</v>
      </c>
      <c r="C126" s="554" t="s">
        <v>814</v>
      </c>
      <c r="D126" s="555">
        <v>70</v>
      </c>
      <c r="E126" s="555">
        <v>4.5</v>
      </c>
      <c r="F126" s="555">
        <v>149</v>
      </c>
      <c r="G126" s="555">
        <v>3.62</v>
      </c>
      <c r="H126" s="555">
        <v>4.3099999999999996</v>
      </c>
      <c r="I126" s="585">
        <v>70</v>
      </c>
      <c r="J126" s="944" t="s">
        <v>1010</v>
      </c>
      <c r="K126" s="931">
        <v>5.8778626000000003</v>
      </c>
      <c r="L126" s="931">
        <v>3</v>
      </c>
      <c r="M126" s="931">
        <v>20</v>
      </c>
      <c r="N126" s="931" t="s">
        <v>815</v>
      </c>
      <c r="V126" s="592"/>
    </row>
    <row r="127" spans="1:22" s="58" customFormat="1" ht="30">
      <c r="A127" s="64" t="s">
        <v>684</v>
      </c>
      <c r="B127" s="553" t="s">
        <v>1458</v>
      </c>
      <c r="C127" s="554" t="s">
        <v>814</v>
      </c>
      <c r="D127" s="555">
        <v>70</v>
      </c>
      <c r="E127" s="555">
        <v>4.2</v>
      </c>
      <c r="F127" s="555">
        <v>149</v>
      </c>
      <c r="G127" s="555">
        <v>3.62</v>
      </c>
      <c r="H127" s="555">
        <v>4.3099999999999996</v>
      </c>
      <c r="I127" s="585">
        <v>70</v>
      </c>
      <c r="J127" s="944" t="s">
        <v>1010</v>
      </c>
      <c r="K127" s="931">
        <v>5.8510638300000002</v>
      </c>
      <c r="L127" s="931">
        <v>3</v>
      </c>
      <c r="M127" s="931">
        <v>20</v>
      </c>
      <c r="N127" s="931" t="s">
        <v>815</v>
      </c>
      <c r="V127" s="592"/>
    </row>
    <row r="128" spans="1:22" s="58" customFormat="1" ht="15">
      <c r="A128" s="64" t="s">
        <v>49</v>
      </c>
      <c r="B128" s="553" t="s">
        <v>1459</v>
      </c>
      <c r="C128" s="554" t="s">
        <v>814</v>
      </c>
      <c r="D128" s="555">
        <v>83.94</v>
      </c>
      <c r="E128" s="555">
        <v>6.3</v>
      </c>
      <c r="F128" s="555">
        <v>84.1</v>
      </c>
      <c r="G128" s="555">
        <v>5.57</v>
      </c>
      <c r="H128" s="555">
        <v>4.63</v>
      </c>
      <c r="I128" s="585">
        <v>70</v>
      </c>
      <c r="J128" s="944" t="s">
        <v>1010</v>
      </c>
      <c r="K128" s="931">
        <v>5.2783923899999996</v>
      </c>
      <c r="L128" s="931">
        <v>3</v>
      </c>
      <c r="M128" s="931">
        <v>20</v>
      </c>
      <c r="N128" s="931" t="s">
        <v>815</v>
      </c>
      <c r="V128" s="592"/>
    </row>
    <row r="129" spans="1:22" s="58" customFormat="1" ht="15">
      <c r="A129" s="64" t="s">
        <v>130</v>
      </c>
      <c r="B129" s="553" t="s">
        <v>131</v>
      </c>
      <c r="C129" s="554" t="s">
        <v>814</v>
      </c>
      <c r="D129" s="555">
        <v>12.5</v>
      </c>
      <c r="E129" s="555">
        <v>1.25</v>
      </c>
      <c r="F129" s="555">
        <v>1.5</v>
      </c>
      <c r="G129" s="555">
        <v>230</v>
      </c>
      <c r="H129" s="555">
        <v>0</v>
      </c>
      <c r="I129" s="583"/>
      <c r="J129" s="944" t="s">
        <v>1010</v>
      </c>
      <c r="K129" s="931">
        <v>16.756896099999999</v>
      </c>
      <c r="L129" s="931">
        <v>1.5</v>
      </c>
      <c r="M129" s="931">
        <v>25</v>
      </c>
      <c r="N129" s="931" t="s">
        <v>815</v>
      </c>
      <c r="V129" s="592"/>
    </row>
    <row r="130" spans="1:22" s="58" customFormat="1" ht="15">
      <c r="A130" s="64" t="s">
        <v>197</v>
      </c>
      <c r="B130" s="553" t="s">
        <v>198</v>
      </c>
      <c r="C130" s="554" t="s">
        <v>814</v>
      </c>
      <c r="D130" s="555">
        <v>100</v>
      </c>
      <c r="E130" s="555">
        <v>0</v>
      </c>
      <c r="F130" s="555">
        <v>0</v>
      </c>
      <c r="G130" s="555">
        <v>50</v>
      </c>
      <c r="H130" s="555">
        <v>0</v>
      </c>
      <c r="I130" s="583"/>
      <c r="J130" s="944" t="s">
        <v>1010</v>
      </c>
      <c r="K130" s="931">
        <v>4.9303944299999998</v>
      </c>
      <c r="L130" s="931">
        <v>2</v>
      </c>
      <c r="M130" s="931">
        <v>10</v>
      </c>
      <c r="N130" s="931" t="s">
        <v>815</v>
      </c>
      <c r="V130" s="592"/>
    </row>
    <row r="131" spans="1:22" s="58" customFormat="1" ht="15">
      <c r="A131" s="64" t="s">
        <v>517</v>
      </c>
      <c r="B131" s="553" t="s">
        <v>1460</v>
      </c>
      <c r="C131" s="554" t="s">
        <v>814</v>
      </c>
      <c r="D131" s="555">
        <v>9</v>
      </c>
      <c r="E131" s="555">
        <v>2.7</v>
      </c>
      <c r="F131" s="555">
        <v>8.9</v>
      </c>
      <c r="G131" s="555">
        <v>11.2</v>
      </c>
      <c r="H131" s="555">
        <v>2</v>
      </c>
      <c r="I131" s="585">
        <v>30</v>
      </c>
      <c r="J131" s="944" t="s">
        <v>805</v>
      </c>
      <c r="K131" s="931">
        <v>14.2857143</v>
      </c>
      <c r="L131" s="931">
        <v>3</v>
      </c>
      <c r="M131" s="931">
        <v>25</v>
      </c>
      <c r="N131" s="931" t="s">
        <v>815</v>
      </c>
      <c r="V131" s="592"/>
    </row>
    <row r="132" spans="1:22" s="58" customFormat="1" ht="15">
      <c r="A132" s="64" t="s">
        <v>454</v>
      </c>
      <c r="B132" s="553" t="s">
        <v>455</v>
      </c>
      <c r="C132" s="554" t="s">
        <v>814</v>
      </c>
      <c r="D132" s="555">
        <v>60</v>
      </c>
      <c r="E132" s="555">
        <v>3</v>
      </c>
      <c r="F132" s="555">
        <v>20</v>
      </c>
      <c r="G132" s="555">
        <v>30</v>
      </c>
      <c r="H132" s="555">
        <v>1</v>
      </c>
      <c r="I132" s="583"/>
      <c r="J132" s="944" t="s">
        <v>1010</v>
      </c>
      <c r="K132" s="931">
        <v>3.0528758100000002</v>
      </c>
      <c r="L132" s="931">
        <v>1.5</v>
      </c>
      <c r="M132" s="931">
        <v>25</v>
      </c>
      <c r="N132" s="931" t="s">
        <v>815</v>
      </c>
      <c r="V132" s="592"/>
    </row>
    <row r="133" spans="1:22" s="58" customFormat="1" ht="15">
      <c r="A133" s="64" t="s">
        <v>456</v>
      </c>
      <c r="B133" s="553" t="s">
        <v>457</v>
      </c>
      <c r="C133" s="554" t="s">
        <v>814</v>
      </c>
      <c r="D133" s="555">
        <v>90</v>
      </c>
      <c r="E133" s="555">
        <v>4.5</v>
      </c>
      <c r="F133" s="555">
        <v>0</v>
      </c>
      <c r="G133" s="555">
        <v>0</v>
      </c>
      <c r="H133" s="555">
        <v>1</v>
      </c>
      <c r="I133" s="583"/>
      <c r="J133" s="944" t="s">
        <v>1010</v>
      </c>
      <c r="K133" s="931">
        <v>3.0528758100000002</v>
      </c>
      <c r="L133" s="931">
        <v>1.5</v>
      </c>
      <c r="M133" s="931">
        <v>25</v>
      </c>
      <c r="N133" s="931" t="s">
        <v>815</v>
      </c>
      <c r="V133" s="592"/>
    </row>
    <row r="134" spans="1:22" s="58" customFormat="1" ht="15">
      <c r="A134" s="64" t="s">
        <v>458</v>
      </c>
      <c r="B134" s="553" t="s">
        <v>459</v>
      </c>
      <c r="C134" s="554" t="s">
        <v>814</v>
      </c>
      <c r="D134" s="555">
        <v>45</v>
      </c>
      <c r="E134" s="555">
        <v>0</v>
      </c>
      <c r="F134" s="555">
        <v>2</v>
      </c>
      <c r="G134" s="555">
        <v>50</v>
      </c>
      <c r="H134" s="555">
        <v>1</v>
      </c>
      <c r="I134" s="583"/>
      <c r="J134" s="944" t="s">
        <v>1010</v>
      </c>
      <c r="K134" s="931">
        <v>5.8004640399999996</v>
      </c>
      <c r="L134" s="931">
        <v>1.5</v>
      </c>
      <c r="M134" s="931">
        <v>25</v>
      </c>
      <c r="N134" s="931" t="s">
        <v>815</v>
      </c>
      <c r="V134" s="592"/>
    </row>
    <row r="135" spans="1:22" s="58" customFormat="1" ht="15">
      <c r="A135" s="64" t="s">
        <v>727</v>
      </c>
      <c r="B135" s="553" t="s">
        <v>728</v>
      </c>
      <c r="C135" s="554" t="s">
        <v>814</v>
      </c>
      <c r="D135" s="555">
        <v>22.2</v>
      </c>
      <c r="E135" s="555">
        <v>0.89</v>
      </c>
      <c r="F135" s="555">
        <v>0</v>
      </c>
      <c r="G135" s="555">
        <v>8.6999999999999993</v>
      </c>
      <c r="H135" s="555">
        <v>0</v>
      </c>
      <c r="I135" s="583"/>
      <c r="J135" s="944" t="s">
        <v>1010</v>
      </c>
      <c r="K135" s="931">
        <v>16.876056800000001</v>
      </c>
      <c r="L135" s="931">
        <v>3.5779640700000002</v>
      </c>
      <c r="M135" s="931">
        <v>200</v>
      </c>
      <c r="N135" s="931" t="s">
        <v>815</v>
      </c>
      <c r="V135" s="592"/>
    </row>
    <row r="136" spans="1:22" s="58" customFormat="1" ht="15">
      <c r="A136" s="64" t="s">
        <v>352</v>
      </c>
      <c r="B136" s="553" t="s">
        <v>353</v>
      </c>
      <c r="C136" s="554" t="s">
        <v>814</v>
      </c>
      <c r="D136" s="555">
        <v>30</v>
      </c>
      <c r="E136" s="555">
        <v>0</v>
      </c>
      <c r="F136" s="555">
        <v>0</v>
      </c>
      <c r="G136" s="555">
        <v>100</v>
      </c>
      <c r="H136" s="555">
        <v>0</v>
      </c>
      <c r="I136" s="583"/>
      <c r="J136" s="944" t="s">
        <v>1010</v>
      </c>
      <c r="K136" s="931">
        <v>4</v>
      </c>
      <c r="L136" s="931">
        <v>1.5</v>
      </c>
      <c r="M136" s="931">
        <v>25</v>
      </c>
      <c r="N136" s="931" t="s">
        <v>815</v>
      </c>
      <c r="V136" s="592"/>
    </row>
    <row r="137" spans="1:22" s="58" customFormat="1" ht="15">
      <c r="A137" s="64" t="s">
        <v>610</v>
      </c>
      <c r="B137" s="553" t="s">
        <v>1461</v>
      </c>
      <c r="C137" s="554" t="s">
        <v>814</v>
      </c>
      <c r="D137" s="555">
        <v>8</v>
      </c>
      <c r="E137" s="555">
        <v>0</v>
      </c>
      <c r="F137" s="555">
        <v>6</v>
      </c>
      <c r="G137" s="555">
        <v>11</v>
      </c>
      <c r="H137" s="555">
        <v>2</v>
      </c>
      <c r="I137" s="585">
        <v>30</v>
      </c>
      <c r="J137" s="944" t="s">
        <v>805</v>
      </c>
      <c r="K137" s="931">
        <v>10</v>
      </c>
      <c r="L137" s="931">
        <v>3</v>
      </c>
      <c r="M137" s="931">
        <v>25</v>
      </c>
      <c r="N137" s="931" t="s">
        <v>815</v>
      </c>
      <c r="V137" s="592"/>
    </row>
    <row r="138" spans="1:22" s="58" customFormat="1" ht="15">
      <c r="A138" s="64" t="s">
        <v>541</v>
      </c>
      <c r="B138" s="553" t="s">
        <v>1462</v>
      </c>
      <c r="C138" s="554" t="s">
        <v>812</v>
      </c>
      <c r="D138" s="555">
        <v>4.5</v>
      </c>
      <c r="E138" s="555">
        <v>2.7</v>
      </c>
      <c r="F138" s="555">
        <v>1.9</v>
      </c>
      <c r="G138" s="555">
        <v>4.4000000000000004</v>
      </c>
      <c r="H138" s="555">
        <v>0</v>
      </c>
      <c r="I138" s="585">
        <v>60</v>
      </c>
      <c r="J138" s="944" t="s">
        <v>796</v>
      </c>
      <c r="K138" s="931">
        <v>15.0006445</v>
      </c>
      <c r="L138" s="931">
        <v>3</v>
      </c>
      <c r="M138" s="931">
        <v>200</v>
      </c>
      <c r="N138" s="931" t="s">
        <v>815</v>
      </c>
      <c r="V138" s="592"/>
    </row>
    <row r="139" spans="1:22" s="58" customFormat="1" ht="15">
      <c r="A139" s="64" t="s">
        <v>373</v>
      </c>
      <c r="B139" s="553" t="s">
        <v>374</v>
      </c>
      <c r="C139" s="554" t="s">
        <v>814</v>
      </c>
      <c r="D139" s="555">
        <v>60</v>
      </c>
      <c r="E139" s="555">
        <v>0</v>
      </c>
      <c r="F139" s="555">
        <v>30</v>
      </c>
      <c r="G139" s="555">
        <v>80</v>
      </c>
      <c r="H139" s="555">
        <v>20</v>
      </c>
      <c r="I139" s="583"/>
      <c r="J139" s="944" t="s">
        <v>1010</v>
      </c>
      <c r="K139" s="931">
        <v>4.9303944299999998</v>
      </c>
      <c r="L139" s="931">
        <v>2</v>
      </c>
      <c r="M139" s="931">
        <v>15</v>
      </c>
      <c r="N139" s="931" t="s">
        <v>815</v>
      </c>
      <c r="V139" s="592"/>
    </row>
    <row r="140" spans="1:22" s="58" customFormat="1" ht="15">
      <c r="A140" s="64" t="s">
        <v>375</v>
      </c>
      <c r="B140" s="553" t="s">
        <v>376</v>
      </c>
      <c r="C140" s="554" t="s">
        <v>814</v>
      </c>
      <c r="D140" s="555">
        <v>70</v>
      </c>
      <c r="E140" s="555">
        <v>0</v>
      </c>
      <c r="F140" s="555">
        <v>30</v>
      </c>
      <c r="G140" s="555">
        <v>80</v>
      </c>
      <c r="H140" s="555">
        <v>0</v>
      </c>
      <c r="I140" s="583"/>
      <c r="J140" s="944" t="s">
        <v>1010</v>
      </c>
      <c r="K140" s="931">
        <v>4.5575074600000001</v>
      </c>
      <c r="L140" s="931">
        <v>2</v>
      </c>
      <c r="M140" s="931">
        <v>15</v>
      </c>
      <c r="N140" s="931" t="s">
        <v>815</v>
      </c>
      <c r="V140" s="592"/>
    </row>
    <row r="141" spans="1:22" s="58" customFormat="1" ht="15">
      <c r="A141" s="64" t="s">
        <v>199</v>
      </c>
      <c r="B141" s="553" t="s">
        <v>200</v>
      </c>
      <c r="C141" s="554" t="s">
        <v>814</v>
      </c>
      <c r="D141" s="555">
        <v>50</v>
      </c>
      <c r="E141" s="555">
        <v>1.25</v>
      </c>
      <c r="F141" s="555">
        <v>40</v>
      </c>
      <c r="G141" s="555">
        <v>80</v>
      </c>
      <c r="H141" s="555">
        <v>30</v>
      </c>
      <c r="I141" s="583"/>
      <c r="J141" s="944" t="s">
        <v>1010</v>
      </c>
      <c r="K141" s="931">
        <v>7.1390326599999998</v>
      </c>
      <c r="L141" s="931">
        <v>3</v>
      </c>
      <c r="M141" s="931">
        <v>25</v>
      </c>
      <c r="N141" s="931" t="s">
        <v>815</v>
      </c>
      <c r="V141" s="592"/>
    </row>
    <row r="142" spans="1:22" s="58" customFormat="1" ht="30">
      <c r="A142" s="64" t="s">
        <v>201</v>
      </c>
      <c r="B142" s="553" t="s">
        <v>202</v>
      </c>
      <c r="C142" s="554" t="s">
        <v>812</v>
      </c>
      <c r="D142" s="555">
        <v>45</v>
      </c>
      <c r="E142" s="555">
        <v>4.5</v>
      </c>
      <c r="F142" s="555">
        <v>2</v>
      </c>
      <c r="G142" s="555">
        <v>50</v>
      </c>
      <c r="H142" s="555">
        <v>0</v>
      </c>
      <c r="I142" s="583"/>
      <c r="J142" s="944" t="s">
        <v>1010</v>
      </c>
      <c r="K142" s="931">
        <v>7.1610667100000001</v>
      </c>
      <c r="L142" s="931">
        <v>1.5</v>
      </c>
      <c r="M142" s="931">
        <v>25</v>
      </c>
      <c r="N142" s="931" t="s">
        <v>815</v>
      </c>
      <c r="V142" s="592"/>
    </row>
    <row r="143" spans="1:22" s="58" customFormat="1" ht="15">
      <c r="A143" s="64" t="s">
        <v>377</v>
      </c>
      <c r="B143" s="553" t="s">
        <v>378</v>
      </c>
      <c r="C143" s="554" t="s">
        <v>814</v>
      </c>
      <c r="D143" s="555">
        <v>80</v>
      </c>
      <c r="E143" s="555">
        <v>0</v>
      </c>
      <c r="F143" s="555">
        <v>30</v>
      </c>
      <c r="G143" s="555">
        <v>80</v>
      </c>
      <c r="H143" s="555">
        <v>20</v>
      </c>
      <c r="I143" s="583"/>
      <c r="J143" s="944" t="s">
        <v>1010</v>
      </c>
      <c r="K143" s="931">
        <v>3.7630510400000001</v>
      </c>
      <c r="L143" s="931">
        <v>2</v>
      </c>
      <c r="M143" s="931">
        <v>15</v>
      </c>
      <c r="N143" s="931" t="s">
        <v>815</v>
      </c>
      <c r="V143" s="592"/>
    </row>
    <row r="144" spans="1:22" s="58" customFormat="1" ht="15">
      <c r="A144" s="64" t="s">
        <v>379</v>
      </c>
      <c r="B144" s="553" t="s">
        <v>380</v>
      </c>
      <c r="C144" s="554" t="s">
        <v>814</v>
      </c>
      <c r="D144" s="555">
        <v>60</v>
      </c>
      <c r="E144" s="555">
        <v>0</v>
      </c>
      <c r="F144" s="555">
        <v>30</v>
      </c>
      <c r="G144" s="555">
        <v>80</v>
      </c>
      <c r="H144" s="555">
        <v>20</v>
      </c>
      <c r="I144" s="583"/>
      <c r="J144" s="944" t="s">
        <v>1010</v>
      </c>
      <c r="K144" s="931">
        <v>4.54369683</v>
      </c>
      <c r="L144" s="931">
        <v>2</v>
      </c>
      <c r="M144" s="931">
        <v>15</v>
      </c>
      <c r="N144" s="931" t="s">
        <v>815</v>
      </c>
      <c r="V144" s="592"/>
    </row>
    <row r="145" spans="1:22" s="58" customFormat="1" ht="15">
      <c r="A145" s="64" t="s">
        <v>381</v>
      </c>
      <c r="B145" s="553" t="s">
        <v>1723</v>
      </c>
      <c r="C145" s="554" t="s">
        <v>814</v>
      </c>
      <c r="D145" s="555">
        <v>45</v>
      </c>
      <c r="E145" s="555">
        <v>4.5</v>
      </c>
      <c r="F145" s="555">
        <v>2</v>
      </c>
      <c r="G145" s="555">
        <v>75</v>
      </c>
      <c r="H145" s="555">
        <v>0</v>
      </c>
      <c r="I145" s="583"/>
      <c r="J145" s="944" t="s">
        <v>1010</v>
      </c>
      <c r="K145" s="931">
        <v>7.1610667100000001</v>
      </c>
      <c r="L145" s="931">
        <v>1.5</v>
      </c>
      <c r="M145" s="931">
        <v>25</v>
      </c>
      <c r="N145" s="931" t="s">
        <v>815</v>
      </c>
      <c r="V145" s="592"/>
    </row>
    <row r="146" spans="1:22" s="58" customFormat="1" ht="15">
      <c r="A146" s="64" t="s">
        <v>382</v>
      </c>
      <c r="B146" s="553" t="s">
        <v>383</v>
      </c>
      <c r="C146" s="554" t="s">
        <v>814</v>
      </c>
      <c r="D146" s="555">
        <v>70</v>
      </c>
      <c r="E146" s="555">
        <v>0</v>
      </c>
      <c r="F146" s="555">
        <v>30</v>
      </c>
      <c r="G146" s="555">
        <v>10</v>
      </c>
      <c r="H146" s="555">
        <v>0</v>
      </c>
      <c r="I146" s="583"/>
      <c r="J146" s="944" t="s">
        <v>1010</v>
      </c>
      <c r="K146" s="931">
        <v>7.2920119300000001</v>
      </c>
      <c r="L146" s="931">
        <v>2</v>
      </c>
      <c r="M146" s="931">
        <v>15</v>
      </c>
      <c r="N146" s="931" t="s">
        <v>815</v>
      </c>
      <c r="V146" s="592"/>
    </row>
    <row r="147" spans="1:22" s="58" customFormat="1" ht="30">
      <c r="A147" s="64" t="s">
        <v>384</v>
      </c>
      <c r="B147" s="553" t="s">
        <v>385</v>
      </c>
      <c r="C147" s="554" t="s">
        <v>814</v>
      </c>
      <c r="D147" s="555">
        <v>60</v>
      </c>
      <c r="E147" s="555">
        <v>0</v>
      </c>
      <c r="F147" s="555">
        <v>30</v>
      </c>
      <c r="G147" s="555">
        <v>80</v>
      </c>
      <c r="H147" s="555">
        <v>20</v>
      </c>
      <c r="I147" s="583"/>
      <c r="J147" s="944" t="s">
        <v>1010</v>
      </c>
      <c r="K147" s="931">
        <v>4.9303944299999998</v>
      </c>
      <c r="L147" s="931">
        <v>2</v>
      </c>
      <c r="M147" s="931">
        <v>15</v>
      </c>
      <c r="N147" s="931" t="s">
        <v>815</v>
      </c>
      <c r="V147" s="592"/>
    </row>
    <row r="148" spans="1:22" s="58" customFormat="1" ht="15">
      <c r="A148" s="64" t="s">
        <v>338</v>
      </c>
      <c r="B148" s="553" t="s">
        <v>339</v>
      </c>
      <c r="C148" s="554" t="s">
        <v>814</v>
      </c>
      <c r="D148" s="555">
        <v>140</v>
      </c>
      <c r="E148" s="555">
        <v>0</v>
      </c>
      <c r="F148" s="555">
        <v>0</v>
      </c>
      <c r="G148" s="555">
        <v>0</v>
      </c>
      <c r="H148" s="555">
        <v>0</v>
      </c>
      <c r="I148" s="585">
        <v>70</v>
      </c>
      <c r="J148" s="944" t="s">
        <v>1010</v>
      </c>
      <c r="K148" s="931">
        <v>3.9360291699999999</v>
      </c>
      <c r="L148" s="931">
        <v>2</v>
      </c>
      <c r="M148" s="931">
        <v>10</v>
      </c>
      <c r="N148" s="931" t="s">
        <v>815</v>
      </c>
      <c r="V148" s="592"/>
    </row>
    <row r="149" spans="1:22" s="58" customFormat="1" ht="15">
      <c r="A149" s="64" t="s">
        <v>340</v>
      </c>
      <c r="B149" s="553" t="s">
        <v>341</v>
      </c>
      <c r="C149" s="554" t="s">
        <v>814</v>
      </c>
      <c r="D149" s="555">
        <v>140</v>
      </c>
      <c r="E149" s="555">
        <v>0</v>
      </c>
      <c r="F149" s="555">
        <v>0</v>
      </c>
      <c r="G149" s="555">
        <v>0</v>
      </c>
      <c r="H149" s="555">
        <v>0</v>
      </c>
      <c r="I149" s="585">
        <v>70</v>
      </c>
      <c r="J149" s="944" t="s">
        <v>1010</v>
      </c>
      <c r="K149" s="931">
        <v>3.3145508800000001</v>
      </c>
      <c r="L149" s="931">
        <v>2</v>
      </c>
      <c r="M149" s="931">
        <v>10</v>
      </c>
      <c r="N149" s="931" t="s">
        <v>815</v>
      </c>
      <c r="V149" s="592"/>
    </row>
    <row r="150" spans="1:22" s="58" customFormat="1" ht="30">
      <c r="A150" s="64" t="s">
        <v>386</v>
      </c>
      <c r="B150" s="553" t="s">
        <v>1724</v>
      </c>
      <c r="C150" s="554" t="s">
        <v>814</v>
      </c>
      <c r="D150" s="555">
        <v>80</v>
      </c>
      <c r="E150" s="555">
        <v>0</v>
      </c>
      <c r="F150" s="555">
        <v>30</v>
      </c>
      <c r="G150" s="555">
        <v>50</v>
      </c>
      <c r="H150" s="555">
        <v>20</v>
      </c>
      <c r="I150" s="583"/>
      <c r="J150" s="944" t="s">
        <v>1010</v>
      </c>
      <c r="K150" s="931">
        <v>4.4953596300000003</v>
      </c>
      <c r="L150" s="931">
        <v>2</v>
      </c>
      <c r="M150" s="931">
        <v>15</v>
      </c>
      <c r="N150" s="931" t="s">
        <v>815</v>
      </c>
      <c r="V150" s="592"/>
    </row>
    <row r="151" spans="1:22" s="58" customFormat="1" ht="15">
      <c r="A151" s="64" t="s">
        <v>387</v>
      </c>
      <c r="B151" s="553" t="s">
        <v>388</v>
      </c>
      <c r="C151" s="554" t="s">
        <v>814</v>
      </c>
      <c r="D151" s="555">
        <v>80</v>
      </c>
      <c r="E151" s="555">
        <v>0</v>
      </c>
      <c r="F151" s="555">
        <v>30</v>
      </c>
      <c r="G151" s="555">
        <v>20</v>
      </c>
      <c r="H151" s="555">
        <v>0</v>
      </c>
      <c r="I151" s="583"/>
      <c r="J151" s="944" t="s">
        <v>1010</v>
      </c>
      <c r="K151" s="931">
        <v>3.7703016200000001</v>
      </c>
      <c r="L151" s="931">
        <v>2</v>
      </c>
      <c r="M151" s="931">
        <v>15</v>
      </c>
      <c r="N151" s="931" t="s">
        <v>815</v>
      </c>
      <c r="V151" s="592"/>
    </row>
    <row r="152" spans="1:22" s="58" customFormat="1" ht="15">
      <c r="A152" s="64" t="s">
        <v>661</v>
      </c>
      <c r="B152" s="553" t="s">
        <v>1463</v>
      </c>
      <c r="C152" s="554" t="s">
        <v>814</v>
      </c>
      <c r="D152" s="555">
        <v>16.899999999999999</v>
      </c>
      <c r="E152" s="555">
        <v>5.9</v>
      </c>
      <c r="F152" s="555">
        <v>15.15</v>
      </c>
      <c r="G152" s="555">
        <v>17.350000000000001</v>
      </c>
      <c r="H152" s="555">
        <v>3.82</v>
      </c>
      <c r="I152" s="585">
        <v>30</v>
      </c>
      <c r="J152" s="944" t="s">
        <v>805</v>
      </c>
      <c r="K152" s="931">
        <v>10.754587600000001</v>
      </c>
      <c r="L152" s="931">
        <v>3</v>
      </c>
      <c r="M152" s="931">
        <v>25</v>
      </c>
      <c r="N152" s="931" t="s">
        <v>815</v>
      </c>
      <c r="V152" s="592"/>
    </row>
    <row r="153" spans="1:22" s="58" customFormat="1" ht="15">
      <c r="A153" s="64" t="s">
        <v>662</v>
      </c>
      <c r="B153" s="553" t="s">
        <v>1464</v>
      </c>
      <c r="C153" s="554" t="s">
        <v>814</v>
      </c>
      <c r="D153" s="555">
        <v>16.899999999999999</v>
      </c>
      <c r="E153" s="555">
        <v>5.9</v>
      </c>
      <c r="F153" s="555">
        <v>15.15</v>
      </c>
      <c r="G153" s="555">
        <v>17.350000000000001</v>
      </c>
      <c r="H153" s="555">
        <v>3.82</v>
      </c>
      <c r="I153" s="585">
        <v>30</v>
      </c>
      <c r="J153" s="944" t="s">
        <v>805</v>
      </c>
      <c r="K153" s="931">
        <v>10.754587600000001</v>
      </c>
      <c r="L153" s="931">
        <v>3</v>
      </c>
      <c r="M153" s="931">
        <v>25</v>
      </c>
      <c r="N153" s="931" t="s">
        <v>815</v>
      </c>
      <c r="V153" s="592"/>
    </row>
    <row r="154" spans="1:22" s="58" customFormat="1" ht="15">
      <c r="A154" s="64" t="s">
        <v>19</v>
      </c>
      <c r="B154" s="553" t="s">
        <v>1465</v>
      </c>
      <c r="C154" s="554" t="s">
        <v>814</v>
      </c>
      <c r="D154" s="555">
        <v>33.119999999999997</v>
      </c>
      <c r="E154" s="555">
        <v>0.94</v>
      </c>
      <c r="F154" s="555">
        <v>31.2</v>
      </c>
      <c r="G154" s="555">
        <v>19.63</v>
      </c>
      <c r="H154" s="555">
        <v>6.47</v>
      </c>
      <c r="I154" s="585">
        <v>30</v>
      </c>
      <c r="J154" s="944" t="s">
        <v>805</v>
      </c>
      <c r="K154" s="931">
        <v>6.53192094</v>
      </c>
      <c r="L154" s="931">
        <v>3</v>
      </c>
      <c r="M154" s="931">
        <v>25</v>
      </c>
      <c r="N154" s="931" t="s">
        <v>815</v>
      </c>
      <c r="V154" s="592"/>
    </row>
    <row r="155" spans="1:22" s="58" customFormat="1" ht="15">
      <c r="A155" s="64" t="s">
        <v>51</v>
      </c>
      <c r="B155" s="553" t="s">
        <v>1466</v>
      </c>
      <c r="C155" s="554" t="s">
        <v>814</v>
      </c>
      <c r="D155" s="555">
        <v>25.53</v>
      </c>
      <c r="E155" s="555">
        <v>2.33</v>
      </c>
      <c r="F155" s="555">
        <v>31.2</v>
      </c>
      <c r="G155" s="555">
        <v>19.63</v>
      </c>
      <c r="H155" s="555">
        <v>6.47</v>
      </c>
      <c r="I155" s="585">
        <v>30</v>
      </c>
      <c r="J155" s="944" t="s">
        <v>805</v>
      </c>
      <c r="K155" s="931">
        <v>9.1802344199999997</v>
      </c>
      <c r="L155" s="931">
        <v>3</v>
      </c>
      <c r="M155" s="931">
        <v>15</v>
      </c>
      <c r="N155" s="931" t="s">
        <v>815</v>
      </c>
      <c r="V155" s="592"/>
    </row>
    <row r="156" spans="1:22" s="58" customFormat="1" ht="30">
      <c r="A156" s="64" t="s">
        <v>389</v>
      </c>
      <c r="B156" s="553" t="s">
        <v>1725</v>
      </c>
      <c r="C156" s="554" t="s">
        <v>812</v>
      </c>
      <c r="D156" s="555">
        <v>45</v>
      </c>
      <c r="E156" s="555">
        <v>4.5</v>
      </c>
      <c r="F156" s="555">
        <v>2</v>
      </c>
      <c r="G156" s="555">
        <v>75</v>
      </c>
      <c r="H156" s="555">
        <v>0</v>
      </c>
      <c r="I156" s="583"/>
      <c r="J156" s="944" t="s">
        <v>1010</v>
      </c>
      <c r="K156" s="931">
        <v>7.1610667100000001</v>
      </c>
      <c r="L156" s="931">
        <v>1.5</v>
      </c>
      <c r="M156" s="931">
        <v>25</v>
      </c>
      <c r="N156" s="931" t="s">
        <v>815</v>
      </c>
      <c r="V156" s="592"/>
    </row>
    <row r="157" spans="1:22" s="58" customFormat="1" ht="15">
      <c r="A157" s="64" t="s">
        <v>390</v>
      </c>
      <c r="B157" s="553" t="s">
        <v>391</v>
      </c>
      <c r="C157" s="554" t="s">
        <v>814</v>
      </c>
      <c r="D157" s="555">
        <v>50</v>
      </c>
      <c r="E157" s="555">
        <v>5</v>
      </c>
      <c r="F157" s="555">
        <v>25</v>
      </c>
      <c r="G157" s="555">
        <v>50</v>
      </c>
      <c r="H157" s="555">
        <v>0</v>
      </c>
      <c r="I157" s="583"/>
      <c r="J157" s="944" t="s">
        <v>1010</v>
      </c>
      <c r="K157" s="931">
        <v>8.8940448599999993</v>
      </c>
      <c r="L157" s="931">
        <v>1.5</v>
      </c>
      <c r="M157" s="931">
        <v>25</v>
      </c>
      <c r="N157" s="931" t="s">
        <v>815</v>
      </c>
      <c r="V157" s="592"/>
    </row>
    <row r="158" spans="1:22" s="58" customFormat="1" ht="15">
      <c r="A158" s="64" t="s">
        <v>114</v>
      </c>
      <c r="B158" s="553" t="s">
        <v>115</v>
      </c>
      <c r="C158" s="554" t="s">
        <v>814</v>
      </c>
      <c r="D158" s="555">
        <v>57</v>
      </c>
      <c r="E158" s="555">
        <v>1.43</v>
      </c>
      <c r="F158" s="555">
        <v>27</v>
      </c>
      <c r="G158" s="555">
        <v>17</v>
      </c>
      <c r="H158" s="555">
        <v>0</v>
      </c>
      <c r="I158" s="583"/>
      <c r="J158" s="944" t="s">
        <v>1010</v>
      </c>
      <c r="K158" s="931">
        <v>8.8724031500000002</v>
      </c>
      <c r="L158" s="931">
        <v>3</v>
      </c>
      <c r="M158" s="931">
        <v>25</v>
      </c>
      <c r="N158" s="931" t="s">
        <v>815</v>
      </c>
      <c r="V158" s="592"/>
    </row>
    <row r="159" spans="1:22" s="58" customFormat="1" ht="15">
      <c r="A159" s="64" t="s">
        <v>533</v>
      </c>
      <c r="B159" s="553" t="s">
        <v>1467</v>
      </c>
      <c r="C159" s="554" t="s">
        <v>814</v>
      </c>
      <c r="D159" s="555">
        <v>5</v>
      </c>
      <c r="E159" s="555">
        <v>0</v>
      </c>
      <c r="F159" s="555">
        <v>3</v>
      </c>
      <c r="G159" s="555">
        <v>17</v>
      </c>
      <c r="H159" s="555">
        <v>1</v>
      </c>
      <c r="I159" s="587">
        <v>0</v>
      </c>
      <c r="J159" s="944" t="s">
        <v>1010</v>
      </c>
      <c r="K159" s="931">
        <v>80</v>
      </c>
      <c r="L159" s="931">
        <v>4.93</v>
      </c>
      <c r="M159" s="931">
        <v>200</v>
      </c>
      <c r="N159" s="931" t="s">
        <v>815</v>
      </c>
      <c r="V159" s="592"/>
    </row>
    <row r="160" spans="1:22" s="58" customFormat="1" ht="30">
      <c r="A160" s="64" t="s">
        <v>53</v>
      </c>
      <c r="B160" s="553" t="s">
        <v>1468</v>
      </c>
      <c r="C160" s="554" t="s">
        <v>814</v>
      </c>
      <c r="D160" s="555">
        <v>35.119999999999997</v>
      </c>
      <c r="E160" s="555">
        <v>0.32</v>
      </c>
      <c r="F160" s="555">
        <v>39.18</v>
      </c>
      <c r="G160" s="555">
        <v>54.93</v>
      </c>
      <c r="H160" s="555">
        <v>3.94</v>
      </c>
      <c r="I160" s="583"/>
      <c r="J160" s="944" t="s">
        <v>1010</v>
      </c>
      <c r="K160" s="931">
        <v>11.588427100000001</v>
      </c>
      <c r="L160" s="931">
        <v>3</v>
      </c>
      <c r="M160" s="931">
        <v>25</v>
      </c>
      <c r="N160" s="931" t="s">
        <v>815</v>
      </c>
      <c r="V160" s="592"/>
    </row>
    <row r="161" spans="1:22" s="58" customFormat="1" ht="15">
      <c r="A161" s="64" t="s">
        <v>203</v>
      </c>
      <c r="B161" s="553" t="s">
        <v>204</v>
      </c>
      <c r="C161" s="554" t="s">
        <v>812</v>
      </c>
      <c r="D161" s="555">
        <v>2.9</v>
      </c>
      <c r="E161" s="555">
        <v>0.03</v>
      </c>
      <c r="F161" s="555">
        <v>0.11</v>
      </c>
      <c r="G161" s="555">
        <v>0.03</v>
      </c>
      <c r="H161" s="555">
        <v>0</v>
      </c>
      <c r="I161" s="583"/>
      <c r="J161" s="944" t="s">
        <v>1010</v>
      </c>
      <c r="K161" s="931">
        <v>10.105338</v>
      </c>
      <c r="L161" s="931">
        <v>3</v>
      </c>
      <c r="M161" s="931">
        <v>25</v>
      </c>
      <c r="N161" s="931" t="s">
        <v>816</v>
      </c>
      <c r="V161" s="592"/>
    </row>
    <row r="162" spans="1:22" s="58" customFormat="1" ht="15">
      <c r="A162" s="64" t="s">
        <v>326</v>
      </c>
      <c r="B162" s="553" t="s">
        <v>327</v>
      </c>
      <c r="C162" s="554" t="s">
        <v>814</v>
      </c>
      <c r="D162" s="555">
        <v>120</v>
      </c>
      <c r="E162" s="555">
        <v>12</v>
      </c>
      <c r="F162" s="555">
        <v>0</v>
      </c>
      <c r="G162" s="555">
        <v>0</v>
      </c>
      <c r="H162" s="555">
        <v>0</v>
      </c>
      <c r="I162" s="583"/>
      <c r="J162" s="944" t="s">
        <v>1010</v>
      </c>
      <c r="K162" s="931">
        <v>4.6296296300000002</v>
      </c>
      <c r="L162" s="931">
        <v>1.5</v>
      </c>
      <c r="M162" s="931">
        <v>25</v>
      </c>
      <c r="N162" s="931" t="s">
        <v>815</v>
      </c>
      <c r="V162" s="592"/>
    </row>
    <row r="163" spans="1:22" s="58" customFormat="1" ht="15">
      <c r="A163" s="64" t="s">
        <v>392</v>
      </c>
      <c r="B163" s="553" t="s">
        <v>393</v>
      </c>
      <c r="C163" s="554" t="s">
        <v>814</v>
      </c>
      <c r="D163" s="555">
        <v>60</v>
      </c>
      <c r="E163" s="555">
        <v>0</v>
      </c>
      <c r="F163" s="555">
        <v>15</v>
      </c>
      <c r="G163" s="555">
        <v>15</v>
      </c>
      <c r="H163" s="555">
        <v>0</v>
      </c>
      <c r="I163" s="583"/>
      <c r="J163" s="944" t="s">
        <v>1010</v>
      </c>
      <c r="K163" s="931">
        <v>4.3503480300000001</v>
      </c>
      <c r="L163" s="931">
        <v>3</v>
      </c>
      <c r="M163" s="931">
        <v>20</v>
      </c>
      <c r="N163" s="931" t="s">
        <v>815</v>
      </c>
      <c r="V163" s="592"/>
    </row>
    <row r="164" spans="1:22" s="58" customFormat="1" ht="15">
      <c r="A164" s="64" t="s">
        <v>394</v>
      </c>
      <c r="B164" s="553" t="s">
        <v>395</v>
      </c>
      <c r="C164" s="554" t="s">
        <v>814</v>
      </c>
      <c r="D164" s="555">
        <v>50</v>
      </c>
      <c r="E164" s="555">
        <v>0</v>
      </c>
      <c r="F164" s="555">
        <v>40</v>
      </c>
      <c r="G164" s="555">
        <v>60</v>
      </c>
      <c r="H164" s="555">
        <v>16</v>
      </c>
      <c r="I164" s="583"/>
      <c r="J164" s="944" t="s">
        <v>1010</v>
      </c>
      <c r="K164" s="931">
        <v>6.9605568399999997</v>
      </c>
      <c r="L164" s="931">
        <v>2</v>
      </c>
      <c r="M164" s="931">
        <v>15</v>
      </c>
      <c r="N164" s="931" t="s">
        <v>815</v>
      </c>
      <c r="V164" s="592"/>
    </row>
    <row r="165" spans="1:22" s="58" customFormat="1" ht="15">
      <c r="A165" s="64" t="s">
        <v>527</v>
      </c>
      <c r="B165" s="553" t="s">
        <v>1469</v>
      </c>
      <c r="C165" s="554" t="s">
        <v>814</v>
      </c>
      <c r="D165" s="555">
        <v>5.2</v>
      </c>
      <c r="E165" s="555">
        <v>0</v>
      </c>
      <c r="F165" s="555">
        <v>2.6</v>
      </c>
      <c r="G165" s="555">
        <v>5.4</v>
      </c>
      <c r="H165" s="555">
        <v>5</v>
      </c>
      <c r="I165" s="583"/>
      <c r="J165" s="944" t="s">
        <v>1010</v>
      </c>
      <c r="K165" s="931">
        <v>29.999553800000001</v>
      </c>
      <c r="L165" s="931">
        <v>3.58</v>
      </c>
      <c r="M165" s="931">
        <v>600</v>
      </c>
      <c r="N165" s="931" t="s">
        <v>815</v>
      </c>
      <c r="V165" s="592"/>
    </row>
    <row r="166" spans="1:22" s="58" customFormat="1" ht="15">
      <c r="A166" s="64" t="s">
        <v>205</v>
      </c>
      <c r="B166" s="553" t="s">
        <v>206</v>
      </c>
      <c r="C166" s="554" t="s">
        <v>814</v>
      </c>
      <c r="D166" s="555">
        <v>60</v>
      </c>
      <c r="E166" s="555">
        <v>4.2</v>
      </c>
      <c r="F166" s="555">
        <v>149</v>
      </c>
      <c r="G166" s="555">
        <v>30</v>
      </c>
      <c r="H166" s="555">
        <v>14</v>
      </c>
      <c r="I166" s="583"/>
      <c r="J166" s="944" t="s">
        <v>1010</v>
      </c>
      <c r="K166" s="931">
        <v>6.2724014300000004</v>
      </c>
      <c r="L166" s="931">
        <v>2</v>
      </c>
      <c r="M166" s="931">
        <v>10</v>
      </c>
      <c r="N166" s="931" t="s">
        <v>815</v>
      </c>
      <c r="V166" s="592"/>
    </row>
    <row r="167" spans="1:22" s="58" customFormat="1" ht="15">
      <c r="A167" s="64" t="s">
        <v>54</v>
      </c>
      <c r="B167" s="553" t="s">
        <v>1470</v>
      </c>
      <c r="C167" s="554" t="s">
        <v>814</v>
      </c>
      <c r="D167" s="555">
        <v>113.84</v>
      </c>
      <c r="E167" s="555">
        <v>7.63</v>
      </c>
      <c r="F167" s="555">
        <v>56.6</v>
      </c>
      <c r="G167" s="555">
        <v>10.3</v>
      </c>
      <c r="H167" s="555">
        <v>0</v>
      </c>
      <c r="I167" s="583"/>
      <c r="J167" s="944" t="s">
        <v>1010</v>
      </c>
      <c r="K167" s="931">
        <v>2.8944430200000002</v>
      </c>
      <c r="L167" s="931">
        <v>2</v>
      </c>
      <c r="M167" s="931">
        <v>10</v>
      </c>
      <c r="N167" s="931" t="s">
        <v>815</v>
      </c>
      <c r="V167" s="592"/>
    </row>
    <row r="168" spans="1:22" s="58" customFormat="1" ht="15">
      <c r="A168" s="64" t="s">
        <v>328</v>
      </c>
      <c r="B168" s="553" t="s">
        <v>329</v>
      </c>
      <c r="C168" s="554" t="s">
        <v>814</v>
      </c>
      <c r="D168" s="555">
        <v>80</v>
      </c>
      <c r="E168" s="555">
        <v>0</v>
      </c>
      <c r="F168" s="555">
        <v>7.5</v>
      </c>
      <c r="G168" s="555">
        <v>15</v>
      </c>
      <c r="H168" s="555">
        <v>5</v>
      </c>
      <c r="I168" s="587">
        <v>30</v>
      </c>
      <c r="J168" s="944" t="s">
        <v>1010</v>
      </c>
      <c r="K168" s="931">
        <v>6.25</v>
      </c>
      <c r="L168" s="931">
        <v>3</v>
      </c>
      <c r="M168" s="931">
        <v>15</v>
      </c>
      <c r="N168" s="931" t="s">
        <v>815</v>
      </c>
      <c r="V168" s="592"/>
    </row>
    <row r="169" spans="1:22" s="58" customFormat="1" ht="30">
      <c r="A169" s="64" t="s">
        <v>688</v>
      </c>
      <c r="B169" s="553" t="s">
        <v>1726</v>
      </c>
      <c r="C169" s="554" t="s">
        <v>814</v>
      </c>
      <c r="D169" s="555">
        <v>135</v>
      </c>
      <c r="E169" s="555">
        <v>0</v>
      </c>
      <c r="F169" s="555">
        <v>9.17</v>
      </c>
      <c r="G169" s="555">
        <v>1.93</v>
      </c>
      <c r="H169" s="555">
        <v>1.66</v>
      </c>
      <c r="I169" s="587">
        <v>70</v>
      </c>
      <c r="J169" s="944" t="s">
        <v>1010</v>
      </c>
      <c r="K169" s="931">
        <v>3</v>
      </c>
      <c r="L169" s="931">
        <v>2</v>
      </c>
      <c r="M169" s="931">
        <v>10</v>
      </c>
      <c r="N169" s="931" t="s">
        <v>815</v>
      </c>
      <c r="V169" s="592"/>
    </row>
    <row r="170" spans="1:22" s="58" customFormat="1" ht="15">
      <c r="A170" s="64" t="s">
        <v>26</v>
      </c>
      <c r="B170" s="553" t="s">
        <v>1471</v>
      </c>
      <c r="C170" s="554" t="s">
        <v>814</v>
      </c>
      <c r="D170" s="555">
        <v>133.88999999999999</v>
      </c>
      <c r="E170" s="555">
        <v>0</v>
      </c>
      <c r="F170" s="555">
        <v>8.4499999999999993</v>
      </c>
      <c r="G170" s="555">
        <v>6.58</v>
      </c>
      <c r="H170" s="555">
        <v>3</v>
      </c>
      <c r="I170" s="587">
        <v>70</v>
      </c>
      <c r="J170" s="944" t="s">
        <v>1010</v>
      </c>
      <c r="K170" s="931">
        <v>3.5041058600000001</v>
      </c>
      <c r="L170" s="931">
        <v>2</v>
      </c>
      <c r="M170" s="931">
        <v>10</v>
      </c>
      <c r="N170" s="931" t="s">
        <v>815</v>
      </c>
      <c r="V170" s="592"/>
    </row>
    <row r="171" spans="1:22" s="58" customFormat="1" ht="30">
      <c r="A171" s="64" t="s">
        <v>685</v>
      </c>
      <c r="B171" s="553" t="s">
        <v>1472</v>
      </c>
      <c r="C171" s="554" t="s">
        <v>814</v>
      </c>
      <c r="D171" s="555">
        <v>140</v>
      </c>
      <c r="E171" s="555">
        <v>0</v>
      </c>
      <c r="F171" s="555">
        <v>10.08</v>
      </c>
      <c r="G171" s="555">
        <v>3.01</v>
      </c>
      <c r="H171" s="555">
        <v>0</v>
      </c>
      <c r="I171" s="587">
        <v>70</v>
      </c>
      <c r="J171" s="944" t="s">
        <v>1010</v>
      </c>
      <c r="K171" s="931">
        <v>3</v>
      </c>
      <c r="L171" s="931">
        <v>2</v>
      </c>
      <c r="M171" s="931">
        <v>10</v>
      </c>
      <c r="N171" s="931" t="s">
        <v>815</v>
      </c>
      <c r="V171" s="592"/>
    </row>
    <row r="172" spans="1:22" s="58" customFormat="1" ht="15">
      <c r="A172" s="64" t="s">
        <v>534</v>
      </c>
      <c r="B172" s="553" t="s">
        <v>1473</v>
      </c>
      <c r="C172" s="554" t="s">
        <v>814</v>
      </c>
      <c r="D172" s="555">
        <v>5</v>
      </c>
      <c r="E172" s="555">
        <v>0</v>
      </c>
      <c r="F172" s="555">
        <v>3</v>
      </c>
      <c r="G172" s="555">
        <v>17</v>
      </c>
      <c r="H172" s="555">
        <v>2</v>
      </c>
      <c r="I172" s="587">
        <v>0</v>
      </c>
      <c r="J172" s="944" t="s">
        <v>1010</v>
      </c>
      <c r="K172" s="931">
        <v>80</v>
      </c>
      <c r="L172" s="931">
        <v>4.93</v>
      </c>
      <c r="M172" s="931">
        <v>200</v>
      </c>
      <c r="N172" s="931" t="s">
        <v>815</v>
      </c>
      <c r="V172" s="592"/>
    </row>
    <row r="173" spans="1:22" s="58" customFormat="1" ht="15">
      <c r="A173" s="64" t="s">
        <v>20</v>
      </c>
      <c r="B173" s="553" t="s">
        <v>1474</v>
      </c>
      <c r="C173" s="554" t="s">
        <v>814</v>
      </c>
      <c r="D173" s="555">
        <v>28.26</v>
      </c>
      <c r="E173" s="555">
        <v>2.08</v>
      </c>
      <c r="F173" s="555">
        <v>31.2</v>
      </c>
      <c r="G173" s="555">
        <v>19.63</v>
      </c>
      <c r="H173" s="555">
        <v>6.47</v>
      </c>
      <c r="I173" s="587">
        <v>30</v>
      </c>
      <c r="J173" s="944" t="s">
        <v>805</v>
      </c>
      <c r="K173" s="931">
        <v>8.4323858200000004</v>
      </c>
      <c r="L173" s="931">
        <v>3</v>
      </c>
      <c r="M173" s="931">
        <v>15</v>
      </c>
      <c r="N173" s="931" t="s">
        <v>815</v>
      </c>
      <c r="V173" s="592"/>
    </row>
    <row r="174" spans="1:22" s="58" customFormat="1" ht="15">
      <c r="A174" s="64" t="s">
        <v>524</v>
      </c>
      <c r="B174" s="553" t="s">
        <v>1475</v>
      </c>
      <c r="C174" s="554" t="s">
        <v>814</v>
      </c>
      <c r="D174" s="555">
        <v>16.399999999999999</v>
      </c>
      <c r="E174" s="555">
        <v>3.3</v>
      </c>
      <c r="F174" s="555">
        <v>15.5</v>
      </c>
      <c r="G174" s="555">
        <v>18.100000000000001</v>
      </c>
      <c r="H174" s="555">
        <v>8.8000000000000007</v>
      </c>
      <c r="I174" s="587">
        <v>30</v>
      </c>
      <c r="J174" s="944" t="s">
        <v>805</v>
      </c>
      <c r="K174" s="931">
        <v>15.0227591</v>
      </c>
      <c r="L174" s="931">
        <v>3</v>
      </c>
      <c r="M174" s="931">
        <v>25</v>
      </c>
      <c r="N174" s="931" t="s">
        <v>815</v>
      </c>
      <c r="V174" s="592"/>
    </row>
    <row r="175" spans="1:22" s="58" customFormat="1" ht="15">
      <c r="A175" s="64" t="s">
        <v>116</v>
      </c>
      <c r="B175" s="553" t="s">
        <v>117</v>
      </c>
      <c r="C175" s="554" t="s">
        <v>814</v>
      </c>
      <c r="D175" s="555">
        <v>173</v>
      </c>
      <c r="E175" s="555">
        <v>8.65</v>
      </c>
      <c r="F175" s="555">
        <v>0</v>
      </c>
      <c r="G175" s="555">
        <v>0</v>
      </c>
      <c r="H175" s="555">
        <v>0</v>
      </c>
      <c r="I175" s="587"/>
      <c r="J175" s="944" t="s">
        <v>1010</v>
      </c>
      <c r="K175" s="931">
        <v>2.1052490399999999</v>
      </c>
      <c r="L175" s="931">
        <v>1.5</v>
      </c>
      <c r="M175" s="931">
        <v>25</v>
      </c>
      <c r="N175" s="931" t="s">
        <v>815</v>
      </c>
      <c r="V175" s="592"/>
    </row>
    <row r="176" spans="1:22" s="58" customFormat="1" ht="15">
      <c r="A176" s="64" t="s">
        <v>27</v>
      </c>
      <c r="B176" s="553" t="s">
        <v>1476</v>
      </c>
      <c r="C176" s="554" t="s">
        <v>814</v>
      </c>
      <c r="D176" s="555">
        <v>126.67</v>
      </c>
      <c r="E176" s="555">
        <v>0</v>
      </c>
      <c r="F176" s="555">
        <v>8.09</v>
      </c>
      <c r="G176" s="555">
        <v>6.3</v>
      </c>
      <c r="H176" s="555">
        <v>28.82</v>
      </c>
      <c r="I176" s="587">
        <v>70</v>
      </c>
      <c r="J176" s="944" t="s">
        <v>1010</v>
      </c>
      <c r="K176" s="931">
        <v>3.3512367599999999</v>
      </c>
      <c r="L176" s="931">
        <v>2</v>
      </c>
      <c r="M176" s="931">
        <v>10</v>
      </c>
      <c r="N176" s="931" t="s">
        <v>815</v>
      </c>
      <c r="V176" s="592"/>
    </row>
    <row r="177" spans="1:22" s="58" customFormat="1" ht="15">
      <c r="A177" s="64" t="s">
        <v>342</v>
      </c>
      <c r="B177" s="553" t="s">
        <v>343</v>
      </c>
      <c r="C177" s="554" t="s">
        <v>814</v>
      </c>
      <c r="D177" s="555">
        <v>140</v>
      </c>
      <c r="E177" s="555">
        <v>0</v>
      </c>
      <c r="F177" s="555">
        <v>0</v>
      </c>
      <c r="G177" s="555">
        <v>0</v>
      </c>
      <c r="H177" s="555">
        <v>0</v>
      </c>
      <c r="I177" s="587">
        <v>70</v>
      </c>
      <c r="J177" s="944" t="s">
        <v>1010</v>
      </c>
      <c r="K177" s="931">
        <v>3.52171031</v>
      </c>
      <c r="L177" s="931">
        <v>2</v>
      </c>
      <c r="M177" s="931">
        <v>10</v>
      </c>
      <c r="N177" s="931" t="s">
        <v>815</v>
      </c>
      <c r="V177" s="592"/>
    </row>
    <row r="178" spans="1:22" s="58" customFormat="1" ht="15">
      <c r="A178" s="64" t="s">
        <v>28</v>
      </c>
      <c r="B178" s="553" t="s">
        <v>1477</v>
      </c>
      <c r="C178" s="554" t="s">
        <v>814</v>
      </c>
      <c r="D178" s="555">
        <v>125.66</v>
      </c>
      <c r="E178" s="555">
        <v>0</v>
      </c>
      <c r="F178" s="555">
        <v>8.09</v>
      </c>
      <c r="G178" s="555">
        <v>6.3</v>
      </c>
      <c r="H178" s="555">
        <v>28.82</v>
      </c>
      <c r="I178" s="587">
        <v>70</v>
      </c>
      <c r="J178" s="944" t="s">
        <v>1010</v>
      </c>
      <c r="K178" s="931">
        <v>3.2671577599999999</v>
      </c>
      <c r="L178" s="931">
        <v>2</v>
      </c>
      <c r="M178" s="931">
        <v>10</v>
      </c>
      <c r="N178" s="931" t="s">
        <v>815</v>
      </c>
      <c r="V178" s="592"/>
    </row>
    <row r="179" spans="1:22" s="58" customFormat="1" ht="30">
      <c r="A179" s="64" t="s">
        <v>689</v>
      </c>
      <c r="B179" s="553" t="s">
        <v>1478</v>
      </c>
      <c r="C179" s="554" t="s">
        <v>814</v>
      </c>
      <c r="D179" s="555">
        <v>130</v>
      </c>
      <c r="E179" s="555">
        <v>0</v>
      </c>
      <c r="F179" s="555">
        <v>10.77</v>
      </c>
      <c r="G179" s="555">
        <v>5.0599999999999996</v>
      </c>
      <c r="H179" s="555">
        <v>4.3099999999999996</v>
      </c>
      <c r="I179" s="587">
        <v>70</v>
      </c>
      <c r="J179" s="944" t="s">
        <v>1010</v>
      </c>
      <c r="K179" s="931">
        <v>3</v>
      </c>
      <c r="L179" s="931">
        <v>2</v>
      </c>
      <c r="M179" s="931">
        <v>10</v>
      </c>
      <c r="N179" s="931" t="s">
        <v>815</v>
      </c>
      <c r="V179" s="592"/>
    </row>
    <row r="180" spans="1:22" s="58" customFormat="1" ht="15">
      <c r="A180" s="64" t="s">
        <v>30</v>
      </c>
      <c r="B180" s="553" t="s">
        <v>1479</v>
      </c>
      <c r="C180" s="554" t="s">
        <v>814</v>
      </c>
      <c r="D180" s="555">
        <v>109.83</v>
      </c>
      <c r="E180" s="555">
        <v>0</v>
      </c>
      <c r="F180" s="555">
        <v>8.09</v>
      </c>
      <c r="G180" s="555">
        <v>6.3</v>
      </c>
      <c r="H180" s="555">
        <v>28.82</v>
      </c>
      <c r="I180" s="587">
        <v>70</v>
      </c>
      <c r="J180" s="944" t="s">
        <v>1010</v>
      </c>
      <c r="K180" s="931">
        <v>3.9770385500000001</v>
      </c>
      <c r="L180" s="931">
        <v>2</v>
      </c>
      <c r="M180" s="931">
        <v>10</v>
      </c>
      <c r="N180" s="931" t="s">
        <v>815</v>
      </c>
      <c r="V180" s="592"/>
    </row>
    <row r="181" spans="1:22" s="58" customFormat="1" ht="15">
      <c r="A181" s="64" t="s">
        <v>29</v>
      </c>
      <c r="B181" s="553" t="s">
        <v>1480</v>
      </c>
      <c r="C181" s="554" t="s">
        <v>814</v>
      </c>
      <c r="D181" s="555">
        <v>133.46</v>
      </c>
      <c r="E181" s="555">
        <v>0</v>
      </c>
      <c r="F181" s="555">
        <v>8.09</v>
      </c>
      <c r="G181" s="555">
        <v>6.3</v>
      </c>
      <c r="H181" s="555">
        <v>28.82</v>
      </c>
      <c r="I181" s="587">
        <v>70</v>
      </c>
      <c r="J181" s="944" t="s">
        <v>1010</v>
      </c>
      <c r="K181" s="931">
        <v>3.2166802300000001</v>
      </c>
      <c r="L181" s="931">
        <v>2</v>
      </c>
      <c r="M181" s="931">
        <v>10</v>
      </c>
      <c r="N181" s="931" t="s">
        <v>815</v>
      </c>
      <c r="V181" s="592"/>
    </row>
    <row r="182" spans="1:22" s="58" customFormat="1" ht="15">
      <c r="A182" s="64" t="s">
        <v>532</v>
      </c>
      <c r="B182" s="553" t="s">
        <v>1481</v>
      </c>
      <c r="C182" s="554" t="s">
        <v>814</v>
      </c>
      <c r="D182" s="555">
        <v>140</v>
      </c>
      <c r="E182" s="555">
        <v>0</v>
      </c>
      <c r="F182" s="555">
        <v>0</v>
      </c>
      <c r="G182" s="555">
        <v>0</v>
      </c>
      <c r="H182" s="555">
        <v>0</v>
      </c>
      <c r="I182" s="587">
        <v>70</v>
      </c>
      <c r="J182" s="944" t="s">
        <v>1010</v>
      </c>
      <c r="K182" s="931">
        <v>3</v>
      </c>
      <c r="L182" s="931">
        <v>2</v>
      </c>
      <c r="M182" s="931">
        <v>10</v>
      </c>
      <c r="N182" s="931" t="s">
        <v>815</v>
      </c>
      <c r="V182" s="592"/>
    </row>
    <row r="183" spans="1:22" s="58" customFormat="1" ht="15">
      <c r="A183" s="64" t="s">
        <v>771</v>
      </c>
      <c r="B183" s="553" t="s">
        <v>1482</v>
      </c>
      <c r="C183" s="554" t="s">
        <v>814</v>
      </c>
      <c r="D183" s="555">
        <v>9.42</v>
      </c>
      <c r="E183" s="555">
        <v>2.08</v>
      </c>
      <c r="F183" s="555">
        <v>11.74</v>
      </c>
      <c r="G183" s="555">
        <v>9.86</v>
      </c>
      <c r="H183" s="555">
        <v>3.02</v>
      </c>
      <c r="I183" s="583"/>
      <c r="J183" s="944" t="s">
        <v>1010</v>
      </c>
      <c r="K183" s="931">
        <v>12.232341</v>
      </c>
      <c r="L183" s="931">
        <v>3</v>
      </c>
      <c r="M183" s="931">
        <v>25</v>
      </c>
      <c r="N183" s="931" t="s">
        <v>815</v>
      </c>
      <c r="V183" s="592"/>
    </row>
    <row r="184" spans="1:22" s="58" customFormat="1" ht="15">
      <c r="A184" s="64" t="s">
        <v>600</v>
      </c>
      <c r="B184" s="553" t="s">
        <v>1483</v>
      </c>
      <c r="C184" s="554" t="s">
        <v>812</v>
      </c>
      <c r="D184" s="555">
        <v>8.4</v>
      </c>
      <c r="E184" s="555">
        <v>5.3</v>
      </c>
      <c r="F184" s="555">
        <v>6</v>
      </c>
      <c r="G184" s="555">
        <v>4.5999999999999996</v>
      </c>
      <c r="H184" s="555">
        <v>2.2999999999999998</v>
      </c>
      <c r="I184" s="583"/>
      <c r="J184" s="944" t="s">
        <v>1010</v>
      </c>
      <c r="K184" s="931">
        <v>16.258139400000001</v>
      </c>
      <c r="L184" s="931">
        <v>3</v>
      </c>
      <c r="M184" s="931">
        <v>200</v>
      </c>
      <c r="N184" s="931" t="s">
        <v>816</v>
      </c>
      <c r="V184" s="592"/>
    </row>
    <row r="185" spans="1:22" s="58" customFormat="1" ht="15">
      <c r="A185" s="64" t="s">
        <v>698</v>
      </c>
      <c r="B185" s="553" t="s">
        <v>1484</v>
      </c>
      <c r="C185" s="554" t="s">
        <v>812</v>
      </c>
      <c r="D185" s="555">
        <v>9.1999999999999993</v>
      </c>
      <c r="E185" s="555">
        <v>6.5</v>
      </c>
      <c r="F185" s="555">
        <v>7</v>
      </c>
      <c r="G185" s="555">
        <v>5</v>
      </c>
      <c r="H185" s="555">
        <v>1.8</v>
      </c>
      <c r="I185" s="583"/>
      <c r="J185" s="944" t="s">
        <v>1010</v>
      </c>
      <c r="K185" s="931">
        <v>20.4434133</v>
      </c>
      <c r="L185" s="931">
        <v>3</v>
      </c>
      <c r="M185" s="931">
        <v>200</v>
      </c>
      <c r="N185" s="931" t="s">
        <v>816</v>
      </c>
      <c r="V185" s="592"/>
    </row>
    <row r="186" spans="1:22" s="58" customFormat="1" ht="15">
      <c r="A186" s="64" t="s">
        <v>520</v>
      </c>
      <c r="B186" s="553" t="s">
        <v>1485</v>
      </c>
      <c r="C186" s="554" t="s">
        <v>814</v>
      </c>
      <c r="D186" s="555">
        <v>17.5</v>
      </c>
      <c r="E186" s="555">
        <v>8.8000000000000007</v>
      </c>
      <c r="F186" s="555">
        <v>15</v>
      </c>
      <c r="G186" s="555">
        <v>13.5</v>
      </c>
      <c r="H186" s="555">
        <v>5</v>
      </c>
      <c r="I186" s="583"/>
      <c r="J186" s="944" t="s">
        <v>1010</v>
      </c>
      <c r="K186" s="931">
        <v>24.137930999999998</v>
      </c>
      <c r="L186" s="931">
        <v>3</v>
      </c>
      <c r="M186" s="931">
        <v>25</v>
      </c>
      <c r="N186" s="931" t="s">
        <v>815</v>
      </c>
      <c r="V186" s="592"/>
    </row>
    <row r="187" spans="1:22" s="58" customFormat="1" ht="15">
      <c r="A187" s="64" t="s">
        <v>646</v>
      </c>
      <c r="B187" s="553" t="s">
        <v>1486</v>
      </c>
      <c r="C187" s="554" t="s">
        <v>814</v>
      </c>
      <c r="D187" s="555">
        <v>9.1</v>
      </c>
      <c r="E187" s="555">
        <v>5</v>
      </c>
      <c r="F187" s="555">
        <v>10.77</v>
      </c>
      <c r="G187" s="555">
        <v>6.87</v>
      </c>
      <c r="H187" s="555">
        <v>1.49</v>
      </c>
      <c r="I187" s="583"/>
      <c r="J187" s="944" t="s">
        <v>1010</v>
      </c>
      <c r="K187" s="931">
        <v>8.8775394700000003</v>
      </c>
      <c r="L187" s="931">
        <v>3</v>
      </c>
      <c r="M187" s="931">
        <v>25</v>
      </c>
      <c r="N187" s="931" t="s">
        <v>815</v>
      </c>
      <c r="V187" s="592"/>
    </row>
    <row r="188" spans="1:22" s="58" customFormat="1" ht="30">
      <c r="A188" s="64" t="s">
        <v>647</v>
      </c>
      <c r="B188" s="553" t="s">
        <v>1487</v>
      </c>
      <c r="C188" s="554" t="s">
        <v>814</v>
      </c>
      <c r="D188" s="555">
        <v>7.4</v>
      </c>
      <c r="E188" s="555">
        <v>4.0999999999999996</v>
      </c>
      <c r="F188" s="555">
        <v>9.85</v>
      </c>
      <c r="G188" s="555">
        <v>4.0999999999999996</v>
      </c>
      <c r="H188" s="555">
        <v>1.1599999999999999</v>
      </c>
      <c r="I188" s="583"/>
      <c r="J188" s="944" t="s">
        <v>1010</v>
      </c>
      <c r="K188" s="931">
        <v>10.091049699999999</v>
      </c>
      <c r="L188" s="931">
        <v>3</v>
      </c>
      <c r="M188" s="931">
        <v>25</v>
      </c>
      <c r="N188" s="931" t="s">
        <v>815</v>
      </c>
      <c r="V188" s="592"/>
    </row>
    <row r="189" spans="1:22" s="58" customFormat="1" ht="15">
      <c r="A189" s="64" t="s">
        <v>701</v>
      </c>
      <c r="B189" s="553" t="s">
        <v>1488</v>
      </c>
      <c r="C189" s="554" t="s">
        <v>814</v>
      </c>
      <c r="D189" s="555">
        <v>13</v>
      </c>
      <c r="E189" s="555">
        <v>6</v>
      </c>
      <c r="F189" s="555">
        <v>8</v>
      </c>
      <c r="G189" s="555">
        <v>7</v>
      </c>
      <c r="H189" s="555">
        <v>2</v>
      </c>
      <c r="I189" s="583"/>
      <c r="J189" s="944" t="s">
        <v>1010</v>
      </c>
      <c r="K189" s="931">
        <v>11.1426914</v>
      </c>
      <c r="L189" s="931">
        <v>3</v>
      </c>
      <c r="M189" s="931">
        <v>25</v>
      </c>
      <c r="N189" s="931" t="s">
        <v>815</v>
      </c>
      <c r="V189" s="592"/>
    </row>
    <row r="190" spans="1:22" s="58" customFormat="1" ht="15">
      <c r="A190" s="64" t="s">
        <v>608</v>
      </c>
      <c r="B190" s="553" t="s">
        <v>1489</v>
      </c>
      <c r="C190" s="554" t="s">
        <v>814</v>
      </c>
      <c r="D190" s="555">
        <v>17</v>
      </c>
      <c r="E190" s="555">
        <v>6.3</v>
      </c>
      <c r="F190" s="555">
        <v>11.4</v>
      </c>
      <c r="G190" s="555">
        <v>10</v>
      </c>
      <c r="H190" s="555">
        <v>5.7</v>
      </c>
      <c r="I190" s="583"/>
      <c r="J190" s="944" t="s">
        <v>1010</v>
      </c>
      <c r="K190" s="931">
        <v>7.9439252299999996</v>
      </c>
      <c r="L190" s="931">
        <v>3</v>
      </c>
      <c r="M190" s="931">
        <v>25</v>
      </c>
      <c r="N190" s="931" t="s">
        <v>815</v>
      </c>
      <c r="V190" s="592"/>
    </row>
    <row r="191" spans="1:22" s="58" customFormat="1" ht="15">
      <c r="A191" s="64" t="s">
        <v>656</v>
      </c>
      <c r="B191" s="553" t="s">
        <v>1490</v>
      </c>
      <c r="C191" s="554" t="s">
        <v>814</v>
      </c>
      <c r="D191" s="555">
        <v>17.100000000000001</v>
      </c>
      <c r="E191" s="555">
        <v>3</v>
      </c>
      <c r="F191" s="555">
        <v>10.9</v>
      </c>
      <c r="G191" s="555">
        <v>8.3000000000000007</v>
      </c>
      <c r="H191" s="555">
        <v>4</v>
      </c>
      <c r="I191" s="583"/>
      <c r="J191" s="944" t="s">
        <v>1010</v>
      </c>
      <c r="K191" s="931">
        <v>4.8509980099999996</v>
      </c>
      <c r="L191" s="931">
        <v>3</v>
      </c>
      <c r="M191" s="931">
        <v>25</v>
      </c>
      <c r="N191" s="931" t="s">
        <v>815</v>
      </c>
      <c r="V191" s="592"/>
    </row>
    <row r="192" spans="1:22" s="58" customFormat="1" ht="15">
      <c r="A192" s="64" t="s">
        <v>790</v>
      </c>
      <c r="B192" s="553" t="s">
        <v>1491</v>
      </c>
      <c r="C192" s="554" t="s">
        <v>814</v>
      </c>
      <c r="D192" s="555">
        <v>20.23</v>
      </c>
      <c r="E192" s="555">
        <v>4.72</v>
      </c>
      <c r="F192" s="555">
        <v>19.29</v>
      </c>
      <c r="G192" s="555">
        <v>16.5</v>
      </c>
      <c r="H192" s="555">
        <v>5.39</v>
      </c>
      <c r="I192" s="587">
        <v>60</v>
      </c>
      <c r="J192" s="944" t="s">
        <v>804</v>
      </c>
      <c r="K192" s="931">
        <v>12.440144099999999</v>
      </c>
      <c r="L192" s="931">
        <v>3</v>
      </c>
      <c r="M192" s="931">
        <v>25</v>
      </c>
      <c r="N192" s="931" t="s">
        <v>815</v>
      </c>
      <c r="V192" s="592"/>
    </row>
    <row r="193" spans="1:22" s="58" customFormat="1" ht="15">
      <c r="A193" s="64" t="s">
        <v>774</v>
      </c>
      <c r="B193" s="553" t="s">
        <v>1492</v>
      </c>
      <c r="C193" s="554" t="s">
        <v>814</v>
      </c>
      <c r="D193" s="555">
        <v>28.32</v>
      </c>
      <c r="E193" s="555">
        <v>6.61</v>
      </c>
      <c r="F193" s="555">
        <v>27</v>
      </c>
      <c r="G193" s="555">
        <v>23.1</v>
      </c>
      <c r="H193" s="555">
        <v>7.55</v>
      </c>
      <c r="I193" s="587">
        <v>60</v>
      </c>
      <c r="J193" s="944" t="s">
        <v>804</v>
      </c>
      <c r="K193" s="931">
        <v>12.4425431</v>
      </c>
      <c r="L193" s="931">
        <v>3</v>
      </c>
      <c r="M193" s="931">
        <v>25</v>
      </c>
      <c r="N193" s="931" t="s">
        <v>815</v>
      </c>
      <c r="V193" s="592"/>
    </row>
    <row r="194" spans="1:22" s="58" customFormat="1" ht="15">
      <c r="A194" s="64" t="s">
        <v>707</v>
      </c>
      <c r="B194" s="553" t="s">
        <v>1493</v>
      </c>
      <c r="C194" s="554" t="s">
        <v>814</v>
      </c>
      <c r="D194" s="555">
        <v>28</v>
      </c>
      <c r="E194" s="555">
        <v>7.8</v>
      </c>
      <c r="F194" s="555">
        <v>24</v>
      </c>
      <c r="G194" s="555">
        <v>23</v>
      </c>
      <c r="H194" s="555">
        <v>6</v>
      </c>
      <c r="I194" s="587">
        <v>30</v>
      </c>
      <c r="J194" s="944" t="s">
        <v>805</v>
      </c>
      <c r="K194" s="931">
        <v>10.3960396</v>
      </c>
      <c r="L194" s="931">
        <v>3</v>
      </c>
      <c r="M194" s="931">
        <v>25</v>
      </c>
      <c r="N194" s="931" t="s">
        <v>815</v>
      </c>
      <c r="V194" s="592"/>
    </row>
    <row r="195" spans="1:22" s="58" customFormat="1" ht="15">
      <c r="A195" s="64" t="s">
        <v>521</v>
      </c>
      <c r="B195" s="553" t="s">
        <v>1494</v>
      </c>
      <c r="C195" s="554" t="s">
        <v>814</v>
      </c>
      <c r="D195" s="555">
        <v>17.5</v>
      </c>
      <c r="E195" s="555">
        <v>8.8000000000000007</v>
      </c>
      <c r="F195" s="555">
        <v>15</v>
      </c>
      <c r="G195" s="555">
        <v>15.5</v>
      </c>
      <c r="H195" s="555">
        <v>5.5</v>
      </c>
      <c r="I195" s="587">
        <v>30</v>
      </c>
      <c r="J195" s="944" t="s">
        <v>805</v>
      </c>
      <c r="K195" s="931">
        <v>24.137930999999998</v>
      </c>
      <c r="L195" s="931">
        <v>3</v>
      </c>
      <c r="M195" s="931">
        <v>25</v>
      </c>
      <c r="N195" s="931" t="s">
        <v>815</v>
      </c>
      <c r="V195" s="592"/>
    </row>
    <row r="196" spans="1:22" s="58" customFormat="1" ht="15">
      <c r="A196" s="64" t="s">
        <v>573</v>
      </c>
      <c r="B196" s="553" t="s">
        <v>1495</v>
      </c>
      <c r="C196" s="554" t="s">
        <v>814</v>
      </c>
      <c r="D196" s="555">
        <v>17.5</v>
      </c>
      <c r="E196" s="555">
        <v>8.8000000000000007</v>
      </c>
      <c r="F196" s="555">
        <v>15</v>
      </c>
      <c r="G196" s="555">
        <v>15.5</v>
      </c>
      <c r="H196" s="555">
        <v>5.5</v>
      </c>
      <c r="I196" s="587">
        <v>30</v>
      </c>
      <c r="J196" s="944" t="s">
        <v>805</v>
      </c>
      <c r="K196" s="931">
        <v>24.137930999999998</v>
      </c>
      <c r="L196" s="931">
        <v>3</v>
      </c>
      <c r="M196" s="931">
        <v>25</v>
      </c>
      <c r="N196" s="931" t="s">
        <v>815</v>
      </c>
      <c r="V196" s="592"/>
    </row>
    <row r="197" spans="1:22" s="58" customFormat="1" ht="15">
      <c r="A197" s="64" t="s">
        <v>708</v>
      </c>
      <c r="B197" s="553" t="s">
        <v>1496</v>
      </c>
      <c r="C197" s="554" t="s">
        <v>814</v>
      </c>
      <c r="D197" s="555">
        <v>24</v>
      </c>
      <c r="E197" s="555">
        <v>10</v>
      </c>
      <c r="F197" s="555">
        <v>17</v>
      </c>
      <c r="G197" s="555">
        <v>14</v>
      </c>
      <c r="H197" s="555">
        <v>5</v>
      </c>
      <c r="I197" s="587">
        <v>60</v>
      </c>
      <c r="J197" s="944" t="s">
        <v>804</v>
      </c>
      <c r="K197" s="931">
        <v>12.857142899999999</v>
      </c>
      <c r="L197" s="931">
        <v>3</v>
      </c>
      <c r="M197" s="931">
        <v>25</v>
      </c>
      <c r="N197" s="931" t="s">
        <v>815</v>
      </c>
      <c r="V197" s="592"/>
    </row>
    <row r="198" spans="1:22" s="58" customFormat="1" ht="15">
      <c r="A198" s="64" t="s">
        <v>663</v>
      </c>
      <c r="B198" s="553" t="s">
        <v>1497</v>
      </c>
      <c r="C198" s="554" t="s">
        <v>814</v>
      </c>
      <c r="D198" s="555">
        <v>25.7</v>
      </c>
      <c r="E198" s="555">
        <v>9.8000000000000007</v>
      </c>
      <c r="F198" s="555">
        <v>20.7</v>
      </c>
      <c r="G198" s="555">
        <v>18</v>
      </c>
      <c r="H198" s="555">
        <v>6.93</v>
      </c>
      <c r="I198" s="587">
        <v>60</v>
      </c>
      <c r="J198" s="944" t="s">
        <v>804</v>
      </c>
      <c r="K198" s="931">
        <v>9.6980840199999996</v>
      </c>
      <c r="L198" s="931">
        <v>3</v>
      </c>
      <c r="M198" s="931">
        <v>25</v>
      </c>
      <c r="N198" s="931" t="s">
        <v>815</v>
      </c>
      <c r="V198" s="592"/>
    </row>
    <row r="199" spans="1:22" s="58" customFormat="1" ht="30">
      <c r="A199" s="64" t="s">
        <v>664</v>
      </c>
      <c r="B199" s="553" t="s">
        <v>1498</v>
      </c>
      <c r="C199" s="554" t="s">
        <v>814</v>
      </c>
      <c r="D199" s="555">
        <v>20.9</v>
      </c>
      <c r="E199" s="555">
        <v>7.9</v>
      </c>
      <c r="F199" s="555">
        <v>19.8</v>
      </c>
      <c r="G199" s="555">
        <v>15.94</v>
      </c>
      <c r="H199" s="555">
        <v>5.68</v>
      </c>
      <c r="I199" s="587">
        <v>60</v>
      </c>
      <c r="J199" s="944" t="s">
        <v>804</v>
      </c>
      <c r="K199" s="931">
        <v>9.6461716899999992</v>
      </c>
      <c r="L199" s="931">
        <v>3</v>
      </c>
      <c r="M199" s="931">
        <v>25</v>
      </c>
      <c r="N199" s="931" t="s">
        <v>815</v>
      </c>
      <c r="V199" s="592"/>
    </row>
    <row r="200" spans="1:22" s="58" customFormat="1" ht="15">
      <c r="A200" s="64" t="s">
        <v>574</v>
      </c>
      <c r="B200" s="553" t="s">
        <v>1499</v>
      </c>
      <c r="C200" s="554" t="s">
        <v>814</v>
      </c>
      <c r="D200" s="555">
        <v>17.2</v>
      </c>
      <c r="E200" s="555">
        <v>0</v>
      </c>
      <c r="F200" s="555">
        <v>17.399999999999999</v>
      </c>
      <c r="G200" s="555">
        <v>13.2</v>
      </c>
      <c r="H200" s="555">
        <v>0</v>
      </c>
      <c r="I200" s="587">
        <v>60</v>
      </c>
      <c r="J200" s="944" t="s">
        <v>804</v>
      </c>
      <c r="K200" s="931">
        <v>11.999878600000001</v>
      </c>
      <c r="L200" s="931">
        <v>3</v>
      </c>
      <c r="M200" s="931">
        <v>25</v>
      </c>
      <c r="N200" s="931" t="s">
        <v>815</v>
      </c>
      <c r="V200" s="592"/>
    </row>
    <row r="201" spans="1:22" s="58" customFormat="1" ht="15">
      <c r="A201" s="64" t="s">
        <v>616</v>
      </c>
      <c r="B201" s="553" t="s">
        <v>1500</v>
      </c>
      <c r="C201" s="554" t="s">
        <v>814</v>
      </c>
      <c r="D201" s="555">
        <v>25.5</v>
      </c>
      <c r="E201" s="555">
        <v>9.9</v>
      </c>
      <c r="F201" s="555">
        <v>20.100000000000001</v>
      </c>
      <c r="G201" s="555">
        <v>17.5</v>
      </c>
      <c r="H201" s="555">
        <v>7.9</v>
      </c>
      <c r="I201" s="587">
        <v>60</v>
      </c>
      <c r="J201" s="944" t="s">
        <v>804</v>
      </c>
      <c r="K201" s="931">
        <v>8.1730769199999997</v>
      </c>
      <c r="L201" s="931">
        <v>3</v>
      </c>
      <c r="M201" s="931">
        <v>25</v>
      </c>
      <c r="N201" s="931" t="s">
        <v>815</v>
      </c>
      <c r="V201" s="592"/>
    </row>
    <row r="202" spans="1:22" s="58" customFormat="1" ht="15">
      <c r="A202" s="64" t="s">
        <v>617</v>
      </c>
      <c r="B202" s="553" t="s">
        <v>1501</v>
      </c>
      <c r="C202" s="554" t="s">
        <v>814</v>
      </c>
      <c r="D202" s="555">
        <v>32</v>
      </c>
      <c r="E202" s="555">
        <v>10.7</v>
      </c>
      <c r="F202" s="555">
        <v>27.7</v>
      </c>
      <c r="G202" s="555">
        <v>22.8</v>
      </c>
      <c r="H202" s="555">
        <v>20.6</v>
      </c>
      <c r="I202" s="587">
        <v>60</v>
      </c>
      <c r="J202" s="944" t="s">
        <v>804</v>
      </c>
      <c r="K202" s="931">
        <v>9.0141389699999994</v>
      </c>
      <c r="L202" s="931">
        <v>3</v>
      </c>
      <c r="M202" s="931">
        <v>25</v>
      </c>
      <c r="N202" s="931" t="s">
        <v>815</v>
      </c>
      <c r="V202" s="592"/>
    </row>
    <row r="203" spans="1:22" s="58" customFormat="1" ht="15">
      <c r="A203" s="64" t="s">
        <v>665</v>
      </c>
      <c r="B203" s="553" t="s">
        <v>1502</v>
      </c>
      <c r="C203" s="554" t="s">
        <v>814</v>
      </c>
      <c r="D203" s="555">
        <v>32.1</v>
      </c>
      <c r="E203" s="555">
        <v>11</v>
      </c>
      <c r="F203" s="555">
        <v>30.9</v>
      </c>
      <c r="G203" s="555">
        <v>21.8</v>
      </c>
      <c r="H203" s="555">
        <v>7.9</v>
      </c>
      <c r="I203" s="587">
        <v>60</v>
      </c>
      <c r="J203" s="944" t="s">
        <v>804</v>
      </c>
      <c r="K203" s="931">
        <v>9.12789611</v>
      </c>
      <c r="L203" s="931">
        <v>3</v>
      </c>
      <c r="M203" s="931">
        <v>25</v>
      </c>
      <c r="N203" s="931" t="s">
        <v>815</v>
      </c>
      <c r="V203" s="592"/>
    </row>
    <row r="204" spans="1:22" s="58" customFormat="1" ht="15">
      <c r="A204" s="64" t="s">
        <v>786</v>
      </c>
      <c r="B204" s="553" t="s">
        <v>1727</v>
      </c>
      <c r="C204" s="554" t="s">
        <v>814</v>
      </c>
      <c r="D204" s="555">
        <v>18.100000000000001</v>
      </c>
      <c r="E204" s="555">
        <v>7.6</v>
      </c>
      <c r="F204" s="555">
        <v>12.5</v>
      </c>
      <c r="G204" s="555">
        <v>10.4</v>
      </c>
      <c r="H204" s="555">
        <v>4</v>
      </c>
      <c r="I204" s="587">
        <v>30</v>
      </c>
      <c r="J204" s="944" t="s">
        <v>805</v>
      </c>
      <c r="K204" s="931">
        <v>8.6189371300000008</v>
      </c>
      <c r="L204" s="931">
        <v>3</v>
      </c>
      <c r="M204" s="931">
        <v>25</v>
      </c>
      <c r="N204" s="931" t="s">
        <v>815</v>
      </c>
      <c r="V204" s="592"/>
    </row>
    <row r="205" spans="1:22" s="58" customFormat="1" ht="15">
      <c r="A205" s="64" t="s">
        <v>777</v>
      </c>
      <c r="B205" s="553" t="s">
        <v>1728</v>
      </c>
      <c r="C205" s="554" t="s">
        <v>814</v>
      </c>
      <c r="D205" s="555">
        <v>29.9</v>
      </c>
      <c r="E205" s="555">
        <v>10</v>
      </c>
      <c r="F205" s="555">
        <v>22</v>
      </c>
      <c r="G205" s="555">
        <v>20.2</v>
      </c>
      <c r="H205" s="555">
        <v>8.1999999999999993</v>
      </c>
      <c r="I205" s="587">
        <v>30</v>
      </c>
      <c r="J205" s="944" t="s">
        <v>805</v>
      </c>
      <c r="K205" s="931">
        <v>7.5126211100000004</v>
      </c>
      <c r="L205" s="931">
        <v>3</v>
      </c>
      <c r="M205" s="931">
        <v>25</v>
      </c>
      <c r="N205" s="931" t="s">
        <v>815</v>
      </c>
      <c r="V205" s="592"/>
    </row>
    <row r="206" spans="1:22" s="58" customFormat="1" ht="15">
      <c r="A206" s="64" t="s">
        <v>290</v>
      </c>
      <c r="B206" s="553" t="s">
        <v>291</v>
      </c>
      <c r="C206" s="554" t="s">
        <v>812</v>
      </c>
      <c r="D206" s="555">
        <v>40</v>
      </c>
      <c r="E206" s="555">
        <v>4</v>
      </c>
      <c r="F206" s="555">
        <v>10</v>
      </c>
      <c r="G206" s="555">
        <v>50</v>
      </c>
      <c r="H206" s="555">
        <v>0</v>
      </c>
      <c r="I206" s="583"/>
      <c r="J206" s="944" t="s">
        <v>1010</v>
      </c>
      <c r="K206" s="931">
        <v>3.1902552200000001</v>
      </c>
      <c r="L206" s="931">
        <v>1.5</v>
      </c>
      <c r="M206" s="931">
        <v>25</v>
      </c>
      <c r="N206" s="931" t="s">
        <v>815</v>
      </c>
      <c r="V206" s="592"/>
    </row>
    <row r="207" spans="1:22" s="58" customFormat="1" ht="15">
      <c r="A207" s="64" t="s">
        <v>396</v>
      </c>
      <c r="B207" s="553" t="s">
        <v>397</v>
      </c>
      <c r="C207" s="554" t="s">
        <v>812</v>
      </c>
      <c r="D207" s="555">
        <v>0.15</v>
      </c>
      <c r="E207" s="555">
        <v>0</v>
      </c>
      <c r="F207" s="555">
        <v>30</v>
      </c>
      <c r="G207" s="555">
        <v>250</v>
      </c>
      <c r="H207" s="555">
        <v>0</v>
      </c>
      <c r="I207" s="583"/>
      <c r="J207" s="944" t="s">
        <v>1010</v>
      </c>
      <c r="K207" s="931">
        <v>6.6666666699999997</v>
      </c>
      <c r="L207" s="931">
        <v>3.0285524800000001</v>
      </c>
      <c r="M207" s="931">
        <v>250</v>
      </c>
      <c r="N207" s="931" t="s">
        <v>816</v>
      </c>
      <c r="V207" s="592"/>
    </row>
    <row r="208" spans="1:22" s="58" customFormat="1" ht="15">
      <c r="A208" s="64" t="s">
        <v>721</v>
      </c>
      <c r="B208" s="553" t="s">
        <v>722</v>
      </c>
      <c r="C208" s="554" t="s">
        <v>814</v>
      </c>
      <c r="D208" s="555">
        <v>15.24</v>
      </c>
      <c r="E208" s="555">
        <v>1.07</v>
      </c>
      <c r="F208" s="555">
        <v>3.52</v>
      </c>
      <c r="G208" s="555">
        <v>2.79</v>
      </c>
      <c r="H208" s="555">
        <v>1.53</v>
      </c>
      <c r="I208" s="583"/>
      <c r="J208" s="944" t="s">
        <v>1010</v>
      </c>
      <c r="K208" s="931">
        <v>19.362169999999999</v>
      </c>
      <c r="L208" s="931">
        <v>6</v>
      </c>
      <c r="M208" s="931">
        <v>200</v>
      </c>
      <c r="N208" s="931" t="s">
        <v>815</v>
      </c>
      <c r="V208" s="592"/>
    </row>
    <row r="209" spans="1:22" s="58" customFormat="1" ht="15">
      <c r="A209" s="64" t="s">
        <v>207</v>
      </c>
      <c r="B209" s="553" t="s">
        <v>208</v>
      </c>
      <c r="C209" s="554" t="s">
        <v>814</v>
      </c>
      <c r="D209" s="555">
        <v>40</v>
      </c>
      <c r="E209" s="555">
        <v>0</v>
      </c>
      <c r="F209" s="555">
        <v>10</v>
      </c>
      <c r="G209" s="555">
        <v>50</v>
      </c>
      <c r="H209" s="555">
        <v>3.9</v>
      </c>
      <c r="I209" s="583"/>
      <c r="J209" s="944" t="s">
        <v>1010</v>
      </c>
      <c r="K209" s="931">
        <v>10.890371200000001</v>
      </c>
      <c r="L209" s="931">
        <v>3</v>
      </c>
      <c r="M209" s="931">
        <v>25</v>
      </c>
      <c r="N209" s="931" t="s">
        <v>815</v>
      </c>
      <c r="V209" s="592"/>
    </row>
    <row r="210" spans="1:22" s="58" customFormat="1" ht="15">
      <c r="A210" s="64" t="s">
        <v>741</v>
      </c>
      <c r="B210" s="553" t="s">
        <v>742</v>
      </c>
      <c r="C210" s="554" t="s">
        <v>814</v>
      </c>
      <c r="D210" s="555">
        <v>0.5</v>
      </c>
      <c r="E210" s="555">
        <v>0.03</v>
      </c>
      <c r="F210" s="555">
        <v>2</v>
      </c>
      <c r="G210" s="555">
        <v>3</v>
      </c>
      <c r="H210" s="555">
        <v>0</v>
      </c>
      <c r="I210" s="583"/>
      <c r="J210" s="944" t="s">
        <v>1010</v>
      </c>
      <c r="K210" s="931">
        <v>765.167596</v>
      </c>
      <c r="L210" s="931">
        <v>6</v>
      </c>
      <c r="M210" s="931">
        <v>800</v>
      </c>
      <c r="N210" s="931" t="s">
        <v>815</v>
      </c>
      <c r="V210" s="592"/>
    </row>
    <row r="211" spans="1:22" s="58" customFormat="1" ht="15">
      <c r="A211" s="64" t="s">
        <v>330</v>
      </c>
      <c r="B211" s="553" t="s">
        <v>331</v>
      </c>
      <c r="C211" s="554" t="s">
        <v>814</v>
      </c>
      <c r="D211" s="555">
        <v>11</v>
      </c>
      <c r="E211" s="555">
        <v>0</v>
      </c>
      <c r="F211" s="555">
        <v>0</v>
      </c>
      <c r="G211" s="555">
        <v>0</v>
      </c>
      <c r="H211" s="555">
        <v>0</v>
      </c>
      <c r="I211" s="583"/>
      <c r="J211" s="944" t="s">
        <v>1010</v>
      </c>
      <c r="K211" s="931">
        <v>10</v>
      </c>
      <c r="L211" s="931">
        <v>3</v>
      </c>
      <c r="M211" s="931">
        <v>15</v>
      </c>
      <c r="N211" s="931" t="s">
        <v>815</v>
      </c>
      <c r="V211" s="592"/>
    </row>
    <row r="212" spans="1:22" s="58" customFormat="1" ht="15">
      <c r="A212" s="64" t="s">
        <v>292</v>
      </c>
      <c r="B212" s="553" t="s">
        <v>293</v>
      </c>
      <c r="C212" s="554" t="s">
        <v>812</v>
      </c>
      <c r="D212" s="555">
        <v>70</v>
      </c>
      <c r="E212" s="555">
        <v>0.35</v>
      </c>
      <c r="F212" s="555">
        <v>10</v>
      </c>
      <c r="G212" s="555">
        <v>20</v>
      </c>
      <c r="H212" s="555">
        <v>1.5</v>
      </c>
      <c r="I212" s="583"/>
      <c r="J212" s="944" t="s">
        <v>1010</v>
      </c>
      <c r="K212" s="931">
        <v>5.7430007200000004</v>
      </c>
      <c r="L212" s="931">
        <v>3</v>
      </c>
      <c r="M212" s="931">
        <v>15</v>
      </c>
      <c r="N212" s="931" t="s">
        <v>815</v>
      </c>
      <c r="V212" s="592"/>
    </row>
    <row r="213" spans="1:22" s="58" customFormat="1" ht="15">
      <c r="A213" s="64" t="s">
        <v>58</v>
      </c>
      <c r="B213" s="553" t="s">
        <v>1503</v>
      </c>
      <c r="C213" s="554" t="s">
        <v>814</v>
      </c>
      <c r="D213" s="555">
        <v>34.69</v>
      </c>
      <c r="E213" s="555">
        <v>0.36</v>
      </c>
      <c r="F213" s="555">
        <v>3.08</v>
      </c>
      <c r="G213" s="555">
        <v>2.88</v>
      </c>
      <c r="H213" s="555">
        <v>2.48</v>
      </c>
      <c r="I213" s="583"/>
      <c r="J213" s="944" t="s">
        <v>1010</v>
      </c>
      <c r="K213" s="931">
        <v>3.99645721</v>
      </c>
      <c r="L213" s="931">
        <v>1.5</v>
      </c>
      <c r="M213" s="931">
        <v>25</v>
      </c>
      <c r="N213" s="931" t="s">
        <v>815</v>
      </c>
      <c r="V213" s="592"/>
    </row>
    <row r="214" spans="1:22" s="58" customFormat="1" ht="15">
      <c r="A214" s="64" t="s">
        <v>59</v>
      </c>
      <c r="B214" s="553" t="s">
        <v>1504</v>
      </c>
      <c r="C214" s="554" t="s">
        <v>814</v>
      </c>
      <c r="D214" s="555">
        <v>34.69</v>
      </c>
      <c r="E214" s="555">
        <v>0.36</v>
      </c>
      <c r="F214" s="555">
        <v>3.08</v>
      </c>
      <c r="G214" s="555">
        <v>2.88</v>
      </c>
      <c r="H214" s="555">
        <v>2.48</v>
      </c>
      <c r="I214" s="583"/>
      <c r="J214" s="944" t="s">
        <v>1010</v>
      </c>
      <c r="K214" s="931">
        <v>3.99645721</v>
      </c>
      <c r="L214" s="931">
        <v>1.5</v>
      </c>
      <c r="M214" s="931">
        <v>25</v>
      </c>
      <c r="N214" s="931" t="s">
        <v>815</v>
      </c>
      <c r="V214" s="592"/>
    </row>
    <row r="215" spans="1:22" s="58" customFormat="1" ht="15">
      <c r="A215" s="64" t="s">
        <v>55</v>
      </c>
      <c r="B215" s="553" t="s">
        <v>1505</v>
      </c>
      <c r="C215" s="554" t="s">
        <v>814</v>
      </c>
      <c r="D215" s="555">
        <v>57.15</v>
      </c>
      <c r="E215" s="555">
        <v>6.75</v>
      </c>
      <c r="F215" s="555">
        <v>1.1299999999999999</v>
      </c>
      <c r="G215" s="555">
        <v>4.82</v>
      </c>
      <c r="H215" s="555">
        <v>1.87</v>
      </c>
      <c r="I215" s="587">
        <v>70</v>
      </c>
      <c r="J215" s="944" t="s">
        <v>1010</v>
      </c>
      <c r="K215" s="931">
        <v>2.6630344699999999</v>
      </c>
      <c r="L215" s="931">
        <v>2.5</v>
      </c>
      <c r="M215" s="931">
        <v>25</v>
      </c>
      <c r="N215" s="931" t="s">
        <v>815</v>
      </c>
      <c r="V215" s="592"/>
    </row>
    <row r="216" spans="1:22" s="58" customFormat="1" ht="15">
      <c r="A216" s="64" t="s">
        <v>56</v>
      </c>
      <c r="B216" s="553" t="s">
        <v>1506</v>
      </c>
      <c r="C216" s="554" t="s">
        <v>814</v>
      </c>
      <c r="D216" s="555">
        <v>34.69</v>
      </c>
      <c r="E216" s="555">
        <v>0.69</v>
      </c>
      <c r="F216" s="555">
        <v>6.94</v>
      </c>
      <c r="G216" s="555">
        <v>7.44</v>
      </c>
      <c r="H216" s="555">
        <v>2.48</v>
      </c>
      <c r="I216" s="583"/>
      <c r="J216" s="944" t="s">
        <v>1010</v>
      </c>
      <c r="K216" s="931">
        <v>4.0352463500000004</v>
      </c>
      <c r="L216" s="931">
        <v>2.5</v>
      </c>
      <c r="M216" s="931">
        <v>25</v>
      </c>
      <c r="N216" s="931" t="s">
        <v>815</v>
      </c>
      <c r="V216" s="592"/>
    </row>
    <row r="217" spans="1:22" s="58" customFormat="1" ht="15">
      <c r="A217" s="64" t="s">
        <v>57</v>
      </c>
      <c r="B217" s="553" t="s">
        <v>1507</v>
      </c>
      <c r="C217" s="554" t="s">
        <v>814</v>
      </c>
      <c r="D217" s="555">
        <v>76.819999999999993</v>
      </c>
      <c r="E217" s="555">
        <v>14.44</v>
      </c>
      <c r="F217" s="555">
        <v>22.56</v>
      </c>
      <c r="G217" s="555">
        <v>13.69</v>
      </c>
      <c r="H217" s="555">
        <v>1.91</v>
      </c>
      <c r="I217" s="583"/>
      <c r="J217" s="944" t="s">
        <v>1010</v>
      </c>
      <c r="K217" s="931">
        <v>2.3671435199999999</v>
      </c>
      <c r="L217" s="931">
        <v>1.5</v>
      </c>
      <c r="M217" s="931">
        <v>25</v>
      </c>
      <c r="N217" s="931" t="s">
        <v>815</v>
      </c>
      <c r="V217" s="592"/>
    </row>
    <row r="218" spans="1:22" s="58" customFormat="1" ht="15">
      <c r="A218" s="64" t="s">
        <v>209</v>
      </c>
      <c r="B218" s="553" t="s">
        <v>210</v>
      </c>
      <c r="C218" s="554" t="s">
        <v>814</v>
      </c>
      <c r="D218" s="555">
        <v>40</v>
      </c>
      <c r="E218" s="555">
        <v>9.1999999999999993</v>
      </c>
      <c r="F218" s="555">
        <v>40</v>
      </c>
      <c r="G218" s="555">
        <v>40</v>
      </c>
      <c r="H218" s="555">
        <v>10</v>
      </c>
      <c r="I218" s="583"/>
      <c r="J218" s="944" t="s">
        <v>1010</v>
      </c>
      <c r="K218" s="931">
        <v>13.1828728</v>
      </c>
      <c r="L218" s="931">
        <v>3</v>
      </c>
      <c r="M218" s="931">
        <v>25</v>
      </c>
      <c r="N218" s="931" t="s">
        <v>815</v>
      </c>
      <c r="V218" s="592"/>
    </row>
    <row r="219" spans="1:22" s="58" customFormat="1" ht="15">
      <c r="A219" s="64" t="s">
        <v>60</v>
      </c>
      <c r="B219" s="553" t="s">
        <v>1508</v>
      </c>
      <c r="C219" s="554" t="s">
        <v>814</v>
      </c>
      <c r="D219" s="555">
        <v>28.5</v>
      </c>
      <c r="E219" s="555">
        <v>1.4</v>
      </c>
      <c r="F219" s="555">
        <v>2.61</v>
      </c>
      <c r="G219" s="555">
        <v>17.850000000000001</v>
      </c>
      <c r="H219" s="555">
        <v>4.88</v>
      </c>
      <c r="I219" s="587">
        <v>30</v>
      </c>
      <c r="J219" s="944" t="s">
        <v>1010</v>
      </c>
      <c r="K219" s="931">
        <v>17.0426623</v>
      </c>
      <c r="L219" s="931">
        <v>3</v>
      </c>
      <c r="M219" s="931">
        <v>25</v>
      </c>
      <c r="N219" s="931" t="s">
        <v>815</v>
      </c>
      <c r="V219" s="592"/>
    </row>
    <row r="220" spans="1:22" s="58" customFormat="1" ht="15">
      <c r="A220" s="64" t="s">
        <v>354</v>
      </c>
      <c r="B220" s="553" t="s">
        <v>355</v>
      </c>
      <c r="C220" s="554" t="s">
        <v>814</v>
      </c>
      <c r="D220" s="555">
        <v>1.5</v>
      </c>
      <c r="E220" s="555">
        <v>0</v>
      </c>
      <c r="F220" s="555">
        <v>20</v>
      </c>
      <c r="G220" s="555">
        <v>122</v>
      </c>
      <c r="H220" s="555">
        <v>12.6</v>
      </c>
      <c r="I220" s="583"/>
      <c r="J220" s="944" t="s">
        <v>1010</v>
      </c>
      <c r="K220" s="931">
        <v>80</v>
      </c>
      <c r="L220" s="931">
        <v>4.9294021900000002</v>
      </c>
      <c r="M220" s="931">
        <v>200</v>
      </c>
      <c r="N220" s="931" t="s">
        <v>815</v>
      </c>
      <c r="V220" s="592"/>
    </row>
    <row r="221" spans="1:22" s="58" customFormat="1" ht="15">
      <c r="A221" s="64" t="s">
        <v>211</v>
      </c>
      <c r="B221" s="553" t="s">
        <v>212</v>
      </c>
      <c r="C221" s="554" t="s">
        <v>812</v>
      </c>
      <c r="D221" s="555">
        <v>25</v>
      </c>
      <c r="E221" s="555">
        <v>2.5</v>
      </c>
      <c r="F221" s="555">
        <v>3</v>
      </c>
      <c r="G221" s="555">
        <v>40</v>
      </c>
      <c r="H221" s="555">
        <v>3</v>
      </c>
      <c r="I221" s="587">
        <v>70</v>
      </c>
      <c r="J221" s="944" t="s">
        <v>1010</v>
      </c>
      <c r="K221" s="931">
        <v>7.7339520500000001</v>
      </c>
      <c r="L221" s="931">
        <v>1.5</v>
      </c>
      <c r="M221" s="931">
        <v>25</v>
      </c>
      <c r="N221" s="931" t="s">
        <v>816</v>
      </c>
      <c r="V221" s="592"/>
    </row>
    <row r="222" spans="1:22" s="58" customFormat="1" ht="15">
      <c r="A222" s="64" t="s">
        <v>612</v>
      </c>
      <c r="B222" s="553" t="s">
        <v>1509</v>
      </c>
      <c r="C222" s="554" t="s">
        <v>814</v>
      </c>
      <c r="D222" s="555">
        <v>18</v>
      </c>
      <c r="E222" s="555">
        <v>0</v>
      </c>
      <c r="F222" s="555">
        <v>19</v>
      </c>
      <c r="G222" s="555">
        <v>45</v>
      </c>
      <c r="H222" s="555">
        <v>1.5</v>
      </c>
      <c r="I222" s="587">
        <v>30</v>
      </c>
      <c r="J222" s="944" t="s">
        <v>806</v>
      </c>
      <c r="K222" s="931">
        <v>10</v>
      </c>
      <c r="L222" s="931">
        <v>5</v>
      </c>
      <c r="M222" s="931">
        <v>200</v>
      </c>
      <c r="N222" s="931" t="s">
        <v>815</v>
      </c>
      <c r="V222" s="592"/>
    </row>
    <row r="223" spans="1:22" s="58" customFormat="1" ht="15">
      <c r="A223" s="64" t="s">
        <v>563</v>
      </c>
      <c r="B223" s="553" t="s">
        <v>1510</v>
      </c>
      <c r="C223" s="554" t="s">
        <v>812</v>
      </c>
      <c r="D223" s="555">
        <v>2.9</v>
      </c>
      <c r="E223" s="555">
        <v>0.9</v>
      </c>
      <c r="F223" s="555">
        <v>0.7</v>
      </c>
      <c r="G223" s="555">
        <v>5.2</v>
      </c>
      <c r="H223" s="555">
        <v>0</v>
      </c>
      <c r="I223" s="583"/>
      <c r="J223" s="944" t="s">
        <v>1010</v>
      </c>
      <c r="K223" s="931">
        <v>9.4257540599999992</v>
      </c>
      <c r="L223" s="931">
        <v>3</v>
      </c>
      <c r="M223" s="931">
        <v>25</v>
      </c>
      <c r="N223" s="931" t="s">
        <v>816</v>
      </c>
      <c r="V223" s="592"/>
    </row>
    <row r="224" spans="1:22" s="58" customFormat="1" ht="30">
      <c r="A224" s="64" t="s">
        <v>639</v>
      </c>
      <c r="B224" s="553" t="s">
        <v>1511</v>
      </c>
      <c r="C224" s="554" t="s">
        <v>812</v>
      </c>
      <c r="D224" s="555">
        <v>3</v>
      </c>
      <c r="E224" s="555">
        <v>0</v>
      </c>
      <c r="F224" s="555">
        <v>1.1499999999999999</v>
      </c>
      <c r="G224" s="555">
        <v>6.03</v>
      </c>
      <c r="H224" s="555">
        <v>0.33</v>
      </c>
      <c r="I224" s="583"/>
      <c r="J224" s="944" t="s">
        <v>1010</v>
      </c>
      <c r="K224" s="931">
        <v>5.9996133</v>
      </c>
      <c r="L224" s="931">
        <v>3</v>
      </c>
      <c r="M224" s="931">
        <v>25</v>
      </c>
      <c r="N224" s="931" t="s">
        <v>816</v>
      </c>
      <c r="V224" s="592"/>
    </row>
    <row r="225" spans="1:22" s="58" customFormat="1" ht="30">
      <c r="A225" s="64" t="s">
        <v>507</v>
      </c>
      <c r="B225" s="553" t="s">
        <v>1512</v>
      </c>
      <c r="C225" s="554" t="s">
        <v>812</v>
      </c>
      <c r="D225" s="555">
        <v>22</v>
      </c>
      <c r="E225" s="555">
        <v>0</v>
      </c>
      <c r="F225" s="555">
        <v>12</v>
      </c>
      <c r="G225" s="555">
        <v>80</v>
      </c>
      <c r="H225" s="555">
        <v>7</v>
      </c>
      <c r="I225" s="583"/>
      <c r="J225" s="944" t="s">
        <v>1010</v>
      </c>
      <c r="K225" s="931">
        <v>10</v>
      </c>
      <c r="L225" s="931">
        <v>3</v>
      </c>
      <c r="M225" s="931">
        <v>25</v>
      </c>
      <c r="N225" s="931" t="s">
        <v>816</v>
      </c>
      <c r="V225" s="592"/>
    </row>
    <row r="226" spans="1:22" s="58" customFormat="1" ht="30">
      <c r="A226" s="64" t="s">
        <v>783</v>
      </c>
      <c r="B226" s="553" t="s">
        <v>1513</v>
      </c>
      <c r="C226" s="554" t="s">
        <v>812</v>
      </c>
      <c r="D226" s="555">
        <v>25</v>
      </c>
      <c r="E226" s="555">
        <v>0.45000464000000001</v>
      </c>
      <c r="F226" s="555">
        <v>12</v>
      </c>
      <c r="G226" s="555">
        <v>0.21</v>
      </c>
      <c r="H226" s="555">
        <v>5</v>
      </c>
      <c r="I226" s="583"/>
      <c r="J226" s="944" t="s">
        <v>1010</v>
      </c>
      <c r="K226" s="931">
        <v>6.7454187900000004</v>
      </c>
      <c r="L226" s="931">
        <v>3</v>
      </c>
      <c r="M226" s="931">
        <v>25</v>
      </c>
      <c r="N226" s="931" t="s">
        <v>816</v>
      </c>
      <c r="V226" s="592"/>
    </row>
    <row r="227" spans="1:22" s="58" customFormat="1" ht="15">
      <c r="A227" s="64" t="s">
        <v>775</v>
      </c>
      <c r="B227" s="553" t="s">
        <v>1514</v>
      </c>
      <c r="C227" s="554" t="s">
        <v>812</v>
      </c>
      <c r="D227" s="555">
        <v>4.0999999999999996</v>
      </c>
      <c r="E227" s="555">
        <v>0.1</v>
      </c>
      <c r="F227" s="555">
        <v>1.2</v>
      </c>
      <c r="G227" s="555">
        <v>4.8</v>
      </c>
      <c r="H227" s="555">
        <v>0.8</v>
      </c>
      <c r="I227" s="587">
        <v>30</v>
      </c>
      <c r="J227" s="944" t="s">
        <v>1010</v>
      </c>
      <c r="K227" s="931">
        <v>5.1247099800000004</v>
      </c>
      <c r="L227" s="931">
        <v>3</v>
      </c>
      <c r="M227" s="931">
        <v>25</v>
      </c>
      <c r="N227" s="931" t="s">
        <v>816</v>
      </c>
      <c r="V227" s="592"/>
    </row>
    <row r="228" spans="1:22" s="58" customFormat="1" ht="15">
      <c r="A228" s="64" t="s">
        <v>25</v>
      </c>
      <c r="B228" s="553" t="s">
        <v>1515</v>
      </c>
      <c r="C228" s="554" t="s">
        <v>814</v>
      </c>
      <c r="D228" s="555">
        <v>122.85</v>
      </c>
      <c r="E228" s="555">
        <v>0</v>
      </c>
      <c r="F228" s="555">
        <v>15.28</v>
      </c>
      <c r="G228" s="555">
        <v>5.0199999999999996</v>
      </c>
      <c r="H228" s="555">
        <v>28.82</v>
      </c>
      <c r="I228" s="583"/>
      <c r="J228" s="944" t="s">
        <v>1010</v>
      </c>
      <c r="K228" s="931">
        <v>3.5047834400000002</v>
      </c>
      <c r="L228" s="931">
        <v>2</v>
      </c>
      <c r="M228" s="931">
        <v>15</v>
      </c>
      <c r="N228" s="931" t="s">
        <v>815</v>
      </c>
      <c r="V228" s="592"/>
    </row>
    <row r="229" spans="1:22" s="58" customFormat="1" ht="15">
      <c r="A229" s="64" t="s">
        <v>62</v>
      </c>
      <c r="B229" s="553" t="s">
        <v>1516</v>
      </c>
      <c r="C229" s="554" t="s">
        <v>814</v>
      </c>
      <c r="D229" s="555">
        <v>28.5</v>
      </c>
      <c r="E229" s="555">
        <v>0.06</v>
      </c>
      <c r="F229" s="555">
        <v>10.88</v>
      </c>
      <c r="G229" s="555">
        <v>34.33</v>
      </c>
      <c r="H229" s="555">
        <v>3.94</v>
      </c>
      <c r="I229" s="583"/>
      <c r="J229" s="944" t="s">
        <v>1010</v>
      </c>
      <c r="K229" s="931">
        <v>13.6620916</v>
      </c>
      <c r="L229" s="931">
        <v>3</v>
      </c>
      <c r="M229" s="931">
        <v>25</v>
      </c>
      <c r="N229" s="931" t="s">
        <v>815</v>
      </c>
      <c r="V229" s="592"/>
    </row>
    <row r="230" spans="1:22" s="58" customFormat="1" ht="15">
      <c r="A230" s="64" t="s">
        <v>63</v>
      </c>
      <c r="B230" s="553" t="s">
        <v>1517</v>
      </c>
      <c r="C230" s="554" t="s">
        <v>814</v>
      </c>
      <c r="D230" s="555">
        <v>28.5</v>
      </c>
      <c r="E230" s="555">
        <v>0.06</v>
      </c>
      <c r="F230" s="555">
        <v>10.88</v>
      </c>
      <c r="G230" s="555">
        <v>34.33</v>
      </c>
      <c r="H230" s="555">
        <v>3.94</v>
      </c>
      <c r="I230" s="582">
        <v>40</v>
      </c>
      <c r="J230" s="944" t="s">
        <v>1010</v>
      </c>
      <c r="K230" s="931">
        <v>13.6620916</v>
      </c>
      <c r="L230" s="931">
        <v>3</v>
      </c>
      <c r="M230" s="931">
        <v>25</v>
      </c>
      <c r="N230" s="931" t="s">
        <v>815</v>
      </c>
      <c r="V230" s="592"/>
    </row>
    <row r="231" spans="1:22" s="58" customFormat="1" ht="15">
      <c r="A231" s="64" t="s">
        <v>686</v>
      </c>
      <c r="B231" s="553" t="s">
        <v>1518</v>
      </c>
      <c r="C231" s="554" t="s">
        <v>814</v>
      </c>
      <c r="D231" s="555">
        <v>50</v>
      </c>
      <c r="E231" s="555">
        <v>4</v>
      </c>
      <c r="F231" s="555">
        <v>206</v>
      </c>
      <c r="G231" s="555">
        <v>3.62</v>
      </c>
      <c r="H231" s="555">
        <v>4.3099999999999996</v>
      </c>
      <c r="I231" s="587">
        <v>70</v>
      </c>
      <c r="J231" s="944" t="s">
        <v>1010</v>
      </c>
      <c r="K231" s="931">
        <v>8.1521739100000001</v>
      </c>
      <c r="L231" s="931">
        <v>3</v>
      </c>
      <c r="M231" s="931">
        <v>20</v>
      </c>
      <c r="N231" s="931" t="s">
        <v>815</v>
      </c>
      <c r="V231" s="592"/>
    </row>
    <row r="232" spans="1:22" s="58" customFormat="1" ht="15">
      <c r="A232" s="64" t="s">
        <v>687</v>
      </c>
      <c r="B232" s="553" t="s">
        <v>1519</v>
      </c>
      <c r="C232" s="554" t="s">
        <v>814</v>
      </c>
      <c r="D232" s="555">
        <v>50</v>
      </c>
      <c r="E232" s="555">
        <v>4</v>
      </c>
      <c r="F232" s="555">
        <v>206</v>
      </c>
      <c r="G232" s="555">
        <v>3.62</v>
      </c>
      <c r="H232" s="555">
        <v>4.3099999999999996</v>
      </c>
      <c r="I232" s="587">
        <v>70</v>
      </c>
      <c r="J232" s="944" t="s">
        <v>1010</v>
      </c>
      <c r="K232" s="931">
        <v>8.1521739100000001</v>
      </c>
      <c r="L232" s="931">
        <v>3</v>
      </c>
      <c r="M232" s="931">
        <v>20</v>
      </c>
      <c r="N232" s="931" t="s">
        <v>815</v>
      </c>
      <c r="V232" s="592"/>
    </row>
    <row r="233" spans="1:22" s="58" customFormat="1" ht="15">
      <c r="A233" s="64" t="s">
        <v>64</v>
      </c>
      <c r="B233" s="553" t="s">
        <v>1520</v>
      </c>
      <c r="C233" s="554" t="s">
        <v>814</v>
      </c>
      <c r="D233" s="555">
        <v>83.07</v>
      </c>
      <c r="E233" s="555">
        <v>6.23</v>
      </c>
      <c r="F233" s="555">
        <v>83.22</v>
      </c>
      <c r="G233" s="555">
        <v>5.52</v>
      </c>
      <c r="H233" s="555">
        <v>4.58</v>
      </c>
      <c r="I233" s="587">
        <v>70</v>
      </c>
      <c r="J233" s="944" t="s">
        <v>1010</v>
      </c>
      <c r="K233" s="931">
        <v>5.2778636700000003</v>
      </c>
      <c r="L233" s="931">
        <v>3</v>
      </c>
      <c r="M233" s="931">
        <v>20</v>
      </c>
      <c r="N233" s="931" t="s">
        <v>815</v>
      </c>
      <c r="V233" s="592"/>
    </row>
    <row r="234" spans="1:22" s="58" customFormat="1" ht="15">
      <c r="A234" s="64" t="s">
        <v>294</v>
      </c>
      <c r="B234" s="553" t="s">
        <v>295</v>
      </c>
      <c r="C234" s="554" t="s">
        <v>814</v>
      </c>
      <c r="D234" s="555">
        <v>40</v>
      </c>
      <c r="E234" s="555">
        <v>4</v>
      </c>
      <c r="F234" s="555">
        <v>10</v>
      </c>
      <c r="G234" s="555">
        <v>60</v>
      </c>
      <c r="H234" s="555">
        <v>1</v>
      </c>
      <c r="I234" s="583"/>
      <c r="J234" s="944" t="s">
        <v>1010</v>
      </c>
      <c r="K234" s="931">
        <v>5</v>
      </c>
      <c r="L234" s="931">
        <v>1.5</v>
      </c>
      <c r="M234" s="931">
        <v>25</v>
      </c>
      <c r="N234" s="931" t="s">
        <v>815</v>
      </c>
      <c r="V234" s="592"/>
    </row>
    <row r="235" spans="1:22" s="58" customFormat="1" ht="15">
      <c r="A235" s="64" t="s">
        <v>526</v>
      </c>
      <c r="B235" s="553" t="s">
        <v>1521</v>
      </c>
      <c r="C235" s="554" t="s">
        <v>814</v>
      </c>
      <c r="D235" s="555">
        <v>6.3</v>
      </c>
      <c r="E235" s="555">
        <v>0</v>
      </c>
      <c r="F235" s="555">
        <v>2.1</v>
      </c>
      <c r="G235" s="555">
        <v>6.7</v>
      </c>
      <c r="H235" s="555">
        <v>2.2000000000000002</v>
      </c>
      <c r="I235" s="583"/>
      <c r="J235" s="944" t="s">
        <v>1010</v>
      </c>
      <c r="K235" s="931">
        <v>25</v>
      </c>
      <c r="L235" s="931">
        <v>3.58</v>
      </c>
      <c r="M235" s="931">
        <v>200</v>
      </c>
      <c r="N235" s="931" t="s">
        <v>815</v>
      </c>
      <c r="V235" s="592"/>
    </row>
    <row r="236" spans="1:22" s="58" customFormat="1" ht="15">
      <c r="A236" s="64" t="s">
        <v>66</v>
      </c>
      <c r="B236" s="553" t="s">
        <v>1522</v>
      </c>
      <c r="C236" s="554" t="s">
        <v>814</v>
      </c>
      <c r="D236" s="555">
        <v>28.5</v>
      </c>
      <c r="E236" s="555">
        <v>0.06</v>
      </c>
      <c r="F236" s="555">
        <v>10.88</v>
      </c>
      <c r="G236" s="555">
        <v>34.33</v>
      </c>
      <c r="H236" s="555">
        <v>3.94</v>
      </c>
      <c r="I236" s="582">
        <v>40</v>
      </c>
      <c r="J236" s="944" t="s">
        <v>1010</v>
      </c>
      <c r="K236" s="931">
        <v>13.6620916</v>
      </c>
      <c r="L236" s="931">
        <v>3</v>
      </c>
      <c r="M236" s="931">
        <v>25</v>
      </c>
      <c r="N236" s="931" t="s">
        <v>815</v>
      </c>
      <c r="V236" s="592"/>
    </row>
    <row r="237" spans="1:22" s="58" customFormat="1" ht="15">
      <c r="A237" s="64" t="s">
        <v>67</v>
      </c>
      <c r="B237" s="553" t="s">
        <v>1523</v>
      </c>
      <c r="C237" s="554" t="s">
        <v>814</v>
      </c>
      <c r="D237" s="555">
        <v>66.97</v>
      </c>
      <c r="E237" s="555">
        <v>0</v>
      </c>
      <c r="F237" s="555">
        <v>13.11</v>
      </c>
      <c r="G237" s="555">
        <v>22.37</v>
      </c>
      <c r="H237" s="555">
        <v>4.2300000000000004</v>
      </c>
      <c r="I237" s="583"/>
      <c r="J237" s="944" t="s">
        <v>1010</v>
      </c>
      <c r="K237" s="931">
        <v>5.2429369799999996</v>
      </c>
      <c r="L237" s="931">
        <v>3</v>
      </c>
      <c r="M237" s="931">
        <v>50</v>
      </c>
      <c r="N237" s="931" t="s">
        <v>815</v>
      </c>
      <c r="V237" s="592"/>
    </row>
    <row r="238" spans="1:22" s="58" customFormat="1" ht="15">
      <c r="A238" s="64" t="s">
        <v>729</v>
      </c>
      <c r="B238" s="553" t="s">
        <v>730</v>
      </c>
      <c r="C238" s="554" t="s">
        <v>814</v>
      </c>
      <c r="D238" s="555">
        <v>31.4</v>
      </c>
      <c r="E238" s="555">
        <v>0.31</v>
      </c>
      <c r="F238" s="555">
        <v>0.37</v>
      </c>
      <c r="G238" s="555">
        <v>0.67</v>
      </c>
      <c r="H238" s="555">
        <v>18.5</v>
      </c>
      <c r="I238" s="583"/>
      <c r="J238" s="944" t="s">
        <v>1010</v>
      </c>
      <c r="K238" s="931">
        <v>4.0398021200000001</v>
      </c>
      <c r="L238" s="931">
        <v>1.5</v>
      </c>
      <c r="M238" s="931">
        <v>25</v>
      </c>
      <c r="N238" s="931" t="s">
        <v>815</v>
      </c>
      <c r="V238" s="592"/>
    </row>
    <row r="239" spans="1:22" s="58" customFormat="1" ht="15">
      <c r="A239" s="64" t="s">
        <v>17</v>
      </c>
      <c r="B239" s="553" t="s">
        <v>1524</v>
      </c>
      <c r="C239" s="554" t="s">
        <v>814</v>
      </c>
      <c r="D239" s="555">
        <v>47.17</v>
      </c>
      <c r="E239" s="555">
        <v>0.45</v>
      </c>
      <c r="F239" s="555">
        <v>11.96</v>
      </c>
      <c r="G239" s="555">
        <v>9</v>
      </c>
      <c r="H239" s="555">
        <v>2.69</v>
      </c>
      <c r="I239" s="582">
        <v>40</v>
      </c>
      <c r="J239" s="944" t="s">
        <v>1010</v>
      </c>
      <c r="K239" s="931">
        <v>8.18781684</v>
      </c>
      <c r="L239" s="931">
        <v>3</v>
      </c>
      <c r="M239" s="931">
        <v>15</v>
      </c>
      <c r="N239" s="931" t="s">
        <v>815</v>
      </c>
      <c r="V239" s="592"/>
    </row>
    <row r="240" spans="1:22" s="58" customFormat="1" ht="15">
      <c r="A240" s="64" t="s">
        <v>18</v>
      </c>
      <c r="B240" s="553" t="s">
        <v>1525</v>
      </c>
      <c r="C240" s="554" t="s">
        <v>814</v>
      </c>
      <c r="D240" s="555">
        <v>47.17</v>
      </c>
      <c r="E240" s="555">
        <v>0.45</v>
      </c>
      <c r="F240" s="555">
        <v>11.96</v>
      </c>
      <c r="G240" s="555">
        <v>9</v>
      </c>
      <c r="H240" s="555">
        <v>2.69</v>
      </c>
      <c r="I240" s="582">
        <v>40</v>
      </c>
      <c r="J240" s="944" t="s">
        <v>1010</v>
      </c>
      <c r="K240" s="931">
        <v>8.18781684</v>
      </c>
      <c r="L240" s="931">
        <v>3</v>
      </c>
      <c r="M240" s="931">
        <v>15</v>
      </c>
      <c r="N240" s="931" t="s">
        <v>815</v>
      </c>
      <c r="V240" s="592"/>
    </row>
    <row r="241" spans="1:22" s="58" customFormat="1" ht="15">
      <c r="A241" s="64" t="s">
        <v>780</v>
      </c>
      <c r="B241" s="553" t="s">
        <v>1526</v>
      </c>
      <c r="C241" s="554" t="s">
        <v>814</v>
      </c>
      <c r="D241" s="555">
        <v>47.17</v>
      </c>
      <c r="E241" s="555">
        <v>0.45</v>
      </c>
      <c r="F241" s="555">
        <v>11.96</v>
      </c>
      <c r="G241" s="555">
        <v>9</v>
      </c>
      <c r="H241" s="555">
        <v>2.69</v>
      </c>
      <c r="I241" s="582">
        <v>40</v>
      </c>
      <c r="J241" s="944" t="s">
        <v>1010</v>
      </c>
      <c r="K241" s="931">
        <v>8.18781684</v>
      </c>
      <c r="L241" s="931">
        <v>3</v>
      </c>
      <c r="M241" s="931">
        <v>15</v>
      </c>
      <c r="N241" s="931" t="s">
        <v>815</v>
      </c>
      <c r="V241" s="592"/>
    </row>
    <row r="242" spans="1:22" s="58" customFormat="1" ht="15">
      <c r="A242" s="64" t="s">
        <v>672</v>
      </c>
      <c r="B242" s="553" t="s">
        <v>1527</v>
      </c>
      <c r="C242" s="554" t="s">
        <v>814</v>
      </c>
      <c r="D242" s="555">
        <v>54</v>
      </c>
      <c r="E242" s="555">
        <v>0</v>
      </c>
      <c r="F242" s="555">
        <v>9.6199999999999992</v>
      </c>
      <c r="G242" s="555">
        <v>10.85</v>
      </c>
      <c r="H242" s="555">
        <v>2.65</v>
      </c>
      <c r="I242" s="582">
        <v>40</v>
      </c>
      <c r="J242" s="944" t="s">
        <v>1010</v>
      </c>
      <c r="K242" s="931">
        <v>6.49995703</v>
      </c>
      <c r="L242" s="931">
        <v>3</v>
      </c>
      <c r="M242" s="931">
        <v>15</v>
      </c>
      <c r="N242" s="931" t="s">
        <v>815</v>
      </c>
      <c r="V242" s="592"/>
    </row>
    <row r="243" spans="1:22" s="58" customFormat="1" ht="15">
      <c r="A243" s="64" t="s">
        <v>68</v>
      </c>
      <c r="B243" s="553" t="s">
        <v>1528</v>
      </c>
      <c r="C243" s="554" t="s">
        <v>814</v>
      </c>
      <c r="D243" s="555">
        <v>28.5</v>
      </c>
      <c r="E243" s="555">
        <v>0.06</v>
      </c>
      <c r="F243" s="555">
        <v>10.88</v>
      </c>
      <c r="G243" s="555">
        <v>34.33</v>
      </c>
      <c r="H243" s="555">
        <v>3.94</v>
      </c>
      <c r="I243" s="582">
        <v>40</v>
      </c>
      <c r="J243" s="944" t="s">
        <v>1010</v>
      </c>
      <c r="K243" s="931">
        <v>13.6620916</v>
      </c>
      <c r="L243" s="931">
        <v>3</v>
      </c>
      <c r="M243" s="931">
        <v>25</v>
      </c>
      <c r="N243" s="931" t="s">
        <v>815</v>
      </c>
      <c r="V243" s="592"/>
    </row>
    <row r="244" spans="1:22" s="58" customFormat="1" ht="15">
      <c r="A244" s="64" t="s">
        <v>69</v>
      </c>
      <c r="B244" s="553" t="s">
        <v>1529</v>
      </c>
      <c r="C244" s="554" t="s">
        <v>814</v>
      </c>
      <c r="D244" s="555">
        <v>28.5</v>
      </c>
      <c r="E244" s="555">
        <v>0.06</v>
      </c>
      <c r="F244" s="555">
        <v>10.88</v>
      </c>
      <c r="G244" s="555">
        <v>34.33</v>
      </c>
      <c r="H244" s="555">
        <v>3.94</v>
      </c>
      <c r="I244" s="582">
        <v>40</v>
      </c>
      <c r="J244" s="944" t="s">
        <v>1010</v>
      </c>
      <c r="K244" s="931">
        <v>13.6620916</v>
      </c>
      <c r="L244" s="931">
        <v>3</v>
      </c>
      <c r="M244" s="931">
        <v>25</v>
      </c>
      <c r="N244" s="931" t="s">
        <v>815</v>
      </c>
      <c r="V244" s="592"/>
    </row>
    <row r="245" spans="1:22" s="58" customFormat="1" ht="15">
      <c r="A245" s="64" t="s">
        <v>213</v>
      </c>
      <c r="B245" s="553" t="s">
        <v>214</v>
      </c>
      <c r="C245" s="554" t="s">
        <v>812</v>
      </c>
      <c r="D245" s="555">
        <v>45</v>
      </c>
      <c r="E245" s="555">
        <v>4.5</v>
      </c>
      <c r="F245" s="555">
        <v>3</v>
      </c>
      <c r="G245" s="555">
        <v>60</v>
      </c>
      <c r="H245" s="555">
        <v>1</v>
      </c>
      <c r="I245" s="583"/>
      <c r="J245" s="944" t="s">
        <v>1010</v>
      </c>
      <c r="K245" s="931">
        <v>5.7288533700000004</v>
      </c>
      <c r="L245" s="931">
        <v>1.5</v>
      </c>
      <c r="M245" s="931">
        <v>25</v>
      </c>
      <c r="N245" s="931" t="s">
        <v>815</v>
      </c>
      <c r="V245" s="592"/>
    </row>
    <row r="246" spans="1:22" s="58" customFormat="1" ht="15">
      <c r="A246" s="64" t="s">
        <v>791</v>
      </c>
      <c r="B246" s="553" t="s">
        <v>1530</v>
      </c>
      <c r="C246" s="554" t="s">
        <v>814</v>
      </c>
      <c r="D246" s="555">
        <v>41.14</v>
      </c>
      <c r="E246" s="555">
        <v>0.17</v>
      </c>
      <c r="F246" s="555">
        <v>1.02</v>
      </c>
      <c r="G246" s="555">
        <v>4.99</v>
      </c>
      <c r="H246" s="555">
        <v>0.35</v>
      </c>
      <c r="I246" s="583"/>
      <c r="J246" s="944" t="s">
        <v>1010</v>
      </c>
      <c r="K246" s="931">
        <v>9.3930140699999995</v>
      </c>
      <c r="L246" s="931">
        <v>6</v>
      </c>
      <c r="M246" s="931">
        <v>25</v>
      </c>
      <c r="N246" s="931" t="s">
        <v>815</v>
      </c>
      <c r="V246" s="592"/>
    </row>
    <row r="247" spans="1:22" s="58" customFormat="1" ht="15">
      <c r="A247" s="64" t="s">
        <v>781</v>
      </c>
      <c r="B247" s="553" t="s">
        <v>1531</v>
      </c>
      <c r="C247" s="554" t="s">
        <v>814</v>
      </c>
      <c r="D247" s="555">
        <v>41.14</v>
      </c>
      <c r="E247" s="555">
        <v>0.17</v>
      </c>
      <c r="F247" s="555">
        <v>1.19</v>
      </c>
      <c r="G247" s="555">
        <v>4.82</v>
      </c>
      <c r="H247" s="555">
        <v>0.35</v>
      </c>
      <c r="I247" s="583"/>
      <c r="J247" s="944" t="s">
        <v>1010</v>
      </c>
      <c r="K247" s="931">
        <v>9.3930140699999995</v>
      </c>
      <c r="L247" s="931">
        <v>6</v>
      </c>
      <c r="M247" s="931">
        <v>25</v>
      </c>
      <c r="N247" s="931" t="s">
        <v>815</v>
      </c>
      <c r="V247" s="592"/>
    </row>
    <row r="248" spans="1:22" s="58" customFormat="1" ht="15">
      <c r="A248" s="64" t="s">
        <v>678</v>
      </c>
      <c r="B248" s="553" t="s">
        <v>1532</v>
      </c>
      <c r="C248" s="554" t="s">
        <v>814</v>
      </c>
      <c r="D248" s="555">
        <v>40</v>
      </c>
      <c r="E248" s="555">
        <v>0</v>
      </c>
      <c r="F248" s="555">
        <v>10.08</v>
      </c>
      <c r="G248" s="555">
        <v>50.01</v>
      </c>
      <c r="H248" s="555">
        <v>0</v>
      </c>
      <c r="I248" s="583"/>
      <c r="J248" s="944" t="s">
        <v>1010</v>
      </c>
      <c r="K248" s="931">
        <v>9</v>
      </c>
      <c r="L248" s="931">
        <v>6</v>
      </c>
      <c r="M248" s="931">
        <v>25</v>
      </c>
      <c r="N248" s="931" t="s">
        <v>815</v>
      </c>
      <c r="V248" s="592"/>
    </row>
    <row r="249" spans="1:22" s="58" customFormat="1" ht="15">
      <c r="A249" s="64" t="s">
        <v>118</v>
      </c>
      <c r="B249" s="553" t="s">
        <v>119</v>
      </c>
      <c r="C249" s="554" t="s">
        <v>814</v>
      </c>
      <c r="D249" s="555">
        <v>100</v>
      </c>
      <c r="E249" s="555">
        <v>2.5</v>
      </c>
      <c r="F249" s="555">
        <v>70</v>
      </c>
      <c r="G249" s="555">
        <v>10</v>
      </c>
      <c r="H249" s="555">
        <v>2</v>
      </c>
      <c r="I249" s="583"/>
      <c r="J249" s="944" t="s">
        <v>1010</v>
      </c>
      <c r="K249" s="931">
        <v>4.7593551099999996</v>
      </c>
      <c r="L249" s="931">
        <v>3</v>
      </c>
      <c r="M249" s="931">
        <v>25</v>
      </c>
      <c r="N249" s="931" t="s">
        <v>815</v>
      </c>
      <c r="V249" s="592"/>
    </row>
    <row r="250" spans="1:22" s="58" customFormat="1" ht="15">
      <c r="A250" s="64" t="s">
        <v>215</v>
      </c>
      <c r="B250" s="553" t="s">
        <v>216</v>
      </c>
      <c r="C250" s="554" t="s">
        <v>814</v>
      </c>
      <c r="D250" s="555">
        <v>100</v>
      </c>
      <c r="E250" s="555">
        <v>0</v>
      </c>
      <c r="F250" s="555">
        <v>70</v>
      </c>
      <c r="G250" s="555">
        <v>10</v>
      </c>
      <c r="H250" s="555">
        <v>2</v>
      </c>
      <c r="I250" s="583"/>
      <c r="J250" s="944" t="s">
        <v>1010</v>
      </c>
      <c r="K250" s="931">
        <v>4.6403712300000004</v>
      </c>
      <c r="L250" s="931">
        <v>3</v>
      </c>
      <c r="M250" s="931">
        <v>20</v>
      </c>
      <c r="N250" s="931" t="s">
        <v>815</v>
      </c>
      <c r="V250" s="592"/>
    </row>
    <row r="251" spans="1:22" s="58" customFormat="1" ht="15">
      <c r="A251" s="64" t="s">
        <v>743</v>
      </c>
      <c r="B251" s="553" t="s">
        <v>744</v>
      </c>
      <c r="C251" s="554" t="s">
        <v>814</v>
      </c>
      <c r="D251" s="555">
        <v>1.1000000000000001</v>
      </c>
      <c r="E251" s="555">
        <v>0.11</v>
      </c>
      <c r="F251" s="555">
        <v>0.6</v>
      </c>
      <c r="G251" s="555">
        <v>4.7</v>
      </c>
      <c r="H251" s="555">
        <v>0</v>
      </c>
      <c r="I251" s="583"/>
      <c r="J251" s="944" t="s">
        <v>1010</v>
      </c>
      <c r="K251" s="931">
        <v>12.3040146</v>
      </c>
      <c r="L251" s="931">
        <v>1.5</v>
      </c>
      <c r="M251" s="931">
        <v>25</v>
      </c>
      <c r="N251" s="931" t="s">
        <v>815</v>
      </c>
      <c r="V251" s="592"/>
    </row>
    <row r="252" spans="1:22" s="58" customFormat="1" ht="15">
      <c r="A252" s="64" t="s">
        <v>398</v>
      </c>
      <c r="B252" s="553" t="s">
        <v>399</v>
      </c>
      <c r="C252" s="554" t="s">
        <v>814</v>
      </c>
      <c r="D252" s="555">
        <v>13</v>
      </c>
      <c r="E252" s="555">
        <v>0</v>
      </c>
      <c r="F252" s="555">
        <v>17.5</v>
      </c>
      <c r="G252" s="555">
        <v>10.199999999999999</v>
      </c>
      <c r="H252" s="555">
        <v>10.8</v>
      </c>
      <c r="I252" s="583"/>
      <c r="J252" s="944" t="s">
        <v>1010</v>
      </c>
      <c r="K252" s="931">
        <v>18.739960700000001</v>
      </c>
      <c r="L252" s="931">
        <v>6</v>
      </c>
      <c r="M252" s="931">
        <v>25</v>
      </c>
      <c r="N252" s="931" t="s">
        <v>815</v>
      </c>
      <c r="V252" s="592"/>
    </row>
    <row r="253" spans="1:22" s="58" customFormat="1" ht="15">
      <c r="A253" s="64" t="s">
        <v>400</v>
      </c>
      <c r="B253" s="553" t="s">
        <v>401</v>
      </c>
      <c r="C253" s="554" t="s">
        <v>814</v>
      </c>
      <c r="D253" s="555">
        <v>13</v>
      </c>
      <c r="E253" s="555">
        <v>0.52</v>
      </c>
      <c r="F253" s="555">
        <v>17.5</v>
      </c>
      <c r="G253" s="555">
        <v>10.199999999999999</v>
      </c>
      <c r="H253" s="555">
        <v>0</v>
      </c>
      <c r="I253" s="583"/>
      <c r="J253" s="944" t="s">
        <v>1010</v>
      </c>
      <c r="K253" s="931">
        <v>19.520792400000001</v>
      </c>
      <c r="L253" s="931">
        <v>6</v>
      </c>
      <c r="M253" s="931">
        <v>25</v>
      </c>
      <c r="N253" s="931" t="s">
        <v>815</v>
      </c>
      <c r="V253" s="592"/>
    </row>
    <row r="254" spans="1:22" s="58" customFormat="1" ht="15">
      <c r="A254" s="64" t="s">
        <v>589</v>
      </c>
      <c r="B254" s="553" t="s">
        <v>1533</v>
      </c>
      <c r="C254" s="554" t="s">
        <v>812</v>
      </c>
      <c r="D254" s="555">
        <v>4</v>
      </c>
      <c r="E254" s="555">
        <v>3</v>
      </c>
      <c r="F254" s="555">
        <v>1.8</v>
      </c>
      <c r="G254" s="555">
        <v>3.3</v>
      </c>
      <c r="H254" s="555">
        <v>0.9</v>
      </c>
      <c r="I254" s="587">
        <v>60</v>
      </c>
      <c r="J254" s="944" t="s">
        <v>1010</v>
      </c>
      <c r="K254" s="931">
        <v>20.301624100000002</v>
      </c>
      <c r="L254" s="931">
        <v>3</v>
      </c>
      <c r="M254" s="931">
        <v>200</v>
      </c>
      <c r="N254" s="931" t="s">
        <v>816</v>
      </c>
      <c r="V254" s="592"/>
    </row>
    <row r="255" spans="1:22" s="58" customFormat="1" ht="15">
      <c r="A255" s="64" t="s">
        <v>595</v>
      </c>
      <c r="B255" s="553" t="s">
        <v>1534</v>
      </c>
      <c r="C255" s="554" t="s">
        <v>812</v>
      </c>
      <c r="D255" s="555">
        <v>4.9000000000000004</v>
      </c>
      <c r="E255" s="555">
        <v>3.3</v>
      </c>
      <c r="F255" s="555">
        <v>2.5</v>
      </c>
      <c r="G255" s="555">
        <v>4.3</v>
      </c>
      <c r="H255" s="555">
        <v>1.2</v>
      </c>
      <c r="I255" s="587">
        <v>60</v>
      </c>
      <c r="J255" s="944" t="s">
        <v>1010</v>
      </c>
      <c r="K255" s="931">
        <v>19.906467500000002</v>
      </c>
      <c r="L255" s="931">
        <v>3</v>
      </c>
      <c r="M255" s="931">
        <v>200</v>
      </c>
      <c r="N255" s="931" t="s">
        <v>816</v>
      </c>
      <c r="V255" s="592"/>
    </row>
    <row r="256" spans="1:22" s="58" customFormat="1" ht="15">
      <c r="A256" s="64" t="s">
        <v>623</v>
      </c>
      <c r="B256" s="553" t="s">
        <v>1535</v>
      </c>
      <c r="C256" s="554" t="s">
        <v>812</v>
      </c>
      <c r="D256" s="555">
        <v>5.7</v>
      </c>
      <c r="E256" s="555">
        <v>3.4</v>
      </c>
      <c r="F256" s="555">
        <v>3.34</v>
      </c>
      <c r="G256" s="555">
        <v>5.19</v>
      </c>
      <c r="H256" s="555">
        <v>0.83</v>
      </c>
      <c r="I256" s="587">
        <v>60</v>
      </c>
      <c r="J256" s="944" t="s">
        <v>1010</v>
      </c>
      <c r="K256" s="931">
        <v>16.107636400000001</v>
      </c>
      <c r="L256" s="931">
        <v>3</v>
      </c>
      <c r="M256" s="931">
        <v>200</v>
      </c>
      <c r="N256" s="931" t="s">
        <v>816</v>
      </c>
      <c r="V256" s="592"/>
    </row>
    <row r="257" spans="1:22" s="58" customFormat="1" ht="30">
      <c r="A257" s="64" t="s">
        <v>624</v>
      </c>
      <c r="B257" s="553" t="s">
        <v>1536</v>
      </c>
      <c r="C257" s="554" t="s">
        <v>812</v>
      </c>
      <c r="D257" s="555">
        <v>3.8</v>
      </c>
      <c r="E257" s="555">
        <v>2.2000000000000002</v>
      </c>
      <c r="F257" s="555">
        <v>1.83</v>
      </c>
      <c r="G257" s="555">
        <v>2.89</v>
      </c>
      <c r="H257" s="555">
        <v>0.75</v>
      </c>
      <c r="I257" s="587">
        <v>60</v>
      </c>
      <c r="J257" s="944" t="s">
        <v>1010</v>
      </c>
      <c r="K257" s="931">
        <v>23.7492749</v>
      </c>
      <c r="L257" s="931">
        <v>3</v>
      </c>
      <c r="M257" s="931">
        <v>200</v>
      </c>
      <c r="N257" s="931" t="s">
        <v>816</v>
      </c>
      <c r="V257" s="592"/>
    </row>
    <row r="258" spans="1:22" s="58" customFormat="1" ht="15">
      <c r="A258" s="64" t="s">
        <v>603</v>
      </c>
      <c r="B258" s="553" t="s">
        <v>1537</v>
      </c>
      <c r="C258" s="554" t="s">
        <v>812</v>
      </c>
      <c r="D258" s="555">
        <v>2.5</v>
      </c>
      <c r="E258" s="555">
        <v>1.8</v>
      </c>
      <c r="F258" s="555">
        <v>0.9</v>
      </c>
      <c r="G258" s="555">
        <v>4</v>
      </c>
      <c r="H258" s="555">
        <v>0.5</v>
      </c>
      <c r="I258" s="587">
        <v>90</v>
      </c>
      <c r="J258" s="944" t="s">
        <v>1010</v>
      </c>
      <c r="K258" s="931">
        <v>17.857142899999999</v>
      </c>
      <c r="L258" s="931">
        <v>3</v>
      </c>
      <c r="M258" s="931">
        <v>200</v>
      </c>
      <c r="N258" s="931" t="s">
        <v>816</v>
      </c>
      <c r="V258" s="592"/>
    </row>
    <row r="259" spans="1:22" s="58" customFormat="1" ht="30">
      <c r="A259" s="64" t="s">
        <v>633</v>
      </c>
      <c r="B259" s="553" t="s">
        <v>1538</v>
      </c>
      <c r="C259" s="554" t="s">
        <v>812</v>
      </c>
      <c r="D259" s="555">
        <v>2.4</v>
      </c>
      <c r="E259" s="555">
        <v>2.1</v>
      </c>
      <c r="F259" s="555">
        <v>0.57999999999999996</v>
      </c>
      <c r="G259" s="555">
        <v>5.72</v>
      </c>
      <c r="H259" s="555">
        <v>0.12</v>
      </c>
      <c r="I259" s="587">
        <v>90</v>
      </c>
      <c r="J259" s="944" t="s">
        <v>810</v>
      </c>
      <c r="K259" s="931">
        <v>31.9992266</v>
      </c>
      <c r="L259" s="931">
        <v>3</v>
      </c>
      <c r="M259" s="931">
        <v>200</v>
      </c>
      <c r="N259" s="931" t="s">
        <v>816</v>
      </c>
      <c r="V259" s="592"/>
    </row>
    <row r="260" spans="1:22" s="58" customFormat="1" ht="30">
      <c r="A260" s="64" t="s">
        <v>634</v>
      </c>
      <c r="B260" s="553" t="s">
        <v>1539</v>
      </c>
      <c r="C260" s="554" t="s">
        <v>812</v>
      </c>
      <c r="D260" s="555">
        <v>2</v>
      </c>
      <c r="E260" s="555">
        <v>1.8</v>
      </c>
      <c r="F260" s="555">
        <v>0.56999999999999995</v>
      </c>
      <c r="G260" s="555">
        <v>4.58</v>
      </c>
      <c r="H260" s="555">
        <v>0.17</v>
      </c>
      <c r="I260" s="587">
        <v>90</v>
      </c>
      <c r="J260" s="944" t="s">
        <v>810</v>
      </c>
      <c r="K260" s="931">
        <v>50</v>
      </c>
      <c r="L260" s="931">
        <v>3</v>
      </c>
      <c r="M260" s="931">
        <v>200</v>
      </c>
      <c r="N260" s="931" t="s">
        <v>816</v>
      </c>
      <c r="V260" s="592"/>
    </row>
    <row r="261" spans="1:22" s="58" customFormat="1" ht="30">
      <c r="A261" s="64" t="s">
        <v>648</v>
      </c>
      <c r="B261" s="553" t="s">
        <v>1540</v>
      </c>
      <c r="C261" s="554" t="s">
        <v>814</v>
      </c>
      <c r="D261" s="555">
        <v>6.6</v>
      </c>
      <c r="E261" s="555">
        <v>1.5</v>
      </c>
      <c r="F261" s="555">
        <v>4.3099999999999996</v>
      </c>
      <c r="G261" s="555">
        <v>9.48</v>
      </c>
      <c r="H261" s="555">
        <v>1.75</v>
      </c>
      <c r="I261" s="587">
        <v>30</v>
      </c>
      <c r="J261" s="944" t="s">
        <v>805</v>
      </c>
      <c r="K261" s="931">
        <v>15.529320800000001</v>
      </c>
      <c r="L261" s="931">
        <v>5</v>
      </c>
      <c r="M261" s="931">
        <v>200</v>
      </c>
      <c r="N261" s="931" t="s">
        <v>815</v>
      </c>
      <c r="V261" s="592"/>
    </row>
    <row r="262" spans="1:22" s="58" customFormat="1" ht="30">
      <c r="A262" s="64" t="s">
        <v>649</v>
      </c>
      <c r="B262" s="553" t="s">
        <v>1541</v>
      </c>
      <c r="C262" s="554" t="s">
        <v>814</v>
      </c>
      <c r="D262" s="555">
        <v>5.5</v>
      </c>
      <c r="E262" s="555">
        <v>1.3</v>
      </c>
      <c r="F262" s="555">
        <v>4.12</v>
      </c>
      <c r="G262" s="555">
        <v>6.99</v>
      </c>
      <c r="H262" s="555">
        <v>1.66</v>
      </c>
      <c r="I262" s="587">
        <v>30</v>
      </c>
      <c r="J262" s="944" t="s">
        <v>805</v>
      </c>
      <c r="K262" s="931">
        <v>18.333609500000001</v>
      </c>
      <c r="L262" s="931">
        <v>5</v>
      </c>
      <c r="M262" s="931">
        <v>200</v>
      </c>
      <c r="N262" s="931" t="s">
        <v>815</v>
      </c>
      <c r="V262" s="592"/>
    </row>
    <row r="263" spans="1:22" s="58" customFormat="1" ht="15">
      <c r="A263" s="64" t="s">
        <v>332</v>
      </c>
      <c r="B263" s="553" t="s">
        <v>333</v>
      </c>
      <c r="C263" s="554" t="s">
        <v>814</v>
      </c>
      <c r="D263" s="555">
        <v>130</v>
      </c>
      <c r="E263" s="555">
        <v>13</v>
      </c>
      <c r="F263" s="555">
        <v>0</v>
      </c>
      <c r="G263" s="555">
        <v>0</v>
      </c>
      <c r="H263" s="555">
        <v>1</v>
      </c>
      <c r="I263" s="583"/>
      <c r="J263" s="944" t="s">
        <v>1010</v>
      </c>
      <c r="K263" s="931">
        <v>4.2140123300000001</v>
      </c>
      <c r="L263" s="931">
        <v>1.5</v>
      </c>
      <c r="M263" s="931">
        <v>25</v>
      </c>
      <c r="N263" s="931" t="s">
        <v>815</v>
      </c>
      <c r="V263" s="592"/>
    </row>
    <row r="264" spans="1:22" s="58" customFormat="1" ht="15">
      <c r="A264" s="64" t="s">
        <v>402</v>
      </c>
      <c r="B264" s="553" t="s">
        <v>403</v>
      </c>
      <c r="C264" s="554" t="s">
        <v>814</v>
      </c>
      <c r="D264" s="555">
        <v>37</v>
      </c>
      <c r="E264" s="555">
        <v>8.51</v>
      </c>
      <c r="F264" s="555">
        <v>27</v>
      </c>
      <c r="G264" s="555">
        <v>23</v>
      </c>
      <c r="H264" s="555">
        <v>10</v>
      </c>
      <c r="I264" s="583"/>
      <c r="J264" s="944" t="s">
        <v>1010</v>
      </c>
      <c r="K264" s="931">
        <v>13.233771900000001</v>
      </c>
      <c r="L264" s="931">
        <v>3</v>
      </c>
      <c r="M264" s="931">
        <v>25</v>
      </c>
      <c r="N264" s="931" t="s">
        <v>815</v>
      </c>
      <c r="V264" s="592"/>
    </row>
    <row r="265" spans="1:22" s="58" customFormat="1" ht="15">
      <c r="A265" s="64" t="s">
        <v>404</v>
      </c>
      <c r="B265" s="553" t="s">
        <v>405</v>
      </c>
      <c r="C265" s="554" t="s">
        <v>814</v>
      </c>
      <c r="D265" s="555">
        <v>50</v>
      </c>
      <c r="E265" s="555">
        <v>0</v>
      </c>
      <c r="F265" s="555">
        <v>10</v>
      </c>
      <c r="G265" s="555">
        <v>50</v>
      </c>
      <c r="H265" s="555">
        <v>5</v>
      </c>
      <c r="I265" s="583"/>
      <c r="J265" s="944" t="s">
        <v>1010</v>
      </c>
      <c r="K265" s="931">
        <v>8.1206496500000007</v>
      </c>
      <c r="L265" s="931">
        <v>6</v>
      </c>
      <c r="M265" s="931">
        <v>25</v>
      </c>
      <c r="N265" s="931" t="s">
        <v>815</v>
      </c>
      <c r="V265" s="592"/>
    </row>
    <row r="266" spans="1:22" s="58" customFormat="1" ht="15">
      <c r="A266" s="64" t="s">
        <v>745</v>
      </c>
      <c r="B266" s="553" t="s">
        <v>746</v>
      </c>
      <c r="C266" s="554" t="s">
        <v>814</v>
      </c>
      <c r="D266" s="555">
        <v>15</v>
      </c>
      <c r="E266" s="555">
        <v>0.15</v>
      </c>
      <c r="F266" s="555">
        <v>4</v>
      </c>
      <c r="G266" s="555">
        <v>15</v>
      </c>
      <c r="H266" s="555">
        <v>0</v>
      </c>
      <c r="I266" s="583"/>
      <c r="J266" s="944" t="s">
        <v>1010</v>
      </c>
      <c r="K266" s="931">
        <v>17.5771637</v>
      </c>
      <c r="L266" s="931">
        <v>3</v>
      </c>
      <c r="M266" s="931">
        <v>50</v>
      </c>
      <c r="N266" s="931" t="s">
        <v>815</v>
      </c>
      <c r="V266" s="592"/>
    </row>
    <row r="267" spans="1:22" s="58" customFormat="1" ht="15">
      <c r="A267" s="64" t="s">
        <v>735</v>
      </c>
      <c r="B267" s="553" t="s">
        <v>736</v>
      </c>
      <c r="C267" s="554" t="s">
        <v>814</v>
      </c>
      <c r="D267" s="555">
        <v>20</v>
      </c>
      <c r="E267" s="555">
        <v>0.8</v>
      </c>
      <c r="F267" s="555">
        <v>0</v>
      </c>
      <c r="G267" s="555">
        <v>0</v>
      </c>
      <c r="H267" s="555">
        <v>0</v>
      </c>
      <c r="I267" s="583"/>
      <c r="J267" s="944" t="s">
        <v>1010</v>
      </c>
      <c r="K267" s="931">
        <v>18.1264501</v>
      </c>
      <c r="L267" s="931">
        <v>3.5779640700000002</v>
      </c>
      <c r="M267" s="931">
        <v>200</v>
      </c>
      <c r="N267" s="931" t="s">
        <v>815</v>
      </c>
      <c r="V267" s="592"/>
    </row>
    <row r="268" spans="1:22" s="58" customFormat="1" ht="15">
      <c r="A268" s="64" t="s">
        <v>219</v>
      </c>
      <c r="B268" s="553" t="s">
        <v>1542</v>
      </c>
      <c r="C268" s="554" t="s">
        <v>814</v>
      </c>
      <c r="D268" s="555">
        <v>13.26</v>
      </c>
      <c r="E268" s="555">
        <v>0.66</v>
      </c>
      <c r="F268" s="555">
        <v>9.86</v>
      </c>
      <c r="G268" s="555">
        <v>26.78</v>
      </c>
      <c r="H268" s="555">
        <v>0</v>
      </c>
      <c r="I268" s="587">
        <v>30</v>
      </c>
      <c r="J268" s="944" t="s">
        <v>805</v>
      </c>
      <c r="K268" s="931">
        <v>26.3322653</v>
      </c>
      <c r="L268" s="931">
        <v>5</v>
      </c>
      <c r="M268" s="931">
        <v>200</v>
      </c>
      <c r="N268" s="931" t="s">
        <v>815</v>
      </c>
      <c r="V268" s="592"/>
    </row>
    <row r="269" spans="1:22" s="58" customFormat="1" ht="15">
      <c r="A269" s="64" t="s">
        <v>296</v>
      </c>
      <c r="B269" s="553" t="s">
        <v>297</v>
      </c>
      <c r="C269" s="554" t="s">
        <v>812</v>
      </c>
      <c r="D269" s="555">
        <v>6.3</v>
      </c>
      <c r="E269" s="555">
        <v>1.89</v>
      </c>
      <c r="F269" s="555">
        <v>2.8</v>
      </c>
      <c r="G269" s="555">
        <v>6.3</v>
      </c>
      <c r="H269" s="555">
        <v>0.9</v>
      </c>
      <c r="I269" s="583"/>
      <c r="J269" s="944" t="s">
        <v>1010</v>
      </c>
      <c r="K269" s="931">
        <v>15.7138648</v>
      </c>
      <c r="L269" s="931">
        <v>3</v>
      </c>
      <c r="M269" s="931">
        <v>200</v>
      </c>
      <c r="N269" s="931" t="s">
        <v>816</v>
      </c>
      <c r="V269" s="592"/>
    </row>
    <row r="270" spans="1:22" s="58" customFormat="1" ht="15">
      <c r="A270" s="64" t="s">
        <v>406</v>
      </c>
      <c r="B270" s="553" t="s">
        <v>407</v>
      </c>
      <c r="C270" s="554" t="s">
        <v>814</v>
      </c>
      <c r="D270" s="555">
        <v>50</v>
      </c>
      <c r="E270" s="555">
        <v>0</v>
      </c>
      <c r="F270" s="555">
        <v>30</v>
      </c>
      <c r="G270" s="555">
        <v>70</v>
      </c>
      <c r="H270" s="555">
        <v>15</v>
      </c>
      <c r="I270" s="583"/>
      <c r="J270" s="944" t="s">
        <v>1010</v>
      </c>
      <c r="K270" s="931">
        <v>5.1044083499999999</v>
      </c>
      <c r="L270" s="931">
        <v>3</v>
      </c>
      <c r="M270" s="931">
        <v>20</v>
      </c>
      <c r="N270" s="931" t="s">
        <v>815</v>
      </c>
      <c r="V270" s="592"/>
    </row>
    <row r="271" spans="1:22" s="58" customFormat="1" ht="15">
      <c r="A271" s="64" t="s">
        <v>408</v>
      </c>
      <c r="B271" s="553" t="s">
        <v>409</v>
      </c>
      <c r="C271" s="554" t="s">
        <v>814</v>
      </c>
      <c r="D271" s="555">
        <v>60</v>
      </c>
      <c r="E271" s="555">
        <v>0</v>
      </c>
      <c r="F271" s="555">
        <v>30</v>
      </c>
      <c r="G271" s="555">
        <v>30</v>
      </c>
      <c r="H271" s="555">
        <v>60</v>
      </c>
      <c r="I271" s="583"/>
      <c r="J271" s="944" t="s">
        <v>1010</v>
      </c>
      <c r="K271" s="931">
        <v>3.4802784199999999</v>
      </c>
      <c r="L271" s="931">
        <v>2</v>
      </c>
      <c r="M271" s="931">
        <v>10</v>
      </c>
      <c r="N271" s="931" t="s">
        <v>815</v>
      </c>
      <c r="V271" s="592"/>
    </row>
    <row r="272" spans="1:22" s="58" customFormat="1" ht="15">
      <c r="A272" s="64" t="s">
        <v>344</v>
      </c>
      <c r="B272" s="553" t="s">
        <v>345</v>
      </c>
      <c r="C272" s="554" t="s">
        <v>814</v>
      </c>
      <c r="D272" s="555">
        <v>140</v>
      </c>
      <c r="E272" s="555">
        <v>0</v>
      </c>
      <c r="F272" s="555">
        <v>0</v>
      </c>
      <c r="G272" s="555">
        <v>0</v>
      </c>
      <c r="H272" s="555">
        <v>0</v>
      </c>
      <c r="I272" s="587">
        <v>70</v>
      </c>
      <c r="J272" s="944" t="s">
        <v>1010</v>
      </c>
      <c r="K272" s="931">
        <v>3.7288697399999999</v>
      </c>
      <c r="L272" s="931">
        <v>2</v>
      </c>
      <c r="M272" s="931">
        <v>10</v>
      </c>
      <c r="N272" s="931" t="s">
        <v>815</v>
      </c>
      <c r="V272" s="592"/>
    </row>
    <row r="273" spans="1:22" s="58" customFormat="1" ht="15">
      <c r="A273" s="64" t="s">
        <v>220</v>
      </c>
      <c r="B273" s="553" t="s">
        <v>221</v>
      </c>
      <c r="C273" s="554" t="s">
        <v>814</v>
      </c>
      <c r="D273" s="555">
        <v>20</v>
      </c>
      <c r="E273" s="555">
        <v>1</v>
      </c>
      <c r="F273" s="555">
        <v>20</v>
      </c>
      <c r="G273" s="555">
        <v>20</v>
      </c>
      <c r="H273" s="555">
        <v>0</v>
      </c>
      <c r="I273" s="583"/>
      <c r="J273" s="944" t="s">
        <v>1010</v>
      </c>
      <c r="K273" s="931">
        <v>19.843692799999999</v>
      </c>
      <c r="L273" s="931">
        <v>5</v>
      </c>
      <c r="M273" s="931">
        <v>200</v>
      </c>
      <c r="N273" s="931" t="s">
        <v>815</v>
      </c>
      <c r="V273" s="592"/>
    </row>
    <row r="274" spans="1:22" s="58" customFormat="1" ht="15">
      <c r="A274" s="64" t="s">
        <v>410</v>
      </c>
      <c r="B274" s="553" t="s">
        <v>411</v>
      </c>
      <c r="C274" s="554" t="s">
        <v>814</v>
      </c>
      <c r="D274" s="555">
        <v>90</v>
      </c>
      <c r="E274" s="555">
        <v>0</v>
      </c>
      <c r="F274" s="555">
        <v>20</v>
      </c>
      <c r="G274" s="555">
        <v>20</v>
      </c>
      <c r="H274" s="555">
        <v>0</v>
      </c>
      <c r="I274" s="583"/>
      <c r="J274" s="944" t="s">
        <v>1010</v>
      </c>
      <c r="K274" s="931">
        <v>4.5114720300000002</v>
      </c>
      <c r="L274" s="931">
        <v>3</v>
      </c>
      <c r="M274" s="931">
        <v>20</v>
      </c>
      <c r="N274" s="931" t="s">
        <v>815</v>
      </c>
      <c r="V274" s="592"/>
    </row>
    <row r="275" spans="1:22" s="58" customFormat="1" ht="15">
      <c r="A275" s="64" t="s">
        <v>412</v>
      </c>
      <c r="B275" s="553" t="s">
        <v>413</v>
      </c>
      <c r="C275" s="554" t="s">
        <v>814</v>
      </c>
      <c r="D275" s="555">
        <v>60</v>
      </c>
      <c r="E275" s="555">
        <v>0</v>
      </c>
      <c r="F275" s="555">
        <v>30</v>
      </c>
      <c r="G275" s="555">
        <v>50</v>
      </c>
      <c r="H275" s="555">
        <v>15</v>
      </c>
      <c r="I275" s="583"/>
      <c r="J275" s="944" t="s">
        <v>1010</v>
      </c>
      <c r="K275" s="931">
        <v>4.8337200300000003</v>
      </c>
      <c r="L275" s="931">
        <v>2</v>
      </c>
      <c r="M275" s="931">
        <v>10</v>
      </c>
      <c r="N275" s="931" t="s">
        <v>815</v>
      </c>
      <c r="V275" s="592"/>
    </row>
    <row r="276" spans="1:22" s="58" customFormat="1" ht="15">
      <c r="A276" s="64" t="s">
        <v>298</v>
      </c>
      <c r="B276" s="553" t="s">
        <v>299</v>
      </c>
      <c r="C276" s="554" t="s">
        <v>814</v>
      </c>
      <c r="D276" s="555">
        <v>30</v>
      </c>
      <c r="E276" s="555">
        <v>3</v>
      </c>
      <c r="F276" s="555">
        <v>20</v>
      </c>
      <c r="G276" s="555">
        <v>50</v>
      </c>
      <c r="H276" s="555">
        <v>0</v>
      </c>
      <c r="I276" s="583"/>
      <c r="J276" s="944" t="s">
        <v>1010</v>
      </c>
      <c r="K276" s="931">
        <v>5.8004640399999996</v>
      </c>
      <c r="L276" s="931">
        <v>1.5</v>
      </c>
      <c r="M276" s="931">
        <v>25</v>
      </c>
      <c r="N276" s="931" t="s">
        <v>815</v>
      </c>
      <c r="V276" s="592"/>
    </row>
    <row r="277" spans="1:22" s="58" customFormat="1" ht="15">
      <c r="A277" s="64" t="s">
        <v>222</v>
      </c>
      <c r="B277" s="553" t="s">
        <v>223</v>
      </c>
      <c r="C277" s="554" t="s">
        <v>814</v>
      </c>
      <c r="D277" s="555">
        <v>30</v>
      </c>
      <c r="E277" s="555">
        <v>0</v>
      </c>
      <c r="F277" s="555">
        <v>18</v>
      </c>
      <c r="G277" s="555">
        <v>6</v>
      </c>
      <c r="H277" s="555">
        <v>0</v>
      </c>
      <c r="I277" s="583"/>
      <c r="J277" s="944" t="s">
        <v>1010</v>
      </c>
      <c r="K277" s="931">
        <v>7</v>
      </c>
      <c r="L277" s="931">
        <v>5</v>
      </c>
      <c r="M277" s="931">
        <v>50</v>
      </c>
      <c r="N277" s="931" t="s">
        <v>815</v>
      </c>
      <c r="V277" s="592"/>
    </row>
    <row r="278" spans="1:22" s="58" customFormat="1" ht="30">
      <c r="A278" s="64" t="s">
        <v>414</v>
      </c>
      <c r="B278" s="553" t="s">
        <v>415</v>
      </c>
      <c r="C278" s="554" t="s">
        <v>812</v>
      </c>
      <c r="D278" s="555">
        <v>14.5</v>
      </c>
      <c r="E278" s="555">
        <v>0</v>
      </c>
      <c r="F278" s="555">
        <v>4.2</v>
      </c>
      <c r="G278" s="555">
        <v>2.2999999999999998</v>
      </c>
      <c r="H278" s="555">
        <v>0</v>
      </c>
      <c r="I278" s="583"/>
      <c r="J278" s="944" t="s">
        <v>1010</v>
      </c>
      <c r="K278" s="931">
        <v>5.4004320300000002</v>
      </c>
      <c r="L278" s="931">
        <v>2</v>
      </c>
      <c r="M278" s="931">
        <v>15</v>
      </c>
      <c r="N278" s="931" t="s">
        <v>816</v>
      </c>
      <c r="V278" s="592"/>
    </row>
    <row r="279" spans="1:22" s="58" customFormat="1" ht="15">
      <c r="A279" s="64" t="s">
        <v>476</v>
      </c>
      <c r="B279" s="553" t="s">
        <v>477</v>
      </c>
      <c r="C279" s="554" t="s">
        <v>812</v>
      </c>
      <c r="D279" s="555">
        <v>82</v>
      </c>
      <c r="E279" s="555">
        <v>8.1999999999999993</v>
      </c>
      <c r="F279" s="555">
        <v>30</v>
      </c>
      <c r="G279" s="555">
        <v>32</v>
      </c>
      <c r="H279" s="555">
        <v>14</v>
      </c>
      <c r="I279" s="583"/>
      <c r="J279" s="944" t="s">
        <v>1010</v>
      </c>
      <c r="K279" s="931">
        <v>6.0975609799999999</v>
      </c>
      <c r="L279" s="931">
        <v>1.5</v>
      </c>
      <c r="M279" s="931">
        <v>25</v>
      </c>
      <c r="N279" s="931" t="s">
        <v>815</v>
      </c>
      <c r="V279" s="592"/>
    </row>
    <row r="280" spans="1:22" s="58" customFormat="1" ht="15">
      <c r="A280" s="64" t="s">
        <v>224</v>
      </c>
      <c r="B280" s="553" t="s">
        <v>225</v>
      </c>
      <c r="C280" s="554" t="s">
        <v>814</v>
      </c>
      <c r="D280" s="555">
        <v>60</v>
      </c>
      <c r="E280" s="555">
        <v>0</v>
      </c>
      <c r="F280" s="555">
        <v>30</v>
      </c>
      <c r="G280" s="555">
        <v>50</v>
      </c>
      <c r="H280" s="555">
        <v>1.7</v>
      </c>
      <c r="I280" s="583"/>
      <c r="J280" s="944" t="s">
        <v>1010</v>
      </c>
      <c r="K280" s="931">
        <v>7.2505800499999999</v>
      </c>
      <c r="L280" s="931">
        <v>3</v>
      </c>
      <c r="M280" s="931">
        <v>10</v>
      </c>
      <c r="N280" s="931" t="s">
        <v>815</v>
      </c>
      <c r="V280" s="592"/>
    </row>
    <row r="281" spans="1:22" s="58" customFormat="1" ht="15">
      <c r="A281" s="64" t="s">
        <v>480</v>
      </c>
      <c r="B281" s="553" t="s">
        <v>481</v>
      </c>
      <c r="C281" s="554" t="s">
        <v>814</v>
      </c>
      <c r="D281" s="555">
        <v>12</v>
      </c>
      <c r="E281" s="555">
        <v>0</v>
      </c>
      <c r="F281" s="555">
        <v>4</v>
      </c>
      <c r="G281" s="555">
        <v>6</v>
      </c>
      <c r="H281" s="555">
        <v>0</v>
      </c>
      <c r="I281" s="583"/>
      <c r="J281" s="944" t="s">
        <v>1010</v>
      </c>
      <c r="K281" s="931">
        <v>12.0843001</v>
      </c>
      <c r="L281" s="931">
        <v>6</v>
      </c>
      <c r="M281" s="931">
        <v>200</v>
      </c>
      <c r="N281" s="931" t="s">
        <v>815</v>
      </c>
      <c r="V281" s="592"/>
    </row>
    <row r="282" spans="1:22" s="58" customFormat="1" ht="15">
      <c r="A282" s="64" t="s">
        <v>71</v>
      </c>
      <c r="B282" s="553" t="s">
        <v>1543</v>
      </c>
      <c r="C282" s="554" t="s">
        <v>814</v>
      </c>
      <c r="D282" s="555">
        <v>66.97</v>
      </c>
      <c r="E282" s="555">
        <v>0</v>
      </c>
      <c r="F282" s="555">
        <v>13.11</v>
      </c>
      <c r="G282" s="555">
        <v>22.37</v>
      </c>
      <c r="H282" s="555">
        <v>4.2300000000000004</v>
      </c>
      <c r="I282" s="587">
        <v>30</v>
      </c>
      <c r="J282" s="944" t="s">
        <v>1010</v>
      </c>
      <c r="K282" s="931">
        <v>5.2429369799999996</v>
      </c>
      <c r="L282" s="931">
        <v>3</v>
      </c>
      <c r="M282" s="931">
        <v>50</v>
      </c>
      <c r="N282" s="931" t="s">
        <v>815</v>
      </c>
      <c r="V282" s="592"/>
    </row>
    <row r="283" spans="1:22" s="58" customFormat="1" ht="15">
      <c r="A283" s="64" t="s">
        <v>226</v>
      </c>
      <c r="B283" s="553" t="s">
        <v>227</v>
      </c>
      <c r="C283" s="554" t="s">
        <v>814</v>
      </c>
      <c r="D283" s="555">
        <v>110</v>
      </c>
      <c r="E283" s="555">
        <v>11</v>
      </c>
      <c r="F283" s="555">
        <v>0</v>
      </c>
      <c r="G283" s="555">
        <v>50</v>
      </c>
      <c r="H283" s="555">
        <v>0</v>
      </c>
      <c r="I283" s="583"/>
      <c r="J283" s="944" t="s">
        <v>1010</v>
      </c>
      <c r="K283" s="931">
        <v>1.6405352799999999</v>
      </c>
      <c r="L283" s="931">
        <v>1.5</v>
      </c>
      <c r="M283" s="931">
        <v>25</v>
      </c>
      <c r="N283" s="931" t="s">
        <v>815</v>
      </c>
      <c r="V283" s="592"/>
    </row>
    <row r="284" spans="1:22" s="58" customFormat="1" ht="15">
      <c r="A284" s="64" t="s">
        <v>715</v>
      </c>
      <c r="B284" s="553" t="s">
        <v>716</v>
      </c>
      <c r="C284" s="554" t="s">
        <v>814</v>
      </c>
      <c r="D284" s="555">
        <v>6.94</v>
      </c>
      <c r="E284" s="555">
        <v>4.51</v>
      </c>
      <c r="F284" s="555">
        <v>4.4400000000000004</v>
      </c>
      <c r="G284" s="555">
        <v>5.65</v>
      </c>
      <c r="H284" s="555">
        <v>2.13</v>
      </c>
      <c r="I284" s="583"/>
      <c r="J284" s="944" t="s">
        <v>1010</v>
      </c>
      <c r="K284" s="931">
        <v>41.603410599999997</v>
      </c>
      <c r="L284" s="931">
        <v>3</v>
      </c>
      <c r="M284" s="931">
        <v>200</v>
      </c>
      <c r="N284" s="931" t="s">
        <v>815</v>
      </c>
      <c r="V284" s="592"/>
    </row>
    <row r="285" spans="1:22" s="58" customFormat="1" ht="15">
      <c r="A285" s="64" t="s">
        <v>132</v>
      </c>
      <c r="B285" s="553" t="s">
        <v>1544</v>
      </c>
      <c r="C285" s="554" t="s">
        <v>814</v>
      </c>
      <c r="D285" s="555">
        <v>30</v>
      </c>
      <c r="E285" s="555">
        <v>3</v>
      </c>
      <c r="F285" s="555">
        <v>20</v>
      </c>
      <c r="G285" s="555">
        <v>80</v>
      </c>
      <c r="H285" s="555">
        <v>0</v>
      </c>
      <c r="I285" s="583"/>
      <c r="J285" s="944" t="s">
        <v>1010</v>
      </c>
      <c r="K285" s="931">
        <v>5</v>
      </c>
      <c r="L285" s="931">
        <v>1.5</v>
      </c>
      <c r="M285" s="931">
        <v>25</v>
      </c>
      <c r="N285" s="931" t="s">
        <v>815</v>
      </c>
      <c r="V285" s="592"/>
    </row>
    <row r="286" spans="1:22" s="58" customFormat="1" ht="15">
      <c r="A286" s="64" t="s">
        <v>300</v>
      </c>
      <c r="B286" s="553" t="s">
        <v>1545</v>
      </c>
      <c r="C286" s="554" t="s">
        <v>814</v>
      </c>
      <c r="D286" s="555">
        <v>40</v>
      </c>
      <c r="E286" s="555">
        <v>4</v>
      </c>
      <c r="F286" s="555">
        <v>20</v>
      </c>
      <c r="G286" s="555">
        <v>80</v>
      </c>
      <c r="H286" s="555">
        <v>0</v>
      </c>
      <c r="I286" s="583"/>
      <c r="J286" s="944" t="s">
        <v>1010</v>
      </c>
      <c r="K286" s="931">
        <v>5</v>
      </c>
      <c r="L286" s="931">
        <v>1.5</v>
      </c>
      <c r="M286" s="931">
        <v>25</v>
      </c>
      <c r="N286" s="931" t="s">
        <v>815</v>
      </c>
      <c r="V286" s="592"/>
    </row>
    <row r="287" spans="1:22" s="58" customFormat="1" ht="15">
      <c r="A287" s="64" t="s">
        <v>301</v>
      </c>
      <c r="B287" s="553" t="s">
        <v>1546</v>
      </c>
      <c r="C287" s="554" t="s">
        <v>814</v>
      </c>
      <c r="D287" s="555">
        <v>70</v>
      </c>
      <c r="E287" s="555">
        <v>7</v>
      </c>
      <c r="F287" s="555">
        <v>20</v>
      </c>
      <c r="G287" s="555">
        <v>30</v>
      </c>
      <c r="H287" s="555">
        <v>0</v>
      </c>
      <c r="I287" s="583"/>
      <c r="J287" s="944" t="s">
        <v>1010</v>
      </c>
      <c r="K287" s="931">
        <v>5</v>
      </c>
      <c r="L287" s="931">
        <v>1.5</v>
      </c>
      <c r="M287" s="931">
        <v>25</v>
      </c>
      <c r="N287" s="931" t="s">
        <v>815</v>
      </c>
      <c r="V287" s="592"/>
    </row>
    <row r="288" spans="1:22" s="58" customFormat="1" ht="15">
      <c r="A288" s="64" t="s">
        <v>302</v>
      </c>
      <c r="B288" s="553" t="s">
        <v>1547</v>
      </c>
      <c r="C288" s="554" t="s">
        <v>814</v>
      </c>
      <c r="D288" s="555">
        <v>80</v>
      </c>
      <c r="E288" s="555">
        <v>8</v>
      </c>
      <c r="F288" s="555">
        <v>30</v>
      </c>
      <c r="G288" s="555">
        <v>30</v>
      </c>
      <c r="H288" s="555">
        <v>0</v>
      </c>
      <c r="I288" s="583"/>
      <c r="J288" s="944" t="s">
        <v>1010</v>
      </c>
      <c r="K288" s="931">
        <v>5</v>
      </c>
      <c r="L288" s="931">
        <v>1.5</v>
      </c>
      <c r="M288" s="931">
        <v>25</v>
      </c>
      <c r="N288" s="931" t="s">
        <v>815</v>
      </c>
      <c r="V288" s="592"/>
    </row>
    <row r="289" spans="1:22" s="58" customFormat="1" ht="15">
      <c r="A289" s="64" t="s">
        <v>303</v>
      </c>
      <c r="B289" s="553" t="s">
        <v>1548</v>
      </c>
      <c r="C289" s="554" t="s">
        <v>814</v>
      </c>
      <c r="D289" s="555">
        <v>90</v>
      </c>
      <c r="E289" s="555">
        <v>9</v>
      </c>
      <c r="F289" s="555">
        <v>20</v>
      </c>
      <c r="G289" s="555">
        <v>20</v>
      </c>
      <c r="H289" s="555">
        <v>0</v>
      </c>
      <c r="I289" s="583"/>
      <c r="J289" s="944" t="s">
        <v>1010</v>
      </c>
      <c r="K289" s="931">
        <v>5</v>
      </c>
      <c r="L289" s="931">
        <v>1.5</v>
      </c>
      <c r="M289" s="931">
        <v>25</v>
      </c>
      <c r="N289" s="931" t="s">
        <v>815</v>
      </c>
      <c r="V289" s="592"/>
    </row>
    <row r="290" spans="1:22" s="58" customFormat="1" ht="15">
      <c r="A290" s="64" t="s">
        <v>356</v>
      </c>
      <c r="B290" s="553" t="s">
        <v>1549</v>
      </c>
      <c r="C290" s="554" t="s">
        <v>814</v>
      </c>
      <c r="D290" s="555">
        <v>30</v>
      </c>
      <c r="E290" s="555">
        <v>3</v>
      </c>
      <c r="F290" s="555">
        <v>20</v>
      </c>
      <c r="G290" s="555">
        <v>80</v>
      </c>
      <c r="H290" s="555">
        <v>0</v>
      </c>
      <c r="I290" s="583"/>
      <c r="J290" s="944" t="s">
        <v>1010</v>
      </c>
      <c r="K290" s="931">
        <v>7.7777777800000001</v>
      </c>
      <c r="L290" s="931">
        <v>1.5</v>
      </c>
      <c r="M290" s="931">
        <v>25</v>
      </c>
      <c r="N290" s="931" t="s">
        <v>815</v>
      </c>
      <c r="V290" s="592"/>
    </row>
    <row r="291" spans="1:22" s="58" customFormat="1" ht="30">
      <c r="A291" s="64" t="s">
        <v>228</v>
      </c>
      <c r="B291" s="553" t="s">
        <v>1550</v>
      </c>
      <c r="C291" s="554" t="s">
        <v>812</v>
      </c>
      <c r="D291" s="555">
        <v>27</v>
      </c>
      <c r="E291" s="555">
        <v>2.7</v>
      </c>
      <c r="F291" s="555">
        <v>12</v>
      </c>
      <c r="G291" s="555">
        <v>75</v>
      </c>
      <c r="H291" s="555">
        <v>6</v>
      </c>
      <c r="I291" s="583"/>
      <c r="J291" s="944" t="s">
        <v>1010</v>
      </c>
      <c r="K291" s="931">
        <v>9.5480889500000004</v>
      </c>
      <c r="L291" s="931">
        <v>3</v>
      </c>
      <c r="M291" s="931">
        <v>25</v>
      </c>
      <c r="N291" s="931" t="s">
        <v>816</v>
      </c>
      <c r="V291" s="592"/>
    </row>
    <row r="292" spans="1:22" s="58" customFormat="1" ht="15">
      <c r="A292" s="64" t="s">
        <v>229</v>
      </c>
      <c r="B292" s="553" t="s">
        <v>1551</v>
      </c>
      <c r="C292" s="554" t="s">
        <v>812</v>
      </c>
      <c r="D292" s="555">
        <v>5.4</v>
      </c>
      <c r="E292" s="555">
        <v>0.27</v>
      </c>
      <c r="F292" s="555">
        <v>18.600000000000001</v>
      </c>
      <c r="G292" s="555">
        <v>44.6</v>
      </c>
      <c r="H292" s="555">
        <v>0</v>
      </c>
      <c r="I292" s="583"/>
      <c r="J292" s="944" t="s">
        <v>1010</v>
      </c>
      <c r="K292" s="931">
        <v>13.2291285</v>
      </c>
      <c r="L292" s="931">
        <v>2.5</v>
      </c>
      <c r="M292" s="931">
        <v>25</v>
      </c>
      <c r="N292" s="931" t="s">
        <v>816</v>
      </c>
      <c r="V292" s="592"/>
    </row>
    <row r="293" spans="1:22" s="58" customFormat="1" ht="15">
      <c r="A293" s="64" t="s">
        <v>230</v>
      </c>
      <c r="B293" s="553" t="s">
        <v>231</v>
      </c>
      <c r="C293" s="554" t="s">
        <v>814</v>
      </c>
      <c r="D293" s="555">
        <v>60</v>
      </c>
      <c r="E293" s="555">
        <v>1.5</v>
      </c>
      <c r="F293" s="555">
        <v>10</v>
      </c>
      <c r="G293" s="555">
        <v>60</v>
      </c>
      <c r="H293" s="555">
        <v>0</v>
      </c>
      <c r="I293" s="583"/>
      <c r="J293" s="944" t="s">
        <v>1010</v>
      </c>
      <c r="K293" s="931">
        <v>4.8585083400000002</v>
      </c>
      <c r="L293" s="931">
        <v>3</v>
      </c>
      <c r="M293" s="931">
        <v>25</v>
      </c>
      <c r="N293" s="931" t="s">
        <v>815</v>
      </c>
      <c r="V293" s="592"/>
    </row>
    <row r="294" spans="1:22" s="58" customFormat="1" ht="15">
      <c r="A294" s="64" t="s">
        <v>232</v>
      </c>
      <c r="B294" s="553" t="s">
        <v>233</v>
      </c>
      <c r="C294" s="554" t="s">
        <v>814</v>
      </c>
      <c r="D294" s="555">
        <v>60</v>
      </c>
      <c r="E294" s="555">
        <v>6</v>
      </c>
      <c r="F294" s="555">
        <v>30</v>
      </c>
      <c r="G294" s="555">
        <v>60</v>
      </c>
      <c r="H294" s="555">
        <v>0</v>
      </c>
      <c r="I294" s="583"/>
      <c r="J294" s="944" t="s">
        <v>1010</v>
      </c>
      <c r="K294" s="931">
        <v>6.9820400400000002</v>
      </c>
      <c r="L294" s="931">
        <v>1.5</v>
      </c>
      <c r="M294" s="931">
        <v>25</v>
      </c>
      <c r="N294" s="931" t="s">
        <v>815</v>
      </c>
      <c r="V294" s="592"/>
    </row>
    <row r="295" spans="1:22" s="58" customFormat="1" ht="15">
      <c r="A295" s="64" t="s">
        <v>234</v>
      </c>
      <c r="B295" s="553" t="s">
        <v>235</v>
      </c>
      <c r="C295" s="554" t="s">
        <v>814</v>
      </c>
      <c r="D295" s="555">
        <v>80</v>
      </c>
      <c r="E295" s="555">
        <v>0</v>
      </c>
      <c r="F295" s="555">
        <v>20</v>
      </c>
      <c r="G295" s="555">
        <v>60</v>
      </c>
      <c r="H295" s="555">
        <v>0</v>
      </c>
      <c r="I295" s="583"/>
      <c r="J295" s="944" t="s">
        <v>1010</v>
      </c>
      <c r="K295" s="931">
        <v>4.7853828299999996</v>
      </c>
      <c r="L295" s="931">
        <v>2</v>
      </c>
      <c r="M295" s="931">
        <v>15</v>
      </c>
      <c r="N295" s="931" t="s">
        <v>815</v>
      </c>
      <c r="V295" s="592"/>
    </row>
    <row r="296" spans="1:22" s="58" customFormat="1" ht="15">
      <c r="A296" s="64" t="s">
        <v>236</v>
      </c>
      <c r="B296" s="553" t="s">
        <v>237</v>
      </c>
      <c r="C296" s="554" t="s">
        <v>814</v>
      </c>
      <c r="D296" s="555">
        <v>60</v>
      </c>
      <c r="E296" s="555">
        <v>0</v>
      </c>
      <c r="F296" s="555">
        <v>10</v>
      </c>
      <c r="G296" s="555">
        <v>70</v>
      </c>
      <c r="H296" s="555">
        <v>0</v>
      </c>
      <c r="I296" s="583"/>
      <c r="J296" s="944" t="s">
        <v>1010</v>
      </c>
      <c r="K296" s="931">
        <v>6.57385924</v>
      </c>
      <c r="L296" s="931">
        <v>2</v>
      </c>
      <c r="M296" s="931">
        <v>15</v>
      </c>
      <c r="N296" s="931" t="s">
        <v>815</v>
      </c>
      <c r="V296" s="592"/>
    </row>
    <row r="297" spans="1:22" s="58" customFormat="1" ht="15">
      <c r="A297" s="64" t="s">
        <v>238</v>
      </c>
      <c r="B297" s="553" t="s">
        <v>239</v>
      </c>
      <c r="C297" s="554" t="s">
        <v>814</v>
      </c>
      <c r="D297" s="555">
        <v>50</v>
      </c>
      <c r="E297" s="555">
        <v>5</v>
      </c>
      <c r="F297" s="555">
        <v>35</v>
      </c>
      <c r="G297" s="555">
        <v>80</v>
      </c>
      <c r="H297" s="555">
        <v>10</v>
      </c>
      <c r="I297" s="583"/>
      <c r="J297" s="944" t="s">
        <v>1010</v>
      </c>
      <c r="K297" s="931">
        <v>8.1206496500000007</v>
      </c>
      <c r="L297" s="931">
        <v>1.5</v>
      </c>
      <c r="M297" s="931">
        <v>25</v>
      </c>
      <c r="N297" s="931" t="s">
        <v>815</v>
      </c>
      <c r="V297" s="592"/>
    </row>
    <row r="298" spans="1:22" s="58" customFormat="1" ht="15">
      <c r="A298" s="64" t="s">
        <v>240</v>
      </c>
      <c r="B298" s="553" t="s">
        <v>241</v>
      </c>
      <c r="C298" s="554" t="s">
        <v>814</v>
      </c>
      <c r="D298" s="555">
        <v>60</v>
      </c>
      <c r="E298" s="555">
        <v>0</v>
      </c>
      <c r="F298" s="555">
        <v>90</v>
      </c>
      <c r="G298" s="555">
        <v>5</v>
      </c>
      <c r="H298" s="555">
        <v>5</v>
      </c>
      <c r="I298" s="583"/>
      <c r="J298" s="944" t="s">
        <v>1010</v>
      </c>
      <c r="K298" s="931">
        <v>6.2838360399999997</v>
      </c>
      <c r="L298" s="931">
        <v>2</v>
      </c>
      <c r="M298" s="931">
        <v>15</v>
      </c>
      <c r="N298" s="931" t="s">
        <v>815</v>
      </c>
      <c r="V298" s="592"/>
    </row>
    <row r="299" spans="1:22" s="58" customFormat="1" ht="15">
      <c r="A299" s="64" t="s">
        <v>416</v>
      </c>
      <c r="B299" s="553" t="s">
        <v>417</v>
      </c>
      <c r="C299" s="554" t="s">
        <v>814</v>
      </c>
      <c r="D299" s="555">
        <v>70</v>
      </c>
      <c r="E299" s="555">
        <v>0</v>
      </c>
      <c r="F299" s="555">
        <v>40</v>
      </c>
      <c r="G299" s="555">
        <v>5</v>
      </c>
      <c r="H299" s="555">
        <v>4</v>
      </c>
      <c r="I299" s="583"/>
      <c r="J299" s="944" t="s">
        <v>1010</v>
      </c>
      <c r="K299" s="931">
        <v>6.2147829000000003</v>
      </c>
      <c r="L299" s="931">
        <v>3</v>
      </c>
      <c r="M299" s="931">
        <v>20</v>
      </c>
      <c r="N299" s="931" t="s">
        <v>815</v>
      </c>
      <c r="V299" s="592"/>
    </row>
    <row r="300" spans="1:22" s="58" customFormat="1" ht="15">
      <c r="A300" s="64" t="s">
        <v>482</v>
      </c>
      <c r="B300" s="553" t="s">
        <v>483</v>
      </c>
      <c r="C300" s="554" t="s">
        <v>814</v>
      </c>
      <c r="D300" s="555">
        <v>30</v>
      </c>
      <c r="E300" s="555">
        <v>0</v>
      </c>
      <c r="F300" s="555">
        <v>20</v>
      </c>
      <c r="G300" s="555">
        <v>0</v>
      </c>
      <c r="H300" s="555">
        <v>20</v>
      </c>
      <c r="I300" s="583"/>
      <c r="J300" s="944" t="s">
        <v>1010</v>
      </c>
      <c r="K300" s="931">
        <v>6.7672080399999999</v>
      </c>
      <c r="L300" s="931">
        <v>2</v>
      </c>
      <c r="M300" s="931">
        <v>15</v>
      </c>
      <c r="N300" s="931" t="s">
        <v>815</v>
      </c>
      <c r="V300" s="592"/>
    </row>
    <row r="301" spans="1:22" s="58" customFormat="1" ht="15">
      <c r="A301" s="64" t="s">
        <v>242</v>
      </c>
      <c r="B301" s="553" t="s">
        <v>243</v>
      </c>
      <c r="C301" s="554" t="s">
        <v>814</v>
      </c>
      <c r="D301" s="555">
        <v>60</v>
      </c>
      <c r="E301" s="555">
        <v>0</v>
      </c>
      <c r="F301" s="555">
        <v>60</v>
      </c>
      <c r="G301" s="555">
        <v>5</v>
      </c>
      <c r="H301" s="555">
        <v>4</v>
      </c>
      <c r="I301" s="583"/>
      <c r="J301" s="944" t="s">
        <v>1010</v>
      </c>
      <c r="K301" s="931">
        <v>6.7672080399999999</v>
      </c>
      <c r="L301" s="931">
        <v>2</v>
      </c>
      <c r="M301" s="931">
        <v>15</v>
      </c>
      <c r="N301" s="931" t="s">
        <v>815</v>
      </c>
      <c r="V301" s="592"/>
    </row>
    <row r="302" spans="1:22" s="58" customFormat="1" ht="15">
      <c r="A302" s="64" t="s">
        <v>418</v>
      </c>
      <c r="B302" s="553" t="s">
        <v>419</v>
      </c>
      <c r="C302" s="554" t="s">
        <v>814</v>
      </c>
      <c r="D302" s="555">
        <v>10</v>
      </c>
      <c r="E302" s="555">
        <v>0.3</v>
      </c>
      <c r="F302" s="555">
        <v>3</v>
      </c>
      <c r="G302" s="555">
        <v>7</v>
      </c>
      <c r="H302" s="555">
        <v>0</v>
      </c>
      <c r="I302" s="583"/>
      <c r="J302" s="944" t="s">
        <v>1010</v>
      </c>
      <c r="K302" s="931">
        <v>16.145621500000001</v>
      </c>
      <c r="L302" s="931">
        <v>3.0285524800000001</v>
      </c>
      <c r="M302" s="931">
        <v>250</v>
      </c>
      <c r="N302" s="931" t="s">
        <v>815</v>
      </c>
      <c r="V302" s="592"/>
    </row>
    <row r="303" spans="1:22" s="58" customFormat="1" ht="15">
      <c r="A303" s="64" t="s">
        <v>420</v>
      </c>
      <c r="B303" s="553" t="s">
        <v>421</v>
      </c>
      <c r="C303" s="554" t="s">
        <v>814</v>
      </c>
      <c r="D303" s="555">
        <v>70</v>
      </c>
      <c r="E303" s="555">
        <v>0</v>
      </c>
      <c r="F303" s="555">
        <v>30</v>
      </c>
      <c r="G303" s="555">
        <v>40</v>
      </c>
      <c r="H303" s="555">
        <v>0</v>
      </c>
      <c r="I303" s="583"/>
      <c r="J303" s="944" t="s">
        <v>1010</v>
      </c>
      <c r="K303" s="931">
        <v>4.5575074600000001</v>
      </c>
      <c r="L303" s="931">
        <v>2</v>
      </c>
      <c r="M303" s="931">
        <v>15</v>
      </c>
      <c r="N303" s="931" t="s">
        <v>815</v>
      </c>
      <c r="V303" s="592"/>
    </row>
    <row r="304" spans="1:22" s="58" customFormat="1" ht="15">
      <c r="A304" s="64" t="s">
        <v>422</v>
      </c>
      <c r="B304" s="553" t="s">
        <v>423</v>
      </c>
      <c r="C304" s="554" t="s">
        <v>814</v>
      </c>
      <c r="D304" s="555">
        <v>5</v>
      </c>
      <c r="E304" s="555">
        <v>0.15</v>
      </c>
      <c r="F304" s="555">
        <v>3</v>
      </c>
      <c r="G304" s="555">
        <v>12</v>
      </c>
      <c r="H304" s="555">
        <v>0</v>
      </c>
      <c r="I304" s="583"/>
      <c r="J304" s="944" t="s">
        <v>1010</v>
      </c>
      <c r="K304" s="931">
        <v>45.4469347</v>
      </c>
      <c r="L304" s="931">
        <v>3.0285524800000001</v>
      </c>
      <c r="M304" s="931">
        <v>250</v>
      </c>
      <c r="N304" s="931" t="s">
        <v>815</v>
      </c>
      <c r="V304" s="592"/>
    </row>
    <row r="305" spans="1:22" s="58" customFormat="1" ht="15">
      <c r="A305" s="64" t="s">
        <v>424</v>
      </c>
      <c r="B305" s="553" t="s">
        <v>425</v>
      </c>
      <c r="C305" s="554" t="s">
        <v>814</v>
      </c>
      <c r="D305" s="555">
        <v>10</v>
      </c>
      <c r="E305" s="555">
        <v>0.3</v>
      </c>
      <c r="F305" s="555">
        <v>5</v>
      </c>
      <c r="G305" s="555">
        <v>10</v>
      </c>
      <c r="H305" s="555">
        <v>0</v>
      </c>
      <c r="I305" s="583"/>
      <c r="J305" s="944" t="s">
        <v>1010</v>
      </c>
      <c r="K305" s="931">
        <v>13.0360944</v>
      </c>
      <c r="L305" s="931">
        <v>3.0285524800000001</v>
      </c>
      <c r="M305" s="931">
        <v>250</v>
      </c>
      <c r="N305" s="931" t="s">
        <v>815</v>
      </c>
      <c r="V305" s="592"/>
    </row>
    <row r="306" spans="1:22" s="58" customFormat="1" ht="15">
      <c r="A306" s="64" t="s">
        <v>747</v>
      </c>
      <c r="B306" s="553" t="s">
        <v>748</v>
      </c>
      <c r="C306" s="554" t="s">
        <v>814</v>
      </c>
      <c r="D306" s="555">
        <v>10</v>
      </c>
      <c r="E306" s="555">
        <v>0.55000000000000004</v>
      </c>
      <c r="F306" s="555">
        <v>1</v>
      </c>
      <c r="G306" s="555">
        <v>2</v>
      </c>
      <c r="H306" s="555">
        <v>1</v>
      </c>
      <c r="I306" s="583"/>
      <c r="J306" s="944" t="s">
        <v>1010</v>
      </c>
      <c r="K306" s="931">
        <v>30.690285899999999</v>
      </c>
      <c r="L306" s="931">
        <v>6</v>
      </c>
      <c r="M306" s="931">
        <v>200</v>
      </c>
      <c r="N306" s="931" t="s">
        <v>815</v>
      </c>
      <c r="V306" s="592"/>
    </row>
    <row r="307" spans="1:22" s="58" customFormat="1" ht="15">
      <c r="A307" s="64" t="s">
        <v>566</v>
      </c>
      <c r="B307" s="553" t="s">
        <v>1552</v>
      </c>
      <c r="C307" s="554" t="s">
        <v>814</v>
      </c>
      <c r="D307" s="555">
        <v>5</v>
      </c>
      <c r="E307" s="555">
        <v>0.5</v>
      </c>
      <c r="F307" s="555">
        <v>3.8</v>
      </c>
      <c r="G307" s="555">
        <v>12.6</v>
      </c>
      <c r="H307" s="555">
        <v>0</v>
      </c>
      <c r="I307" s="587">
        <v>25</v>
      </c>
      <c r="J307" s="944" t="s">
        <v>807</v>
      </c>
      <c r="K307" s="931">
        <v>27.777777799999999</v>
      </c>
      <c r="L307" s="931">
        <v>5</v>
      </c>
      <c r="M307" s="931">
        <v>200</v>
      </c>
      <c r="N307" s="931" t="s">
        <v>815</v>
      </c>
      <c r="V307" s="592"/>
    </row>
    <row r="308" spans="1:22" s="58" customFormat="1" ht="15">
      <c r="A308" s="64" t="s">
        <v>703</v>
      </c>
      <c r="B308" s="553" t="s">
        <v>1553</v>
      </c>
      <c r="C308" s="554" t="s">
        <v>814</v>
      </c>
      <c r="D308" s="555">
        <v>6.5</v>
      </c>
      <c r="E308" s="555">
        <v>0.5</v>
      </c>
      <c r="F308" s="555">
        <v>3</v>
      </c>
      <c r="G308" s="555">
        <v>6</v>
      </c>
      <c r="H308" s="555">
        <v>1</v>
      </c>
      <c r="I308" s="587">
        <v>25</v>
      </c>
      <c r="J308" s="944" t="s">
        <v>807</v>
      </c>
      <c r="K308" s="931">
        <v>16.25</v>
      </c>
      <c r="L308" s="931">
        <v>5</v>
      </c>
      <c r="M308" s="931">
        <v>200</v>
      </c>
      <c r="N308" s="931" t="s">
        <v>815</v>
      </c>
      <c r="V308" s="592"/>
    </row>
    <row r="309" spans="1:22" s="58" customFormat="1" ht="15">
      <c r="A309" s="64" t="s">
        <v>650</v>
      </c>
      <c r="B309" s="553" t="s">
        <v>1554</v>
      </c>
      <c r="C309" s="554" t="s">
        <v>814</v>
      </c>
      <c r="D309" s="555">
        <v>4.5</v>
      </c>
      <c r="E309" s="555">
        <v>1.4</v>
      </c>
      <c r="F309" s="555">
        <v>3.81</v>
      </c>
      <c r="G309" s="555">
        <v>6.01</v>
      </c>
      <c r="H309" s="555">
        <v>1.83</v>
      </c>
      <c r="I309" s="587">
        <v>25</v>
      </c>
      <c r="J309" s="944" t="s">
        <v>807</v>
      </c>
      <c r="K309" s="931">
        <v>23.2261807</v>
      </c>
      <c r="L309" s="931">
        <v>5</v>
      </c>
      <c r="M309" s="931">
        <v>200</v>
      </c>
      <c r="N309" s="931" t="s">
        <v>815</v>
      </c>
      <c r="V309" s="592"/>
    </row>
    <row r="310" spans="1:22" s="58" customFormat="1" ht="15">
      <c r="A310" s="64" t="s">
        <v>651</v>
      </c>
      <c r="B310" s="553" t="s">
        <v>1555</v>
      </c>
      <c r="C310" s="554" t="s">
        <v>814</v>
      </c>
      <c r="D310" s="555">
        <v>3.6</v>
      </c>
      <c r="E310" s="555">
        <v>1.1000000000000001</v>
      </c>
      <c r="F310" s="555">
        <v>4.12</v>
      </c>
      <c r="G310" s="555">
        <v>4.82</v>
      </c>
      <c r="H310" s="555">
        <v>1.82</v>
      </c>
      <c r="I310" s="587">
        <v>25</v>
      </c>
      <c r="J310" s="944" t="s">
        <v>807</v>
      </c>
      <c r="K310" s="931">
        <v>28.800464000000002</v>
      </c>
      <c r="L310" s="931">
        <v>5</v>
      </c>
      <c r="M310" s="931">
        <v>200</v>
      </c>
      <c r="N310" s="931" t="s">
        <v>815</v>
      </c>
      <c r="V310" s="592"/>
    </row>
    <row r="311" spans="1:22" s="58" customFormat="1" ht="15">
      <c r="A311" s="64" t="s">
        <v>519</v>
      </c>
      <c r="B311" s="553" t="s">
        <v>1556</v>
      </c>
      <c r="C311" s="554" t="s">
        <v>814</v>
      </c>
      <c r="D311" s="555">
        <v>4.5999999999999996</v>
      </c>
      <c r="E311" s="555">
        <v>0.6</v>
      </c>
      <c r="F311" s="555">
        <v>3.6</v>
      </c>
      <c r="G311" s="555">
        <v>10.9</v>
      </c>
      <c r="H311" s="555">
        <v>1.4</v>
      </c>
      <c r="I311" s="587">
        <v>25</v>
      </c>
      <c r="J311" s="944" t="s">
        <v>807</v>
      </c>
      <c r="K311" s="931">
        <v>28.75</v>
      </c>
      <c r="L311" s="931">
        <v>5</v>
      </c>
      <c r="M311" s="931">
        <v>200</v>
      </c>
      <c r="N311" s="931" t="s">
        <v>815</v>
      </c>
      <c r="V311" s="592"/>
    </row>
    <row r="312" spans="1:22" s="58" customFormat="1" ht="15">
      <c r="A312" s="64" t="s">
        <v>613</v>
      </c>
      <c r="B312" s="553" t="s">
        <v>1557</v>
      </c>
      <c r="C312" s="554" t="s">
        <v>814</v>
      </c>
      <c r="D312" s="555">
        <v>4.9000000000000004</v>
      </c>
      <c r="E312" s="555">
        <v>0</v>
      </c>
      <c r="F312" s="555">
        <v>3.2</v>
      </c>
      <c r="G312" s="555">
        <v>9.8000000000000007</v>
      </c>
      <c r="H312" s="555">
        <v>1.9</v>
      </c>
      <c r="I312" s="587">
        <v>25</v>
      </c>
      <c r="J312" s="944" t="s">
        <v>807</v>
      </c>
      <c r="K312" s="931">
        <v>19.9997632</v>
      </c>
      <c r="L312" s="931">
        <v>5</v>
      </c>
      <c r="M312" s="931">
        <v>200</v>
      </c>
      <c r="N312" s="931" t="s">
        <v>815</v>
      </c>
      <c r="V312" s="592"/>
    </row>
    <row r="313" spans="1:22" s="58" customFormat="1" ht="15">
      <c r="A313" s="64" t="s">
        <v>426</v>
      </c>
      <c r="B313" s="553" t="s">
        <v>1558</v>
      </c>
      <c r="C313" s="554" t="s">
        <v>814</v>
      </c>
      <c r="D313" s="555">
        <v>28.2</v>
      </c>
      <c r="E313" s="555">
        <v>0</v>
      </c>
      <c r="F313" s="555">
        <v>8.6999999999999993</v>
      </c>
      <c r="G313" s="555">
        <v>11.8</v>
      </c>
      <c r="H313" s="555">
        <v>0</v>
      </c>
      <c r="I313" s="583"/>
      <c r="J313" s="944" t="s">
        <v>1010</v>
      </c>
      <c r="K313" s="931">
        <v>10.2845107</v>
      </c>
      <c r="L313" s="931">
        <v>5</v>
      </c>
      <c r="M313" s="931">
        <v>50</v>
      </c>
      <c r="N313" s="931" t="s">
        <v>815</v>
      </c>
      <c r="V313" s="592"/>
    </row>
    <row r="314" spans="1:22" s="58" customFormat="1" ht="15">
      <c r="A314" s="64" t="s">
        <v>244</v>
      </c>
      <c r="B314" s="553" t="s">
        <v>245</v>
      </c>
      <c r="C314" s="554" t="s">
        <v>814</v>
      </c>
      <c r="D314" s="555">
        <v>60</v>
      </c>
      <c r="E314" s="555">
        <v>4.2</v>
      </c>
      <c r="F314" s="555">
        <v>80</v>
      </c>
      <c r="G314" s="555">
        <v>150</v>
      </c>
      <c r="H314" s="555">
        <v>30</v>
      </c>
      <c r="I314" s="583"/>
      <c r="J314" s="944" t="s">
        <v>1010</v>
      </c>
      <c r="K314" s="931">
        <v>5.1975484200000004</v>
      </c>
      <c r="L314" s="931">
        <v>2</v>
      </c>
      <c r="M314" s="931">
        <v>10</v>
      </c>
      <c r="N314" s="931" t="s">
        <v>815</v>
      </c>
      <c r="V314" s="592"/>
    </row>
    <row r="315" spans="1:22" s="58" customFormat="1" ht="15">
      <c r="A315" s="64" t="s">
        <v>731</v>
      </c>
      <c r="B315" s="553" t="s">
        <v>732</v>
      </c>
      <c r="C315" s="554" t="s">
        <v>812</v>
      </c>
      <c r="D315" s="555">
        <v>1.6</v>
      </c>
      <c r="E315" s="555">
        <v>0.06</v>
      </c>
      <c r="F315" s="555">
        <v>0</v>
      </c>
      <c r="G315" s="555">
        <v>14.5</v>
      </c>
      <c r="H315" s="555">
        <v>0</v>
      </c>
      <c r="I315" s="583"/>
      <c r="J315" s="944" t="s">
        <v>1010</v>
      </c>
      <c r="K315" s="931">
        <v>16.949407900000001</v>
      </c>
      <c r="L315" s="931">
        <v>3.5779640700000002</v>
      </c>
      <c r="M315" s="931">
        <v>200</v>
      </c>
      <c r="N315" s="931" t="s">
        <v>816</v>
      </c>
      <c r="V315" s="592"/>
    </row>
    <row r="316" spans="1:22" s="58" customFormat="1" ht="15">
      <c r="A316" s="64" t="s">
        <v>755</v>
      </c>
      <c r="B316" s="553" t="s">
        <v>756</v>
      </c>
      <c r="C316" s="554" t="s">
        <v>814</v>
      </c>
      <c r="D316" s="555">
        <v>40</v>
      </c>
      <c r="E316" s="555">
        <v>1.6</v>
      </c>
      <c r="F316" s="555">
        <v>0</v>
      </c>
      <c r="G316" s="555">
        <v>0</v>
      </c>
      <c r="H316" s="555">
        <v>0</v>
      </c>
      <c r="I316" s="583"/>
      <c r="J316" s="944" t="s">
        <v>1010</v>
      </c>
      <c r="K316" s="931">
        <v>3.32318252</v>
      </c>
      <c r="L316" s="931">
        <v>2.5</v>
      </c>
      <c r="M316" s="931">
        <v>200</v>
      </c>
      <c r="N316" s="931" t="s">
        <v>815</v>
      </c>
      <c r="V316" s="592"/>
    </row>
    <row r="317" spans="1:22" s="58" customFormat="1" ht="15">
      <c r="A317" s="64" t="s">
        <v>478</v>
      </c>
      <c r="B317" s="553" t="s">
        <v>479</v>
      </c>
      <c r="C317" s="554" t="s">
        <v>814</v>
      </c>
      <c r="D317" s="555">
        <v>20</v>
      </c>
      <c r="E317" s="555">
        <v>2</v>
      </c>
      <c r="F317" s="555">
        <v>1</v>
      </c>
      <c r="G317" s="555">
        <v>20</v>
      </c>
      <c r="H317" s="555">
        <v>30</v>
      </c>
      <c r="I317" s="583"/>
      <c r="J317" s="944" t="s">
        <v>1010</v>
      </c>
      <c r="K317" s="931">
        <v>7.7777777800000001</v>
      </c>
      <c r="L317" s="931">
        <v>1.5</v>
      </c>
      <c r="M317" s="931">
        <v>25</v>
      </c>
      <c r="N317" s="931" t="s">
        <v>815</v>
      </c>
      <c r="V317" s="592"/>
    </row>
    <row r="318" spans="1:22" s="58" customFormat="1" ht="15">
      <c r="A318" s="64" t="s">
        <v>304</v>
      </c>
      <c r="B318" s="553" t="s">
        <v>305</v>
      </c>
      <c r="C318" s="554" t="s">
        <v>814</v>
      </c>
      <c r="D318" s="555">
        <v>50</v>
      </c>
      <c r="E318" s="555">
        <v>5</v>
      </c>
      <c r="F318" s="555">
        <v>40</v>
      </c>
      <c r="G318" s="555">
        <v>50</v>
      </c>
      <c r="H318" s="555">
        <v>2</v>
      </c>
      <c r="I318" s="583"/>
      <c r="J318" s="944" t="s">
        <v>1010</v>
      </c>
      <c r="K318" s="931">
        <v>5</v>
      </c>
      <c r="L318" s="931">
        <v>1.5</v>
      </c>
      <c r="M318" s="931">
        <v>25</v>
      </c>
      <c r="N318" s="931" t="s">
        <v>815</v>
      </c>
      <c r="V318" s="592"/>
    </row>
    <row r="319" spans="1:22" s="58" customFormat="1" ht="15">
      <c r="A319" s="64" t="s">
        <v>72</v>
      </c>
      <c r="B319" s="553" t="s">
        <v>1559</v>
      </c>
      <c r="C319" s="554" t="s">
        <v>814</v>
      </c>
      <c r="D319" s="555">
        <v>69.97</v>
      </c>
      <c r="E319" s="555">
        <v>1.84</v>
      </c>
      <c r="F319" s="555">
        <v>5.23</v>
      </c>
      <c r="G319" s="555">
        <v>0.95</v>
      </c>
      <c r="H319" s="555">
        <v>0</v>
      </c>
      <c r="I319" s="583"/>
      <c r="J319" s="944" t="s">
        <v>1010</v>
      </c>
      <c r="K319" s="931">
        <v>5.8425222999999997</v>
      </c>
      <c r="L319" s="931">
        <v>3</v>
      </c>
      <c r="M319" s="931">
        <v>25</v>
      </c>
      <c r="N319" s="931" t="s">
        <v>815</v>
      </c>
      <c r="V319" s="592"/>
    </row>
    <row r="320" spans="1:22" s="58" customFormat="1" ht="15">
      <c r="A320" s="64" t="s">
        <v>680</v>
      </c>
      <c r="B320" s="553" t="s">
        <v>1560</v>
      </c>
      <c r="C320" s="554" t="s">
        <v>814</v>
      </c>
      <c r="D320" s="555">
        <v>70</v>
      </c>
      <c r="E320" s="555">
        <v>0</v>
      </c>
      <c r="F320" s="555">
        <v>10.08</v>
      </c>
      <c r="G320" s="555">
        <v>10</v>
      </c>
      <c r="H320" s="555">
        <v>0</v>
      </c>
      <c r="I320" s="583"/>
      <c r="J320" s="944" t="s">
        <v>1010</v>
      </c>
      <c r="K320" s="931">
        <v>6</v>
      </c>
      <c r="L320" s="931">
        <v>3</v>
      </c>
      <c r="M320" s="931">
        <v>10</v>
      </c>
      <c r="N320" s="931" t="s">
        <v>815</v>
      </c>
      <c r="V320" s="592"/>
    </row>
    <row r="321" spans="1:22" s="58" customFormat="1" ht="15">
      <c r="A321" s="64" t="s">
        <v>73</v>
      </c>
      <c r="B321" s="553" t="s">
        <v>1561</v>
      </c>
      <c r="C321" s="554" t="s">
        <v>814</v>
      </c>
      <c r="D321" s="555">
        <v>63.76</v>
      </c>
      <c r="E321" s="555">
        <v>2.4900000000000002</v>
      </c>
      <c r="F321" s="555">
        <v>14.12</v>
      </c>
      <c r="G321" s="555">
        <v>9.75</v>
      </c>
      <c r="H321" s="555">
        <v>0.94</v>
      </c>
      <c r="I321" s="583"/>
      <c r="J321" s="944" t="s">
        <v>1010</v>
      </c>
      <c r="K321" s="931">
        <v>6.8418399900000004</v>
      </c>
      <c r="L321" s="931">
        <v>3</v>
      </c>
      <c r="M321" s="931">
        <v>10</v>
      </c>
      <c r="N321" s="931" t="s">
        <v>815</v>
      </c>
      <c r="V321" s="592"/>
    </row>
    <row r="322" spans="1:22" s="58" customFormat="1" ht="15">
      <c r="A322" s="64" t="s">
        <v>733</v>
      </c>
      <c r="B322" s="553" t="s">
        <v>734</v>
      </c>
      <c r="C322" s="554" t="s">
        <v>812</v>
      </c>
      <c r="D322" s="555">
        <v>90</v>
      </c>
      <c r="E322" s="555">
        <v>0.9</v>
      </c>
      <c r="F322" s="555">
        <v>0</v>
      </c>
      <c r="G322" s="555">
        <v>0</v>
      </c>
      <c r="H322" s="555">
        <v>0</v>
      </c>
      <c r="I322" s="583"/>
      <c r="J322" s="944" t="s">
        <v>1010</v>
      </c>
      <c r="K322" s="931">
        <v>4.0404040400000003</v>
      </c>
      <c r="L322" s="931">
        <v>1.5</v>
      </c>
      <c r="M322" s="931">
        <v>25</v>
      </c>
      <c r="N322" s="931" t="s">
        <v>815</v>
      </c>
      <c r="V322" s="592"/>
    </row>
    <row r="323" spans="1:22" s="58" customFormat="1" ht="15">
      <c r="A323" s="64" t="s">
        <v>427</v>
      </c>
      <c r="B323" s="553" t="s">
        <v>428</v>
      </c>
      <c r="C323" s="554" t="s">
        <v>812</v>
      </c>
      <c r="D323" s="555">
        <v>22.6</v>
      </c>
      <c r="E323" s="555">
        <v>0</v>
      </c>
      <c r="F323" s="555">
        <v>12</v>
      </c>
      <c r="G323" s="555">
        <v>7</v>
      </c>
      <c r="H323" s="555">
        <v>5.7</v>
      </c>
      <c r="I323" s="583"/>
      <c r="J323" s="944" t="s">
        <v>1010</v>
      </c>
      <c r="K323" s="931">
        <v>7.5970679399999996</v>
      </c>
      <c r="L323" s="931">
        <v>3</v>
      </c>
      <c r="M323" s="931">
        <v>25</v>
      </c>
      <c r="N323" s="931" t="s">
        <v>815</v>
      </c>
      <c r="V323" s="592"/>
    </row>
    <row r="324" spans="1:22" s="58" customFormat="1" ht="15">
      <c r="A324" s="64" t="s">
        <v>429</v>
      </c>
      <c r="B324" s="553" t="s">
        <v>430</v>
      </c>
      <c r="C324" s="554" t="s">
        <v>814</v>
      </c>
      <c r="D324" s="555">
        <v>20</v>
      </c>
      <c r="E324" s="555">
        <v>0.6</v>
      </c>
      <c r="F324" s="555">
        <v>15</v>
      </c>
      <c r="G324" s="555">
        <v>15</v>
      </c>
      <c r="H324" s="555">
        <v>45</v>
      </c>
      <c r="I324" s="583"/>
      <c r="J324" s="944" t="s">
        <v>1010</v>
      </c>
      <c r="K324" s="931">
        <v>16.4446145</v>
      </c>
      <c r="L324" s="931">
        <v>6</v>
      </c>
      <c r="M324" s="931">
        <v>200</v>
      </c>
      <c r="N324" s="931" t="s">
        <v>815</v>
      </c>
      <c r="V324" s="592"/>
    </row>
    <row r="325" spans="1:22" s="58" customFormat="1" ht="15">
      <c r="A325" s="64" t="s">
        <v>246</v>
      </c>
      <c r="B325" s="553" t="s">
        <v>247</v>
      </c>
      <c r="C325" s="554" t="s">
        <v>814</v>
      </c>
      <c r="D325" s="555">
        <v>100</v>
      </c>
      <c r="E325" s="555">
        <v>0</v>
      </c>
      <c r="F325" s="555">
        <v>20</v>
      </c>
      <c r="G325" s="555">
        <v>40</v>
      </c>
      <c r="H325" s="555">
        <v>16</v>
      </c>
      <c r="I325" s="583"/>
      <c r="J325" s="944" t="s">
        <v>1010</v>
      </c>
      <c r="K325" s="931">
        <v>3.4802784199999999</v>
      </c>
      <c r="L325" s="931">
        <v>2</v>
      </c>
      <c r="M325" s="931">
        <v>15</v>
      </c>
      <c r="N325" s="931" t="s">
        <v>815</v>
      </c>
      <c r="V325" s="592"/>
    </row>
    <row r="326" spans="1:22" s="58" customFormat="1" ht="15">
      <c r="A326" s="64" t="s">
        <v>126</v>
      </c>
      <c r="B326" s="553" t="s">
        <v>127</v>
      </c>
      <c r="C326" s="554" t="s">
        <v>814</v>
      </c>
      <c r="D326" s="555">
        <v>10</v>
      </c>
      <c r="E326" s="555">
        <v>0</v>
      </c>
      <c r="F326" s="555">
        <v>200</v>
      </c>
      <c r="G326" s="555">
        <v>0</v>
      </c>
      <c r="H326" s="555">
        <v>0</v>
      </c>
      <c r="I326" s="583"/>
      <c r="J326" s="944" t="s">
        <v>1010</v>
      </c>
      <c r="K326" s="931">
        <v>14.5011601</v>
      </c>
      <c r="L326" s="931">
        <v>3</v>
      </c>
      <c r="M326" s="931">
        <v>20</v>
      </c>
      <c r="N326" s="931" t="s">
        <v>815</v>
      </c>
      <c r="V326" s="592"/>
    </row>
    <row r="327" spans="1:22" s="58" customFormat="1" ht="15">
      <c r="A327" s="64" t="s">
        <v>346</v>
      </c>
      <c r="B327" s="553" t="s">
        <v>347</v>
      </c>
      <c r="C327" s="554" t="s">
        <v>814</v>
      </c>
      <c r="D327" s="555">
        <v>140</v>
      </c>
      <c r="E327" s="555">
        <v>0</v>
      </c>
      <c r="F327" s="555">
        <v>10</v>
      </c>
      <c r="G327" s="555">
        <v>3</v>
      </c>
      <c r="H327" s="555">
        <v>0</v>
      </c>
      <c r="I327" s="587">
        <v>70</v>
      </c>
      <c r="J327" s="944" t="s">
        <v>1010</v>
      </c>
      <c r="K327" s="931">
        <v>4.0603248299999999</v>
      </c>
      <c r="L327" s="931">
        <v>2</v>
      </c>
      <c r="M327" s="931">
        <v>10</v>
      </c>
      <c r="N327" s="931" t="s">
        <v>815</v>
      </c>
      <c r="V327" s="592"/>
    </row>
    <row r="328" spans="1:22" s="58" customFormat="1" ht="15">
      <c r="A328" s="64" t="s">
        <v>248</v>
      </c>
      <c r="B328" s="553" t="s">
        <v>249</v>
      </c>
      <c r="C328" s="554" t="s">
        <v>814</v>
      </c>
      <c r="D328" s="555">
        <v>110</v>
      </c>
      <c r="E328" s="555">
        <v>0.5</v>
      </c>
      <c r="F328" s="555">
        <v>15</v>
      </c>
      <c r="G328" s="555">
        <v>15</v>
      </c>
      <c r="H328" s="555">
        <v>0</v>
      </c>
      <c r="I328" s="583"/>
      <c r="J328" s="944" t="s">
        <v>1010</v>
      </c>
      <c r="K328" s="931">
        <v>3.3150578999999998</v>
      </c>
      <c r="L328" s="931">
        <v>2</v>
      </c>
      <c r="M328" s="931">
        <v>10</v>
      </c>
      <c r="N328" s="931" t="s">
        <v>815</v>
      </c>
      <c r="V328" s="592"/>
    </row>
    <row r="329" spans="1:22" s="58" customFormat="1" ht="15">
      <c r="A329" s="64" t="s">
        <v>250</v>
      </c>
      <c r="B329" s="553" t="s">
        <v>251</v>
      </c>
      <c r="C329" s="554" t="s">
        <v>814</v>
      </c>
      <c r="D329" s="555">
        <v>60</v>
      </c>
      <c r="E329" s="555">
        <v>1.5</v>
      </c>
      <c r="F329" s="555">
        <v>30</v>
      </c>
      <c r="G329" s="555">
        <v>20</v>
      </c>
      <c r="H329" s="555">
        <v>0</v>
      </c>
      <c r="I329" s="583"/>
      <c r="J329" s="944" t="s">
        <v>1010</v>
      </c>
      <c r="K329" s="931">
        <v>8.4280246699999992</v>
      </c>
      <c r="L329" s="931">
        <v>3</v>
      </c>
      <c r="M329" s="931">
        <v>25</v>
      </c>
      <c r="N329" s="931" t="s">
        <v>815</v>
      </c>
      <c r="V329" s="592"/>
    </row>
    <row r="330" spans="1:22" s="58" customFormat="1" ht="15">
      <c r="A330" s="64" t="s">
        <v>252</v>
      </c>
      <c r="B330" s="553" t="s">
        <v>253</v>
      </c>
      <c r="C330" s="554" t="s">
        <v>814</v>
      </c>
      <c r="D330" s="555">
        <v>70</v>
      </c>
      <c r="E330" s="555">
        <v>1.75</v>
      </c>
      <c r="F330" s="555">
        <v>50</v>
      </c>
      <c r="G330" s="555">
        <v>10</v>
      </c>
      <c r="H330" s="555">
        <v>5</v>
      </c>
      <c r="I330" s="583"/>
      <c r="J330" s="944" t="s">
        <v>1010</v>
      </c>
      <c r="K330" s="931">
        <v>6.7990787199999998</v>
      </c>
      <c r="L330" s="931">
        <v>3</v>
      </c>
      <c r="M330" s="931">
        <v>25</v>
      </c>
      <c r="N330" s="931" t="s">
        <v>815</v>
      </c>
      <c r="V330" s="592"/>
    </row>
    <row r="331" spans="1:22" s="58" customFormat="1" ht="15">
      <c r="A331" s="64" t="s">
        <v>254</v>
      </c>
      <c r="B331" s="553" t="s">
        <v>255</v>
      </c>
      <c r="C331" s="554" t="s">
        <v>814</v>
      </c>
      <c r="D331" s="555">
        <v>50</v>
      </c>
      <c r="E331" s="555">
        <v>1.25</v>
      </c>
      <c r="F331" s="555">
        <v>40</v>
      </c>
      <c r="G331" s="555">
        <v>80</v>
      </c>
      <c r="H331" s="555">
        <v>30</v>
      </c>
      <c r="I331" s="583"/>
      <c r="J331" s="944" t="s">
        <v>1010</v>
      </c>
      <c r="K331" s="931">
        <v>6.1538461499999997</v>
      </c>
      <c r="L331" s="931">
        <v>3</v>
      </c>
      <c r="M331" s="931">
        <v>25</v>
      </c>
      <c r="N331" s="931" t="s">
        <v>815</v>
      </c>
      <c r="V331" s="592"/>
    </row>
    <row r="332" spans="1:22" s="58" customFormat="1" ht="15">
      <c r="A332" s="64" t="s">
        <v>306</v>
      </c>
      <c r="B332" s="553" t="s">
        <v>307</v>
      </c>
      <c r="C332" s="554" t="s">
        <v>812</v>
      </c>
      <c r="D332" s="555">
        <v>10</v>
      </c>
      <c r="E332" s="555">
        <v>0.5</v>
      </c>
      <c r="F332" s="555">
        <v>0</v>
      </c>
      <c r="G332" s="555">
        <v>40</v>
      </c>
      <c r="H332" s="555">
        <v>0</v>
      </c>
      <c r="I332" s="583"/>
      <c r="J332" s="944" t="s">
        <v>1010</v>
      </c>
      <c r="K332" s="931">
        <v>4.2105263199999996</v>
      </c>
      <c r="L332" s="931">
        <v>1.5</v>
      </c>
      <c r="M332" s="931">
        <v>25</v>
      </c>
      <c r="N332" s="931" t="s">
        <v>815</v>
      </c>
      <c r="V332" s="592"/>
    </row>
    <row r="333" spans="1:22" s="58" customFormat="1" ht="15">
      <c r="A333" s="64" t="s">
        <v>308</v>
      </c>
      <c r="B333" s="553" t="s">
        <v>309</v>
      </c>
      <c r="C333" s="554" t="s">
        <v>812</v>
      </c>
      <c r="D333" s="555">
        <v>10</v>
      </c>
      <c r="E333" s="555">
        <v>0.5</v>
      </c>
      <c r="F333" s="555">
        <v>0</v>
      </c>
      <c r="G333" s="555">
        <v>0</v>
      </c>
      <c r="H333" s="555">
        <v>0</v>
      </c>
      <c r="I333" s="583"/>
      <c r="J333" s="944" t="s">
        <v>1010</v>
      </c>
      <c r="K333" s="931">
        <v>4.2105263199999996</v>
      </c>
      <c r="L333" s="931">
        <v>1.5</v>
      </c>
      <c r="M333" s="931">
        <v>25</v>
      </c>
      <c r="N333" s="931" t="s">
        <v>815</v>
      </c>
      <c r="V333" s="592"/>
    </row>
    <row r="334" spans="1:22" s="58" customFormat="1" ht="15">
      <c r="A334" s="64" t="s">
        <v>310</v>
      </c>
      <c r="B334" s="553" t="s">
        <v>311</v>
      </c>
      <c r="C334" s="554" t="s">
        <v>812</v>
      </c>
      <c r="D334" s="555">
        <v>10</v>
      </c>
      <c r="E334" s="555">
        <v>0.5</v>
      </c>
      <c r="F334" s="555">
        <v>0</v>
      </c>
      <c r="G334" s="555">
        <v>20</v>
      </c>
      <c r="H334" s="555">
        <v>0</v>
      </c>
      <c r="I334" s="583"/>
      <c r="J334" s="944" t="s">
        <v>1010</v>
      </c>
      <c r="K334" s="931">
        <v>4.2105263199999996</v>
      </c>
      <c r="L334" s="931">
        <v>1.5</v>
      </c>
      <c r="M334" s="931">
        <v>25</v>
      </c>
      <c r="N334" s="931" t="s">
        <v>815</v>
      </c>
      <c r="V334" s="592"/>
    </row>
    <row r="335" spans="1:22" s="58" customFormat="1" ht="15">
      <c r="A335" s="64" t="s">
        <v>312</v>
      </c>
      <c r="B335" s="553" t="s">
        <v>313</v>
      </c>
      <c r="C335" s="554" t="s">
        <v>812</v>
      </c>
      <c r="D335" s="555">
        <v>5</v>
      </c>
      <c r="E335" s="555">
        <v>0.25</v>
      </c>
      <c r="F335" s="555">
        <v>0</v>
      </c>
      <c r="G335" s="555">
        <v>20</v>
      </c>
      <c r="H335" s="555">
        <v>0</v>
      </c>
      <c r="I335" s="583"/>
      <c r="J335" s="944" t="s">
        <v>1010</v>
      </c>
      <c r="K335" s="931">
        <v>4.2105263199999996</v>
      </c>
      <c r="L335" s="931">
        <v>1.5</v>
      </c>
      <c r="M335" s="931">
        <v>25</v>
      </c>
      <c r="N335" s="931" t="s">
        <v>815</v>
      </c>
      <c r="V335" s="592"/>
    </row>
    <row r="336" spans="1:22" s="58" customFormat="1" ht="15">
      <c r="A336" s="64" t="s">
        <v>706</v>
      </c>
      <c r="B336" s="553" t="s">
        <v>1562</v>
      </c>
      <c r="C336" s="554" t="s">
        <v>814</v>
      </c>
      <c r="D336" s="555">
        <v>18</v>
      </c>
      <c r="E336" s="555">
        <v>5</v>
      </c>
      <c r="F336" s="555">
        <v>20</v>
      </c>
      <c r="G336" s="555">
        <v>16</v>
      </c>
      <c r="H336" s="555">
        <v>5</v>
      </c>
      <c r="I336" s="587">
        <v>30</v>
      </c>
      <c r="J336" s="944" t="s">
        <v>805</v>
      </c>
      <c r="K336" s="931">
        <v>13.8461538</v>
      </c>
      <c r="L336" s="931">
        <v>3</v>
      </c>
      <c r="M336" s="931">
        <v>25</v>
      </c>
      <c r="N336" s="931" t="s">
        <v>815</v>
      </c>
      <c r="V336" s="592"/>
    </row>
    <row r="337" spans="1:22" s="58" customFormat="1" ht="15">
      <c r="A337" s="64" t="s">
        <v>615</v>
      </c>
      <c r="B337" s="553" t="s">
        <v>1563</v>
      </c>
      <c r="C337" s="554" t="s">
        <v>814</v>
      </c>
      <c r="D337" s="555">
        <v>19.100000000000001</v>
      </c>
      <c r="E337" s="555">
        <v>0</v>
      </c>
      <c r="F337" s="555">
        <v>18.100000000000001</v>
      </c>
      <c r="G337" s="555">
        <v>16.399999999999999</v>
      </c>
      <c r="H337" s="555">
        <v>6.2</v>
      </c>
      <c r="I337" s="587">
        <v>30</v>
      </c>
      <c r="J337" s="944" t="s">
        <v>805</v>
      </c>
      <c r="K337" s="931">
        <v>7.0000364399999997</v>
      </c>
      <c r="L337" s="931">
        <v>3</v>
      </c>
      <c r="M337" s="931">
        <v>25</v>
      </c>
      <c r="N337" s="931" t="s">
        <v>815</v>
      </c>
      <c r="V337" s="592"/>
    </row>
    <row r="338" spans="1:22" s="58" customFormat="1" ht="15">
      <c r="A338" s="64" t="s">
        <v>784</v>
      </c>
      <c r="B338" s="553" t="s">
        <v>1564</v>
      </c>
      <c r="C338" s="554" t="s">
        <v>814</v>
      </c>
      <c r="D338" s="555">
        <v>11.64</v>
      </c>
      <c r="E338" s="555">
        <v>2.11</v>
      </c>
      <c r="F338" s="555">
        <v>31.2</v>
      </c>
      <c r="G338" s="555">
        <v>19.63</v>
      </c>
      <c r="H338" s="555">
        <v>6.47</v>
      </c>
      <c r="I338" s="587">
        <v>30</v>
      </c>
      <c r="J338" s="944" t="s">
        <v>805</v>
      </c>
      <c r="K338" s="931">
        <v>18.925459499999999</v>
      </c>
      <c r="L338" s="931">
        <v>3</v>
      </c>
      <c r="M338" s="931">
        <v>25</v>
      </c>
      <c r="N338" s="931" t="s">
        <v>815</v>
      </c>
      <c r="V338" s="592"/>
    </row>
    <row r="339" spans="1:22" s="58" customFormat="1" ht="15">
      <c r="A339" s="64" t="s">
        <v>523</v>
      </c>
      <c r="B339" s="553" t="s">
        <v>1565</v>
      </c>
      <c r="C339" s="554" t="s">
        <v>814</v>
      </c>
      <c r="D339" s="555">
        <v>24.8</v>
      </c>
      <c r="E339" s="555">
        <v>7.4</v>
      </c>
      <c r="F339" s="555">
        <v>21</v>
      </c>
      <c r="G339" s="555">
        <v>22.9</v>
      </c>
      <c r="H339" s="555">
        <v>5</v>
      </c>
      <c r="I339" s="587">
        <v>30</v>
      </c>
      <c r="J339" s="944" t="s">
        <v>805</v>
      </c>
      <c r="K339" s="931">
        <v>14.2528069</v>
      </c>
      <c r="L339" s="931">
        <v>3</v>
      </c>
      <c r="M339" s="931">
        <v>25</v>
      </c>
      <c r="N339" s="931" t="s">
        <v>815</v>
      </c>
      <c r="V339" s="592"/>
    </row>
    <row r="340" spans="1:22" s="58" customFormat="1" ht="15">
      <c r="A340" s="64" t="s">
        <v>575</v>
      </c>
      <c r="B340" s="553" t="s">
        <v>1566</v>
      </c>
      <c r="C340" s="554" t="s">
        <v>814</v>
      </c>
      <c r="D340" s="555">
        <v>25.4</v>
      </c>
      <c r="E340" s="555">
        <v>0</v>
      </c>
      <c r="F340" s="555">
        <v>27.3</v>
      </c>
      <c r="G340" s="555">
        <v>26.3</v>
      </c>
      <c r="H340" s="555">
        <v>0</v>
      </c>
      <c r="I340" s="587">
        <v>30</v>
      </c>
      <c r="J340" s="944" t="s">
        <v>805</v>
      </c>
      <c r="K340" s="931">
        <v>10.000091299999999</v>
      </c>
      <c r="L340" s="931">
        <v>3</v>
      </c>
      <c r="M340" s="931">
        <v>25</v>
      </c>
      <c r="N340" s="931" t="s">
        <v>815</v>
      </c>
      <c r="V340" s="592"/>
    </row>
    <row r="341" spans="1:22" s="58" customFormat="1" ht="30">
      <c r="A341" s="64" t="s">
        <v>576</v>
      </c>
      <c r="B341" s="553" t="s">
        <v>1567</v>
      </c>
      <c r="C341" s="554" t="s">
        <v>814</v>
      </c>
      <c r="D341" s="555">
        <v>23.8</v>
      </c>
      <c r="E341" s="555">
        <v>0</v>
      </c>
      <c r="F341" s="555">
        <v>15.2</v>
      </c>
      <c r="G341" s="555">
        <v>26.3</v>
      </c>
      <c r="H341" s="555">
        <v>0</v>
      </c>
      <c r="I341" s="587">
        <v>30</v>
      </c>
      <c r="J341" s="944" t="s">
        <v>805</v>
      </c>
      <c r="K341" s="931">
        <v>10.999922</v>
      </c>
      <c r="L341" s="931">
        <v>3</v>
      </c>
      <c r="M341" s="931">
        <v>25</v>
      </c>
      <c r="N341" s="931" t="s">
        <v>815</v>
      </c>
      <c r="V341" s="592"/>
    </row>
    <row r="342" spans="1:22" s="58" customFormat="1" ht="15">
      <c r="A342" s="64" t="s">
        <v>577</v>
      </c>
      <c r="B342" s="553" t="s">
        <v>1568</v>
      </c>
      <c r="C342" s="554" t="s">
        <v>814</v>
      </c>
      <c r="D342" s="555">
        <v>17.600000000000001</v>
      </c>
      <c r="E342" s="555">
        <v>0</v>
      </c>
      <c r="F342" s="555">
        <v>17.2</v>
      </c>
      <c r="G342" s="555">
        <v>16.3</v>
      </c>
      <c r="H342" s="555">
        <v>0</v>
      </c>
      <c r="I342" s="587">
        <v>30</v>
      </c>
      <c r="J342" s="944" t="s">
        <v>805</v>
      </c>
      <c r="K342" s="931">
        <v>13.9998814</v>
      </c>
      <c r="L342" s="931">
        <v>3</v>
      </c>
      <c r="M342" s="931">
        <v>25</v>
      </c>
      <c r="N342" s="931" t="s">
        <v>815</v>
      </c>
      <c r="V342" s="592"/>
    </row>
    <row r="343" spans="1:22" s="58" customFormat="1" ht="30">
      <c r="A343" s="64" t="s">
        <v>578</v>
      </c>
      <c r="B343" s="553" t="s">
        <v>1569</v>
      </c>
      <c r="C343" s="554" t="s">
        <v>814</v>
      </c>
      <c r="D343" s="555">
        <v>16.7</v>
      </c>
      <c r="E343" s="555">
        <v>0</v>
      </c>
      <c r="F343" s="555">
        <v>10.3</v>
      </c>
      <c r="G343" s="555">
        <v>16.3</v>
      </c>
      <c r="H343" s="555">
        <v>0</v>
      </c>
      <c r="I343" s="587">
        <v>30</v>
      </c>
      <c r="J343" s="944" t="s">
        <v>805</v>
      </c>
      <c r="K343" s="931">
        <v>14.9999305</v>
      </c>
      <c r="L343" s="931">
        <v>3</v>
      </c>
      <c r="M343" s="931">
        <v>25</v>
      </c>
      <c r="N343" s="931" t="s">
        <v>815</v>
      </c>
      <c r="V343" s="592"/>
    </row>
    <row r="344" spans="1:22" s="58" customFormat="1" ht="15">
      <c r="A344" s="64" t="s">
        <v>765</v>
      </c>
      <c r="B344" s="553" t="s">
        <v>766</v>
      </c>
      <c r="C344" s="554" t="s">
        <v>814</v>
      </c>
      <c r="D344" s="555">
        <v>15</v>
      </c>
      <c r="E344" s="555">
        <v>0.83</v>
      </c>
      <c r="F344" s="555">
        <v>2</v>
      </c>
      <c r="G344" s="555">
        <v>7</v>
      </c>
      <c r="H344" s="555">
        <v>0</v>
      </c>
      <c r="I344" s="583"/>
      <c r="J344" s="944" t="s">
        <v>1010</v>
      </c>
      <c r="K344" s="931">
        <v>14.3271871</v>
      </c>
      <c r="L344" s="931">
        <v>6</v>
      </c>
      <c r="M344" s="931">
        <v>200</v>
      </c>
      <c r="N344" s="931" t="s">
        <v>815</v>
      </c>
      <c r="V344" s="592"/>
    </row>
    <row r="345" spans="1:22" s="58" customFormat="1" ht="15">
      <c r="A345" s="64" t="s">
        <v>460</v>
      </c>
      <c r="B345" s="553" t="s">
        <v>461</v>
      </c>
      <c r="C345" s="554" t="s">
        <v>814</v>
      </c>
      <c r="D345" s="555">
        <v>70</v>
      </c>
      <c r="E345" s="555">
        <v>3.5</v>
      </c>
      <c r="F345" s="555">
        <v>0</v>
      </c>
      <c r="G345" s="555">
        <v>0</v>
      </c>
      <c r="H345" s="555">
        <v>0</v>
      </c>
      <c r="I345" s="583"/>
      <c r="J345" s="944" t="s">
        <v>1010</v>
      </c>
      <c r="K345" s="931">
        <v>4.2105263199999996</v>
      </c>
      <c r="L345" s="931">
        <v>1.5</v>
      </c>
      <c r="M345" s="931">
        <v>25</v>
      </c>
      <c r="N345" s="931" t="s">
        <v>815</v>
      </c>
      <c r="V345" s="592"/>
    </row>
    <row r="346" spans="1:22" s="58" customFormat="1" ht="15">
      <c r="A346" s="64" t="s">
        <v>462</v>
      </c>
      <c r="B346" s="553" t="s">
        <v>463</v>
      </c>
      <c r="C346" s="554" t="s">
        <v>814</v>
      </c>
      <c r="D346" s="555">
        <v>70</v>
      </c>
      <c r="E346" s="555">
        <v>3.5</v>
      </c>
      <c r="F346" s="555">
        <v>10</v>
      </c>
      <c r="G346" s="555">
        <v>20</v>
      </c>
      <c r="H346" s="555">
        <v>1.5</v>
      </c>
      <c r="I346" s="583"/>
      <c r="J346" s="944" t="s">
        <v>1010</v>
      </c>
      <c r="K346" s="931">
        <v>4.2105263199999996</v>
      </c>
      <c r="L346" s="931">
        <v>1.5</v>
      </c>
      <c r="M346" s="931">
        <v>25</v>
      </c>
      <c r="N346" s="931" t="s">
        <v>815</v>
      </c>
      <c r="V346" s="592"/>
    </row>
    <row r="347" spans="1:22" s="58" customFormat="1" ht="15">
      <c r="A347" s="64" t="s">
        <v>464</v>
      </c>
      <c r="B347" s="553" t="s">
        <v>465</v>
      </c>
      <c r="C347" s="554" t="s">
        <v>814</v>
      </c>
      <c r="D347" s="555">
        <v>10</v>
      </c>
      <c r="E347" s="555">
        <v>0.5</v>
      </c>
      <c r="F347" s="555">
        <v>0</v>
      </c>
      <c r="G347" s="555">
        <v>0</v>
      </c>
      <c r="H347" s="555">
        <v>40</v>
      </c>
      <c r="I347" s="583"/>
      <c r="J347" s="944" t="s">
        <v>1010</v>
      </c>
      <c r="K347" s="931">
        <v>4.2105263199999996</v>
      </c>
      <c r="L347" s="931">
        <v>1.5</v>
      </c>
      <c r="M347" s="931">
        <v>25</v>
      </c>
      <c r="N347" s="931" t="s">
        <v>815</v>
      </c>
      <c r="V347" s="592"/>
    </row>
    <row r="348" spans="1:22" s="58" customFormat="1" ht="15">
      <c r="A348" s="64" t="s">
        <v>466</v>
      </c>
      <c r="B348" s="553" t="s">
        <v>467</v>
      </c>
      <c r="C348" s="554" t="s">
        <v>814</v>
      </c>
      <c r="D348" s="555">
        <v>70</v>
      </c>
      <c r="E348" s="555">
        <v>3.5</v>
      </c>
      <c r="F348" s="555">
        <v>0</v>
      </c>
      <c r="G348" s="555">
        <v>0</v>
      </c>
      <c r="H348" s="555">
        <v>0</v>
      </c>
      <c r="I348" s="583"/>
      <c r="J348" s="944" t="s">
        <v>1010</v>
      </c>
      <c r="K348" s="931">
        <v>4.2105263199999996</v>
      </c>
      <c r="L348" s="931">
        <v>1.5</v>
      </c>
      <c r="M348" s="931">
        <v>25</v>
      </c>
      <c r="N348" s="931" t="s">
        <v>815</v>
      </c>
      <c r="V348" s="592"/>
    </row>
    <row r="349" spans="1:22" s="58" customFormat="1" ht="15">
      <c r="A349" s="64" t="s">
        <v>468</v>
      </c>
      <c r="B349" s="553" t="s">
        <v>469</v>
      </c>
      <c r="C349" s="554" t="s">
        <v>814</v>
      </c>
      <c r="D349" s="555">
        <v>90</v>
      </c>
      <c r="E349" s="555">
        <v>4.5</v>
      </c>
      <c r="F349" s="555">
        <v>0</v>
      </c>
      <c r="G349" s="555">
        <v>0</v>
      </c>
      <c r="H349" s="555">
        <v>0</v>
      </c>
      <c r="I349" s="583"/>
      <c r="J349" s="944" t="s">
        <v>1010</v>
      </c>
      <c r="K349" s="931">
        <v>4.2105263199999996</v>
      </c>
      <c r="L349" s="931">
        <v>1.5</v>
      </c>
      <c r="M349" s="931">
        <v>25</v>
      </c>
      <c r="N349" s="931" t="s">
        <v>815</v>
      </c>
      <c r="V349" s="592"/>
    </row>
    <row r="350" spans="1:22" s="58" customFormat="1" ht="15">
      <c r="A350" s="64" t="s">
        <v>431</v>
      </c>
      <c r="B350" s="553" t="s">
        <v>432</v>
      </c>
      <c r="C350" s="554" t="s">
        <v>814</v>
      </c>
      <c r="D350" s="555">
        <v>12.3</v>
      </c>
      <c r="E350" s="555">
        <v>0</v>
      </c>
      <c r="F350" s="555">
        <v>8</v>
      </c>
      <c r="G350" s="555">
        <v>14</v>
      </c>
      <c r="H350" s="555">
        <v>3</v>
      </c>
      <c r="I350" s="583"/>
      <c r="J350" s="944" t="s">
        <v>1010</v>
      </c>
      <c r="K350" s="931">
        <v>36.022296400000002</v>
      </c>
      <c r="L350" s="931">
        <v>5</v>
      </c>
      <c r="M350" s="931">
        <v>200</v>
      </c>
      <c r="N350" s="931" t="s">
        <v>815</v>
      </c>
      <c r="V350" s="592"/>
    </row>
    <row r="351" spans="1:22" s="58" customFormat="1" ht="15">
      <c r="A351" s="64" t="s">
        <v>717</v>
      </c>
      <c r="B351" s="553" t="s">
        <v>718</v>
      </c>
      <c r="C351" s="554" t="s">
        <v>812</v>
      </c>
      <c r="D351" s="555">
        <v>5.54</v>
      </c>
      <c r="E351" s="555">
        <v>3.6</v>
      </c>
      <c r="F351" s="555">
        <v>1.22</v>
      </c>
      <c r="G351" s="555">
        <v>3.5</v>
      </c>
      <c r="H351" s="555">
        <v>1.01</v>
      </c>
      <c r="I351" s="587">
        <v>50</v>
      </c>
      <c r="J351" s="944" t="s">
        <v>796</v>
      </c>
      <c r="K351" s="931">
        <v>16.555241899999999</v>
      </c>
      <c r="L351" s="931">
        <v>3</v>
      </c>
      <c r="M351" s="931">
        <v>200</v>
      </c>
      <c r="N351" s="931" t="s">
        <v>816</v>
      </c>
      <c r="V351" s="592"/>
    </row>
    <row r="352" spans="1:22" s="58" customFormat="1" ht="15">
      <c r="A352" s="64" t="s">
        <v>719</v>
      </c>
      <c r="B352" s="553" t="s">
        <v>720</v>
      </c>
      <c r="C352" s="554" t="s">
        <v>812</v>
      </c>
      <c r="D352" s="555">
        <v>4.08</v>
      </c>
      <c r="E352" s="555">
        <v>2.65</v>
      </c>
      <c r="F352" s="555">
        <v>1.42</v>
      </c>
      <c r="G352" s="555">
        <v>4.8</v>
      </c>
      <c r="H352" s="555">
        <v>0.72</v>
      </c>
      <c r="I352" s="587">
        <v>50</v>
      </c>
      <c r="J352" s="944" t="s">
        <v>796</v>
      </c>
      <c r="K352" s="931">
        <v>18.739960700000001</v>
      </c>
      <c r="L352" s="931">
        <v>3</v>
      </c>
      <c r="M352" s="931">
        <v>200</v>
      </c>
      <c r="N352" s="931" t="s">
        <v>816</v>
      </c>
      <c r="V352" s="592"/>
    </row>
    <row r="353" spans="1:22" s="58" customFormat="1" ht="15">
      <c r="A353" s="64" t="s">
        <v>74</v>
      </c>
      <c r="B353" s="553" t="s">
        <v>1570</v>
      </c>
      <c r="C353" s="554" t="s">
        <v>814</v>
      </c>
      <c r="D353" s="555">
        <v>52.51</v>
      </c>
      <c r="E353" s="555">
        <v>0.09</v>
      </c>
      <c r="F353" s="555">
        <v>24.71</v>
      </c>
      <c r="G353" s="555">
        <v>14.8</v>
      </c>
      <c r="H353" s="555">
        <v>8.06</v>
      </c>
      <c r="I353" s="587">
        <v>40</v>
      </c>
      <c r="J353" s="944" t="s">
        <v>1010</v>
      </c>
      <c r="K353" s="931">
        <v>8.4824870699999995</v>
      </c>
      <c r="L353" s="931">
        <v>5</v>
      </c>
      <c r="M353" s="931">
        <v>50</v>
      </c>
      <c r="N353" s="931" t="s">
        <v>815</v>
      </c>
      <c r="V353" s="592"/>
    </row>
    <row r="354" spans="1:22" s="58" customFormat="1" ht="15">
      <c r="A354" s="64" t="s">
        <v>75</v>
      </c>
      <c r="B354" s="553" t="s">
        <v>1571</v>
      </c>
      <c r="C354" s="554" t="s">
        <v>814</v>
      </c>
      <c r="D354" s="555">
        <v>38.049999999999997</v>
      </c>
      <c r="E354" s="555">
        <v>0</v>
      </c>
      <c r="F354" s="555">
        <v>8.02</v>
      </c>
      <c r="G354" s="555">
        <v>12.05</v>
      </c>
      <c r="H354" s="555">
        <v>0</v>
      </c>
      <c r="I354" s="583"/>
      <c r="J354" s="944" t="s">
        <v>1010</v>
      </c>
      <c r="K354" s="931">
        <v>5.2431316700000004</v>
      </c>
      <c r="L354" s="931">
        <v>5</v>
      </c>
      <c r="M354" s="931">
        <v>50</v>
      </c>
      <c r="N354" s="931" t="s">
        <v>815</v>
      </c>
      <c r="V354" s="592"/>
    </row>
    <row r="355" spans="1:22" s="58" customFormat="1" ht="15">
      <c r="A355" s="64" t="s">
        <v>673</v>
      </c>
      <c r="B355" s="553" t="s">
        <v>1572</v>
      </c>
      <c r="C355" s="554" t="s">
        <v>814</v>
      </c>
      <c r="D355" s="555">
        <v>56</v>
      </c>
      <c r="E355" s="555">
        <v>0</v>
      </c>
      <c r="F355" s="555">
        <v>20.62</v>
      </c>
      <c r="G355" s="555">
        <v>15.06</v>
      </c>
      <c r="H355" s="555">
        <v>7.3</v>
      </c>
      <c r="I355" s="587">
        <v>40</v>
      </c>
      <c r="J355" s="944" t="s">
        <v>1010</v>
      </c>
      <c r="K355" s="931">
        <v>6.5000414299999996</v>
      </c>
      <c r="L355" s="931">
        <v>3</v>
      </c>
      <c r="M355" s="931">
        <v>15</v>
      </c>
      <c r="N355" s="931" t="s">
        <v>815</v>
      </c>
      <c r="V355" s="592"/>
    </row>
    <row r="356" spans="1:22" s="58" customFormat="1" ht="15">
      <c r="A356" s="64" t="s">
        <v>433</v>
      </c>
      <c r="B356" s="553" t="s">
        <v>434</v>
      </c>
      <c r="C356" s="554" t="s">
        <v>814</v>
      </c>
      <c r="D356" s="555">
        <v>70</v>
      </c>
      <c r="E356" s="555">
        <v>0</v>
      </c>
      <c r="F356" s="555">
        <v>30</v>
      </c>
      <c r="G356" s="555">
        <v>10</v>
      </c>
      <c r="H356" s="555">
        <v>0</v>
      </c>
      <c r="I356" s="583"/>
      <c r="J356" s="944" t="s">
        <v>1010</v>
      </c>
      <c r="K356" s="931">
        <v>7.2920119300000001</v>
      </c>
      <c r="L356" s="931">
        <v>2</v>
      </c>
      <c r="M356" s="931">
        <v>15</v>
      </c>
      <c r="N356" s="931" t="s">
        <v>815</v>
      </c>
      <c r="V356" s="592"/>
    </row>
    <row r="357" spans="1:22" s="58" customFormat="1" ht="15">
      <c r="A357" s="64" t="s">
        <v>525</v>
      </c>
      <c r="B357" s="553" t="s">
        <v>1573</v>
      </c>
      <c r="C357" s="554" t="s">
        <v>814</v>
      </c>
      <c r="D357" s="555">
        <v>6.9</v>
      </c>
      <c r="E357" s="555">
        <v>0</v>
      </c>
      <c r="F357" s="555">
        <v>1.3</v>
      </c>
      <c r="G357" s="555">
        <v>5.9</v>
      </c>
      <c r="H357" s="555">
        <v>2.1</v>
      </c>
      <c r="I357" s="583"/>
      <c r="J357" s="944" t="s">
        <v>1010</v>
      </c>
      <c r="K357" s="931">
        <v>17.000403500000001</v>
      </c>
      <c r="L357" s="931">
        <v>3.58</v>
      </c>
      <c r="M357" s="931">
        <v>200</v>
      </c>
      <c r="N357" s="931" t="s">
        <v>815</v>
      </c>
      <c r="V357" s="592"/>
    </row>
    <row r="358" spans="1:22" s="58" customFormat="1" ht="15">
      <c r="A358" s="64" t="s">
        <v>256</v>
      </c>
      <c r="B358" s="553" t="s">
        <v>257</v>
      </c>
      <c r="C358" s="554" t="s">
        <v>814</v>
      </c>
      <c r="D358" s="555">
        <v>25</v>
      </c>
      <c r="E358" s="555">
        <v>10.199999999999999</v>
      </c>
      <c r="F358" s="555">
        <v>22.9</v>
      </c>
      <c r="G358" s="555">
        <v>102</v>
      </c>
      <c r="H358" s="555">
        <v>7</v>
      </c>
      <c r="I358" s="583"/>
      <c r="J358" s="944" t="s">
        <v>1010</v>
      </c>
      <c r="K358" s="931">
        <v>12.162162199999999</v>
      </c>
      <c r="L358" s="931">
        <v>3</v>
      </c>
      <c r="M358" s="931">
        <v>25</v>
      </c>
      <c r="N358" s="931" t="s">
        <v>815</v>
      </c>
      <c r="V358" s="592"/>
    </row>
    <row r="359" spans="1:22" s="58" customFormat="1" ht="15">
      <c r="A359" s="64" t="s">
        <v>334</v>
      </c>
      <c r="B359" s="553" t="s">
        <v>335</v>
      </c>
      <c r="C359" s="554" t="s">
        <v>814</v>
      </c>
      <c r="D359" s="555">
        <v>17</v>
      </c>
      <c r="E359" s="555">
        <v>0.43</v>
      </c>
      <c r="F359" s="555">
        <v>0</v>
      </c>
      <c r="G359" s="555">
        <v>0</v>
      </c>
      <c r="H359" s="555">
        <v>0</v>
      </c>
      <c r="I359" s="583"/>
      <c r="J359" s="944" t="s">
        <v>1010</v>
      </c>
      <c r="K359" s="931">
        <v>18.466969200000001</v>
      </c>
      <c r="L359" s="931">
        <v>3</v>
      </c>
      <c r="M359" s="931">
        <v>25</v>
      </c>
      <c r="N359" s="931" t="s">
        <v>815</v>
      </c>
      <c r="V359" s="592"/>
    </row>
    <row r="360" spans="1:22" s="58" customFormat="1" ht="15">
      <c r="A360" s="64" t="s">
        <v>498</v>
      </c>
      <c r="B360" s="553" t="s">
        <v>499</v>
      </c>
      <c r="C360" s="554" t="s">
        <v>812</v>
      </c>
      <c r="D360" s="555">
        <v>29</v>
      </c>
      <c r="E360" s="555">
        <v>2.9</v>
      </c>
      <c r="F360" s="555">
        <v>4.2</v>
      </c>
      <c r="G360" s="555">
        <v>10</v>
      </c>
      <c r="H360" s="555">
        <v>0</v>
      </c>
      <c r="I360" s="583"/>
      <c r="J360" s="944" t="s">
        <v>1010</v>
      </c>
      <c r="K360" s="931">
        <v>2.84467202</v>
      </c>
      <c r="L360" s="931">
        <v>1.5</v>
      </c>
      <c r="M360" s="931">
        <v>25</v>
      </c>
      <c r="N360" s="931" t="s">
        <v>816</v>
      </c>
      <c r="V360" s="592"/>
    </row>
    <row r="361" spans="1:22" s="58" customFormat="1" ht="15">
      <c r="A361" s="64" t="s">
        <v>582</v>
      </c>
      <c r="B361" s="553" t="s">
        <v>1574</v>
      </c>
      <c r="C361" s="554" t="s">
        <v>814</v>
      </c>
      <c r="D361" s="555">
        <v>57</v>
      </c>
      <c r="E361" s="555">
        <v>0</v>
      </c>
      <c r="F361" s="555">
        <v>24</v>
      </c>
      <c r="G361" s="555">
        <v>14</v>
      </c>
      <c r="H361" s="555">
        <v>0</v>
      </c>
      <c r="I361" s="582">
        <v>40</v>
      </c>
      <c r="J361" s="944" t="s">
        <v>1010</v>
      </c>
      <c r="K361" s="931">
        <v>6.0000203499999998</v>
      </c>
      <c r="L361" s="931">
        <v>5</v>
      </c>
      <c r="M361" s="931">
        <v>50</v>
      </c>
      <c r="N361" s="931" t="s">
        <v>815</v>
      </c>
      <c r="V361" s="592"/>
    </row>
    <row r="362" spans="1:22" s="58" customFormat="1" ht="15">
      <c r="A362" s="64" t="s">
        <v>530</v>
      </c>
      <c r="B362" s="553" t="s">
        <v>1575</v>
      </c>
      <c r="C362" s="554" t="s">
        <v>814</v>
      </c>
      <c r="D362" s="555">
        <v>57</v>
      </c>
      <c r="E362" s="555">
        <v>0</v>
      </c>
      <c r="F362" s="555">
        <v>24</v>
      </c>
      <c r="G362" s="555">
        <v>14</v>
      </c>
      <c r="H362" s="555">
        <v>8</v>
      </c>
      <c r="I362" s="582">
        <v>40</v>
      </c>
      <c r="J362" s="944" t="s">
        <v>1010</v>
      </c>
      <c r="K362" s="931">
        <v>6.0000203499999998</v>
      </c>
      <c r="L362" s="931">
        <v>5</v>
      </c>
      <c r="M362" s="931">
        <v>50</v>
      </c>
      <c r="N362" s="931" t="s">
        <v>815</v>
      </c>
      <c r="V362" s="592"/>
    </row>
    <row r="363" spans="1:22" s="58" customFormat="1" ht="15">
      <c r="A363" s="64" t="s">
        <v>749</v>
      </c>
      <c r="B363" s="553" t="s">
        <v>750</v>
      </c>
      <c r="C363" s="554" t="s">
        <v>814</v>
      </c>
      <c r="D363" s="555">
        <v>10</v>
      </c>
      <c r="E363" s="555">
        <v>0.4</v>
      </c>
      <c r="F363" s="555">
        <v>0.2</v>
      </c>
      <c r="G363" s="555">
        <v>10</v>
      </c>
      <c r="H363" s="555">
        <v>4</v>
      </c>
      <c r="I363" s="583"/>
      <c r="J363" s="944" t="s">
        <v>1010</v>
      </c>
      <c r="K363" s="931">
        <v>36.252900199999999</v>
      </c>
      <c r="L363" s="931">
        <v>3.5779640700000002</v>
      </c>
      <c r="M363" s="931">
        <v>200</v>
      </c>
      <c r="N363" s="931" t="s">
        <v>815</v>
      </c>
      <c r="V363" s="592"/>
    </row>
    <row r="364" spans="1:22" s="58" customFormat="1" ht="15">
      <c r="A364" s="64" t="s">
        <v>629</v>
      </c>
      <c r="B364" s="553" t="s">
        <v>1576</v>
      </c>
      <c r="C364" s="554" t="s">
        <v>812</v>
      </c>
      <c r="D364" s="555">
        <v>5.7</v>
      </c>
      <c r="E364" s="555">
        <v>2.8</v>
      </c>
      <c r="F364" s="555">
        <v>2.27</v>
      </c>
      <c r="G364" s="555">
        <v>7.96</v>
      </c>
      <c r="H364" s="555">
        <v>1.24</v>
      </c>
      <c r="I364" s="587">
        <v>60</v>
      </c>
      <c r="J364" s="944" t="s">
        <v>797</v>
      </c>
      <c r="K364" s="931">
        <v>19.575565999999998</v>
      </c>
      <c r="L364" s="931">
        <v>3</v>
      </c>
      <c r="M364" s="931">
        <v>200</v>
      </c>
      <c r="N364" s="931" t="s">
        <v>816</v>
      </c>
      <c r="V364" s="592"/>
    </row>
    <row r="365" spans="1:22" s="58" customFormat="1" ht="15">
      <c r="A365" s="64" t="s">
        <v>630</v>
      </c>
      <c r="B365" s="553" t="s">
        <v>1577</v>
      </c>
      <c r="C365" s="554" t="s">
        <v>812</v>
      </c>
      <c r="D365" s="555">
        <v>4.5999999999999996</v>
      </c>
      <c r="E365" s="555">
        <v>2.2999999999999998</v>
      </c>
      <c r="F365" s="555">
        <v>2.98</v>
      </c>
      <c r="G365" s="555">
        <v>5.54</v>
      </c>
      <c r="H365" s="555">
        <v>0.99</v>
      </c>
      <c r="I365" s="587">
        <v>60</v>
      </c>
      <c r="J365" s="944" t="s">
        <v>797</v>
      </c>
      <c r="K365" s="931">
        <v>19.920811100000002</v>
      </c>
      <c r="L365" s="931">
        <v>3</v>
      </c>
      <c r="M365" s="931">
        <v>200</v>
      </c>
      <c r="N365" s="931" t="s">
        <v>816</v>
      </c>
      <c r="V365" s="592"/>
    </row>
    <row r="366" spans="1:22" s="58" customFormat="1" ht="15">
      <c r="A366" s="64" t="s">
        <v>619</v>
      </c>
      <c r="B366" s="553" t="s">
        <v>1578</v>
      </c>
      <c r="C366" s="554" t="s">
        <v>812</v>
      </c>
      <c r="D366" s="555">
        <v>1.9</v>
      </c>
      <c r="E366" s="555">
        <v>0.9</v>
      </c>
      <c r="F366" s="555">
        <v>0.76</v>
      </c>
      <c r="G366" s="555">
        <v>2.66</v>
      </c>
      <c r="H366" s="555">
        <v>0.41</v>
      </c>
      <c r="I366" s="587">
        <v>60</v>
      </c>
      <c r="J366" s="944" t="s">
        <v>797</v>
      </c>
      <c r="K366" s="931">
        <v>18.921113699999999</v>
      </c>
      <c r="L366" s="931">
        <v>3</v>
      </c>
      <c r="M366" s="931">
        <v>200</v>
      </c>
      <c r="N366" s="931" t="s">
        <v>816</v>
      </c>
      <c r="V366" s="592"/>
    </row>
    <row r="367" spans="1:22" s="58" customFormat="1" ht="15">
      <c r="A367" s="64" t="s">
        <v>620</v>
      </c>
      <c r="B367" s="553" t="s">
        <v>1579</v>
      </c>
      <c r="C367" s="554" t="s">
        <v>812</v>
      </c>
      <c r="D367" s="555">
        <v>1.5</v>
      </c>
      <c r="E367" s="555">
        <v>0.8</v>
      </c>
      <c r="F367" s="555">
        <v>0.92</v>
      </c>
      <c r="G367" s="555">
        <v>1.93</v>
      </c>
      <c r="H367" s="555">
        <v>0.33</v>
      </c>
      <c r="I367" s="587">
        <v>60</v>
      </c>
      <c r="J367" s="944" t="s">
        <v>797</v>
      </c>
      <c r="K367" s="931">
        <v>21.345707699999998</v>
      </c>
      <c r="L367" s="931">
        <v>3</v>
      </c>
      <c r="M367" s="931">
        <v>200</v>
      </c>
      <c r="N367" s="931" t="s">
        <v>816</v>
      </c>
      <c r="V367" s="592"/>
    </row>
    <row r="368" spans="1:22" s="58" customFormat="1" ht="15">
      <c r="A368" s="64" t="s">
        <v>13</v>
      </c>
      <c r="B368" s="553" t="s">
        <v>1580</v>
      </c>
      <c r="C368" s="554" t="s">
        <v>812</v>
      </c>
      <c r="D368" s="555">
        <v>1.66</v>
      </c>
      <c r="E368" s="555">
        <v>0.83</v>
      </c>
      <c r="F368" s="555">
        <v>1.53</v>
      </c>
      <c r="G368" s="555">
        <v>3.55</v>
      </c>
      <c r="H368" s="555">
        <v>0.75</v>
      </c>
      <c r="I368" s="587">
        <v>60</v>
      </c>
      <c r="J368" s="944" t="s">
        <v>797</v>
      </c>
      <c r="K368" s="931">
        <v>19.959187100000001</v>
      </c>
      <c r="L368" s="931">
        <v>3</v>
      </c>
      <c r="M368" s="931">
        <v>200</v>
      </c>
      <c r="N368" s="931" t="s">
        <v>816</v>
      </c>
      <c r="V368" s="592"/>
    </row>
    <row r="369" spans="1:22" s="58" customFormat="1" ht="15">
      <c r="A369" s="64" t="s">
        <v>787</v>
      </c>
      <c r="B369" s="553" t="s">
        <v>1581</v>
      </c>
      <c r="C369" s="554" t="s">
        <v>812</v>
      </c>
      <c r="D369" s="555">
        <v>2.2400000000000002</v>
      </c>
      <c r="E369" s="555">
        <v>1.1200000000000001</v>
      </c>
      <c r="F369" s="555">
        <v>2.06</v>
      </c>
      <c r="G369" s="555">
        <v>4.3899999999999997</v>
      </c>
      <c r="H369" s="555">
        <v>0.82</v>
      </c>
      <c r="I369" s="587">
        <v>60</v>
      </c>
      <c r="J369" s="944" t="s">
        <v>797</v>
      </c>
      <c r="K369" s="931">
        <v>19.913200199999999</v>
      </c>
      <c r="L369" s="931">
        <v>3</v>
      </c>
      <c r="M369" s="931">
        <v>200</v>
      </c>
      <c r="N369" s="931" t="s">
        <v>816</v>
      </c>
      <c r="V369" s="592"/>
    </row>
    <row r="370" spans="1:22" s="58" customFormat="1" ht="15">
      <c r="A370" s="64" t="s">
        <v>625</v>
      </c>
      <c r="B370" s="553" t="s">
        <v>1582</v>
      </c>
      <c r="C370" s="554" t="s">
        <v>812</v>
      </c>
      <c r="D370" s="555">
        <v>3.8</v>
      </c>
      <c r="E370" s="555">
        <v>1.9</v>
      </c>
      <c r="F370" s="555">
        <v>1.52</v>
      </c>
      <c r="G370" s="555">
        <v>5.32</v>
      </c>
      <c r="H370" s="555">
        <v>0.83</v>
      </c>
      <c r="I370" s="587">
        <v>60</v>
      </c>
      <c r="J370" s="944" t="s">
        <v>797</v>
      </c>
      <c r="K370" s="931">
        <v>19.920014699999999</v>
      </c>
      <c r="L370" s="931">
        <v>3</v>
      </c>
      <c r="M370" s="931">
        <v>200</v>
      </c>
      <c r="N370" s="931" t="s">
        <v>816</v>
      </c>
      <c r="V370" s="592"/>
    </row>
    <row r="371" spans="1:22" s="58" customFormat="1" ht="15">
      <c r="A371" s="64" t="s">
        <v>626</v>
      </c>
      <c r="B371" s="553" t="s">
        <v>1583</v>
      </c>
      <c r="C371" s="554" t="s">
        <v>812</v>
      </c>
      <c r="D371" s="555">
        <v>3</v>
      </c>
      <c r="E371" s="555">
        <v>1.5</v>
      </c>
      <c r="F371" s="555">
        <v>1.1499999999999999</v>
      </c>
      <c r="G371" s="555">
        <v>3.74</v>
      </c>
      <c r="H371" s="555">
        <v>0.66</v>
      </c>
      <c r="I371" s="587">
        <v>60</v>
      </c>
      <c r="J371" s="944" t="s">
        <v>797</v>
      </c>
      <c r="K371" s="931">
        <v>19.9187935</v>
      </c>
      <c r="L371" s="931">
        <v>3</v>
      </c>
      <c r="M371" s="931">
        <v>200</v>
      </c>
      <c r="N371" s="931" t="s">
        <v>816</v>
      </c>
      <c r="V371" s="592"/>
    </row>
    <row r="372" spans="1:22" s="58" customFormat="1" ht="15">
      <c r="A372" s="64" t="s">
        <v>773</v>
      </c>
      <c r="B372" s="553" t="s">
        <v>1584</v>
      </c>
      <c r="C372" s="554" t="s">
        <v>812</v>
      </c>
      <c r="D372" s="555">
        <v>2.82</v>
      </c>
      <c r="E372" s="555">
        <v>1.41</v>
      </c>
      <c r="F372" s="555">
        <v>2.6</v>
      </c>
      <c r="G372" s="555">
        <v>1.1000000000000001</v>
      </c>
      <c r="H372" s="555">
        <v>0.18</v>
      </c>
      <c r="I372" s="587">
        <v>60</v>
      </c>
      <c r="J372" s="944" t="s">
        <v>797</v>
      </c>
      <c r="K372" s="931">
        <v>19.9601784</v>
      </c>
      <c r="L372" s="931">
        <v>3</v>
      </c>
      <c r="M372" s="931">
        <v>200</v>
      </c>
      <c r="N372" s="931" t="s">
        <v>816</v>
      </c>
      <c r="V372" s="592"/>
    </row>
    <row r="373" spans="1:22" s="58" customFormat="1" ht="15">
      <c r="A373" s="64" t="s">
        <v>556</v>
      </c>
      <c r="B373" s="553" t="s">
        <v>1585</v>
      </c>
      <c r="C373" s="554" t="s">
        <v>812</v>
      </c>
      <c r="D373" s="555">
        <v>4.7</v>
      </c>
      <c r="E373" s="555">
        <v>2.6</v>
      </c>
      <c r="F373" s="555">
        <v>2.1</v>
      </c>
      <c r="G373" s="555">
        <v>4.9000000000000004</v>
      </c>
      <c r="H373" s="555">
        <v>0</v>
      </c>
      <c r="I373" s="587">
        <v>60</v>
      </c>
      <c r="J373" s="944" t="s">
        <v>797</v>
      </c>
      <c r="K373" s="931">
        <v>21.2628439</v>
      </c>
      <c r="L373" s="931">
        <v>3</v>
      </c>
      <c r="M373" s="931">
        <v>200</v>
      </c>
      <c r="N373" s="931" t="s">
        <v>816</v>
      </c>
      <c r="V373" s="592"/>
    </row>
    <row r="374" spans="1:22" s="58" customFormat="1" ht="15">
      <c r="A374" s="64" t="s">
        <v>599</v>
      </c>
      <c r="B374" s="553" t="s">
        <v>1586</v>
      </c>
      <c r="C374" s="554" t="s">
        <v>812</v>
      </c>
      <c r="D374" s="555">
        <v>4.7</v>
      </c>
      <c r="E374" s="555">
        <v>2.6</v>
      </c>
      <c r="F374" s="555">
        <v>2.2000000000000002</v>
      </c>
      <c r="G374" s="555">
        <v>5.0999999999999996</v>
      </c>
      <c r="H374" s="555">
        <v>1.2</v>
      </c>
      <c r="I374" s="587">
        <v>60</v>
      </c>
      <c r="J374" s="944" t="s">
        <v>797</v>
      </c>
      <c r="K374" s="931">
        <v>19.0227599</v>
      </c>
      <c r="L374" s="931">
        <v>3</v>
      </c>
      <c r="M374" s="931">
        <v>200</v>
      </c>
      <c r="N374" s="931" t="s">
        <v>816</v>
      </c>
      <c r="V374" s="592"/>
    </row>
    <row r="375" spans="1:22" s="58" customFormat="1" ht="15">
      <c r="A375" s="64" t="s">
        <v>596</v>
      </c>
      <c r="B375" s="553" t="s">
        <v>1587</v>
      </c>
      <c r="C375" s="554" t="s">
        <v>812</v>
      </c>
      <c r="D375" s="555">
        <v>3.8</v>
      </c>
      <c r="E375" s="555">
        <v>2.2000000000000002</v>
      </c>
      <c r="F375" s="555">
        <v>1.8</v>
      </c>
      <c r="G375" s="555">
        <v>4.2</v>
      </c>
      <c r="H375" s="555">
        <v>1</v>
      </c>
      <c r="I375" s="587">
        <v>60</v>
      </c>
      <c r="J375" s="944" t="s">
        <v>797</v>
      </c>
      <c r="K375" s="931">
        <v>20.189240099999999</v>
      </c>
      <c r="L375" s="931">
        <v>3</v>
      </c>
      <c r="M375" s="931">
        <v>200</v>
      </c>
      <c r="N375" s="931" t="s">
        <v>816</v>
      </c>
      <c r="V375" s="592"/>
    </row>
    <row r="376" spans="1:22" s="58" customFormat="1" ht="15">
      <c r="A376" s="64" t="s">
        <v>547</v>
      </c>
      <c r="B376" s="553" t="s">
        <v>1588</v>
      </c>
      <c r="C376" s="554" t="s">
        <v>812</v>
      </c>
      <c r="D376" s="555">
        <v>3.6</v>
      </c>
      <c r="E376" s="555">
        <v>2</v>
      </c>
      <c r="F376" s="555">
        <v>1.5</v>
      </c>
      <c r="G376" s="555">
        <v>3.7</v>
      </c>
      <c r="H376" s="555">
        <v>0</v>
      </c>
      <c r="I376" s="587">
        <v>60</v>
      </c>
      <c r="J376" s="944" t="s">
        <v>797</v>
      </c>
      <c r="K376" s="931">
        <v>21.37471</v>
      </c>
      <c r="L376" s="931">
        <v>3</v>
      </c>
      <c r="M376" s="931">
        <v>200</v>
      </c>
      <c r="N376" s="931" t="s">
        <v>816</v>
      </c>
      <c r="V376" s="592"/>
    </row>
    <row r="377" spans="1:22" s="58" customFormat="1" ht="15">
      <c r="A377" s="64" t="s">
        <v>502</v>
      </c>
      <c r="B377" s="553" t="s">
        <v>1589</v>
      </c>
      <c r="C377" s="554" t="s">
        <v>812</v>
      </c>
      <c r="D377" s="555">
        <v>3.8</v>
      </c>
      <c r="E377" s="555">
        <v>1.9</v>
      </c>
      <c r="F377" s="555">
        <v>1.8</v>
      </c>
      <c r="G377" s="555">
        <v>4.2</v>
      </c>
      <c r="H377" s="555">
        <v>1</v>
      </c>
      <c r="I377" s="587">
        <v>60</v>
      </c>
      <c r="J377" s="944" t="s">
        <v>797</v>
      </c>
      <c r="K377" s="931">
        <v>17.999755799999999</v>
      </c>
      <c r="L377" s="931">
        <v>3</v>
      </c>
      <c r="M377" s="931">
        <v>200</v>
      </c>
      <c r="N377" s="931" t="s">
        <v>816</v>
      </c>
      <c r="V377" s="592"/>
    </row>
    <row r="378" spans="1:22" s="58" customFormat="1" ht="15">
      <c r="A378" s="64" t="s">
        <v>697</v>
      </c>
      <c r="B378" s="553" t="s">
        <v>1590</v>
      </c>
      <c r="C378" s="554" t="s">
        <v>812</v>
      </c>
      <c r="D378" s="555">
        <v>4.2</v>
      </c>
      <c r="E378" s="555">
        <v>2.2999999999999998</v>
      </c>
      <c r="F378" s="555">
        <v>1.8</v>
      </c>
      <c r="G378" s="555">
        <v>4.5999999999999996</v>
      </c>
      <c r="H378" s="555">
        <v>1</v>
      </c>
      <c r="I378" s="587">
        <v>60</v>
      </c>
      <c r="J378" s="944" t="s">
        <v>797</v>
      </c>
      <c r="K378" s="931">
        <v>22.1058737</v>
      </c>
      <c r="L378" s="931">
        <v>3</v>
      </c>
      <c r="M378" s="931">
        <v>200</v>
      </c>
      <c r="N378" s="931" t="s">
        <v>816</v>
      </c>
      <c r="V378" s="592"/>
    </row>
    <row r="379" spans="1:22" s="58" customFormat="1" ht="15">
      <c r="A379" s="64" t="s">
        <v>695</v>
      </c>
      <c r="B379" s="553" t="s">
        <v>1591</v>
      </c>
      <c r="C379" s="554" t="s">
        <v>812</v>
      </c>
      <c r="D379" s="555">
        <v>2.9</v>
      </c>
      <c r="E379" s="555">
        <v>1.7</v>
      </c>
      <c r="F379" s="555">
        <v>1.2</v>
      </c>
      <c r="G379" s="555">
        <v>3.1</v>
      </c>
      <c r="H379" s="555">
        <v>0.6</v>
      </c>
      <c r="I379" s="587">
        <v>60</v>
      </c>
      <c r="J379" s="944" t="s">
        <v>797</v>
      </c>
      <c r="K379" s="931">
        <v>19.334880099999999</v>
      </c>
      <c r="L379" s="931">
        <v>3</v>
      </c>
      <c r="M379" s="931">
        <v>200</v>
      </c>
      <c r="N379" s="931" t="s">
        <v>816</v>
      </c>
      <c r="V379" s="592"/>
    </row>
    <row r="380" spans="1:22" s="58" customFormat="1" ht="15">
      <c r="A380" s="64" t="s">
        <v>557</v>
      </c>
      <c r="B380" s="553" t="s">
        <v>1592</v>
      </c>
      <c r="C380" s="554" t="s">
        <v>812</v>
      </c>
      <c r="D380" s="555">
        <v>3.2</v>
      </c>
      <c r="E380" s="555">
        <v>1.8</v>
      </c>
      <c r="F380" s="555">
        <v>1.3</v>
      </c>
      <c r="G380" s="555">
        <v>5.3</v>
      </c>
      <c r="H380" s="555">
        <v>0</v>
      </c>
      <c r="I380" s="587">
        <v>60</v>
      </c>
      <c r="J380" s="944" t="s">
        <v>797</v>
      </c>
      <c r="K380" s="931">
        <v>32.001988699999998</v>
      </c>
      <c r="L380" s="931">
        <v>3</v>
      </c>
      <c r="M380" s="931">
        <v>200</v>
      </c>
      <c r="N380" s="931" t="s">
        <v>816</v>
      </c>
      <c r="V380" s="592"/>
    </row>
    <row r="381" spans="1:22" s="58" customFormat="1" ht="15">
      <c r="A381" s="64" t="s">
        <v>548</v>
      </c>
      <c r="B381" s="553" t="s">
        <v>1593</v>
      </c>
      <c r="C381" s="554" t="s">
        <v>812</v>
      </c>
      <c r="D381" s="555">
        <v>2.4</v>
      </c>
      <c r="E381" s="555">
        <v>1.3</v>
      </c>
      <c r="F381" s="555">
        <v>1</v>
      </c>
      <c r="G381" s="555">
        <v>4</v>
      </c>
      <c r="H381" s="555">
        <v>0</v>
      </c>
      <c r="I381" s="587">
        <v>60</v>
      </c>
      <c r="J381" s="944" t="s">
        <v>797</v>
      </c>
      <c r="K381" s="931">
        <v>30.5473529</v>
      </c>
      <c r="L381" s="931">
        <v>3</v>
      </c>
      <c r="M381" s="931">
        <v>200</v>
      </c>
      <c r="N381" s="931" t="s">
        <v>816</v>
      </c>
      <c r="V381" s="592"/>
    </row>
    <row r="382" spans="1:22" s="58" customFormat="1" ht="30">
      <c r="A382" s="64" t="s">
        <v>558</v>
      </c>
      <c r="B382" s="553" t="s">
        <v>1594</v>
      </c>
      <c r="C382" s="554" t="s">
        <v>812</v>
      </c>
      <c r="D382" s="555">
        <v>4</v>
      </c>
      <c r="E382" s="555">
        <v>2.2000000000000002</v>
      </c>
      <c r="F382" s="555">
        <v>1.6</v>
      </c>
      <c r="G382" s="555">
        <v>6.3</v>
      </c>
      <c r="H382" s="555">
        <v>0</v>
      </c>
      <c r="I382" s="587">
        <v>60</v>
      </c>
      <c r="J382" s="944" t="s">
        <v>797</v>
      </c>
      <c r="K382" s="931">
        <v>24.445733400000002</v>
      </c>
      <c r="L382" s="931">
        <v>3</v>
      </c>
      <c r="M382" s="931">
        <v>200</v>
      </c>
      <c r="N382" s="931" t="s">
        <v>816</v>
      </c>
      <c r="V382" s="592"/>
    </row>
    <row r="383" spans="1:22" s="58" customFormat="1" ht="15">
      <c r="A383" s="64" t="s">
        <v>549</v>
      </c>
      <c r="B383" s="553" t="s">
        <v>1595</v>
      </c>
      <c r="C383" s="554" t="s">
        <v>812</v>
      </c>
      <c r="D383" s="555">
        <v>3</v>
      </c>
      <c r="E383" s="555">
        <v>1.7</v>
      </c>
      <c r="F383" s="555">
        <v>1.2</v>
      </c>
      <c r="G383" s="555">
        <v>4.7</v>
      </c>
      <c r="H383" s="555">
        <v>0</v>
      </c>
      <c r="I383" s="587">
        <v>60</v>
      </c>
      <c r="J383" s="944" t="s">
        <v>797</v>
      </c>
      <c r="K383" s="931">
        <v>25.383723</v>
      </c>
      <c r="L383" s="931">
        <v>3</v>
      </c>
      <c r="M383" s="931">
        <v>200</v>
      </c>
      <c r="N383" s="931" t="s">
        <v>816</v>
      </c>
      <c r="V383" s="592"/>
    </row>
    <row r="384" spans="1:22" s="58" customFormat="1" ht="15">
      <c r="A384" s="64" t="s">
        <v>590</v>
      </c>
      <c r="B384" s="553" t="s">
        <v>1596</v>
      </c>
      <c r="C384" s="554" t="s">
        <v>812</v>
      </c>
      <c r="D384" s="555">
        <v>3.5</v>
      </c>
      <c r="E384" s="555">
        <v>2.5</v>
      </c>
      <c r="F384" s="555">
        <v>2.2000000000000002</v>
      </c>
      <c r="G384" s="555">
        <v>3.8</v>
      </c>
      <c r="H384" s="555">
        <v>1</v>
      </c>
      <c r="I384" s="587">
        <v>60</v>
      </c>
      <c r="J384" s="944" t="s">
        <v>797</v>
      </c>
      <c r="K384" s="931">
        <v>17.5</v>
      </c>
      <c r="L384" s="931">
        <v>3</v>
      </c>
      <c r="M384" s="931">
        <v>200</v>
      </c>
      <c r="N384" s="931" t="s">
        <v>816</v>
      </c>
      <c r="V384" s="592"/>
    </row>
    <row r="385" spans="1:22" s="58" customFormat="1" ht="15">
      <c r="A385" s="64" t="s">
        <v>559</v>
      </c>
      <c r="B385" s="553" t="s">
        <v>1597</v>
      </c>
      <c r="C385" s="554" t="s">
        <v>812</v>
      </c>
      <c r="D385" s="555">
        <v>4.0999999999999996</v>
      </c>
      <c r="E385" s="555">
        <v>2.2999999999999998</v>
      </c>
      <c r="F385" s="555">
        <v>1.7</v>
      </c>
      <c r="G385" s="555">
        <v>5.8</v>
      </c>
      <c r="H385" s="555">
        <v>0</v>
      </c>
      <c r="I385" s="587">
        <v>60</v>
      </c>
      <c r="J385" s="944" t="s">
        <v>797</v>
      </c>
      <c r="K385" s="931">
        <v>25.054782199999998</v>
      </c>
      <c r="L385" s="931">
        <v>3</v>
      </c>
      <c r="M385" s="931">
        <v>200</v>
      </c>
      <c r="N385" s="931" t="s">
        <v>816</v>
      </c>
      <c r="V385" s="592"/>
    </row>
    <row r="386" spans="1:22" s="58" customFormat="1" ht="15">
      <c r="A386" s="64" t="s">
        <v>550</v>
      </c>
      <c r="B386" s="553" t="s">
        <v>1598</v>
      </c>
      <c r="C386" s="554" t="s">
        <v>812</v>
      </c>
      <c r="D386" s="555">
        <v>3</v>
      </c>
      <c r="E386" s="555">
        <v>1.7</v>
      </c>
      <c r="F386" s="555">
        <v>1.3</v>
      </c>
      <c r="G386" s="555">
        <v>4.3</v>
      </c>
      <c r="H386" s="555">
        <v>0</v>
      </c>
      <c r="I386" s="587">
        <v>60</v>
      </c>
      <c r="J386" s="944" t="s">
        <v>797</v>
      </c>
      <c r="K386" s="931">
        <v>25.383723</v>
      </c>
      <c r="L386" s="931">
        <v>3</v>
      </c>
      <c r="M386" s="931">
        <v>200</v>
      </c>
      <c r="N386" s="931" t="s">
        <v>816</v>
      </c>
      <c r="V386" s="592"/>
    </row>
    <row r="387" spans="1:22" s="58" customFormat="1" ht="15">
      <c r="A387" s="64" t="s">
        <v>503</v>
      </c>
      <c r="B387" s="553" t="s">
        <v>1599</v>
      </c>
      <c r="C387" s="554" t="s">
        <v>812</v>
      </c>
      <c r="D387" s="555">
        <v>3.5</v>
      </c>
      <c r="E387" s="555">
        <v>1.7</v>
      </c>
      <c r="F387" s="555">
        <v>1.4</v>
      </c>
      <c r="G387" s="555">
        <v>5</v>
      </c>
      <c r="H387" s="555">
        <v>1</v>
      </c>
      <c r="I387" s="587">
        <v>60</v>
      </c>
      <c r="J387" s="944" t="s">
        <v>797</v>
      </c>
      <c r="K387" s="931">
        <v>19.444444399999998</v>
      </c>
      <c r="L387" s="931">
        <v>3</v>
      </c>
      <c r="M387" s="931">
        <v>200</v>
      </c>
      <c r="N387" s="931" t="s">
        <v>816</v>
      </c>
      <c r="V387" s="592"/>
    </row>
    <row r="388" spans="1:22" s="58" customFormat="1" ht="30">
      <c r="A388" s="64" t="s">
        <v>560</v>
      </c>
      <c r="B388" s="553" t="s">
        <v>1600</v>
      </c>
      <c r="C388" s="554" t="s">
        <v>812</v>
      </c>
      <c r="D388" s="555">
        <v>4.5</v>
      </c>
      <c r="E388" s="555">
        <v>2.5</v>
      </c>
      <c r="F388" s="555">
        <v>1.8</v>
      </c>
      <c r="G388" s="555">
        <v>7.1</v>
      </c>
      <c r="H388" s="555">
        <v>0</v>
      </c>
      <c r="I388" s="587">
        <v>60</v>
      </c>
      <c r="J388" s="944" t="s">
        <v>797</v>
      </c>
      <c r="K388" s="931">
        <v>22.5</v>
      </c>
      <c r="L388" s="931">
        <v>3</v>
      </c>
      <c r="M388" s="931">
        <v>200</v>
      </c>
      <c r="N388" s="931" t="s">
        <v>816</v>
      </c>
      <c r="V388" s="592"/>
    </row>
    <row r="389" spans="1:22" s="58" customFormat="1" ht="30">
      <c r="A389" s="64" t="s">
        <v>551</v>
      </c>
      <c r="B389" s="553" t="s">
        <v>1601</v>
      </c>
      <c r="C389" s="554" t="s">
        <v>812</v>
      </c>
      <c r="D389" s="555">
        <v>3.4</v>
      </c>
      <c r="E389" s="555">
        <v>1.9</v>
      </c>
      <c r="F389" s="555">
        <v>1.4</v>
      </c>
      <c r="G389" s="555">
        <v>5.3</v>
      </c>
      <c r="H389" s="555">
        <v>0</v>
      </c>
      <c r="I389" s="587">
        <v>60</v>
      </c>
      <c r="J389" s="944" t="s">
        <v>797</v>
      </c>
      <c r="K389" s="931">
        <v>22.6682135</v>
      </c>
      <c r="L389" s="931">
        <v>3</v>
      </c>
      <c r="M389" s="931">
        <v>200</v>
      </c>
      <c r="N389" s="931" t="s">
        <v>816</v>
      </c>
      <c r="V389" s="592"/>
    </row>
    <row r="390" spans="1:22" s="58" customFormat="1" ht="15">
      <c r="A390" s="64" t="s">
        <v>504</v>
      </c>
      <c r="B390" s="553" t="s">
        <v>1602</v>
      </c>
      <c r="C390" s="554" t="s">
        <v>812</v>
      </c>
      <c r="D390" s="555">
        <v>3.8</v>
      </c>
      <c r="E390" s="555">
        <v>1.9</v>
      </c>
      <c r="F390" s="555">
        <v>1.5</v>
      </c>
      <c r="G390" s="555">
        <v>5.8</v>
      </c>
      <c r="H390" s="555">
        <v>1</v>
      </c>
      <c r="I390" s="587">
        <v>60</v>
      </c>
      <c r="J390" s="944" t="s">
        <v>797</v>
      </c>
      <c r="K390" s="931">
        <v>17.999755799999999</v>
      </c>
      <c r="L390" s="931">
        <v>3</v>
      </c>
      <c r="M390" s="931">
        <v>200</v>
      </c>
      <c r="N390" s="931" t="s">
        <v>816</v>
      </c>
      <c r="V390" s="592"/>
    </row>
    <row r="391" spans="1:22" s="58" customFormat="1" ht="30">
      <c r="A391" s="64" t="s">
        <v>789</v>
      </c>
      <c r="B391" s="553" t="s">
        <v>1729</v>
      </c>
      <c r="C391" s="554" t="s">
        <v>812</v>
      </c>
      <c r="D391" s="555">
        <v>4.5</v>
      </c>
      <c r="E391" s="555">
        <v>2.4</v>
      </c>
      <c r="F391" s="555">
        <v>2.1</v>
      </c>
      <c r="G391" s="555">
        <v>5.2</v>
      </c>
      <c r="H391" s="555">
        <v>1.3</v>
      </c>
      <c r="I391" s="587">
        <v>60</v>
      </c>
      <c r="J391" s="944" t="s">
        <v>797</v>
      </c>
      <c r="K391" s="931">
        <v>18.213457099999999</v>
      </c>
      <c r="L391" s="931">
        <v>3</v>
      </c>
      <c r="M391" s="931">
        <v>200</v>
      </c>
      <c r="N391" s="931" t="s">
        <v>816</v>
      </c>
      <c r="V391" s="592"/>
    </row>
    <row r="392" spans="1:22" s="58" customFormat="1" ht="30">
      <c r="A392" s="64" t="s">
        <v>594</v>
      </c>
      <c r="B392" s="553" t="s">
        <v>1730</v>
      </c>
      <c r="C392" s="554" t="s">
        <v>812</v>
      </c>
      <c r="D392" s="555">
        <v>3.2</v>
      </c>
      <c r="E392" s="555">
        <v>1.9</v>
      </c>
      <c r="F392" s="555">
        <v>1.4</v>
      </c>
      <c r="G392" s="555">
        <v>4</v>
      </c>
      <c r="H392" s="555">
        <v>0.9</v>
      </c>
      <c r="I392" s="587">
        <v>60</v>
      </c>
      <c r="J392" s="944" t="s">
        <v>797</v>
      </c>
      <c r="K392" s="931">
        <v>20.9218276</v>
      </c>
      <c r="L392" s="931">
        <v>3</v>
      </c>
      <c r="M392" s="931">
        <v>200</v>
      </c>
      <c r="N392" s="931" t="s">
        <v>816</v>
      </c>
      <c r="V392" s="592"/>
    </row>
    <row r="393" spans="1:22" s="58" customFormat="1" ht="30">
      <c r="A393" s="64" t="s">
        <v>598</v>
      </c>
      <c r="B393" s="553" t="s">
        <v>1731</v>
      </c>
      <c r="C393" s="554" t="s">
        <v>812</v>
      </c>
      <c r="D393" s="555">
        <v>3.9</v>
      </c>
      <c r="E393" s="555">
        <v>2.2000000000000002</v>
      </c>
      <c r="F393" s="555">
        <v>1.7</v>
      </c>
      <c r="G393" s="555">
        <v>4.5999999999999996</v>
      </c>
      <c r="H393" s="555">
        <v>1</v>
      </c>
      <c r="I393" s="587">
        <v>60</v>
      </c>
      <c r="J393" s="944" t="s">
        <v>797</v>
      </c>
      <c r="K393" s="931">
        <v>19.499795299999999</v>
      </c>
      <c r="L393" s="931">
        <v>3</v>
      </c>
      <c r="M393" s="931">
        <v>200</v>
      </c>
      <c r="N393" s="931" t="s">
        <v>816</v>
      </c>
      <c r="V393" s="592"/>
    </row>
    <row r="394" spans="1:22" s="58" customFormat="1" ht="15">
      <c r="A394" s="64" t="s">
        <v>696</v>
      </c>
      <c r="B394" s="553" t="s">
        <v>1603</v>
      </c>
      <c r="C394" s="554" t="s">
        <v>812</v>
      </c>
      <c r="D394" s="555">
        <v>3.5</v>
      </c>
      <c r="E394" s="555">
        <v>2</v>
      </c>
      <c r="F394" s="555">
        <v>1.5</v>
      </c>
      <c r="G394" s="555">
        <v>3.9</v>
      </c>
      <c r="H394" s="555">
        <v>0.8</v>
      </c>
      <c r="I394" s="587">
        <v>60</v>
      </c>
      <c r="J394" s="944" t="s">
        <v>797</v>
      </c>
      <c r="K394" s="931">
        <v>22.165506600000001</v>
      </c>
      <c r="L394" s="931">
        <v>3</v>
      </c>
      <c r="M394" s="931">
        <v>200</v>
      </c>
      <c r="N394" s="931" t="s">
        <v>816</v>
      </c>
      <c r="V394" s="592"/>
    </row>
    <row r="395" spans="1:22" s="58" customFormat="1" ht="15">
      <c r="A395" s="64" t="s">
        <v>561</v>
      </c>
      <c r="B395" s="553" t="s">
        <v>1604</v>
      </c>
      <c r="C395" s="554" t="s">
        <v>812</v>
      </c>
      <c r="D395" s="555">
        <v>3.1</v>
      </c>
      <c r="E395" s="555">
        <v>2.8</v>
      </c>
      <c r="F395" s="555">
        <v>0.3</v>
      </c>
      <c r="G395" s="555">
        <v>9.1</v>
      </c>
      <c r="H395" s="555">
        <v>0</v>
      </c>
      <c r="I395" s="587">
        <v>90</v>
      </c>
      <c r="J395" s="944" t="s">
        <v>808</v>
      </c>
      <c r="K395" s="931">
        <v>25.8313998</v>
      </c>
      <c r="L395" s="931">
        <v>3</v>
      </c>
      <c r="M395" s="931">
        <v>200</v>
      </c>
      <c r="N395" s="931" t="s">
        <v>816</v>
      </c>
      <c r="V395" s="592"/>
    </row>
    <row r="396" spans="1:22" s="58" customFormat="1" ht="15">
      <c r="A396" s="64" t="s">
        <v>602</v>
      </c>
      <c r="B396" s="553" t="s">
        <v>1605</v>
      </c>
      <c r="C396" s="554" t="s">
        <v>812</v>
      </c>
      <c r="D396" s="555">
        <v>1.5</v>
      </c>
      <c r="E396" s="555">
        <v>1.1000000000000001</v>
      </c>
      <c r="F396" s="555">
        <v>0.3</v>
      </c>
      <c r="G396" s="555">
        <v>4</v>
      </c>
      <c r="H396" s="555">
        <v>0.3</v>
      </c>
      <c r="I396" s="587">
        <v>90</v>
      </c>
      <c r="J396" s="944" t="s">
        <v>808</v>
      </c>
      <c r="K396" s="931">
        <v>9.3822505799999991</v>
      </c>
      <c r="L396" s="931">
        <v>3</v>
      </c>
      <c r="M396" s="931">
        <v>200</v>
      </c>
      <c r="N396" s="931" t="s">
        <v>816</v>
      </c>
      <c r="V396" s="592"/>
    </row>
    <row r="397" spans="1:22" s="58" customFormat="1" ht="15">
      <c r="A397" s="64" t="s">
        <v>699</v>
      </c>
      <c r="B397" s="553" t="s">
        <v>1606</v>
      </c>
      <c r="C397" s="554" t="s">
        <v>812</v>
      </c>
      <c r="D397" s="555">
        <v>3</v>
      </c>
      <c r="E397" s="555">
        <v>2.7</v>
      </c>
      <c r="F397" s="555">
        <v>0</v>
      </c>
      <c r="G397" s="555">
        <v>8</v>
      </c>
      <c r="H397" s="555">
        <v>0</v>
      </c>
      <c r="I397" s="587">
        <v>90</v>
      </c>
      <c r="J397" s="944" t="s">
        <v>808</v>
      </c>
      <c r="K397" s="931">
        <v>25</v>
      </c>
      <c r="L397" s="931">
        <v>3</v>
      </c>
      <c r="M397" s="931">
        <v>200</v>
      </c>
      <c r="N397" s="931" t="s">
        <v>816</v>
      </c>
      <c r="V397" s="592"/>
    </row>
    <row r="398" spans="1:22" s="58" customFormat="1" ht="15">
      <c r="A398" s="64" t="s">
        <v>635</v>
      </c>
      <c r="B398" s="553" t="s">
        <v>1607</v>
      </c>
      <c r="C398" s="554" t="s">
        <v>812</v>
      </c>
      <c r="D398" s="555">
        <v>2.2000000000000002</v>
      </c>
      <c r="E398" s="555">
        <v>1.9</v>
      </c>
      <c r="F398" s="555">
        <v>0.23</v>
      </c>
      <c r="G398" s="555">
        <v>7.83</v>
      </c>
      <c r="H398" s="555">
        <v>0.1</v>
      </c>
      <c r="I398" s="587">
        <v>90</v>
      </c>
      <c r="J398" s="944" t="s">
        <v>808</v>
      </c>
      <c r="K398" s="931">
        <v>29.3310131</v>
      </c>
      <c r="L398" s="931">
        <v>3</v>
      </c>
      <c r="M398" s="931">
        <v>200</v>
      </c>
      <c r="N398" s="931" t="s">
        <v>816</v>
      </c>
      <c r="V398" s="592"/>
    </row>
    <row r="399" spans="1:22" s="58" customFormat="1" ht="15">
      <c r="A399" s="64" t="s">
        <v>636</v>
      </c>
      <c r="B399" s="553" t="s">
        <v>1608</v>
      </c>
      <c r="C399" s="554" t="s">
        <v>812</v>
      </c>
      <c r="D399" s="555">
        <v>1.7</v>
      </c>
      <c r="E399" s="555">
        <v>1.4</v>
      </c>
      <c r="F399" s="555">
        <v>0.23</v>
      </c>
      <c r="G399" s="555">
        <v>5.54</v>
      </c>
      <c r="H399" s="555">
        <v>0.17</v>
      </c>
      <c r="I399" s="587">
        <v>90</v>
      </c>
      <c r="J399" s="944" t="s">
        <v>808</v>
      </c>
      <c r="K399" s="931">
        <v>31.1678268</v>
      </c>
      <c r="L399" s="931">
        <v>3</v>
      </c>
      <c r="M399" s="931">
        <v>200</v>
      </c>
      <c r="N399" s="931" t="s">
        <v>816</v>
      </c>
      <c r="V399" s="592"/>
    </row>
    <row r="400" spans="1:22" s="58" customFormat="1" ht="15">
      <c r="A400" s="64" t="s">
        <v>506</v>
      </c>
      <c r="B400" s="553" t="s">
        <v>1609</v>
      </c>
      <c r="C400" s="554" t="s">
        <v>812</v>
      </c>
      <c r="D400" s="555">
        <v>3.2</v>
      </c>
      <c r="E400" s="555">
        <v>3.1</v>
      </c>
      <c r="F400" s="555">
        <v>0</v>
      </c>
      <c r="G400" s="555">
        <v>7.9</v>
      </c>
      <c r="H400" s="555">
        <v>0.2</v>
      </c>
      <c r="I400" s="587">
        <v>90</v>
      </c>
      <c r="J400" s="944" t="s">
        <v>808</v>
      </c>
      <c r="K400" s="931">
        <v>112.006961</v>
      </c>
      <c r="L400" s="931">
        <v>3</v>
      </c>
      <c r="M400" s="931">
        <v>200</v>
      </c>
      <c r="N400" s="931" t="s">
        <v>816</v>
      </c>
      <c r="V400" s="592"/>
    </row>
    <row r="401" spans="1:22" s="58" customFormat="1" ht="15">
      <c r="A401" s="64" t="s">
        <v>772</v>
      </c>
      <c r="B401" s="553" t="s">
        <v>1610</v>
      </c>
      <c r="C401" s="554" t="s">
        <v>812</v>
      </c>
      <c r="D401" s="555">
        <v>1.06</v>
      </c>
      <c r="E401" s="555">
        <v>0.38</v>
      </c>
      <c r="F401" s="555">
        <v>1.6</v>
      </c>
      <c r="G401" s="555">
        <v>0.61</v>
      </c>
      <c r="H401" s="555">
        <v>0.11</v>
      </c>
      <c r="I401" s="587">
        <v>90</v>
      </c>
      <c r="J401" s="944" t="s">
        <v>808</v>
      </c>
      <c r="K401" s="931">
        <v>25.4793913</v>
      </c>
      <c r="L401" s="931">
        <v>3</v>
      </c>
      <c r="M401" s="931">
        <v>200</v>
      </c>
      <c r="N401" s="931" t="s">
        <v>816</v>
      </c>
      <c r="V401" s="592"/>
    </row>
    <row r="402" spans="1:22" s="58" customFormat="1" ht="15">
      <c r="A402" s="64" t="s">
        <v>606</v>
      </c>
      <c r="B402" s="553" t="s">
        <v>1611</v>
      </c>
      <c r="C402" s="554" t="s">
        <v>814</v>
      </c>
      <c r="D402" s="555">
        <v>5.6</v>
      </c>
      <c r="E402" s="555">
        <v>0</v>
      </c>
      <c r="F402" s="555">
        <v>2.9</v>
      </c>
      <c r="G402" s="555">
        <v>9.6</v>
      </c>
      <c r="H402" s="555">
        <v>1.7</v>
      </c>
      <c r="I402" s="587">
        <v>25</v>
      </c>
      <c r="J402" s="944" t="s">
        <v>800</v>
      </c>
      <c r="K402" s="931">
        <v>11.99971</v>
      </c>
      <c r="L402" s="931">
        <v>5</v>
      </c>
      <c r="M402" s="931">
        <v>200</v>
      </c>
      <c r="N402" s="931" t="s">
        <v>815</v>
      </c>
      <c r="V402" s="592"/>
    </row>
    <row r="403" spans="1:22" s="58" customFormat="1" ht="15">
      <c r="A403" s="64" t="s">
        <v>21</v>
      </c>
      <c r="B403" s="553" t="s">
        <v>1612</v>
      </c>
      <c r="C403" s="554" t="s">
        <v>814</v>
      </c>
      <c r="D403" s="555">
        <v>4.79</v>
      </c>
      <c r="E403" s="555">
        <v>0.28000000000000003</v>
      </c>
      <c r="F403" s="555">
        <v>2.75</v>
      </c>
      <c r="G403" s="555">
        <v>8.93</v>
      </c>
      <c r="H403" s="555">
        <v>1.53</v>
      </c>
      <c r="I403" s="587">
        <v>25</v>
      </c>
      <c r="J403" s="944" t="s">
        <v>800</v>
      </c>
      <c r="K403" s="931">
        <v>12.4021895</v>
      </c>
      <c r="L403" s="931">
        <v>5</v>
      </c>
      <c r="M403" s="931">
        <v>200</v>
      </c>
      <c r="N403" s="931" t="s">
        <v>815</v>
      </c>
      <c r="V403" s="592"/>
    </row>
    <row r="404" spans="1:22" s="58" customFormat="1" ht="15">
      <c r="A404" s="64" t="s">
        <v>704</v>
      </c>
      <c r="B404" s="553" t="s">
        <v>1613</v>
      </c>
      <c r="C404" s="554" t="s">
        <v>814</v>
      </c>
      <c r="D404" s="555">
        <v>5</v>
      </c>
      <c r="E404" s="555">
        <v>0.4</v>
      </c>
      <c r="F404" s="555">
        <v>3</v>
      </c>
      <c r="G404" s="555">
        <v>7</v>
      </c>
      <c r="H404" s="555">
        <v>1.5</v>
      </c>
      <c r="I404" s="587">
        <v>25</v>
      </c>
      <c r="J404" s="944" t="s">
        <v>800</v>
      </c>
      <c r="K404" s="931">
        <v>19.565217400000002</v>
      </c>
      <c r="L404" s="931">
        <v>5</v>
      </c>
      <c r="M404" s="931">
        <v>200</v>
      </c>
      <c r="N404" s="931" t="s">
        <v>815</v>
      </c>
      <c r="V404" s="592"/>
    </row>
    <row r="405" spans="1:22" s="58" customFormat="1" ht="15">
      <c r="A405" s="64" t="s">
        <v>652</v>
      </c>
      <c r="B405" s="553" t="s">
        <v>1614</v>
      </c>
      <c r="C405" s="554" t="s">
        <v>814</v>
      </c>
      <c r="D405" s="555">
        <v>6.1</v>
      </c>
      <c r="E405" s="555">
        <v>1.2</v>
      </c>
      <c r="F405" s="555">
        <v>3.24</v>
      </c>
      <c r="G405" s="555">
        <v>12.47</v>
      </c>
      <c r="H405" s="555">
        <v>1.33</v>
      </c>
      <c r="I405" s="587">
        <v>25</v>
      </c>
      <c r="J405" s="944" t="s">
        <v>800</v>
      </c>
      <c r="K405" s="931">
        <v>14.9391543</v>
      </c>
      <c r="L405" s="931">
        <v>5</v>
      </c>
      <c r="M405" s="931">
        <v>200</v>
      </c>
      <c r="N405" s="931" t="s">
        <v>815</v>
      </c>
      <c r="V405" s="592"/>
    </row>
    <row r="406" spans="1:22" s="58" customFormat="1" ht="15">
      <c r="A406" s="64" t="s">
        <v>653</v>
      </c>
      <c r="B406" s="553" t="s">
        <v>1615</v>
      </c>
      <c r="C406" s="554" t="s">
        <v>814</v>
      </c>
      <c r="D406" s="555">
        <v>5</v>
      </c>
      <c r="E406" s="555">
        <v>1</v>
      </c>
      <c r="F406" s="555">
        <v>2.75</v>
      </c>
      <c r="G406" s="555">
        <v>7.95</v>
      </c>
      <c r="H406" s="555">
        <v>1.33</v>
      </c>
      <c r="I406" s="587">
        <v>25</v>
      </c>
      <c r="J406" s="944" t="s">
        <v>800</v>
      </c>
      <c r="K406" s="931">
        <v>18.75</v>
      </c>
      <c r="L406" s="931">
        <v>5</v>
      </c>
      <c r="M406" s="931">
        <v>200</v>
      </c>
      <c r="N406" s="931" t="s">
        <v>815</v>
      </c>
      <c r="V406" s="592"/>
    </row>
    <row r="407" spans="1:22" s="58" customFormat="1" ht="15">
      <c r="A407" s="64" t="s">
        <v>567</v>
      </c>
      <c r="B407" s="553" t="s">
        <v>1616</v>
      </c>
      <c r="C407" s="554" t="s">
        <v>814</v>
      </c>
      <c r="D407" s="555">
        <v>6.5</v>
      </c>
      <c r="E407" s="555">
        <v>0.6</v>
      </c>
      <c r="F407" s="555">
        <v>4</v>
      </c>
      <c r="G407" s="555">
        <v>11</v>
      </c>
      <c r="H407" s="555">
        <v>0</v>
      </c>
      <c r="I407" s="587">
        <v>25</v>
      </c>
      <c r="J407" s="944" t="s">
        <v>800</v>
      </c>
      <c r="K407" s="931">
        <v>18.728616899999999</v>
      </c>
      <c r="L407" s="931">
        <v>5</v>
      </c>
      <c r="M407" s="931">
        <v>200</v>
      </c>
      <c r="N407" s="931" t="s">
        <v>815</v>
      </c>
      <c r="V407" s="592"/>
    </row>
    <row r="408" spans="1:22" s="58" customFormat="1" ht="15">
      <c r="A408" s="64" t="s">
        <v>11</v>
      </c>
      <c r="B408" s="553" t="s">
        <v>1617</v>
      </c>
      <c r="C408" s="554" t="s">
        <v>814</v>
      </c>
      <c r="D408" s="555">
        <v>3.43</v>
      </c>
      <c r="E408" s="555">
        <v>0.18</v>
      </c>
      <c r="F408" s="555">
        <v>8.18</v>
      </c>
      <c r="G408" s="555">
        <v>4.16</v>
      </c>
      <c r="H408" s="555">
        <v>1.48</v>
      </c>
      <c r="I408" s="587">
        <v>25</v>
      </c>
      <c r="J408" s="944" t="s">
        <v>800</v>
      </c>
      <c r="K408" s="931">
        <v>18.3919329</v>
      </c>
      <c r="L408" s="931">
        <v>5</v>
      </c>
      <c r="M408" s="931">
        <v>200</v>
      </c>
      <c r="N408" s="931" t="s">
        <v>815</v>
      </c>
      <c r="V408" s="592"/>
    </row>
    <row r="409" spans="1:22" s="58" customFormat="1" ht="15">
      <c r="A409" s="64" t="s">
        <v>568</v>
      </c>
      <c r="B409" s="553" t="s">
        <v>1618</v>
      </c>
      <c r="C409" s="554" t="s">
        <v>814</v>
      </c>
      <c r="D409" s="555">
        <v>7.3</v>
      </c>
      <c r="E409" s="555">
        <v>0.6</v>
      </c>
      <c r="F409" s="555">
        <v>4.5</v>
      </c>
      <c r="G409" s="555">
        <v>12.8</v>
      </c>
      <c r="H409" s="555">
        <v>0</v>
      </c>
      <c r="I409" s="587">
        <v>25</v>
      </c>
      <c r="J409" s="944" t="s">
        <v>800</v>
      </c>
      <c r="K409" s="931">
        <v>16.343456700000001</v>
      </c>
      <c r="L409" s="931">
        <v>5</v>
      </c>
      <c r="M409" s="931">
        <v>200</v>
      </c>
      <c r="N409" s="931" t="s">
        <v>815</v>
      </c>
      <c r="V409" s="592"/>
    </row>
    <row r="410" spans="1:22" s="58" customFormat="1" ht="30">
      <c r="A410" s="64" t="s">
        <v>514</v>
      </c>
      <c r="B410" s="553" t="s">
        <v>1619</v>
      </c>
      <c r="C410" s="554" t="s">
        <v>814</v>
      </c>
      <c r="D410" s="555">
        <v>5</v>
      </c>
      <c r="E410" s="555">
        <v>0.8</v>
      </c>
      <c r="F410" s="555">
        <v>4.3</v>
      </c>
      <c r="G410" s="555">
        <v>6.9</v>
      </c>
      <c r="H410" s="555">
        <v>2</v>
      </c>
      <c r="I410" s="587">
        <v>25</v>
      </c>
      <c r="J410" s="944" t="s">
        <v>800</v>
      </c>
      <c r="K410" s="931">
        <v>20.2380952</v>
      </c>
      <c r="L410" s="931">
        <v>5</v>
      </c>
      <c r="M410" s="931">
        <v>200</v>
      </c>
      <c r="N410" s="931" t="s">
        <v>815</v>
      </c>
      <c r="V410" s="592"/>
    </row>
    <row r="411" spans="1:22" s="58" customFormat="1" ht="15">
      <c r="A411" s="64" t="s">
        <v>515</v>
      </c>
      <c r="B411" s="553" t="s">
        <v>1620</v>
      </c>
      <c r="C411" s="554" t="s">
        <v>814</v>
      </c>
      <c r="D411" s="555">
        <v>5.2</v>
      </c>
      <c r="E411" s="555">
        <v>0.8</v>
      </c>
      <c r="F411" s="555">
        <v>2.7</v>
      </c>
      <c r="G411" s="555">
        <v>10</v>
      </c>
      <c r="H411" s="555">
        <v>2.2000000000000002</v>
      </c>
      <c r="I411" s="587">
        <v>25</v>
      </c>
      <c r="J411" s="944" t="s">
        <v>800</v>
      </c>
      <c r="K411" s="931">
        <v>17.7270091</v>
      </c>
      <c r="L411" s="931">
        <v>5</v>
      </c>
      <c r="M411" s="931">
        <v>200</v>
      </c>
      <c r="N411" s="931" t="s">
        <v>815</v>
      </c>
      <c r="V411" s="592"/>
    </row>
    <row r="412" spans="1:22" s="58" customFormat="1" ht="15">
      <c r="A412" s="64" t="s">
        <v>76</v>
      </c>
      <c r="B412" s="553" t="s">
        <v>1621</v>
      </c>
      <c r="C412" s="554" t="s">
        <v>814</v>
      </c>
      <c r="D412" s="555">
        <v>51.96</v>
      </c>
      <c r="E412" s="555">
        <v>0</v>
      </c>
      <c r="F412" s="555">
        <v>20.440000000000001</v>
      </c>
      <c r="G412" s="555">
        <v>12.61</v>
      </c>
      <c r="H412" s="555">
        <v>6.19</v>
      </c>
      <c r="I412" s="582">
        <v>40</v>
      </c>
      <c r="J412" s="944" t="s">
        <v>1010</v>
      </c>
      <c r="K412" s="931">
        <v>8.1262313099999997</v>
      </c>
      <c r="L412" s="931">
        <v>5</v>
      </c>
      <c r="M412" s="931">
        <v>50</v>
      </c>
      <c r="N412" s="931" t="s">
        <v>815</v>
      </c>
      <c r="V412" s="592"/>
    </row>
    <row r="413" spans="1:22" s="58" customFormat="1" ht="15">
      <c r="A413" s="64" t="s">
        <v>674</v>
      </c>
      <c r="B413" s="553" t="s">
        <v>1622</v>
      </c>
      <c r="C413" s="554" t="s">
        <v>814</v>
      </c>
      <c r="D413" s="555">
        <v>54</v>
      </c>
      <c r="E413" s="555">
        <v>0</v>
      </c>
      <c r="F413" s="555">
        <v>20.62</v>
      </c>
      <c r="G413" s="555">
        <v>12.05</v>
      </c>
      <c r="H413" s="555">
        <v>0</v>
      </c>
      <c r="I413" s="582">
        <v>40</v>
      </c>
      <c r="J413" s="944" t="s">
        <v>1010</v>
      </c>
      <c r="K413" s="931">
        <v>6.99997852</v>
      </c>
      <c r="L413" s="931">
        <v>5</v>
      </c>
      <c r="M413" s="931">
        <v>50</v>
      </c>
      <c r="N413" s="931" t="s">
        <v>815</v>
      </c>
      <c r="V413" s="592"/>
    </row>
    <row r="414" spans="1:22" s="58" customFormat="1" ht="15">
      <c r="A414" s="64" t="s">
        <v>535</v>
      </c>
      <c r="B414" s="553" t="s">
        <v>1623</v>
      </c>
      <c r="C414" s="554" t="s">
        <v>814</v>
      </c>
      <c r="D414" s="555">
        <v>5</v>
      </c>
      <c r="E414" s="555">
        <v>0</v>
      </c>
      <c r="F414" s="555">
        <v>3</v>
      </c>
      <c r="G414" s="555">
        <v>20</v>
      </c>
      <c r="H414" s="555">
        <v>2</v>
      </c>
      <c r="I414" s="587">
        <v>0</v>
      </c>
      <c r="J414" s="944" t="s">
        <v>1010</v>
      </c>
      <c r="K414" s="931">
        <v>80</v>
      </c>
      <c r="L414" s="931">
        <v>4.93</v>
      </c>
      <c r="M414" s="931">
        <v>200</v>
      </c>
      <c r="N414" s="931" t="s">
        <v>815</v>
      </c>
      <c r="V414" s="592"/>
    </row>
    <row r="415" spans="1:22" s="58" customFormat="1" ht="15">
      <c r="A415" s="64" t="s">
        <v>531</v>
      </c>
      <c r="B415" s="553" t="s">
        <v>1624</v>
      </c>
      <c r="C415" s="554" t="s">
        <v>814</v>
      </c>
      <c r="D415" s="555">
        <v>0.5</v>
      </c>
      <c r="E415" s="555">
        <v>0</v>
      </c>
      <c r="F415" s="555">
        <v>0.2</v>
      </c>
      <c r="G415" s="555">
        <v>0.5</v>
      </c>
      <c r="H415" s="555">
        <v>0.4</v>
      </c>
      <c r="I415" s="587"/>
      <c r="J415" s="944" t="s">
        <v>1010</v>
      </c>
      <c r="K415" s="931">
        <v>500</v>
      </c>
      <c r="L415" s="931">
        <v>3.58</v>
      </c>
      <c r="M415" s="931">
        <v>600</v>
      </c>
      <c r="N415" s="931" t="s">
        <v>815</v>
      </c>
      <c r="V415" s="592"/>
    </row>
    <row r="416" spans="1:22" s="58" customFormat="1" ht="15">
      <c r="A416" s="64" t="s">
        <v>357</v>
      </c>
      <c r="B416" s="553" t="s">
        <v>358</v>
      </c>
      <c r="C416" s="554" t="s">
        <v>814</v>
      </c>
      <c r="D416" s="555">
        <v>12.7</v>
      </c>
      <c r="E416" s="555">
        <v>0.32</v>
      </c>
      <c r="F416" s="555">
        <v>0</v>
      </c>
      <c r="G416" s="555">
        <v>104</v>
      </c>
      <c r="H416" s="555">
        <v>122</v>
      </c>
      <c r="I416" s="587"/>
      <c r="J416" s="944" t="s">
        <v>1010</v>
      </c>
      <c r="K416" s="931">
        <v>22.489682899999998</v>
      </c>
      <c r="L416" s="931">
        <v>3</v>
      </c>
      <c r="M416" s="931">
        <v>25</v>
      </c>
      <c r="N416" s="931" t="s">
        <v>815</v>
      </c>
      <c r="V416" s="592"/>
    </row>
    <row r="417" spans="1:22" s="58" customFormat="1" ht="15">
      <c r="A417" s="64" t="s">
        <v>569</v>
      </c>
      <c r="B417" s="553" t="s">
        <v>1625</v>
      </c>
      <c r="C417" s="554" t="s">
        <v>814</v>
      </c>
      <c r="D417" s="555">
        <v>5.5</v>
      </c>
      <c r="E417" s="555">
        <v>0.5</v>
      </c>
      <c r="F417" s="555">
        <v>3.2</v>
      </c>
      <c r="G417" s="555">
        <v>13.3</v>
      </c>
      <c r="H417" s="555">
        <v>0</v>
      </c>
      <c r="I417" s="587">
        <v>25</v>
      </c>
      <c r="J417" s="944" t="s">
        <v>802</v>
      </c>
      <c r="K417" s="931">
        <v>22</v>
      </c>
      <c r="L417" s="931">
        <v>4.8099999999999996</v>
      </c>
      <c r="M417" s="931">
        <v>200</v>
      </c>
      <c r="N417" s="931" t="s">
        <v>815</v>
      </c>
      <c r="V417" s="592"/>
    </row>
    <row r="418" spans="1:22" s="58" customFormat="1" ht="15">
      <c r="A418" s="64" t="s">
        <v>705</v>
      </c>
      <c r="B418" s="553" t="s">
        <v>1626</v>
      </c>
      <c r="C418" s="554" t="s">
        <v>814</v>
      </c>
      <c r="D418" s="555">
        <v>8</v>
      </c>
      <c r="E418" s="555">
        <v>0.6</v>
      </c>
      <c r="F418" s="555">
        <v>3</v>
      </c>
      <c r="G418" s="555">
        <v>7</v>
      </c>
      <c r="H418" s="555">
        <v>2</v>
      </c>
      <c r="I418" s="587">
        <v>25</v>
      </c>
      <c r="J418" s="944" t="s">
        <v>802</v>
      </c>
      <c r="K418" s="931">
        <v>16.216216200000002</v>
      </c>
      <c r="L418" s="931">
        <v>4.8099999999999996</v>
      </c>
      <c r="M418" s="931">
        <v>200</v>
      </c>
      <c r="N418" s="931" t="s">
        <v>815</v>
      </c>
      <c r="V418" s="592"/>
    </row>
    <row r="419" spans="1:22" s="58" customFormat="1" ht="15">
      <c r="A419" s="64" t="s">
        <v>522</v>
      </c>
      <c r="B419" s="553" t="s">
        <v>1627</v>
      </c>
      <c r="C419" s="554" t="s">
        <v>814</v>
      </c>
      <c r="D419" s="555">
        <v>4.7</v>
      </c>
      <c r="E419" s="555">
        <v>0.5</v>
      </c>
      <c r="F419" s="555">
        <v>2.8</v>
      </c>
      <c r="G419" s="555">
        <v>11.1</v>
      </c>
      <c r="H419" s="555">
        <v>3.2</v>
      </c>
      <c r="I419" s="587">
        <v>25</v>
      </c>
      <c r="J419" s="944" t="s">
        <v>802</v>
      </c>
      <c r="K419" s="931">
        <v>17.9047619</v>
      </c>
      <c r="L419" s="931">
        <v>4.8099999999999996</v>
      </c>
      <c r="M419" s="931">
        <v>200</v>
      </c>
      <c r="N419" s="931" t="s">
        <v>815</v>
      </c>
      <c r="V419" s="592"/>
    </row>
    <row r="420" spans="1:22" s="58" customFormat="1" ht="15">
      <c r="A420" s="64" t="s">
        <v>657</v>
      </c>
      <c r="B420" s="553" t="s">
        <v>1628</v>
      </c>
      <c r="C420" s="554" t="s">
        <v>814</v>
      </c>
      <c r="D420" s="555">
        <v>9</v>
      </c>
      <c r="E420" s="555">
        <v>2.7</v>
      </c>
      <c r="F420" s="555">
        <v>5.39</v>
      </c>
      <c r="G420" s="555">
        <v>19.46</v>
      </c>
      <c r="H420" s="555">
        <v>1.83</v>
      </c>
      <c r="I420" s="587">
        <v>25</v>
      </c>
      <c r="J420" s="944" t="s">
        <v>802</v>
      </c>
      <c r="K420" s="931">
        <v>18.571612699999999</v>
      </c>
      <c r="L420" s="931">
        <v>4.8099999999999996</v>
      </c>
      <c r="M420" s="931">
        <v>200</v>
      </c>
      <c r="N420" s="931" t="s">
        <v>815</v>
      </c>
      <c r="V420" s="592"/>
    </row>
    <row r="421" spans="1:22" s="58" customFormat="1" ht="15">
      <c r="A421" s="64" t="s">
        <v>658</v>
      </c>
      <c r="B421" s="553" t="s">
        <v>1629</v>
      </c>
      <c r="C421" s="554" t="s">
        <v>814</v>
      </c>
      <c r="D421" s="555">
        <v>8</v>
      </c>
      <c r="E421" s="555">
        <v>2.4</v>
      </c>
      <c r="F421" s="555">
        <v>5.04</v>
      </c>
      <c r="G421" s="555">
        <v>13.86</v>
      </c>
      <c r="H421" s="555">
        <v>1.82</v>
      </c>
      <c r="I421" s="587">
        <v>25</v>
      </c>
      <c r="J421" s="944" t="s">
        <v>802</v>
      </c>
      <c r="K421" s="931">
        <v>18.5718429</v>
      </c>
      <c r="L421" s="931">
        <v>4.8099999999999996</v>
      </c>
      <c r="M421" s="931">
        <v>200</v>
      </c>
      <c r="N421" s="931" t="s">
        <v>815</v>
      </c>
      <c r="V421" s="592"/>
    </row>
    <row r="422" spans="1:22" s="58" customFormat="1" ht="15">
      <c r="A422" s="64" t="s">
        <v>788</v>
      </c>
      <c r="B422" s="553" t="s">
        <v>1630</v>
      </c>
      <c r="C422" s="554" t="s">
        <v>814</v>
      </c>
      <c r="D422" s="555">
        <v>5.84</v>
      </c>
      <c r="E422" s="555">
        <v>0.39</v>
      </c>
      <c r="F422" s="555">
        <v>10.98</v>
      </c>
      <c r="G422" s="555">
        <v>5.59</v>
      </c>
      <c r="H422" s="555">
        <v>1.99</v>
      </c>
      <c r="I422" s="587">
        <v>25</v>
      </c>
      <c r="J422" s="944" t="s">
        <v>802</v>
      </c>
      <c r="K422" s="931">
        <v>21.955554599999999</v>
      </c>
      <c r="L422" s="931">
        <v>4.8099999999999996</v>
      </c>
      <c r="M422" s="931">
        <v>200</v>
      </c>
      <c r="N422" s="931" t="s">
        <v>815</v>
      </c>
      <c r="V422" s="592"/>
    </row>
    <row r="423" spans="1:22" s="58" customFormat="1" ht="15">
      <c r="A423" s="64" t="s">
        <v>614</v>
      </c>
      <c r="B423" s="553" t="s">
        <v>1631</v>
      </c>
      <c r="C423" s="554" t="s">
        <v>814</v>
      </c>
      <c r="D423" s="555">
        <v>10</v>
      </c>
      <c r="E423" s="555">
        <v>0</v>
      </c>
      <c r="F423" s="555">
        <v>6.9</v>
      </c>
      <c r="G423" s="555">
        <v>13.6</v>
      </c>
      <c r="H423" s="555">
        <v>3.4</v>
      </c>
      <c r="I423" s="587">
        <v>25</v>
      </c>
      <c r="J423" s="944" t="s">
        <v>802</v>
      </c>
      <c r="K423" s="931">
        <v>13</v>
      </c>
      <c r="L423" s="931">
        <v>4.8099999999999996</v>
      </c>
      <c r="M423" s="931">
        <v>200</v>
      </c>
      <c r="N423" s="931" t="s">
        <v>815</v>
      </c>
      <c r="V423" s="592"/>
    </row>
    <row r="424" spans="1:22" s="58" customFormat="1" ht="15">
      <c r="A424" s="64" t="s">
        <v>77</v>
      </c>
      <c r="B424" s="553" t="s">
        <v>1632</v>
      </c>
      <c r="C424" s="554" t="s">
        <v>814</v>
      </c>
      <c r="D424" s="555">
        <v>103.62</v>
      </c>
      <c r="E424" s="555">
        <v>0</v>
      </c>
      <c r="F424" s="555">
        <v>0.65</v>
      </c>
      <c r="G424" s="555">
        <v>0.79</v>
      </c>
      <c r="H424" s="555">
        <v>0.31</v>
      </c>
      <c r="I424" s="587">
        <v>70</v>
      </c>
      <c r="J424" s="944" t="s">
        <v>1010</v>
      </c>
      <c r="K424" s="931">
        <v>2.6363506499999998</v>
      </c>
      <c r="L424" s="931">
        <v>2</v>
      </c>
      <c r="M424" s="931">
        <v>10</v>
      </c>
      <c r="N424" s="931" t="s">
        <v>815</v>
      </c>
      <c r="V424" s="592"/>
    </row>
    <row r="425" spans="1:22" s="58" customFormat="1" ht="15">
      <c r="A425" s="64" t="s">
        <v>538</v>
      </c>
      <c r="B425" s="553" t="s">
        <v>1633</v>
      </c>
      <c r="C425" s="554" t="s">
        <v>814</v>
      </c>
      <c r="D425" s="555">
        <v>10</v>
      </c>
      <c r="E425" s="555">
        <v>0</v>
      </c>
      <c r="F425" s="555">
        <v>3</v>
      </c>
      <c r="G425" s="555">
        <v>1</v>
      </c>
      <c r="H425" s="555">
        <v>1</v>
      </c>
      <c r="I425" s="587">
        <v>70</v>
      </c>
      <c r="J425" s="944" t="s">
        <v>1010</v>
      </c>
      <c r="K425" s="931">
        <v>10</v>
      </c>
      <c r="L425" s="931">
        <v>3</v>
      </c>
      <c r="M425" s="931">
        <v>20</v>
      </c>
      <c r="N425" s="931" t="s">
        <v>815</v>
      </c>
      <c r="V425" s="592"/>
    </row>
    <row r="426" spans="1:22" s="58" customFormat="1" ht="15">
      <c r="A426" s="64" t="s">
        <v>539</v>
      </c>
      <c r="B426" s="553" t="s">
        <v>1634</v>
      </c>
      <c r="C426" s="554" t="s">
        <v>814</v>
      </c>
      <c r="D426" s="555">
        <v>5</v>
      </c>
      <c r="E426" s="555">
        <v>0</v>
      </c>
      <c r="F426" s="555">
        <v>3</v>
      </c>
      <c r="G426" s="555">
        <v>5</v>
      </c>
      <c r="H426" s="555">
        <v>2</v>
      </c>
      <c r="I426" s="587">
        <v>70</v>
      </c>
      <c r="J426" s="944" t="s">
        <v>1010</v>
      </c>
      <c r="K426" s="931">
        <v>10</v>
      </c>
      <c r="L426" s="931">
        <v>3</v>
      </c>
      <c r="M426" s="931">
        <v>20</v>
      </c>
      <c r="N426" s="931" t="s">
        <v>815</v>
      </c>
      <c r="V426" s="592"/>
    </row>
    <row r="427" spans="1:22" s="58" customFormat="1" ht="15">
      <c r="A427" s="64" t="s">
        <v>52</v>
      </c>
      <c r="B427" s="553" t="s">
        <v>1635</v>
      </c>
      <c r="C427" s="554" t="s">
        <v>812</v>
      </c>
      <c r="D427" s="555">
        <v>2.99</v>
      </c>
      <c r="E427" s="555">
        <v>0.04</v>
      </c>
      <c r="F427" s="555">
        <v>1.42</v>
      </c>
      <c r="G427" s="555">
        <v>1.35</v>
      </c>
      <c r="H427" s="555">
        <v>0.34</v>
      </c>
      <c r="I427" s="587">
        <v>30</v>
      </c>
      <c r="J427" s="944" t="s">
        <v>1010</v>
      </c>
      <c r="K427" s="931">
        <v>7.5091431000000002</v>
      </c>
      <c r="L427" s="931">
        <v>3</v>
      </c>
      <c r="M427" s="931">
        <v>25</v>
      </c>
      <c r="N427" s="931" t="s">
        <v>816</v>
      </c>
      <c r="V427" s="592"/>
    </row>
    <row r="428" spans="1:22" s="58" customFormat="1" ht="15">
      <c r="A428" s="64" t="s">
        <v>61</v>
      </c>
      <c r="B428" s="553" t="s">
        <v>1636</v>
      </c>
      <c r="C428" s="554" t="s">
        <v>812</v>
      </c>
      <c r="D428" s="555">
        <v>2.61</v>
      </c>
      <c r="E428" s="555">
        <v>7.0000000000000007E-2</v>
      </c>
      <c r="F428" s="555">
        <v>0.73</v>
      </c>
      <c r="G428" s="555">
        <v>4.0199999999999996</v>
      </c>
      <c r="H428" s="555">
        <v>0.42</v>
      </c>
      <c r="I428" s="587">
        <v>30</v>
      </c>
      <c r="J428" s="944" t="s">
        <v>1010</v>
      </c>
      <c r="K428" s="931">
        <v>10.545883</v>
      </c>
      <c r="L428" s="931">
        <v>3</v>
      </c>
      <c r="M428" s="931">
        <v>25</v>
      </c>
      <c r="N428" s="931" t="s">
        <v>816</v>
      </c>
      <c r="V428" s="592"/>
    </row>
    <row r="429" spans="1:22" s="58" customFormat="1" ht="15">
      <c r="A429" s="64" t="s">
        <v>70</v>
      </c>
      <c r="B429" s="553" t="s">
        <v>1637</v>
      </c>
      <c r="C429" s="554" t="s">
        <v>812</v>
      </c>
      <c r="D429" s="555">
        <v>2.57</v>
      </c>
      <c r="E429" s="555">
        <v>0</v>
      </c>
      <c r="F429" s="555">
        <v>0.92</v>
      </c>
      <c r="G429" s="555">
        <v>0.62</v>
      </c>
      <c r="H429" s="555">
        <v>0.45</v>
      </c>
      <c r="I429" s="587">
        <v>30</v>
      </c>
      <c r="J429" s="944" t="s">
        <v>1010</v>
      </c>
      <c r="K429" s="931">
        <v>10.0165212</v>
      </c>
      <c r="L429" s="931">
        <v>3</v>
      </c>
      <c r="M429" s="931">
        <v>25</v>
      </c>
      <c r="N429" s="931" t="s">
        <v>816</v>
      </c>
      <c r="V429" s="592"/>
    </row>
    <row r="430" spans="1:22" s="58" customFormat="1" ht="15">
      <c r="A430" s="64" t="s">
        <v>78</v>
      </c>
      <c r="B430" s="553" t="s">
        <v>1638</v>
      </c>
      <c r="C430" s="554" t="s">
        <v>812</v>
      </c>
      <c r="D430" s="555">
        <v>2.75</v>
      </c>
      <c r="E430" s="555">
        <v>0.05</v>
      </c>
      <c r="F430" s="555">
        <v>0.98</v>
      </c>
      <c r="G430" s="555">
        <v>0.34</v>
      </c>
      <c r="H430" s="555">
        <v>0.33</v>
      </c>
      <c r="I430" s="587">
        <v>30</v>
      </c>
      <c r="J430" s="944" t="s">
        <v>1010</v>
      </c>
      <c r="K430" s="931">
        <v>8.4751224500000006</v>
      </c>
      <c r="L430" s="931">
        <v>3</v>
      </c>
      <c r="M430" s="931">
        <v>25</v>
      </c>
      <c r="N430" s="931" t="s">
        <v>816</v>
      </c>
      <c r="V430" s="592"/>
    </row>
    <row r="431" spans="1:22" s="58" customFormat="1" ht="15">
      <c r="A431" s="64" t="s">
        <v>580</v>
      </c>
      <c r="B431" s="553" t="s">
        <v>1639</v>
      </c>
      <c r="C431" s="554" t="s">
        <v>812</v>
      </c>
      <c r="D431" s="555">
        <v>4.8</v>
      </c>
      <c r="E431" s="555">
        <v>0</v>
      </c>
      <c r="F431" s="555">
        <v>0.7</v>
      </c>
      <c r="G431" s="555">
        <v>4.2</v>
      </c>
      <c r="H431" s="555">
        <v>0</v>
      </c>
      <c r="I431" s="587">
        <v>30</v>
      </c>
      <c r="J431" s="944" t="s">
        <v>1010</v>
      </c>
      <c r="K431" s="931">
        <v>5.9998549900000002</v>
      </c>
      <c r="L431" s="931">
        <v>3</v>
      </c>
      <c r="M431" s="931">
        <v>25</v>
      </c>
      <c r="N431" s="931" t="s">
        <v>816</v>
      </c>
      <c r="V431" s="592"/>
    </row>
    <row r="432" spans="1:22" s="58" customFormat="1" ht="15">
      <c r="A432" s="64" t="s">
        <v>528</v>
      </c>
      <c r="B432" s="553" t="s">
        <v>1640</v>
      </c>
      <c r="C432" s="554" t="s">
        <v>812</v>
      </c>
      <c r="D432" s="555">
        <v>2.8</v>
      </c>
      <c r="E432" s="555">
        <v>0</v>
      </c>
      <c r="F432" s="555">
        <v>1.1000000000000001</v>
      </c>
      <c r="G432" s="555">
        <v>4.8</v>
      </c>
      <c r="H432" s="555">
        <v>0.5</v>
      </c>
      <c r="I432" s="587">
        <v>30</v>
      </c>
      <c r="J432" s="944" t="s">
        <v>1010</v>
      </c>
      <c r="K432" s="931">
        <v>9.3221743499999992</v>
      </c>
      <c r="L432" s="931">
        <v>3</v>
      </c>
      <c r="M432" s="931">
        <v>25</v>
      </c>
      <c r="N432" s="931" t="s">
        <v>816</v>
      </c>
      <c r="V432" s="592"/>
    </row>
    <row r="433" spans="1:22" s="58" customFormat="1" ht="15">
      <c r="A433" s="64" t="s">
        <v>581</v>
      </c>
      <c r="B433" s="553" t="s">
        <v>1641</v>
      </c>
      <c r="C433" s="554" t="s">
        <v>812</v>
      </c>
      <c r="D433" s="555">
        <v>3.6</v>
      </c>
      <c r="E433" s="555">
        <v>0</v>
      </c>
      <c r="F433" s="555">
        <v>0.7</v>
      </c>
      <c r="G433" s="555">
        <v>4.2</v>
      </c>
      <c r="H433" s="555">
        <v>0</v>
      </c>
      <c r="I433" s="587">
        <v>30</v>
      </c>
      <c r="J433" s="944" t="s">
        <v>1010</v>
      </c>
      <c r="K433" s="931">
        <v>7.99980665</v>
      </c>
      <c r="L433" s="931">
        <v>3</v>
      </c>
      <c r="M433" s="931">
        <v>25</v>
      </c>
      <c r="N433" s="931" t="s">
        <v>816</v>
      </c>
      <c r="V433" s="592"/>
    </row>
    <row r="434" spans="1:22" s="58" customFormat="1" ht="15">
      <c r="A434" s="64" t="s">
        <v>579</v>
      </c>
      <c r="B434" s="553" t="s">
        <v>1642</v>
      </c>
      <c r="C434" s="554" t="s">
        <v>812</v>
      </c>
      <c r="D434" s="555">
        <v>1.8</v>
      </c>
      <c r="E434" s="555">
        <v>0</v>
      </c>
      <c r="F434" s="555">
        <v>0.2</v>
      </c>
      <c r="G434" s="555">
        <v>2.1</v>
      </c>
      <c r="H434" s="555">
        <v>0</v>
      </c>
      <c r="I434" s="587">
        <v>30</v>
      </c>
      <c r="J434" s="944" t="s">
        <v>1010</v>
      </c>
      <c r="K434" s="931">
        <v>7.4987110100000001</v>
      </c>
      <c r="L434" s="931">
        <v>3</v>
      </c>
      <c r="M434" s="931">
        <v>25</v>
      </c>
      <c r="N434" s="931" t="s">
        <v>816</v>
      </c>
      <c r="V434" s="592"/>
    </row>
    <row r="435" spans="1:22" s="58" customFormat="1" ht="15">
      <c r="A435" s="64" t="s">
        <v>91</v>
      </c>
      <c r="B435" s="553" t="s">
        <v>1643</v>
      </c>
      <c r="C435" s="554" t="s">
        <v>814</v>
      </c>
      <c r="D435" s="555">
        <v>25.3</v>
      </c>
      <c r="E435" s="555">
        <v>0.26</v>
      </c>
      <c r="F435" s="555">
        <v>22.43</v>
      </c>
      <c r="G435" s="555">
        <v>5.36</v>
      </c>
      <c r="H435" s="555">
        <v>1.95</v>
      </c>
      <c r="I435" s="587">
        <v>30</v>
      </c>
      <c r="J435" s="944" t="s">
        <v>1010</v>
      </c>
      <c r="K435" s="931">
        <v>13.0623948</v>
      </c>
      <c r="L435" s="931">
        <v>9.6199999999999992</v>
      </c>
      <c r="M435" s="931">
        <v>50</v>
      </c>
      <c r="N435" s="931" t="s">
        <v>815</v>
      </c>
      <c r="V435" s="592"/>
    </row>
    <row r="436" spans="1:22" s="58" customFormat="1" ht="15">
      <c r="A436" s="64" t="s">
        <v>631</v>
      </c>
      <c r="B436" s="553" t="s">
        <v>1644</v>
      </c>
      <c r="C436" s="554" t="s">
        <v>812</v>
      </c>
      <c r="D436" s="555">
        <v>11.3</v>
      </c>
      <c r="E436" s="555">
        <v>7.4</v>
      </c>
      <c r="F436" s="555">
        <v>7.74</v>
      </c>
      <c r="G436" s="555">
        <v>7.59</v>
      </c>
      <c r="H436" s="555">
        <v>1.49</v>
      </c>
      <c r="I436" s="587">
        <v>70</v>
      </c>
      <c r="J436" s="944" t="s">
        <v>798</v>
      </c>
      <c r="K436" s="931">
        <v>14.487774399999999</v>
      </c>
      <c r="L436" s="931">
        <v>3</v>
      </c>
      <c r="M436" s="931">
        <v>200</v>
      </c>
      <c r="N436" s="931" t="s">
        <v>816</v>
      </c>
      <c r="V436" s="592"/>
    </row>
    <row r="437" spans="1:22" s="58" customFormat="1" ht="15">
      <c r="A437" s="64" t="s">
        <v>632</v>
      </c>
      <c r="B437" s="553" t="s">
        <v>1645</v>
      </c>
      <c r="C437" s="554" t="s">
        <v>812</v>
      </c>
      <c r="D437" s="555">
        <v>7</v>
      </c>
      <c r="E437" s="555">
        <v>4.5999999999999996</v>
      </c>
      <c r="F437" s="555">
        <v>6.87</v>
      </c>
      <c r="G437" s="555">
        <v>3.37</v>
      </c>
      <c r="H437" s="555">
        <v>1.1599999999999999</v>
      </c>
      <c r="I437" s="587">
        <v>70</v>
      </c>
      <c r="J437" s="944" t="s">
        <v>798</v>
      </c>
      <c r="K437" s="931">
        <v>14.5833333</v>
      </c>
      <c r="L437" s="931">
        <v>3</v>
      </c>
      <c r="M437" s="931">
        <v>200</v>
      </c>
      <c r="N437" s="931" t="s">
        <v>816</v>
      </c>
      <c r="V437" s="592"/>
    </row>
    <row r="438" spans="1:22" s="58" customFormat="1" ht="15">
      <c r="A438" s="64" t="s">
        <v>621</v>
      </c>
      <c r="B438" s="553" t="s">
        <v>1646</v>
      </c>
      <c r="C438" s="554" t="s">
        <v>812</v>
      </c>
      <c r="D438" s="555">
        <v>3.8</v>
      </c>
      <c r="E438" s="555">
        <v>2.5</v>
      </c>
      <c r="F438" s="555">
        <v>2.58</v>
      </c>
      <c r="G438" s="555">
        <v>2.5299999999999998</v>
      </c>
      <c r="H438" s="555">
        <v>0.5</v>
      </c>
      <c r="I438" s="587">
        <v>70</v>
      </c>
      <c r="J438" s="944" t="s">
        <v>798</v>
      </c>
      <c r="K438" s="931">
        <v>14.0326611</v>
      </c>
      <c r="L438" s="931">
        <v>3</v>
      </c>
      <c r="M438" s="931">
        <v>200</v>
      </c>
      <c r="N438" s="931" t="s">
        <v>816</v>
      </c>
      <c r="V438" s="592"/>
    </row>
    <row r="439" spans="1:22" s="58" customFormat="1" ht="15">
      <c r="A439" s="64" t="s">
        <v>622</v>
      </c>
      <c r="B439" s="553" t="s">
        <v>1647</v>
      </c>
      <c r="C439" s="554" t="s">
        <v>812</v>
      </c>
      <c r="D439" s="555">
        <v>2.2999999999999998</v>
      </c>
      <c r="E439" s="555">
        <v>1.5</v>
      </c>
      <c r="F439" s="555">
        <v>2.29</v>
      </c>
      <c r="G439" s="555">
        <v>1.45</v>
      </c>
      <c r="H439" s="555">
        <v>0.33</v>
      </c>
      <c r="I439" s="587">
        <v>70</v>
      </c>
      <c r="J439" s="944" t="s">
        <v>798</v>
      </c>
      <c r="K439" s="931">
        <v>22.9988399</v>
      </c>
      <c r="L439" s="931">
        <v>3</v>
      </c>
      <c r="M439" s="931">
        <v>200</v>
      </c>
      <c r="N439" s="931" t="s">
        <v>816</v>
      </c>
      <c r="V439" s="592"/>
    </row>
    <row r="440" spans="1:22" s="58" customFormat="1" ht="15">
      <c r="A440" s="64" t="s">
        <v>627</v>
      </c>
      <c r="B440" s="553" t="s">
        <v>1648</v>
      </c>
      <c r="C440" s="554" t="s">
        <v>812</v>
      </c>
      <c r="D440" s="555">
        <v>7.5</v>
      </c>
      <c r="E440" s="555">
        <v>4.9000000000000004</v>
      </c>
      <c r="F440" s="555">
        <v>5.16</v>
      </c>
      <c r="G440" s="555">
        <v>5.0599999999999996</v>
      </c>
      <c r="H440" s="555">
        <v>0.83</v>
      </c>
      <c r="I440" s="587">
        <v>70</v>
      </c>
      <c r="J440" s="944" t="s">
        <v>798</v>
      </c>
      <c r="K440" s="931">
        <v>13.845261499999999</v>
      </c>
      <c r="L440" s="931">
        <v>3</v>
      </c>
      <c r="M440" s="931">
        <v>200</v>
      </c>
      <c r="N440" s="931" t="s">
        <v>816</v>
      </c>
      <c r="V440" s="592"/>
    </row>
    <row r="441" spans="1:22" s="58" customFormat="1" ht="15">
      <c r="A441" s="64" t="s">
        <v>628</v>
      </c>
      <c r="B441" s="553" t="s">
        <v>1649</v>
      </c>
      <c r="C441" s="554" t="s">
        <v>812</v>
      </c>
      <c r="D441" s="555">
        <v>4.5999999999999996</v>
      </c>
      <c r="E441" s="555">
        <v>3</v>
      </c>
      <c r="F441" s="555">
        <v>2.75</v>
      </c>
      <c r="G441" s="555">
        <v>1.93</v>
      </c>
      <c r="H441" s="555">
        <v>0.83</v>
      </c>
      <c r="I441" s="587">
        <v>70</v>
      </c>
      <c r="J441" s="944" t="s">
        <v>798</v>
      </c>
      <c r="K441" s="931">
        <v>22.9988399</v>
      </c>
      <c r="L441" s="931">
        <v>3</v>
      </c>
      <c r="M441" s="931">
        <v>200</v>
      </c>
      <c r="N441" s="931" t="s">
        <v>816</v>
      </c>
      <c r="V441" s="592"/>
    </row>
    <row r="442" spans="1:22" s="58" customFormat="1" ht="15">
      <c r="A442" s="64" t="s">
        <v>694</v>
      </c>
      <c r="B442" s="553" t="s">
        <v>1650</v>
      </c>
      <c r="C442" s="554" t="s">
        <v>812</v>
      </c>
      <c r="D442" s="555">
        <v>4.4000000000000004</v>
      </c>
      <c r="E442" s="555">
        <v>3.3</v>
      </c>
      <c r="F442" s="555">
        <v>2.5</v>
      </c>
      <c r="G442" s="555">
        <v>3</v>
      </c>
      <c r="H442" s="555">
        <v>0.9</v>
      </c>
      <c r="I442" s="587">
        <v>70</v>
      </c>
      <c r="J442" s="944" t="s">
        <v>798</v>
      </c>
      <c r="K442" s="931">
        <v>18.002531099999999</v>
      </c>
      <c r="L442" s="931">
        <v>3</v>
      </c>
      <c r="M442" s="931">
        <v>200</v>
      </c>
      <c r="N442" s="931" t="s">
        <v>816</v>
      </c>
      <c r="V442" s="592"/>
    </row>
    <row r="443" spans="1:22" s="58" customFormat="1" ht="15">
      <c r="A443" s="64" t="s">
        <v>692</v>
      </c>
      <c r="B443" s="553" t="s">
        <v>1651</v>
      </c>
      <c r="C443" s="554" t="s">
        <v>812</v>
      </c>
      <c r="D443" s="555">
        <v>2.5</v>
      </c>
      <c r="E443" s="555">
        <v>2.1</v>
      </c>
      <c r="F443" s="555">
        <v>0.8</v>
      </c>
      <c r="G443" s="555">
        <v>1.8</v>
      </c>
      <c r="H443" s="555">
        <v>0.3</v>
      </c>
      <c r="I443" s="587">
        <v>70</v>
      </c>
      <c r="J443" s="944" t="s">
        <v>798</v>
      </c>
      <c r="K443" s="931">
        <v>17.401392099999999</v>
      </c>
      <c r="L443" s="931">
        <v>3</v>
      </c>
      <c r="M443" s="931">
        <v>200</v>
      </c>
      <c r="N443" s="931" t="s">
        <v>816</v>
      </c>
      <c r="V443" s="592"/>
    </row>
    <row r="444" spans="1:22" s="58" customFormat="1" ht="15">
      <c r="A444" s="64" t="s">
        <v>592</v>
      </c>
      <c r="B444" s="553" t="s">
        <v>1652</v>
      </c>
      <c r="C444" s="554" t="s">
        <v>812</v>
      </c>
      <c r="D444" s="555">
        <v>4.5</v>
      </c>
      <c r="E444" s="555">
        <v>3.2</v>
      </c>
      <c r="F444" s="555">
        <v>2.4</v>
      </c>
      <c r="G444" s="555">
        <v>3.1</v>
      </c>
      <c r="H444" s="555">
        <v>1.1000000000000001</v>
      </c>
      <c r="I444" s="587">
        <v>70</v>
      </c>
      <c r="J444" s="944" t="s">
        <v>798</v>
      </c>
      <c r="K444" s="931">
        <v>17.307692299999999</v>
      </c>
      <c r="L444" s="931">
        <v>3</v>
      </c>
      <c r="M444" s="931">
        <v>200</v>
      </c>
      <c r="N444" s="931" t="s">
        <v>816</v>
      </c>
      <c r="V444" s="592"/>
    </row>
    <row r="445" spans="1:22" s="58" customFormat="1" ht="15">
      <c r="A445" s="64" t="s">
        <v>588</v>
      </c>
      <c r="B445" s="553" t="s">
        <v>1653</v>
      </c>
      <c r="C445" s="554" t="s">
        <v>812</v>
      </c>
      <c r="D445" s="555">
        <v>4.3</v>
      </c>
      <c r="E445" s="555">
        <v>3.5</v>
      </c>
      <c r="F445" s="555">
        <v>1.7</v>
      </c>
      <c r="G445" s="555">
        <v>3.4</v>
      </c>
      <c r="H445" s="555">
        <v>0.8</v>
      </c>
      <c r="I445" s="587">
        <v>70</v>
      </c>
      <c r="J445" s="944" t="s">
        <v>798</v>
      </c>
      <c r="K445" s="931">
        <v>18.815255199999999</v>
      </c>
      <c r="L445" s="931">
        <v>3</v>
      </c>
      <c r="M445" s="931">
        <v>200</v>
      </c>
      <c r="N445" s="931" t="s">
        <v>816</v>
      </c>
      <c r="V445" s="592"/>
    </row>
    <row r="446" spans="1:22" s="58" customFormat="1" ht="15">
      <c r="A446" s="64" t="s">
        <v>14</v>
      </c>
      <c r="B446" s="553" t="s">
        <v>1654</v>
      </c>
      <c r="C446" s="554" t="s">
        <v>812</v>
      </c>
      <c r="D446" s="555">
        <v>1</v>
      </c>
      <c r="E446" s="555">
        <v>0.5</v>
      </c>
      <c r="F446" s="555">
        <v>1.81</v>
      </c>
      <c r="G446" s="555">
        <v>0.49</v>
      </c>
      <c r="H446" s="555">
        <v>0.09</v>
      </c>
      <c r="I446" s="587">
        <v>70</v>
      </c>
      <c r="J446" s="944" t="s">
        <v>798</v>
      </c>
      <c r="K446" s="931">
        <v>32.552204199999998</v>
      </c>
      <c r="L446" s="931">
        <v>3</v>
      </c>
      <c r="M446" s="931">
        <v>200</v>
      </c>
      <c r="N446" s="931" t="s">
        <v>816</v>
      </c>
      <c r="V446" s="592"/>
    </row>
    <row r="447" spans="1:22" s="58" customFormat="1" ht="15">
      <c r="A447" s="64" t="s">
        <v>593</v>
      </c>
      <c r="B447" s="553" t="s">
        <v>1655</v>
      </c>
      <c r="C447" s="554" t="s">
        <v>812</v>
      </c>
      <c r="D447" s="555">
        <v>5.5</v>
      </c>
      <c r="E447" s="555">
        <v>4.2</v>
      </c>
      <c r="F447" s="555">
        <v>2.8</v>
      </c>
      <c r="G447" s="555">
        <v>3.9</v>
      </c>
      <c r="H447" s="555">
        <v>1.2</v>
      </c>
      <c r="I447" s="587">
        <v>70</v>
      </c>
      <c r="J447" s="944" t="s">
        <v>798</v>
      </c>
      <c r="K447" s="931">
        <v>14.8090309</v>
      </c>
      <c r="L447" s="931">
        <v>3</v>
      </c>
      <c r="M447" s="931">
        <v>200</v>
      </c>
      <c r="N447" s="931" t="s">
        <v>816</v>
      </c>
      <c r="V447" s="592"/>
    </row>
    <row r="448" spans="1:22" s="58" customFormat="1" ht="15">
      <c r="A448" s="64" t="s">
        <v>597</v>
      </c>
      <c r="B448" s="553" t="s">
        <v>1656</v>
      </c>
      <c r="C448" s="554" t="s">
        <v>812</v>
      </c>
      <c r="D448" s="555">
        <v>6.5</v>
      </c>
      <c r="E448" s="555">
        <v>4.7</v>
      </c>
      <c r="F448" s="555">
        <v>3.9</v>
      </c>
      <c r="G448" s="555">
        <v>4.5</v>
      </c>
      <c r="H448" s="555">
        <v>1.8</v>
      </c>
      <c r="I448" s="587">
        <v>70</v>
      </c>
      <c r="J448" s="944" t="s">
        <v>798</v>
      </c>
      <c r="K448" s="931">
        <v>12.638566600000001</v>
      </c>
      <c r="L448" s="931">
        <v>3</v>
      </c>
      <c r="M448" s="931">
        <v>200</v>
      </c>
      <c r="N448" s="931" t="s">
        <v>816</v>
      </c>
      <c r="V448" s="592"/>
    </row>
    <row r="449" spans="1:22" s="58" customFormat="1" ht="30">
      <c r="A449" s="64" t="s">
        <v>500</v>
      </c>
      <c r="B449" s="553" t="s">
        <v>1657</v>
      </c>
      <c r="C449" s="554" t="s">
        <v>812</v>
      </c>
      <c r="D449" s="555">
        <v>3.3</v>
      </c>
      <c r="E449" s="555">
        <v>2.2999999999999998</v>
      </c>
      <c r="F449" s="555">
        <v>2.1</v>
      </c>
      <c r="G449" s="555">
        <v>2.5</v>
      </c>
      <c r="H449" s="555">
        <v>1.8</v>
      </c>
      <c r="I449" s="587">
        <v>70</v>
      </c>
      <c r="J449" s="944" t="s">
        <v>798</v>
      </c>
      <c r="K449" s="931">
        <v>23.097447800000001</v>
      </c>
      <c r="L449" s="931">
        <v>3</v>
      </c>
      <c r="M449" s="931">
        <v>200</v>
      </c>
      <c r="N449" s="931" t="s">
        <v>816</v>
      </c>
      <c r="V449" s="592"/>
    </row>
    <row r="450" spans="1:22" s="58" customFormat="1" ht="30">
      <c r="A450" s="64" t="s">
        <v>501</v>
      </c>
      <c r="B450" s="553" t="s">
        <v>1658</v>
      </c>
      <c r="C450" s="554" t="s">
        <v>812</v>
      </c>
      <c r="D450" s="555">
        <v>3.8</v>
      </c>
      <c r="E450" s="555">
        <v>2.7</v>
      </c>
      <c r="F450" s="555">
        <v>2.5</v>
      </c>
      <c r="G450" s="555">
        <v>2.5</v>
      </c>
      <c r="H450" s="555">
        <v>1.8</v>
      </c>
      <c r="I450" s="587">
        <v>70</v>
      </c>
      <c r="J450" s="944" t="s">
        <v>798</v>
      </c>
      <c r="K450" s="931">
        <v>20.728749199999999</v>
      </c>
      <c r="L450" s="931">
        <v>3</v>
      </c>
      <c r="M450" s="931">
        <v>200</v>
      </c>
      <c r="N450" s="931" t="s">
        <v>816</v>
      </c>
      <c r="V450" s="592"/>
    </row>
    <row r="451" spans="1:22" s="58" customFormat="1" ht="30">
      <c r="A451" s="64" t="s">
        <v>543</v>
      </c>
      <c r="B451" s="553" t="s">
        <v>1659</v>
      </c>
      <c r="C451" s="554" t="s">
        <v>812</v>
      </c>
      <c r="D451" s="555">
        <v>3.3</v>
      </c>
      <c r="E451" s="555">
        <v>2.2999999999999998</v>
      </c>
      <c r="F451" s="555">
        <v>2</v>
      </c>
      <c r="G451" s="555">
        <v>2.4</v>
      </c>
      <c r="H451" s="555">
        <v>0</v>
      </c>
      <c r="I451" s="587">
        <v>70</v>
      </c>
      <c r="J451" s="944" t="s">
        <v>798</v>
      </c>
      <c r="K451" s="931">
        <v>23.097447800000001</v>
      </c>
      <c r="L451" s="931">
        <v>3</v>
      </c>
      <c r="M451" s="931">
        <v>200</v>
      </c>
      <c r="N451" s="931" t="s">
        <v>816</v>
      </c>
      <c r="V451" s="592"/>
    </row>
    <row r="452" spans="1:22" s="58" customFormat="1" ht="30">
      <c r="A452" s="64" t="s">
        <v>552</v>
      </c>
      <c r="B452" s="553" t="s">
        <v>1660</v>
      </c>
      <c r="C452" s="554" t="s">
        <v>812</v>
      </c>
      <c r="D452" s="555">
        <v>4.9000000000000004</v>
      </c>
      <c r="E452" s="555">
        <v>3.4</v>
      </c>
      <c r="F452" s="555">
        <v>3</v>
      </c>
      <c r="G452" s="555">
        <v>3.6</v>
      </c>
      <c r="H452" s="555">
        <v>0</v>
      </c>
      <c r="I452" s="587">
        <v>70</v>
      </c>
      <c r="J452" s="944" t="s">
        <v>798</v>
      </c>
      <c r="K452" s="931">
        <v>22.865429200000001</v>
      </c>
      <c r="L452" s="931">
        <v>3</v>
      </c>
      <c r="M452" s="931">
        <v>200</v>
      </c>
      <c r="N452" s="931" t="s">
        <v>816</v>
      </c>
      <c r="V452" s="592"/>
    </row>
    <row r="453" spans="1:22" s="58" customFormat="1" ht="15">
      <c r="A453" s="64" t="s">
        <v>544</v>
      </c>
      <c r="B453" s="553" t="s">
        <v>1661</v>
      </c>
      <c r="C453" s="554" t="s">
        <v>812</v>
      </c>
      <c r="D453" s="555">
        <v>3.7</v>
      </c>
      <c r="E453" s="555">
        <v>2.6</v>
      </c>
      <c r="F453" s="555">
        <v>2.4</v>
      </c>
      <c r="G453" s="555">
        <v>2.5</v>
      </c>
      <c r="H453" s="555">
        <v>0</v>
      </c>
      <c r="I453" s="587">
        <v>70</v>
      </c>
      <c r="J453" s="944" t="s">
        <v>798</v>
      </c>
      <c r="K453" s="931">
        <v>20.1803417</v>
      </c>
      <c r="L453" s="931">
        <v>3</v>
      </c>
      <c r="M453" s="931">
        <v>200</v>
      </c>
      <c r="N453" s="931" t="s">
        <v>816</v>
      </c>
      <c r="V453" s="592"/>
    </row>
    <row r="454" spans="1:22" s="58" customFormat="1" ht="15">
      <c r="A454" s="64" t="s">
        <v>553</v>
      </c>
      <c r="B454" s="553" t="s">
        <v>1662</v>
      </c>
      <c r="C454" s="554" t="s">
        <v>812</v>
      </c>
      <c r="D454" s="555">
        <v>5.6</v>
      </c>
      <c r="E454" s="555">
        <v>3.9</v>
      </c>
      <c r="F454" s="555">
        <v>3.7</v>
      </c>
      <c r="G454" s="555">
        <v>3.7</v>
      </c>
      <c r="H454" s="555">
        <v>0</v>
      </c>
      <c r="I454" s="587">
        <v>70</v>
      </c>
      <c r="J454" s="944" t="s">
        <v>798</v>
      </c>
      <c r="K454" s="931">
        <v>19.7659342</v>
      </c>
      <c r="L454" s="931">
        <v>3</v>
      </c>
      <c r="M454" s="931">
        <v>200</v>
      </c>
      <c r="N454" s="931" t="s">
        <v>816</v>
      </c>
      <c r="V454" s="592"/>
    </row>
    <row r="455" spans="1:22" s="58" customFormat="1" ht="15">
      <c r="A455" s="64" t="s">
        <v>693</v>
      </c>
      <c r="B455" s="553" t="s">
        <v>1663</v>
      </c>
      <c r="C455" s="554" t="s">
        <v>812</v>
      </c>
      <c r="D455" s="555">
        <v>3.6</v>
      </c>
      <c r="E455" s="555">
        <v>2.8</v>
      </c>
      <c r="F455" s="555">
        <v>1.7</v>
      </c>
      <c r="G455" s="555">
        <v>2.4</v>
      </c>
      <c r="H455" s="555">
        <v>0.6</v>
      </c>
      <c r="I455" s="587">
        <v>70</v>
      </c>
      <c r="J455" s="944" t="s">
        <v>798</v>
      </c>
      <c r="K455" s="931">
        <v>15.748259900000001</v>
      </c>
      <c r="L455" s="931">
        <v>3</v>
      </c>
      <c r="M455" s="931">
        <v>200</v>
      </c>
      <c r="N455" s="931" t="s">
        <v>816</v>
      </c>
      <c r="V455" s="592"/>
    </row>
    <row r="456" spans="1:22" s="58" customFormat="1" ht="15">
      <c r="A456" s="64" t="s">
        <v>587</v>
      </c>
      <c r="B456" s="553" t="s">
        <v>1664</v>
      </c>
      <c r="C456" s="554" t="s">
        <v>812</v>
      </c>
      <c r="D456" s="555">
        <v>2.8</v>
      </c>
      <c r="E456" s="555">
        <v>2.2000000000000002</v>
      </c>
      <c r="F456" s="555">
        <v>1.2</v>
      </c>
      <c r="G456" s="555">
        <v>2.1</v>
      </c>
      <c r="H456" s="555">
        <v>0.6</v>
      </c>
      <c r="I456" s="587">
        <v>70</v>
      </c>
      <c r="J456" s="944" t="s">
        <v>798</v>
      </c>
      <c r="K456" s="931">
        <v>16.337973699999999</v>
      </c>
      <c r="L456" s="931">
        <v>3</v>
      </c>
      <c r="M456" s="931">
        <v>200</v>
      </c>
      <c r="N456" s="931" t="s">
        <v>816</v>
      </c>
      <c r="V456" s="592"/>
    </row>
    <row r="457" spans="1:22" s="58" customFormat="1" ht="15">
      <c r="A457" s="64" t="s">
        <v>591</v>
      </c>
      <c r="B457" s="553" t="s">
        <v>1665</v>
      </c>
      <c r="C457" s="554" t="s">
        <v>812</v>
      </c>
      <c r="D457" s="555">
        <v>3.9</v>
      </c>
      <c r="E457" s="555">
        <v>3</v>
      </c>
      <c r="F457" s="555">
        <v>2.2999999999999998</v>
      </c>
      <c r="G457" s="555">
        <v>2.5</v>
      </c>
      <c r="H457" s="555">
        <v>1</v>
      </c>
      <c r="I457" s="587">
        <v>70</v>
      </c>
      <c r="J457" s="944" t="s">
        <v>798</v>
      </c>
      <c r="K457" s="931">
        <v>15.164991000000001</v>
      </c>
      <c r="L457" s="931">
        <v>3</v>
      </c>
      <c r="M457" s="931">
        <v>200</v>
      </c>
      <c r="N457" s="931" t="s">
        <v>816</v>
      </c>
      <c r="V457" s="592"/>
    </row>
    <row r="458" spans="1:22" s="58" customFormat="1" ht="30">
      <c r="A458" s="64" t="s">
        <v>512</v>
      </c>
      <c r="B458" s="553" t="s">
        <v>1666</v>
      </c>
      <c r="C458" s="554" t="s">
        <v>812</v>
      </c>
      <c r="D458" s="555">
        <v>3.7</v>
      </c>
      <c r="E458" s="555">
        <v>2.6</v>
      </c>
      <c r="F458" s="555">
        <v>2.4</v>
      </c>
      <c r="G458" s="555">
        <v>2.4</v>
      </c>
      <c r="H458" s="555">
        <v>1.8</v>
      </c>
      <c r="I458" s="587">
        <v>70</v>
      </c>
      <c r="J458" s="944" t="s">
        <v>798</v>
      </c>
      <c r="K458" s="931">
        <v>20.1803417</v>
      </c>
      <c r="L458" s="931">
        <v>3</v>
      </c>
      <c r="M458" s="931">
        <v>200</v>
      </c>
      <c r="N458" s="931" t="s">
        <v>816</v>
      </c>
      <c r="V458" s="592"/>
    </row>
    <row r="459" spans="1:22" s="58" customFormat="1" ht="30">
      <c r="A459" s="64" t="s">
        <v>513</v>
      </c>
      <c r="B459" s="553" t="s">
        <v>1667</v>
      </c>
      <c r="C459" s="554" t="s">
        <v>812</v>
      </c>
      <c r="D459" s="555">
        <v>3.9</v>
      </c>
      <c r="E459" s="555">
        <v>2.7</v>
      </c>
      <c r="F459" s="555">
        <v>2.9</v>
      </c>
      <c r="G459" s="555">
        <v>2.6</v>
      </c>
      <c r="H459" s="555">
        <v>1.8</v>
      </c>
      <c r="I459" s="587">
        <v>70</v>
      </c>
      <c r="J459" s="944" t="s">
        <v>798</v>
      </c>
      <c r="K459" s="931">
        <v>19.4992266</v>
      </c>
      <c r="L459" s="931">
        <v>3</v>
      </c>
      <c r="M459" s="931">
        <v>200</v>
      </c>
      <c r="N459" s="931" t="s">
        <v>816</v>
      </c>
      <c r="V459" s="592"/>
    </row>
    <row r="460" spans="1:22" s="58" customFormat="1" ht="30">
      <c r="A460" s="64" t="s">
        <v>545</v>
      </c>
      <c r="B460" s="553" t="s">
        <v>1668</v>
      </c>
      <c r="C460" s="554" t="s">
        <v>812</v>
      </c>
      <c r="D460" s="555">
        <v>4.4000000000000004</v>
      </c>
      <c r="E460" s="555">
        <v>3.1</v>
      </c>
      <c r="F460" s="555">
        <v>2.8</v>
      </c>
      <c r="G460" s="555">
        <v>2.9</v>
      </c>
      <c r="H460" s="555">
        <v>0</v>
      </c>
      <c r="I460" s="587">
        <v>70</v>
      </c>
      <c r="J460" s="944" t="s">
        <v>798</v>
      </c>
      <c r="K460" s="931">
        <v>16.9239693</v>
      </c>
      <c r="L460" s="931">
        <v>3</v>
      </c>
      <c r="M460" s="931">
        <v>200</v>
      </c>
      <c r="N460" s="931" t="s">
        <v>816</v>
      </c>
      <c r="V460" s="592"/>
    </row>
    <row r="461" spans="1:22" s="58" customFormat="1" ht="30">
      <c r="A461" s="64" t="s">
        <v>554</v>
      </c>
      <c r="B461" s="553" t="s">
        <v>1669</v>
      </c>
      <c r="C461" s="554" t="s">
        <v>812</v>
      </c>
      <c r="D461" s="555">
        <v>6.7</v>
      </c>
      <c r="E461" s="555">
        <v>4.7</v>
      </c>
      <c r="F461" s="555">
        <v>4.2</v>
      </c>
      <c r="G461" s="555">
        <v>4.4000000000000004</v>
      </c>
      <c r="H461" s="555">
        <v>0</v>
      </c>
      <c r="I461" s="587">
        <v>70</v>
      </c>
      <c r="J461" s="944" t="s">
        <v>798</v>
      </c>
      <c r="K461" s="931">
        <v>16.7488399</v>
      </c>
      <c r="L461" s="931">
        <v>3</v>
      </c>
      <c r="M461" s="931">
        <v>200</v>
      </c>
      <c r="N461" s="931" t="s">
        <v>816</v>
      </c>
      <c r="V461" s="592"/>
    </row>
    <row r="462" spans="1:22" s="58" customFormat="1" ht="15">
      <c r="A462" s="64" t="s">
        <v>546</v>
      </c>
      <c r="B462" s="553" t="s">
        <v>1670</v>
      </c>
      <c r="C462" s="554" t="s">
        <v>812</v>
      </c>
      <c r="D462" s="555">
        <v>5.2</v>
      </c>
      <c r="E462" s="555">
        <v>3.6</v>
      </c>
      <c r="F462" s="555">
        <v>3.8</v>
      </c>
      <c r="G462" s="555">
        <v>3.6</v>
      </c>
      <c r="H462" s="555">
        <v>0</v>
      </c>
      <c r="I462" s="587">
        <v>70</v>
      </c>
      <c r="J462" s="944" t="s">
        <v>798</v>
      </c>
      <c r="K462" s="931">
        <v>16.2485499</v>
      </c>
      <c r="L462" s="931">
        <v>3</v>
      </c>
      <c r="M462" s="931">
        <v>200</v>
      </c>
      <c r="N462" s="931" t="s">
        <v>816</v>
      </c>
      <c r="V462" s="592"/>
    </row>
    <row r="463" spans="1:22" s="58" customFormat="1" ht="15">
      <c r="A463" s="64" t="s">
        <v>555</v>
      </c>
      <c r="B463" s="553" t="s">
        <v>1671</v>
      </c>
      <c r="C463" s="554" t="s">
        <v>812</v>
      </c>
      <c r="D463" s="555">
        <v>7.9</v>
      </c>
      <c r="E463" s="555">
        <v>5.5</v>
      </c>
      <c r="F463" s="555">
        <v>5.7</v>
      </c>
      <c r="G463" s="555">
        <v>5.4</v>
      </c>
      <c r="H463" s="555">
        <v>0</v>
      </c>
      <c r="I463" s="587">
        <v>70</v>
      </c>
      <c r="J463" s="944" t="s">
        <v>798</v>
      </c>
      <c r="K463" s="931">
        <v>16.4588167</v>
      </c>
      <c r="L463" s="931">
        <v>3</v>
      </c>
      <c r="M463" s="931">
        <v>200</v>
      </c>
      <c r="N463" s="931" t="s">
        <v>816</v>
      </c>
      <c r="V463" s="592"/>
    </row>
    <row r="464" spans="1:22" s="58" customFormat="1" ht="15">
      <c r="A464" s="64" t="s">
        <v>505</v>
      </c>
      <c r="B464" s="553" t="s">
        <v>1672</v>
      </c>
      <c r="C464" s="554" t="s">
        <v>812</v>
      </c>
      <c r="D464" s="555">
        <v>3.3</v>
      </c>
      <c r="E464" s="555">
        <v>3.1</v>
      </c>
      <c r="F464" s="555">
        <v>0</v>
      </c>
      <c r="G464" s="555">
        <v>3.1</v>
      </c>
      <c r="H464" s="555">
        <v>0.2</v>
      </c>
      <c r="I464" s="587">
        <v>90</v>
      </c>
      <c r="J464" s="944" t="s">
        <v>809</v>
      </c>
      <c r="K464" s="931">
        <v>49.506960599999999</v>
      </c>
      <c r="L464" s="931">
        <v>3</v>
      </c>
      <c r="M464" s="931">
        <v>200</v>
      </c>
      <c r="N464" s="931" t="s">
        <v>816</v>
      </c>
      <c r="V464" s="592"/>
    </row>
    <row r="465" spans="1:22" s="58" customFormat="1" ht="15">
      <c r="A465" s="64" t="s">
        <v>601</v>
      </c>
      <c r="B465" s="553" t="s">
        <v>1673</v>
      </c>
      <c r="C465" s="554" t="s">
        <v>812</v>
      </c>
      <c r="D465" s="555">
        <v>2.4</v>
      </c>
      <c r="E465" s="555">
        <v>2</v>
      </c>
      <c r="F465" s="555">
        <v>0.8</v>
      </c>
      <c r="G465" s="555">
        <v>2.6</v>
      </c>
      <c r="H465" s="555">
        <v>0.4</v>
      </c>
      <c r="I465" s="587">
        <v>90</v>
      </c>
      <c r="J465" s="944" t="s">
        <v>809</v>
      </c>
      <c r="K465" s="931">
        <v>17.995939700000001</v>
      </c>
      <c r="L465" s="931">
        <v>3</v>
      </c>
      <c r="M465" s="931">
        <v>200</v>
      </c>
      <c r="N465" s="931" t="s">
        <v>816</v>
      </c>
      <c r="V465" s="592"/>
    </row>
    <row r="466" spans="1:22" s="58" customFormat="1" ht="15">
      <c r="A466" s="64" t="s">
        <v>700</v>
      </c>
      <c r="B466" s="553" t="s">
        <v>1674</v>
      </c>
      <c r="C466" s="554" t="s">
        <v>812</v>
      </c>
      <c r="D466" s="555">
        <v>4</v>
      </c>
      <c r="E466" s="555">
        <v>3.6</v>
      </c>
      <c r="F466" s="555">
        <v>1</v>
      </c>
      <c r="G466" s="555">
        <v>3</v>
      </c>
      <c r="H466" s="555">
        <v>0</v>
      </c>
      <c r="I466" s="587">
        <v>90</v>
      </c>
      <c r="J466" s="944" t="s">
        <v>809</v>
      </c>
      <c r="K466" s="931">
        <v>26.102088200000001</v>
      </c>
      <c r="L466" s="931">
        <v>3</v>
      </c>
      <c r="M466" s="931">
        <v>200</v>
      </c>
      <c r="N466" s="931" t="s">
        <v>816</v>
      </c>
      <c r="V466" s="592"/>
    </row>
    <row r="467" spans="1:22" s="58" customFormat="1" ht="15">
      <c r="A467" s="64" t="s">
        <v>637</v>
      </c>
      <c r="B467" s="553" t="s">
        <v>1675</v>
      </c>
      <c r="C467" s="554" t="s">
        <v>812</v>
      </c>
      <c r="D467" s="555">
        <v>2.5</v>
      </c>
      <c r="E467" s="555">
        <v>2.2000000000000002</v>
      </c>
      <c r="F467" s="555">
        <v>0.92</v>
      </c>
      <c r="G467" s="555">
        <v>3.61</v>
      </c>
      <c r="H467" s="555">
        <v>0.13</v>
      </c>
      <c r="I467" s="587">
        <v>90</v>
      </c>
      <c r="J467" s="944" t="s">
        <v>809</v>
      </c>
      <c r="K467" s="931">
        <v>33.3333333</v>
      </c>
      <c r="L467" s="931">
        <v>3</v>
      </c>
      <c r="M467" s="931">
        <v>200</v>
      </c>
      <c r="N467" s="931" t="s">
        <v>816</v>
      </c>
      <c r="V467" s="592"/>
    </row>
    <row r="468" spans="1:22" s="58" customFormat="1" ht="15">
      <c r="A468" s="64" t="s">
        <v>638</v>
      </c>
      <c r="B468" s="553" t="s">
        <v>1676</v>
      </c>
      <c r="C468" s="554" t="s">
        <v>812</v>
      </c>
      <c r="D468" s="555">
        <v>2.2999999999999998</v>
      </c>
      <c r="E468" s="555">
        <v>2.1</v>
      </c>
      <c r="F468" s="555">
        <v>0.92</v>
      </c>
      <c r="G468" s="555">
        <v>3.62</v>
      </c>
      <c r="H468" s="555">
        <v>0.17</v>
      </c>
      <c r="I468" s="587">
        <v>90</v>
      </c>
      <c r="J468" s="944" t="s">
        <v>809</v>
      </c>
      <c r="K468" s="931">
        <v>45.9976798</v>
      </c>
      <c r="L468" s="931">
        <v>3</v>
      </c>
      <c r="M468" s="931">
        <v>200</v>
      </c>
      <c r="N468" s="931" t="s">
        <v>816</v>
      </c>
      <c r="V468" s="592"/>
    </row>
    <row r="469" spans="1:22" s="58" customFormat="1" ht="15">
      <c r="A469" s="64" t="s">
        <v>792</v>
      </c>
      <c r="B469" s="553" t="s">
        <v>1677</v>
      </c>
      <c r="C469" s="554" t="s">
        <v>812</v>
      </c>
      <c r="D469" s="555">
        <v>0.59</v>
      </c>
      <c r="E469" s="555">
        <v>0.2</v>
      </c>
      <c r="F469" s="555">
        <v>1.06</v>
      </c>
      <c r="G469" s="555">
        <v>0.28999999999999998</v>
      </c>
      <c r="H469" s="555">
        <v>0.05</v>
      </c>
      <c r="I469" s="587">
        <v>90</v>
      </c>
      <c r="J469" s="944" t="s">
        <v>809</v>
      </c>
      <c r="K469" s="931">
        <v>24.555297800000002</v>
      </c>
      <c r="L469" s="931">
        <v>3</v>
      </c>
      <c r="M469" s="931">
        <v>25</v>
      </c>
      <c r="N469" s="931" t="s">
        <v>816</v>
      </c>
      <c r="V469" s="592"/>
    </row>
    <row r="470" spans="1:22" s="58" customFormat="1" ht="15">
      <c r="A470" s="64" t="s">
        <v>562</v>
      </c>
      <c r="B470" s="553" t="s">
        <v>1678</v>
      </c>
      <c r="C470" s="554" t="s">
        <v>812</v>
      </c>
      <c r="D470" s="555">
        <v>2.6</v>
      </c>
      <c r="E470" s="555">
        <v>2.5</v>
      </c>
      <c r="F470" s="555">
        <v>0.5</v>
      </c>
      <c r="G470" s="555">
        <v>4.8</v>
      </c>
      <c r="H470" s="555">
        <v>0</v>
      </c>
      <c r="I470" s="587">
        <v>90</v>
      </c>
      <c r="J470" s="944" t="s">
        <v>809</v>
      </c>
      <c r="K470" s="931">
        <v>78.016241300000004</v>
      </c>
      <c r="L470" s="931">
        <v>3</v>
      </c>
      <c r="M470" s="931">
        <v>200</v>
      </c>
      <c r="N470" s="931" t="s">
        <v>816</v>
      </c>
      <c r="V470" s="592"/>
    </row>
    <row r="471" spans="1:22" s="58" customFormat="1" ht="15">
      <c r="A471" s="64" t="s">
        <v>607</v>
      </c>
      <c r="B471" s="553" t="s">
        <v>1679</v>
      </c>
      <c r="C471" s="554" t="s">
        <v>814</v>
      </c>
      <c r="D471" s="555">
        <v>7.4</v>
      </c>
      <c r="E471" s="555">
        <v>0</v>
      </c>
      <c r="F471" s="555">
        <v>6.5</v>
      </c>
      <c r="G471" s="555">
        <v>7.4</v>
      </c>
      <c r="H471" s="555">
        <v>2.7</v>
      </c>
      <c r="I471" s="587">
        <v>30</v>
      </c>
      <c r="J471" s="944" t="s">
        <v>803</v>
      </c>
      <c r="K471" s="931">
        <v>8.5000313500000004</v>
      </c>
      <c r="L471" s="931">
        <v>2.15</v>
      </c>
      <c r="M471" s="931">
        <v>200</v>
      </c>
      <c r="N471" s="931" t="s">
        <v>815</v>
      </c>
      <c r="V471" s="592"/>
    </row>
    <row r="472" spans="1:22" s="58" customFormat="1" ht="15">
      <c r="A472" s="64" t="s">
        <v>702</v>
      </c>
      <c r="B472" s="553" t="s">
        <v>1680</v>
      </c>
      <c r="C472" s="554" t="s">
        <v>814</v>
      </c>
      <c r="D472" s="555">
        <v>6</v>
      </c>
      <c r="E472" s="555">
        <v>0.5</v>
      </c>
      <c r="F472" s="555">
        <v>4</v>
      </c>
      <c r="G472" s="555">
        <v>3</v>
      </c>
      <c r="H472" s="555">
        <v>2</v>
      </c>
      <c r="I472" s="587">
        <v>30</v>
      </c>
      <c r="J472" s="944" t="s">
        <v>803</v>
      </c>
      <c r="K472" s="931">
        <v>16.363636400000001</v>
      </c>
      <c r="L472" s="931">
        <v>2.15</v>
      </c>
      <c r="M472" s="931">
        <v>200</v>
      </c>
      <c r="N472" s="931" t="s">
        <v>815</v>
      </c>
      <c r="V472" s="592"/>
    </row>
    <row r="473" spans="1:22" s="58" customFormat="1" ht="15">
      <c r="A473" s="64" t="s">
        <v>516</v>
      </c>
      <c r="B473" s="553" t="s">
        <v>1681</v>
      </c>
      <c r="C473" s="554" t="s">
        <v>814</v>
      </c>
      <c r="D473" s="555">
        <v>6</v>
      </c>
      <c r="E473" s="555">
        <v>0.9</v>
      </c>
      <c r="F473" s="555">
        <v>6.5</v>
      </c>
      <c r="G473" s="555">
        <v>6.5</v>
      </c>
      <c r="H473" s="555">
        <v>3</v>
      </c>
      <c r="I473" s="587">
        <v>30</v>
      </c>
      <c r="J473" s="944" t="s">
        <v>803</v>
      </c>
      <c r="K473" s="931">
        <v>17.6470588</v>
      </c>
      <c r="L473" s="931">
        <v>2.15</v>
      </c>
      <c r="M473" s="931">
        <v>200</v>
      </c>
      <c r="N473" s="931" t="s">
        <v>815</v>
      </c>
      <c r="V473" s="592"/>
    </row>
    <row r="474" spans="1:22" s="58" customFormat="1" ht="15">
      <c r="A474" s="64" t="s">
        <v>654</v>
      </c>
      <c r="B474" s="553" t="s">
        <v>1682</v>
      </c>
      <c r="C474" s="554" t="s">
        <v>814</v>
      </c>
      <c r="D474" s="555">
        <v>7.1</v>
      </c>
      <c r="E474" s="555">
        <v>1.8</v>
      </c>
      <c r="F474" s="555">
        <v>5.39</v>
      </c>
      <c r="G474" s="555">
        <v>6.49</v>
      </c>
      <c r="H474" s="555">
        <v>2.16</v>
      </c>
      <c r="I474" s="587">
        <v>30</v>
      </c>
      <c r="J474" s="944" t="s">
        <v>803</v>
      </c>
      <c r="K474" s="931">
        <v>13.395788599999999</v>
      </c>
      <c r="L474" s="931">
        <v>2.15</v>
      </c>
      <c r="M474" s="931">
        <v>200</v>
      </c>
      <c r="N474" s="931" t="s">
        <v>815</v>
      </c>
      <c r="V474" s="592"/>
    </row>
    <row r="475" spans="1:22" s="58" customFormat="1" ht="15">
      <c r="A475" s="64" t="s">
        <v>655</v>
      </c>
      <c r="B475" s="553" t="s">
        <v>1683</v>
      </c>
      <c r="C475" s="554" t="s">
        <v>814</v>
      </c>
      <c r="D475" s="555">
        <v>6.1</v>
      </c>
      <c r="E475" s="555">
        <v>1.5</v>
      </c>
      <c r="F475" s="555">
        <v>5.73</v>
      </c>
      <c r="G475" s="555">
        <v>6.03</v>
      </c>
      <c r="H475" s="555">
        <v>1.99</v>
      </c>
      <c r="I475" s="587">
        <v>30</v>
      </c>
      <c r="J475" s="944" t="s">
        <v>803</v>
      </c>
      <c r="K475" s="931">
        <v>15.913447</v>
      </c>
      <c r="L475" s="931">
        <v>2.15</v>
      </c>
      <c r="M475" s="931">
        <v>200</v>
      </c>
      <c r="N475" s="931" t="s">
        <v>815</v>
      </c>
      <c r="V475" s="592"/>
    </row>
    <row r="476" spans="1:22" s="58" customFormat="1" ht="15">
      <c r="A476" s="64" t="s">
        <v>12</v>
      </c>
      <c r="B476" s="553" t="s">
        <v>1684</v>
      </c>
      <c r="C476" s="554" t="s">
        <v>814</v>
      </c>
      <c r="D476" s="555">
        <v>6.28</v>
      </c>
      <c r="E476" s="555">
        <v>0.86</v>
      </c>
      <c r="F476" s="555">
        <v>5.9</v>
      </c>
      <c r="G476" s="555">
        <v>2.2599999999999998</v>
      </c>
      <c r="H476" s="555">
        <v>2.92</v>
      </c>
      <c r="I476" s="587">
        <v>30</v>
      </c>
      <c r="J476" s="944" t="s">
        <v>803</v>
      </c>
      <c r="K476" s="931">
        <v>10.8689138</v>
      </c>
      <c r="L476" s="931">
        <v>2.15</v>
      </c>
      <c r="M476" s="931">
        <v>200</v>
      </c>
      <c r="N476" s="931" t="s">
        <v>815</v>
      </c>
      <c r="V476" s="592"/>
    </row>
    <row r="477" spans="1:22" s="58" customFormat="1" ht="15">
      <c r="A477" s="64" t="s">
        <v>80</v>
      </c>
      <c r="B477" s="553" t="s">
        <v>1685</v>
      </c>
      <c r="C477" s="554" t="s">
        <v>814</v>
      </c>
      <c r="D477" s="555">
        <v>5.61</v>
      </c>
      <c r="E477" s="555">
        <v>0.77</v>
      </c>
      <c r="F477" s="555">
        <v>5.27</v>
      </c>
      <c r="G477" s="555">
        <v>2.02</v>
      </c>
      <c r="H477" s="555">
        <v>2.61</v>
      </c>
      <c r="I477" s="587">
        <v>30</v>
      </c>
      <c r="J477" s="944" t="s">
        <v>803</v>
      </c>
      <c r="K477" s="931">
        <v>10.867481</v>
      </c>
      <c r="L477" s="931">
        <v>2.15</v>
      </c>
      <c r="M477" s="931">
        <v>200</v>
      </c>
      <c r="N477" s="931" t="s">
        <v>815</v>
      </c>
      <c r="V477" s="592"/>
    </row>
    <row r="478" spans="1:22" s="58" customFormat="1" ht="15">
      <c r="A478" s="64" t="s">
        <v>570</v>
      </c>
      <c r="B478" s="553" t="s">
        <v>1686</v>
      </c>
      <c r="C478" s="554" t="s">
        <v>814</v>
      </c>
      <c r="D478" s="555">
        <v>8.6</v>
      </c>
      <c r="E478" s="555">
        <v>0.7</v>
      </c>
      <c r="F478" s="555">
        <v>6.8</v>
      </c>
      <c r="G478" s="555">
        <v>6.7</v>
      </c>
      <c r="H478" s="555">
        <v>0</v>
      </c>
      <c r="I478" s="587">
        <v>30</v>
      </c>
      <c r="J478" s="944" t="s">
        <v>803</v>
      </c>
      <c r="K478" s="931">
        <v>14.1516638</v>
      </c>
      <c r="L478" s="931">
        <v>2.15</v>
      </c>
      <c r="M478" s="931">
        <v>200</v>
      </c>
      <c r="N478" s="931" t="s">
        <v>815</v>
      </c>
      <c r="V478" s="592"/>
    </row>
    <row r="479" spans="1:22" s="58" customFormat="1" ht="15">
      <c r="A479" s="64" t="s">
        <v>571</v>
      </c>
      <c r="B479" s="553" t="s">
        <v>1687</v>
      </c>
      <c r="C479" s="554" t="s">
        <v>814</v>
      </c>
      <c r="D479" s="555">
        <v>9.8000000000000007</v>
      </c>
      <c r="E479" s="555">
        <v>0.8</v>
      </c>
      <c r="F479" s="555">
        <v>8.1999999999999993</v>
      </c>
      <c r="G479" s="555">
        <v>6.9</v>
      </c>
      <c r="H479" s="555">
        <v>0</v>
      </c>
      <c r="I479" s="587">
        <v>30</v>
      </c>
      <c r="J479" s="944" t="s">
        <v>803</v>
      </c>
      <c r="K479" s="931">
        <v>11.9779582</v>
      </c>
      <c r="L479" s="931">
        <v>2.15</v>
      </c>
      <c r="M479" s="931">
        <v>200</v>
      </c>
      <c r="N479" s="931" t="s">
        <v>815</v>
      </c>
      <c r="V479" s="592"/>
    </row>
    <row r="480" spans="1:22" s="58" customFormat="1" ht="15">
      <c r="A480" s="64" t="s">
        <v>81</v>
      </c>
      <c r="B480" s="553" t="s">
        <v>1688</v>
      </c>
      <c r="C480" s="554" t="s">
        <v>814</v>
      </c>
      <c r="D480" s="555">
        <v>51.66</v>
      </c>
      <c r="E480" s="555">
        <v>0.09</v>
      </c>
      <c r="F480" s="555">
        <v>20</v>
      </c>
      <c r="G480" s="555">
        <v>11.38</v>
      </c>
      <c r="H480" s="555">
        <v>5.67</v>
      </c>
      <c r="I480" s="587">
        <v>30</v>
      </c>
      <c r="J480" s="944" t="s">
        <v>1010</v>
      </c>
      <c r="K480" s="931">
        <v>8.5340044200000005</v>
      </c>
      <c r="L480" s="931">
        <v>5</v>
      </c>
      <c r="M480" s="931">
        <v>50</v>
      </c>
      <c r="N480" s="931" t="s">
        <v>815</v>
      </c>
      <c r="V480" s="592"/>
    </row>
    <row r="481" spans="1:22" s="58" customFormat="1" ht="15">
      <c r="A481" s="64" t="s">
        <v>470</v>
      </c>
      <c r="B481" s="553" t="s">
        <v>471</v>
      </c>
      <c r="C481" s="554" t="s">
        <v>814</v>
      </c>
      <c r="D481" s="555">
        <v>20</v>
      </c>
      <c r="E481" s="555">
        <v>0</v>
      </c>
      <c r="F481" s="555">
        <v>20</v>
      </c>
      <c r="G481" s="555">
        <v>20</v>
      </c>
      <c r="H481" s="555">
        <v>0</v>
      </c>
      <c r="I481" s="583"/>
      <c r="J481" s="944" t="s">
        <v>1010</v>
      </c>
      <c r="K481" s="931">
        <v>10</v>
      </c>
      <c r="L481" s="931">
        <v>6</v>
      </c>
      <c r="M481" s="931">
        <v>25</v>
      </c>
      <c r="N481" s="931" t="s">
        <v>815</v>
      </c>
      <c r="V481" s="592"/>
    </row>
    <row r="482" spans="1:22" s="58" customFormat="1" ht="15">
      <c r="A482" s="64" t="s">
        <v>336</v>
      </c>
      <c r="B482" s="553" t="s">
        <v>337</v>
      </c>
      <c r="C482" s="554" t="s">
        <v>814</v>
      </c>
      <c r="D482" s="555">
        <v>100</v>
      </c>
      <c r="E482" s="555">
        <v>0</v>
      </c>
      <c r="F482" s="555">
        <v>10</v>
      </c>
      <c r="G482" s="555">
        <v>30</v>
      </c>
      <c r="H482" s="555">
        <v>5</v>
      </c>
      <c r="I482" s="583"/>
      <c r="J482" s="944" t="s">
        <v>1010</v>
      </c>
      <c r="K482" s="931">
        <v>4.6403712300000004</v>
      </c>
      <c r="L482" s="931">
        <v>2</v>
      </c>
      <c r="M482" s="931">
        <v>10</v>
      </c>
      <c r="N482" s="931" t="s">
        <v>815</v>
      </c>
      <c r="V482" s="592"/>
    </row>
    <row r="483" spans="1:22" s="58" customFormat="1" ht="15">
      <c r="A483" s="64" t="s">
        <v>435</v>
      </c>
      <c r="B483" s="553" t="s">
        <v>436</v>
      </c>
      <c r="C483" s="554" t="s">
        <v>814</v>
      </c>
      <c r="D483" s="555">
        <v>40</v>
      </c>
      <c r="E483" s="555">
        <v>4</v>
      </c>
      <c r="F483" s="555">
        <v>10</v>
      </c>
      <c r="G483" s="555">
        <v>80</v>
      </c>
      <c r="H483" s="555">
        <v>6</v>
      </c>
      <c r="I483" s="583"/>
      <c r="J483" s="944" t="s">
        <v>1010</v>
      </c>
      <c r="K483" s="931">
        <v>10.4730601</v>
      </c>
      <c r="L483" s="931">
        <v>1.5</v>
      </c>
      <c r="M483" s="931">
        <v>25</v>
      </c>
      <c r="N483" s="931" t="s">
        <v>815</v>
      </c>
      <c r="V483" s="592"/>
    </row>
    <row r="484" spans="1:22" s="58" customFormat="1" ht="15">
      <c r="A484" s="64" t="s">
        <v>437</v>
      </c>
      <c r="B484" s="553" t="s">
        <v>438</v>
      </c>
      <c r="C484" s="554" t="s">
        <v>814</v>
      </c>
      <c r="D484" s="555">
        <v>50</v>
      </c>
      <c r="E484" s="555">
        <v>5</v>
      </c>
      <c r="F484" s="555">
        <v>30</v>
      </c>
      <c r="G484" s="555">
        <v>80</v>
      </c>
      <c r="H484" s="555">
        <v>6</v>
      </c>
      <c r="I484" s="583"/>
      <c r="J484" s="944" t="s">
        <v>1010</v>
      </c>
      <c r="K484" s="931">
        <v>8.3784480499999994</v>
      </c>
      <c r="L484" s="931">
        <v>1.5</v>
      </c>
      <c r="M484" s="931">
        <v>25</v>
      </c>
      <c r="N484" s="931" t="s">
        <v>815</v>
      </c>
      <c r="V484" s="592"/>
    </row>
    <row r="485" spans="1:22" s="58" customFormat="1" ht="15">
      <c r="A485" s="64" t="s">
        <v>583</v>
      </c>
      <c r="B485" s="553" t="s">
        <v>1689</v>
      </c>
      <c r="C485" s="554" t="s">
        <v>812</v>
      </c>
      <c r="D485" s="555">
        <v>1.5</v>
      </c>
      <c r="E485" s="555">
        <v>0</v>
      </c>
      <c r="F485" s="555">
        <v>1</v>
      </c>
      <c r="G485" s="555">
        <v>5</v>
      </c>
      <c r="H485" s="555">
        <v>0</v>
      </c>
      <c r="I485" s="583"/>
      <c r="J485" s="944" t="s">
        <v>1010</v>
      </c>
      <c r="K485" s="931">
        <v>11.9992266</v>
      </c>
      <c r="L485" s="931">
        <v>3</v>
      </c>
      <c r="M485" s="931">
        <v>200</v>
      </c>
      <c r="N485" s="931" t="s">
        <v>816</v>
      </c>
      <c r="V485" s="592"/>
    </row>
    <row r="486" spans="1:22" s="58" customFormat="1" ht="15">
      <c r="A486" s="64" t="s">
        <v>779</v>
      </c>
      <c r="B486" s="553" t="s">
        <v>1690</v>
      </c>
      <c r="C486" s="554" t="s">
        <v>812</v>
      </c>
      <c r="D486" s="555">
        <v>1.5</v>
      </c>
      <c r="E486" s="555">
        <v>0</v>
      </c>
      <c r="F486" s="555">
        <v>1</v>
      </c>
      <c r="G486" s="555">
        <v>5</v>
      </c>
      <c r="H486" s="555">
        <v>0</v>
      </c>
      <c r="I486" s="583"/>
      <c r="J486" s="944" t="s">
        <v>1010</v>
      </c>
      <c r="K486" s="931">
        <v>11.9992266</v>
      </c>
      <c r="L486" s="931">
        <v>3</v>
      </c>
      <c r="M486" s="931">
        <v>200</v>
      </c>
      <c r="N486" s="931" t="s">
        <v>816</v>
      </c>
      <c r="V486" s="592"/>
    </row>
    <row r="487" spans="1:22" s="58" customFormat="1" ht="15">
      <c r="A487" s="64" t="s">
        <v>675</v>
      </c>
      <c r="B487" s="553" t="s">
        <v>1691</v>
      </c>
      <c r="C487" s="554" t="s">
        <v>812</v>
      </c>
      <c r="D487" s="555">
        <v>1.4</v>
      </c>
      <c r="E487" s="555">
        <v>0.7</v>
      </c>
      <c r="F487" s="555">
        <v>0.69</v>
      </c>
      <c r="G487" s="555">
        <v>4.0999999999999996</v>
      </c>
      <c r="H487" s="555">
        <v>0.5</v>
      </c>
      <c r="I487" s="583"/>
      <c r="J487" s="944" t="s">
        <v>1010</v>
      </c>
      <c r="K487" s="931">
        <v>23.9973484</v>
      </c>
      <c r="L487" s="931">
        <v>3</v>
      </c>
      <c r="M487" s="931">
        <v>200</v>
      </c>
      <c r="N487" s="931" t="s">
        <v>816</v>
      </c>
      <c r="V487" s="592"/>
    </row>
    <row r="488" spans="1:22" s="58" customFormat="1" ht="15">
      <c r="A488" s="64" t="s">
        <v>676</v>
      </c>
      <c r="B488" s="553" t="s">
        <v>1692</v>
      </c>
      <c r="C488" s="554" t="s">
        <v>812</v>
      </c>
      <c r="D488" s="555">
        <v>1.4</v>
      </c>
      <c r="E488" s="555">
        <v>0.7</v>
      </c>
      <c r="F488" s="555">
        <v>0.69</v>
      </c>
      <c r="G488" s="555">
        <v>4.0999999999999996</v>
      </c>
      <c r="H488" s="555">
        <v>0.5</v>
      </c>
      <c r="I488" s="583"/>
      <c r="J488" s="944" t="s">
        <v>1010</v>
      </c>
      <c r="K488" s="931">
        <v>23.9973484</v>
      </c>
      <c r="L488" s="931">
        <v>3</v>
      </c>
      <c r="M488" s="931">
        <v>200</v>
      </c>
      <c r="N488" s="931" t="s">
        <v>816</v>
      </c>
      <c r="V488" s="592"/>
    </row>
    <row r="489" spans="1:22" s="58" customFormat="1" ht="15">
      <c r="A489" s="64" t="s">
        <v>439</v>
      </c>
      <c r="B489" s="553" t="s">
        <v>440</v>
      </c>
      <c r="C489" s="554" t="s">
        <v>814</v>
      </c>
      <c r="D489" s="555">
        <v>19.600000000000001</v>
      </c>
      <c r="E489" s="555">
        <v>0</v>
      </c>
      <c r="F489" s="555">
        <v>5.5</v>
      </c>
      <c r="G489" s="555">
        <v>22.4</v>
      </c>
      <c r="H489" s="555">
        <v>17</v>
      </c>
      <c r="I489" s="583"/>
      <c r="J489" s="944" t="s">
        <v>1010</v>
      </c>
      <c r="K489" s="931">
        <v>10.2691889</v>
      </c>
      <c r="L489" s="931">
        <v>5</v>
      </c>
      <c r="M489" s="931">
        <v>200</v>
      </c>
      <c r="N489" s="931" t="s">
        <v>815</v>
      </c>
      <c r="V489" s="592"/>
    </row>
    <row r="490" spans="1:22" s="58" customFormat="1" ht="15">
      <c r="A490" s="64" t="s">
        <v>82</v>
      </c>
      <c r="B490" s="553" t="s">
        <v>1693</v>
      </c>
      <c r="C490" s="554" t="s">
        <v>814</v>
      </c>
      <c r="D490" s="555">
        <v>58.34</v>
      </c>
      <c r="E490" s="555">
        <v>0</v>
      </c>
      <c r="F490" s="555">
        <v>13.81</v>
      </c>
      <c r="G490" s="555">
        <v>20.02</v>
      </c>
      <c r="H490" s="555">
        <v>4</v>
      </c>
      <c r="I490" s="582">
        <v>40</v>
      </c>
      <c r="J490" s="944" t="s">
        <v>1010</v>
      </c>
      <c r="K490" s="931">
        <v>7.7369679500000004</v>
      </c>
      <c r="L490" s="931">
        <v>6</v>
      </c>
      <c r="M490" s="931">
        <v>15</v>
      </c>
      <c r="N490" s="931" t="s">
        <v>815</v>
      </c>
      <c r="V490" s="592"/>
    </row>
    <row r="491" spans="1:22" s="58" customFormat="1" ht="15">
      <c r="A491" s="64" t="s">
        <v>83</v>
      </c>
      <c r="B491" s="553" t="s">
        <v>1694</v>
      </c>
      <c r="C491" s="554" t="s">
        <v>814</v>
      </c>
      <c r="D491" s="555">
        <v>61.65</v>
      </c>
      <c r="E491" s="555">
        <v>0</v>
      </c>
      <c r="F491" s="555">
        <v>14.59</v>
      </c>
      <c r="G491" s="555">
        <v>21.15</v>
      </c>
      <c r="H491" s="555">
        <v>4.2300000000000004</v>
      </c>
      <c r="I491" s="582">
        <v>40</v>
      </c>
      <c r="J491" s="944" t="s">
        <v>1010</v>
      </c>
      <c r="K491" s="931">
        <v>7.7363983100000002</v>
      </c>
      <c r="L491" s="931">
        <v>6</v>
      </c>
      <c r="M491" s="931">
        <v>15</v>
      </c>
      <c r="N491" s="931" t="s">
        <v>815</v>
      </c>
      <c r="V491" s="592"/>
    </row>
    <row r="492" spans="1:22" s="58" customFormat="1" ht="15">
      <c r="A492" s="64" t="s">
        <v>84</v>
      </c>
      <c r="B492" s="553" t="s">
        <v>1695</v>
      </c>
      <c r="C492" s="554" t="s">
        <v>814</v>
      </c>
      <c r="D492" s="555">
        <v>68.19</v>
      </c>
      <c r="E492" s="555">
        <v>0</v>
      </c>
      <c r="F492" s="555">
        <v>13.35</v>
      </c>
      <c r="G492" s="555">
        <v>22.78</v>
      </c>
      <c r="H492" s="555">
        <v>4.3099999999999996</v>
      </c>
      <c r="I492" s="582">
        <v>40</v>
      </c>
      <c r="J492" s="944" t="s">
        <v>1010</v>
      </c>
      <c r="K492" s="931">
        <v>5.2427892700000003</v>
      </c>
      <c r="L492" s="931">
        <v>5</v>
      </c>
      <c r="M492" s="931">
        <v>50</v>
      </c>
      <c r="N492" s="931" t="s">
        <v>815</v>
      </c>
      <c r="V492" s="592"/>
    </row>
    <row r="493" spans="1:22" s="58" customFormat="1" ht="15">
      <c r="A493" s="64" t="s">
        <v>85</v>
      </c>
      <c r="B493" s="553" t="s">
        <v>1696</v>
      </c>
      <c r="C493" s="554" t="s">
        <v>814</v>
      </c>
      <c r="D493" s="555">
        <v>38.049999999999997</v>
      </c>
      <c r="E493" s="555">
        <v>0</v>
      </c>
      <c r="F493" s="555">
        <v>8.02</v>
      </c>
      <c r="G493" s="555">
        <v>12.05</v>
      </c>
      <c r="H493" s="555">
        <v>0</v>
      </c>
      <c r="I493" s="582">
        <v>40</v>
      </c>
      <c r="J493" s="944" t="s">
        <v>1010</v>
      </c>
      <c r="K493" s="931">
        <v>5.2431316700000004</v>
      </c>
      <c r="L493" s="931">
        <v>5</v>
      </c>
      <c r="M493" s="931">
        <v>50</v>
      </c>
      <c r="N493" s="931" t="s">
        <v>815</v>
      </c>
      <c r="V493" s="592"/>
    </row>
    <row r="494" spans="1:22" s="58" customFormat="1" ht="15">
      <c r="A494" s="64" t="s">
        <v>751</v>
      </c>
      <c r="B494" s="553" t="s">
        <v>752</v>
      </c>
      <c r="C494" s="554" t="s">
        <v>814</v>
      </c>
      <c r="D494" s="555">
        <v>20</v>
      </c>
      <c r="E494" s="555">
        <v>0.2</v>
      </c>
      <c r="F494" s="555">
        <v>0</v>
      </c>
      <c r="G494" s="555">
        <v>0</v>
      </c>
      <c r="H494" s="555">
        <v>0</v>
      </c>
      <c r="I494" s="583"/>
      <c r="J494" s="944" t="s">
        <v>1010</v>
      </c>
      <c r="K494" s="931">
        <v>17.5771637</v>
      </c>
      <c r="L494" s="931">
        <v>1.5</v>
      </c>
      <c r="M494" s="931">
        <v>25</v>
      </c>
      <c r="N494" s="931" t="s">
        <v>815</v>
      </c>
      <c r="V494" s="592"/>
    </row>
    <row r="495" spans="1:22" s="58" customFormat="1" ht="15">
      <c r="A495" s="64" t="s">
        <v>681</v>
      </c>
      <c r="B495" s="553" t="s">
        <v>1697</v>
      </c>
      <c r="C495" s="554" t="s">
        <v>814</v>
      </c>
      <c r="D495" s="555">
        <v>5</v>
      </c>
      <c r="E495" s="555">
        <v>0</v>
      </c>
      <c r="F495" s="555">
        <v>2.98</v>
      </c>
      <c r="G495" s="555">
        <v>14</v>
      </c>
      <c r="H495" s="555">
        <v>1.99</v>
      </c>
      <c r="I495" s="587">
        <v>0</v>
      </c>
      <c r="J495" s="944" t="s">
        <v>1010</v>
      </c>
      <c r="K495" s="931">
        <v>70</v>
      </c>
      <c r="L495" s="931">
        <v>4.93</v>
      </c>
      <c r="M495" s="931">
        <v>200</v>
      </c>
      <c r="N495" s="931" t="s">
        <v>815</v>
      </c>
      <c r="V495" s="592"/>
    </row>
    <row r="496" spans="1:22" s="58" customFormat="1" ht="15">
      <c r="A496" s="64" t="s">
        <v>682</v>
      </c>
      <c r="B496" s="553" t="s">
        <v>1698</v>
      </c>
      <c r="C496" s="554" t="s">
        <v>814</v>
      </c>
      <c r="D496" s="555">
        <v>4.4000000000000004</v>
      </c>
      <c r="E496" s="555">
        <v>0</v>
      </c>
      <c r="F496" s="555">
        <v>2.98</v>
      </c>
      <c r="G496" s="555">
        <v>16.989999999999998</v>
      </c>
      <c r="H496" s="555">
        <v>1.99</v>
      </c>
      <c r="I496" s="587">
        <v>0</v>
      </c>
      <c r="J496" s="944" t="s">
        <v>1010</v>
      </c>
      <c r="K496" s="931">
        <v>80.000263700000005</v>
      </c>
      <c r="L496" s="931">
        <v>4.93</v>
      </c>
      <c r="M496" s="931">
        <v>200</v>
      </c>
      <c r="N496" s="931" t="s">
        <v>815</v>
      </c>
      <c r="V496" s="592"/>
    </row>
    <row r="497" spans="1:22" s="58" customFormat="1" ht="15">
      <c r="A497" s="64" t="s">
        <v>536</v>
      </c>
      <c r="B497" s="553" t="s">
        <v>1699</v>
      </c>
      <c r="C497" s="554" t="s">
        <v>814</v>
      </c>
      <c r="D497" s="555">
        <v>6</v>
      </c>
      <c r="E497" s="555">
        <v>0</v>
      </c>
      <c r="F497" s="555">
        <v>2.5</v>
      </c>
      <c r="G497" s="555">
        <v>7</v>
      </c>
      <c r="H497" s="555">
        <v>2</v>
      </c>
      <c r="I497" s="587">
        <v>0</v>
      </c>
      <c r="J497" s="944" t="s">
        <v>1010</v>
      </c>
      <c r="K497" s="931">
        <v>65</v>
      </c>
      <c r="L497" s="931">
        <v>4.93</v>
      </c>
      <c r="M497" s="931">
        <v>200</v>
      </c>
      <c r="N497" s="931" t="s">
        <v>815</v>
      </c>
      <c r="V497" s="592"/>
    </row>
    <row r="498" spans="1:22" s="58" customFormat="1" ht="15">
      <c r="A498" s="64" t="s">
        <v>537</v>
      </c>
      <c r="B498" s="553" t="s">
        <v>1700</v>
      </c>
      <c r="C498" s="554" t="s">
        <v>814</v>
      </c>
      <c r="D498" s="555">
        <v>5</v>
      </c>
      <c r="E498" s="555">
        <v>0</v>
      </c>
      <c r="F498" s="555">
        <v>3</v>
      </c>
      <c r="G498" s="555">
        <v>14</v>
      </c>
      <c r="H498" s="555">
        <v>2</v>
      </c>
      <c r="I498" s="587">
        <v>0</v>
      </c>
      <c r="J498" s="944" t="s">
        <v>1010</v>
      </c>
      <c r="K498" s="931">
        <v>80</v>
      </c>
      <c r="L498" s="931">
        <v>4.93</v>
      </c>
      <c r="M498" s="931">
        <v>200</v>
      </c>
      <c r="N498" s="931" t="s">
        <v>815</v>
      </c>
      <c r="V498" s="592"/>
    </row>
    <row r="499" spans="1:22" s="58" customFormat="1" ht="15">
      <c r="A499" s="64" t="s">
        <v>258</v>
      </c>
      <c r="B499" s="553" t="s">
        <v>259</v>
      </c>
      <c r="C499" s="554" t="s">
        <v>814</v>
      </c>
      <c r="D499" s="555">
        <v>60</v>
      </c>
      <c r="E499" s="555">
        <v>0.3</v>
      </c>
      <c r="F499" s="555">
        <v>30</v>
      </c>
      <c r="G499" s="555">
        <v>50</v>
      </c>
      <c r="H499" s="555">
        <v>8</v>
      </c>
      <c r="I499" s="583"/>
      <c r="J499" s="944" t="s">
        <v>1010</v>
      </c>
      <c r="K499" s="931">
        <v>7.0538306400000002</v>
      </c>
      <c r="L499" s="931">
        <v>6</v>
      </c>
      <c r="M499" s="931">
        <v>25</v>
      </c>
      <c r="N499" s="931" t="s">
        <v>815</v>
      </c>
      <c r="V499" s="592"/>
    </row>
    <row r="500" spans="1:22" s="58" customFormat="1" ht="15">
      <c r="A500" s="64" t="s">
        <v>260</v>
      </c>
      <c r="B500" s="553" t="s">
        <v>261</v>
      </c>
      <c r="C500" s="554" t="s">
        <v>814</v>
      </c>
      <c r="D500" s="555">
        <v>45</v>
      </c>
      <c r="E500" s="555">
        <v>4.5</v>
      </c>
      <c r="F500" s="555">
        <v>2</v>
      </c>
      <c r="G500" s="555">
        <v>50</v>
      </c>
      <c r="H500" s="555">
        <v>0</v>
      </c>
      <c r="I500" s="583"/>
      <c r="J500" s="944" t="s">
        <v>1010</v>
      </c>
      <c r="K500" s="931">
        <v>7.1610667100000001</v>
      </c>
      <c r="L500" s="931">
        <v>1.5</v>
      </c>
      <c r="M500" s="931">
        <v>25</v>
      </c>
      <c r="N500" s="931" t="s">
        <v>815</v>
      </c>
      <c r="V500" s="592"/>
    </row>
    <row r="501" spans="1:22" s="58" customFormat="1" ht="15">
      <c r="A501" s="64" t="s">
        <v>441</v>
      </c>
      <c r="B501" s="553" t="s">
        <v>442</v>
      </c>
      <c r="C501" s="554" t="s">
        <v>812</v>
      </c>
      <c r="D501" s="555">
        <v>45</v>
      </c>
      <c r="E501" s="555">
        <v>0</v>
      </c>
      <c r="F501" s="555">
        <v>2</v>
      </c>
      <c r="G501" s="555">
        <v>50</v>
      </c>
      <c r="H501" s="555">
        <v>0</v>
      </c>
      <c r="I501" s="583"/>
      <c r="J501" s="944" t="s">
        <v>1010</v>
      </c>
      <c r="K501" s="931">
        <v>6.4449600399999998</v>
      </c>
      <c r="L501" s="931">
        <v>1.5</v>
      </c>
      <c r="M501" s="931">
        <v>25</v>
      </c>
      <c r="N501" s="931" t="s">
        <v>815</v>
      </c>
      <c r="V501" s="592"/>
    </row>
    <row r="502" spans="1:22" s="58" customFormat="1" ht="15">
      <c r="A502" s="64" t="s">
        <v>443</v>
      </c>
      <c r="B502" s="553" t="s">
        <v>444</v>
      </c>
      <c r="C502" s="554" t="s">
        <v>814</v>
      </c>
      <c r="D502" s="555">
        <v>20.5</v>
      </c>
      <c r="E502" s="555">
        <v>0</v>
      </c>
      <c r="F502" s="555">
        <v>24.1</v>
      </c>
      <c r="G502" s="555">
        <v>48.6</v>
      </c>
      <c r="H502" s="555">
        <v>10</v>
      </c>
      <c r="I502" s="583"/>
      <c r="J502" s="944" t="s">
        <v>1010</v>
      </c>
      <c r="K502" s="931">
        <v>15.5622206</v>
      </c>
      <c r="L502" s="931">
        <v>5</v>
      </c>
      <c r="M502" s="931">
        <v>200</v>
      </c>
      <c r="N502" s="931" t="s">
        <v>815</v>
      </c>
      <c r="V502" s="592"/>
    </row>
    <row r="503" spans="1:22" s="58" customFormat="1" ht="15">
      <c r="A503" s="64" t="s">
        <v>445</v>
      </c>
      <c r="B503" s="553" t="s">
        <v>446</v>
      </c>
      <c r="C503" s="554" t="s">
        <v>814</v>
      </c>
      <c r="D503" s="555">
        <v>19.2</v>
      </c>
      <c r="E503" s="555">
        <v>0</v>
      </c>
      <c r="F503" s="555">
        <v>14.2</v>
      </c>
      <c r="G503" s="555">
        <v>14</v>
      </c>
      <c r="H503" s="555">
        <v>16.3</v>
      </c>
      <c r="I503" s="583"/>
      <c r="J503" s="944" t="s">
        <v>1010</v>
      </c>
      <c r="K503" s="931">
        <v>17.5222351</v>
      </c>
      <c r="L503" s="931">
        <v>3</v>
      </c>
      <c r="M503" s="931">
        <v>25</v>
      </c>
      <c r="N503" s="931" t="s">
        <v>815</v>
      </c>
      <c r="V503" s="592"/>
    </row>
    <row r="504" spans="1:22" s="58" customFormat="1" ht="15">
      <c r="A504" s="64" t="s">
        <v>120</v>
      </c>
      <c r="B504" s="553" t="s">
        <v>121</v>
      </c>
      <c r="C504" s="554" t="s">
        <v>814</v>
      </c>
      <c r="D504" s="555">
        <v>130</v>
      </c>
      <c r="E504" s="555">
        <v>0</v>
      </c>
      <c r="F504" s="555">
        <v>0</v>
      </c>
      <c r="G504" s="555">
        <v>0</v>
      </c>
      <c r="H504" s="555">
        <v>0</v>
      </c>
      <c r="I504" s="583"/>
      <c r="J504" s="944" t="s">
        <v>1010</v>
      </c>
      <c r="K504" s="931">
        <v>3.4133499899999999</v>
      </c>
      <c r="L504" s="931">
        <v>2</v>
      </c>
      <c r="M504" s="931">
        <v>10</v>
      </c>
      <c r="N504" s="931" t="s">
        <v>815</v>
      </c>
      <c r="V504" s="592"/>
    </row>
    <row r="505" spans="1:22" s="58" customFormat="1" ht="15">
      <c r="A505" s="64" t="s">
        <v>262</v>
      </c>
      <c r="B505" s="553" t="s">
        <v>263</v>
      </c>
      <c r="C505" s="554" t="s">
        <v>814</v>
      </c>
      <c r="D505" s="555">
        <v>60</v>
      </c>
      <c r="E505" s="555">
        <v>1.5</v>
      </c>
      <c r="F505" s="555">
        <v>30</v>
      </c>
      <c r="G505" s="555">
        <v>10</v>
      </c>
      <c r="H505" s="555">
        <v>0</v>
      </c>
      <c r="I505" s="583"/>
      <c r="J505" s="944" t="s">
        <v>1010</v>
      </c>
      <c r="K505" s="931">
        <v>5.5525809600000002</v>
      </c>
      <c r="L505" s="931">
        <v>3</v>
      </c>
      <c r="M505" s="931">
        <v>25</v>
      </c>
      <c r="N505" s="931" t="s">
        <v>815</v>
      </c>
      <c r="V505" s="592"/>
    </row>
    <row r="506" spans="1:22" s="58" customFormat="1" ht="15">
      <c r="A506" s="64" t="s">
        <v>348</v>
      </c>
      <c r="B506" s="553" t="s">
        <v>349</v>
      </c>
      <c r="C506" s="554" t="s">
        <v>814</v>
      </c>
      <c r="D506" s="555">
        <v>130</v>
      </c>
      <c r="E506" s="555">
        <v>0</v>
      </c>
      <c r="F506" s="555">
        <v>6</v>
      </c>
      <c r="G506" s="555">
        <v>0</v>
      </c>
      <c r="H506" s="555">
        <v>0</v>
      </c>
      <c r="I506" s="585">
        <v>70</v>
      </c>
      <c r="J506" s="944" t="s">
        <v>1010</v>
      </c>
      <c r="K506" s="931">
        <v>3.5695163299999999</v>
      </c>
      <c r="L506" s="931">
        <v>2</v>
      </c>
      <c r="M506" s="931">
        <v>10</v>
      </c>
      <c r="N506" s="931" t="s">
        <v>815</v>
      </c>
      <c r="V506" s="592"/>
    </row>
    <row r="507" spans="1:22" s="58" customFormat="1" ht="15">
      <c r="A507" s="64" t="s">
        <v>350</v>
      </c>
      <c r="B507" s="553" t="s">
        <v>351</v>
      </c>
      <c r="C507" s="554" t="s">
        <v>814</v>
      </c>
      <c r="D507" s="555">
        <v>130</v>
      </c>
      <c r="E507" s="555">
        <v>0</v>
      </c>
      <c r="F507" s="555">
        <v>5</v>
      </c>
      <c r="G507" s="555">
        <v>0</v>
      </c>
      <c r="H507" s="555">
        <v>0</v>
      </c>
      <c r="I507" s="585">
        <v>70</v>
      </c>
      <c r="J507" s="944" t="s">
        <v>1010</v>
      </c>
      <c r="K507" s="931">
        <v>3.8818490099999998</v>
      </c>
      <c r="L507" s="931">
        <v>2</v>
      </c>
      <c r="M507" s="931">
        <v>10</v>
      </c>
      <c r="N507" s="931" t="s">
        <v>815</v>
      </c>
      <c r="V507" s="592"/>
    </row>
    <row r="508" spans="1:22" s="58" customFormat="1" ht="15">
      <c r="A508" s="64" t="s">
        <v>264</v>
      </c>
      <c r="B508" s="553" t="s">
        <v>265</v>
      </c>
      <c r="C508" s="554" t="s">
        <v>814</v>
      </c>
      <c r="D508" s="555">
        <v>50</v>
      </c>
      <c r="E508" s="555">
        <v>1.25</v>
      </c>
      <c r="F508" s="555">
        <v>25</v>
      </c>
      <c r="G508" s="555">
        <v>5</v>
      </c>
      <c r="H508" s="555">
        <v>5</v>
      </c>
      <c r="I508" s="583"/>
      <c r="J508" s="944" t="s">
        <v>1010</v>
      </c>
      <c r="K508" s="931">
        <v>4.7593551099999996</v>
      </c>
      <c r="L508" s="931">
        <v>3</v>
      </c>
      <c r="M508" s="931">
        <v>25</v>
      </c>
      <c r="N508" s="931" t="s">
        <v>815</v>
      </c>
      <c r="V508" s="592"/>
    </row>
    <row r="509" spans="1:22" s="58" customFormat="1" ht="15">
      <c r="A509" s="64" t="s">
        <v>266</v>
      </c>
      <c r="B509" s="553" t="s">
        <v>267</v>
      </c>
      <c r="C509" s="554" t="s">
        <v>814</v>
      </c>
      <c r="D509" s="555">
        <v>40</v>
      </c>
      <c r="E509" s="555">
        <v>4</v>
      </c>
      <c r="F509" s="555">
        <v>10</v>
      </c>
      <c r="G509" s="555">
        <v>60</v>
      </c>
      <c r="H509" s="555">
        <v>10</v>
      </c>
      <c r="I509" s="583"/>
      <c r="J509" s="944" t="s">
        <v>1010</v>
      </c>
      <c r="K509" s="931">
        <v>11.278680100000001</v>
      </c>
      <c r="L509" s="931">
        <v>1.5</v>
      </c>
      <c r="M509" s="931">
        <v>25</v>
      </c>
      <c r="N509" s="931" t="s">
        <v>815</v>
      </c>
      <c r="V509" s="592"/>
    </row>
    <row r="510" spans="1:22" s="58" customFormat="1" ht="15">
      <c r="A510" s="64" t="s">
        <v>87</v>
      </c>
      <c r="B510" s="553" t="s">
        <v>1701</v>
      </c>
      <c r="C510" s="554" t="s">
        <v>814</v>
      </c>
      <c r="D510" s="555">
        <v>11.85</v>
      </c>
      <c r="E510" s="555">
        <v>0.12</v>
      </c>
      <c r="F510" s="555">
        <v>0.71</v>
      </c>
      <c r="G510" s="555">
        <v>1.17</v>
      </c>
      <c r="H510" s="555">
        <v>0.16</v>
      </c>
      <c r="I510" s="585">
        <v>30</v>
      </c>
      <c r="J510" s="944" t="s">
        <v>1010</v>
      </c>
      <c r="K510" s="931">
        <v>23.3591066</v>
      </c>
      <c r="L510" s="931">
        <v>3</v>
      </c>
      <c r="M510" s="931">
        <v>25</v>
      </c>
      <c r="N510" s="931" t="s">
        <v>815</v>
      </c>
      <c r="V510" s="592"/>
    </row>
    <row r="511" spans="1:22" s="58" customFormat="1" ht="15">
      <c r="A511" s="64" t="s">
        <v>88</v>
      </c>
      <c r="B511" s="553" t="s">
        <v>1702</v>
      </c>
      <c r="C511" s="554" t="s">
        <v>814</v>
      </c>
      <c r="D511" s="555">
        <v>11.85</v>
      </c>
      <c r="E511" s="555">
        <v>0.12</v>
      </c>
      <c r="F511" s="555">
        <v>0.71</v>
      </c>
      <c r="G511" s="555">
        <v>1.17</v>
      </c>
      <c r="H511" s="555">
        <v>0.16</v>
      </c>
      <c r="I511" s="583"/>
      <c r="J511" s="944" t="s">
        <v>1010</v>
      </c>
      <c r="K511" s="931">
        <v>23.3591066</v>
      </c>
      <c r="L511" s="931">
        <v>3</v>
      </c>
      <c r="M511" s="931">
        <v>25</v>
      </c>
      <c r="N511" s="931" t="s">
        <v>815</v>
      </c>
      <c r="V511" s="592"/>
    </row>
    <row r="512" spans="1:22" s="58" customFormat="1" ht="15">
      <c r="A512" s="64" t="s">
        <v>585</v>
      </c>
      <c r="B512" s="553" t="s">
        <v>1703</v>
      </c>
      <c r="C512" s="554" t="s">
        <v>814</v>
      </c>
      <c r="D512" s="555">
        <v>8</v>
      </c>
      <c r="E512" s="555">
        <v>0</v>
      </c>
      <c r="F512" s="555">
        <v>4.8</v>
      </c>
      <c r="G512" s="555">
        <v>14</v>
      </c>
      <c r="H512" s="555">
        <v>0</v>
      </c>
      <c r="I512" s="585">
        <v>10</v>
      </c>
      <c r="J512" s="944" t="s">
        <v>1010</v>
      </c>
      <c r="K512" s="931">
        <v>21.99971</v>
      </c>
      <c r="L512" s="931">
        <v>3</v>
      </c>
      <c r="M512" s="931">
        <v>50</v>
      </c>
      <c r="N512" s="931" t="s">
        <v>815</v>
      </c>
      <c r="V512" s="592"/>
    </row>
    <row r="513" spans="1:22" s="58" customFormat="1" ht="15">
      <c r="A513" s="64" t="s">
        <v>89</v>
      </c>
      <c r="B513" s="553" t="s">
        <v>1704</v>
      </c>
      <c r="C513" s="554" t="s">
        <v>814</v>
      </c>
      <c r="D513" s="555">
        <v>10.18</v>
      </c>
      <c r="E513" s="555">
        <v>0.11</v>
      </c>
      <c r="F513" s="555">
        <v>0.66</v>
      </c>
      <c r="G513" s="555">
        <v>1.0900000000000001</v>
      </c>
      <c r="H513" s="555">
        <v>0.15</v>
      </c>
      <c r="I513" s="585">
        <v>10</v>
      </c>
      <c r="J513" s="944" t="s">
        <v>1010</v>
      </c>
      <c r="K513" s="931">
        <v>17.384687700000001</v>
      </c>
      <c r="L513" s="931">
        <v>3</v>
      </c>
      <c r="M513" s="931">
        <v>50</v>
      </c>
      <c r="N513" s="931" t="s">
        <v>815</v>
      </c>
      <c r="V513" s="592"/>
    </row>
    <row r="514" spans="1:22" s="58" customFormat="1" ht="15">
      <c r="A514" s="64" t="s">
        <v>90</v>
      </c>
      <c r="B514" s="553" t="s">
        <v>1705</v>
      </c>
      <c r="C514" s="554" t="s">
        <v>814</v>
      </c>
      <c r="D514" s="555">
        <v>20.99</v>
      </c>
      <c r="E514" s="555">
        <v>0.2</v>
      </c>
      <c r="F514" s="555">
        <v>1.23</v>
      </c>
      <c r="G514" s="555">
        <v>2.0499999999999998</v>
      </c>
      <c r="H514" s="555">
        <v>0.28000000000000003</v>
      </c>
      <c r="I514" s="585">
        <v>10</v>
      </c>
      <c r="J514" s="944" t="s">
        <v>1010</v>
      </c>
      <c r="K514" s="931">
        <v>16.0621796</v>
      </c>
      <c r="L514" s="931">
        <v>3</v>
      </c>
      <c r="M514" s="931">
        <v>25</v>
      </c>
      <c r="N514" s="931" t="s">
        <v>815</v>
      </c>
      <c r="V514" s="592"/>
    </row>
    <row r="515" spans="1:22" s="58" customFormat="1" ht="15">
      <c r="A515" s="64" t="s">
        <v>447</v>
      </c>
      <c r="B515" s="553" t="s">
        <v>448</v>
      </c>
      <c r="C515" s="554" t="s">
        <v>814</v>
      </c>
      <c r="D515" s="555">
        <v>39</v>
      </c>
      <c r="E515" s="555">
        <v>0</v>
      </c>
      <c r="F515" s="555">
        <v>29</v>
      </c>
      <c r="G515" s="555">
        <v>34</v>
      </c>
      <c r="H515" s="555">
        <v>10</v>
      </c>
      <c r="I515" s="583"/>
      <c r="J515" s="944" t="s">
        <v>1010</v>
      </c>
      <c r="K515" s="931">
        <v>10.753167899999999</v>
      </c>
      <c r="L515" s="931">
        <v>5</v>
      </c>
      <c r="M515" s="931">
        <v>200</v>
      </c>
      <c r="N515" s="931" t="s">
        <v>815</v>
      </c>
      <c r="V515" s="592"/>
    </row>
    <row r="516" spans="1:22" s="58" customFormat="1" ht="15">
      <c r="A516" s="64" t="s">
        <v>268</v>
      </c>
      <c r="B516" s="553" t="s">
        <v>269</v>
      </c>
      <c r="C516" s="554" t="s">
        <v>814</v>
      </c>
      <c r="D516" s="555">
        <v>80</v>
      </c>
      <c r="E516" s="555">
        <v>3.2</v>
      </c>
      <c r="F516" s="555">
        <v>20</v>
      </c>
      <c r="G516" s="555">
        <v>70</v>
      </c>
      <c r="H516" s="555">
        <v>20</v>
      </c>
      <c r="I516" s="585">
        <v>70</v>
      </c>
      <c r="J516" s="944" t="s">
        <v>1010</v>
      </c>
      <c r="K516" s="931">
        <v>5.2083333300000003</v>
      </c>
      <c r="L516" s="931">
        <v>2</v>
      </c>
      <c r="M516" s="931">
        <v>15</v>
      </c>
      <c r="N516" s="931" t="s">
        <v>815</v>
      </c>
      <c r="V516" s="592"/>
    </row>
    <row r="517" spans="1:22" s="58" customFormat="1" ht="15">
      <c r="A517" s="64" t="s">
        <v>314</v>
      </c>
      <c r="B517" s="553" t="s">
        <v>1732</v>
      </c>
      <c r="C517" s="554" t="s">
        <v>814</v>
      </c>
      <c r="D517" s="555">
        <v>25</v>
      </c>
      <c r="E517" s="555">
        <v>2.5</v>
      </c>
      <c r="F517" s="555">
        <v>2</v>
      </c>
      <c r="G517" s="555">
        <v>30</v>
      </c>
      <c r="H517" s="555">
        <v>0</v>
      </c>
      <c r="I517" s="583"/>
      <c r="J517" s="944" t="s">
        <v>1010</v>
      </c>
      <c r="K517" s="931">
        <v>4.4444444399999998</v>
      </c>
      <c r="L517" s="931">
        <v>1.5</v>
      </c>
      <c r="M517" s="931">
        <v>25</v>
      </c>
      <c r="N517" s="931" t="s">
        <v>815</v>
      </c>
      <c r="V517" s="592"/>
    </row>
    <row r="518" spans="1:22" s="58" customFormat="1" ht="15">
      <c r="A518" s="64" t="s">
        <v>776</v>
      </c>
      <c r="B518" s="553" t="s">
        <v>1706</v>
      </c>
      <c r="C518" s="554" t="s">
        <v>812</v>
      </c>
      <c r="D518" s="555">
        <v>35.020000000000003</v>
      </c>
      <c r="E518" s="555">
        <v>4.12</v>
      </c>
      <c r="F518" s="555">
        <v>2.09</v>
      </c>
      <c r="G518" s="555">
        <v>49.14</v>
      </c>
      <c r="H518" s="555">
        <v>3.02</v>
      </c>
      <c r="I518" s="585">
        <v>70</v>
      </c>
      <c r="J518" s="944" t="s">
        <v>1010</v>
      </c>
      <c r="K518" s="931">
        <v>7.3312984800000001</v>
      </c>
      <c r="L518" s="931">
        <v>1.5</v>
      </c>
      <c r="M518" s="931">
        <v>25</v>
      </c>
      <c r="N518" s="931" t="s">
        <v>816</v>
      </c>
      <c r="V518" s="592"/>
    </row>
    <row r="519" spans="1:22" s="58" customFormat="1" ht="15">
      <c r="A519" s="64" t="s">
        <v>677</v>
      </c>
      <c r="B519" s="553" t="s">
        <v>1707</v>
      </c>
      <c r="C519" s="554" t="s">
        <v>814</v>
      </c>
      <c r="D519" s="555">
        <v>40</v>
      </c>
      <c r="E519" s="555">
        <v>0</v>
      </c>
      <c r="F519" s="555">
        <v>5.04</v>
      </c>
      <c r="G519" s="555">
        <v>73.510000000000005</v>
      </c>
      <c r="H519" s="555">
        <v>2.82</v>
      </c>
      <c r="I519" s="585">
        <v>70</v>
      </c>
      <c r="J519" s="944" t="s">
        <v>1010</v>
      </c>
      <c r="K519" s="931">
        <v>7</v>
      </c>
      <c r="L519" s="931">
        <v>1.5</v>
      </c>
      <c r="M519" s="931">
        <v>25</v>
      </c>
      <c r="N519" s="931" t="s">
        <v>815</v>
      </c>
      <c r="V519" s="592"/>
    </row>
    <row r="520" spans="1:22" s="58" customFormat="1" ht="15">
      <c r="A520" s="64" t="s">
        <v>359</v>
      </c>
      <c r="B520" s="553" t="s">
        <v>360</v>
      </c>
      <c r="C520" s="554" t="s">
        <v>812</v>
      </c>
      <c r="D520" s="555">
        <v>14.5</v>
      </c>
      <c r="E520" s="555">
        <v>1.45</v>
      </c>
      <c r="F520" s="555">
        <v>0</v>
      </c>
      <c r="G520" s="555">
        <v>300</v>
      </c>
      <c r="H520" s="555">
        <v>0</v>
      </c>
      <c r="I520" s="585">
        <v>70</v>
      </c>
      <c r="J520" s="944" t="s">
        <v>1010</v>
      </c>
      <c r="K520" s="931">
        <v>6.66720004</v>
      </c>
      <c r="L520" s="931">
        <v>1.5</v>
      </c>
      <c r="M520" s="931">
        <v>25</v>
      </c>
      <c r="N520" s="931" t="s">
        <v>816</v>
      </c>
      <c r="V520" s="592"/>
    </row>
    <row r="521" spans="1:22" s="58" customFormat="1" ht="15">
      <c r="A521" s="64" t="s">
        <v>23</v>
      </c>
      <c r="B521" s="553" t="s">
        <v>1708</v>
      </c>
      <c r="C521" s="554" t="s">
        <v>812</v>
      </c>
      <c r="D521" s="555">
        <v>19.66</v>
      </c>
      <c r="E521" s="555">
        <v>0.32</v>
      </c>
      <c r="F521" s="555">
        <v>1.0900000000000001</v>
      </c>
      <c r="G521" s="555">
        <v>3.27</v>
      </c>
      <c r="H521" s="555">
        <v>2.77</v>
      </c>
      <c r="I521" s="585">
        <v>70</v>
      </c>
      <c r="J521" s="944" t="s">
        <v>1010</v>
      </c>
      <c r="K521" s="931">
        <v>8.2448167699999999</v>
      </c>
      <c r="L521" s="931">
        <v>1.5</v>
      </c>
      <c r="M521" s="931">
        <v>25</v>
      </c>
      <c r="N521" s="931" t="s">
        <v>816</v>
      </c>
      <c r="V521" s="592"/>
    </row>
    <row r="522" spans="1:22" s="58" customFormat="1" ht="15">
      <c r="A522" s="64" t="s">
        <v>24</v>
      </c>
      <c r="B522" s="553" t="s">
        <v>1709</v>
      </c>
      <c r="C522" s="554" t="s">
        <v>812</v>
      </c>
      <c r="D522" s="555">
        <v>37.4</v>
      </c>
      <c r="E522" s="555">
        <v>4.38</v>
      </c>
      <c r="F522" s="555">
        <v>2.38</v>
      </c>
      <c r="G522" s="555">
        <v>56.62</v>
      </c>
      <c r="H522" s="555">
        <v>25.39</v>
      </c>
      <c r="I522" s="585">
        <v>70</v>
      </c>
      <c r="J522" s="944" t="s">
        <v>1010</v>
      </c>
      <c r="K522" s="931">
        <v>7.2440804300000003</v>
      </c>
      <c r="L522" s="931">
        <v>1.5</v>
      </c>
      <c r="M522" s="931">
        <v>25</v>
      </c>
      <c r="N522" s="931" t="s">
        <v>816</v>
      </c>
      <c r="V522" s="592"/>
    </row>
    <row r="523" spans="1:22" s="58" customFormat="1" ht="15">
      <c r="A523" s="64" t="s">
        <v>133</v>
      </c>
      <c r="B523" s="553" t="s">
        <v>1710</v>
      </c>
      <c r="C523" s="554" t="s">
        <v>812</v>
      </c>
      <c r="D523" s="555">
        <v>7</v>
      </c>
      <c r="E523" s="555">
        <v>0.7</v>
      </c>
      <c r="F523" s="555">
        <v>0</v>
      </c>
      <c r="G523" s="555">
        <v>400</v>
      </c>
      <c r="H523" s="555">
        <v>0</v>
      </c>
      <c r="I523" s="585">
        <v>70</v>
      </c>
      <c r="J523" s="944" t="s">
        <v>1010</v>
      </c>
      <c r="K523" s="931">
        <v>32.224800199999997</v>
      </c>
      <c r="L523" s="931">
        <v>1.5</v>
      </c>
      <c r="M523" s="931">
        <v>50</v>
      </c>
      <c r="N523" s="931" t="s">
        <v>816</v>
      </c>
      <c r="V523" s="592"/>
    </row>
    <row r="524" spans="1:22" s="58" customFormat="1" ht="15">
      <c r="A524" s="64" t="s">
        <v>767</v>
      </c>
      <c r="B524" s="553" t="s">
        <v>768</v>
      </c>
      <c r="C524" s="554" t="s">
        <v>814</v>
      </c>
      <c r="D524" s="555">
        <v>2</v>
      </c>
      <c r="E524" s="555">
        <v>0.08</v>
      </c>
      <c r="F524" s="555">
        <v>1</v>
      </c>
      <c r="G524" s="555">
        <v>1</v>
      </c>
      <c r="H524" s="555">
        <v>0</v>
      </c>
      <c r="I524" s="583"/>
      <c r="J524" s="944" t="s">
        <v>1010</v>
      </c>
      <c r="K524" s="931">
        <v>9.0632250600000006</v>
      </c>
      <c r="L524" s="931">
        <v>3</v>
      </c>
      <c r="M524" s="931">
        <v>25</v>
      </c>
      <c r="N524" s="931" t="s">
        <v>815</v>
      </c>
      <c r="V524" s="592"/>
    </row>
    <row r="525" spans="1:22" s="58" customFormat="1" ht="15">
      <c r="A525" s="64" t="s">
        <v>753</v>
      </c>
      <c r="B525" s="553" t="s">
        <v>754</v>
      </c>
      <c r="C525" s="554" t="s">
        <v>812</v>
      </c>
      <c r="D525" s="555">
        <v>0.7</v>
      </c>
      <c r="E525" s="555">
        <v>0.01</v>
      </c>
      <c r="F525" s="555">
        <v>0.2</v>
      </c>
      <c r="G525" s="555">
        <v>0.2</v>
      </c>
      <c r="H525" s="555">
        <v>0</v>
      </c>
      <c r="I525" s="583"/>
      <c r="J525" s="944" t="s">
        <v>1010</v>
      </c>
      <c r="K525" s="931">
        <v>4.8337200300000003</v>
      </c>
      <c r="L525" s="931">
        <v>3.5</v>
      </c>
      <c r="M525" s="931">
        <v>50</v>
      </c>
      <c r="N525" s="931" t="s">
        <v>816</v>
      </c>
      <c r="V525" s="592"/>
    </row>
    <row r="526" spans="1:22" s="58" customFormat="1" ht="15">
      <c r="A526" s="64" t="s">
        <v>761</v>
      </c>
      <c r="B526" s="553" t="s">
        <v>762</v>
      </c>
      <c r="C526" s="554" t="s">
        <v>812</v>
      </c>
      <c r="D526" s="555">
        <v>0.5</v>
      </c>
      <c r="E526" s="555">
        <v>0.01</v>
      </c>
      <c r="F526" s="555">
        <v>0.05</v>
      </c>
      <c r="G526" s="555">
        <v>0</v>
      </c>
      <c r="H526" s="555">
        <v>0</v>
      </c>
      <c r="I526" s="583"/>
      <c r="J526" s="944" t="s">
        <v>1010</v>
      </c>
      <c r="K526" s="931">
        <v>16.572754400000001</v>
      </c>
      <c r="L526" s="931">
        <v>9.6183674299999993</v>
      </c>
      <c r="M526" s="931">
        <v>50</v>
      </c>
      <c r="N526" s="931" t="s">
        <v>816</v>
      </c>
      <c r="V526" s="592"/>
    </row>
    <row r="527" spans="1:22" s="58" customFormat="1" ht="15">
      <c r="A527" s="64" t="s">
        <v>763</v>
      </c>
      <c r="B527" s="553" t="s">
        <v>764</v>
      </c>
      <c r="C527" s="554" t="s">
        <v>812</v>
      </c>
      <c r="D527" s="555">
        <v>0.7</v>
      </c>
      <c r="E527" s="555">
        <v>0.01</v>
      </c>
      <c r="F527" s="555">
        <v>0.1</v>
      </c>
      <c r="G527" s="555">
        <v>0.2</v>
      </c>
      <c r="H527" s="555">
        <v>0</v>
      </c>
      <c r="I527" s="583"/>
      <c r="J527" s="944" t="s">
        <v>1010</v>
      </c>
      <c r="K527" s="931">
        <v>4.8337200300000003</v>
      </c>
      <c r="L527" s="931">
        <v>3.5</v>
      </c>
      <c r="M527" s="931">
        <v>200</v>
      </c>
      <c r="N527" s="931" t="s">
        <v>816</v>
      </c>
      <c r="V527" s="592"/>
    </row>
    <row r="528" spans="1:22" s="58" customFormat="1" ht="15">
      <c r="A528" s="64" t="s">
        <v>92</v>
      </c>
      <c r="B528" s="553" t="s">
        <v>1711</v>
      </c>
      <c r="C528" s="554" t="s">
        <v>814</v>
      </c>
      <c r="D528" s="555">
        <v>102.3</v>
      </c>
      <c r="E528" s="555">
        <v>0</v>
      </c>
      <c r="F528" s="555">
        <v>0.64</v>
      </c>
      <c r="G528" s="555">
        <v>0.78</v>
      </c>
      <c r="H528" s="555">
        <v>0.31</v>
      </c>
      <c r="I528" s="585">
        <v>70</v>
      </c>
      <c r="J528" s="944" t="s">
        <v>1010</v>
      </c>
      <c r="K528" s="931">
        <v>2.63634776</v>
      </c>
      <c r="L528" s="931">
        <v>2</v>
      </c>
      <c r="M528" s="931">
        <v>10</v>
      </c>
      <c r="N528" s="931" t="s">
        <v>815</v>
      </c>
      <c r="V528" s="592"/>
    </row>
    <row r="529" spans="1:22" s="58" customFormat="1" ht="15">
      <c r="A529" s="64" t="s">
        <v>93</v>
      </c>
      <c r="B529" s="553" t="s">
        <v>1712</v>
      </c>
      <c r="C529" s="554" t="s">
        <v>814</v>
      </c>
      <c r="D529" s="555">
        <v>41.17</v>
      </c>
      <c r="E529" s="555">
        <v>0</v>
      </c>
      <c r="F529" s="555">
        <v>10.66</v>
      </c>
      <c r="G529" s="555">
        <v>10.78</v>
      </c>
      <c r="H529" s="555">
        <v>2.97</v>
      </c>
      <c r="I529" s="583"/>
      <c r="J529" s="944" t="s">
        <v>1010</v>
      </c>
      <c r="K529" s="931">
        <v>9.9347563999999995</v>
      </c>
      <c r="L529" s="931">
        <v>3.01</v>
      </c>
      <c r="M529" s="931">
        <v>15</v>
      </c>
      <c r="N529" s="931" t="s">
        <v>815</v>
      </c>
      <c r="V529" s="592"/>
    </row>
    <row r="530" spans="1:22" s="58" customFormat="1" ht="15">
      <c r="A530" s="64" t="s">
        <v>94</v>
      </c>
      <c r="B530" s="553" t="s">
        <v>1713</v>
      </c>
      <c r="C530" s="554" t="s">
        <v>814</v>
      </c>
      <c r="D530" s="555">
        <v>41.17</v>
      </c>
      <c r="E530" s="555">
        <v>0</v>
      </c>
      <c r="F530" s="555">
        <v>10.66</v>
      </c>
      <c r="G530" s="555">
        <v>10.78</v>
      </c>
      <c r="H530" s="555">
        <v>2.97</v>
      </c>
      <c r="I530" s="583"/>
      <c r="J530" s="944" t="s">
        <v>1010</v>
      </c>
      <c r="K530" s="931">
        <v>9.9347563999999995</v>
      </c>
      <c r="L530" s="931">
        <v>3.01</v>
      </c>
      <c r="M530" s="931">
        <v>15</v>
      </c>
      <c r="N530" s="931" t="s">
        <v>815</v>
      </c>
      <c r="V530" s="592"/>
    </row>
    <row r="531" spans="1:22" s="58" customFormat="1" ht="15">
      <c r="A531" s="64" t="s">
        <v>95</v>
      </c>
      <c r="B531" s="553" t="s">
        <v>1714</v>
      </c>
      <c r="C531" s="554" t="s">
        <v>814</v>
      </c>
      <c r="D531" s="555">
        <v>41.17</v>
      </c>
      <c r="E531" s="555">
        <v>0</v>
      </c>
      <c r="F531" s="555">
        <v>10.66</v>
      </c>
      <c r="G531" s="555">
        <v>10.78</v>
      </c>
      <c r="H531" s="555">
        <v>2.97</v>
      </c>
      <c r="I531" s="582">
        <v>40</v>
      </c>
      <c r="J531" s="944" t="s">
        <v>1010</v>
      </c>
      <c r="K531" s="931">
        <v>9.9347563999999995</v>
      </c>
      <c r="L531" s="931">
        <v>3.01</v>
      </c>
      <c r="M531" s="931">
        <v>15</v>
      </c>
      <c r="N531" s="931" t="s">
        <v>815</v>
      </c>
      <c r="V531" s="592"/>
    </row>
    <row r="532" spans="1:22" s="58" customFormat="1" ht="15">
      <c r="A532" s="64" t="s">
        <v>270</v>
      </c>
      <c r="B532" s="553" t="s">
        <v>271</v>
      </c>
      <c r="C532" s="554" t="s">
        <v>814</v>
      </c>
      <c r="D532" s="555">
        <v>16.100000000000001</v>
      </c>
      <c r="E532" s="555">
        <v>0</v>
      </c>
      <c r="F532" s="555">
        <v>6.4</v>
      </c>
      <c r="G532" s="555">
        <v>14.3</v>
      </c>
      <c r="H532" s="555">
        <v>0</v>
      </c>
      <c r="I532" s="583"/>
      <c r="J532" s="944" t="s">
        <v>1010</v>
      </c>
      <c r="K532" s="931">
        <v>18.914556600000001</v>
      </c>
      <c r="L532" s="931">
        <v>3</v>
      </c>
      <c r="M532" s="931">
        <v>25</v>
      </c>
      <c r="N532" s="931" t="s">
        <v>815</v>
      </c>
      <c r="V532" s="592"/>
    </row>
    <row r="533" spans="1:22" s="58" customFormat="1" ht="15">
      <c r="A533" s="64" t="s">
        <v>97</v>
      </c>
      <c r="B533" s="553" t="s">
        <v>1715</v>
      </c>
      <c r="C533" s="554" t="s">
        <v>814</v>
      </c>
      <c r="D533" s="555">
        <v>2.2599999999999998</v>
      </c>
      <c r="E533" s="555">
        <v>0.02</v>
      </c>
      <c r="F533" s="555">
        <v>4.18</v>
      </c>
      <c r="G533" s="555">
        <v>0.5</v>
      </c>
      <c r="H533" s="555">
        <v>1.39</v>
      </c>
      <c r="I533" s="583"/>
      <c r="J533" s="944" t="s">
        <v>1010</v>
      </c>
      <c r="K533" s="931">
        <v>27.055021499999999</v>
      </c>
      <c r="L533" s="931">
        <v>0.95</v>
      </c>
      <c r="M533" s="931">
        <v>200</v>
      </c>
      <c r="N533" s="931" t="s">
        <v>815</v>
      </c>
      <c r="V533" s="592"/>
    </row>
    <row r="534" spans="1:22" s="58" customFormat="1" ht="15">
      <c r="A534" s="64" t="s">
        <v>474</v>
      </c>
      <c r="B534" s="553" t="s">
        <v>475</v>
      </c>
      <c r="C534" s="554" t="s">
        <v>814</v>
      </c>
      <c r="D534" s="555">
        <v>20</v>
      </c>
      <c r="E534" s="555">
        <v>0</v>
      </c>
      <c r="F534" s="555">
        <v>20</v>
      </c>
      <c r="G534" s="555">
        <v>20</v>
      </c>
      <c r="H534" s="555">
        <v>0</v>
      </c>
      <c r="I534" s="583"/>
      <c r="J534" s="944" t="s">
        <v>1010</v>
      </c>
      <c r="K534" s="931">
        <v>10</v>
      </c>
      <c r="L534" s="931">
        <v>6</v>
      </c>
      <c r="M534" s="931">
        <v>25</v>
      </c>
      <c r="N534" s="931" t="s">
        <v>815</v>
      </c>
      <c r="V534" s="592"/>
    </row>
    <row r="535" spans="1:22" s="58" customFormat="1" ht="15">
      <c r="A535" s="64" t="s">
        <v>122</v>
      </c>
      <c r="B535" s="553" t="s">
        <v>123</v>
      </c>
      <c r="C535" s="554" t="s">
        <v>814</v>
      </c>
      <c r="D535" s="555">
        <v>90</v>
      </c>
      <c r="E535" s="555">
        <v>0</v>
      </c>
      <c r="F535" s="555">
        <v>0</v>
      </c>
      <c r="G535" s="555">
        <v>0</v>
      </c>
      <c r="H535" s="555">
        <v>0</v>
      </c>
      <c r="I535" s="583"/>
      <c r="J535" s="944" t="s">
        <v>1010</v>
      </c>
      <c r="K535" s="931">
        <v>4.5</v>
      </c>
      <c r="L535" s="931">
        <v>3</v>
      </c>
      <c r="M535" s="931">
        <v>20</v>
      </c>
      <c r="N535" s="931" t="s">
        <v>815</v>
      </c>
      <c r="V535" s="592"/>
    </row>
    <row r="536" spans="1:22" s="58" customFormat="1" ht="15">
      <c r="A536" s="64" t="s">
        <v>572</v>
      </c>
      <c r="B536" s="553" t="s">
        <v>1716</v>
      </c>
      <c r="C536" s="554" t="s">
        <v>814</v>
      </c>
      <c r="D536" s="555">
        <v>5.2</v>
      </c>
      <c r="E536" s="555">
        <v>0.5</v>
      </c>
      <c r="F536" s="555">
        <v>3.6</v>
      </c>
      <c r="G536" s="555">
        <v>12.8</v>
      </c>
      <c r="H536" s="555">
        <v>0</v>
      </c>
      <c r="I536" s="585">
        <v>25</v>
      </c>
      <c r="J536" s="944" t="s">
        <v>799</v>
      </c>
      <c r="K536" s="931">
        <v>17.702127699999998</v>
      </c>
      <c r="L536" s="931">
        <v>4.8099999999999996</v>
      </c>
      <c r="M536" s="931">
        <v>200</v>
      </c>
      <c r="N536" s="931" t="s">
        <v>815</v>
      </c>
      <c r="V536" s="592"/>
    </row>
    <row r="537" spans="1:22" s="58" customFormat="1" ht="15">
      <c r="A537" s="64" t="s">
        <v>611</v>
      </c>
      <c r="B537" s="553" t="s">
        <v>1717</v>
      </c>
      <c r="C537" s="554" t="s">
        <v>814</v>
      </c>
      <c r="D537" s="555">
        <v>8</v>
      </c>
      <c r="E537" s="555">
        <v>0</v>
      </c>
      <c r="F537" s="555">
        <v>6</v>
      </c>
      <c r="G537" s="555">
        <v>20</v>
      </c>
      <c r="H537" s="555">
        <v>1</v>
      </c>
      <c r="I537" s="585">
        <v>25</v>
      </c>
      <c r="J537" s="944" t="s">
        <v>799</v>
      </c>
      <c r="K537" s="931">
        <v>16</v>
      </c>
      <c r="L537" s="931">
        <v>4.8099999999999996</v>
      </c>
      <c r="M537" s="931">
        <v>200</v>
      </c>
      <c r="N537" s="931" t="s">
        <v>815</v>
      </c>
      <c r="V537" s="592"/>
    </row>
    <row r="538" spans="1:22" s="58" customFormat="1" ht="15">
      <c r="A538" s="64" t="s">
        <v>659</v>
      </c>
      <c r="B538" s="553" t="s">
        <v>1718</v>
      </c>
      <c r="C538" s="554" t="s">
        <v>814</v>
      </c>
      <c r="D538" s="555">
        <v>7.3</v>
      </c>
      <c r="E538" s="555">
        <v>2.2000000000000002</v>
      </c>
      <c r="F538" s="555">
        <v>5.35</v>
      </c>
      <c r="G538" s="555">
        <v>17.63</v>
      </c>
      <c r="H538" s="555">
        <v>1.83</v>
      </c>
      <c r="I538" s="585">
        <v>25</v>
      </c>
      <c r="J538" s="944" t="s">
        <v>799</v>
      </c>
      <c r="K538" s="931">
        <v>22.901960800000001</v>
      </c>
      <c r="L538" s="931">
        <v>4.8099999999999996</v>
      </c>
      <c r="M538" s="931">
        <v>200</v>
      </c>
      <c r="N538" s="931" t="s">
        <v>815</v>
      </c>
      <c r="V538" s="592"/>
    </row>
    <row r="539" spans="1:22" s="58" customFormat="1" ht="15">
      <c r="A539" s="64" t="s">
        <v>660</v>
      </c>
      <c r="B539" s="553" t="s">
        <v>1719</v>
      </c>
      <c r="C539" s="554" t="s">
        <v>814</v>
      </c>
      <c r="D539" s="555">
        <v>7.3</v>
      </c>
      <c r="E539" s="555">
        <v>2.2000000000000002</v>
      </c>
      <c r="F539" s="555">
        <v>5.04</v>
      </c>
      <c r="G539" s="555">
        <v>13.86</v>
      </c>
      <c r="H539" s="555">
        <v>1.82</v>
      </c>
      <c r="I539" s="585">
        <v>25</v>
      </c>
      <c r="J539" s="944" t="s">
        <v>799</v>
      </c>
      <c r="K539" s="931">
        <v>22.901960800000001</v>
      </c>
      <c r="L539" s="931">
        <v>4.8099999999999996</v>
      </c>
      <c r="M539" s="931">
        <v>200</v>
      </c>
      <c r="N539" s="931" t="s">
        <v>815</v>
      </c>
      <c r="V539" s="592"/>
    </row>
    <row r="540" spans="1:22" s="58" customFormat="1" ht="15">
      <c r="A540" s="64" t="s">
        <v>770</v>
      </c>
      <c r="B540" s="553" t="s">
        <v>1720</v>
      </c>
      <c r="C540" s="554" t="s">
        <v>814</v>
      </c>
      <c r="D540" s="555">
        <v>5.84</v>
      </c>
      <c r="E540" s="555">
        <v>0.39</v>
      </c>
      <c r="F540" s="555">
        <v>10.98</v>
      </c>
      <c r="G540" s="555">
        <v>5.59</v>
      </c>
      <c r="H540" s="555">
        <v>1.99</v>
      </c>
      <c r="I540" s="585">
        <v>25</v>
      </c>
      <c r="J540" s="944" t="s">
        <v>799</v>
      </c>
      <c r="K540" s="933">
        <v>17.1449541</v>
      </c>
      <c r="L540" s="933">
        <v>4.8099999999999996</v>
      </c>
      <c r="M540" s="933">
        <v>200</v>
      </c>
      <c r="N540" s="933" t="s">
        <v>815</v>
      </c>
      <c r="V540" s="592"/>
    </row>
    <row r="541" spans="1:22">
      <c r="B541" s="50" t="s">
        <v>817</v>
      </c>
    </row>
  </sheetData>
  <sheetProtection algorithmName="SHA-512" hashValue="S4bf9h/s+tIbVoerXwJwPoXDuj7M7T/om0rfxWIGjq5XcJTgNlBYgdaBBDIKIIl++XqKkgu/IIFBART/l0Jc4g==" saltValue="4cu4kL2+o3ptW1m3Xba39g==" spinCount="100000" sheet="1" formatColumns="0" autoFilter="0"/>
  <sortState ref="A2:L573">
    <sortCondition ref="B2:B573"/>
  </sortState>
  <customSheetViews>
    <customSheetView guid="{0E46878E-35A0-4520-9188-2905702DCB38}">
      <selection activeCell="K6" sqref="K6"/>
      <pageMargins left="0.7" right="0.7" top="0.78740157499999996" bottom="0.78740157499999996" header="0.3" footer="0.3"/>
      <pageSetup paperSize="9" orientation="portrait" horizontalDpi="1200" verticalDpi="1200" r:id="rId1"/>
    </customSheetView>
  </customSheetViews>
  <conditionalFormatting sqref="N12:N540 D1:L1 C12:C1048576">
    <cfRule type="cellIs" dxfId="164" priority="13" operator="equal">
      <formula>"l/ha"</formula>
    </cfRule>
    <cfRule type="cellIs" dxfId="163" priority="14" operator="equal">
      <formula>"m³/ha"</formula>
    </cfRule>
  </conditionalFormatting>
  <conditionalFormatting sqref="C1:C5 C11">
    <cfRule type="cellIs" dxfId="162" priority="9" operator="equal">
      <formula>"l/ha"</formula>
    </cfRule>
    <cfRule type="cellIs" dxfId="161" priority="10" operator="equal">
      <formula>"m³/ha"</formula>
    </cfRule>
  </conditionalFormatting>
  <conditionalFormatting sqref="C6:C10">
    <cfRule type="cellIs" dxfId="160" priority="7" operator="equal">
      <formula>"l/ha"</formula>
    </cfRule>
    <cfRule type="cellIs" dxfId="159" priority="8" operator="equal">
      <formula>"m³/ha"</formula>
    </cfRule>
  </conditionalFormatting>
  <conditionalFormatting sqref="M1:P1">
    <cfRule type="cellIs" dxfId="158" priority="1" operator="equal">
      <formula>"l/ha"</formula>
    </cfRule>
    <cfRule type="cellIs" dxfId="157" priority="2" operator="equal">
      <formula>"m³/ha"</formula>
    </cfRule>
  </conditionalFormatting>
  <dataValidations count="1">
    <dataValidation type="list" allowBlank="1" showInputMessage="1" showErrorMessage="1" sqref="C2:C11">
      <formula1>$C$25:$C$26</formula1>
    </dataValidation>
  </dataValidations>
  <pageMargins left="0.78740157480314965" right="0.39370078740157483" top="0.78740157480314965" bottom="0.59055118110236227" header="0.31496062992125984" footer="0.31496062992125984"/>
  <pageSetup paperSize="9" scale="63" fitToHeight="8" orientation="portrait" r:id="rId2"/>
  <headerFooter>
    <oddHeader>&amp;L&amp;"-,Standard"&amp;11Alle Angaben ohne Gewähr&amp;R&amp;G</oddHeader>
    <oddFooter>&amp;L&amp;"-,Standard"&amp;11&amp;F&amp;C&amp;"-,Standard"&amp;11&amp;A&amp;R&amp;"-,Standard"&amp;11&amp;P von &amp;N</oddFooter>
  </headerFooter>
  <drawing r:id="rId3"/>
  <legacyDrawingHF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AD46"/>
  <sheetViews>
    <sheetView showGridLines="0" zoomScaleNormal="100" workbookViewId="0">
      <pane xSplit="1" ySplit="1" topLeftCell="B2" activePane="bottomRight" state="frozen"/>
      <selection pane="topRight" activeCell="B1" sqref="B1"/>
      <selection pane="bottomLeft" activeCell="A2" sqref="A2"/>
      <selection pane="bottomRight" activeCell="G6" sqref="G6"/>
    </sheetView>
  </sheetViews>
  <sheetFormatPr baseColWidth="10" defaultColWidth="11.42578125" defaultRowHeight="15"/>
  <cols>
    <col min="1" max="1" width="18" style="608" customWidth="1"/>
    <col min="2" max="2" width="8.7109375" style="78" customWidth="1"/>
    <col min="3" max="3" width="8.42578125" style="78" customWidth="1"/>
    <col min="4" max="4" width="10.28515625" style="949" hidden="1" customWidth="1"/>
    <col min="5" max="5" width="8.7109375" style="603" customWidth="1"/>
    <col min="6" max="6" width="8.42578125" style="78" customWidth="1"/>
    <col min="7" max="7" width="8" style="78" customWidth="1"/>
    <col min="8" max="8" width="8.28515625" style="78" customWidth="1"/>
    <col min="9" max="9" width="8" style="603" customWidth="1"/>
    <col min="10" max="10" width="8.28515625" style="78" customWidth="1"/>
    <col min="11" max="11" width="8.5703125" style="78" customWidth="1"/>
    <col min="12" max="12" width="8.42578125" style="78" customWidth="1"/>
    <col min="13" max="13" width="8.5703125" style="603" customWidth="1"/>
    <col min="14" max="14" width="9" style="78" customWidth="1"/>
    <col min="15" max="15" width="9.42578125" style="78" customWidth="1"/>
    <col min="16" max="16" width="8.85546875" style="78" customWidth="1"/>
    <col min="17" max="17" width="8.7109375" style="603" customWidth="1"/>
    <col min="18" max="19" width="7.85546875" style="78" customWidth="1"/>
    <col min="20" max="20" width="8.42578125" style="78" customWidth="1"/>
    <col min="21" max="21" width="7.7109375" style="603" customWidth="1"/>
    <col min="22" max="22" width="8.28515625" style="78" customWidth="1"/>
    <col min="23" max="23" width="7.7109375" style="78" customWidth="1"/>
    <col min="24" max="24" width="8.42578125" style="78" customWidth="1"/>
    <col min="25" max="25" width="8" style="603" customWidth="1"/>
    <col min="26" max="27" width="9" style="78" customWidth="1"/>
    <col min="28" max="28" width="8.5703125" style="78" customWidth="1"/>
    <col min="29" max="29" width="8.5703125" style="603" customWidth="1"/>
    <col min="30" max="30" width="14.7109375" style="78" customWidth="1"/>
    <col min="31" max="16384" width="11.42578125" style="78"/>
  </cols>
  <sheetData>
    <row r="1" spans="1:30" s="79" customFormat="1" ht="120.75" customHeight="1">
      <c r="A1" s="716" t="s">
        <v>1870</v>
      </c>
      <c r="B1" s="598" t="s">
        <v>1844</v>
      </c>
      <c r="C1" s="599" t="s">
        <v>1872</v>
      </c>
      <c r="D1" s="945" t="s">
        <v>2229</v>
      </c>
      <c r="E1" s="602" t="s">
        <v>1871</v>
      </c>
      <c r="F1" s="600" t="s">
        <v>1845</v>
      </c>
      <c r="G1" s="600" t="s">
        <v>1846</v>
      </c>
      <c r="H1" s="600" t="s">
        <v>1847</v>
      </c>
      <c r="I1" s="604" t="s">
        <v>1848</v>
      </c>
      <c r="J1" s="600" t="s">
        <v>1849</v>
      </c>
      <c r="K1" s="600" t="s">
        <v>1850</v>
      </c>
      <c r="L1" s="600" t="s">
        <v>1851</v>
      </c>
      <c r="M1" s="604" t="s">
        <v>1852</v>
      </c>
      <c r="N1" s="600" t="s">
        <v>1853</v>
      </c>
      <c r="O1" s="600" t="s">
        <v>1854</v>
      </c>
      <c r="P1" s="600" t="s">
        <v>1855</v>
      </c>
      <c r="Q1" s="604" t="s">
        <v>1856</v>
      </c>
      <c r="R1" s="601" t="s">
        <v>1857</v>
      </c>
      <c r="S1" s="601" t="s">
        <v>1858</v>
      </c>
      <c r="T1" s="601" t="s">
        <v>1859</v>
      </c>
      <c r="U1" s="605" t="s">
        <v>1860</v>
      </c>
      <c r="V1" s="601" t="s">
        <v>1867</v>
      </c>
      <c r="W1" s="601" t="s">
        <v>1861</v>
      </c>
      <c r="X1" s="601" t="s">
        <v>1862</v>
      </c>
      <c r="Y1" s="605" t="s">
        <v>1863</v>
      </c>
      <c r="Z1" s="601" t="s">
        <v>1868</v>
      </c>
      <c r="AA1" s="601" t="s">
        <v>1864</v>
      </c>
      <c r="AB1" s="601" t="s">
        <v>1865</v>
      </c>
      <c r="AC1" s="606" t="s">
        <v>1866</v>
      </c>
      <c r="AD1" s="79" t="s">
        <v>824</v>
      </c>
    </row>
    <row r="2" spans="1:30" ht="15" customHeight="1">
      <c r="A2" s="693">
        <v>0</v>
      </c>
      <c r="B2" s="694" t="s">
        <v>825</v>
      </c>
      <c r="C2" s="695">
        <v>80</v>
      </c>
      <c r="D2" s="946"/>
      <c r="E2" s="696"/>
      <c r="F2" s="694" t="s">
        <v>826</v>
      </c>
      <c r="G2" s="694" t="s">
        <v>825</v>
      </c>
      <c r="H2" s="695">
        <v>120</v>
      </c>
      <c r="I2" s="696"/>
      <c r="J2" s="694" t="s">
        <v>827</v>
      </c>
      <c r="K2" s="694" t="s">
        <v>825</v>
      </c>
      <c r="L2" s="695">
        <v>120</v>
      </c>
      <c r="M2" s="696"/>
      <c r="N2" s="694" t="s">
        <v>828</v>
      </c>
      <c r="O2" s="694" t="s">
        <v>825</v>
      </c>
      <c r="P2" s="695">
        <v>120</v>
      </c>
      <c r="Q2" s="696"/>
      <c r="R2" s="694" t="s">
        <v>826</v>
      </c>
      <c r="S2" s="694" t="s">
        <v>825</v>
      </c>
      <c r="T2" s="695">
        <v>60</v>
      </c>
      <c r="U2" s="696"/>
      <c r="V2" s="694" t="s">
        <v>827</v>
      </c>
      <c r="W2" s="694" t="s">
        <v>825</v>
      </c>
      <c r="X2" s="695">
        <v>60</v>
      </c>
      <c r="Y2" s="696"/>
      <c r="Z2" s="694" t="s">
        <v>828</v>
      </c>
      <c r="AA2" s="694" t="s">
        <v>825</v>
      </c>
      <c r="AB2" s="695">
        <v>60</v>
      </c>
      <c r="AC2" s="696"/>
    </row>
    <row r="3" spans="1:30" ht="15" customHeight="1">
      <c r="A3" s="697">
        <v>1</v>
      </c>
      <c r="B3" s="698" t="s">
        <v>825</v>
      </c>
      <c r="C3" s="699">
        <v>80</v>
      </c>
      <c r="D3" s="947"/>
      <c r="E3" s="701"/>
      <c r="F3" s="698" t="s">
        <v>826</v>
      </c>
      <c r="G3" s="698" t="s">
        <v>825</v>
      </c>
      <c r="H3" s="699">
        <v>120</v>
      </c>
      <c r="I3" s="701"/>
      <c r="J3" s="698" t="s">
        <v>827</v>
      </c>
      <c r="K3" s="698" t="s">
        <v>825</v>
      </c>
      <c r="L3" s="699">
        <v>120</v>
      </c>
      <c r="M3" s="701"/>
      <c r="N3" s="698" t="s">
        <v>828</v>
      </c>
      <c r="O3" s="698" t="s">
        <v>825</v>
      </c>
      <c r="P3" s="699">
        <v>120</v>
      </c>
      <c r="Q3" s="701"/>
      <c r="R3" s="698" t="s">
        <v>826</v>
      </c>
      <c r="S3" s="698" t="s">
        <v>825</v>
      </c>
      <c r="T3" s="699">
        <v>60</v>
      </c>
      <c r="U3" s="701"/>
      <c r="V3" s="698" t="s">
        <v>827</v>
      </c>
      <c r="W3" s="698" t="s">
        <v>825</v>
      </c>
      <c r="X3" s="699">
        <v>60</v>
      </c>
      <c r="Y3" s="701"/>
      <c r="Z3" s="698" t="s">
        <v>828</v>
      </c>
      <c r="AA3" s="698" t="s">
        <v>825</v>
      </c>
      <c r="AB3" s="699">
        <v>60</v>
      </c>
      <c r="AC3" s="701"/>
      <c r="AD3" s="78" t="s">
        <v>826</v>
      </c>
    </row>
    <row r="4" spans="1:30" ht="15" customHeight="1">
      <c r="A4" s="697">
        <v>2</v>
      </c>
      <c r="B4" s="698" t="s">
        <v>825</v>
      </c>
      <c r="C4" s="699">
        <v>80</v>
      </c>
      <c r="D4" s="947"/>
      <c r="E4" s="701"/>
      <c r="F4" s="698" t="s">
        <v>826</v>
      </c>
      <c r="G4" s="698" t="s">
        <v>825</v>
      </c>
      <c r="H4" s="699">
        <v>120</v>
      </c>
      <c r="I4" s="701"/>
      <c r="J4" s="698" t="s">
        <v>827</v>
      </c>
      <c r="K4" s="698" t="s">
        <v>825</v>
      </c>
      <c r="L4" s="699">
        <v>120</v>
      </c>
      <c r="M4" s="701"/>
      <c r="N4" s="698" t="s">
        <v>828</v>
      </c>
      <c r="O4" s="698" t="s">
        <v>825</v>
      </c>
      <c r="P4" s="699">
        <v>120</v>
      </c>
      <c r="Q4" s="701"/>
      <c r="R4" s="698" t="s">
        <v>826</v>
      </c>
      <c r="S4" s="702" t="s">
        <v>825</v>
      </c>
      <c r="T4" s="703">
        <v>60</v>
      </c>
      <c r="U4" s="701"/>
      <c r="V4" s="698" t="s">
        <v>827</v>
      </c>
      <c r="W4" s="698" t="s">
        <v>825</v>
      </c>
      <c r="X4" s="699">
        <v>60</v>
      </c>
      <c r="Y4" s="701"/>
      <c r="Z4" s="698" t="s">
        <v>828</v>
      </c>
      <c r="AA4" s="698" t="s">
        <v>825</v>
      </c>
      <c r="AB4" s="699">
        <v>60</v>
      </c>
      <c r="AC4" s="701"/>
      <c r="AD4" s="78" t="s">
        <v>827</v>
      </c>
    </row>
    <row r="5" spans="1:30" ht="15" customHeight="1">
      <c r="A5" s="697">
        <v>3</v>
      </c>
      <c r="B5" s="698" t="s">
        <v>825</v>
      </c>
      <c r="C5" s="699">
        <v>80</v>
      </c>
      <c r="D5" s="947"/>
      <c r="E5" s="701"/>
      <c r="F5" s="698" t="s">
        <v>826</v>
      </c>
      <c r="G5" s="698" t="s">
        <v>825</v>
      </c>
      <c r="H5" s="699">
        <v>120</v>
      </c>
      <c r="I5" s="701"/>
      <c r="J5" s="698" t="s">
        <v>827</v>
      </c>
      <c r="K5" s="698" t="s">
        <v>825</v>
      </c>
      <c r="L5" s="699">
        <v>120</v>
      </c>
      <c r="M5" s="701"/>
      <c r="N5" s="698" t="s">
        <v>828</v>
      </c>
      <c r="O5" s="698" t="s">
        <v>825</v>
      </c>
      <c r="P5" s="699">
        <v>120</v>
      </c>
      <c r="Q5" s="701"/>
      <c r="R5" s="698" t="s">
        <v>826</v>
      </c>
      <c r="S5" s="702" t="s">
        <v>825</v>
      </c>
      <c r="T5" s="703">
        <v>60</v>
      </c>
      <c r="U5" s="701"/>
      <c r="V5" s="698" t="s">
        <v>827</v>
      </c>
      <c r="W5" s="702" t="s">
        <v>825</v>
      </c>
      <c r="X5" s="703">
        <v>60</v>
      </c>
      <c r="Y5" s="701"/>
      <c r="Z5" s="698" t="s">
        <v>828</v>
      </c>
      <c r="AA5" s="698" t="s">
        <v>825</v>
      </c>
      <c r="AB5" s="699">
        <v>60</v>
      </c>
      <c r="AC5" s="701"/>
      <c r="AD5" s="78" t="s">
        <v>828</v>
      </c>
    </row>
    <row r="6" spans="1:30" ht="15" customHeight="1">
      <c r="A6" s="697">
        <v>4</v>
      </c>
      <c r="B6" s="698" t="s">
        <v>825</v>
      </c>
      <c r="C6" s="699">
        <v>80</v>
      </c>
      <c r="D6" s="947"/>
      <c r="E6" s="701"/>
      <c r="F6" s="698" t="s">
        <v>826</v>
      </c>
      <c r="G6" s="698" t="s">
        <v>825</v>
      </c>
      <c r="H6" s="699">
        <v>120</v>
      </c>
      <c r="I6" s="701"/>
      <c r="J6" s="698" t="s">
        <v>827</v>
      </c>
      <c r="K6" s="698" t="s">
        <v>825</v>
      </c>
      <c r="L6" s="699">
        <v>120</v>
      </c>
      <c r="M6" s="701"/>
      <c r="N6" s="698" t="s">
        <v>828</v>
      </c>
      <c r="O6" s="698" t="s">
        <v>825</v>
      </c>
      <c r="P6" s="699">
        <v>120</v>
      </c>
      <c r="Q6" s="701"/>
      <c r="R6" s="698" t="s">
        <v>826</v>
      </c>
      <c r="S6" s="702" t="s">
        <v>825</v>
      </c>
      <c r="T6" s="703">
        <v>60</v>
      </c>
      <c r="U6" s="701"/>
      <c r="V6" s="698" t="s">
        <v>827</v>
      </c>
      <c r="W6" s="702" t="s">
        <v>825</v>
      </c>
      <c r="X6" s="703">
        <v>60</v>
      </c>
      <c r="Y6" s="701"/>
      <c r="Z6" s="698" t="s">
        <v>828</v>
      </c>
      <c r="AA6" s="702" t="s">
        <v>825</v>
      </c>
      <c r="AB6" s="703">
        <v>60</v>
      </c>
      <c r="AC6" s="701"/>
    </row>
    <row r="7" spans="1:30" ht="15" customHeight="1">
      <c r="A7" s="704">
        <v>5</v>
      </c>
      <c r="B7" s="705" t="s">
        <v>815</v>
      </c>
      <c r="C7" s="705">
        <v>40</v>
      </c>
      <c r="D7" s="947"/>
      <c r="E7" s="701"/>
      <c r="F7" s="698" t="s">
        <v>826</v>
      </c>
      <c r="G7" s="705" t="s">
        <v>815</v>
      </c>
      <c r="H7" s="705">
        <v>60</v>
      </c>
      <c r="I7" s="701"/>
      <c r="J7" s="698" t="s">
        <v>827</v>
      </c>
      <c r="K7" s="698" t="s">
        <v>825</v>
      </c>
      <c r="L7" s="699">
        <v>120</v>
      </c>
      <c r="M7" s="701"/>
      <c r="N7" s="698" t="s">
        <v>828</v>
      </c>
      <c r="O7" s="698" t="s">
        <v>825</v>
      </c>
      <c r="P7" s="699">
        <v>120</v>
      </c>
      <c r="Q7" s="701"/>
      <c r="R7" s="698" t="s">
        <v>826</v>
      </c>
      <c r="S7" s="705" t="s">
        <v>815</v>
      </c>
      <c r="T7" s="706">
        <v>30</v>
      </c>
      <c r="U7" s="701"/>
      <c r="V7" s="698" t="s">
        <v>827</v>
      </c>
      <c r="W7" s="702" t="s">
        <v>825</v>
      </c>
      <c r="X7" s="703">
        <v>60</v>
      </c>
      <c r="Y7" s="701"/>
      <c r="Z7" s="698" t="s">
        <v>828</v>
      </c>
      <c r="AA7" s="702" t="s">
        <v>825</v>
      </c>
      <c r="AB7" s="703">
        <v>60</v>
      </c>
      <c r="AC7" s="701"/>
    </row>
    <row r="8" spans="1:30" ht="15" customHeight="1">
      <c r="A8" s="704">
        <v>6</v>
      </c>
      <c r="B8" s="705" t="s">
        <v>815</v>
      </c>
      <c r="C8" s="705">
        <v>40</v>
      </c>
      <c r="D8" s="947"/>
      <c r="E8" s="701"/>
      <c r="F8" s="698" t="s">
        <v>826</v>
      </c>
      <c r="G8" s="705" t="s">
        <v>815</v>
      </c>
      <c r="H8" s="705">
        <v>60</v>
      </c>
      <c r="I8" s="701"/>
      <c r="J8" s="698" t="s">
        <v>827</v>
      </c>
      <c r="K8" s="702" t="s">
        <v>825</v>
      </c>
      <c r="L8" s="703">
        <v>120</v>
      </c>
      <c r="M8" s="701"/>
      <c r="N8" s="698" t="s">
        <v>828</v>
      </c>
      <c r="O8" s="702" t="s">
        <v>825</v>
      </c>
      <c r="P8" s="703">
        <v>120</v>
      </c>
      <c r="Q8" s="701"/>
      <c r="R8" s="698" t="s">
        <v>826</v>
      </c>
      <c r="S8" s="705" t="s">
        <v>815</v>
      </c>
      <c r="T8" s="706">
        <v>30</v>
      </c>
      <c r="U8" s="701"/>
      <c r="V8" s="698" t="s">
        <v>827</v>
      </c>
      <c r="W8" s="702" t="s">
        <v>825</v>
      </c>
      <c r="X8" s="703">
        <v>60</v>
      </c>
      <c r="Y8" s="701"/>
      <c r="Z8" s="698" t="s">
        <v>828</v>
      </c>
      <c r="AA8" s="702" t="s">
        <v>825</v>
      </c>
      <c r="AB8" s="703">
        <v>60</v>
      </c>
      <c r="AC8" s="701"/>
    </row>
    <row r="9" spans="1:30" ht="15" customHeight="1">
      <c r="A9" s="697">
        <v>7</v>
      </c>
      <c r="B9" s="705" t="s">
        <v>815</v>
      </c>
      <c r="C9" s="705">
        <v>40</v>
      </c>
      <c r="D9" s="947"/>
      <c r="E9" s="701"/>
      <c r="F9" s="698" t="s">
        <v>826</v>
      </c>
      <c r="G9" s="705" t="s">
        <v>815</v>
      </c>
      <c r="H9" s="705">
        <v>60</v>
      </c>
      <c r="I9" s="701"/>
      <c r="J9" s="698" t="s">
        <v>827</v>
      </c>
      <c r="K9" s="705" t="s">
        <v>815</v>
      </c>
      <c r="L9" s="705">
        <v>60</v>
      </c>
      <c r="M9" s="701"/>
      <c r="N9" s="698" t="s">
        <v>828</v>
      </c>
      <c r="O9" s="702" t="s">
        <v>825</v>
      </c>
      <c r="P9" s="703">
        <v>120</v>
      </c>
      <c r="Q9" s="701"/>
      <c r="R9" s="698" t="s">
        <v>826</v>
      </c>
      <c r="S9" s="705" t="s">
        <v>815</v>
      </c>
      <c r="T9" s="706">
        <v>30</v>
      </c>
      <c r="U9" s="701"/>
      <c r="V9" s="698" t="s">
        <v>827</v>
      </c>
      <c r="W9" s="702" t="s">
        <v>825</v>
      </c>
      <c r="X9" s="703">
        <v>60</v>
      </c>
      <c r="Y9" s="701"/>
      <c r="Z9" s="698" t="s">
        <v>828</v>
      </c>
      <c r="AA9" s="702" t="s">
        <v>825</v>
      </c>
      <c r="AB9" s="703">
        <v>60</v>
      </c>
      <c r="AC9" s="701"/>
    </row>
    <row r="10" spans="1:30" ht="15" customHeight="1">
      <c r="A10" s="697">
        <v>8</v>
      </c>
      <c r="B10" s="702" t="s">
        <v>816</v>
      </c>
      <c r="C10" s="703">
        <v>0</v>
      </c>
      <c r="D10" s="947"/>
      <c r="E10" s="701"/>
      <c r="F10" s="698" t="s">
        <v>826</v>
      </c>
      <c r="G10" s="705" t="s">
        <v>815</v>
      </c>
      <c r="H10" s="705">
        <v>60</v>
      </c>
      <c r="I10" s="701"/>
      <c r="J10" s="698" t="s">
        <v>827</v>
      </c>
      <c r="K10" s="705" t="s">
        <v>815</v>
      </c>
      <c r="L10" s="705">
        <v>60</v>
      </c>
      <c r="M10" s="701"/>
      <c r="N10" s="698" t="s">
        <v>828</v>
      </c>
      <c r="O10" s="702" t="s">
        <v>825</v>
      </c>
      <c r="P10" s="703">
        <v>120</v>
      </c>
      <c r="Q10" s="701"/>
      <c r="R10" s="698" t="s">
        <v>826</v>
      </c>
      <c r="S10" s="702" t="s">
        <v>816</v>
      </c>
      <c r="T10" s="703">
        <v>0</v>
      </c>
      <c r="U10" s="701"/>
      <c r="V10" s="698" t="s">
        <v>827</v>
      </c>
      <c r="W10" s="705" t="s">
        <v>815</v>
      </c>
      <c r="X10" s="706">
        <v>30</v>
      </c>
      <c r="Y10" s="701"/>
      <c r="Z10" s="698" t="s">
        <v>828</v>
      </c>
      <c r="AA10" s="702" t="s">
        <v>825</v>
      </c>
      <c r="AB10" s="703">
        <v>60</v>
      </c>
      <c r="AC10" s="701"/>
    </row>
    <row r="11" spans="1:30" ht="15" customHeight="1">
      <c r="A11" s="697">
        <v>9</v>
      </c>
      <c r="B11" s="702" t="s">
        <v>816</v>
      </c>
      <c r="C11" s="703">
        <v>0</v>
      </c>
      <c r="D11" s="947"/>
      <c r="E11" s="701"/>
      <c r="F11" s="698" t="s">
        <v>826</v>
      </c>
      <c r="G11" s="702" t="s">
        <v>816</v>
      </c>
      <c r="H11" s="703">
        <v>0</v>
      </c>
      <c r="I11" s="701"/>
      <c r="J11" s="698" t="s">
        <v>827</v>
      </c>
      <c r="K11" s="705" t="s">
        <v>815</v>
      </c>
      <c r="L11" s="705">
        <v>60</v>
      </c>
      <c r="M11" s="701"/>
      <c r="N11" s="698" t="s">
        <v>828</v>
      </c>
      <c r="O11" s="702" t="s">
        <v>825</v>
      </c>
      <c r="P11" s="703">
        <v>120</v>
      </c>
      <c r="Q11" s="701"/>
      <c r="R11" s="698" t="s">
        <v>826</v>
      </c>
      <c r="S11" s="702" t="s">
        <v>816</v>
      </c>
      <c r="T11" s="703">
        <v>0</v>
      </c>
      <c r="U11" s="701"/>
      <c r="V11" s="698" t="s">
        <v>827</v>
      </c>
      <c r="W11" s="705" t="s">
        <v>815</v>
      </c>
      <c r="X11" s="706">
        <v>30</v>
      </c>
      <c r="Y11" s="701"/>
      <c r="Z11" s="698" t="s">
        <v>828</v>
      </c>
      <c r="AA11" s="702" t="s">
        <v>825</v>
      </c>
      <c r="AB11" s="703">
        <v>60</v>
      </c>
      <c r="AC11" s="701"/>
    </row>
    <row r="12" spans="1:30" ht="15" customHeight="1">
      <c r="A12" s="697">
        <v>10</v>
      </c>
      <c r="B12" s="702" t="s">
        <v>816</v>
      </c>
      <c r="C12" s="703">
        <v>0</v>
      </c>
      <c r="D12" s="947"/>
      <c r="E12" s="701"/>
      <c r="F12" s="698" t="s">
        <v>826</v>
      </c>
      <c r="G12" s="702" t="s">
        <v>816</v>
      </c>
      <c r="H12" s="703">
        <v>0</v>
      </c>
      <c r="I12" s="701"/>
      <c r="J12" s="698" t="s">
        <v>827</v>
      </c>
      <c r="K12" s="705" t="s">
        <v>815</v>
      </c>
      <c r="L12" s="705">
        <v>60</v>
      </c>
      <c r="M12" s="701"/>
      <c r="N12" s="698" t="s">
        <v>828</v>
      </c>
      <c r="O12" s="705" t="s">
        <v>815</v>
      </c>
      <c r="P12" s="705">
        <v>60</v>
      </c>
      <c r="Q12" s="701"/>
      <c r="R12" s="698" t="s">
        <v>826</v>
      </c>
      <c r="S12" s="702" t="s">
        <v>816</v>
      </c>
      <c r="T12" s="703">
        <v>0</v>
      </c>
      <c r="U12" s="701"/>
      <c r="V12" s="698" t="s">
        <v>827</v>
      </c>
      <c r="W12" s="705" t="s">
        <v>815</v>
      </c>
      <c r="X12" s="706">
        <v>30</v>
      </c>
      <c r="Y12" s="701"/>
      <c r="Z12" s="698" t="s">
        <v>828</v>
      </c>
      <c r="AA12" s="705" t="s">
        <v>815</v>
      </c>
      <c r="AB12" s="706">
        <v>30</v>
      </c>
      <c r="AC12" s="701"/>
    </row>
    <row r="13" spans="1:30" ht="15" customHeight="1">
      <c r="A13" s="697">
        <v>11</v>
      </c>
      <c r="B13" s="702" t="s">
        <v>816</v>
      </c>
      <c r="C13" s="703">
        <v>0</v>
      </c>
      <c r="D13" s="947"/>
      <c r="E13" s="701"/>
      <c r="F13" s="698" t="s">
        <v>826</v>
      </c>
      <c r="G13" s="702" t="s">
        <v>816</v>
      </c>
      <c r="H13" s="703">
        <v>0</v>
      </c>
      <c r="I13" s="701"/>
      <c r="J13" s="698" t="s">
        <v>827</v>
      </c>
      <c r="K13" s="705" t="s">
        <v>815</v>
      </c>
      <c r="L13" s="705">
        <v>60</v>
      </c>
      <c r="M13" s="701"/>
      <c r="N13" s="698" t="s">
        <v>828</v>
      </c>
      <c r="O13" s="705" t="s">
        <v>815</v>
      </c>
      <c r="P13" s="705">
        <v>60</v>
      </c>
      <c r="Q13" s="701"/>
      <c r="R13" s="698" t="s">
        <v>826</v>
      </c>
      <c r="S13" s="705" t="s">
        <v>829</v>
      </c>
      <c r="T13" s="703" t="s">
        <v>817</v>
      </c>
      <c r="U13" s="707">
        <v>0.5</v>
      </c>
      <c r="V13" s="698" t="s">
        <v>827</v>
      </c>
      <c r="W13" s="705" t="s">
        <v>815</v>
      </c>
      <c r="X13" s="706">
        <v>30</v>
      </c>
      <c r="Y13" s="701"/>
      <c r="Z13" s="698" t="s">
        <v>828</v>
      </c>
      <c r="AA13" s="705" t="s">
        <v>815</v>
      </c>
      <c r="AB13" s="706">
        <v>30</v>
      </c>
      <c r="AC13" s="701"/>
    </row>
    <row r="14" spans="1:30" ht="15" customHeight="1">
      <c r="A14" s="697">
        <v>12</v>
      </c>
      <c r="B14" s="702" t="s">
        <v>816</v>
      </c>
      <c r="C14" s="703">
        <v>0</v>
      </c>
      <c r="D14" s="947"/>
      <c r="E14" s="701"/>
      <c r="F14" s="698" t="s">
        <v>826</v>
      </c>
      <c r="G14" s="702" t="s">
        <v>816</v>
      </c>
      <c r="H14" s="703">
        <v>0</v>
      </c>
      <c r="I14" s="701"/>
      <c r="J14" s="698" t="s">
        <v>827</v>
      </c>
      <c r="K14" s="702" t="s">
        <v>816</v>
      </c>
      <c r="L14" s="703">
        <v>0</v>
      </c>
      <c r="M14" s="701"/>
      <c r="N14" s="698" t="s">
        <v>828</v>
      </c>
      <c r="O14" s="705" t="s">
        <v>815</v>
      </c>
      <c r="P14" s="705">
        <v>60</v>
      </c>
      <c r="Q14" s="701"/>
      <c r="R14" s="698" t="s">
        <v>826</v>
      </c>
      <c r="S14" s="705" t="s">
        <v>829</v>
      </c>
      <c r="T14" s="703" t="s">
        <v>817</v>
      </c>
      <c r="U14" s="707">
        <v>0.5</v>
      </c>
      <c r="V14" s="698" t="s">
        <v>827</v>
      </c>
      <c r="W14" s="702" t="s">
        <v>816</v>
      </c>
      <c r="X14" s="703">
        <v>0</v>
      </c>
      <c r="Y14" s="701"/>
      <c r="Z14" s="698" t="s">
        <v>828</v>
      </c>
      <c r="AA14" s="705" t="s">
        <v>815</v>
      </c>
      <c r="AB14" s="706">
        <v>30</v>
      </c>
      <c r="AC14" s="701"/>
    </row>
    <row r="15" spans="1:30" ht="15" customHeight="1">
      <c r="A15" s="697">
        <v>13</v>
      </c>
      <c r="B15" s="702" t="s">
        <v>816</v>
      </c>
      <c r="C15" s="703">
        <v>0</v>
      </c>
      <c r="D15" s="947"/>
      <c r="E15" s="701"/>
      <c r="F15" s="698" t="s">
        <v>826</v>
      </c>
      <c r="G15" s="702" t="s">
        <v>816</v>
      </c>
      <c r="H15" s="703">
        <v>0</v>
      </c>
      <c r="I15" s="701"/>
      <c r="J15" s="698" t="s">
        <v>827</v>
      </c>
      <c r="K15" s="702" t="s">
        <v>816</v>
      </c>
      <c r="L15" s="703">
        <v>0</v>
      </c>
      <c r="M15" s="701"/>
      <c r="N15" s="698" t="s">
        <v>828</v>
      </c>
      <c r="O15" s="705" t="s">
        <v>815</v>
      </c>
      <c r="P15" s="705">
        <v>60</v>
      </c>
      <c r="Q15" s="701"/>
      <c r="R15" s="698" t="s">
        <v>826</v>
      </c>
      <c r="S15" s="705" t="s">
        <v>829</v>
      </c>
      <c r="T15" s="703" t="s">
        <v>817</v>
      </c>
      <c r="U15" s="707">
        <v>0.5</v>
      </c>
      <c r="V15" s="698" t="s">
        <v>827</v>
      </c>
      <c r="W15" s="702" t="s">
        <v>816</v>
      </c>
      <c r="X15" s="703">
        <v>0</v>
      </c>
      <c r="Y15" s="701"/>
      <c r="Z15" s="698" t="s">
        <v>828</v>
      </c>
      <c r="AA15" s="705" t="s">
        <v>815</v>
      </c>
      <c r="AB15" s="706">
        <v>30</v>
      </c>
      <c r="AC15" s="701"/>
    </row>
    <row r="16" spans="1:30" ht="15" customHeight="1">
      <c r="A16" s="704">
        <v>14</v>
      </c>
      <c r="B16" s="702" t="s">
        <v>816</v>
      </c>
      <c r="C16" s="703">
        <v>0</v>
      </c>
      <c r="D16" s="947"/>
      <c r="E16" s="701"/>
      <c r="F16" s="698" t="s">
        <v>826</v>
      </c>
      <c r="G16" s="705" t="s">
        <v>829</v>
      </c>
      <c r="H16" s="703"/>
      <c r="I16" s="707">
        <v>0.5</v>
      </c>
      <c r="J16" s="698" t="s">
        <v>827</v>
      </c>
      <c r="K16" s="702" t="s">
        <v>816</v>
      </c>
      <c r="L16" s="703">
        <v>0</v>
      </c>
      <c r="M16" s="701"/>
      <c r="N16" s="698" t="s">
        <v>828</v>
      </c>
      <c r="O16" s="705" t="s">
        <v>815</v>
      </c>
      <c r="P16" s="705">
        <v>60</v>
      </c>
      <c r="Q16" s="701"/>
      <c r="R16" s="698" t="s">
        <v>826</v>
      </c>
      <c r="S16" s="702" t="s">
        <v>830</v>
      </c>
      <c r="T16" s="703"/>
      <c r="U16" s="701">
        <v>0</v>
      </c>
      <c r="V16" s="698" t="s">
        <v>827</v>
      </c>
      <c r="W16" s="702" t="s">
        <v>816</v>
      </c>
      <c r="X16" s="703">
        <v>0</v>
      </c>
      <c r="Y16" s="701"/>
      <c r="Z16" s="698" t="s">
        <v>828</v>
      </c>
      <c r="AA16" s="705" t="s">
        <v>815</v>
      </c>
      <c r="AB16" s="706">
        <v>30</v>
      </c>
      <c r="AC16" s="701"/>
    </row>
    <row r="17" spans="1:29" ht="15" customHeight="1">
      <c r="A17" s="704">
        <v>15</v>
      </c>
      <c r="B17" s="702" t="s">
        <v>816</v>
      </c>
      <c r="C17" s="703">
        <v>0</v>
      </c>
      <c r="D17" s="947"/>
      <c r="E17" s="701"/>
      <c r="F17" s="698" t="s">
        <v>826</v>
      </c>
      <c r="G17" s="705" t="s">
        <v>829</v>
      </c>
      <c r="H17" s="703"/>
      <c r="I17" s="707">
        <v>0.5</v>
      </c>
      <c r="J17" s="698" t="s">
        <v>827</v>
      </c>
      <c r="K17" s="702" t="s">
        <v>816</v>
      </c>
      <c r="L17" s="703">
        <v>0</v>
      </c>
      <c r="M17" s="701"/>
      <c r="N17" s="698" t="s">
        <v>828</v>
      </c>
      <c r="O17" s="705" t="s">
        <v>815</v>
      </c>
      <c r="P17" s="705">
        <v>60</v>
      </c>
      <c r="Q17" s="701"/>
      <c r="R17" s="698" t="s">
        <v>826</v>
      </c>
      <c r="S17" s="702" t="s">
        <v>830</v>
      </c>
      <c r="T17" s="703"/>
      <c r="U17" s="701">
        <v>0</v>
      </c>
      <c r="V17" s="698" t="s">
        <v>827</v>
      </c>
      <c r="W17" s="702" t="s">
        <v>816</v>
      </c>
      <c r="X17" s="703">
        <v>0</v>
      </c>
      <c r="Y17" s="701"/>
      <c r="Z17" s="698" t="s">
        <v>828</v>
      </c>
      <c r="AA17" s="705" t="s">
        <v>815</v>
      </c>
      <c r="AB17" s="706">
        <v>30</v>
      </c>
      <c r="AC17" s="701"/>
    </row>
    <row r="18" spans="1:29" ht="15" customHeight="1">
      <c r="A18" s="704">
        <v>16</v>
      </c>
      <c r="B18" s="702" t="s">
        <v>816</v>
      </c>
      <c r="C18" s="703">
        <v>0</v>
      </c>
      <c r="D18" s="947"/>
      <c r="E18" s="701"/>
      <c r="F18" s="698" t="s">
        <v>826</v>
      </c>
      <c r="G18" s="705" t="s">
        <v>829</v>
      </c>
      <c r="H18" s="703"/>
      <c r="I18" s="707">
        <v>0.5</v>
      </c>
      <c r="J18" s="698" t="s">
        <v>827</v>
      </c>
      <c r="K18" s="702" t="s">
        <v>816</v>
      </c>
      <c r="L18" s="703">
        <v>0</v>
      </c>
      <c r="M18" s="701"/>
      <c r="N18" s="698" t="s">
        <v>828</v>
      </c>
      <c r="O18" s="705" t="s">
        <v>815</v>
      </c>
      <c r="P18" s="705">
        <v>60</v>
      </c>
      <c r="Q18" s="701"/>
      <c r="R18" s="698" t="s">
        <v>826</v>
      </c>
      <c r="S18" s="698" t="s">
        <v>830</v>
      </c>
      <c r="T18" s="699"/>
      <c r="U18" s="700">
        <v>0</v>
      </c>
      <c r="V18" s="698" t="s">
        <v>827</v>
      </c>
      <c r="W18" s="702" t="s">
        <v>816</v>
      </c>
      <c r="X18" s="703">
        <v>0</v>
      </c>
      <c r="Y18" s="701"/>
      <c r="Z18" s="698" t="s">
        <v>828</v>
      </c>
      <c r="AA18" s="702" t="s">
        <v>816</v>
      </c>
      <c r="AB18" s="703">
        <v>0</v>
      </c>
      <c r="AC18" s="701"/>
    </row>
    <row r="19" spans="1:29" ht="15" customHeight="1">
      <c r="A19" s="704">
        <v>17</v>
      </c>
      <c r="B19" s="702" t="s">
        <v>816</v>
      </c>
      <c r="C19" s="703">
        <v>0</v>
      </c>
      <c r="D19" s="947"/>
      <c r="E19" s="701"/>
      <c r="F19" s="698" t="s">
        <v>826</v>
      </c>
      <c r="G19" s="705" t="s">
        <v>829</v>
      </c>
      <c r="H19" s="703"/>
      <c r="I19" s="707">
        <v>0.5</v>
      </c>
      <c r="J19" s="698" t="s">
        <v>827</v>
      </c>
      <c r="K19" s="702" t="s">
        <v>816</v>
      </c>
      <c r="L19" s="703">
        <v>0</v>
      </c>
      <c r="M19" s="701"/>
      <c r="N19" s="698" t="s">
        <v>828</v>
      </c>
      <c r="O19" s="705" t="s">
        <v>815</v>
      </c>
      <c r="P19" s="705">
        <v>60</v>
      </c>
      <c r="Q19" s="701"/>
      <c r="R19" s="698" t="s">
        <v>826</v>
      </c>
      <c r="S19" s="698" t="s">
        <v>830</v>
      </c>
      <c r="T19" s="699"/>
      <c r="U19" s="700">
        <v>0</v>
      </c>
      <c r="V19" s="698" t="s">
        <v>827</v>
      </c>
      <c r="W19" s="702" t="s">
        <v>816</v>
      </c>
      <c r="X19" s="703">
        <v>0</v>
      </c>
      <c r="Y19" s="701"/>
      <c r="Z19" s="698" t="s">
        <v>828</v>
      </c>
      <c r="AA19" s="702" t="s">
        <v>816</v>
      </c>
      <c r="AB19" s="703">
        <v>0</v>
      </c>
      <c r="AC19" s="701"/>
    </row>
    <row r="20" spans="1:29" ht="15" customHeight="1">
      <c r="A20" s="704">
        <v>18</v>
      </c>
      <c r="B20" s="702" t="s">
        <v>816</v>
      </c>
      <c r="C20" s="703">
        <v>0</v>
      </c>
      <c r="D20" s="947"/>
      <c r="E20" s="701"/>
      <c r="F20" s="698" t="s">
        <v>826</v>
      </c>
      <c r="G20" s="705" t="s">
        <v>829</v>
      </c>
      <c r="H20" s="703"/>
      <c r="I20" s="707">
        <v>0.5</v>
      </c>
      <c r="J20" s="698" t="s">
        <v>827</v>
      </c>
      <c r="K20" s="702" t="s">
        <v>816</v>
      </c>
      <c r="L20" s="703">
        <v>0</v>
      </c>
      <c r="M20" s="701"/>
      <c r="N20" s="698" t="s">
        <v>828</v>
      </c>
      <c r="O20" s="702" t="s">
        <v>816</v>
      </c>
      <c r="P20" s="703">
        <v>0</v>
      </c>
      <c r="Q20" s="701"/>
      <c r="R20" s="698" t="s">
        <v>826</v>
      </c>
      <c r="S20" s="698" t="s">
        <v>830</v>
      </c>
      <c r="T20" s="699"/>
      <c r="U20" s="700">
        <v>0</v>
      </c>
      <c r="V20" s="698" t="s">
        <v>827</v>
      </c>
      <c r="W20" s="705" t="s">
        <v>829</v>
      </c>
      <c r="X20" s="703" t="s">
        <v>817</v>
      </c>
      <c r="Y20" s="707">
        <v>0.5</v>
      </c>
      <c r="Z20" s="698" t="s">
        <v>828</v>
      </c>
      <c r="AA20" s="702" t="s">
        <v>816</v>
      </c>
      <c r="AB20" s="703">
        <v>0</v>
      </c>
      <c r="AC20" s="701"/>
    </row>
    <row r="21" spans="1:29" ht="15" customHeight="1">
      <c r="A21" s="704">
        <v>19</v>
      </c>
      <c r="B21" s="705" t="s">
        <v>829</v>
      </c>
      <c r="C21" s="705">
        <v>0</v>
      </c>
      <c r="D21" s="947"/>
      <c r="E21" s="707">
        <v>0.5</v>
      </c>
      <c r="F21" s="698" t="s">
        <v>826</v>
      </c>
      <c r="G21" s="705" t="s">
        <v>829</v>
      </c>
      <c r="H21" s="703"/>
      <c r="I21" s="707">
        <v>0.5</v>
      </c>
      <c r="J21" s="698" t="s">
        <v>827</v>
      </c>
      <c r="K21" s="702" t="s">
        <v>816</v>
      </c>
      <c r="L21" s="703">
        <v>0</v>
      </c>
      <c r="M21" s="701"/>
      <c r="N21" s="698" t="s">
        <v>828</v>
      </c>
      <c r="O21" s="702" t="s">
        <v>816</v>
      </c>
      <c r="P21" s="703">
        <v>0</v>
      </c>
      <c r="Q21" s="701"/>
      <c r="R21" s="698" t="s">
        <v>826</v>
      </c>
      <c r="S21" s="698" t="s">
        <v>830</v>
      </c>
      <c r="T21" s="699"/>
      <c r="U21" s="700">
        <v>0</v>
      </c>
      <c r="V21" s="698" t="s">
        <v>827</v>
      </c>
      <c r="W21" s="705" t="s">
        <v>829</v>
      </c>
      <c r="X21" s="703" t="s">
        <v>817</v>
      </c>
      <c r="Y21" s="707">
        <v>0.5</v>
      </c>
      <c r="Z21" s="698" t="s">
        <v>828</v>
      </c>
      <c r="AA21" s="702" t="s">
        <v>816</v>
      </c>
      <c r="AB21" s="703">
        <v>0</v>
      </c>
      <c r="AC21" s="701"/>
    </row>
    <row r="22" spans="1:29" ht="15" customHeight="1">
      <c r="A22" s="704">
        <v>20</v>
      </c>
      <c r="B22" s="705" t="s">
        <v>829</v>
      </c>
      <c r="C22" s="705">
        <v>0</v>
      </c>
      <c r="D22" s="947"/>
      <c r="E22" s="707">
        <v>0.5</v>
      </c>
      <c r="F22" s="698" t="s">
        <v>826</v>
      </c>
      <c r="G22" s="705" t="s">
        <v>829</v>
      </c>
      <c r="H22" s="703"/>
      <c r="I22" s="707">
        <v>0.5</v>
      </c>
      <c r="J22" s="698" t="s">
        <v>827</v>
      </c>
      <c r="K22" s="705" t="s">
        <v>829</v>
      </c>
      <c r="L22" s="703"/>
      <c r="M22" s="707">
        <v>0.5</v>
      </c>
      <c r="N22" s="698" t="s">
        <v>828</v>
      </c>
      <c r="O22" s="702" t="s">
        <v>816</v>
      </c>
      <c r="P22" s="703">
        <v>0</v>
      </c>
      <c r="Q22" s="701"/>
      <c r="R22" s="698" t="s">
        <v>826</v>
      </c>
      <c r="S22" s="698" t="s">
        <v>830</v>
      </c>
      <c r="T22" s="699"/>
      <c r="U22" s="700">
        <v>0</v>
      </c>
      <c r="V22" s="698" t="s">
        <v>827</v>
      </c>
      <c r="W22" s="705" t="s">
        <v>829</v>
      </c>
      <c r="X22" s="703" t="s">
        <v>817</v>
      </c>
      <c r="Y22" s="707">
        <v>0.5</v>
      </c>
      <c r="Z22" s="698" t="s">
        <v>828</v>
      </c>
      <c r="AA22" s="702" t="s">
        <v>816</v>
      </c>
      <c r="AB22" s="703">
        <v>0</v>
      </c>
      <c r="AC22" s="701"/>
    </row>
    <row r="23" spans="1:29" ht="15" customHeight="1">
      <c r="A23" s="704">
        <v>21</v>
      </c>
      <c r="B23" s="705" t="s">
        <v>829</v>
      </c>
      <c r="C23" s="705">
        <v>0</v>
      </c>
      <c r="D23" s="947"/>
      <c r="E23" s="707">
        <v>0.5</v>
      </c>
      <c r="F23" s="698" t="s">
        <v>826</v>
      </c>
      <c r="G23" s="705" t="s">
        <v>829</v>
      </c>
      <c r="H23" s="703"/>
      <c r="I23" s="707">
        <v>0.5</v>
      </c>
      <c r="J23" s="698" t="s">
        <v>827</v>
      </c>
      <c r="K23" s="705" t="s">
        <v>829</v>
      </c>
      <c r="L23" s="703"/>
      <c r="M23" s="707">
        <v>0.5</v>
      </c>
      <c r="N23" s="698" t="s">
        <v>828</v>
      </c>
      <c r="O23" s="702" t="s">
        <v>816</v>
      </c>
      <c r="P23" s="703">
        <v>0</v>
      </c>
      <c r="Q23" s="701"/>
      <c r="R23" s="698" t="s">
        <v>826</v>
      </c>
      <c r="S23" s="698" t="s">
        <v>830</v>
      </c>
      <c r="T23" s="699"/>
      <c r="U23" s="700">
        <v>0</v>
      </c>
      <c r="V23" s="698" t="s">
        <v>827</v>
      </c>
      <c r="W23" s="705" t="s">
        <v>829</v>
      </c>
      <c r="X23" s="703" t="s">
        <v>817</v>
      </c>
      <c r="Y23" s="707">
        <v>0.5</v>
      </c>
      <c r="Z23" s="698" t="s">
        <v>828</v>
      </c>
      <c r="AA23" s="702" t="s">
        <v>816</v>
      </c>
      <c r="AB23" s="703">
        <v>0</v>
      </c>
      <c r="AC23" s="701"/>
    </row>
    <row r="24" spans="1:29" ht="15" customHeight="1">
      <c r="A24" s="704">
        <v>22</v>
      </c>
      <c r="B24" s="705" t="s">
        <v>829</v>
      </c>
      <c r="C24" s="705">
        <v>0</v>
      </c>
      <c r="D24" s="947"/>
      <c r="E24" s="707">
        <v>0.5</v>
      </c>
      <c r="F24" s="698" t="s">
        <v>826</v>
      </c>
      <c r="G24" s="702" t="s">
        <v>830</v>
      </c>
      <c r="H24" s="703"/>
      <c r="I24" s="701">
        <v>0</v>
      </c>
      <c r="J24" s="698" t="s">
        <v>827</v>
      </c>
      <c r="K24" s="705" t="s">
        <v>829</v>
      </c>
      <c r="L24" s="703"/>
      <c r="M24" s="707">
        <v>0.5</v>
      </c>
      <c r="N24" s="698" t="s">
        <v>828</v>
      </c>
      <c r="O24" s="702" t="s">
        <v>816</v>
      </c>
      <c r="P24" s="703">
        <v>0</v>
      </c>
      <c r="Q24" s="701"/>
      <c r="R24" s="698" t="s">
        <v>826</v>
      </c>
      <c r="S24" s="698" t="s">
        <v>830</v>
      </c>
      <c r="T24" s="699"/>
      <c r="U24" s="700">
        <v>0</v>
      </c>
      <c r="V24" s="698" t="s">
        <v>827</v>
      </c>
      <c r="W24" s="705" t="s">
        <v>829</v>
      </c>
      <c r="X24" s="703" t="s">
        <v>817</v>
      </c>
      <c r="Y24" s="707">
        <v>0.5</v>
      </c>
      <c r="Z24" s="698" t="s">
        <v>828</v>
      </c>
      <c r="AA24" s="702" t="s">
        <v>816</v>
      </c>
      <c r="AB24" s="703">
        <v>0</v>
      </c>
      <c r="AC24" s="701"/>
    </row>
    <row r="25" spans="1:29" ht="15" customHeight="1">
      <c r="A25" s="704">
        <v>23</v>
      </c>
      <c r="B25" s="705" t="s">
        <v>829</v>
      </c>
      <c r="C25" s="705">
        <v>0</v>
      </c>
      <c r="D25" s="947"/>
      <c r="E25" s="707">
        <v>0.5</v>
      </c>
      <c r="F25" s="698" t="s">
        <v>826</v>
      </c>
      <c r="G25" s="702" t="s">
        <v>830</v>
      </c>
      <c r="H25" s="703"/>
      <c r="I25" s="701">
        <v>0</v>
      </c>
      <c r="J25" s="698" t="s">
        <v>827</v>
      </c>
      <c r="K25" s="705" t="s">
        <v>829</v>
      </c>
      <c r="L25" s="703"/>
      <c r="M25" s="707">
        <v>0.5</v>
      </c>
      <c r="N25" s="698" t="s">
        <v>828</v>
      </c>
      <c r="O25" s="702" t="s">
        <v>816</v>
      </c>
      <c r="P25" s="703">
        <v>0</v>
      </c>
      <c r="Q25" s="701"/>
      <c r="R25" s="698" t="s">
        <v>826</v>
      </c>
      <c r="S25" s="698" t="s">
        <v>830</v>
      </c>
      <c r="T25" s="699"/>
      <c r="U25" s="700">
        <v>0</v>
      </c>
      <c r="V25" s="698" t="s">
        <v>827</v>
      </c>
      <c r="W25" s="705" t="s">
        <v>829</v>
      </c>
      <c r="X25" s="703" t="s">
        <v>817</v>
      </c>
      <c r="Y25" s="707">
        <v>0.5</v>
      </c>
      <c r="Z25" s="698" t="s">
        <v>828</v>
      </c>
      <c r="AA25" s="705" t="s">
        <v>829</v>
      </c>
      <c r="AB25" s="703" t="s">
        <v>817</v>
      </c>
      <c r="AC25" s="707">
        <v>0.5</v>
      </c>
    </row>
    <row r="26" spans="1:29" ht="15" customHeight="1">
      <c r="A26" s="704">
        <v>24</v>
      </c>
      <c r="B26" s="705" t="s">
        <v>829</v>
      </c>
      <c r="C26" s="705">
        <v>0</v>
      </c>
      <c r="D26" s="947"/>
      <c r="E26" s="707">
        <v>0.5</v>
      </c>
      <c r="F26" s="698" t="s">
        <v>826</v>
      </c>
      <c r="G26" s="698" t="s">
        <v>830</v>
      </c>
      <c r="H26" s="699"/>
      <c r="I26" s="700">
        <v>0</v>
      </c>
      <c r="J26" s="698" t="s">
        <v>827</v>
      </c>
      <c r="K26" s="705" t="s">
        <v>829</v>
      </c>
      <c r="L26" s="703"/>
      <c r="M26" s="707">
        <v>0.5</v>
      </c>
      <c r="N26" s="698" t="s">
        <v>828</v>
      </c>
      <c r="O26" s="702" t="s">
        <v>816</v>
      </c>
      <c r="P26" s="703">
        <v>0</v>
      </c>
      <c r="Q26" s="701"/>
      <c r="R26" s="698" t="s">
        <v>826</v>
      </c>
      <c r="S26" s="698" t="s">
        <v>830</v>
      </c>
      <c r="T26" s="699"/>
      <c r="U26" s="700">
        <v>0</v>
      </c>
      <c r="V26" s="698" t="s">
        <v>827</v>
      </c>
      <c r="W26" s="698" t="s">
        <v>830</v>
      </c>
      <c r="X26" s="699"/>
      <c r="Y26" s="700">
        <v>0</v>
      </c>
      <c r="Z26" s="698" t="s">
        <v>828</v>
      </c>
      <c r="AA26" s="705" t="s">
        <v>829</v>
      </c>
      <c r="AB26" s="703" t="s">
        <v>817</v>
      </c>
      <c r="AC26" s="707">
        <v>0.5</v>
      </c>
    </row>
    <row r="27" spans="1:29" ht="15" customHeight="1">
      <c r="A27" s="704">
        <v>25</v>
      </c>
      <c r="B27" s="705" t="s">
        <v>829</v>
      </c>
      <c r="C27" s="705">
        <v>0</v>
      </c>
      <c r="D27" s="947"/>
      <c r="E27" s="707">
        <v>0.5</v>
      </c>
      <c r="F27" s="698" t="s">
        <v>826</v>
      </c>
      <c r="G27" s="698" t="s">
        <v>830</v>
      </c>
      <c r="H27" s="699"/>
      <c r="I27" s="700">
        <v>0</v>
      </c>
      <c r="J27" s="698" t="s">
        <v>827</v>
      </c>
      <c r="K27" s="705" t="s">
        <v>829</v>
      </c>
      <c r="L27" s="703"/>
      <c r="M27" s="707">
        <v>0.5</v>
      </c>
      <c r="N27" s="698" t="s">
        <v>828</v>
      </c>
      <c r="O27" s="702" t="s">
        <v>816</v>
      </c>
      <c r="P27" s="703">
        <v>0</v>
      </c>
      <c r="Q27" s="701"/>
      <c r="R27" s="698" t="s">
        <v>826</v>
      </c>
      <c r="S27" s="698" t="s">
        <v>830</v>
      </c>
      <c r="T27" s="699"/>
      <c r="U27" s="700">
        <v>0</v>
      </c>
      <c r="V27" s="698" t="s">
        <v>827</v>
      </c>
      <c r="W27" s="698" t="s">
        <v>830</v>
      </c>
      <c r="X27" s="699"/>
      <c r="Y27" s="700">
        <v>0</v>
      </c>
      <c r="Z27" s="698" t="s">
        <v>828</v>
      </c>
      <c r="AA27" s="705" t="s">
        <v>829</v>
      </c>
      <c r="AB27" s="703" t="s">
        <v>817</v>
      </c>
      <c r="AC27" s="707">
        <v>0.5</v>
      </c>
    </row>
    <row r="28" spans="1:29" ht="15" customHeight="1">
      <c r="A28" s="704">
        <v>26</v>
      </c>
      <c r="B28" s="705" t="s">
        <v>829</v>
      </c>
      <c r="C28" s="705">
        <v>0</v>
      </c>
      <c r="D28" s="947"/>
      <c r="E28" s="707">
        <v>0.5</v>
      </c>
      <c r="F28" s="698" t="s">
        <v>826</v>
      </c>
      <c r="G28" s="698" t="s">
        <v>830</v>
      </c>
      <c r="H28" s="699"/>
      <c r="I28" s="700">
        <v>0</v>
      </c>
      <c r="J28" s="698" t="s">
        <v>827</v>
      </c>
      <c r="K28" s="705" t="s">
        <v>829</v>
      </c>
      <c r="L28" s="703"/>
      <c r="M28" s="707">
        <v>0.5</v>
      </c>
      <c r="N28" s="698" t="s">
        <v>828</v>
      </c>
      <c r="O28" s="702" t="s">
        <v>816</v>
      </c>
      <c r="P28" s="703">
        <v>0</v>
      </c>
      <c r="Q28" s="701"/>
      <c r="R28" s="698" t="s">
        <v>826</v>
      </c>
      <c r="S28" s="698" t="s">
        <v>830</v>
      </c>
      <c r="T28" s="699"/>
      <c r="U28" s="700">
        <v>0</v>
      </c>
      <c r="V28" s="698" t="s">
        <v>827</v>
      </c>
      <c r="W28" s="698" t="s">
        <v>830</v>
      </c>
      <c r="X28" s="699"/>
      <c r="Y28" s="700">
        <v>0</v>
      </c>
      <c r="Z28" s="698" t="s">
        <v>828</v>
      </c>
      <c r="AA28" s="705" t="s">
        <v>829</v>
      </c>
      <c r="AB28" s="703" t="s">
        <v>817</v>
      </c>
      <c r="AC28" s="707">
        <v>0.5</v>
      </c>
    </row>
    <row r="29" spans="1:29" ht="15" customHeight="1">
      <c r="A29" s="704">
        <v>27</v>
      </c>
      <c r="B29" s="705" t="s">
        <v>829</v>
      </c>
      <c r="C29" s="705">
        <v>0</v>
      </c>
      <c r="D29" s="947"/>
      <c r="E29" s="707">
        <v>0.5</v>
      </c>
      <c r="F29" s="698" t="s">
        <v>826</v>
      </c>
      <c r="G29" s="698" t="s">
        <v>830</v>
      </c>
      <c r="H29" s="699"/>
      <c r="I29" s="700">
        <v>0</v>
      </c>
      <c r="J29" s="698" t="s">
        <v>827</v>
      </c>
      <c r="K29" s="705" t="s">
        <v>829</v>
      </c>
      <c r="L29" s="703"/>
      <c r="M29" s="707">
        <v>0.5</v>
      </c>
      <c r="N29" s="698" t="s">
        <v>828</v>
      </c>
      <c r="O29" s="702" t="s">
        <v>816</v>
      </c>
      <c r="P29" s="703">
        <v>0</v>
      </c>
      <c r="Q29" s="701"/>
      <c r="R29" s="698" t="s">
        <v>826</v>
      </c>
      <c r="S29" s="698" t="s">
        <v>830</v>
      </c>
      <c r="T29" s="699"/>
      <c r="U29" s="700">
        <v>0</v>
      </c>
      <c r="V29" s="698" t="s">
        <v>827</v>
      </c>
      <c r="W29" s="698" t="s">
        <v>830</v>
      </c>
      <c r="X29" s="699"/>
      <c r="Y29" s="700">
        <v>0</v>
      </c>
      <c r="Z29" s="698" t="s">
        <v>828</v>
      </c>
      <c r="AA29" s="705" t="s">
        <v>829</v>
      </c>
      <c r="AB29" s="703" t="s">
        <v>817</v>
      </c>
      <c r="AC29" s="707">
        <v>0.5</v>
      </c>
    </row>
    <row r="30" spans="1:29" ht="15" customHeight="1">
      <c r="A30" s="697">
        <v>28</v>
      </c>
      <c r="B30" s="702" t="s">
        <v>830</v>
      </c>
      <c r="C30" s="703">
        <v>0</v>
      </c>
      <c r="D30" s="947"/>
      <c r="E30" s="701">
        <v>0</v>
      </c>
      <c r="F30" s="698" t="s">
        <v>826</v>
      </c>
      <c r="G30" s="698" t="s">
        <v>830</v>
      </c>
      <c r="H30" s="699"/>
      <c r="I30" s="700">
        <v>0</v>
      </c>
      <c r="J30" s="698" t="s">
        <v>827</v>
      </c>
      <c r="K30" s="705" t="s">
        <v>829</v>
      </c>
      <c r="L30" s="703"/>
      <c r="M30" s="707">
        <v>0.5</v>
      </c>
      <c r="N30" s="698" t="s">
        <v>828</v>
      </c>
      <c r="O30" s="705" t="s">
        <v>829</v>
      </c>
      <c r="P30" s="703"/>
      <c r="Q30" s="707">
        <v>0.5</v>
      </c>
      <c r="R30" s="698" t="s">
        <v>826</v>
      </c>
      <c r="S30" s="698" t="s">
        <v>830</v>
      </c>
      <c r="T30" s="699"/>
      <c r="U30" s="700">
        <v>0</v>
      </c>
      <c r="V30" s="698" t="s">
        <v>827</v>
      </c>
      <c r="W30" s="698" t="s">
        <v>830</v>
      </c>
      <c r="X30" s="699"/>
      <c r="Y30" s="700">
        <v>0</v>
      </c>
      <c r="Z30" s="698" t="s">
        <v>828</v>
      </c>
      <c r="AA30" s="705" t="s">
        <v>829</v>
      </c>
      <c r="AB30" s="703" t="s">
        <v>817</v>
      </c>
      <c r="AC30" s="707">
        <v>0.5</v>
      </c>
    </row>
    <row r="31" spans="1:29" ht="15" customHeight="1">
      <c r="A31" s="697">
        <v>29</v>
      </c>
      <c r="B31" s="702" t="s">
        <v>830</v>
      </c>
      <c r="C31" s="703">
        <v>0</v>
      </c>
      <c r="D31" s="947"/>
      <c r="E31" s="701">
        <v>0</v>
      </c>
      <c r="F31" s="698" t="s">
        <v>826</v>
      </c>
      <c r="G31" s="698" t="s">
        <v>830</v>
      </c>
      <c r="H31" s="699"/>
      <c r="I31" s="700">
        <v>0</v>
      </c>
      <c r="J31" s="698" t="s">
        <v>827</v>
      </c>
      <c r="K31" s="705" t="s">
        <v>829</v>
      </c>
      <c r="L31" s="703"/>
      <c r="M31" s="707">
        <v>0.5</v>
      </c>
      <c r="N31" s="698" t="s">
        <v>828</v>
      </c>
      <c r="O31" s="705" t="s">
        <v>829</v>
      </c>
      <c r="P31" s="703"/>
      <c r="Q31" s="707">
        <v>0.5</v>
      </c>
      <c r="R31" s="698" t="s">
        <v>826</v>
      </c>
      <c r="S31" s="698" t="s">
        <v>830</v>
      </c>
      <c r="T31" s="699"/>
      <c r="U31" s="700">
        <v>0</v>
      </c>
      <c r="V31" s="698" t="s">
        <v>827</v>
      </c>
      <c r="W31" s="698" t="s">
        <v>830</v>
      </c>
      <c r="X31" s="699"/>
      <c r="Y31" s="700">
        <v>0</v>
      </c>
      <c r="Z31" s="698" t="s">
        <v>828</v>
      </c>
      <c r="AA31" s="705" t="s">
        <v>829</v>
      </c>
      <c r="AB31" s="703" t="s">
        <v>817</v>
      </c>
      <c r="AC31" s="707">
        <v>0.5</v>
      </c>
    </row>
    <row r="32" spans="1:29" ht="15" customHeight="1">
      <c r="A32" s="697">
        <v>30</v>
      </c>
      <c r="B32" s="702" t="s">
        <v>830</v>
      </c>
      <c r="C32" s="703">
        <v>0</v>
      </c>
      <c r="D32" s="947"/>
      <c r="E32" s="701">
        <v>0</v>
      </c>
      <c r="F32" s="698" t="s">
        <v>826</v>
      </c>
      <c r="G32" s="698" t="s">
        <v>830</v>
      </c>
      <c r="H32" s="699"/>
      <c r="I32" s="700">
        <v>0</v>
      </c>
      <c r="J32" s="698" t="s">
        <v>827</v>
      </c>
      <c r="K32" s="702" t="s">
        <v>830</v>
      </c>
      <c r="L32" s="703"/>
      <c r="M32" s="701">
        <v>0</v>
      </c>
      <c r="N32" s="698" t="s">
        <v>828</v>
      </c>
      <c r="O32" s="705" t="s">
        <v>829</v>
      </c>
      <c r="P32" s="703"/>
      <c r="Q32" s="707">
        <v>0.5</v>
      </c>
      <c r="R32" s="698" t="s">
        <v>826</v>
      </c>
      <c r="S32" s="698" t="s">
        <v>830</v>
      </c>
      <c r="T32" s="699"/>
      <c r="U32" s="700">
        <v>0</v>
      </c>
      <c r="V32" s="698" t="s">
        <v>827</v>
      </c>
      <c r="W32" s="698" t="s">
        <v>830</v>
      </c>
      <c r="X32" s="699"/>
      <c r="Y32" s="700">
        <v>0</v>
      </c>
      <c r="Z32" s="698" t="s">
        <v>828</v>
      </c>
      <c r="AA32" s="705" t="s">
        <v>829</v>
      </c>
      <c r="AB32" s="703" t="s">
        <v>817</v>
      </c>
      <c r="AC32" s="707">
        <v>0.5</v>
      </c>
    </row>
    <row r="33" spans="1:30" ht="15" customHeight="1">
      <c r="A33" s="697">
        <v>31</v>
      </c>
      <c r="B33" s="698" t="s">
        <v>830</v>
      </c>
      <c r="C33" s="699">
        <v>0</v>
      </c>
      <c r="D33" s="947"/>
      <c r="E33" s="700">
        <v>0</v>
      </c>
      <c r="F33" s="698" t="s">
        <v>826</v>
      </c>
      <c r="G33" s="698" t="s">
        <v>830</v>
      </c>
      <c r="H33" s="699"/>
      <c r="I33" s="700">
        <v>0</v>
      </c>
      <c r="J33" s="698" t="s">
        <v>827</v>
      </c>
      <c r="K33" s="702" t="s">
        <v>830</v>
      </c>
      <c r="L33" s="703"/>
      <c r="M33" s="701">
        <v>0</v>
      </c>
      <c r="N33" s="698" t="s">
        <v>828</v>
      </c>
      <c r="O33" s="705" t="s">
        <v>829</v>
      </c>
      <c r="P33" s="703"/>
      <c r="Q33" s="707">
        <v>0.5</v>
      </c>
      <c r="R33" s="698" t="s">
        <v>826</v>
      </c>
      <c r="S33" s="698" t="s">
        <v>830</v>
      </c>
      <c r="T33" s="699"/>
      <c r="U33" s="700">
        <v>0</v>
      </c>
      <c r="V33" s="698" t="s">
        <v>827</v>
      </c>
      <c r="W33" s="698" t="s">
        <v>830</v>
      </c>
      <c r="X33" s="699"/>
      <c r="Y33" s="700">
        <v>0</v>
      </c>
      <c r="Z33" s="698" t="s">
        <v>828</v>
      </c>
      <c r="AA33" s="698" t="s">
        <v>830</v>
      </c>
      <c r="AB33" s="699"/>
      <c r="AC33" s="700">
        <v>0</v>
      </c>
    </row>
    <row r="34" spans="1:30" ht="15" customHeight="1">
      <c r="A34" s="697">
        <v>32</v>
      </c>
      <c r="B34" s="698" t="s">
        <v>830</v>
      </c>
      <c r="C34" s="699">
        <v>0</v>
      </c>
      <c r="D34" s="947"/>
      <c r="E34" s="700">
        <v>0</v>
      </c>
      <c r="F34" s="698" t="s">
        <v>826</v>
      </c>
      <c r="G34" s="698" t="s">
        <v>830</v>
      </c>
      <c r="H34" s="699"/>
      <c r="I34" s="700">
        <v>0</v>
      </c>
      <c r="J34" s="698" t="s">
        <v>827</v>
      </c>
      <c r="K34" s="702" t="s">
        <v>830</v>
      </c>
      <c r="L34" s="703"/>
      <c r="M34" s="701">
        <v>0</v>
      </c>
      <c r="N34" s="698" t="s">
        <v>828</v>
      </c>
      <c r="O34" s="705" t="s">
        <v>829</v>
      </c>
      <c r="P34" s="703"/>
      <c r="Q34" s="707">
        <v>0.5</v>
      </c>
      <c r="R34" s="698" t="s">
        <v>826</v>
      </c>
      <c r="S34" s="698" t="s">
        <v>830</v>
      </c>
      <c r="T34" s="699"/>
      <c r="U34" s="700">
        <v>0</v>
      </c>
      <c r="V34" s="698" t="s">
        <v>827</v>
      </c>
      <c r="W34" s="698" t="s">
        <v>830</v>
      </c>
      <c r="X34" s="699"/>
      <c r="Y34" s="700">
        <v>0</v>
      </c>
      <c r="Z34" s="698" t="s">
        <v>828</v>
      </c>
      <c r="AA34" s="698" t="s">
        <v>830</v>
      </c>
      <c r="AB34" s="699"/>
      <c r="AC34" s="700">
        <v>0</v>
      </c>
    </row>
    <row r="35" spans="1:30" ht="15" customHeight="1">
      <c r="A35" s="697">
        <v>33</v>
      </c>
      <c r="B35" s="698" t="s">
        <v>830</v>
      </c>
      <c r="C35" s="699">
        <v>0</v>
      </c>
      <c r="D35" s="947"/>
      <c r="E35" s="700">
        <v>0</v>
      </c>
      <c r="F35" s="698" t="s">
        <v>826</v>
      </c>
      <c r="G35" s="698" t="s">
        <v>830</v>
      </c>
      <c r="H35" s="699"/>
      <c r="I35" s="700">
        <v>0</v>
      </c>
      <c r="J35" s="698" t="s">
        <v>827</v>
      </c>
      <c r="K35" s="702" t="s">
        <v>830</v>
      </c>
      <c r="L35" s="703"/>
      <c r="M35" s="701">
        <v>0</v>
      </c>
      <c r="N35" s="698" t="s">
        <v>828</v>
      </c>
      <c r="O35" s="705" t="s">
        <v>829</v>
      </c>
      <c r="P35" s="703"/>
      <c r="Q35" s="707">
        <v>0.5</v>
      </c>
      <c r="R35" s="698" t="s">
        <v>826</v>
      </c>
      <c r="S35" s="698" t="s">
        <v>830</v>
      </c>
      <c r="T35" s="699"/>
      <c r="U35" s="700">
        <v>0</v>
      </c>
      <c r="V35" s="698" t="s">
        <v>827</v>
      </c>
      <c r="W35" s="698" t="s">
        <v>830</v>
      </c>
      <c r="X35" s="699"/>
      <c r="Y35" s="700">
        <v>0</v>
      </c>
      <c r="Z35" s="698" t="s">
        <v>828</v>
      </c>
      <c r="AA35" s="698" t="s">
        <v>830</v>
      </c>
      <c r="AB35" s="699"/>
      <c r="AC35" s="700">
        <v>0</v>
      </c>
    </row>
    <row r="36" spans="1:30" ht="15" customHeight="1">
      <c r="A36" s="697">
        <v>34</v>
      </c>
      <c r="B36" s="698" t="s">
        <v>830</v>
      </c>
      <c r="C36" s="699">
        <v>0</v>
      </c>
      <c r="D36" s="947"/>
      <c r="E36" s="700">
        <v>0</v>
      </c>
      <c r="F36" s="698" t="s">
        <v>826</v>
      </c>
      <c r="G36" s="698" t="s">
        <v>830</v>
      </c>
      <c r="H36" s="699"/>
      <c r="I36" s="700">
        <v>0</v>
      </c>
      <c r="J36" s="698" t="s">
        <v>827</v>
      </c>
      <c r="K36" s="702" t="s">
        <v>830</v>
      </c>
      <c r="L36" s="703"/>
      <c r="M36" s="701">
        <v>0</v>
      </c>
      <c r="N36" s="698" t="s">
        <v>828</v>
      </c>
      <c r="O36" s="705" t="s">
        <v>829</v>
      </c>
      <c r="P36" s="703"/>
      <c r="Q36" s="707">
        <v>0.5</v>
      </c>
      <c r="R36" s="698" t="s">
        <v>826</v>
      </c>
      <c r="S36" s="698" t="s">
        <v>830</v>
      </c>
      <c r="T36" s="699"/>
      <c r="U36" s="700">
        <v>0</v>
      </c>
      <c r="V36" s="698" t="s">
        <v>827</v>
      </c>
      <c r="W36" s="698" t="s">
        <v>830</v>
      </c>
      <c r="X36" s="699"/>
      <c r="Y36" s="700">
        <v>0</v>
      </c>
      <c r="Z36" s="698" t="s">
        <v>828</v>
      </c>
      <c r="AA36" s="698" t="s">
        <v>830</v>
      </c>
      <c r="AB36" s="699"/>
      <c r="AC36" s="700">
        <v>0</v>
      </c>
    </row>
    <row r="37" spans="1:30" ht="15" customHeight="1">
      <c r="A37" s="697">
        <v>35</v>
      </c>
      <c r="B37" s="698" t="s">
        <v>830</v>
      </c>
      <c r="C37" s="699">
        <v>0</v>
      </c>
      <c r="D37" s="947"/>
      <c r="E37" s="700">
        <v>0</v>
      </c>
      <c r="F37" s="698" t="s">
        <v>826</v>
      </c>
      <c r="G37" s="698" t="s">
        <v>830</v>
      </c>
      <c r="H37" s="699"/>
      <c r="I37" s="700">
        <v>0</v>
      </c>
      <c r="J37" s="698" t="s">
        <v>827</v>
      </c>
      <c r="K37" s="702" t="s">
        <v>830</v>
      </c>
      <c r="L37" s="703"/>
      <c r="M37" s="701">
        <v>0</v>
      </c>
      <c r="N37" s="698" t="s">
        <v>828</v>
      </c>
      <c r="O37" s="705" t="s">
        <v>829</v>
      </c>
      <c r="P37" s="703"/>
      <c r="Q37" s="707">
        <v>0.5</v>
      </c>
      <c r="R37" s="698" t="s">
        <v>826</v>
      </c>
      <c r="S37" s="698" t="s">
        <v>830</v>
      </c>
      <c r="T37" s="699"/>
      <c r="U37" s="700">
        <v>0</v>
      </c>
      <c r="V37" s="698" t="s">
        <v>827</v>
      </c>
      <c r="W37" s="698" t="s">
        <v>830</v>
      </c>
      <c r="X37" s="699"/>
      <c r="Y37" s="700">
        <v>0</v>
      </c>
      <c r="Z37" s="698" t="s">
        <v>828</v>
      </c>
      <c r="AA37" s="698" t="s">
        <v>830</v>
      </c>
      <c r="AB37" s="699"/>
      <c r="AC37" s="700">
        <v>0</v>
      </c>
    </row>
    <row r="38" spans="1:30" ht="15" customHeight="1">
      <c r="A38" s="697">
        <v>36</v>
      </c>
      <c r="B38" s="698" t="s">
        <v>830</v>
      </c>
      <c r="C38" s="699">
        <v>0</v>
      </c>
      <c r="D38" s="947"/>
      <c r="E38" s="700">
        <v>0</v>
      </c>
      <c r="F38" s="698" t="s">
        <v>826</v>
      </c>
      <c r="G38" s="698" t="s">
        <v>830</v>
      </c>
      <c r="H38" s="699"/>
      <c r="I38" s="700">
        <v>0</v>
      </c>
      <c r="J38" s="698" t="s">
        <v>827</v>
      </c>
      <c r="K38" s="702" t="s">
        <v>830</v>
      </c>
      <c r="L38" s="703"/>
      <c r="M38" s="701">
        <v>0</v>
      </c>
      <c r="N38" s="698" t="s">
        <v>828</v>
      </c>
      <c r="O38" s="705" t="s">
        <v>829</v>
      </c>
      <c r="P38" s="703"/>
      <c r="Q38" s="707">
        <v>0.5</v>
      </c>
      <c r="R38" s="698" t="s">
        <v>826</v>
      </c>
      <c r="S38" s="698" t="s">
        <v>830</v>
      </c>
      <c r="T38" s="699"/>
      <c r="U38" s="700">
        <v>0</v>
      </c>
      <c r="V38" s="698" t="s">
        <v>827</v>
      </c>
      <c r="W38" s="698" t="s">
        <v>830</v>
      </c>
      <c r="X38" s="699"/>
      <c r="Y38" s="700">
        <v>0</v>
      </c>
      <c r="Z38" s="698" t="s">
        <v>828</v>
      </c>
      <c r="AA38" s="698" t="s">
        <v>830</v>
      </c>
      <c r="AB38" s="699"/>
      <c r="AC38" s="700">
        <v>0</v>
      </c>
    </row>
    <row r="39" spans="1:30" ht="15" customHeight="1">
      <c r="A39" s="697">
        <v>37</v>
      </c>
      <c r="B39" s="698" t="s">
        <v>830</v>
      </c>
      <c r="C39" s="699">
        <v>0</v>
      </c>
      <c r="D39" s="947"/>
      <c r="E39" s="700">
        <v>0</v>
      </c>
      <c r="F39" s="698" t="s">
        <v>826</v>
      </c>
      <c r="G39" s="698" t="s">
        <v>830</v>
      </c>
      <c r="H39" s="699"/>
      <c r="I39" s="700">
        <v>0</v>
      </c>
      <c r="J39" s="698" t="s">
        <v>827</v>
      </c>
      <c r="K39" s="702" t="s">
        <v>830</v>
      </c>
      <c r="L39" s="703"/>
      <c r="M39" s="701">
        <v>0</v>
      </c>
      <c r="N39" s="698" t="s">
        <v>828</v>
      </c>
      <c r="O39" s="705" t="s">
        <v>829</v>
      </c>
      <c r="P39" s="703"/>
      <c r="Q39" s="707">
        <v>0.5</v>
      </c>
      <c r="R39" s="698" t="s">
        <v>826</v>
      </c>
      <c r="S39" s="698" t="s">
        <v>830</v>
      </c>
      <c r="T39" s="699"/>
      <c r="U39" s="700">
        <v>0</v>
      </c>
      <c r="V39" s="698" t="s">
        <v>827</v>
      </c>
      <c r="W39" s="698" t="s">
        <v>830</v>
      </c>
      <c r="X39" s="699"/>
      <c r="Y39" s="700">
        <v>0</v>
      </c>
      <c r="Z39" s="698" t="s">
        <v>828</v>
      </c>
      <c r="AA39" s="698" t="s">
        <v>830</v>
      </c>
      <c r="AB39" s="699"/>
      <c r="AC39" s="700">
        <v>0</v>
      </c>
    </row>
    <row r="40" spans="1:30" ht="15" customHeight="1">
      <c r="A40" s="697">
        <v>38</v>
      </c>
      <c r="B40" s="698" t="s">
        <v>830</v>
      </c>
      <c r="C40" s="699">
        <v>0</v>
      </c>
      <c r="D40" s="947"/>
      <c r="E40" s="700">
        <v>0</v>
      </c>
      <c r="F40" s="698" t="s">
        <v>826</v>
      </c>
      <c r="G40" s="698" t="s">
        <v>830</v>
      </c>
      <c r="H40" s="699"/>
      <c r="I40" s="700">
        <v>0</v>
      </c>
      <c r="J40" s="698" t="s">
        <v>827</v>
      </c>
      <c r="K40" s="702" t="s">
        <v>830</v>
      </c>
      <c r="L40" s="703"/>
      <c r="M40" s="701">
        <v>0</v>
      </c>
      <c r="N40" s="698" t="s">
        <v>828</v>
      </c>
      <c r="O40" s="705" t="s">
        <v>829</v>
      </c>
      <c r="P40" s="703"/>
      <c r="Q40" s="707">
        <v>0.5</v>
      </c>
      <c r="R40" s="698" t="s">
        <v>826</v>
      </c>
      <c r="S40" s="698" t="s">
        <v>830</v>
      </c>
      <c r="T40" s="699"/>
      <c r="U40" s="700">
        <v>0</v>
      </c>
      <c r="V40" s="698" t="s">
        <v>827</v>
      </c>
      <c r="W40" s="698" t="s">
        <v>830</v>
      </c>
      <c r="X40" s="699"/>
      <c r="Y40" s="700">
        <v>0</v>
      </c>
      <c r="Z40" s="698" t="s">
        <v>828</v>
      </c>
      <c r="AA40" s="698" t="s">
        <v>830</v>
      </c>
      <c r="AB40" s="699"/>
      <c r="AC40" s="700">
        <v>0</v>
      </c>
    </row>
    <row r="41" spans="1:30" ht="15" customHeight="1">
      <c r="A41" s="708">
        <v>39</v>
      </c>
      <c r="B41" s="698" t="s">
        <v>830</v>
      </c>
      <c r="C41" s="699">
        <v>0</v>
      </c>
      <c r="D41" s="947"/>
      <c r="E41" s="700">
        <v>0</v>
      </c>
      <c r="F41" s="698" t="s">
        <v>826</v>
      </c>
      <c r="G41" s="698" t="s">
        <v>830</v>
      </c>
      <c r="H41" s="699"/>
      <c r="I41" s="700">
        <v>0</v>
      </c>
      <c r="J41" s="698" t="s">
        <v>827</v>
      </c>
      <c r="K41" s="702" t="s">
        <v>830</v>
      </c>
      <c r="L41" s="703"/>
      <c r="M41" s="701">
        <v>0</v>
      </c>
      <c r="N41" s="698" t="s">
        <v>828</v>
      </c>
      <c r="O41" s="705" t="s">
        <v>829</v>
      </c>
      <c r="P41" s="703"/>
      <c r="Q41" s="707">
        <v>0.5</v>
      </c>
      <c r="R41" s="698" t="s">
        <v>826</v>
      </c>
      <c r="S41" s="698" t="s">
        <v>830</v>
      </c>
      <c r="T41" s="699"/>
      <c r="U41" s="700">
        <v>0</v>
      </c>
      <c r="V41" s="698" t="s">
        <v>827</v>
      </c>
      <c r="W41" s="698" t="s">
        <v>830</v>
      </c>
      <c r="X41" s="699"/>
      <c r="Y41" s="700">
        <v>0</v>
      </c>
      <c r="Z41" s="698" t="s">
        <v>828</v>
      </c>
      <c r="AA41" s="698" t="s">
        <v>830</v>
      </c>
      <c r="AB41" s="699"/>
      <c r="AC41" s="700">
        <v>0</v>
      </c>
    </row>
    <row r="42" spans="1:30" ht="15" customHeight="1">
      <c r="A42" s="708">
        <v>40</v>
      </c>
      <c r="B42" s="698" t="s">
        <v>830</v>
      </c>
      <c r="C42" s="699">
        <v>0</v>
      </c>
      <c r="D42" s="947"/>
      <c r="E42" s="700">
        <v>0</v>
      </c>
      <c r="F42" s="698" t="s">
        <v>826</v>
      </c>
      <c r="G42" s="698" t="s">
        <v>830</v>
      </c>
      <c r="H42" s="699"/>
      <c r="I42" s="700">
        <v>0</v>
      </c>
      <c r="J42" s="698" t="s">
        <v>827</v>
      </c>
      <c r="K42" s="702" t="s">
        <v>830</v>
      </c>
      <c r="L42" s="703"/>
      <c r="M42" s="701">
        <v>0</v>
      </c>
      <c r="N42" s="698" t="s">
        <v>828</v>
      </c>
      <c r="O42" s="705" t="s">
        <v>829</v>
      </c>
      <c r="P42" s="703"/>
      <c r="Q42" s="707">
        <v>0.5</v>
      </c>
      <c r="R42" s="698" t="s">
        <v>826</v>
      </c>
      <c r="S42" s="698" t="s">
        <v>830</v>
      </c>
      <c r="T42" s="699"/>
      <c r="U42" s="700">
        <v>0</v>
      </c>
      <c r="V42" s="698" t="s">
        <v>827</v>
      </c>
      <c r="W42" s="698" t="s">
        <v>830</v>
      </c>
      <c r="X42" s="699"/>
      <c r="Y42" s="700">
        <v>0</v>
      </c>
      <c r="Z42" s="698" t="s">
        <v>828</v>
      </c>
      <c r="AA42" s="698" t="s">
        <v>830</v>
      </c>
      <c r="AB42" s="699"/>
      <c r="AC42" s="700">
        <v>0</v>
      </c>
    </row>
    <row r="43" spans="1:30">
      <c r="A43" s="708">
        <v>41</v>
      </c>
      <c r="B43" s="698" t="s">
        <v>830</v>
      </c>
      <c r="C43" s="699">
        <v>0</v>
      </c>
      <c r="D43" s="947"/>
      <c r="E43" s="700">
        <v>0</v>
      </c>
      <c r="F43" s="698" t="s">
        <v>826</v>
      </c>
      <c r="G43" s="698" t="s">
        <v>830</v>
      </c>
      <c r="H43" s="699"/>
      <c r="I43" s="700">
        <v>0</v>
      </c>
      <c r="J43" s="698" t="s">
        <v>827</v>
      </c>
      <c r="K43" s="702" t="s">
        <v>830</v>
      </c>
      <c r="L43" s="703"/>
      <c r="M43" s="701">
        <v>0</v>
      </c>
      <c r="N43" s="698" t="s">
        <v>828</v>
      </c>
      <c r="O43" s="705" t="s">
        <v>829</v>
      </c>
      <c r="P43" s="703"/>
      <c r="Q43" s="707">
        <v>0.5</v>
      </c>
      <c r="R43" s="698" t="s">
        <v>826</v>
      </c>
      <c r="S43" s="698" t="s">
        <v>830</v>
      </c>
      <c r="T43" s="699"/>
      <c r="U43" s="700">
        <v>0</v>
      </c>
      <c r="V43" s="698" t="s">
        <v>827</v>
      </c>
      <c r="W43" s="698" t="s">
        <v>830</v>
      </c>
      <c r="X43" s="699"/>
      <c r="Y43" s="700">
        <v>0</v>
      </c>
      <c r="Z43" s="698" t="s">
        <v>828</v>
      </c>
      <c r="AA43" s="698" t="s">
        <v>830</v>
      </c>
      <c r="AB43" s="699"/>
      <c r="AC43" s="700">
        <v>0</v>
      </c>
      <c r="AD43" s="596"/>
    </row>
    <row r="44" spans="1:30">
      <c r="A44" s="708">
        <v>42</v>
      </c>
      <c r="B44" s="698" t="s">
        <v>830</v>
      </c>
      <c r="C44" s="699">
        <v>0</v>
      </c>
      <c r="D44" s="947"/>
      <c r="E44" s="700">
        <v>0</v>
      </c>
      <c r="F44" s="698" t="s">
        <v>826</v>
      </c>
      <c r="G44" s="698" t="s">
        <v>830</v>
      </c>
      <c r="H44" s="699"/>
      <c r="I44" s="700">
        <v>0</v>
      </c>
      <c r="J44" s="698" t="s">
        <v>827</v>
      </c>
      <c r="K44" s="702" t="s">
        <v>830</v>
      </c>
      <c r="L44" s="703"/>
      <c r="M44" s="701">
        <v>0</v>
      </c>
      <c r="N44" s="698" t="s">
        <v>828</v>
      </c>
      <c r="O44" s="705" t="s">
        <v>829</v>
      </c>
      <c r="P44" s="703"/>
      <c r="Q44" s="707">
        <v>0.5</v>
      </c>
      <c r="R44" s="698" t="s">
        <v>826</v>
      </c>
      <c r="S44" s="698" t="s">
        <v>830</v>
      </c>
      <c r="T44" s="699"/>
      <c r="U44" s="700">
        <v>0</v>
      </c>
      <c r="V44" s="698" t="s">
        <v>827</v>
      </c>
      <c r="W44" s="698" t="s">
        <v>830</v>
      </c>
      <c r="X44" s="699"/>
      <c r="Y44" s="700">
        <v>0</v>
      </c>
      <c r="Z44" s="698" t="s">
        <v>828</v>
      </c>
      <c r="AA44" s="698" t="s">
        <v>830</v>
      </c>
      <c r="AB44" s="699"/>
      <c r="AC44" s="700">
        <v>0</v>
      </c>
      <c r="AD44" s="596"/>
    </row>
    <row r="45" spans="1:30">
      <c r="A45" s="708">
        <v>43</v>
      </c>
      <c r="B45" s="698" t="s">
        <v>830</v>
      </c>
      <c r="C45" s="699">
        <v>0</v>
      </c>
      <c r="D45" s="947"/>
      <c r="E45" s="700">
        <v>0</v>
      </c>
      <c r="F45" s="698" t="s">
        <v>826</v>
      </c>
      <c r="G45" s="698" t="s">
        <v>830</v>
      </c>
      <c r="H45" s="699"/>
      <c r="I45" s="700">
        <v>0</v>
      </c>
      <c r="J45" s="698" t="s">
        <v>827</v>
      </c>
      <c r="K45" s="702" t="s">
        <v>830</v>
      </c>
      <c r="L45" s="703"/>
      <c r="M45" s="701">
        <v>0</v>
      </c>
      <c r="N45" s="698" t="s">
        <v>828</v>
      </c>
      <c r="O45" s="705" t="s">
        <v>829</v>
      </c>
      <c r="P45" s="703"/>
      <c r="Q45" s="707">
        <v>0.5</v>
      </c>
      <c r="R45" s="698" t="s">
        <v>826</v>
      </c>
      <c r="S45" s="698" t="s">
        <v>830</v>
      </c>
      <c r="T45" s="699"/>
      <c r="U45" s="700">
        <v>0</v>
      </c>
      <c r="V45" s="698" t="s">
        <v>827</v>
      </c>
      <c r="W45" s="698" t="s">
        <v>830</v>
      </c>
      <c r="X45" s="699"/>
      <c r="Y45" s="700">
        <v>0</v>
      </c>
      <c r="Z45" s="698" t="s">
        <v>828</v>
      </c>
      <c r="AA45" s="698" t="s">
        <v>830</v>
      </c>
      <c r="AB45" s="699"/>
      <c r="AC45" s="700">
        <v>0</v>
      </c>
      <c r="AD45" s="596"/>
    </row>
    <row r="46" spans="1:30">
      <c r="A46" s="709" t="s">
        <v>1869</v>
      </c>
      <c r="B46" s="710" t="s">
        <v>830</v>
      </c>
      <c r="C46" s="711">
        <v>0</v>
      </c>
      <c r="D46" s="948"/>
      <c r="E46" s="712">
        <v>0</v>
      </c>
      <c r="F46" s="710" t="s">
        <v>826</v>
      </c>
      <c r="G46" s="710" t="s">
        <v>830</v>
      </c>
      <c r="H46" s="711"/>
      <c r="I46" s="712">
        <v>0</v>
      </c>
      <c r="J46" s="710" t="s">
        <v>827</v>
      </c>
      <c r="K46" s="713" t="s">
        <v>830</v>
      </c>
      <c r="L46" s="714"/>
      <c r="M46" s="715">
        <v>0</v>
      </c>
      <c r="N46" s="710" t="s">
        <v>828</v>
      </c>
      <c r="O46" s="713" t="s">
        <v>830</v>
      </c>
      <c r="P46" s="714"/>
      <c r="Q46" s="715">
        <v>0</v>
      </c>
      <c r="R46" s="710" t="s">
        <v>826</v>
      </c>
      <c r="S46" s="710" t="s">
        <v>830</v>
      </c>
      <c r="T46" s="711"/>
      <c r="U46" s="712">
        <v>0</v>
      </c>
      <c r="V46" s="710" t="s">
        <v>827</v>
      </c>
      <c r="W46" s="710" t="s">
        <v>830</v>
      </c>
      <c r="X46" s="711"/>
      <c r="Y46" s="712">
        <v>0</v>
      </c>
      <c r="Z46" s="710" t="s">
        <v>828</v>
      </c>
      <c r="AA46" s="710" t="s">
        <v>830</v>
      </c>
      <c r="AB46" s="711"/>
      <c r="AC46" s="712">
        <v>0</v>
      </c>
      <c r="AD46" s="596"/>
    </row>
  </sheetData>
  <sheetProtection algorithmName="SHA-512" hashValue="xEQoYMjJFJLL8sfiPnKl056DXZkqoORzUTRG74+xabl6RMlQOFCoYe6/0eZNTbH0byNU2as7A1dB2/qQDPRlag==" saltValue="5FlVOiBHI+vfQ44wePg3Jw==" spinCount="100000" sheet="1" objects="1" scenarios="1"/>
  <pageMargins left="0.78740157480314965" right="0.39370078740157483" top="0.78740157480314965" bottom="0.19685039370078741" header="0.31496062992125984" footer="0.31496062992125984"/>
  <pageSetup paperSize="9" scale="52" orientation="landscape" r:id="rId1"/>
  <headerFooter>
    <oddHeader>&amp;L&amp;"-,Standard"&amp;11Alle Angaben ohne Gewähr&amp;R&amp;G</oddHeader>
    <oddFooter>&amp;L&amp;"-,Standard"&amp;11&amp;F_&amp;A&amp;R&amp;"-,Standard"&amp;11&amp;P von &amp;N</oddFooter>
  </headerFooter>
  <drawing r:id="rId2"/>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S40"/>
  <sheetViews>
    <sheetView workbookViewId="0">
      <selection activeCell="P37" sqref="P37"/>
    </sheetView>
  </sheetViews>
  <sheetFormatPr baseColWidth="10" defaultColWidth="11.42578125" defaultRowHeight="15"/>
  <cols>
    <col min="1" max="1" width="9.42578125" style="1" customWidth="1"/>
    <col min="2" max="2" width="6" style="1" customWidth="1"/>
    <col min="3" max="3" width="8.42578125" style="1" customWidth="1"/>
    <col min="4" max="4" width="7.5703125" style="1" customWidth="1"/>
    <col min="5" max="9" width="11.42578125" style="1" customWidth="1"/>
    <col min="10" max="14" width="7.7109375" style="1" customWidth="1"/>
    <col min="15" max="15" width="11.42578125" style="1"/>
    <col min="16" max="16" width="13.42578125" style="1" customWidth="1"/>
    <col min="17" max="17" width="14.5703125" style="1" customWidth="1"/>
    <col min="18" max="16384" width="11.42578125" style="1"/>
  </cols>
  <sheetData>
    <row r="1" spans="1:19" ht="15" customHeight="1">
      <c r="A1" s="1" t="s">
        <v>818</v>
      </c>
      <c r="B1" s="1" t="s">
        <v>819</v>
      </c>
      <c r="C1" s="1" t="s">
        <v>820</v>
      </c>
      <c r="D1" s="1" t="s">
        <v>820</v>
      </c>
      <c r="E1" s="1" t="s">
        <v>820</v>
      </c>
      <c r="F1" s="1" t="s">
        <v>820</v>
      </c>
      <c r="G1" s="1" t="s">
        <v>820</v>
      </c>
      <c r="H1" s="1" t="s">
        <v>820</v>
      </c>
      <c r="I1" s="1" t="s">
        <v>821</v>
      </c>
      <c r="J1" s="1" t="s">
        <v>821</v>
      </c>
      <c r="K1" s="1" t="s">
        <v>821</v>
      </c>
      <c r="L1" s="1" t="s">
        <v>821</v>
      </c>
      <c r="M1" s="1" t="s">
        <v>821</v>
      </c>
      <c r="N1" s="1" t="s">
        <v>821</v>
      </c>
      <c r="P1" s="2" t="s">
        <v>822</v>
      </c>
      <c r="Q1" s="2" t="s">
        <v>823</v>
      </c>
      <c r="R1" s="2"/>
      <c r="S1" s="2" t="s">
        <v>824</v>
      </c>
    </row>
    <row r="2" spans="1:19">
      <c r="A2" s="1">
        <v>1</v>
      </c>
      <c r="B2" s="1" t="s">
        <v>825</v>
      </c>
      <c r="C2" s="1" t="s">
        <v>826</v>
      </c>
      <c r="D2" s="1" t="s">
        <v>825</v>
      </c>
      <c r="E2" s="1" t="s">
        <v>827</v>
      </c>
      <c r="F2" s="1" t="s">
        <v>825</v>
      </c>
      <c r="G2" s="1" t="s">
        <v>828</v>
      </c>
      <c r="H2" s="1" t="s">
        <v>825</v>
      </c>
      <c r="I2" s="1" t="s">
        <v>826</v>
      </c>
      <c r="J2" s="1" t="s">
        <v>825</v>
      </c>
      <c r="K2" s="1" t="s">
        <v>827</v>
      </c>
      <c r="L2" s="1" t="s">
        <v>825</v>
      </c>
      <c r="M2" s="1" t="s">
        <v>828</v>
      </c>
      <c r="N2" s="1" t="s">
        <v>825</v>
      </c>
      <c r="P2" s="2" t="s">
        <v>825</v>
      </c>
      <c r="Q2" s="3">
        <v>2</v>
      </c>
      <c r="R2" s="2"/>
      <c r="S2" s="2" t="s">
        <v>826</v>
      </c>
    </row>
    <row r="3" spans="1:19">
      <c r="A3" s="1">
        <v>2</v>
      </c>
      <c r="B3" s="1" t="s">
        <v>825</v>
      </c>
      <c r="C3" s="1" t="s">
        <v>826</v>
      </c>
      <c r="D3" s="1" t="s">
        <v>825</v>
      </c>
      <c r="E3" s="1" t="s">
        <v>827</v>
      </c>
      <c r="F3" s="1" t="s">
        <v>825</v>
      </c>
      <c r="G3" s="1" t="s">
        <v>828</v>
      </c>
      <c r="H3" s="1" t="s">
        <v>825</v>
      </c>
      <c r="I3" s="1" t="s">
        <v>826</v>
      </c>
      <c r="J3" s="1" t="s">
        <v>815</v>
      </c>
      <c r="K3" s="1" t="s">
        <v>827</v>
      </c>
      <c r="L3" s="1" t="s">
        <v>825</v>
      </c>
      <c r="M3" s="1" t="s">
        <v>828</v>
      </c>
      <c r="N3" s="1" t="s">
        <v>825</v>
      </c>
      <c r="P3" s="2" t="s">
        <v>815</v>
      </c>
      <c r="Q3" s="3">
        <v>1.5</v>
      </c>
      <c r="R3" s="2"/>
      <c r="S3" s="2" t="s">
        <v>827</v>
      </c>
    </row>
    <row r="4" spans="1:19">
      <c r="A4" s="1">
        <v>3</v>
      </c>
      <c r="B4" s="1" t="s">
        <v>825</v>
      </c>
      <c r="C4" s="1" t="s">
        <v>826</v>
      </c>
      <c r="D4" s="1" t="s">
        <v>825</v>
      </c>
      <c r="E4" s="1" t="s">
        <v>827</v>
      </c>
      <c r="F4" s="1" t="s">
        <v>825</v>
      </c>
      <c r="G4" s="1" t="s">
        <v>828</v>
      </c>
      <c r="H4" s="1" t="s">
        <v>825</v>
      </c>
      <c r="I4" s="1" t="s">
        <v>826</v>
      </c>
      <c r="J4" s="1" t="s">
        <v>815</v>
      </c>
      <c r="K4" s="1" t="s">
        <v>827</v>
      </c>
      <c r="L4" s="1" t="s">
        <v>815</v>
      </c>
      <c r="M4" s="1" t="s">
        <v>828</v>
      </c>
      <c r="N4" s="1" t="s">
        <v>825</v>
      </c>
      <c r="P4" s="2" t="s">
        <v>816</v>
      </c>
      <c r="Q4" s="3">
        <v>1</v>
      </c>
      <c r="R4" s="2"/>
      <c r="S4" s="2" t="s">
        <v>828</v>
      </c>
    </row>
    <row r="5" spans="1:19">
      <c r="A5" s="1">
        <v>4</v>
      </c>
      <c r="B5" s="1" t="s">
        <v>825</v>
      </c>
      <c r="C5" s="1" t="s">
        <v>826</v>
      </c>
      <c r="D5" s="1" t="s">
        <v>825</v>
      </c>
      <c r="E5" s="1" t="s">
        <v>827</v>
      </c>
      <c r="F5" s="1" t="s">
        <v>825</v>
      </c>
      <c r="G5" s="1" t="s">
        <v>828</v>
      </c>
      <c r="H5" s="1" t="s">
        <v>825</v>
      </c>
      <c r="I5" s="1" t="s">
        <v>826</v>
      </c>
      <c r="J5" s="1" t="s">
        <v>816</v>
      </c>
      <c r="K5" s="1" t="s">
        <v>827</v>
      </c>
      <c r="L5" s="1" t="s">
        <v>815</v>
      </c>
      <c r="M5" s="1" t="s">
        <v>828</v>
      </c>
      <c r="N5" s="1" t="s">
        <v>815</v>
      </c>
      <c r="P5" s="2" t="s">
        <v>829</v>
      </c>
      <c r="Q5" s="3">
        <v>0.5</v>
      </c>
      <c r="R5" s="2"/>
      <c r="S5" s="2"/>
    </row>
    <row r="6" spans="1:19">
      <c r="A6" s="1">
        <v>5</v>
      </c>
      <c r="B6" s="1" t="s">
        <v>825</v>
      </c>
      <c r="C6" s="1" t="s">
        <v>826</v>
      </c>
      <c r="D6" s="1" t="s">
        <v>815</v>
      </c>
      <c r="E6" s="1" t="s">
        <v>827</v>
      </c>
      <c r="F6" s="1" t="s">
        <v>825</v>
      </c>
      <c r="G6" s="1" t="s">
        <v>828</v>
      </c>
      <c r="H6" s="1" t="s">
        <v>825</v>
      </c>
      <c r="I6" s="1" t="s">
        <v>826</v>
      </c>
      <c r="J6" s="1" t="s">
        <v>816</v>
      </c>
      <c r="K6" s="1" t="s">
        <v>827</v>
      </c>
      <c r="L6" s="1" t="s">
        <v>815</v>
      </c>
      <c r="M6" s="1" t="s">
        <v>828</v>
      </c>
      <c r="N6" s="1" t="s">
        <v>815</v>
      </c>
      <c r="P6" s="2" t="s">
        <v>830</v>
      </c>
      <c r="Q6" s="3">
        <v>0</v>
      </c>
      <c r="R6" s="2"/>
      <c r="S6" s="2"/>
    </row>
    <row r="7" spans="1:19">
      <c r="A7" s="1">
        <v>6</v>
      </c>
      <c r="B7" s="1" t="s">
        <v>815</v>
      </c>
      <c r="C7" s="1" t="s">
        <v>826</v>
      </c>
      <c r="D7" s="1" t="s">
        <v>815</v>
      </c>
      <c r="E7" s="1" t="s">
        <v>827</v>
      </c>
      <c r="F7" s="1" t="s">
        <v>815</v>
      </c>
      <c r="G7" s="1" t="s">
        <v>828</v>
      </c>
      <c r="H7" s="1" t="s">
        <v>825</v>
      </c>
      <c r="I7" s="1" t="s">
        <v>826</v>
      </c>
      <c r="J7" s="1" t="s">
        <v>816</v>
      </c>
      <c r="K7" s="1" t="s">
        <v>827</v>
      </c>
      <c r="L7" s="1" t="s">
        <v>816</v>
      </c>
      <c r="M7" s="1" t="s">
        <v>828</v>
      </c>
      <c r="N7" s="1" t="s">
        <v>815</v>
      </c>
    </row>
    <row r="8" spans="1:19">
      <c r="A8" s="1">
        <v>7</v>
      </c>
      <c r="B8" s="1" t="s">
        <v>815</v>
      </c>
      <c r="C8" s="1" t="s">
        <v>826</v>
      </c>
      <c r="D8" s="1" t="s">
        <v>815</v>
      </c>
      <c r="E8" s="1" t="s">
        <v>827</v>
      </c>
      <c r="F8" s="1" t="s">
        <v>815</v>
      </c>
      <c r="G8" s="1" t="s">
        <v>828</v>
      </c>
      <c r="H8" s="1" t="s">
        <v>815</v>
      </c>
      <c r="I8" s="1" t="s">
        <v>826</v>
      </c>
      <c r="J8" s="1" t="s">
        <v>829</v>
      </c>
      <c r="K8" s="1" t="s">
        <v>827</v>
      </c>
      <c r="L8" s="1" t="s">
        <v>816</v>
      </c>
      <c r="M8" s="1" t="s">
        <v>828</v>
      </c>
      <c r="N8" s="1" t="s">
        <v>815</v>
      </c>
    </row>
    <row r="9" spans="1:19">
      <c r="A9" s="1">
        <v>8</v>
      </c>
      <c r="B9" s="1" t="s">
        <v>815</v>
      </c>
      <c r="C9" s="1" t="s">
        <v>826</v>
      </c>
      <c r="D9" s="1" t="s">
        <v>815</v>
      </c>
      <c r="E9" s="1" t="s">
        <v>827</v>
      </c>
      <c r="F9" s="1" t="s">
        <v>815</v>
      </c>
      <c r="G9" s="1" t="s">
        <v>828</v>
      </c>
      <c r="H9" s="1" t="s">
        <v>815</v>
      </c>
      <c r="I9" s="1" t="s">
        <v>826</v>
      </c>
      <c r="J9" s="1" t="s">
        <v>829</v>
      </c>
      <c r="K9" s="1" t="s">
        <v>827</v>
      </c>
      <c r="L9" s="1" t="s">
        <v>816</v>
      </c>
      <c r="M9" s="1" t="s">
        <v>828</v>
      </c>
      <c r="N9" s="1" t="s">
        <v>816</v>
      </c>
    </row>
    <row r="10" spans="1:19">
      <c r="A10" s="1">
        <v>9</v>
      </c>
      <c r="B10" s="1" t="s">
        <v>815</v>
      </c>
      <c r="C10" s="1" t="s">
        <v>826</v>
      </c>
      <c r="D10" s="1" t="s">
        <v>816</v>
      </c>
      <c r="E10" s="1" t="s">
        <v>827</v>
      </c>
      <c r="F10" s="1" t="s">
        <v>815</v>
      </c>
      <c r="G10" s="1" t="s">
        <v>828</v>
      </c>
      <c r="H10" s="1" t="s">
        <v>815</v>
      </c>
      <c r="I10" s="1" t="s">
        <v>826</v>
      </c>
      <c r="J10" s="1" t="s">
        <v>829</v>
      </c>
      <c r="K10" s="1" t="s">
        <v>827</v>
      </c>
      <c r="L10" s="1" t="s">
        <v>816</v>
      </c>
      <c r="M10" s="1" t="s">
        <v>828</v>
      </c>
      <c r="N10" s="1" t="s">
        <v>816</v>
      </c>
    </row>
    <row r="11" spans="1:19">
      <c r="A11" s="1">
        <v>10</v>
      </c>
      <c r="B11" s="1" t="s">
        <v>815</v>
      </c>
      <c r="C11" s="1" t="s">
        <v>826</v>
      </c>
      <c r="D11" s="1" t="s">
        <v>816</v>
      </c>
      <c r="E11" s="1" t="s">
        <v>827</v>
      </c>
      <c r="F11" s="1" t="s">
        <v>815</v>
      </c>
      <c r="G11" s="1" t="s">
        <v>828</v>
      </c>
      <c r="H11" s="1" t="s">
        <v>815</v>
      </c>
      <c r="I11" s="1" t="s">
        <v>826</v>
      </c>
      <c r="J11" s="1" t="s">
        <v>830</v>
      </c>
      <c r="K11" s="1" t="s">
        <v>827</v>
      </c>
      <c r="L11" s="1" t="s">
        <v>816</v>
      </c>
      <c r="M11" s="1" t="s">
        <v>828</v>
      </c>
      <c r="N11" s="1" t="s">
        <v>816</v>
      </c>
    </row>
    <row r="12" spans="1:19">
      <c r="A12" s="1">
        <v>11</v>
      </c>
      <c r="B12" s="1" t="s">
        <v>815</v>
      </c>
      <c r="C12" s="1" t="s">
        <v>826</v>
      </c>
      <c r="D12" s="1" t="s">
        <v>816</v>
      </c>
      <c r="E12" s="1" t="s">
        <v>827</v>
      </c>
      <c r="F12" s="1" t="s">
        <v>815</v>
      </c>
      <c r="G12" s="1" t="s">
        <v>828</v>
      </c>
      <c r="H12" s="1" t="s">
        <v>815</v>
      </c>
      <c r="I12" s="1" t="s">
        <v>826</v>
      </c>
      <c r="J12" s="1" t="s">
        <v>830</v>
      </c>
      <c r="K12" s="1" t="s">
        <v>827</v>
      </c>
      <c r="L12" s="1" t="s">
        <v>829</v>
      </c>
      <c r="M12" s="1" t="s">
        <v>828</v>
      </c>
      <c r="N12" s="1" t="s">
        <v>816</v>
      </c>
    </row>
    <row r="13" spans="1:19">
      <c r="A13" s="1">
        <v>12</v>
      </c>
      <c r="B13" s="1" t="s">
        <v>816</v>
      </c>
      <c r="C13" s="1" t="s">
        <v>826</v>
      </c>
      <c r="D13" s="1" t="s">
        <v>816</v>
      </c>
      <c r="E13" s="1" t="s">
        <v>827</v>
      </c>
      <c r="F13" s="1" t="s">
        <v>816</v>
      </c>
      <c r="G13" s="1" t="s">
        <v>828</v>
      </c>
      <c r="H13" s="1" t="s">
        <v>815</v>
      </c>
      <c r="I13" s="1" t="s">
        <v>826</v>
      </c>
      <c r="J13" s="1" t="s">
        <v>830</v>
      </c>
      <c r="K13" s="1" t="s">
        <v>827</v>
      </c>
      <c r="L13" s="1" t="s">
        <v>829</v>
      </c>
      <c r="M13" s="1" t="s">
        <v>828</v>
      </c>
      <c r="N13" s="1" t="s">
        <v>816</v>
      </c>
    </row>
    <row r="14" spans="1:19">
      <c r="A14" s="1">
        <v>13</v>
      </c>
      <c r="B14" s="1" t="s">
        <v>816</v>
      </c>
      <c r="C14" s="1" t="s">
        <v>826</v>
      </c>
      <c r="D14" s="1" t="s">
        <v>816</v>
      </c>
      <c r="E14" s="1" t="s">
        <v>827</v>
      </c>
      <c r="F14" s="1" t="s">
        <v>816</v>
      </c>
      <c r="G14" s="1" t="s">
        <v>828</v>
      </c>
      <c r="H14" s="1" t="s">
        <v>815</v>
      </c>
      <c r="I14" s="1" t="s">
        <v>826</v>
      </c>
      <c r="J14" s="1" t="s">
        <v>830</v>
      </c>
      <c r="K14" s="1" t="s">
        <v>827</v>
      </c>
      <c r="L14" s="1" t="s">
        <v>829</v>
      </c>
      <c r="M14" s="1" t="s">
        <v>828</v>
      </c>
      <c r="N14" s="1" t="s">
        <v>816</v>
      </c>
    </row>
    <row r="15" spans="1:19">
      <c r="A15" s="1">
        <v>14</v>
      </c>
      <c r="B15" s="1" t="s">
        <v>816</v>
      </c>
      <c r="C15" s="1" t="s">
        <v>826</v>
      </c>
      <c r="D15" s="1" t="s">
        <v>816</v>
      </c>
      <c r="E15" s="1" t="s">
        <v>827</v>
      </c>
      <c r="F15" s="1" t="s">
        <v>816</v>
      </c>
      <c r="G15" s="1" t="s">
        <v>828</v>
      </c>
      <c r="H15" s="1" t="s">
        <v>816</v>
      </c>
      <c r="I15" s="1" t="s">
        <v>826</v>
      </c>
      <c r="J15" s="1" t="s">
        <v>830</v>
      </c>
      <c r="K15" s="1" t="s">
        <v>827</v>
      </c>
      <c r="L15" s="1" t="s">
        <v>829</v>
      </c>
      <c r="M15" s="1" t="s">
        <v>828</v>
      </c>
      <c r="N15" s="1" t="s">
        <v>816</v>
      </c>
    </row>
    <row r="16" spans="1:19">
      <c r="A16" s="1">
        <v>15</v>
      </c>
      <c r="B16" s="1" t="s">
        <v>816</v>
      </c>
      <c r="C16" s="1" t="s">
        <v>826</v>
      </c>
      <c r="D16" s="1" t="s">
        <v>816</v>
      </c>
      <c r="E16" s="1" t="s">
        <v>827</v>
      </c>
      <c r="F16" s="1" t="s">
        <v>816</v>
      </c>
      <c r="G16" s="1" t="s">
        <v>828</v>
      </c>
      <c r="H16" s="1" t="s">
        <v>816</v>
      </c>
      <c r="I16" s="1" t="s">
        <v>826</v>
      </c>
      <c r="J16" s="1" t="s">
        <v>830</v>
      </c>
      <c r="K16" s="1" t="s">
        <v>827</v>
      </c>
      <c r="L16" s="1" t="s">
        <v>829</v>
      </c>
      <c r="M16" s="1" t="s">
        <v>828</v>
      </c>
      <c r="N16" s="1" t="s">
        <v>829</v>
      </c>
    </row>
    <row r="17" spans="1:14">
      <c r="A17" s="1">
        <v>16</v>
      </c>
      <c r="B17" s="1" t="s">
        <v>816</v>
      </c>
      <c r="C17" s="1" t="s">
        <v>826</v>
      </c>
      <c r="D17" s="1" t="s">
        <v>829</v>
      </c>
      <c r="E17" s="1" t="s">
        <v>827</v>
      </c>
      <c r="F17" s="1" t="s">
        <v>816</v>
      </c>
      <c r="G17" s="1" t="s">
        <v>828</v>
      </c>
      <c r="H17" s="1" t="s">
        <v>816</v>
      </c>
      <c r="I17" s="1" t="s">
        <v>826</v>
      </c>
      <c r="J17" s="1" t="s">
        <v>830</v>
      </c>
      <c r="K17" s="1" t="s">
        <v>827</v>
      </c>
      <c r="L17" s="1" t="s">
        <v>830</v>
      </c>
      <c r="M17" s="1" t="s">
        <v>828</v>
      </c>
      <c r="N17" s="1" t="s">
        <v>829</v>
      </c>
    </row>
    <row r="18" spans="1:14">
      <c r="A18" s="1">
        <v>17</v>
      </c>
      <c r="B18" s="1" t="s">
        <v>816</v>
      </c>
      <c r="C18" s="1" t="s">
        <v>826</v>
      </c>
      <c r="D18" s="1" t="s">
        <v>829</v>
      </c>
      <c r="E18" s="1" t="s">
        <v>827</v>
      </c>
      <c r="F18" s="1" t="s">
        <v>816</v>
      </c>
      <c r="G18" s="1" t="s">
        <v>828</v>
      </c>
      <c r="H18" s="1" t="s">
        <v>816</v>
      </c>
      <c r="I18" s="1" t="s">
        <v>826</v>
      </c>
      <c r="J18" s="1" t="s">
        <v>830</v>
      </c>
      <c r="K18" s="1" t="s">
        <v>827</v>
      </c>
      <c r="L18" s="1" t="s">
        <v>830</v>
      </c>
      <c r="M18" s="1" t="s">
        <v>828</v>
      </c>
      <c r="N18" s="1" t="s">
        <v>829</v>
      </c>
    </row>
    <row r="19" spans="1:14">
      <c r="A19" s="1">
        <v>18</v>
      </c>
      <c r="B19" s="1" t="s">
        <v>816</v>
      </c>
      <c r="C19" s="1" t="s">
        <v>826</v>
      </c>
      <c r="D19" s="1" t="s">
        <v>829</v>
      </c>
      <c r="E19" s="1" t="s">
        <v>827</v>
      </c>
      <c r="F19" s="1" t="s">
        <v>816</v>
      </c>
      <c r="G19" s="1" t="s">
        <v>828</v>
      </c>
      <c r="H19" s="1" t="s">
        <v>816</v>
      </c>
      <c r="I19" s="1" t="s">
        <v>826</v>
      </c>
      <c r="J19" s="1" t="s">
        <v>830</v>
      </c>
      <c r="K19" s="1" t="s">
        <v>827</v>
      </c>
      <c r="L19" s="1" t="s">
        <v>830</v>
      </c>
      <c r="M19" s="1" t="s">
        <v>828</v>
      </c>
      <c r="N19" s="1" t="s">
        <v>829</v>
      </c>
    </row>
    <row r="20" spans="1:14">
      <c r="A20" s="1">
        <v>19</v>
      </c>
      <c r="B20" s="1" t="s">
        <v>816</v>
      </c>
      <c r="C20" s="1" t="s">
        <v>826</v>
      </c>
      <c r="D20" s="1" t="s">
        <v>829</v>
      </c>
      <c r="E20" s="1" t="s">
        <v>827</v>
      </c>
      <c r="F20" s="1" t="s">
        <v>816</v>
      </c>
      <c r="G20" s="1" t="s">
        <v>828</v>
      </c>
      <c r="H20" s="1" t="s">
        <v>816</v>
      </c>
      <c r="I20" s="1" t="s">
        <v>826</v>
      </c>
      <c r="J20" s="1" t="s">
        <v>830</v>
      </c>
      <c r="K20" s="1" t="s">
        <v>827</v>
      </c>
      <c r="L20" s="1" t="s">
        <v>830</v>
      </c>
      <c r="M20" s="1" t="s">
        <v>828</v>
      </c>
      <c r="N20" s="1" t="s">
        <v>829</v>
      </c>
    </row>
    <row r="21" spans="1:14">
      <c r="A21" s="1">
        <v>20</v>
      </c>
      <c r="B21" s="1" t="s">
        <v>816</v>
      </c>
      <c r="C21" s="1" t="s">
        <v>826</v>
      </c>
      <c r="D21" s="1" t="s">
        <v>829</v>
      </c>
      <c r="E21" s="1" t="s">
        <v>827</v>
      </c>
      <c r="F21" s="1" t="s">
        <v>816</v>
      </c>
      <c r="G21" s="1" t="s">
        <v>828</v>
      </c>
      <c r="H21" s="1" t="s">
        <v>816</v>
      </c>
      <c r="I21" s="1" t="s">
        <v>826</v>
      </c>
      <c r="J21" s="1" t="s">
        <v>830</v>
      </c>
      <c r="K21" s="1" t="s">
        <v>827</v>
      </c>
      <c r="L21" s="1" t="s">
        <v>830</v>
      </c>
      <c r="M21" s="1" t="s">
        <v>828</v>
      </c>
      <c r="N21" s="1" t="s">
        <v>829</v>
      </c>
    </row>
    <row r="22" spans="1:14">
      <c r="A22" s="1">
        <v>21</v>
      </c>
      <c r="B22" s="1" t="s">
        <v>829</v>
      </c>
      <c r="C22" s="1" t="s">
        <v>826</v>
      </c>
      <c r="D22" s="1" t="s">
        <v>829</v>
      </c>
      <c r="E22" s="1" t="s">
        <v>827</v>
      </c>
      <c r="F22" s="1" t="s">
        <v>829</v>
      </c>
      <c r="G22" s="1" t="s">
        <v>828</v>
      </c>
      <c r="H22" s="1" t="s">
        <v>816</v>
      </c>
      <c r="I22" s="1" t="s">
        <v>826</v>
      </c>
      <c r="J22" s="1" t="s">
        <v>830</v>
      </c>
      <c r="K22" s="1" t="s">
        <v>827</v>
      </c>
      <c r="L22" s="1" t="s">
        <v>830</v>
      </c>
      <c r="M22" s="1" t="s">
        <v>828</v>
      </c>
      <c r="N22" s="1" t="s">
        <v>829</v>
      </c>
    </row>
    <row r="23" spans="1:14">
      <c r="A23" s="1">
        <v>22</v>
      </c>
      <c r="B23" s="1" t="s">
        <v>829</v>
      </c>
      <c r="C23" s="1" t="s">
        <v>826</v>
      </c>
      <c r="D23" s="1" t="s">
        <v>829</v>
      </c>
      <c r="E23" s="1" t="s">
        <v>827</v>
      </c>
      <c r="F23" s="1" t="s">
        <v>829</v>
      </c>
      <c r="G23" s="1" t="s">
        <v>828</v>
      </c>
      <c r="H23" s="1" t="s">
        <v>816</v>
      </c>
      <c r="I23" s="1" t="s">
        <v>826</v>
      </c>
      <c r="J23" s="1" t="s">
        <v>830</v>
      </c>
      <c r="K23" s="1" t="s">
        <v>827</v>
      </c>
      <c r="L23" s="1" t="s">
        <v>830</v>
      </c>
      <c r="M23" s="1" t="s">
        <v>828</v>
      </c>
      <c r="N23" s="1" t="s">
        <v>830</v>
      </c>
    </row>
    <row r="24" spans="1:14">
      <c r="A24" s="1">
        <v>23</v>
      </c>
      <c r="B24" s="1" t="s">
        <v>829</v>
      </c>
      <c r="C24" s="1" t="s">
        <v>826</v>
      </c>
      <c r="D24" s="1" t="s">
        <v>830</v>
      </c>
      <c r="E24" s="1" t="s">
        <v>827</v>
      </c>
      <c r="F24" s="1" t="s">
        <v>829</v>
      </c>
      <c r="G24" s="1" t="s">
        <v>828</v>
      </c>
      <c r="H24" s="1" t="s">
        <v>816</v>
      </c>
      <c r="I24" s="1" t="s">
        <v>826</v>
      </c>
      <c r="J24" s="1" t="s">
        <v>830</v>
      </c>
      <c r="K24" s="1" t="s">
        <v>827</v>
      </c>
      <c r="L24" s="1" t="s">
        <v>830</v>
      </c>
      <c r="M24" s="1" t="s">
        <v>828</v>
      </c>
      <c r="N24" s="1" t="s">
        <v>830</v>
      </c>
    </row>
    <row r="25" spans="1:14">
      <c r="A25" s="1">
        <v>24</v>
      </c>
      <c r="B25" s="1" t="s">
        <v>829</v>
      </c>
      <c r="C25" s="1" t="s">
        <v>826</v>
      </c>
      <c r="D25" s="1" t="s">
        <v>830</v>
      </c>
      <c r="E25" s="1" t="s">
        <v>827</v>
      </c>
      <c r="F25" s="1" t="s">
        <v>829</v>
      </c>
      <c r="G25" s="1" t="s">
        <v>828</v>
      </c>
      <c r="H25" s="1" t="s">
        <v>816</v>
      </c>
      <c r="I25" s="1" t="s">
        <v>826</v>
      </c>
      <c r="J25" s="1" t="s">
        <v>830</v>
      </c>
      <c r="K25" s="1" t="s">
        <v>827</v>
      </c>
      <c r="L25" s="1" t="s">
        <v>830</v>
      </c>
      <c r="M25" s="1" t="s">
        <v>828</v>
      </c>
      <c r="N25" s="1" t="s">
        <v>830</v>
      </c>
    </row>
    <row r="26" spans="1:14">
      <c r="A26" s="1">
        <v>25</v>
      </c>
      <c r="B26" s="1" t="s">
        <v>829</v>
      </c>
      <c r="C26" s="1" t="s">
        <v>826</v>
      </c>
      <c r="D26" s="1" t="s">
        <v>830</v>
      </c>
      <c r="E26" s="1" t="s">
        <v>827</v>
      </c>
      <c r="F26" s="1" t="s">
        <v>829</v>
      </c>
      <c r="G26" s="1" t="s">
        <v>828</v>
      </c>
      <c r="H26" s="1" t="s">
        <v>816</v>
      </c>
      <c r="I26" s="1" t="s">
        <v>826</v>
      </c>
      <c r="J26" s="1" t="s">
        <v>830</v>
      </c>
      <c r="K26" s="1" t="s">
        <v>827</v>
      </c>
      <c r="L26" s="1" t="s">
        <v>830</v>
      </c>
      <c r="M26" s="1" t="s">
        <v>828</v>
      </c>
      <c r="N26" s="1" t="s">
        <v>830</v>
      </c>
    </row>
    <row r="27" spans="1:14">
      <c r="A27" s="1">
        <v>26</v>
      </c>
      <c r="B27" s="1" t="s">
        <v>829</v>
      </c>
      <c r="C27" s="1" t="s">
        <v>826</v>
      </c>
      <c r="D27" s="1" t="s">
        <v>830</v>
      </c>
      <c r="E27" s="1" t="s">
        <v>827</v>
      </c>
      <c r="F27" s="1" t="s">
        <v>829</v>
      </c>
      <c r="G27" s="1" t="s">
        <v>828</v>
      </c>
      <c r="H27" s="1" t="s">
        <v>829</v>
      </c>
      <c r="I27" s="1" t="s">
        <v>826</v>
      </c>
      <c r="J27" s="1" t="s">
        <v>830</v>
      </c>
      <c r="K27" s="1" t="s">
        <v>827</v>
      </c>
      <c r="L27" s="1" t="s">
        <v>830</v>
      </c>
      <c r="M27" s="1" t="s">
        <v>828</v>
      </c>
      <c r="N27" s="1" t="s">
        <v>830</v>
      </c>
    </row>
    <row r="28" spans="1:14">
      <c r="A28" s="1">
        <v>27</v>
      </c>
      <c r="B28" s="1" t="s">
        <v>829</v>
      </c>
      <c r="C28" s="1" t="s">
        <v>826</v>
      </c>
      <c r="D28" s="1" t="s">
        <v>830</v>
      </c>
      <c r="E28" s="1" t="s">
        <v>827</v>
      </c>
      <c r="F28" s="1" t="s">
        <v>829</v>
      </c>
      <c r="G28" s="1" t="s">
        <v>828</v>
      </c>
      <c r="H28" s="1" t="s">
        <v>829</v>
      </c>
      <c r="I28" s="1" t="s">
        <v>826</v>
      </c>
      <c r="J28" s="1" t="s">
        <v>830</v>
      </c>
      <c r="K28" s="1" t="s">
        <v>827</v>
      </c>
      <c r="L28" s="1" t="s">
        <v>830</v>
      </c>
      <c r="M28" s="1" t="s">
        <v>828</v>
      </c>
      <c r="N28" s="1" t="s">
        <v>830</v>
      </c>
    </row>
    <row r="29" spans="1:14">
      <c r="A29" s="1">
        <v>28</v>
      </c>
      <c r="B29" s="1" t="s">
        <v>829</v>
      </c>
      <c r="C29" s="1" t="s">
        <v>826</v>
      </c>
      <c r="D29" s="1" t="s">
        <v>830</v>
      </c>
      <c r="E29" s="1" t="s">
        <v>827</v>
      </c>
      <c r="F29" s="1" t="s">
        <v>829</v>
      </c>
      <c r="G29" s="1" t="s">
        <v>828</v>
      </c>
      <c r="H29" s="1" t="s">
        <v>829</v>
      </c>
      <c r="I29" s="1" t="s">
        <v>826</v>
      </c>
      <c r="J29" s="1" t="s">
        <v>830</v>
      </c>
      <c r="K29" s="1" t="s">
        <v>827</v>
      </c>
      <c r="L29" s="1" t="s">
        <v>830</v>
      </c>
      <c r="M29" s="1" t="s">
        <v>828</v>
      </c>
      <c r="N29" s="1" t="s">
        <v>830</v>
      </c>
    </row>
    <row r="30" spans="1:14">
      <c r="A30" s="1">
        <v>29</v>
      </c>
      <c r="B30" s="1" t="s">
        <v>829</v>
      </c>
      <c r="C30" s="1" t="s">
        <v>826</v>
      </c>
      <c r="D30" s="1" t="s">
        <v>830</v>
      </c>
      <c r="E30" s="1" t="s">
        <v>827</v>
      </c>
      <c r="F30" s="1" t="s">
        <v>829</v>
      </c>
      <c r="G30" s="1" t="s">
        <v>828</v>
      </c>
      <c r="H30" s="1" t="s">
        <v>829</v>
      </c>
      <c r="I30" s="1" t="s">
        <v>826</v>
      </c>
      <c r="J30" s="1" t="s">
        <v>830</v>
      </c>
      <c r="K30" s="1" t="s">
        <v>827</v>
      </c>
      <c r="L30" s="1" t="s">
        <v>830</v>
      </c>
      <c r="M30" s="1" t="s">
        <v>828</v>
      </c>
      <c r="N30" s="1" t="s">
        <v>830</v>
      </c>
    </row>
    <row r="31" spans="1:14">
      <c r="A31" s="1">
        <v>30</v>
      </c>
      <c r="B31" s="1" t="s">
        <v>829</v>
      </c>
      <c r="C31" s="1" t="s">
        <v>826</v>
      </c>
      <c r="D31" s="1" t="s">
        <v>830</v>
      </c>
      <c r="E31" s="1" t="s">
        <v>827</v>
      </c>
      <c r="F31" s="1" t="s">
        <v>829</v>
      </c>
      <c r="G31" s="1" t="s">
        <v>828</v>
      </c>
      <c r="H31" s="1" t="s">
        <v>829</v>
      </c>
      <c r="I31" s="1" t="s">
        <v>826</v>
      </c>
      <c r="J31" s="1" t="s">
        <v>830</v>
      </c>
      <c r="K31" s="1" t="s">
        <v>827</v>
      </c>
      <c r="L31" s="1" t="s">
        <v>830</v>
      </c>
      <c r="M31" s="1" t="s">
        <v>828</v>
      </c>
      <c r="N31" s="1" t="s">
        <v>830</v>
      </c>
    </row>
    <row r="32" spans="1:14">
      <c r="A32" s="1">
        <v>31</v>
      </c>
      <c r="B32" s="1" t="s">
        <v>830</v>
      </c>
      <c r="C32" s="1" t="s">
        <v>826</v>
      </c>
      <c r="D32" s="1" t="s">
        <v>830</v>
      </c>
      <c r="E32" s="1" t="s">
        <v>827</v>
      </c>
      <c r="F32" s="1" t="s">
        <v>830</v>
      </c>
      <c r="G32" s="1" t="s">
        <v>828</v>
      </c>
      <c r="H32" s="1" t="s">
        <v>829</v>
      </c>
      <c r="I32" s="1" t="s">
        <v>826</v>
      </c>
      <c r="J32" s="1" t="s">
        <v>830</v>
      </c>
      <c r="K32" s="1" t="s">
        <v>827</v>
      </c>
      <c r="L32" s="1" t="s">
        <v>830</v>
      </c>
      <c r="M32" s="1" t="s">
        <v>828</v>
      </c>
      <c r="N32" s="1" t="s">
        <v>830</v>
      </c>
    </row>
    <row r="33" spans="1:14">
      <c r="A33" s="1">
        <v>32</v>
      </c>
      <c r="B33" s="1" t="s">
        <v>830</v>
      </c>
      <c r="C33" s="1" t="s">
        <v>826</v>
      </c>
      <c r="D33" s="1" t="s">
        <v>830</v>
      </c>
      <c r="E33" s="1" t="s">
        <v>827</v>
      </c>
      <c r="F33" s="1" t="s">
        <v>830</v>
      </c>
      <c r="G33" s="1" t="s">
        <v>828</v>
      </c>
      <c r="H33" s="1" t="s">
        <v>829</v>
      </c>
      <c r="I33" s="1" t="s">
        <v>826</v>
      </c>
      <c r="J33" s="1" t="s">
        <v>830</v>
      </c>
      <c r="K33" s="1" t="s">
        <v>827</v>
      </c>
      <c r="L33" s="1" t="s">
        <v>830</v>
      </c>
      <c r="M33" s="1" t="s">
        <v>828</v>
      </c>
      <c r="N33" s="1" t="s">
        <v>830</v>
      </c>
    </row>
    <row r="34" spans="1:14">
      <c r="A34" s="1">
        <v>33</v>
      </c>
      <c r="B34" s="1" t="s">
        <v>830</v>
      </c>
      <c r="C34" s="1" t="s">
        <v>826</v>
      </c>
      <c r="D34" s="1" t="s">
        <v>830</v>
      </c>
      <c r="E34" s="1" t="s">
        <v>827</v>
      </c>
      <c r="F34" s="1" t="s">
        <v>830</v>
      </c>
      <c r="G34" s="1" t="s">
        <v>828</v>
      </c>
      <c r="H34" s="1" t="s">
        <v>829</v>
      </c>
      <c r="I34" s="1" t="s">
        <v>826</v>
      </c>
      <c r="J34" s="1" t="s">
        <v>830</v>
      </c>
      <c r="K34" s="1" t="s">
        <v>827</v>
      </c>
      <c r="L34" s="1" t="s">
        <v>830</v>
      </c>
      <c r="M34" s="1" t="s">
        <v>828</v>
      </c>
      <c r="N34" s="1" t="s">
        <v>830</v>
      </c>
    </row>
    <row r="35" spans="1:14">
      <c r="A35" s="1">
        <v>34</v>
      </c>
      <c r="B35" s="1" t="s">
        <v>830</v>
      </c>
      <c r="C35" s="1" t="s">
        <v>826</v>
      </c>
      <c r="D35" s="1" t="s">
        <v>830</v>
      </c>
      <c r="E35" s="1" t="s">
        <v>827</v>
      </c>
      <c r="F35" s="1" t="s">
        <v>830</v>
      </c>
      <c r="G35" s="1" t="s">
        <v>828</v>
      </c>
      <c r="H35" s="1" t="s">
        <v>829</v>
      </c>
      <c r="I35" s="1" t="s">
        <v>826</v>
      </c>
      <c r="J35" s="1" t="s">
        <v>830</v>
      </c>
      <c r="K35" s="1" t="s">
        <v>827</v>
      </c>
      <c r="L35" s="1" t="s">
        <v>830</v>
      </c>
      <c r="M35" s="1" t="s">
        <v>828</v>
      </c>
      <c r="N35" s="1" t="s">
        <v>830</v>
      </c>
    </row>
    <row r="36" spans="1:14">
      <c r="A36" s="1">
        <v>35</v>
      </c>
      <c r="B36" s="1" t="s">
        <v>830</v>
      </c>
      <c r="C36" s="1" t="s">
        <v>826</v>
      </c>
      <c r="D36" s="1" t="s">
        <v>830</v>
      </c>
      <c r="E36" s="1" t="s">
        <v>827</v>
      </c>
      <c r="F36" s="1" t="s">
        <v>830</v>
      </c>
      <c r="G36" s="1" t="s">
        <v>828</v>
      </c>
      <c r="H36" s="1" t="s">
        <v>829</v>
      </c>
      <c r="I36" s="1" t="s">
        <v>826</v>
      </c>
      <c r="J36" s="1" t="s">
        <v>830</v>
      </c>
      <c r="K36" s="1" t="s">
        <v>827</v>
      </c>
      <c r="L36" s="1" t="s">
        <v>830</v>
      </c>
      <c r="M36" s="1" t="s">
        <v>828</v>
      </c>
      <c r="N36" s="1" t="s">
        <v>830</v>
      </c>
    </row>
    <row r="37" spans="1:14">
      <c r="A37" s="1">
        <v>36</v>
      </c>
      <c r="B37" s="1" t="s">
        <v>830</v>
      </c>
      <c r="C37" s="1" t="s">
        <v>826</v>
      </c>
      <c r="D37" s="1" t="s">
        <v>830</v>
      </c>
      <c r="E37" s="1" t="s">
        <v>827</v>
      </c>
      <c r="F37" s="1" t="s">
        <v>830</v>
      </c>
      <c r="G37" s="1" t="s">
        <v>828</v>
      </c>
      <c r="H37" s="1" t="s">
        <v>829</v>
      </c>
      <c r="I37" s="1" t="s">
        <v>826</v>
      </c>
      <c r="J37" s="1" t="s">
        <v>830</v>
      </c>
      <c r="K37" s="1" t="s">
        <v>827</v>
      </c>
      <c r="L37" s="1" t="s">
        <v>830</v>
      </c>
      <c r="M37" s="1" t="s">
        <v>828</v>
      </c>
      <c r="N37" s="1" t="s">
        <v>830</v>
      </c>
    </row>
    <row r="38" spans="1:14">
      <c r="A38" s="1">
        <v>37</v>
      </c>
      <c r="B38" s="1" t="s">
        <v>830</v>
      </c>
      <c r="C38" s="1" t="s">
        <v>826</v>
      </c>
      <c r="D38" s="1" t="s">
        <v>830</v>
      </c>
      <c r="E38" s="1" t="s">
        <v>827</v>
      </c>
      <c r="F38" s="1" t="s">
        <v>830</v>
      </c>
      <c r="G38" s="1" t="s">
        <v>828</v>
      </c>
      <c r="H38" s="1" t="s">
        <v>829</v>
      </c>
      <c r="I38" s="1" t="s">
        <v>826</v>
      </c>
      <c r="J38" s="1" t="s">
        <v>830</v>
      </c>
      <c r="K38" s="1" t="s">
        <v>827</v>
      </c>
      <c r="L38" s="1" t="s">
        <v>830</v>
      </c>
      <c r="M38" s="1" t="s">
        <v>828</v>
      </c>
      <c r="N38" s="1" t="s">
        <v>830</v>
      </c>
    </row>
    <row r="39" spans="1:14">
      <c r="A39" s="1">
        <v>38</v>
      </c>
      <c r="B39" s="1" t="s">
        <v>830</v>
      </c>
      <c r="C39" s="1" t="s">
        <v>826</v>
      </c>
      <c r="D39" s="1" t="s">
        <v>830</v>
      </c>
      <c r="E39" s="1" t="s">
        <v>827</v>
      </c>
      <c r="F39" s="1" t="s">
        <v>830</v>
      </c>
      <c r="G39" s="1" t="s">
        <v>828</v>
      </c>
      <c r="H39" s="1" t="s">
        <v>829</v>
      </c>
      <c r="I39" s="1" t="s">
        <v>826</v>
      </c>
      <c r="J39" s="1" t="s">
        <v>830</v>
      </c>
      <c r="K39" s="1" t="s">
        <v>827</v>
      </c>
      <c r="L39" s="1" t="s">
        <v>830</v>
      </c>
      <c r="M39" s="1" t="s">
        <v>828</v>
      </c>
      <c r="N39" s="1" t="s">
        <v>830</v>
      </c>
    </row>
    <row r="40" spans="1:14">
      <c r="A40" s="1">
        <v>39</v>
      </c>
      <c r="B40" s="1" t="s">
        <v>830</v>
      </c>
      <c r="C40" s="1" t="s">
        <v>826</v>
      </c>
      <c r="D40" s="1" t="s">
        <v>830</v>
      </c>
      <c r="E40" s="1" t="s">
        <v>827</v>
      </c>
      <c r="F40" s="1" t="s">
        <v>830</v>
      </c>
      <c r="G40" s="1" t="s">
        <v>828</v>
      </c>
      <c r="H40" s="1" t="s">
        <v>830</v>
      </c>
      <c r="I40" s="1" t="s">
        <v>826</v>
      </c>
      <c r="J40" s="1" t="s">
        <v>830</v>
      </c>
      <c r="K40" s="1" t="s">
        <v>827</v>
      </c>
      <c r="L40" s="1" t="s">
        <v>830</v>
      </c>
      <c r="M40" s="1" t="s">
        <v>828</v>
      </c>
      <c r="N40" s="1" t="s">
        <v>830</v>
      </c>
    </row>
  </sheetData>
  <sheetProtection password="CC7D" sheet="1" objects="1" scenarios="1"/>
  <pageMargins left="0.78740157480314965" right="0.39370078740157483" top="0.78740157480314965" bottom="0.19685039370078741" header="0.31496062992125984" footer="0.31496062992125984"/>
  <pageSetup paperSize="9" scale="48" orientation="portrait" r:id="rId1"/>
  <headerFooter>
    <oddHeader xml:space="preserve">&amp;L&amp;8Dienstleistungszentrum Ländlicher Raum (DLR) - Rheinpfalz, Breitenweg 71, 67435 Neustadt/Weinstraße
Alle Angaben ohne Gewähr.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AB212"/>
  <sheetViews>
    <sheetView showGridLines="0" zoomScaleNormal="100" workbookViewId="0">
      <pane xSplit="2" ySplit="1" topLeftCell="C2" activePane="bottomRight" state="frozen"/>
      <selection activeCell="B1" sqref="B1"/>
      <selection pane="topRight" activeCell="C1" sqref="C1"/>
      <selection pane="bottomLeft" activeCell="B2" sqref="B2"/>
      <selection pane="bottomRight" sqref="A1:A1048576"/>
    </sheetView>
  </sheetViews>
  <sheetFormatPr baseColWidth="10" defaultColWidth="11.42578125" defaultRowHeight="15"/>
  <cols>
    <col min="1" max="1" width="11.42578125" style="953" hidden="1" customWidth="1"/>
    <col min="2" max="2" width="55.5703125" style="161" customWidth="1"/>
    <col min="3" max="3" width="7.7109375" style="161" customWidth="1"/>
    <col min="4" max="4" width="7.85546875" style="162" customWidth="1"/>
    <col min="5" max="5" width="8" style="163" customWidth="1"/>
    <col min="6" max="6" width="7.7109375" style="162" customWidth="1"/>
    <col min="7" max="9" width="8.7109375" style="162" customWidth="1"/>
    <col min="10" max="10" width="8" style="161" customWidth="1"/>
    <col min="11" max="11" width="9" style="161" customWidth="1"/>
    <col min="12" max="12" width="7.42578125" style="161" customWidth="1"/>
    <col min="13" max="13" width="9.7109375" style="161" customWidth="1"/>
    <col min="14" max="14" width="13" style="161" customWidth="1"/>
    <col min="15" max="15" width="8.85546875" style="163" customWidth="1"/>
    <col min="16" max="16" width="9.7109375" style="163" customWidth="1"/>
    <col min="17" max="17" width="9.5703125" style="163" customWidth="1"/>
    <col min="18" max="19" width="7.7109375" style="161" customWidth="1"/>
    <col min="20" max="20" width="7.28515625" style="161" customWidth="1"/>
    <col min="21" max="21" width="6.42578125" style="161" customWidth="1"/>
    <col min="22" max="22" width="6.28515625" style="161" customWidth="1"/>
    <col min="23" max="23" width="5.7109375" style="161" customWidth="1"/>
    <col min="24" max="24" width="6.85546875" style="161" customWidth="1"/>
    <col min="25" max="16384" width="11.42578125" style="159"/>
  </cols>
  <sheetData>
    <row r="1" spans="1:28" s="158" customFormat="1" ht="111.75" customHeight="1">
      <c r="A1" s="950" t="s">
        <v>1016</v>
      </c>
      <c r="B1" s="756" t="s">
        <v>2204</v>
      </c>
      <c r="C1" s="723" t="s">
        <v>1217</v>
      </c>
      <c r="D1" s="724" t="s">
        <v>1752</v>
      </c>
      <c r="E1" s="725" t="s">
        <v>1753</v>
      </c>
      <c r="F1" s="724" t="s">
        <v>1754</v>
      </c>
      <c r="G1" s="724" t="s">
        <v>1755</v>
      </c>
      <c r="H1" s="725" t="s">
        <v>1756</v>
      </c>
      <c r="I1" s="724" t="s">
        <v>1224</v>
      </c>
      <c r="J1" s="723" t="s">
        <v>993</v>
      </c>
      <c r="K1" s="723" t="s">
        <v>1234</v>
      </c>
      <c r="L1" s="723" t="s">
        <v>1017</v>
      </c>
      <c r="M1" s="723" t="s">
        <v>1173</v>
      </c>
      <c r="N1" s="723" t="s">
        <v>1168</v>
      </c>
      <c r="O1" s="725" t="s">
        <v>1012</v>
      </c>
      <c r="P1" s="725" t="s">
        <v>1171</v>
      </c>
      <c r="Q1" s="725" t="s">
        <v>1172</v>
      </c>
      <c r="R1" s="724" t="s">
        <v>1232</v>
      </c>
      <c r="S1" s="726" t="s">
        <v>1229</v>
      </c>
      <c r="T1" s="724" t="s">
        <v>1230</v>
      </c>
      <c r="U1" s="724" t="s">
        <v>1231</v>
      </c>
      <c r="V1" s="727" t="s">
        <v>1169</v>
      </c>
      <c r="W1" s="722" t="s">
        <v>1170</v>
      </c>
      <c r="X1" s="757" t="s">
        <v>1233</v>
      </c>
    </row>
    <row r="2" spans="1:28" s="160" customFormat="1" ht="15" customHeight="1">
      <c r="A2" s="951"/>
      <c r="B2" s="758" t="s">
        <v>1833</v>
      </c>
      <c r="C2" s="717"/>
      <c r="D2" s="717"/>
      <c r="E2" s="717"/>
      <c r="F2" s="717"/>
      <c r="G2" s="718"/>
      <c r="H2" s="719"/>
      <c r="I2" s="732">
        <f t="shared" ref="I2:I11" si="0">IF(AND(G2="",H2=""),C2,IF(G2="",D2-(D2*H2/100),100*G2*C2/D2/(100-H2)))</f>
        <v>0</v>
      </c>
      <c r="J2" s="717"/>
      <c r="K2" s="717"/>
      <c r="L2" s="717"/>
      <c r="M2" s="717"/>
      <c r="N2" s="717"/>
      <c r="O2" s="717"/>
      <c r="P2" s="717"/>
      <c r="Q2" s="717"/>
      <c r="R2" s="720"/>
      <c r="S2" s="720"/>
      <c r="T2" s="720"/>
      <c r="U2" s="720"/>
      <c r="V2" s="721"/>
      <c r="W2" s="721"/>
      <c r="X2" s="759"/>
    </row>
    <row r="3" spans="1:28" s="160" customFormat="1" ht="15" customHeight="1">
      <c r="A3" s="951"/>
      <c r="B3" s="760" t="s">
        <v>1834</v>
      </c>
      <c r="C3" s="198"/>
      <c r="D3" s="198"/>
      <c r="E3" s="198"/>
      <c r="F3" s="198"/>
      <c r="G3" s="166"/>
      <c r="H3" s="167"/>
      <c r="I3" s="732">
        <f t="shared" si="0"/>
        <v>0</v>
      </c>
      <c r="J3" s="198"/>
      <c r="K3" s="198"/>
      <c r="L3" s="198"/>
      <c r="M3" s="198"/>
      <c r="N3" s="198"/>
      <c r="O3" s="198"/>
      <c r="P3" s="198"/>
      <c r="Q3" s="198"/>
      <c r="R3" s="352"/>
      <c r="S3" s="352"/>
      <c r="T3" s="352"/>
      <c r="U3" s="352"/>
      <c r="V3" s="61"/>
      <c r="W3" s="61"/>
      <c r="X3" s="761"/>
    </row>
    <row r="4" spans="1:28" s="160" customFormat="1" ht="15" customHeight="1">
      <c r="A4" s="951"/>
      <c r="B4" s="760" t="s">
        <v>1835</v>
      </c>
      <c r="C4" s="198"/>
      <c r="D4" s="198"/>
      <c r="E4" s="198"/>
      <c r="F4" s="198"/>
      <c r="G4" s="166"/>
      <c r="H4" s="167"/>
      <c r="I4" s="732">
        <f t="shared" si="0"/>
        <v>0</v>
      </c>
      <c r="J4" s="198"/>
      <c r="K4" s="198"/>
      <c r="L4" s="198"/>
      <c r="M4" s="198"/>
      <c r="N4" s="198"/>
      <c r="O4" s="198"/>
      <c r="P4" s="198"/>
      <c r="Q4" s="198"/>
      <c r="R4" s="352"/>
      <c r="S4" s="352"/>
      <c r="T4" s="352"/>
      <c r="U4" s="352"/>
      <c r="V4" s="61"/>
      <c r="W4" s="61"/>
      <c r="X4" s="761"/>
    </row>
    <row r="5" spans="1:28" s="160" customFormat="1" ht="15" customHeight="1">
      <c r="A5" s="951">
        <v>1</v>
      </c>
      <c r="B5" s="760" t="s">
        <v>1836</v>
      </c>
      <c r="C5" s="198"/>
      <c r="D5" s="198"/>
      <c r="E5" s="198"/>
      <c r="F5" s="198"/>
      <c r="G5" s="166"/>
      <c r="H5" s="167"/>
      <c r="I5" s="732">
        <f t="shared" si="0"/>
        <v>0</v>
      </c>
      <c r="J5" s="198"/>
      <c r="K5" s="198"/>
      <c r="L5" s="198"/>
      <c r="M5" s="198"/>
      <c r="N5" s="198"/>
      <c r="O5" s="198"/>
      <c r="P5" s="198"/>
      <c r="Q5" s="198"/>
      <c r="R5" s="352"/>
      <c r="S5" s="352"/>
      <c r="T5" s="352"/>
      <c r="U5" s="352"/>
      <c r="V5" s="61"/>
      <c r="W5" s="61"/>
      <c r="X5" s="761"/>
    </row>
    <row r="6" spans="1:28" s="160" customFormat="1" ht="15" customHeight="1">
      <c r="A6" s="952"/>
      <c r="B6" s="760" t="s">
        <v>1837</v>
      </c>
      <c r="C6" s="198"/>
      <c r="D6" s="198"/>
      <c r="E6" s="198"/>
      <c r="F6" s="198"/>
      <c r="G6" s="166"/>
      <c r="H6" s="167"/>
      <c r="I6" s="732">
        <f t="shared" si="0"/>
        <v>0</v>
      </c>
      <c r="J6" s="198"/>
      <c r="K6" s="198"/>
      <c r="L6" s="198"/>
      <c r="M6" s="198"/>
      <c r="N6" s="198"/>
      <c r="O6" s="198"/>
      <c r="P6" s="198"/>
      <c r="Q6" s="198"/>
      <c r="R6" s="352"/>
      <c r="S6" s="352"/>
      <c r="T6" s="352"/>
      <c r="U6" s="352"/>
      <c r="V6" s="61"/>
      <c r="W6" s="61"/>
      <c r="X6" s="761"/>
      <c r="AB6" s="160" t="s">
        <v>817</v>
      </c>
    </row>
    <row r="7" spans="1:28" s="160" customFormat="1" ht="15" customHeight="1">
      <c r="A7" s="951">
        <v>1</v>
      </c>
      <c r="B7" s="760" t="s">
        <v>1838</v>
      </c>
      <c r="C7" s="198"/>
      <c r="D7" s="198"/>
      <c r="E7" s="198"/>
      <c r="F7" s="198"/>
      <c r="G7" s="166"/>
      <c r="H7" s="167"/>
      <c r="I7" s="732">
        <f t="shared" si="0"/>
        <v>0</v>
      </c>
      <c r="J7" s="198"/>
      <c r="K7" s="198"/>
      <c r="L7" s="198"/>
      <c r="M7" s="198"/>
      <c r="N7" s="198"/>
      <c r="O7" s="198"/>
      <c r="P7" s="198"/>
      <c r="Q7" s="198"/>
      <c r="R7" s="352"/>
      <c r="S7" s="352"/>
      <c r="T7" s="352"/>
      <c r="U7" s="352"/>
      <c r="V7" s="61"/>
      <c r="W7" s="61"/>
      <c r="X7" s="761"/>
    </row>
    <row r="8" spans="1:28" s="160" customFormat="1" ht="15" customHeight="1">
      <c r="A8" s="951"/>
      <c r="B8" s="760" t="s">
        <v>1839</v>
      </c>
      <c r="C8" s="198"/>
      <c r="D8" s="198"/>
      <c r="E8" s="198"/>
      <c r="F8" s="198"/>
      <c r="G8" s="166"/>
      <c r="H8" s="167"/>
      <c r="I8" s="732">
        <f t="shared" si="0"/>
        <v>0</v>
      </c>
      <c r="J8" s="198"/>
      <c r="K8" s="198"/>
      <c r="L8" s="198"/>
      <c r="M8" s="198"/>
      <c r="N8" s="198"/>
      <c r="O8" s="198"/>
      <c r="P8" s="198"/>
      <c r="Q8" s="198"/>
      <c r="R8" s="352"/>
      <c r="S8" s="352"/>
      <c r="T8" s="352"/>
      <c r="U8" s="352"/>
      <c r="V8" s="61"/>
      <c r="W8" s="61"/>
      <c r="X8" s="761"/>
    </row>
    <row r="9" spans="1:28" s="160" customFormat="1" ht="15" customHeight="1">
      <c r="A9" s="951"/>
      <c r="B9" s="760" t="s">
        <v>1840</v>
      </c>
      <c r="C9" s="198"/>
      <c r="D9" s="198"/>
      <c r="E9" s="198"/>
      <c r="F9" s="198"/>
      <c r="G9" s="166"/>
      <c r="H9" s="167"/>
      <c r="I9" s="732">
        <f t="shared" si="0"/>
        <v>0</v>
      </c>
      <c r="J9" s="198"/>
      <c r="K9" s="198"/>
      <c r="L9" s="198"/>
      <c r="M9" s="198"/>
      <c r="N9" s="198"/>
      <c r="O9" s="198"/>
      <c r="P9" s="198"/>
      <c r="Q9" s="198"/>
      <c r="R9" s="352"/>
      <c r="S9" s="352"/>
      <c r="T9" s="352"/>
      <c r="U9" s="352"/>
      <c r="V9" s="61"/>
      <c r="W9" s="61"/>
      <c r="X9" s="761"/>
    </row>
    <row r="10" spans="1:28" s="160" customFormat="1" ht="15" customHeight="1">
      <c r="A10" s="951"/>
      <c r="B10" s="760" t="s">
        <v>1841</v>
      </c>
      <c r="C10" s="198"/>
      <c r="D10" s="198"/>
      <c r="E10" s="198"/>
      <c r="F10" s="198"/>
      <c r="G10" s="166"/>
      <c r="H10" s="167"/>
      <c r="I10" s="732">
        <f t="shared" si="0"/>
        <v>0</v>
      </c>
      <c r="J10" s="198"/>
      <c r="K10" s="198"/>
      <c r="L10" s="198"/>
      <c r="M10" s="198"/>
      <c r="N10" s="198"/>
      <c r="O10" s="198"/>
      <c r="P10" s="198"/>
      <c r="Q10" s="198"/>
      <c r="R10" s="352"/>
      <c r="S10" s="352"/>
      <c r="T10" s="352"/>
      <c r="U10" s="352"/>
      <c r="V10" s="61"/>
      <c r="W10" s="61"/>
      <c r="X10" s="761"/>
    </row>
    <row r="11" spans="1:28" s="160" customFormat="1" ht="15" customHeight="1">
      <c r="A11" s="951">
        <v>1</v>
      </c>
      <c r="B11" s="762" t="s">
        <v>1281</v>
      </c>
      <c r="C11" s="638"/>
      <c r="D11" s="638"/>
      <c r="E11" s="638"/>
      <c r="F11" s="638"/>
      <c r="G11" s="166"/>
      <c r="H11" s="167"/>
      <c r="I11" s="732">
        <f t="shared" si="0"/>
        <v>0</v>
      </c>
      <c r="J11" s="638"/>
      <c r="K11" s="638"/>
      <c r="L11" s="638"/>
      <c r="M11" s="638"/>
      <c r="N11" s="638"/>
      <c r="O11" s="638"/>
      <c r="P11" s="638"/>
      <c r="Q11" s="638"/>
      <c r="R11" s="639"/>
      <c r="S11" s="639"/>
      <c r="T11" s="639"/>
      <c r="U11" s="639"/>
      <c r="V11" s="728"/>
      <c r="W11" s="728"/>
      <c r="X11" s="763"/>
    </row>
    <row r="12" spans="1:28" s="160" customFormat="1" ht="15" customHeight="1">
      <c r="A12" s="951"/>
      <c r="B12" s="764" t="s">
        <v>1920</v>
      </c>
      <c r="C12" s="729">
        <v>50</v>
      </c>
      <c r="D12" s="730">
        <v>10</v>
      </c>
      <c r="E12" s="731">
        <v>30</v>
      </c>
      <c r="F12" s="730">
        <v>7</v>
      </c>
      <c r="G12" s="166"/>
      <c r="H12" s="167"/>
      <c r="I12" s="732">
        <f t="shared" ref="I12:I43" si="1">IF(AND(G12="",H12=""),C12,IF(G12="",D12-(D12*H12/100),100*G12*C12/D12/(100-H12)))</f>
        <v>50</v>
      </c>
      <c r="J12" s="729">
        <v>45</v>
      </c>
      <c r="K12" s="729">
        <v>0</v>
      </c>
      <c r="L12" s="729">
        <v>30</v>
      </c>
      <c r="M12" s="729">
        <v>0</v>
      </c>
      <c r="N12" s="729">
        <v>0</v>
      </c>
      <c r="O12" s="731">
        <v>10</v>
      </c>
      <c r="P12" s="731">
        <v>2</v>
      </c>
      <c r="Q12" s="731">
        <v>2</v>
      </c>
      <c r="R12" s="730">
        <v>0.5</v>
      </c>
      <c r="S12" s="730">
        <v>0.23</v>
      </c>
      <c r="T12" s="730">
        <v>0.74</v>
      </c>
      <c r="U12" s="730">
        <v>0.14000000000000001</v>
      </c>
      <c r="V12" s="733"/>
      <c r="W12" s="734"/>
      <c r="X12" s="765">
        <v>5</v>
      </c>
    </row>
    <row r="13" spans="1:28" s="160" customFormat="1" ht="15" customHeight="1">
      <c r="A13" s="952"/>
      <c r="B13" s="764" t="s">
        <v>1921</v>
      </c>
      <c r="C13" s="735">
        <v>50</v>
      </c>
      <c r="D13" s="730">
        <v>10</v>
      </c>
      <c r="E13" s="731">
        <v>30</v>
      </c>
      <c r="F13" s="730">
        <v>7</v>
      </c>
      <c r="G13" s="166"/>
      <c r="H13" s="167"/>
      <c r="I13" s="732">
        <f t="shared" si="1"/>
        <v>50</v>
      </c>
      <c r="J13" s="735">
        <v>45</v>
      </c>
      <c r="K13" s="729">
        <v>0</v>
      </c>
      <c r="L13" s="735">
        <v>30</v>
      </c>
      <c r="M13" s="735">
        <v>0</v>
      </c>
      <c r="N13" s="735">
        <v>0</v>
      </c>
      <c r="O13" s="731">
        <v>10</v>
      </c>
      <c r="P13" s="731">
        <v>2</v>
      </c>
      <c r="Q13" s="731">
        <v>2</v>
      </c>
      <c r="R13" s="730">
        <v>0.53</v>
      </c>
      <c r="S13" s="730">
        <v>0.2</v>
      </c>
      <c r="T13" s="730">
        <v>0.96</v>
      </c>
      <c r="U13" s="730">
        <v>0.13</v>
      </c>
      <c r="V13" s="734"/>
      <c r="W13" s="734"/>
      <c r="X13" s="765">
        <v>5</v>
      </c>
    </row>
    <row r="14" spans="1:28" s="160" customFormat="1" ht="15" customHeight="1">
      <c r="A14" s="951">
        <v>1</v>
      </c>
      <c r="B14" s="764" t="s">
        <v>1922</v>
      </c>
      <c r="C14" s="735">
        <v>80</v>
      </c>
      <c r="D14" s="730">
        <v>20</v>
      </c>
      <c r="E14" s="731">
        <v>30</v>
      </c>
      <c r="F14" s="730">
        <v>14</v>
      </c>
      <c r="G14" s="166"/>
      <c r="H14" s="167"/>
      <c r="I14" s="732">
        <f t="shared" si="1"/>
        <v>80</v>
      </c>
      <c r="J14" s="735">
        <v>85</v>
      </c>
      <c r="K14" s="729">
        <v>0</v>
      </c>
      <c r="L14" s="735">
        <v>60</v>
      </c>
      <c r="M14" s="735">
        <v>0</v>
      </c>
      <c r="N14" s="735">
        <v>0</v>
      </c>
      <c r="O14" s="731">
        <v>10</v>
      </c>
      <c r="P14" s="731">
        <v>4</v>
      </c>
      <c r="Q14" s="731">
        <v>4</v>
      </c>
      <c r="R14" s="730">
        <v>0.56000000000000005</v>
      </c>
      <c r="S14" s="730">
        <v>0.18</v>
      </c>
      <c r="T14" s="730">
        <v>0.76</v>
      </c>
      <c r="U14" s="730">
        <v>0.08</v>
      </c>
      <c r="V14" s="734"/>
      <c r="W14" s="734"/>
      <c r="X14" s="765">
        <v>5</v>
      </c>
    </row>
    <row r="15" spans="1:28" s="160" customFormat="1" ht="15" customHeight="1">
      <c r="A15" s="951">
        <v>1</v>
      </c>
      <c r="B15" s="764" t="s">
        <v>1923</v>
      </c>
      <c r="C15" s="729">
        <f>300</f>
        <v>300</v>
      </c>
      <c r="D15" s="730">
        <v>60</v>
      </c>
      <c r="E15" s="731">
        <v>30</v>
      </c>
      <c r="F15" s="730">
        <v>42</v>
      </c>
      <c r="G15" s="166"/>
      <c r="H15" s="167"/>
      <c r="I15" s="732">
        <f t="shared" si="1"/>
        <v>300</v>
      </c>
      <c r="J15" s="729">
        <v>205</v>
      </c>
      <c r="K15" s="729">
        <v>0</v>
      </c>
      <c r="L15" s="729">
        <v>60</v>
      </c>
      <c r="M15" s="729">
        <v>0</v>
      </c>
      <c r="N15" s="729">
        <v>0</v>
      </c>
      <c r="O15" s="731">
        <v>10</v>
      </c>
      <c r="P15" s="731">
        <v>21</v>
      </c>
      <c r="Q15" s="731">
        <v>21</v>
      </c>
      <c r="R15" s="730">
        <v>0.62040000000000006</v>
      </c>
      <c r="S15" s="730">
        <v>0.24009999999999998</v>
      </c>
      <c r="T15" s="730">
        <v>1.1857</v>
      </c>
      <c r="U15" s="730">
        <v>7.0000000000000007E-2</v>
      </c>
      <c r="V15" s="734"/>
      <c r="W15" s="734">
        <v>0.4</v>
      </c>
      <c r="X15" s="765">
        <v>5</v>
      </c>
    </row>
    <row r="16" spans="1:28" s="160" customFormat="1" ht="15" customHeight="1">
      <c r="A16" s="951"/>
      <c r="B16" s="764" t="s">
        <v>1924</v>
      </c>
      <c r="C16" s="735">
        <v>300</v>
      </c>
      <c r="D16" s="730">
        <v>60</v>
      </c>
      <c r="E16" s="731">
        <v>30</v>
      </c>
      <c r="F16" s="730">
        <v>42</v>
      </c>
      <c r="G16" s="166"/>
      <c r="H16" s="167"/>
      <c r="I16" s="732">
        <f t="shared" si="1"/>
        <v>300</v>
      </c>
      <c r="J16" s="735">
        <v>205</v>
      </c>
      <c r="K16" s="729">
        <v>0</v>
      </c>
      <c r="L16" s="735">
        <v>60</v>
      </c>
      <c r="M16" s="735">
        <v>0</v>
      </c>
      <c r="N16" s="735">
        <v>0</v>
      </c>
      <c r="O16" s="731">
        <v>10</v>
      </c>
      <c r="P16" s="731">
        <v>21</v>
      </c>
      <c r="Q16" s="731">
        <v>21</v>
      </c>
      <c r="R16" s="730">
        <v>0.5</v>
      </c>
      <c r="S16" s="730">
        <v>0.21</v>
      </c>
      <c r="T16" s="730">
        <v>0.76</v>
      </c>
      <c r="U16" s="730">
        <v>7.0000000000000007E-2</v>
      </c>
      <c r="V16" s="734"/>
      <c r="W16" s="734">
        <v>0.4</v>
      </c>
      <c r="X16" s="765">
        <v>5</v>
      </c>
    </row>
    <row r="17" spans="1:24" s="160" customFormat="1" ht="15" customHeight="1">
      <c r="A17" s="951"/>
      <c r="B17" s="764" t="s">
        <v>1925</v>
      </c>
      <c r="C17" s="729">
        <v>700</v>
      </c>
      <c r="D17" s="730">
        <v>61</v>
      </c>
      <c r="E17" s="731">
        <v>30</v>
      </c>
      <c r="F17" s="730">
        <v>42.7</v>
      </c>
      <c r="G17" s="166"/>
      <c r="H17" s="167"/>
      <c r="I17" s="732">
        <f t="shared" si="1"/>
        <v>700</v>
      </c>
      <c r="J17" s="729">
        <v>180</v>
      </c>
      <c r="K17" s="729">
        <v>0</v>
      </c>
      <c r="L17" s="729">
        <v>60</v>
      </c>
      <c r="M17" s="729">
        <v>0</v>
      </c>
      <c r="N17" s="729">
        <v>0</v>
      </c>
      <c r="O17" s="731">
        <v>10</v>
      </c>
      <c r="P17" s="731">
        <v>18</v>
      </c>
      <c r="Q17" s="731">
        <v>18</v>
      </c>
      <c r="R17" s="730">
        <v>0.2</v>
      </c>
      <c r="S17" s="730">
        <v>7.0000000000000007E-2</v>
      </c>
      <c r="T17" s="730">
        <v>0.26</v>
      </c>
      <c r="U17" s="730">
        <v>0.06</v>
      </c>
      <c r="V17" s="734"/>
      <c r="W17" s="729"/>
      <c r="X17" s="765">
        <v>10</v>
      </c>
    </row>
    <row r="18" spans="1:24" s="160" customFormat="1" ht="15" customHeight="1">
      <c r="A18" s="951">
        <v>1</v>
      </c>
      <c r="B18" s="764" t="s">
        <v>1926</v>
      </c>
      <c r="C18" s="729">
        <v>720</v>
      </c>
      <c r="D18" s="730">
        <v>15</v>
      </c>
      <c r="E18" s="731">
        <v>30</v>
      </c>
      <c r="F18" s="730">
        <v>10.5</v>
      </c>
      <c r="G18" s="166"/>
      <c r="H18" s="167"/>
      <c r="I18" s="732">
        <f t="shared" si="1"/>
        <v>720</v>
      </c>
      <c r="J18" s="729">
        <v>290</v>
      </c>
      <c r="K18" s="729">
        <v>0</v>
      </c>
      <c r="L18" s="729">
        <v>60</v>
      </c>
      <c r="M18" s="729">
        <v>0</v>
      </c>
      <c r="N18" s="729">
        <v>0</v>
      </c>
      <c r="O18" s="731">
        <v>10</v>
      </c>
      <c r="P18" s="731">
        <v>29</v>
      </c>
      <c r="Q18" s="731">
        <v>29</v>
      </c>
      <c r="R18" s="730">
        <v>0.33</v>
      </c>
      <c r="S18" s="730">
        <v>0.11</v>
      </c>
      <c r="T18" s="730">
        <v>0.53</v>
      </c>
      <c r="U18" s="730">
        <v>0.02</v>
      </c>
      <c r="V18" s="734"/>
      <c r="W18" s="729">
        <v>0.1</v>
      </c>
      <c r="X18" s="765">
        <v>10</v>
      </c>
    </row>
    <row r="19" spans="1:24" s="160" customFormat="1" ht="15" customHeight="1">
      <c r="A19" s="952"/>
      <c r="B19" s="764" t="s">
        <v>1927</v>
      </c>
      <c r="C19" s="735">
        <v>300</v>
      </c>
      <c r="D19" s="730">
        <v>50</v>
      </c>
      <c r="E19" s="731">
        <v>30</v>
      </c>
      <c r="F19" s="730">
        <v>35</v>
      </c>
      <c r="G19" s="166"/>
      <c r="H19" s="167"/>
      <c r="I19" s="732">
        <f t="shared" si="1"/>
        <v>300</v>
      </c>
      <c r="J19" s="735">
        <v>185</v>
      </c>
      <c r="K19" s="729">
        <v>0</v>
      </c>
      <c r="L19" s="735">
        <v>60</v>
      </c>
      <c r="M19" s="735">
        <v>0</v>
      </c>
      <c r="N19" s="735">
        <v>0</v>
      </c>
      <c r="O19" s="731">
        <v>10</v>
      </c>
      <c r="P19" s="731">
        <v>19</v>
      </c>
      <c r="Q19" s="731">
        <v>19</v>
      </c>
      <c r="R19" s="730">
        <v>0.49</v>
      </c>
      <c r="S19" s="730">
        <v>0.19</v>
      </c>
      <c r="T19" s="730">
        <v>0.79</v>
      </c>
      <c r="U19" s="730">
        <v>0.16</v>
      </c>
      <c r="V19" s="734"/>
      <c r="W19" s="734">
        <v>0.1</v>
      </c>
      <c r="X19" s="765">
        <v>6</v>
      </c>
    </row>
    <row r="20" spans="1:24" s="160" customFormat="1" ht="15" customHeight="1">
      <c r="A20" s="951"/>
      <c r="B20" s="764" t="s">
        <v>1928</v>
      </c>
      <c r="C20" s="729">
        <f>13</f>
        <v>13</v>
      </c>
      <c r="D20" s="730">
        <v>10</v>
      </c>
      <c r="E20" s="731">
        <v>30</v>
      </c>
      <c r="F20" s="730">
        <v>7</v>
      </c>
      <c r="G20" s="166"/>
      <c r="H20" s="167"/>
      <c r="I20" s="732">
        <f t="shared" si="1"/>
        <v>13</v>
      </c>
      <c r="J20" s="729">
        <v>95</v>
      </c>
      <c r="K20" s="729">
        <v>0</v>
      </c>
      <c r="L20" s="729">
        <v>30</v>
      </c>
      <c r="M20" s="729">
        <v>0</v>
      </c>
      <c r="N20" s="729">
        <v>0</v>
      </c>
      <c r="O20" s="731">
        <v>10</v>
      </c>
      <c r="P20" s="731">
        <v>10</v>
      </c>
      <c r="Q20" s="731">
        <v>10</v>
      </c>
      <c r="R20" s="730">
        <v>5.5807692307692305</v>
      </c>
      <c r="S20" s="730">
        <v>3.2015384615384614</v>
      </c>
      <c r="T20" s="730">
        <v>11.807692307692308</v>
      </c>
      <c r="U20" s="730">
        <v>1.1615384615384616</v>
      </c>
      <c r="V20" s="734"/>
      <c r="W20" s="734"/>
      <c r="X20" s="765">
        <v>1.5</v>
      </c>
    </row>
    <row r="21" spans="1:24" s="160" customFormat="1" ht="15" customHeight="1">
      <c r="A21" s="951"/>
      <c r="B21" s="764" t="s">
        <v>1929</v>
      </c>
      <c r="C21" s="729">
        <v>13</v>
      </c>
      <c r="D21" s="730">
        <v>10</v>
      </c>
      <c r="E21" s="731">
        <v>30</v>
      </c>
      <c r="F21" s="730">
        <v>7</v>
      </c>
      <c r="G21" s="166"/>
      <c r="H21" s="167"/>
      <c r="I21" s="732">
        <f t="shared" si="1"/>
        <v>13</v>
      </c>
      <c r="J21" s="729">
        <v>95</v>
      </c>
      <c r="K21" s="729">
        <v>0</v>
      </c>
      <c r="L21" s="729">
        <v>30</v>
      </c>
      <c r="M21" s="729">
        <v>0</v>
      </c>
      <c r="N21" s="729">
        <v>0</v>
      </c>
      <c r="O21" s="731">
        <v>10</v>
      </c>
      <c r="P21" s="731">
        <v>10</v>
      </c>
      <c r="Q21" s="731">
        <v>10</v>
      </c>
      <c r="R21" s="730">
        <v>2.65</v>
      </c>
      <c r="S21" s="730">
        <v>1.1499999999999999</v>
      </c>
      <c r="T21" s="730">
        <v>1.55</v>
      </c>
      <c r="U21" s="730">
        <v>0.38</v>
      </c>
      <c r="V21" s="734"/>
      <c r="W21" s="734">
        <v>9.8000000000000007</v>
      </c>
      <c r="X21" s="765">
        <v>1.5</v>
      </c>
    </row>
    <row r="22" spans="1:24" s="160" customFormat="1" ht="15" customHeight="1">
      <c r="A22" s="951"/>
      <c r="B22" s="764" t="s">
        <v>1930</v>
      </c>
      <c r="C22" s="729">
        <v>150</v>
      </c>
      <c r="D22" s="730">
        <v>15</v>
      </c>
      <c r="E22" s="731">
        <v>30</v>
      </c>
      <c r="F22" s="730">
        <v>10.5</v>
      </c>
      <c r="G22" s="166"/>
      <c r="H22" s="167"/>
      <c r="I22" s="732">
        <f t="shared" si="1"/>
        <v>150</v>
      </c>
      <c r="J22" s="729">
        <v>80</v>
      </c>
      <c r="K22" s="729">
        <v>0</v>
      </c>
      <c r="L22" s="729">
        <v>60</v>
      </c>
      <c r="M22" s="729">
        <v>0</v>
      </c>
      <c r="N22" s="729">
        <v>0</v>
      </c>
      <c r="O22" s="731">
        <v>10</v>
      </c>
      <c r="P22" s="731">
        <v>8</v>
      </c>
      <c r="Q22" s="731">
        <v>8</v>
      </c>
      <c r="R22" s="730">
        <v>0.41</v>
      </c>
      <c r="S22" s="730">
        <v>0.08</v>
      </c>
      <c r="T22" s="730">
        <v>0.8</v>
      </c>
      <c r="U22" s="730">
        <v>0.09</v>
      </c>
      <c r="V22" s="734"/>
      <c r="W22" s="729"/>
      <c r="X22" s="765">
        <v>10</v>
      </c>
    </row>
    <row r="23" spans="1:24" s="160" customFormat="1" ht="15" customHeight="1">
      <c r="A23" s="951">
        <v>1</v>
      </c>
      <c r="B23" s="764" t="s">
        <v>1931</v>
      </c>
      <c r="C23" s="729">
        <f>25</f>
        <v>25</v>
      </c>
      <c r="D23" s="730">
        <v>16.666666666666668</v>
      </c>
      <c r="E23" s="731">
        <v>30</v>
      </c>
      <c r="F23" s="730">
        <v>11.666666666666668</v>
      </c>
      <c r="G23" s="166"/>
      <c r="H23" s="167"/>
      <c r="I23" s="732">
        <f t="shared" si="1"/>
        <v>25</v>
      </c>
      <c r="J23" s="729">
        <v>150</v>
      </c>
      <c r="K23" s="729">
        <v>0</v>
      </c>
      <c r="L23" s="729">
        <v>60</v>
      </c>
      <c r="M23" s="729">
        <v>0</v>
      </c>
      <c r="N23" s="729">
        <v>0</v>
      </c>
      <c r="O23" s="731">
        <v>10</v>
      </c>
      <c r="P23" s="731">
        <v>15</v>
      </c>
      <c r="Q23" s="731">
        <v>15</v>
      </c>
      <c r="R23" s="730">
        <v>5.12</v>
      </c>
      <c r="S23" s="730">
        <v>2.2200000000000002</v>
      </c>
      <c r="T23" s="730">
        <v>9.48</v>
      </c>
      <c r="U23" s="730">
        <v>1.03</v>
      </c>
      <c r="V23" s="734"/>
      <c r="W23" s="734"/>
      <c r="X23" s="765">
        <v>1.5</v>
      </c>
    </row>
    <row r="24" spans="1:24" s="160" customFormat="1" ht="15" customHeight="1">
      <c r="A24" s="951"/>
      <c r="B24" s="764" t="s">
        <v>1932</v>
      </c>
      <c r="C24" s="729">
        <v>25</v>
      </c>
      <c r="D24" s="730">
        <v>16.666666666666668</v>
      </c>
      <c r="E24" s="731">
        <v>30</v>
      </c>
      <c r="F24" s="730">
        <v>11.666666666666668</v>
      </c>
      <c r="G24" s="166"/>
      <c r="H24" s="167"/>
      <c r="I24" s="732">
        <f t="shared" si="1"/>
        <v>25</v>
      </c>
      <c r="J24" s="729">
        <v>150</v>
      </c>
      <c r="K24" s="729">
        <v>0</v>
      </c>
      <c r="L24" s="729">
        <v>60</v>
      </c>
      <c r="M24" s="729">
        <v>0</v>
      </c>
      <c r="N24" s="729">
        <v>0</v>
      </c>
      <c r="O24" s="731">
        <v>10</v>
      </c>
      <c r="P24" s="731">
        <v>15</v>
      </c>
      <c r="Q24" s="731">
        <v>15</v>
      </c>
      <c r="R24" s="730">
        <v>2.78</v>
      </c>
      <c r="S24" s="730">
        <v>1.26</v>
      </c>
      <c r="T24" s="730">
        <v>2.58</v>
      </c>
      <c r="U24" s="730">
        <v>0.43</v>
      </c>
      <c r="V24" s="734"/>
      <c r="W24" s="734">
        <v>6</v>
      </c>
      <c r="X24" s="765">
        <v>1.5</v>
      </c>
    </row>
    <row r="25" spans="1:24" s="160" customFormat="1" ht="15" customHeight="1">
      <c r="A25" s="951"/>
      <c r="B25" s="764" t="s">
        <v>1933</v>
      </c>
      <c r="C25" s="729">
        <f>75</f>
        <v>75</v>
      </c>
      <c r="D25" s="730">
        <v>60</v>
      </c>
      <c r="E25" s="731">
        <v>30</v>
      </c>
      <c r="F25" s="730">
        <v>42</v>
      </c>
      <c r="G25" s="166"/>
      <c r="H25" s="167"/>
      <c r="I25" s="732">
        <f t="shared" si="1"/>
        <v>75</v>
      </c>
      <c r="J25" s="729">
        <v>80</v>
      </c>
      <c r="K25" s="729">
        <v>0</v>
      </c>
      <c r="L25" s="729">
        <v>60</v>
      </c>
      <c r="M25" s="729">
        <v>0</v>
      </c>
      <c r="N25" s="729">
        <v>0</v>
      </c>
      <c r="O25" s="731">
        <v>10</v>
      </c>
      <c r="P25" s="731">
        <v>8</v>
      </c>
      <c r="Q25" s="731">
        <v>8</v>
      </c>
      <c r="R25" s="730">
        <v>0.78333333333333344</v>
      </c>
      <c r="S25" s="730">
        <v>0.41666666666666663</v>
      </c>
      <c r="T25" s="730">
        <v>1.37</v>
      </c>
      <c r="U25" s="730">
        <v>0.24</v>
      </c>
      <c r="V25" s="734"/>
      <c r="W25" s="734"/>
      <c r="X25" s="765">
        <v>5</v>
      </c>
    </row>
    <row r="26" spans="1:24" s="160" customFormat="1" ht="15" customHeight="1">
      <c r="A26" s="951">
        <v>1</v>
      </c>
      <c r="B26" s="764" t="s">
        <v>1934</v>
      </c>
      <c r="C26" s="729">
        <v>75</v>
      </c>
      <c r="D26" s="730">
        <v>60</v>
      </c>
      <c r="E26" s="731">
        <v>30</v>
      </c>
      <c r="F26" s="730">
        <v>42</v>
      </c>
      <c r="G26" s="166"/>
      <c r="H26" s="167"/>
      <c r="I26" s="732">
        <f t="shared" si="1"/>
        <v>75</v>
      </c>
      <c r="J26" s="729">
        <v>80</v>
      </c>
      <c r="K26" s="729">
        <v>0</v>
      </c>
      <c r="L26" s="729">
        <v>60</v>
      </c>
      <c r="M26" s="729">
        <v>0</v>
      </c>
      <c r="N26" s="729">
        <v>0</v>
      </c>
      <c r="O26" s="731">
        <v>10</v>
      </c>
      <c r="P26" s="731">
        <v>8</v>
      </c>
      <c r="Q26" s="731">
        <v>8</v>
      </c>
      <c r="R26" s="730">
        <v>0.4</v>
      </c>
      <c r="S26" s="730">
        <v>0.25</v>
      </c>
      <c r="T26" s="730">
        <v>0.47</v>
      </c>
      <c r="U26" s="730">
        <v>0.12</v>
      </c>
      <c r="V26" s="734"/>
      <c r="W26" s="734">
        <v>1.7</v>
      </c>
      <c r="X26" s="765">
        <v>5</v>
      </c>
    </row>
    <row r="27" spans="1:24" s="160" customFormat="1" ht="15" customHeight="1">
      <c r="A27" s="951"/>
      <c r="B27" s="764" t="s">
        <v>1935</v>
      </c>
      <c r="C27" s="729">
        <f>20</f>
        <v>20</v>
      </c>
      <c r="D27" s="730">
        <v>4</v>
      </c>
      <c r="E27" s="731">
        <v>30</v>
      </c>
      <c r="F27" s="730">
        <v>2.8</v>
      </c>
      <c r="G27" s="166"/>
      <c r="H27" s="167"/>
      <c r="I27" s="732">
        <f t="shared" si="1"/>
        <v>20</v>
      </c>
      <c r="J27" s="729">
        <v>100</v>
      </c>
      <c r="K27" s="729">
        <v>0</v>
      </c>
      <c r="L27" s="729">
        <v>30</v>
      </c>
      <c r="M27" s="729">
        <v>0</v>
      </c>
      <c r="N27" s="729">
        <v>0</v>
      </c>
      <c r="O27" s="731">
        <v>10</v>
      </c>
      <c r="P27" s="731">
        <v>10</v>
      </c>
      <c r="Q27" s="731">
        <v>10</v>
      </c>
      <c r="R27" s="730">
        <v>4.0999999999999996</v>
      </c>
      <c r="S27" s="730">
        <v>1.25</v>
      </c>
      <c r="T27" s="730">
        <v>4.6700000000000008</v>
      </c>
      <c r="U27" s="730">
        <v>0.88</v>
      </c>
      <c r="V27" s="734"/>
      <c r="W27" s="734"/>
      <c r="X27" s="765">
        <v>5</v>
      </c>
    </row>
    <row r="28" spans="1:24" s="160" customFormat="1" ht="15" customHeight="1">
      <c r="A28" s="951"/>
      <c r="B28" s="764" t="s">
        <v>1936</v>
      </c>
      <c r="C28" s="729">
        <v>20</v>
      </c>
      <c r="D28" s="730">
        <v>4</v>
      </c>
      <c r="E28" s="731">
        <v>30</v>
      </c>
      <c r="F28" s="730">
        <v>2.8</v>
      </c>
      <c r="G28" s="166"/>
      <c r="H28" s="167"/>
      <c r="I28" s="732">
        <f t="shared" si="1"/>
        <v>20</v>
      </c>
      <c r="J28" s="729">
        <v>100</v>
      </c>
      <c r="K28" s="729">
        <v>0</v>
      </c>
      <c r="L28" s="729">
        <v>30</v>
      </c>
      <c r="M28" s="729">
        <v>0</v>
      </c>
      <c r="N28" s="729">
        <v>0</v>
      </c>
      <c r="O28" s="731">
        <v>10</v>
      </c>
      <c r="P28" s="731">
        <v>10</v>
      </c>
      <c r="Q28" s="731">
        <v>10</v>
      </c>
      <c r="R28" s="730">
        <v>0.75</v>
      </c>
      <c r="S28" s="730">
        <v>0.25</v>
      </c>
      <c r="T28" s="730">
        <v>0.62</v>
      </c>
      <c r="U28" s="730">
        <v>0.23</v>
      </c>
      <c r="V28" s="734"/>
      <c r="W28" s="734">
        <v>5</v>
      </c>
      <c r="X28" s="765">
        <v>5</v>
      </c>
    </row>
    <row r="29" spans="1:24" s="160" customFormat="1" ht="15" customHeight="1">
      <c r="A29" s="951"/>
      <c r="B29" s="764" t="s">
        <v>1937</v>
      </c>
      <c r="C29" s="729">
        <f>150</f>
        <v>150</v>
      </c>
      <c r="D29" s="730">
        <v>30</v>
      </c>
      <c r="E29" s="731">
        <v>30</v>
      </c>
      <c r="F29" s="730">
        <v>21</v>
      </c>
      <c r="G29" s="166"/>
      <c r="H29" s="167"/>
      <c r="I29" s="732">
        <f t="shared" si="1"/>
        <v>150</v>
      </c>
      <c r="J29" s="729">
        <v>120</v>
      </c>
      <c r="K29" s="729">
        <v>0</v>
      </c>
      <c r="L29" s="729">
        <v>30</v>
      </c>
      <c r="M29" s="729">
        <v>0</v>
      </c>
      <c r="N29" s="729">
        <v>0</v>
      </c>
      <c r="O29" s="731">
        <v>10</v>
      </c>
      <c r="P29" s="731">
        <v>12</v>
      </c>
      <c r="Q29" s="731">
        <v>12</v>
      </c>
      <c r="R29" s="730">
        <v>0.66333333333333333</v>
      </c>
      <c r="S29" s="730">
        <v>0.32333333333333336</v>
      </c>
      <c r="T29" s="730">
        <v>1.0766666666666667</v>
      </c>
      <c r="U29" s="730">
        <v>0.14000000000000001</v>
      </c>
      <c r="V29" s="734"/>
      <c r="W29" s="734"/>
      <c r="X29" s="765">
        <v>5</v>
      </c>
    </row>
    <row r="30" spans="1:24" s="160" customFormat="1" ht="15" customHeight="1">
      <c r="A30" s="951">
        <v>1</v>
      </c>
      <c r="B30" s="764" t="s">
        <v>1938</v>
      </c>
      <c r="C30" s="729">
        <v>150</v>
      </c>
      <c r="D30" s="730">
        <v>30</v>
      </c>
      <c r="E30" s="731">
        <v>30</v>
      </c>
      <c r="F30" s="730">
        <v>21</v>
      </c>
      <c r="G30" s="166"/>
      <c r="H30" s="167"/>
      <c r="I30" s="732">
        <f t="shared" si="1"/>
        <v>150</v>
      </c>
      <c r="J30" s="729">
        <v>120</v>
      </c>
      <c r="K30" s="729">
        <v>0</v>
      </c>
      <c r="L30" s="729">
        <v>30</v>
      </c>
      <c r="M30" s="729">
        <v>0</v>
      </c>
      <c r="N30" s="729">
        <v>0</v>
      </c>
      <c r="O30" s="731">
        <v>10</v>
      </c>
      <c r="P30" s="731">
        <v>12</v>
      </c>
      <c r="Q30" s="731">
        <v>12</v>
      </c>
      <c r="R30" s="730">
        <v>0.28999999999999998</v>
      </c>
      <c r="S30" s="730">
        <v>0.19</v>
      </c>
      <c r="T30" s="730">
        <v>0.41</v>
      </c>
      <c r="U30" s="730">
        <v>0.06</v>
      </c>
      <c r="V30" s="734"/>
      <c r="W30" s="734">
        <v>1.3</v>
      </c>
      <c r="X30" s="765">
        <v>5</v>
      </c>
    </row>
    <row r="31" spans="1:24" s="160" customFormat="1" ht="15" customHeight="1">
      <c r="A31" s="952"/>
      <c r="B31" s="764" t="s">
        <v>1939</v>
      </c>
      <c r="C31" s="735">
        <v>185</v>
      </c>
      <c r="D31" s="730">
        <v>37</v>
      </c>
      <c r="E31" s="731">
        <v>30</v>
      </c>
      <c r="F31" s="730">
        <v>25.9</v>
      </c>
      <c r="G31" s="166"/>
      <c r="H31" s="167"/>
      <c r="I31" s="732">
        <f t="shared" si="1"/>
        <v>185</v>
      </c>
      <c r="J31" s="735">
        <v>150</v>
      </c>
      <c r="K31" s="729">
        <v>0</v>
      </c>
      <c r="L31" s="735">
        <v>30</v>
      </c>
      <c r="M31" s="735">
        <v>0</v>
      </c>
      <c r="N31" s="735">
        <v>0</v>
      </c>
      <c r="O31" s="731">
        <v>10</v>
      </c>
      <c r="P31" s="731">
        <v>15</v>
      </c>
      <c r="Q31" s="731">
        <v>15</v>
      </c>
      <c r="R31" s="730">
        <v>0.71</v>
      </c>
      <c r="S31" s="730">
        <v>0.26</v>
      </c>
      <c r="T31" s="730">
        <v>0.79</v>
      </c>
      <c r="U31" s="730">
        <v>0.14000000000000001</v>
      </c>
      <c r="V31" s="734"/>
      <c r="W31" s="734"/>
      <c r="X31" s="766">
        <v>5</v>
      </c>
    </row>
    <row r="32" spans="1:24" s="160" customFormat="1" ht="15" customHeight="1">
      <c r="A32" s="951"/>
      <c r="B32" s="764" t="s">
        <v>1940</v>
      </c>
      <c r="C32" s="729">
        <v>20</v>
      </c>
      <c r="D32" s="730">
        <v>2</v>
      </c>
      <c r="E32" s="731">
        <v>30</v>
      </c>
      <c r="F32" s="730">
        <v>1.4</v>
      </c>
      <c r="G32" s="166"/>
      <c r="H32" s="167"/>
      <c r="I32" s="732">
        <f t="shared" si="1"/>
        <v>20</v>
      </c>
      <c r="J32" s="729">
        <v>10</v>
      </c>
      <c r="K32" s="729">
        <v>0</v>
      </c>
      <c r="L32" s="729">
        <v>30</v>
      </c>
      <c r="M32" s="729">
        <v>0</v>
      </c>
      <c r="N32" s="729">
        <v>0</v>
      </c>
      <c r="O32" s="731">
        <v>10</v>
      </c>
      <c r="P32" s="731">
        <v>1</v>
      </c>
      <c r="Q32" s="731">
        <v>1</v>
      </c>
      <c r="R32" s="730">
        <v>0.5</v>
      </c>
      <c r="S32" s="730">
        <v>0.75</v>
      </c>
      <c r="T32" s="730">
        <v>0.4</v>
      </c>
      <c r="U32" s="730">
        <v>0.2</v>
      </c>
      <c r="V32" s="734"/>
      <c r="W32" s="729"/>
      <c r="X32" s="765">
        <v>10</v>
      </c>
    </row>
    <row r="33" spans="1:24" s="160" customFormat="1" ht="15" customHeight="1">
      <c r="A33" s="952"/>
      <c r="B33" s="764" t="s">
        <v>1941</v>
      </c>
      <c r="C33" s="735">
        <f>100</f>
        <v>100</v>
      </c>
      <c r="D33" s="730">
        <v>6.25</v>
      </c>
      <c r="E33" s="731">
        <v>30</v>
      </c>
      <c r="F33" s="730">
        <v>4.375</v>
      </c>
      <c r="G33" s="166"/>
      <c r="H33" s="167"/>
      <c r="I33" s="732">
        <f t="shared" si="1"/>
        <v>100</v>
      </c>
      <c r="J33" s="735">
        <v>85</v>
      </c>
      <c r="K33" s="729">
        <v>0</v>
      </c>
      <c r="L33" s="735">
        <v>30</v>
      </c>
      <c r="M33" s="735">
        <v>0</v>
      </c>
      <c r="N33" s="735">
        <v>0</v>
      </c>
      <c r="O33" s="731">
        <v>10</v>
      </c>
      <c r="P33" s="731">
        <v>8.5</v>
      </c>
      <c r="Q33" s="731">
        <v>8.5</v>
      </c>
      <c r="R33" s="730">
        <v>0.63400000000000001</v>
      </c>
      <c r="S33" s="730">
        <v>0.43</v>
      </c>
      <c r="T33" s="730">
        <v>0.80400000000000005</v>
      </c>
      <c r="U33" s="730">
        <v>0.156</v>
      </c>
      <c r="V33" s="734"/>
      <c r="W33" s="734"/>
      <c r="X33" s="766">
        <v>4</v>
      </c>
    </row>
    <row r="34" spans="1:24" s="160" customFormat="1" ht="15" customHeight="1">
      <c r="A34" s="952"/>
      <c r="B34" s="764" t="s">
        <v>1942</v>
      </c>
      <c r="C34" s="735">
        <v>100</v>
      </c>
      <c r="D34" s="730">
        <v>6.25</v>
      </c>
      <c r="E34" s="731">
        <v>30</v>
      </c>
      <c r="F34" s="730">
        <v>4.375</v>
      </c>
      <c r="G34" s="166"/>
      <c r="H34" s="167"/>
      <c r="I34" s="732">
        <f t="shared" si="1"/>
        <v>100</v>
      </c>
      <c r="J34" s="735">
        <v>85</v>
      </c>
      <c r="K34" s="729">
        <v>0</v>
      </c>
      <c r="L34" s="735">
        <v>30</v>
      </c>
      <c r="M34" s="735">
        <v>0</v>
      </c>
      <c r="N34" s="735">
        <v>0</v>
      </c>
      <c r="O34" s="731">
        <v>10</v>
      </c>
      <c r="P34" s="731">
        <v>8.5</v>
      </c>
      <c r="Q34" s="731">
        <v>8.5</v>
      </c>
      <c r="R34" s="730">
        <v>0.49</v>
      </c>
      <c r="S34" s="730">
        <v>0.35</v>
      </c>
      <c r="T34" s="730">
        <v>0.59</v>
      </c>
      <c r="U34" s="730">
        <v>0.12</v>
      </c>
      <c r="V34" s="734"/>
      <c r="W34" s="734">
        <v>0.2</v>
      </c>
      <c r="X34" s="766">
        <v>4</v>
      </c>
    </row>
    <row r="35" spans="1:24" s="160" customFormat="1" ht="15" customHeight="1">
      <c r="A35" s="951">
        <v>1</v>
      </c>
      <c r="B35" s="764" t="s">
        <v>1943</v>
      </c>
      <c r="C35" s="729">
        <v>150</v>
      </c>
      <c r="D35" s="730">
        <v>15</v>
      </c>
      <c r="E35" s="731">
        <v>30</v>
      </c>
      <c r="F35" s="730">
        <v>10.5</v>
      </c>
      <c r="G35" s="166"/>
      <c r="H35" s="167"/>
      <c r="I35" s="732">
        <f t="shared" si="1"/>
        <v>150</v>
      </c>
      <c r="J35" s="729">
        <v>120</v>
      </c>
      <c r="K35" s="729">
        <v>0</v>
      </c>
      <c r="L35" s="729">
        <v>30</v>
      </c>
      <c r="M35" s="729">
        <v>0</v>
      </c>
      <c r="N35" s="729">
        <v>0</v>
      </c>
      <c r="O35" s="731">
        <v>10</v>
      </c>
      <c r="P35" s="731">
        <v>12</v>
      </c>
      <c r="Q35" s="731">
        <v>12</v>
      </c>
      <c r="R35" s="730">
        <v>0.43</v>
      </c>
      <c r="S35" s="730">
        <v>0.08</v>
      </c>
      <c r="T35" s="730">
        <v>0.67</v>
      </c>
      <c r="U35" s="730">
        <v>7.0000000000000007E-2</v>
      </c>
      <c r="V35" s="734"/>
      <c r="W35" s="729"/>
      <c r="X35" s="765">
        <v>10</v>
      </c>
    </row>
    <row r="36" spans="1:24" s="160" customFormat="1" ht="15" customHeight="1">
      <c r="A36" s="952"/>
      <c r="B36" s="764" t="s">
        <v>1944</v>
      </c>
      <c r="C36" s="735">
        <f>110</f>
        <v>110</v>
      </c>
      <c r="D36" s="730">
        <v>27.5</v>
      </c>
      <c r="E36" s="731">
        <v>30</v>
      </c>
      <c r="F36" s="730">
        <v>19.25</v>
      </c>
      <c r="G36" s="166"/>
      <c r="H36" s="167"/>
      <c r="I36" s="732">
        <f t="shared" si="1"/>
        <v>110</v>
      </c>
      <c r="J36" s="735">
        <v>120</v>
      </c>
      <c r="K36" s="729">
        <v>0</v>
      </c>
      <c r="L36" s="735">
        <v>60</v>
      </c>
      <c r="M36" s="735">
        <v>0</v>
      </c>
      <c r="N36" s="735">
        <v>0</v>
      </c>
      <c r="O36" s="731">
        <v>10</v>
      </c>
      <c r="P36" s="731">
        <v>12</v>
      </c>
      <c r="Q36" s="731">
        <v>12</v>
      </c>
      <c r="R36" s="730">
        <v>0.73</v>
      </c>
      <c r="S36" s="730">
        <v>0.39727272727272728</v>
      </c>
      <c r="T36" s="730">
        <v>1.6236363636363633</v>
      </c>
      <c r="U36" s="730">
        <v>0.12090909090909091</v>
      </c>
      <c r="V36" s="734"/>
      <c r="W36" s="734"/>
      <c r="X36" s="766">
        <v>4</v>
      </c>
    </row>
    <row r="37" spans="1:24" s="160" customFormat="1" ht="15" customHeight="1">
      <c r="A37" s="952"/>
      <c r="B37" s="764" t="s">
        <v>1945</v>
      </c>
      <c r="C37" s="735">
        <v>110</v>
      </c>
      <c r="D37" s="730">
        <v>27.5</v>
      </c>
      <c r="E37" s="731">
        <v>30</v>
      </c>
      <c r="F37" s="730">
        <v>19.25</v>
      </c>
      <c r="G37" s="166"/>
      <c r="H37" s="167"/>
      <c r="I37" s="732">
        <f t="shared" si="1"/>
        <v>110</v>
      </c>
      <c r="J37" s="735">
        <v>120</v>
      </c>
      <c r="K37" s="729">
        <v>0</v>
      </c>
      <c r="L37" s="735">
        <v>60</v>
      </c>
      <c r="M37" s="735">
        <v>0</v>
      </c>
      <c r="N37" s="735">
        <v>0</v>
      </c>
      <c r="O37" s="731">
        <v>10</v>
      </c>
      <c r="P37" s="731">
        <v>12</v>
      </c>
      <c r="Q37" s="731">
        <v>12</v>
      </c>
      <c r="R37" s="730">
        <v>0.49</v>
      </c>
      <c r="S37" s="730">
        <v>0.23</v>
      </c>
      <c r="T37" s="730">
        <v>0.94</v>
      </c>
      <c r="U37" s="730">
        <v>7.0000000000000007E-2</v>
      </c>
      <c r="V37" s="734"/>
      <c r="W37" s="734"/>
      <c r="X37" s="766">
        <v>4</v>
      </c>
    </row>
    <row r="38" spans="1:24" s="160" customFormat="1" ht="15" customHeight="1">
      <c r="A38" s="951"/>
      <c r="B38" s="764" t="s">
        <v>1147</v>
      </c>
      <c r="C38" s="729">
        <v>40</v>
      </c>
      <c r="D38" s="730">
        <v>4</v>
      </c>
      <c r="E38" s="731">
        <v>30</v>
      </c>
      <c r="F38" s="730">
        <v>2.8</v>
      </c>
      <c r="G38" s="166"/>
      <c r="H38" s="167"/>
      <c r="I38" s="732">
        <f t="shared" si="1"/>
        <v>40</v>
      </c>
      <c r="J38" s="729">
        <v>70</v>
      </c>
      <c r="K38" s="729">
        <v>0</v>
      </c>
      <c r="L38" s="729">
        <v>60</v>
      </c>
      <c r="M38" s="729">
        <v>0</v>
      </c>
      <c r="N38" s="729">
        <v>0</v>
      </c>
      <c r="O38" s="731">
        <v>10</v>
      </c>
      <c r="P38" s="731">
        <v>7</v>
      </c>
      <c r="Q38" s="731">
        <v>7</v>
      </c>
      <c r="R38" s="730">
        <v>0.4</v>
      </c>
      <c r="S38" s="730">
        <v>0.16</v>
      </c>
      <c r="T38" s="730">
        <v>0.48</v>
      </c>
      <c r="U38" s="730">
        <v>0.06</v>
      </c>
      <c r="V38" s="734"/>
      <c r="W38" s="734">
        <v>1.8</v>
      </c>
      <c r="X38" s="765">
        <v>10</v>
      </c>
    </row>
    <row r="39" spans="1:24" s="160" customFormat="1" ht="15" customHeight="1">
      <c r="A39" s="951">
        <v>1</v>
      </c>
      <c r="B39" s="764" t="s">
        <v>1946</v>
      </c>
      <c r="C39" s="729">
        <f>40</f>
        <v>40</v>
      </c>
      <c r="D39" s="730">
        <v>4</v>
      </c>
      <c r="E39" s="731">
        <v>30</v>
      </c>
      <c r="F39" s="730">
        <v>2.8</v>
      </c>
      <c r="G39" s="166"/>
      <c r="H39" s="167"/>
      <c r="I39" s="732">
        <f t="shared" si="1"/>
        <v>40</v>
      </c>
      <c r="J39" s="729">
        <v>70</v>
      </c>
      <c r="K39" s="729">
        <v>0</v>
      </c>
      <c r="L39" s="729">
        <v>60</v>
      </c>
      <c r="M39" s="729">
        <v>0</v>
      </c>
      <c r="N39" s="729">
        <v>0</v>
      </c>
      <c r="O39" s="731">
        <v>10</v>
      </c>
      <c r="P39" s="731">
        <v>7</v>
      </c>
      <c r="Q39" s="731">
        <v>7</v>
      </c>
      <c r="R39" s="730">
        <v>1.2224999999999999</v>
      </c>
      <c r="S39" s="730">
        <v>0.44000000000000006</v>
      </c>
      <c r="T39" s="730">
        <v>1.7749999999999999</v>
      </c>
      <c r="U39" s="730">
        <v>0.2525</v>
      </c>
      <c r="V39" s="734"/>
      <c r="W39" s="734"/>
      <c r="X39" s="765">
        <v>10</v>
      </c>
    </row>
    <row r="40" spans="1:24" s="160" customFormat="1" ht="15" customHeight="1">
      <c r="A40" s="951"/>
      <c r="B40" s="764" t="s">
        <v>1947</v>
      </c>
      <c r="C40" s="729">
        <f>60</f>
        <v>60</v>
      </c>
      <c r="D40" s="730">
        <v>12</v>
      </c>
      <c r="E40" s="731">
        <v>30</v>
      </c>
      <c r="F40" s="730">
        <v>8.4</v>
      </c>
      <c r="G40" s="166"/>
      <c r="H40" s="167"/>
      <c r="I40" s="732">
        <f t="shared" si="1"/>
        <v>60</v>
      </c>
      <c r="J40" s="729">
        <v>70</v>
      </c>
      <c r="K40" s="729">
        <v>0</v>
      </c>
      <c r="L40" s="729">
        <v>60</v>
      </c>
      <c r="M40" s="729">
        <v>0</v>
      </c>
      <c r="N40" s="729">
        <v>0</v>
      </c>
      <c r="O40" s="731">
        <v>10</v>
      </c>
      <c r="P40" s="731">
        <v>7</v>
      </c>
      <c r="Q40" s="731">
        <v>7</v>
      </c>
      <c r="R40" s="730">
        <v>1.2283333333333333</v>
      </c>
      <c r="S40" s="730">
        <v>0.48666666666666669</v>
      </c>
      <c r="T40" s="730">
        <v>1.5133333333333332</v>
      </c>
      <c r="U40" s="730">
        <v>0.22833333333333333</v>
      </c>
      <c r="V40" s="734"/>
      <c r="W40" s="729"/>
      <c r="X40" s="765">
        <v>5</v>
      </c>
    </row>
    <row r="41" spans="1:24" s="160" customFormat="1" ht="15" customHeight="1">
      <c r="A41" s="951"/>
      <c r="B41" s="764" t="s">
        <v>1948</v>
      </c>
      <c r="C41" s="729">
        <v>60</v>
      </c>
      <c r="D41" s="730">
        <v>12</v>
      </c>
      <c r="E41" s="731">
        <v>30</v>
      </c>
      <c r="F41" s="730">
        <v>8.4</v>
      </c>
      <c r="G41" s="166"/>
      <c r="H41" s="167"/>
      <c r="I41" s="732">
        <f t="shared" si="1"/>
        <v>60</v>
      </c>
      <c r="J41" s="729">
        <v>70</v>
      </c>
      <c r="K41" s="729">
        <v>0</v>
      </c>
      <c r="L41" s="729">
        <v>60</v>
      </c>
      <c r="M41" s="729">
        <v>0</v>
      </c>
      <c r="N41" s="729">
        <v>0</v>
      </c>
      <c r="O41" s="731">
        <v>10</v>
      </c>
      <c r="P41" s="731">
        <v>7</v>
      </c>
      <c r="Q41" s="731">
        <v>7</v>
      </c>
      <c r="R41" s="730">
        <v>0.68</v>
      </c>
      <c r="S41" s="730">
        <v>0.3</v>
      </c>
      <c r="T41" s="730">
        <v>0.65</v>
      </c>
      <c r="U41" s="730">
        <v>0.1</v>
      </c>
      <c r="V41" s="734"/>
      <c r="W41" s="734"/>
      <c r="X41" s="765">
        <v>5</v>
      </c>
    </row>
    <row r="42" spans="1:24" s="160" customFormat="1" ht="15" customHeight="1">
      <c r="A42" s="951"/>
      <c r="B42" s="764" t="s">
        <v>1949</v>
      </c>
      <c r="C42" s="729">
        <v>135</v>
      </c>
      <c r="D42" s="730">
        <v>27</v>
      </c>
      <c r="E42" s="731">
        <v>30</v>
      </c>
      <c r="F42" s="730">
        <v>18.899999999999999</v>
      </c>
      <c r="G42" s="166"/>
      <c r="H42" s="167"/>
      <c r="I42" s="732">
        <f t="shared" si="1"/>
        <v>135</v>
      </c>
      <c r="J42" s="729">
        <v>130</v>
      </c>
      <c r="K42" s="729">
        <v>0</v>
      </c>
      <c r="L42" s="729">
        <v>60</v>
      </c>
      <c r="M42" s="729">
        <v>0</v>
      </c>
      <c r="N42" s="729">
        <v>0</v>
      </c>
      <c r="O42" s="731">
        <v>10</v>
      </c>
      <c r="P42" s="731">
        <v>13</v>
      </c>
      <c r="Q42" s="731">
        <v>13</v>
      </c>
      <c r="R42" s="730">
        <v>0.65</v>
      </c>
      <c r="S42" s="730">
        <v>0.16</v>
      </c>
      <c r="T42" s="730">
        <v>0.74</v>
      </c>
      <c r="U42" s="730">
        <v>0.15</v>
      </c>
      <c r="V42" s="734"/>
      <c r="W42" s="729"/>
      <c r="X42" s="765">
        <v>5</v>
      </c>
    </row>
    <row r="43" spans="1:24" s="160" customFormat="1" ht="15" customHeight="1">
      <c r="A43" s="952"/>
      <c r="B43" s="764" t="s">
        <v>1950</v>
      </c>
      <c r="C43" s="735">
        <v>50</v>
      </c>
      <c r="D43" s="730">
        <v>10</v>
      </c>
      <c r="E43" s="731">
        <v>30</v>
      </c>
      <c r="F43" s="730">
        <v>7</v>
      </c>
      <c r="G43" s="166"/>
      <c r="H43" s="167"/>
      <c r="I43" s="732">
        <f t="shared" si="1"/>
        <v>50</v>
      </c>
      <c r="J43" s="735">
        <v>60</v>
      </c>
      <c r="K43" s="729">
        <v>0</v>
      </c>
      <c r="L43" s="735">
        <v>30</v>
      </c>
      <c r="M43" s="735">
        <v>0</v>
      </c>
      <c r="N43" s="735">
        <v>0</v>
      </c>
      <c r="O43" s="731">
        <v>10</v>
      </c>
      <c r="P43" s="731">
        <v>6</v>
      </c>
      <c r="Q43" s="731">
        <v>6</v>
      </c>
      <c r="R43" s="730">
        <v>0.8</v>
      </c>
      <c r="S43" s="730">
        <v>0.38</v>
      </c>
      <c r="T43" s="730">
        <v>1.36</v>
      </c>
      <c r="U43" s="730">
        <v>0.15</v>
      </c>
      <c r="V43" s="734"/>
      <c r="W43" s="734"/>
      <c r="X43" s="766">
        <v>5</v>
      </c>
    </row>
    <row r="44" spans="1:24" s="160" customFormat="1" ht="15" customHeight="1">
      <c r="A44" s="952"/>
      <c r="B44" s="764" t="s">
        <v>1951</v>
      </c>
      <c r="C44" s="735">
        <v>50</v>
      </c>
      <c r="D44" s="730">
        <v>10</v>
      </c>
      <c r="E44" s="731">
        <v>30</v>
      </c>
      <c r="F44" s="730">
        <v>7</v>
      </c>
      <c r="G44" s="166"/>
      <c r="H44" s="167"/>
      <c r="I44" s="732">
        <f t="shared" ref="I44:I75" si="2">IF(AND(G44="",H44=""),C44,IF(G44="",D44-(D44*H44/100),100*G44*C44/D44/(100-H44)))</f>
        <v>50</v>
      </c>
      <c r="J44" s="735">
        <v>60</v>
      </c>
      <c r="K44" s="729">
        <v>0</v>
      </c>
      <c r="L44" s="735">
        <v>30</v>
      </c>
      <c r="M44" s="735">
        <v>0</v>
      </c>
      <c r="N44" s="735">
        <v>0</v>
      </c>
      <c r="O44" s="731">
        <v>10</v>
      </c>
      <c r="P44" s="731">
        <v>6</v>
      </c>
      <c r="Q44" s="731">
        <v>6</v>
      </c>
      <c r="R44" s="730">
        <v>0.35</v>
      </c>
      <c r="S44" s="730">
        <v>0.17</v>
      </c>
      <c r="T44" s="730">
        <v>0.51</v>
      </c>
      <c r="U44" s="730">
        <v>0.06</v>
      </c>
      <c r="V44" s="734"/>
      <c r="W44" s="734"/>
      <c r="X44" s="766">
        <v>5</v>
      </c>
    </row>
    <row r="45" spans="1:24" s="160" customFormat="1" ht="15" customHeight="1">
      <c r="A45" s="951"/>
      <c r="B45" s="764" t="s">
        <v>1952</v>
      </c>
      <c r="C45" s="729">
        <v>250</v>
      </c>
      <c r="D45" s="730">
        <v>50</v>
      </c>
      <c r="E45" s="731">
        <v>30</v>
      </c>
      <c r="F45" s="730">
        <v>35</v>
      </c>
      <c r="G45" s="166"/>
      <c r="H45" s="167"/>
      <c r="I45" s="732">
        <f t="shared" si="2"/>
        <v>250</v>
      </c>
      <c r="J45" s="729">
        <v>190</v>
      </c>
      <c r="K45" s="729">
        <v>0</v>
      </c>
      <c r="L45" s="729">
        <v>60</v>
      </c>
      <c r="M45" s="729">
        <v>0</v>
      </c>
      <c r="N45" s="729">
        <v>0</v>
      </c>
      <c r="O45" s="731">
        <v>10</v>
      </c>
      <c r="P45" s="731">
        <v>19</v>
      </c>
      <c r="Q45" s="731">
        <v>19</v>
      </c>
      <c r="R45" s="730">
        <v>0.59</v>
      </c>
      <c r="S45" s="730">
        <v>0.15</v>
      </c>
      <c r="T45" s="730">
        <v>0.76</v>
      </c>
      <c r="U45" s="730">
        <v>0.04</v>
      </c>
      <c r="V45" s="734"/>
      <c r="W45" s="729"/>
      <c r="X45" s="765">
        <v>5</v>
      </c>
    </row>
    <row r="46" spans="1:24" s="160" customFormat="1" ht="15" customHeight="1">
      <c r="A46" s="951">
        <v>1</v>
      </c>
      <c r="B46" s="764" t="s">
        <v>1953</v>
      </c>
      <c r="C46" s="729">
        <v>70</v>
      </c>
      <c r="D46" s="730">
        <v>14</v>
      </c>
      <c r="E46" s="731">
        <v>30</v>
      </c>
      <c r="F46" s="730">
        <v>9.8000000000000007</v>
      </c>
      <c r="G46" s="166"/>
      <c r="H46" s="167"/>
      <c r="I46" s="732">
        <f t="shared" si="2"/>
        <v>70</v>
      </c>
      <c r="J46" s="729">
        <v>155</v>
      </c>
      <c r="K46" s="729">
        <v>0</v>
      </c>
      <c r="L46" s="729">
        <v>60</v>
      </c>
      <c r="M46" s="729">
        <v>0</v>
      </c>
      <c r="N46" s="729">
        <v>0</v>
      </c>
      <c r="O46" s="731">
        <v>10</v>
      </c>
      <c r="P46" s="731">
        <v>15.5</v>
      </c>
      <c r="Q46" s="731">
        <v>15.5</v>
      </c>
      <c r="R46" s="730">
        <v>1.9571428571428573</v>
      </c>
      <c r="S46" s="730">
        <v>0.92</v>
      </c>
      <c r="T46" s="730">
        <v>3.5457142857142854</v>
      </c>
      <c r="U46" s="730">
        <v>0.38142857142857145</v>
      </c>
      <c r="V46" s="734"/>
      <c r="W46" s="734"/>
      <c r="X46" s="765">
        <v>5</v>
      </c>
    </row>
    <row r="47" spans="1:24" s="160" customFormat="1" ht="15" customHeight="1">
      <c r="A47" s="951"/>
      <c r="B47" s="764" t="s">
        <v>1954</v>
      </c>
      <c r="C47" s="729">
        <v>70</v>
      </c>
      <c r="D47" s="730">
        <v>14</v>
      </c>
      <c r="E47" s="731">
        <v>30</v>
      </c>
      <c r="F47" s="730">
        <v>9.8000000000000007</v>
      </c>
      <c r="G47" s="166"/>
      <c r="H47" s="167"/>
      <c r="I47" s="732">
        <f t="shared" si="2"/>
        <v>70</v>
      </c>
      <c r="J47" s="729">
        <v>155</v>
      </c>
      <c r="K47" s="729">
        <v>0</v>
      </c>
      <c r="L47" s="729">
        <v>60</v>
      </c>
      <c r="M47" s="729">
        <v>0</v>
      </c>
      <c r="N47" s="729">
        <v>0</v>
      </c>
      <c r="O47" s="731">
        <v>10</v>
      </c>
      <c r="P47" s="731">
        <v>15.5</v>
      </c>
      <c r="Q47" s="731">
        <v>15.5</v>
      </c>
      <c r="R47" s="730">
        <v>0.35</v>
      </c>
      <c r="S47" s="730">
        <v>0.17</v>
      </c>
      <c r="T47" s="730">
        <v>0.51</v>
      </c>
      <c r="U47" s="730">
        <v>0.06</v>
      </c>
      <c r="V47" s="734"/>
      <c r="W47" s="734">
        <v>3.6</v>
      </c>
      <c r="X47" s="765">
        <v>5</v>
      </c>
    </row>
    <row r="48" spans="1:24" s="160" customFormat="1" ht="15" customHeight="1">
      <c r="A48" s="951"/>
      <c r="B48" s="764" t="s">
        <v>1955</v>
      </c>
      <c r="C48" s="729">
        <v>5</v>
      </c>
      <c r="D48" s="730">
        <v>3.3333333333333335</v>
      </c>
      <c r="E48" s="731">
        <v>30</v>
      </c>
      <c r="F48" s="730">
        <v>2.3333333333333335</v>
      </c>
      <c r="G48" s="166"/>
      <c r="H48" s="167"/>
      <c r="I48" s="732">
        <f t="shared" si="2"/>
        <v>5</v>
      </c>
      <c r="J48" s="729">
        <v>55</v>
      </c>
      <c r="K48" s="729">
        <v>0</v>
      </c>
      <c r="L48" s="729">
        <v>60</v>
      </c>
      <c r="M48" s="729">
        <v>0</v>
      </c>
      <c r="N48" s="729">
        <v>0</v>
      </c>
      <c r="O48" s="731">
        <v>10</v>
      </c>
      <c r="P48" s="731">
        <v>3</v>
      </c>
      <c r="Q48" s="731">
        <v>3</v>
      </c>
      <c r="R48" s="730">
        <v>6.59</v>
      </c>
      <c r="S48" s="730">
        <v>3.08</v>
      </c>
      <c r="T48" s="730">
        <v>4.8099999999999996</v>
      </c>
      <c r="U48" s="730">
        <v>2</v>
      </c>
      <c r="V48" s="734"/>
      <c r="W48" s="734"/>
      <c r="X48" s="765">
        <v>1.5</v>
      </c>
    </row>
    <row r="49" spans="1:24" s="160" customFormat="1" ht="15" customHeight="1">
      <c r="A49" s="951"/>
      <c r="B49" s="764" t="s">
        <v>1956</v>
      </c>
      <c r="C49" s="729">
        <v>5</v>
      </c>
      <c r="D49" s="730">
        <v>3.3333333333333335</v>
      </c>
      <c r="E49" s="731">
        <v>30</v>
      </c>
      <c r="F49" s="730">
        <v>2.3333333333333335</v>
      </c>
      <c r="G49" s="166"/>
      <c r="H49" s="167"/>
      <c r="I49" s="732">
        <f t="shared" si="2"/>
        <v>5</v>
      </c>
      <c r="J49" s="729">
        <v>55</v>
      </c>
      <c r="K49" s="729">
        <v>0</v>
      </c>
      <c r="L49" s="729">
        <v>60</v>
      </c>
      <c r="M49" s="729">
        <v>0</v>
      </c>
      <c r="N49" s="729">
        <v>0</v>
      </c>
      <c r="O49" s="731">
        <v>10</v>
      </c>
      <c r="P49" s="731">
        <v>3</v>
      </c>
      <c r="Q49" s="731">
        <v>3</v>
      </c>
      <c r="R49" s="730">
        <v>3.87</v>
      </c>
      <c r="S49" s="730">
        <v>1.4</v>
      </c>
      <c r="T49" s="730">
        <v>1.53</v>
      </c>
      <c r="U49" s="730">
        <v>1.4</v>
      </c>
      <c r="V49" s="734">
        <v>4.5999999999999996</v>
      </c>
      <c r="W49" s="734">
        <v>4</v>
      </c>
      <c r="X49" s="765">
        <v>1.5</v>
      </c>
    </row>
    <row r="50" spans="1:24" s="160" customFormat="1" ht="15" customHeight="1">
      <c r="A50" s="951">
        <v>1</v>
      </c>
      <c r="B50" s="764" t="s">
        <v>1957</v>
      </c>
      <c r="C50" s="729">
        <v>450</v>
      </c>
      <c r="D50" s="730">
        <v>90</v>
      </c>
      <c r="E50" s="731">
        <v>30</v>
      </c>
      <c r="F50" s="730">
        <v>63</v>
      </c>
      <c r="G50" s="166"/>
      <c r="H50" s="167"/>
      <c r="I50" s="732">
        <f t="shared" si="2"/>
        <v>450</v>
      </c>
      <c r="J50" s="729">
        <v>185</v>
      </c>
      <c r="K50" s="729">
        <v>0</v>
      </c>
      <c r="L50" s="729">
        <v>30</v>
      </c>
      <c r="M50" s="729">
        <v>0</v>
      </c>
      <c r="N50" s="729">
        <v>0</v>
      </c>
      <c r="O50" s="731">
        <v>10</v>
      </c>
      <c r="P50" s="731">
        <v>18.5</v>
      </c>
      <c r="Q50" s="731">
        <v>18.5</v>
      </c>
      <c r="R50" s="730">
        <v>0.32</v>
      </c>
      <c r="S50" s="730">
        <v>0.12</v>
      </c>
      <c r="T50" s="730">
        <v>0.49</v>
      </c>
      <c r="U50" s="730">
        <v>7.0000000000000007E-2</v>
      </c>
      <c r="V50" s="729"/>
      <c r="W50" s="729"/>
      <c r="X50" s="765">
        <v>5</v>
      </c>
    </row>
    <row r="51" spans="1:24" s="160" customFormat="1" ht="15" customHeight="1">
      <c r="A51" s="951"/>
      <c r="B51" s="764" t="s">
        <v>1958</v>
      </c>
      <c r="C51" s="729">
        <v>300</v>
      </c>
      <c r="D51" s="730">
        <v>140</v>
      </c>
      <c r="E51" s="731">
        <v>30</v>
      </c>
      <c r="F51" s="730">
        <v>98</v>
      </c>
      <c r="G51" s="166"/>
      <c r="H51" s="167"/>
      <c r="I51" s="732">
        <f t="shared" si="2"/>
        <v>300</v>
      </c>
      <c r="J51" s="729">
        <v>110</v>
      </c>
      <c r="K51" s="729">
        <v>0</v>
      </c>
      <c r="L51" s="729">
        <v>60</v>
      </c>
      <c r="M51" s="729">
        <v>0</v>
      </c>
      <c r="N51" s="729">
        <v>0</v>
      </c>
      <c r="O51" s="731">
        <v>10</v>
      </c>
      <c r="P51" s="731">
        <v>6</v>
      </c>
      <c r="Q51" s="731">
        <v>6</v>
      </c>
      <c r="R51" s="730">
        <v>0.2</v>
      </c>
      <c r="S51" s="730">
        <v>0.05</v>
      </c>
      <c r="T51" s="730">
        <v>0.44</v>
      </c>
      <c r="U51" s="730">
        <v>0.02</v>
      </c>
      <c r="V51" s="729"/>
      <c r="W51" s="729"/>
      <c r="X51" s="765">
        <v>10</v>
      </c>
    </row>
    <row r="52" spans="1:24" s="160" customFormat="1" ht="15" customHeight="1">
      <c r="A52" s="951"/>
      <c r="B52" s="764" t="s">
        <v>1959</v>
      </c>
      <c r="C52" s="729">
        <v>300</v>
      </c>
      <c r="D52" s="730">
        <v>60</v>
      </c>
      <c r="E52" s="731">
        <v>30</v>
      </c>
      <c r="F52" s="730">
        <v>42</v>
      </c>
      <c r="G52" s="166"/>
      <c r="H52" s="167"/>
      <c r="I52" s="732">
        <f t="shared" si="2"/>
        <v>300</v>
      </c>
      <c r="J52" s="729">
        <v>140</v>
      </c>
      <c r="K52" s="729">
        <v>0</v>
      </c>
      <c r="L52" s="729">
        <v>60</v>
      </c>
      <c r="M52" s="729">
        <v>0</v>
      </c>
      <c r="N52" s="729">
        <v>0</v>
      </c>
      <c r="O52" s="731">
        <v>10</v>
      </c>
      <c r="P52" s="731">
        <v>14</v>
      </c>
      <c r="Q52" s="731">
        <v>14</v>
      </c>
      <c r="R52" s="730">
        <v>0.34</v>
      </c>
      <c r="S52" s="730">
        <v>0.17</v>
      </c>
      <c r="T52" s="730">
        <v>0.8</v>
      </c>
      <c r="U52" s="730">
        <v>0.12</v>
      </c>
      <c r="V52" s="729"/>
      <c r="W52" s="729"/>
      <c r="X52" s="765">
        <v>5</v>
      </c>
    </row>
    <row r="53" spans="1:24" s="160" customFormat="1" ht="15" customHeight="1">
      <c r="A53" s="951">
        <v>1</v>
      </c>
      <c r="B53" s="764" t="s">
        <v>1960</v>
      </c>
      <c r="C53" s="729">
        <v>180</v>
      </c>
      <c r="D53" s="730">
        <v>40</v>
      </c>
      <c r="E53" s="731">
        <v>30</v>
      </c>
      <c r="F53" s="730">
        <v>28</v>
      </c>
      <c r="G53" s="166"/>
      <c r="H53" s="167"/>
      <c r="I53" s="732">
        <f t="shared" si="2"/>
        <v>180</v>
      </c>
      <c r="J53" s="729">
        <v>195</v>
      </c>
      <c r="K53" s="729">
        <v>0</v>
      </c>
      <c r="L53" s="729">
        <v>60</v>
      </c>
      <c r="M53" s="729">
        <v>0</v>
      </c>
      <c r="N53" s="729">
        <v>0</v>
      </c>
      <c r="O53" s="731">
        <v>10</v>
      </c>
      <c r="P53" s="731">
        <v>19.5</v>
      </c>
      <c r="Q53" s="731">
        <v>19.5</v>
      </c>
      <c r="R53" s="730">
        <v>0.86</v>
      </c>
      <c r="S53" s="730">
        <v>0.26</v>
      </c>
      <c r="T53" s="730">
        <v>1.07</v>
      </c>
      <c r="U53" s="730">
        <v>0.17</v>
      </c>
      <c r="V53" s="729"/>
      <c r="W53" s="734">
        <v>0.4</v>
      </c>
      <c r="X53" s="765">
        <v>5</v>
      </c>
    </row>
    <row r="54" spans="1:24" s="160" customFormat="1" ht="15" customHeight="1">
      <c r="A54" s="951">
        <v>1</v>
      </c>
      <c r="B54" s="764" t="s">
        <v>1961</v>
      </c>
      <c r="C54" s="729">
        <v>80</v>
      </c>
      <c r="D54" s="730">
        <v>16</v>
      </c>
      <c r="E54" s="731">
        <v>30</v>
      </c>
      <c r="F54" s="730">
        <v>11.2</v>
      </c>
      <c r="G54" s="166"/>
      <c r="H54" s="167"/>
      <c r="I54" s="732">
        <f t="shared" si="2"/>
        <v>80</v>
      </c>
      <c r="J54" s="729">
        <v>195</v>
      </c>
      <c r="K54" s="729">
        <v>0</v>
      </c>
      <c r="L54" s="729">
        <v>60</v>
      </c>
      <c r="M54" s="729">
        <v>0</v>
      </c>
      <c r="N54" s="729">
        <v>0</v>
      </c>
      <c r="O54" s="731">
        <v>10</v>
      </c>
      <c r="P54" s="731">
        <v>19.5</v>
      </c>
      <c r="Q54" s="731">
        <v>19.5</v>
      </c>
      <c r="R54" s="730">
        <v>1.028888888888889</v>
      </c>
      <c r="S54" s="730">
        <v>0.34888888888888892</v>
      </c>
      <c r="T54" s="730">
        <v>1.2966666666666669</v>
      </c>
      <c r="U54" s="730">
        <v>0.21444444444444447</v>
      </c>
      <c r="V54" s="729"/>
      <c r="W54" s="729"/>
      <c r="X54" s="765">
        <v>5</v>
      </c>
    </row>
    <row r="55" spans="1:24" s="160" customFormat="1" ht="15" customHeight="1">
      <c r="A55" s="951"/>
      <c r="B55" s="764" t="s">
        <v>1962</v>
      </c>
      <c r="C55" s="729">
        <v>80</v>
      </c>
      <c r="D55" s="730">
        <v>16</v>
      </c>
      <c r="E55" s="731">
        <v>30</v>
      </c>
      <c r="F55" s="730">
        <v>11.2</v>
      </c>
      <c r="G55" s="166"/>
      <c r="H55" s="167"/>
      <c r="I55" s="732">
        <f t="shared" si="2"/>
        <v>80</v>
      </c>
      <c r="J55" s="729">
        <v>195</v>
      </c>
      <c r="K55" s="729">
        <v>0</v>
      </c>
      <c r="L55" s="729">
        <v>60</v>
      </c>
      <c r="M55" s="729">
        <v>0</v>
      </c>
      <c r="N55" s="729">
        <v>0</v>
      </c>
      <c r="O55" s="731">
        <v>10</v>
      </c>
      <c r="P55" s="731">
        <v>19.5</v>
      </c>
      <c r="Q55" s="731">
        <v>19.5</v>
      </c>
      <c r="R55" s="730">
        <v>0.38</v>
      </c>
      <c r="S55" s="730">
        <v>0.2</v>
      </c>
      <c r="T55" s="730">
        <v>0.51</v>
      </c>
      <c r="U55" s="730">
        <v>0.1</v>
      </c>
      <c r="V55" s="734"/>
      <c r="W55" s="734"/>
      <c r="X55" s="765">
        <v>5</v>
      </c>
    </row>
    <row r="56" spans="1:24" s="160" customFormat="1" ht="15" customHeight="1">
      <c r="A56" s="951"/>
      <c r="B56" s="764" t="s">
        <v>1963</v>
      </c>
      <c r="C56" s="729">
        <v>120</v>
      </c>
      <c r="D56" s="730">
        <v>24</v>
      </c>
      <c r="E56" s="731">
        <v>30</v>
      </c>
      <c r="F56" s="730">
        <v>16.8</v>
      </c>
      <c r="G56" s="166"/>
      <c r="H56" s="167"/>
      <c r="I56" s="732">
        <f t="shared" si="2"/>
        <v>120</v>
      </c>
      <c r="J56" s="729">
        <v>125</v>
      </c>
      <c r="K56" s="729">
        <v>0</v>
      </c>
      <c r="L56" s="729">
        <v>30</v>
      </c>
      <c r="M56" s="729">
        <v>0</v>
      </c>
      <c r="N56" s="729">
        <v>0</v>
      </c>
      <c r="O56" s="731">
        <v>10</v>
      </c>
      <c r="P56" s="731">
        <v>12.5</v>
      </c>
      <c r="Q56" s="731">
        <v>12.5</v>
      </c>
      <c r="R56" s="730">
        <v>0.7</v>
      </c>
      <c r="S56" s="730">
        <v>0.15</v>
      </c>
      <c r="T56" s="730">
        <v>0.79</v>
      </c>
      <c r="U56" s="730">
        <v>0.09</v>
      </c>
      <c r="V56" s="729"/>
      <c r="W56" s="729"/>
      <c r="X56" s="765">
        <v>5</v>
      </c>
    </row>
    <row r="57" spans="1:24" s="160" customFormat="1" ht="15" customHeight="1">
      <c r="A57" s="951"/>
      <c r="B57" s="764" t="s">
        <v>1964</v>
      </c>
      <c r="C57" s="729">
        <v>150</v>
      </c>
      <c r="D57" s="730">
        <v>15</v>
      </c>
      <c r="E57" s="731">
        <v>30</v>
      </c>
      <c r="F57" s="730">
        <v>10.5</v>
      </c>
      <c r="G57" s="166"/>
      <c r="H57" s="167"/>
      <c r="I57" s="732">
        <f t="shared" si="2"/>
        <v>150</v>
      </c>
      <c r="J57" s="729">
        <v>65</v>
      </c>
      <c r="K57" s="729">
        <v>0</v>
      </c>
      <c r="L57" s="729">
        <v>30</v>
      </c>
      <c r="M57" s="729">
        <v>0</v>
      </c>
      <c r="N57" s="729">
        <v>0</v>
      </c>
      <c r="O57" s="731">
        <v>10</v>
      </c>
      <c r="P57" s="731">
        <v>6.5</v>
      </c>
      <c r="Q57" s="731">
        <v>6.5</v>
      </c>
      <c r="R57" s="730">
        <v>0.3</v>
      </c>
      <c r="S57" s="730">
        <v>9.1999999999999998E-2</v>
      </c>
      <c r="T57" s="730">
        <v>0.71</v>
      </c>
      <c r="U57" s="730">
        <v>0.04</v>
      </c>
      <c r="V57" s="729"/>
      <c r="W57" s="729"/>
      <c r="X57" s="765">
        <v>10</v>
      </c>
    </row>
    <row r="58" spans="1:24" s="160" customFormat="1" ht="15" customHeight="1">
      <c r="A58" s="951"/>
      <c r="B58" s="764" t="s">
        <v>1965</v>
      </c>
      <c r="C58" s="729">
        <v>250</v>
      </c>
      <c r="D58" s="730">
        <v>25</v>
      </c>
      <c r="E58" s="731">
        <v>30</v>
      </c>
      <c r="F58" s="730">
        <v>17.5</v>
      </c>
      <c r="G58" s="166"/>
      <c r="H58" s="167"/>
      <c r="I58" s="732">
        <f t="shared" si="2"/>
        <v>250</v>
      </c>
      <c r="J58" s="729">
        <v>105</v>
      </c>
      <c r="K58" s="729">
        <v>0</v>
      </c>
      <c r="L58" s="729">
        <v>30</v>
      </c>
      <c r="M58" s="729">
        <v>0</v>
      </c>
      <c r="N58" s="729">
        <v>0</v>
      </c>
      <c r="O58" s="731">
        <v>10</v>
      </c>
      <c r="P58" s="731">
        <v>10.5</v>
      </c>
      <c r="Q58" s="731">
        <v>10.5</v>
      </c>
      <c r="R58" s="730">
        <v>0.3</v>
      </c>
      <c r="S58" s="730">
        <v>9.1999999999999998E-2</v>
      </c>
      <c r="T58" s="730">
        <v>0.71</v>
      </c>
      <c r="U58" s="730">
        <v>0.04</v>
      </c>
      <c r="V58" s="729"/>
      <c r="W58" s="729"/>
      <c r="X58" s="765">
        <v>10</v>
      </c>
    </row>
    <row r="59" spans="1:24" s="160" customFormat="1" ht="15" customHeight="1">
      <c r="A59" s="952"/>
      <c r="B59" s="764" t="s">
        <v>1966</v>
      </c>
      <c r="C59" s="735">
        <v>50</v>
      </c>
      <c r="D59" s="730">
        <v>7.6923076923076925</v>
      </c>
      <c r="E59" s="731">
        <v>30</v>
      </c>
      <c r="F59" s="730">
        <v>5.384615384615385</v>
      </c>
      <c r="G59" s="166"/>
      <c r="H59" s="167"/>
      <c r="I59" s="732">
        <f t="shared" si="2"/>
        <v>50</v>
      </c>
      <c r="J59" s="735">
        <v>85</v>
      </c>
      <c r="K59" s="729">
        <v>0</v>
      </c>
      <c r="L59" s="735">
        <v>30</v>
      </c>
      <c r="M59" s="735">
        <v>0</v>
      </c>
      <c r="N59" s="735">
        <v>0</v>
      </c>
      <c r="O59" s="731">
        <v>10</v>
      </c>
      <c r="P59" s="731">
        <v>4</v>
      </c>
      <c r="Q59" s="731">
        <v>4</v>
      </c>
      <c r="R59" s="730">
        <v>0.79</v>
      </c>
      <c r="S59" s="730">
        <v>0.17</v>
      </c>
      <c r="T59" s="730">
        <v>0.83</v>
      </c>
      <c r="U59" s="730">
        <v>0.12</v>
      </c>
      <c r="V59" s="734"/>
      <c r="W59" s="734">
        <v>1.2</v>
      </c>
      <c r="X59" s="766">
        <v>6.5</v>
      </c>
    </row>
    <row r="60" spans="1:24" s="160" customFormat="1" ht="15" customHeight="1">
      <c r="A60" s="952"/>
      <c r="B60" s="764" t="s">
        <v>1967</v>
      </c>
      <c r="C60" s="735">
        <v>20</v>
      </c>
      <c r="D60" s="730">
        <v>100</v>
      </c>
      <c r="E60" s="731">
        <v>30</v>
      </c>
      <c r="F60" s="730">
        <v>70</v>
      </c>
      <c r="G60" s="166"/>
      <c r="H60" s="167"/>
      <c r="I60" s="732">
        <f t="shared" si="2"/>
        <v>20</v>
      </c>
      <c r="J60" s="735">
        <v>100</v>
      </c>
      <c r="K60" s="729">
        <v>0</v>
      </c>
      <c r="L60" s="735">
        <v>60</v>
      </c>
      <c r="M60" s="735">
        <v>0</v>
      </c>
      <c r="N60" s="735">
        <v>0</v>
      </c>
      <c r="O60" s="731">
        <v>10</v>
      </c>
      <c r="P60" s="731">
        <v>10</v>
      </c>
      <c r="Q60" s="731">
        <v>10</v>
      </c>
      <c r="R60" s="730">
        <v>3.9599999999999995</v>
      </c>
      <c r="S60" s="730">
        <v>2.15</v>
      </c>
      <c r="T60" s="730">
        <v>5.2200000000000006</v>
      </c>
      <c r="U60" s="730">
        <v>0.48000000000000009</v>
      </c>
      <c r="V60" s="734"/>
      <c r="W60" s="734">
        <v>1</v>
      </c>
      <c r="X60" s="766">
        <v>1.5</v>
      </c>
    </row>
    <row r="61" spans="1:24" s="160" customFormat="1" ht="15" customHeight="1">
      <c r="A61" s="952"/>
      <c r="B61" s="764" t="s">
        <v>1968</v>
      </c>
      <c r="C61" s="735">
        <v>20</v>
      </c>
      <c r="D61" s="730">
        <v>100</v>
      </c>
      <c r="E61" s="731">
        <v>30</v>
      </c>
      <c r="F61" s="730">
        <v>70</v>
      </c>
      <c r="G61" s="166"/>
      <c r="H61" s="167"/>
      <c r="I61" s="732">
        <f t="shared" si="2"/>
        <v>20</v>
      </c>
      <c r="J61" s="735">
        <v>100</v>
      </c>
      <c r="K61" s="729">
        <v>0</v>
      </c>
      <c r="L61" s="735">
        <v>60</v>
      </c>
      <c r="M61" s="735">
        <v>0</v>
      </c>
      <c r="N61" s="735">
        <v>0</v>
      </c>
      <c r="O61" s="731">
        <v>10</v>
      </c>
      <c r="P61" s="731">
        <v>10</v>
      </c>
      <c r="Q61" s="731">
        <v>10</v>
      </c>
      <c r="R61" s="730">
        <v>3.01</v>
      </c>
      <c r="S61" s="730">
        <v>1.6</v>
      </c>
      <c r="T61" s="730">
        <v>1.91</v>
      </c>
      <c r="U61" s="730">
        <v>0.28000000000000003</v>
      </c>
      <c r="V61" s="734"/>
      <c r="W61" s="734">
        <v>1</v>
      </c>
      <c r="X61" s="766">
        <v>1.5</v>
      </c>
    </row>
    <row r="62" spans="1:24" s="160" customFormat="1" ht="15" customHeight="1">
      <c r="A62" s="951">
        <v>1</v>
      </c>
      <c r="B62" s="764" t="s">
        <v>1969</v>
      </c>
      <c r="C62" s="729">
        <v>500</v>
      </c>
      <c r="D62" s="730">
        <v>100</v>
      </c>
      <c r="E62" s="731">
        <v>30</v>
      </c>
      <c r="F62" s="730">
        <v>70</v>
      </c>
      <c r="G62" s="166"/>
      <c r="H62" s="167"/>
      <c r="I62" s="732">
        <f t="shared" si="2"/>
        <v>500</v>
      </c>
      <c r="J62" s="729">
        <v>175</v>
      </c>
      <c r="K62" s="729">
        <v>0</v>
      </c>
      <c r="L62" s="729">
        <v>60</v>
      </c>
      <c r="M62" s="729">
        <v>0</v>
      </c>
      <c r="N62" s="729">
        <v>0</v>
      </c>
      <c r="O62" s="731">
        <v>10</v>
      </c>
      <c r="P62" s="731">
        <v>18</v>
      </c>
      <c r="Q62" s="731">
        <v>18</v>
      </c>
      <c r="R62" s="730">
        <v>0.27</v>
      </c>
      <c r="S62" s="730">
        <v>0.11</v>
      </c>
      <c r="T62" s="730">
        <v>0.65</v>
      </c>
      <c r="U62" s="730">
        <v>0.03</v>
      </c>
      <c r="V62" s="729"/>
      <c r="W62" s="729"/>
      <c r="X62" s="765">
        <v>5</v>
      </c>
    </row>
    <row r="63" spans="1:24" s="160" customFormat="1" ht="15" customHeight="1">
      <c r="A63" s="952"/>
      <c r="B63" s="764" t="s">
        <v>1970</v>
      </c>
      <c r="C63" s="735">
        <v>100</v>
      </c>
      <c r="D63" s="730">
        <v>20</v>
      </c>
      <c r="E63" s="731">
        <v>30</v>
      </c>
      <c r="F63" s="730">
        <v>14</v>
      </c>
      <c r="G63" s="166"/>
      <c r="H63" s="167"/>
      <c r="I63" s="732">
        <f t="shared" si="2"/>
        <v>100</v>
      </c>
      <c r="J63" s="735">
        <v>60</v>
      </c>
      <c r="K63" s="729">
        <v>0</v>
      </c>
      <c r="L63" s="735">
        <v>60</v>
      </c>
      <c r="M63" s="735">
        <v>0</v>
      </c>
      <c r="N63" s="735">
        <v>0</v>
      </c>
      <c r="O63" s="731">
        <v>10</v>
      </c>
      <c r="P63" s="731">
        <v>6</v>
      </c>
      <c r="Q63" s="731">
        <v>6</v>
      </c>
      <c r="R63" s="730">
        <v>0.38</v>
      </c>
      <c r="S63" s="730">
        <v>0.12</v>
      </c>
      <c r="T63" s="730">
        <v>0.5</v>
      </c>
      <c r="U63" s="730">
        <v>0.09</v>
      </c>
      <c r="V63" s="734"/>
      <c r="W63" s="734"/>
      <c r="X63" s="766">
        <v>5</v>
      </c>
    </row>
    <row r="64" spans="1:24" s="160" customFormat="1" ht="15" customHeight="1">
      <c r="A64" s="952"/>
      <c r="B64" s="764" t="s">
        <v>1971</v>
      </c>
      <c r="C64" s="729">
        <v>150</v>
      </c>
      <c r="D64" s="730">
        <v>30</v>
      </c>
      <c r="E64" s="731">
        <v>30</v>
      </c>
      <c r="F64" s="730">
        <v>21</v>
      </c>
      <c r="G64" s="166"/>
      <c r="H64" s="167"/>
      <c r="I64" s="732">
        <f t="shared" si="2"/>
        <v>150</v>
      </c>
      <c r="J64" s="729">
        <v>140</v>
      </c>
      <c r="K64" s="729">
        <v>0</v>
      </c>
      <c r="L64" s="729">
        <v>60</v>
      </c>
      <c r="M64" s="729">
        <v>0</v>
      </c>
      <c r="N64" s="729">
        <v>0</v>
      </c>
      <c r="O64" s="731">
        <v>10</v>
      </c>
      <c r="P64" s="731">
        <v>14</v>
      </c>
      <c r="Q64" s="731">
        <v>14</v>
      </c>
      <c r="R64" s="730">
        <v>0.80666666666666664</v>
      </c>
      <c r="S64" s="730">
        <v>0.34666666666666668</v>
      </c>
      <c r="T64" s="730">
        <v>1.2533333333333334</v>
      </c>
      <c r="U64" s="730">
        <v>0.23333333333333334</v>
      </c>
      <c r="V64" s="729"/>
      <c r="W64" s="734"/>
      <c r="X64" s="765">
        <v>5</v>
      </c>
    </row>
    <row r="65" spans="1:24" s="160" customFormat="1" ht="15" customHeight="1">
      <c r="A65" s="951"/>
      <c r="B65" s="764" t="s">
        <v>1972</v>
      </c>
      <c r="C65" s="729">
        <v>150</v>
      </c>
      <c r="D65" s="730">
        <v>30</v>
      </c>
      <c r="E65" s="731">
        <v>30</v>
      </c>
      <c r="F65" s="730">
        <v>21</v>
      </c>
      <c r="G65" s="166"/>
      <c r="H65" s="167"/>
      <c r="I65" s="732">
        <f t="shared" si="2"/>
        <v>150</v>
      </c>
      <c r="J65" s="729">
        <v>140</v>
      </c>
      <c r="K65" s="729">
        <v>0</v>
      </c>
      <c r="L65" s="729">
        <v>60</v>
      </c>
      <c r="M65" s="729">
        <v>0</v>
      </c>
      <c r="N65" s="729">
        <v>0</v>
      </c>
      <c r="O65" s="731">
        <v>10</v>
      </c>
      <c r="P65" s="731">
        <v>14</v>
      </c>
      <c r="Q65" s="731">
        <v>14</v>
      </c>
      <c r="R65" s="730">
        <v>0.66</v>
      </c>
      <c r="S65" s="730">
        <v>0.3</v>
      </c>
      <c r="T65" s="730">
        <v>0.72</v>
      </c>
      <c r="U65" s="730">
        <v>0.2</v>
      </c>
      <c r="V65" s="734"/>
      <c r="W65" s="734">
        <v>0.7</v>
      </c>
      <c r="X65" s="765">
        <v>5</v>
      </c>
    </row>
    <row r="66" spans="1:24" s="160" customFormat="1" ht="15" customHeight="1">
      <c r="A66" s="952"/>
      <c r="B66" s="764" t="s">
        <v>1973</v>
      </c>
      <c r="C66" s="729">
        <v>230</v>
      </c>
      <c r="D66" s="730">
        <v>100</v>
      </c>
      <c r="E66" s="731">
        <v>30</v>
      </c>
      <c r="F66" s="730">
        <v>70</v>
      </c>
      <c r="G66" s="166"/>
      <c r="H66" s="167"/>
      <c r="I66" s="732">
        <f t="shared" si="2"/>
        <v>230</v>
      </c>
      <c r="J66" s="729">
        <v>155</v>
      </c>
      <c r="K66" s="729">
        <v>0</v>
      </c>
      <c r="L66" s="729">
        <v>60</v>
      </c>
      <c r="M66" s="729">
        <v>0</v>
      </c>
      <c r="N66" s="729">
        <v>0</v>
      </c>
      <c r="O66" s="731">
        <v>10</v>
      </c>
      <c r="P66" s="731">
        <v>15.5</v>
      </c>
      <c r="Q66" s="731">
        <v>15.5</v>
      </c>
      <c r="R66" s="730">
        <v>0.51</v>
      </c>
      <c r="S66" s="730">
        <v>0.14000000000000001</v>
      </c>
      <c r="T66" s="730">
        <v>0.6</v>
      </c>
      <c r="U66" s="730">
        <v>0.08</v>
      </c>
      <c r="V66" s="729"/>
      <c r="W66" s="729"/>
      <c r="X66" s="765">
        <v>5</v>
      </c>
    </row>
    <row r="67" spans="1:24" s="160" customFormat="1" ht="15" customHeight="1">
      <c r="A67" s="951"/>
      <c r="B67" s="764" t="s">
        <v>1974</v>
      </c>
      <c r="C67" s="729">
        <v>200</v>
      </c>
      <c r="D67" s="730">
        <v>40</v>
      </c>
      <c r="E67" s="731">
        <v>30</v>
      </c>
      <c r="F67" s="730">
        <v>28</v>
      </c>
      <c r="G67" s="166"/>
      <c r="H67" s="167"/>
      <c r="I67" s="732">
        <f t="shared" si="2"/>
        <v>200</v>
      </c>
      <c r="J67" s="729">
        <v>140</v>
      </c>
      <c r="K67" s="729">
        <v>0</v>
      </c>
      <c r="L67" s="729">
        <v>60</v>
      </c>
      <c r="M67" s="729">
        <v>0</v>
      </c>
      <c r="N67" s="729">
        <v>0</v>
      </c>
      <c r="O67" s="731">
        <v>10</v>
      </c>
      <c r="P67" s="731">
        <v>14</v>
      </c>
      <c r="Q67" s="731">
        <v>14</v>
      </c>
      <c r="R67" s="730">
        <v>0.6</v>
      </c>
      <c r="S67" s="730">
        <v>0.37</v>
      </c>
      <c r="T67" s="730">
        <v>2.09</v>
      </c>
      <c r="U67" s="730">
        <v>0.16999999999999998</v>
      </c>
      <c r="V67" s="729"/>
      <c r="W67" s="734"/>
      <c r="X67" s="765">
        <v>5</v>
      </c>
    </row>
    <row r="68" spans="1:24" s="160" customFormat="1" ht="15" customHeight="1">
      <c r="A68" s="951"/>
      <c r="B68" s="764" t="s">
        <v>1975</v>
      </c>
      <c r="C68" s="729">
        <v>200</v>
      </c>
      <c r="D68" s="730">
        <v>40</v>
      </c>
      <c r="E68" s="731">
        <v>30</v>
      </c>
      <c r="F68" s="730">
        <v>28</v>
      </c>
      <c r="G68" s="166"/>
      <c r="H68" s="167"/>
      <c r="I68" s="732">
        <f t="shared" si="2"/>
        <v>200</v>
      </c>
      <c r="J68" s="729">
        <v>140</v>
      </c>
      <c r="K68" s="729">
        <v>0</v>
      </c>
      <c r="L68" s="729">
        <v>60</v>
      </c>
      <c r="M68" s="729">
        <v>0</v>
      </c>
      <c r="N68" s="729">
        <v>0</v>
      </c>
      <c r="O68" s="731">
        <v>10</v>
      </c>
      <c r="P68" s="731">
        <v>14</v>
      </c>
      <c r="Q68" s="731">
        <v>14</v>
      </c>
      <c r="R68" s="730">
        <v>0.3</v>
      </c>
      <c r="S68" s="730">
        <v>0.23</v>
      </c>
      <c r="T68" s="730">
        <v>0.65</v>
      </c>
      <c r="U68" s="730">
        <v>0.09</v>
      </c>
      <c r="V68" s="734"/>
      <c r="W68" s="734">
        <v>2</v>
      </c>
      <c r="X68" s="765">
        <v>5</v>
      </c>
    </row>
    <row r="69" spans="1:24" s="160" customFormat="1" ht="15" customHeight="1">
      <c r="A69" s="951"/>
      <c r="B69" s="764" t="s">
        <v>1976</v>
      </c>
      <c r="C69" s="729">
        <v>200</v>
      </c>
      <c r="D69" s="730">
        <v>40</v>
      </c>
      <c r="E69" s="731">
        <v>30</v>
      </c>
      <c r="F69" s="730">
        <v>28</v>
      </c>
      <c r="G69" s="166"/>
      <c r="H69" s="167"/>
      <c r="I69" s="732">
        <f t="shared" si="2"/>
        <v>200</v>
      </c>
      <c r="J69" s="729">
        <v>190</v>
      </c>
      <c r="K69" s="729">
        <v>0</v>
      </c>
      <c r="L69" s="729">
        <v>60</v>
      </c>
      <c r="M69" s="729">
        <v>0</v>
      </c>
      <c r="N69" s="729">
        <v>0</v>
      </c>
      <c r="O69" s="731">
        <v>10</v>
      </c>
      <c r="P69" s="731">
        <v>19</v>
      </c>
      <c r="Q69" s="731">
        <v>19</v>
      </c>
      <c r="R69" s="730">
        <v>0.86</v>
      </c>
      <c r="S69" s="730">
        <v>0.41000000000000003</v>
      </c>
      <c r="T69" s="730">
        <v>1.82</v>
      </c>
      <c r="U69" s="730">
        <v>0.17</v>
      </c>
      <c r="V69" s="729"/>
      <c r="W69" s="734"/>
      <c r="X69" s="765">
        <v>5</v>
      </c>
    </row>
    <row r="70" spans="1:24" s="160" customFormat="1" ht="15" customHeight="1">
      <c r="A70" s="951"/>
      <c r="B70" s="764" t="s">
        <v>1977</v>
      </c>
      <c r="C70" s="729">
        <v>200</v>
      </c>
      <c r="D70" s="730">
        <v>40</v>
      </c>
      <c r="E70" s="731">
        <v>30</v>
      </c>
      <c r="F70" s="730">
        <v>28</v>
      </c>
      <c r="G70" s="166"/>
      <c r="H70" s="167"/>
      <c r="I70" s="732">
        <f t="shared" si="2"/>
        <v>200</v>
      </c>
      <c r="J70" s="729">
        <v>190</v>
      </c>
      <c r="K70" s="729">
        <v>0</v>
      </c>
      <c r="L70" s="729">
        <v>60</v>
      </c>
      <c r="M70" s="729">
        <v>0</v>
      </c>
      <c r="N70" s="729">
        <v>0</v>
      </c>
      <c r="O70" s="731">
        <v>10</v>
      </c>
      <c r="P70" s="731">
        <v>16</v>
      </c>
      <c r="Q70" s="731">
        <v>16</v>
      </c>
      <c r="R70" s="730">
        <v>0.42</v>
      </c>
      <c r="S70" s="730">
        <v>0.25</v>
      </c>
      <c r="T70" s="730">
        <v>0.54</v>
      </c>
      <c r="U70" s="730">
        <v>7.0000000000000007E-2</v>
      </c>
      <c r="V70" s="734"/>
      <c r="W70" s="734">
        <v>2</v>
      </c>
      <c r="X70" s="765">
        <v>5</v>
      </c>
    </row>
    <row r="71" spans="1:24" s="160" customFormat="1" ht="15" customHeight="1">
      <c r="A71" s="952"/>
      <c r="B71" s="764" t="s">
        <v>1978</v>
      </c>
      <c r="C71" s="735">
        <v>75</v>
      </c>
      <c r="D71" s="730">
        <v>60</v>
      </c>
      <c r="E71" s="731">
        <v>30</v>
      </c>
      <c r="F71" s="730">
        <v>42</v>
      </c>
      <c r="G71" s="166"/>
      <c r="H71" s="167"/>
      <c r="I71" s="732">
        <f t="shared" si="2"/>
        <v>75</v>
      </c>
      <c r="J71" s="735">
        <v>80</v>
      </c>
      <c r="K71" s="729">
        <v>0</v>
      </c>
      <c r="L71" s="735">
        <v>30</v>
      </c>
      <c r="M71" s="735">
        <v>0</v>
      </c>
      <c r="N71" s="735">
        <v>0</v>
      </c>
      <c r="O71" s="731">
        <v>10</v>
      </c>
      <c r="P71" s="731">
        <v>4</v>
      </c>
      <c r="Q71" s="731">
        <v>4</v>
      </c>
      <c r="R71" s="730">
        <v>0.3</v>
      </c>
      <c r="S71" s="730">
        <v>0.2</v>
      </c>
      <c r="T71" s="730">
        <v>0.6</v>
      </c>
      <c r="U71" s="730">
        <v>0.1</v>
      </c>
      <c r="V71" s="734"/>
      <c r="W71" s="734"/>
      <c r="X71" s="766">
        <v>5</v>
      </c>
    </row>
    <row r="72" spans="1:24" s="160" customFormat="1" ht="15" customHeight="1">
      <c r="A72" s="951"/>
      <c r="B72" s="764" t="s">
        <v>1979</v>
      </c>
      <c r="C72" s="729">
        <v>300</v>
      </c>
      <c r="D72" s="730">
        <v>60</v>
      </c>
      <c r="E72" s="731">
        <v>30</v>
      </c>
      <c r="F72" s="730">
        <v>42</v>
      </c>
      <c r="G72" s="166"/>
      <c r="H72" s="167"/>
      <c r="I72" s="732">
        <f t="shared" si="2"/>
        <v>300</v>
      </c>
      <c r="J72" s="729">
        <v>130</v>
      </c>
      <c r="K72" s="729">
        <v>0</v>
      </c>
      <c r="L72" s="729">
        <v>30</v>
      </c>
      <c r="M72" s="729">
        <v>0</v>
      </c>
      <c r="N72" s="729">
        <v>0</v>
      </c>
      <c r="O72" s="731">
        <v>10</v>
      </c>
      <c r="P72" s="731">
        <v>13</v>
      </c>
      <c r="Q72" s="731">
        <v>13</v>
      </c>
      <c r="R72" s="730">
        <v>0.3</v>
      </c>
      <c r="S72" s="730">
        <v>0.2</v>
      </c>
      <c r="T72" s="730">
        <v>0.6</v>
      </c>
      <c r="U72" s="730">
        <v>0.1</v>
      </c>
      <c r="V72" s="729"/>
      <c r="W72" s="729"/>
      <c r="X72" s="765">
        <v>5</v>
      </c>
    </row>
    <row r="73" spans="1:24" s="160" customFormat="1" ht="15" customHeight="1">
      <c r="A73" s="951">
        <v>1</v>
      </c>
      <c r="B73" s="764" t="s">
        <v>1980</v>
      </c>
      <c r="C73" s="729">
        <v>150</v>
      </c>
      <c r="D73" s="730">
        <v>15</v>
      </c>
      <c r="E73" s="731">
        <v>30</v>
      </c>
      <c r="F73" s="730">
        <v>10.5</v>
      </c>
      <c r="G73" s="166"/>
      <c r="H73" s="167"/>
      <c r="I73" s="732">
        <f t="shared" si="2"/>
        <v>150</v>
      </c>
      <c r="J73" s="729">
        <v>125</v>
      </c>
      <c r="K73" s="729">
        <v>0</v>
      </c>
      <c r="L73" s="729">
        <v>30</v>
      </c>
      <c r="M73" s="729">
        <v>0</v>
      </c>
      <c r="N73" s="729">
        <v>0</v>
      </c>
      <c r="O73" s="731">
        <v>10</v>
      </c>
      <c r="P73" s="731">
        <v>12.5</v>
      </c>
      <c r="Q73" s="731">
        <v>12.5</v>
      </c>
      <c r="R73" s="730">
        <v>0.55000000000000004</v>
      </c>
      <c r="S73" s="730">
        <v>0.16</v>
      </c>
      <c r="T73" s="730">
        <v>0.88</v>
      </c>
      <c r="U73" s="730">
        <v>0.04</v>
      </c>
      <c r="V73" s="729"/>
      <c r="W73" s="729"/>
      <c r="X73" s="765">
        <v>10</v>
      </c>
    </row>
    <row r="74" spans="1:24" s="160" customFormat="1" ht="15" customHeight="1">
      <c r="A74" s="951"/>
      <c r="B74" s="764" t="s">
        <v>1981</v>
      </c>
      <c r="C74" s="729">
        <v>40</v>
      </c>
      <c r="D74" s="730">
        <v>3</v>
      </c>
      <c r="E74" s="731">
        <v>30</v>
      </c>
      <c r="F74" s="730">
        <v>2.1</v>
      </c>
      <c r="G74" s="166"/>
      <c r="H74" s="167"/>
      <c r="I74" s="732">
        <f t="shared" si="2"/>
        <v>40</v>
      </c>
      <c r="J74" s="729">
        <v>120</v>
      </c>
      <c r="K74" s="729">
        <v>0</v>
      </c>
      <c r="L74" s="729">
        <v>60</v>
      </c>
      <c r="M74" s="729">
        <v>0</v>
      </c>
      <c r="N74" s="729">
        <v>0</v>
      </c>
      <c r="O74" s="731">
        <v>10</v>
      </c>
      <c r="P74" s="731">
        <v>12</v>
      </c>
      <c r="Q74" s="731">
        <v>12</v>
      </c>
      <c r="R74" s="730">
        <v>2.5074999999999998</v>
      </c>
      <c r="S74" s="730">
        <v>1.22</v>
      </c>
      <c r="T74" s="730">
        <v>3.7424999999999997</v>
      </c>
      <c r="U74" s="730">
        <v>0.65999999999999992</v>
      </c>
      <c r="V74" s="729"/>
      <c r="W74" s="734"/>
      <c r="X74" s="765">
        <v>5</v>
      </c>
    </row>
    <row r="75" spans="1:24" s="160" customFormat="1" ht="15" customHeight="1">
      <c r="A75" s="951"/>
      <c r="B75" s="764" t="s">
        <v>1982</v>
      </c>
      <c r="C75" s="729">
        <v>40</v>
      </c>
      <c r="D75" s="730">
        <v>3</v>
      </c>
      <c r="E75" s="731">
        <v>30</v>
      </c>
      <c r="F75" s="730">
        <v>2.1</v>
      </c>
      <c r="G75" s="166"/>
      <c r="H75" s="167"/>
      <c r="I75" s="732">
        <f t="shared" si="2"/>
        <v>40</v>
      </c>
      <c r="J75" s="729">
        <v>120</v>
      </c>
      <c r="K75" s="729">
        <v>0</v>
      </c>
      <c r="L75" s="729">
        <v>60</v>
      </c>
      <c r="M75" s="729">
        <v>0</v>
      </c>
      <c r="N75" s="729">
        <v>0</v>
      </c>
      <c r="O75" s="731">
        <v>10</v>
      </c>
      <c r="P75" s="731">
        <v>12</v>
      </c>
      <c r="Q75" s="731">
        <v>12</v>
      </c>
      <c r="R75" s="730">
        <v>1.5</v>
      </c>
      <c r="S75" s="730">
        <v>0.83</v>
      </c>
      <c r="T75" s="730">
        <v>0.59</v>
      </c>
      <c r="U75" s="730">
        <v>0.27</v>
      </c>
      <c r="V75" s="734"/>
      <c r="W75" s="734">
        <v>3.3</v>
      </c>
      <c r="X75" s="765">
        <v>5</v>
      </c>
    </row>
    <row r="76" spans="1:24" s="160" customFormat="1" ht="15" customHeight="1">
      <c r="A76" s="952"/>
      <c r="B76" s="764" t="s">
        <v>1983</v>
      </c>
      <c r="C76" s="735">
        <v>150</v>
      </c>
      <c r="D76" s="730">
        <v>25</v>
      </c>
      <c r="E76" s="731">
        <v>30</v>
      </c>
      <c r="F76" s="730">
        <v>17.5</v>
      </c>
      <c r="G76" s="166"/>
      <c r="H76" s="167"/>
      <c r="I76" s="732">
        <f t="shared" ref="I76:I92" si="3">IF(AND(G76="",H76=""),C76,IF(G76="",D76-(D76*H76/100),100*G76*C76/D76/(100-H76)))</f>
        <v>150</v>
      </c>
      <c r="J76" s="735">
        <v>190</v>
      </c>
      <c r="K76" s="729">
        <v>0</v>
      </c>
      <c r="L76" s="735">
        <v>60</v>
      </c>
      <c r="M76" s="735">
        <v>0</v>
      </c>
      <c r="N76" s="735">
        <v>0</v>
      </c>
      <c r="O76" s="731">
        <v>10</v>
      </c>
      <c r="P76" s="731">
        <v>19</v>
      </c>
      <c r="Q76" s="731">
        <v>19</v>
      </c>
      <c r="R76" s="730">
        <v>1</v>
      </c>
      <c r="S76" s="730">
        <v>0.23</v>
      </c>
      <c r="T76" s="730">
        <v>1.08</v>
      </c>
      <c r="U76" s="730">
        <v>0.13</v>
      </c>
      <c r="V76" s="734"/>
      <c r="W76" s="734"/>
      <c r="X76" s="766">
        <v>6</v>
      </c>
    </row>
    <row r="77" spans="1:24" s="160" customFormat="1" ht="15" customHeight="1">
      <c r="A77" s="951"/>
      <c r="B77" s="764" t="s">
        <v>1984</v>
      </c>
      <c r="C77" s="735">
        <v>220</v>
      </c>
      <c r="D77" s="730">
        <v>44</v>
      </c>
      <c r="E77" s="731">
        <v>30</v>
      </c>
      <c r="F77" s="730">
        <v>30.8</v>
      </c>
      <c r="G77" s="166"/>
      <c r="H77" s="167"/>
      <c r="I77" s="732">
        <f t="shared" si="3"/>
        <v>220</v>
      </c>
      <c r="J77" s="735">
        <v>135</v>
      </c>
      <c r="K77" s="729">
        <v>0</v>
      </c>
      <c r="L77" s="735">
        <v>60</v>
      </c>
      <c r="M77" s="735">
        <v>0</v>
      </c>
      <c r="N77" s="735">
        <v>0</v>
      </c>
      <c r="O77" s="731">
        <v>10</v>
      </c>
      <c r="P77" s="731">
        <v>13.5</v>
      </c>
      <c r="Q77" s="731">
        <v>13.5</v>
      </c>
      <c r="R77" s="730">
        <v>0.52</v>
      </c>
      <c r="S77" s="730">
        <v>0.08</v>
      </c>
      <c r="T77" s="730">
        <v>0.41</v>
      </c>
      <c r="U77" s="730">
        <v>7.0000000000000007E-2</v>
      </c>
      <c r="V77" s="734"/>
      <c r="W77" s="734"/>
      <c r="X77" s="765">
        <v>5</v>
      </c>
    </row>
    <row r="78" spans="1:24" s="160" customFormat="1" ht="15" customHeight="1">
      <c r="A78" s="951"/>
      <c r="B78" s="764" t="s">
        <v>1985</v>
      </c>
      <c r="C78" s="735">
        <v>480</v>
      </c>
      <c r="D78" s="730">
        <v>96</v>
      </c>
      <c r="E78" s="731">
        <v>30</v>
      </c>
      <c r="F78" s="730">
        <v>67.2</v>
      </c>
      <c r="G78" s="166"/>
      <c r="H78" s="167"/>
      <c r="I78" s="732">
        <f t="shared" si="3"/>
        <v>480</v>
      </c>
      <c r="J78" s="735">
        <v>195</v>
      </c>
      <c r="K78" s="729">
        <v>0</v>
      </c>
      <c r="L78" s="735">
        <v>60</v>
      </c>
      <c r="M78" s="735">
        <v>0</v>
      </c>
      <c r="N78" s="735">
        <v>0</v>
      </c>
      <c r="O78" s="731">
        <v>10</v>
      </c>
      <c r="P78" s="731">
        <v>19.5</v>
      </c>
      <c r="Q78" s="731">
        <v>19.5</v>
      </c>
      <c r="R78" s="730">
        <v>0.36</v>
      </c>
      <c r="S78" s="730">
        <v>0.05</v>
      </c>
      <c r="T78" s="730">
        <v>0.26</v>
      </c>
      <c r="U78" s="730">
        <v>7.0000000000000007E-2</v>
      </c>
      <c r="V78" s="734"/>
      <c r="W78" s="734"/>
      <c r="X78" s="765">
        <v>10</v>
      </c>
    </row>
    <row r="79" spans="1:24" s="160" customFormat="1" ht="15" customHeight="1">
      <c r="A79" s="951">
        <v>1</v>
      </c>
      <c r="B79" s="764" t="s">
        <v>1986</v>
      </c>
      <c r="C79" s="729">
        <v>300</v>
      </c>
      <c r="D79" s="730">
        <v>46</v>
      </c>
      <c r="E79" s="731">
        <v>30</v>
      </c>
      <c r="F79" s="730">
        <v>32.200000000000003</v>
      </c>
      <c r="G79" s="166"/>
      <c r="H79" s="167"/>
      <c r="I79" s="732">
        <f t="shared" si="3"/>
        <v>300</v>
      </c>
      <c r="J79" s="729">
        <v>155</v>
      </c>
      <c r="K79" s="729">
        <v>0</v>
      </c>
      <c r="L79" s="729">
        <v>30</v>
      </c>
      <c r="M79" s="729">
        <v>0</v>
      </c>
      <c r="N79" s="729">
        <v>0</v>
      </c>
      <c r="O79" s="731">
        <v>10</v>
      </c>
      <c r="P79" s="731">
        <v>15.5</v>
      </c>
      <c r="Q79" s="731">
        <v>15.5</v>
      </c>
      <c r="R79" s="730">
        <v>0.38</v>
      </c>
      <c r="S79" s="730">
        <v>0.14000000000000001</v>
      </c>
      <c r="T79" s="730">
        <v>0.53</v>
      </c>
      <c r="U79" s="730">
        <v>0.1</v>
      </c>
      <c r="V79" s="729"/>
      <c r="W79" s="734"/>
      <c r="X79" s="765">
        <v>5</v>
      </c>
    </row>
    <row r="80" spans="1:24" s="160" customFormat="1" ht="15" customHeight="1">
      <c r="A80" s="951"/>
      <c r="B80" s="764" t="s">
        <v>1987</v>
      </c>
      <c r="C80" s="729">
        <v>300</v>
      </c>
      <c r="D80" s="730">
        <v>60</v>
      </c>
      <c r="E80" s="731">
        <v>30</v>
      </c>
      <c r="F80" s="730">
        <v>42</v>
      </c>
      <c r="G80" s="166"/>
      <c r="H80" s="167"/>
      <c r="I80" s="732">
        <f t="shared" si="3"/>
        <v>300</v>
      </c>
      <c r="J80" s="729">
        <v>150</v>
      </c>
      <c r="K80" s="729">
        <v>0</v>
      </c>
      <c r="L80" s="729">
        <v>60</v>
      </c>
      <c r="M80" s="729">
        <v>0</v>
      </c>
      <c r="N80" s="729">
        <v>0</v>
      </c>
      <c r="O80" s="731">
        <v>10</v>
      </c>
      <c r="P80" s="731">
        <v>15</v>
      </c>
      <c r="Q80" s="731">
        <v>15</v>
      </c>
      <c r="R80" s="730">
        <v>0.44</v>
      </c>
      <c r="S80" s="730">
        <v>0.17</v>
      </c>
      <c r="T80" s="730">
        <v>0.63</v>
      </c>
      <c r="U80" s="730">
        <v>0.12</v>
      </c>
      <c r="V80" s="736">
        <v>0.46</v>
      </c>
      <c r="W80" s="734"/>
      <c r="X80" s="765">
        <v>5</v>
      </c>
    </row>
    <row r="81" spans="1:24" s="160" customFormat="1" ht="15" customHeight="1">
      <c r="A81" s="951"/>
      <c r="B81" s="764" t="s">
        <v>1988</v>
      </c>
      <c r="C81" s="729">
        <v>150</v>
      </c>
      <c r="D81" s="730">
        <v>5</v>
      </c>
      <c r="E81" s="731">
        <v>30</v>
      </c>
      <c r="F81" s="730">
        <v>3.5</v>
      </c>
      <c r="G81" s="166"/>
      <c r="H81" s="167"/>
      <c r="I81" s="732">
        <f t="shared" si="3"/>
        <v>150</v>
      </c>
      <c r="J81" s="729">
        <v>120</v>
      </c>
      <c r="K81" s="729">
        <v>0</v>
      </c>
      <c r="L81" s="729">
        <v>30</v>
      </c>
      <c r="M81" s="729">
        <v>0</v>
      </c>
      <c r="N81" s="729">
        <v>0</v>
      </c>
      <c r="O81" s="731">
        <v>10</v>
      </c>
      <c r="P81" s="731">
        <v>12</v>
      </c>
      <c r="Q81" s="731">
        <v>12</v>
      </c>
      <c r="R81" s="730">
        <v>0.53</v>
      </c>
      <c r="S81" s="730">
        <v>0.26</v>
      </c>
      <c r="T81" s="730">
        <v>0.75</v>
      </c>
      <c r="U81" s="730">
        <v>0.05</v>
      </c>
      <c r="V81" s="736"/>
      <c r="W81" s="734"/>
      <c r="X81" s="765">
        <v>10</v>
      </c>
    </row>
    <row r="82" spans="1:24" s="160" customFormat="1" ht="15" customHeight="1">
      <c r="A82" s="952"/>
      <c r="B82" s="764" t="s">
        <v>1989</v>
      </c>
      <c r="C82" s="735">
        <v>55</v>
      </c>
      <c r="D82" s="730">
        <v>11</v>
      </c>
      <c r="E82" s="731">
        <v>10</v>
      </c>
      <c r="F82" s="730">
        <v>9.9</v>
      </c>
      <c r="G82" s="166"/>
      <c r="H82" s="167"/>
      <c r="I82" s="732">
        <f t="shared" si="3"/>
        <v>55</v>
      </c>
      <c r="J82" s="735">
        <v>75</v>
      </c>
      <c r="K82" s="729">
        <v>0</v>
      </c>
      <c r="L82" s="735">
        <v>60</v>
      </c>
      <c r="M82" s="735">
        <v>0</v>
      </c>
      <c r="N82" s="735">
        <v>0</v>
      </c>
      <c r="O82" s="731">
        <v>10</v>
      </c>
      <c r="P82" s="731">
        <v>4</v>
      </c>
      <c r="Q82" s="731">
        <v>4</v>
      </c>
      <c r="R82" s="730">
        <v>0.6</v>
      </c>
      <c r="S82" s="730">
        <v>0.2</v>
      </c>
      <c r="T82" s="730">
        <v>1</v>
      </c>
      <c r="U82" s="730">
        <v>0.1</v>
      </c>
      <c r="V82" s="734"/>
      <c r="W82" s="734"/>
      <c r="X82" s="766">
        <v>5</v>
      </c>
    </row>
    <row r="83" spans="1:24" s="160" customFormat="1" ht="15" customHeight="1">
      <c r="A83" s="952"/>
      <c r="B83" s="764" t="s">
        <v>1990</v>
      </c>
      <c r="C83" s="735">
        <v>6</v>
      </c>
      <c r="D83" s="730">
        <v>2</v>
      </c>
      <c r="E83" s="731">
        <v>30</v>
      </c>
      <c r="F83" s="730">
        <v>1.4</v>
      </c>
      <c r="G83" s="166"/>
      <c r="H83" s="167"/>
      <c r="I83" s="732">
        <f t="shared" si="3"/>
        <v>6</v>
      </c>
      <c r="J83" s="735">
        <v>25</v>
      </c>
      <c r="K83" s="729">
        <v>0</v>
      </c>
      <c r="L83" s="735">
        <v>30</v>
      </c>
      <c r="M83" s="735">
        <v>0</v>
      </c>
      <c r="N83" s="735">
        <v>0</v>
      </c>
      <c r="O83" s="731">
        <v>10</v>
      </c>
      <c r="P83" s="731">
        <v>1</v>
      </c>
      <c r="Q83" s="731">
        <v>1</v>
      </c>
      <c r="R83" s="730">
        <v>0.79</v>
      </c>
      <c r="S83" s="730">
        <v>0.24</v>
      </c>
      <c r="T83" s="730">
        <v>0.79</v>
      </c>
      <c r="U83" s="730">
        <v>0.09</v>
      </c>
      <c r="V83" s="734"/>
      <c r="W83" s="734"/>
      <c r="X83" s="766">
        <v>3</v>
      </c>
    </row>
    <row r="84" spans="1:24" s="160" customFormat="1" ht="15" customHeight="1">
      <c r="A84" s="951">
        <v>1</v>
      </c>
      <c r="B84" s="764" t="s">
        <v>1991</v>
      </c>
      <c r="C84" s="729">
        <v>210</v>
      </c>
      <c r="D84" s="730">
        <v>42</v>
      </c>
      <c r="E84" s="731">
        <v>30</v>
      </c>
      <c r="F84" s="730">
        <v>29.4</v>
      </c>
      <c r="G84" s="166"/>
      <c r="H84" s="167"/>
      <c r="I84" s="732">
        <f t="shared" si="3"/>
        <v>210</v>
      </c>
      <c r="J84" s="729">
        <v>165</v>
      </c>
      <c r="K84" s="729">
        <v>0</v>
      </c>
      <c r="L84" s="729">
        <v>60</v>
      </c>
      <c r="M84" s="729">
        <v>0</v>
      </c>
      <c r="N84" s="729">
        <v>0</v>
      </c>
      <c r="O84" s="731">
        <v>10</v>
      </c>
      <c r="P84" s="731">
        <v>16.5</v>
      </c>
      <c r="Q84" s="731">
        <v>16.5</v>
      </c>
      <c r="R84" s="730">
        <v>0.6</v>
      </c>
      <c r="S84" s="730">
        <v>0.21</v>
      </c>
      <c r="T84" s="730">
        <v>0.77</v>
      </c>
      <c r="U84" s="730">
        <v>0.05</v>
      </c>
      <c r="V84" s="736"/>
      <c r="W84" s="734"/>
      <c r="X84" s="765">
        <v>5</v>
      </c>
    </row>
    <row r="85" spans="1:24" s="160" customFormat="1" ht="15" customHeight="1">
      <c r="A85" s="952"/>
      <c r="B85" s="764" t="s">
        <v>1741</v>
      </c>
      <c r="C85" s="735">
        <v>115</v>
      </c>
      <c r="D85" s="730">
        <v>38.333333333333336</v>
      </c>
      <c r="E85" s="731">
        <v>10</v>
      </c>
      <c r="F85" s="730">
        <v>34.5</v>
      </c>
      <c r="G85" s="166"/>
      <c r="H85" s="167"/>
      <c r="I85" s="732">
        <f t="shared" si="3"/>
        <v>115</v>
      </c>
      <c r="J85" s="735">
        <v>110</v>
      </c>
      <c r="K85" s="729">
        <v>0</v>
      </c>
      <c r="L85" s="735">
        <v>60</v>
      </c>
      <c r="M85" s="735">
        <v>0</v>
      </c>
      <c r="N85" s="735">
        <v>0</v>
      </c>
      <c r="O85" s="731">
        <v>10</v>
      </c>
      <c r="P85" s="731">
        <v>6</v>
      </c>
      <c r="Q85" s="731">
        <v>6</v>
      </c>
      <c r="R85" s="730">
        <v>0.59</v>
      </c>
      <c r="S85" s="730">
        <v>0.22</v>
      </c>
      <c r="T85" s="730">
        <v>0.83</v>
      </c>
      <c r="U85" s="730">
        <v>0.09</v>
      </c>
      <c r="V85" s="734"/>
      <c r="W85" s="734"/>
      <c r="X85" s="766">
        <v>3</v>
      </c>
    </row>
    <row r="86" spans="1:24" s="160" customFormat="1" ht="15" customHeight="1">
      <c r="A86" s="952"/>
      <c r="B86" s="764" t="s">
        <v>1992</v>
      </c>
      <c r="C86" s="735">
        <v>420</v>
      </c>
      <c r="D86" s="730">
        <v>42</v>
      </c>
      <c r="E86" s="731">
        <v>30</v>
      </c>
      <c r="F86" s="730">
        <v>29.4</v>
      </c>
      <c r="G86" s="166"/>
      <c r="H86" s="167"/>
      <c r="I86" s="732">
        <f t="shared" si="3"/>
        <v>420</v>
      </c>
      <c r="J86" s="735">
        <v>200</v>
      </c>
      <c r="K86" s="729">
        <v>0</v>
      </c>
      <c r="L86" s="735">
        <v>60</v>
      </c>
      <c r="M86" s="735">
        <v>0</v>
      </c>
      <c r="N86" s="735">
        <v>0</v>
      </c>
      <c r="O86" s="731">
        <v>10</v>
      </c>
      <c r="P86" s="731">
        <v>20</v>
      </c>
      <c r="Q86" s="731">
        <v>20</v>
      </c>
      <c r="R86" s="730">
        <v>0.2</v>
      </c>
      <c r="S86" s="730">
        <v>7.0000000000000007E-2</v>
      </c>
      <c r="T86" s="730">
        <v>0.63</v>
      </c>
      <c r="U86" s="730">
        <v>0.05</v>
      </c>
      <c r="V86" s="734"/>
      <c r="W86" s="734"/>
      <c r="X86" s="766">
        <v>10</v>
      </c>
    </row>
    <row r="87" spans="1:24" s="160" customFormat="1" ht="15" customHeight="1">
      <c r="A87" s="951"/>
      <c r="B87" s="764" t="s">
        <v>1993</v>
      </c>
      <c r="C87" s="729">
        <v>200</v>
      </c>
      <c r="D87" s="730">
        <v>40</v>
      </c>
      <c r="E87" s="731">
        <v>30</v>
      </c>
      <c r="F87" s="730">
        <v>28</v>
      </c>
      <c r="G87" s="166"/>
      <c r="H87" s="167"/>
      <c r="I87" s="732">
        <f t="shared" si="3"/>
        <v>200</v>
      </c>
      <c r="J87" s="729">
        <v>145</v>
      </c>
      <c r="K87" s="729">
        <v>0</v>
      </c>
      <c r="L87" s="729">
        <v>60</v>
      </c>
      <c r="M87" s="729">
        <v>0</v>
      </c>
      <c r="N87" s="729">
        <v>0</v>
      </c>
      <c r="O87" s="731">
        <v>10</v>
      </c>
      <c r="P87" s="731">
        <v>15</v>
      </c>
      <c r="Q87" s="731">
        <v>15</v>
      </c>
      <c r="R87" s="730">
        <v>0.53</v>
      </c>
      <c r="S87" s="730">
        <v>0.2</v>
      </c>
      <c r="T87" s="730">
        <v>0.6</v>
      </c>
      <c r="U87" s="730">
        <v>7.0000000000000007E-2</v>
      </c>
      <c r="V87" s="737"/>
      <c r="W87" s="734"/>
      <c r="X87" s="765">
        <v>5</v>
      </c>
    </row>
    <row r="88" spans="1:24" s="160" customFormat="1" ht="15" customHeight="1">
      <c r="A88" s="951">
        <v>1</v>
      </c>
      <c r="B88" s="764" t="s">
        <v>1994</v>
      </c>
      <c r="C88" s="729">
        <v>45</v>
      </c>
      <c r="D88" s="730">
        <v>12</v>
      </c>
      <c r="E88" s="731">
        <v>30</v>
      </c>
      <c r="F88" s="730">
        <v>8.4</v>
      </c>
      <c r="G88" s="166"/>
      <c r="H88" s="167"/>
      <c r="I88" s="732">
        <f t="shared" si="3"/>
        <v>45</v>
      </c>
      <c r="J88" s="729">
        <v>75</v>
      </c>
      <c r="K88" s="729">
        <v>0</v>
      </c>
      <c r="L88" s="729">
        <v>60</v>
      </c>
      <c r="M88" s="729">
        <v>0</v>
      </c>
      <c r="N88" s="729">
        <v>0</v>
      </c>
      <c r="O88" s="731">
        <v>10</v>
      </c>
      <c r="P88" s="731">
        <v>4</v>
      </c>
      <c r="Q88" s="731">
        <v>4</v>
      </c>
      <c r="R88" s="730">
        <v>0.76666666666666672</v>
      </c>
      <c r="S88" s="730">
        <v>0.32999999999999996</v>
      </c>
      <c r="T88" s="730">
        <f>(0.54*45+0.53*60)/45</f>
        <v>1.2466666666666666</v>
      </c>
      <c r="U88" s="730">
        <v>2.3333333333333334E-2</v>
      </c>
      <c r="V88" s="736"/>
      <c r="W88" s="734"/>
      <c r="X88" s="765">
        <v>5</v>
      </c>
    </row>
    <row r="89" spans="1:24" s="160" customFormat="1" ht="15" customHeight="1">
      <c r="A89" s="951"/>
      <c r="B89" s="764" t="s">
        <v>1995</v>
      </c>
      <c r="C89" s="729">
        <v>45</v>
      </c>
      <c r="D89" s="730">
        <v>12</v>
      </c>
      <c r="E89" s="731">
        <v>30</v>
      </c>
      <c r="F89" s="730">
        <v>8.4</v>
      </c>
      <c r="G89" s="166"/>
      <c r="H89" s="167"/>
      <c r="I89" s="732">
        <f t="shared" si="3"/>
        <v>45</v>
      </c>
      <c r="J89" s="729">
        <v>75</v>
      </c>
      <c r="K89" s="729">
        <v>0</v>
      </c>
      <c r="L89" s="729">
        <v>60</v>
      </c>
      <c r="M89" s="729">
        <v>0</v>
      </c>
      <c r="N89" s="729">
        <v>0</v>
      </c>
      <c r="O89" s="731">
        <v>10</v>
      </c>
      <c r="P89" s="731">
        <v>4</v>
      </c>
      <c r="Q89" s="731">
        <v>4</v>
      </c>
      <c r="R89" s="730">
        <v>0.42</v>
      </c>
      <c r="S89" s="730">
        <v>0.21</v>
      </c>
      <c r="T89" s="730">
        <v>0.54</v>
      </c>
      <c r="U89" s="730">
        <v>0.01</v>
      </c>
      <c r="V89" s="736"/>
      <c r="W89" s="729"/>
      <c r="X89" s="765">
        <v>6</v>
      </c>
    </row>
    <row r="90" spans="1:24" s="160" customFormat="1" ht="15" customHeight="1">
      <c r="A90" s="951"/>
      <c r="B90" s="764" t="s">
        <v>1996</v>
      </c>
      <c r="C90" s="729">
        <v>20</v>
      </c>
      <c r="D90" s="730">
        <v>4</v>
      </c>
      <c r="E90" s="731">
        <v>30</v>
      </c>
      <c r="F90" s="730">
        <v>2.8</v>
      </c>
      <c r="G90" s="166"/>
      <c r="H90" s="167"/>
      <c r="I90" s="732">
        <f t="shared" si="3"/>
        <v>20</v>
      </c>
      <c r="J90" s="729">
        <v>65</v>
      </c>
      <c r="K90" s="729">
        <v>0</v>
      </c>
      <c r="L90" s="729">
        <v>60</v>
      </c>
      <c r="M90" s="729">
        <v>0</v>
      </c>
      <c r="N90" s="729">
        <v>0</v>
      </c>
      <c r="O90" s="731">
        <v>10</v>
      </c>
      <c r="P90" s="731">
        <v>3</v>
      </c>
      <c r="Q90" s="731">
        <v>3</v>
      </c>
      <c r="R90" s="730">
        <v>1.2</v>
      </c>
      <c r="S90" s="730">
        <v>0.48</v>
      </c>
      <c r="T90" s="730">
        <f>((0.81*20)+(0.53*60))/20</f>
        <v>2.4</v>
      </c>
      <c r="U90" s="730">
        <v>0.14000000000000001</v>
      </c>
      <c r="V90" s="734"/>
      <c r="W90" s="734"/>
      <c r="X90" s="765">
        <v>5</v>
      </c>
    </row>
    <row r="91" spans="1:24" s="160" customFormat="1" ht="15" customHeight="1">
      <c r="A91" s="951"/>
      <c r="B91" s="764" t="s">
        <v>1997</v>
      </c>
      <c r="C91" s="729">
        <v>20</v>
      </c>
      <c r="D91" s="730">
        <v>4</v>
      </c>
      <c r="E91" s="731">
        <v>30</v>
      </c>
      <c r="F91" s="730">
        <v>2.8</v>
      </c>
      <c r="G91" s="166"/>
      <c r="H91" s="167"/>
      <c r="I91" s="732">
        <f t="shared" si="3"/>
        <v>20</v>
      </c>
      <c r="J91" s="729">
        <v>65</v>
      </c>
      <c r="K91" s="729">
        <v>0</v>
      </c>
      <c r="L91" s="729">
        <v>60</v>
      </c>
      <c r="M91" s="729">
        <v>0</v>
      </c>
      <c r="N91" s="729">
        <v>0</v>
      </c>
      <c r="O91" s="731">
        <v>10</v>
      </c>
      <c r="P91" s="731">
        <v>3</v>
      </c>
      <c r="Q91" s="731">
        <v>3</v>
      </c>
      <c r="R91" s="730">
        <v>0.42</v>
      </c>
      <c r="S91" s="730">
        <v>0.21</v>
      </c>
      <c r="T91" s="730">
        <v>0.81</v>
      </c>
      <c r="U91" s="730">
        <v>0.11</v>
      </c>
      <c r="V91" s="734"/>
      <c r="W91" s="734"/>
      <c r="X91" s="765">
        <v>5</v>
      </c>
    </row>
    <row r="92" spans="1:24" s="160" customFormat="1" ht="15" customHeight="1">
      <c r="A92" s="951"/>
      <c r="B92" s="764" t="s">
        <v>1998</v>
      </c>
      <c r="C92" s="729">
        <v>185</v>
      </c>
      <c r="D92" s="730">
        <v>15</v>
      </c>
      <c r="E92" s="731">
        <v>30</v>
      </c>
      <c r="F92" s="730">
        <v>10.5</v>
      </c>
      <c r="G92" s="166"/>
      <c r="H92" s="167"/>
      <c r="I92" s="732">
        <f t="shared" si="3"/>
        <v>185</v>
      </c>
      <c r="J92" s="729">
        <v>135</v>
      </c>
      <c r="K92" s="729">
        <v>0</v>
      </c>
      <c r="L92" s="729">
        <v>30</v>
      </c>
      <c r="M92" s="729">
        <v>0</v>
      </c>
      <c r="N92" s="729">
        <v>0</v>
      </c>
      <c r="O92" s="731">
        <v>10</v>
      </c>
      <c r="P92" s="731">
        <v>13.5</v>
      </c>
      <c r="Q92" s="731">
        <v>13.5</v>
      </c>
      <c r="R92" s="730">
        <v>0.51</v>
      </c>
      <c r="S92" s="730">
        <v>0.16</v>
      </c>
      <c r="T92" s="730">
        <v>0.7</v>
      </c>
      <c r="U92" s="730">
        <v>0.14000000000000001</v>
      </c>
      <c r="V92" s="736"/>
      <c r="W92" s="729"/>
      <c r="X92" s="765">
        <v>7</v>
      </c>
    </row>
    <row r="93" spans="1:24" s="160" customFormat="1" ht="15" customHeight="1">
      <c r="A93" s="952"/>
      <c r="B93" s="764" t="s">
        <v>1999</v>
      </c>
      <c r="C93" s="735">
        <v>200</v>
      </c>
      <c r="D93" s="730">
        <v>28.571428571428573</v>
      </c>
      <c r="E93" s="731">
        <v>30</v>
      </c>
      <c r="F93" s="730"/>
      <c r="G93" s="166"/>
      <c r="H93" s="167"/>
      <c r="I93" s="732"/>
      <c r="J93" s="735">
        <v>185</v>
      </c>
      <c r="K93" s="729">
        <v>0</v>
      </c>
      <c r="L93" s="735">
        <v>60</v>
      </c>
      <c r="M93" s="735">
        <v>0</v>
      </c>
      <c r="N93" s="735">
        <v>0</v>
      </c>
      <c r="O93" s="731">
        <v>10</v>
      </c>
      <c r="P93" s="731">
        <v>18.5</v>
      </c>
      <c r="Q93" s="731">
        <v>18.5</v>
      </c>
      <c r="R93" s="730">
        <v>0.57999999999999996</v>
      </c>
      <c r="S93" s="730">
        <v>0.14000000000000001</v>
      </c>
      <c r="T93" s="730">
        <v>0.49</v>
      </c>
      <c r="U93" s="730">
        <v>0.08</v>
      </c>
      <c r="V93" s="734"/>
      <c r="W93" s="734"/>
      <c r="X93" s="766">
        <v>7</v>
      </c>
    </row>
    <row r="94" spans="1:24" s="160" customFormat="1" ht="15" customHeight="1">
      <c r="A94" s="951">
        <v>1</v>
      </c>
      <c r="B94" s="764" t="s">
        <v>2000</v>
      </c>
      <c r="C94" s="729">
        <v>190</v>
      </c>
      <c r="D94" s="730">
        <v>20</v>
      </c>
      <c r="E94" s="731">
        <v>30</v>
      </c>
      <c r="F94" s="730">
        <v>14</v>
      </c>
      <c r="G94" s="166"/>
      <c r="H94" s="167"/>
      <c r="I94" s="732">
        <f t="shared" ref="I94:I125" si="4">IF(AND(G94="",H94=""),C94,IF(G94="",D94-(D94*H94/100),100*G94*C94/D94/(100-H94)))</f>
        <v>190</v>
      </c>
      <c r="J94" s="729">
        <v>120</v>
      </c>
      <c r="K94" s="729">
        <v>0</v>
      </c>
      <c r="L94" s="729">
        <v>30</v>
      </c>
      <c r="M94" s="729">
        <v>0</v>
      </c>
      <c r="N94" s="729">
        <v>0</v>
      </c>
      <c r="O94" s="731">
        <v>10</v>
      </c>
      <c r="P94" s="731">
        <v>12</v>
      </c>
      <c r="Q94" s="731">
        <v>12</v>
      </c>
      <c r="R94" s="730">
        <v>0.41</v>
      </c>
      <c r="S94" s="730">
        <v>0.1</v>
      </c>
      <c r="T94" s="730">
        <v>0.7</v>
      </c>
      <c r="U94" s="730">
        <v>0.04</v>
      </c>
      <c r="V94" s="736"/>
      <c r="W94" s="729"/>
      <c r="X94" s="765">
        <v>7</v>
      </c>
    </row>
    <row r="95" spans="1:24" s="160" customFormat="1" ht="15" customHeight="1">
      <c r="A95" s="951"/>
      <c r="B95" s="764" t="s">
        <v>2001</v>
      </c>
      <c r="C95" s="729">
        <v>80</v>
      </c>
      <c r="D95" s="730">
        <v>20</v>
      </c>
      <c r="E95" s="731">
        <v>30</v>
      </c>
      <c r="F95" s="730">
        <v>14</v>
      </c>
      <c r="G95" s="166"/>
      <c r="H95" s="167"/>
      <c r="I95" s="732">
        <f t="shared" si="4"/>
        <v>80</v>
      </c>
      <c r="J95" s="729">
        <v>85</v>
      </c>
      <c r="K95" s="729">
        <v>0</v>
      </c>
      <c r="L95" s="729">
        <v>30</v>
      </c>
      <c r="M95" s="729">
        <v>0</v>
      </c>
      <c r="N95" s="729">
        <v>0</v>
      </c>
      <c r="O95" s="731">
        <v>10</v>
      </c>
      <c r="P95" s="731">
        <v>8.5</v>
      </c>
      <c r="Q95" s="731">
        <v>8.5</v>
      </c>
      <c r="R95" s="730">
        <v>0.78</v>
      </c>
      <c r="S95" s="730">
        <v>0.28250000000000003</v>
      </c>
      <c r="T95" s="730">
        <v>0.9375</v>
      </c>
      <c r="U95" s="730">
        <v>0.10500000000000001</v>
      </c>
      <c r="V95" s="736"/>
      <c r="W95" s="734"/>
      <c r="X95" s="765">
        <v>5</v>
      </c>
    </row>
    <row r="96" spans="1:24" s="160" customFormat="1" ht="15" customHeight="1">
      <c r="A96" s="951"/>
      <c r="B96" s="764" t="s">
        <v>2002</v>
      </c>
      <c r="C96" s="729">
        <v>80</v>
      </c>
      <c r="D96" s="730">
        <v>20</v>
      </c>
      <c r="E96" s="731">
        <v>30</v>
      </c>
      <c r="F96" s="730">
        <v>14</v>
      </c>
      <c r="G96" s="166"/>
      <c r="H96" s="167"/>
      <c r="I96" s="732">
        <f t="shared" si="4"/>
        <v>80</v>
      </c>
      <c r="J96" s="729">
        <v>85</v>
      </c>
      <c r="K96" s="729">
        <v>0</v>
      </c>
      <c r="L96" s="729">
        <v>30</v>
      </c>
      <c r="M96" s="729">
        <v>0</v>
      </c>
      <c r="N96" s="729">
        <v>0</v>
      </c>
      <c r="O96" s="731">
        <v>10</v>
      </c>
      <c r="P96" s="731">
        <v>8.5</v>
      </c>
      <c r="Q96" s="731">
        <v>8.5</v>
      </c>
      <c r="R96" s="730">
        <v>0.48</v>
      </c>
      <c r="S96" s="730">
        <v>0.17</v>
      </c>
      <c r="T96" s="730">
        <v>0.35</v>
      </c>
      <c r="U96" s="730">
        <v>0.03</v>
      </c>
      <c r="V96" s="734"/>
      <c r="W96" s="734">
        <v>1.3</v>
      </c>
      <c r="X96" s="765">
        <v>5</v>
      </c>
    </row>
    <row r="97" spans="1:24" s="160" customFormat="1" ht="15" customHeight="1">
      <c r="A97" s="951"/>
      <c r="B97" s="764" t="s">
        <v>2003</v>
      </c>
      <c r="C97" s="729">
        <v>120</v>
      </c>
      <c r="D97" s="730">
        <v>12</v>
      </c>
      <c r="E97" s="731">
        <v>30</v>
      </c>
      <c r="F97" s="730">
        <v>8.4</v>
      </c>
      <c r="G97" s="166"/>
      <c r="H97" s="167"/>
      <c r="I97" s="732">
        <f t="shared" si="4"/>
        <v>120</v>
      </c>
      <c r="J97" s="729">
        <v>100</v>
      </c>
      <c r="K97" s="729">
        <v>0</v>
      </c>
      <c r="L97" s="729">
        <v>30</v>
      </c>
      <c r="M97" s="729">
        <v>0</v>
      </c>
      <c r="N97" s="729">
        <v>0</v>
      </c>
      <c r="O97" s="731">
        <v>10</v>
      </c>
      <c r="P97" s="731">
        <v>5</v>
      </c>
      <c r="Q97" s="731">
        <v>5</v>
      </c>
      <c r="R97" s="730">
        <v>0.51</v>
      </c>
      <c r="S97" s="730">
        <v>0.14000000000000001</v>
      </c>
      <c r="T97" s="730">
        <v>0.82</v>
      </c>
      <c r="U97" s="730">
        <v>0.08</v>
      </c>
      <c r="V97" s="736"/>
      <c r="W97" s="729"/>
      <c r="X97" s="765">
        <v>10</v>
      </c>
    </row>
    <row r="98" spans="1:24" s="160" customFormat="1" ht="15" customHeight="1">
      <c r="A98" s="951"/>
      <c r="B98" s="764" t="s">
        <v>2004</v>
      </c>
      <c r="C98" s="729">
        <v>20</v>
      </c>
      <c r="D98" s="730">
        <v>3</v>
      </c>
      <c r="E98" s="731">
        <v>30</v>
      </c>
      <c r="F98" s="730">
        <v>2.1</v>
      </c>
      <c r="G98" s="166"/>
      <c r="H98" s="167"/>
      <c r="I98" s="732">
        <f t="shared" si="4"/>
        <v>20</v>
      </c>
      <c r="J98" s="729">
        <v>80</v>
      </c>
      <c r="K98" s="729">
        <v>0</v>
      </c>
      <c r="L98" s="729">
        <v>60</v>
      </c>
      <c r="M98" s="729">
        <v>0</v>
      </c>
      <c r="N98" s="729">
        <v>0</v>
      </c>
      <c r="O98" s="731">
        <v>10</v>
      </c>
      <c r="P98" s="731">
        <v>8</v>
      </c>
      <c r="Q98" s="731">
        <v>8</v>
      </c>
      <c r="R98" s="730">
        <v>2.93</v>
      </c>
      <c r="S98" s="730">
        <v>2.15</v>
      </c>
      <c r="T98" s="730">
        <v>6.8</v>
      </c>
      <c r="U98" s="730">
        <v>0.78</v>
      </c>
      <c r="V98" s="736"/>
      <c r="W98" s="734"/>
      <c r="X98" s="765">
        <v>5</v>
      </c>
    </row>
    <row r="99" spans="1:24" s="160" customFormat="1" ht="15" customHeight="1">
      <c r="A99" s="951">
        <v>1</v>
      </c>
      <c r="B99" s="764" t="s">
        <v>2005</v>
      </c>
      <c r="C99" s="729">
        <v>20</v>
      </c>
      <c r="D99" s="730">
        <v>3</v>
      </c>
      <c r="E99" s="731">
        <v>30</v>
      </c>
      <c r="F99" s="730">
        <v>2.1</v>
      </c>
      <c r="G99" s="166"/>
      <c r="H99" s="167"/>
      <c r="I99" s="732">
        <f t="shared" si="4"/>
        <v>20</v>
      </c>
      <c r="J99" s="729">
        <v>80</v>
      </c>
      <c r="K99" s="729">
        <v>0</v>
      </c>
      <c r="L99" s="729">
        <v>60</v>
      </c>
      <c r="M99" s="729">
        <v>0</v>
      </c>
      <c r="N99" s="729">
        <v>0</v>
      </c>
      <c r="O99" s="731">
        <v>10</v>
      </c>
      <c r="P99" s="731">
        <v>8</v>
      </c>
      <c r="Q99" s="731">
        <v>8</v>
      </c>
      <c r="R99" s="730">
        <v>1.93</v>
      </c>
      <c r="S99" s="730">
        <v>1.1000000000000001</v>
      </c>
      <c r="T99" s="730">
        <v>1.55</v>
      </c>
      <c r="U99" s="730">
        <v>0.38</v>
      </c>
      <c r="V99" s="734"/>
      <c r="W99" s="734">
        <v>5</v>
      </c>
      <c r="X99" s="765">
        <v>1.5</v>
      </c>
    </row>
    <row r="100" spans="1:24" s="160" customFormat="1" ht="15" customHeight="1">
      <c r="A100" s="952"/>
      <c r="B100" s="764" t="s">
        <v>2006</v>
      </c>
      <c r="C100" s="729">
        <v>200</v>
      </c>
      <c r="D100" s="730">
        <v>40</v>
      </c>
      <c r="E100" s="731">
        <v>30</v>
      </c>
      <c r="F100" s="730">
        <v>28</v>
      </c>
      <c r="G100" s="166"/>
      <c r="H100" s="167"/>
      <c r="I100" s="732">
        <f t="shared" si="4"/>
        <v>200</v>
      </c>
      <c r="J100" s="729">
        <v>115</v>
      </c>
      <c r="K100" s="729">
        <v>0</v>
      </c>
      <c r="L100" s="729">
        <v>30</v>
      </c>
      <c r="M100" s="729">
        <v>0</v>
      </c>
      <c r="N100" s="729">
        <v>0</v>
      </c>
      <c r="O100" s="731">
        <v>10</v>
      </c>
      <c r="P100" s="731">
        <v>11.5</v>
      </c>
      <c r="Q100" s="731">
        <v>11.5</v>
      </c>
      <c r="R100" s="730">
        <v>0.37</v>
      </c>
      <c r="S100" s="730">
        <v>0.1</v>
      </c>
      <c r="T100" s="730">
        <v>0.63</v>
      </c>
      <c r="U100" s="730">
        <v>0.05</v>
      </c>
      <c r="V100" s="736"/>
      <c r="W100" s="729"/>
      <c r="X100" s="765">
        <v>5</v>
      </c>
    </row>
    <row r="101" spans="1:24" s="160" customFormat="1" ht="15" customHeight="1">
      <c r="A101" s="951"/>
      <c r="B101" s="764" t="s">
        <v>2007</v>
      </c>
      <c r="C101" s="729">
        <v>70</v>
      </c>
      <c r="D101" s="730">
        <v>14</v>
      </c>
      <c r="E101" s="731">
        <v>30</v>
      </c>
      <c r="F101" s="730">
        <v>9.8000000000000007</v>
      </c>
      <c r="G101" s="166"/>
      <c r="H101" s="167"/>
      <c r="I101" s="732">
        <f t="shared" si="4"/>
        <v>70</v>
      </c>
      <c r="J101" s="729">
        <v>160</v>
      </c>
      <c r="K101" s="729">
        <v>0</v>
      </c>
      <c r="L101" s="729">
        <v>30</v>
      </c>
      <c r="M101" s="729">
        <v>0</v>
      </c>
      <c r="N101" s="729">
        <v>0</v>
      </c>
      <c r="O101" s="731">
        <v>10</v>
      </c>
      <c r="P101" s="731">
        <v>16</v>
      </c>
      <c r="Q101" s="731">
        <v>16</v>
      </c>
      <c r="R101" s="730">
        <v>1.74</v>
      </c>
      <c r="S101" s="730">
        <v>0.32</v>
      </c>
      <c r="T101" s="730">
        <v>2.1342857142857143</v>
      </c>
      <c r="U101" s="730">
        <v>0.26428571428571429</v>
      </c>
      <c r="V101" s="736"/>
      <c r="W101" s="734"/>
      <c r="X101" s="765">
        <v>5</v>
      </c>
    </row>
    <row r="102" spans="1:24" s="160" customFormat="1" ht="15" customHeight="1">
      <c r="A102" s="951"/>
      <c r="B102" s="764" t="s">
        <v>2008</v>
      </c>
      <c r="C102" s="729">
        <v>70</v>
      </c>
      <c r="D102" s="730">
        <v>14</v>
      </c>
      <c r="E102" s="731">
        <v>30</v>
      </c>
      <c r="F102" s="730">
        <v>9.8000000000000007</v>
      </c>
      <c r="G102" s="166"/>
      <c r="H102" s="167"/>
      <c r="I102" s="732">
        <f t="shared" si="4"/>
        <v>70</v>
      </c>
      <c r="J102" s="729">
        <v>160</v>
      </c>
      <c r="K102" s="729">
        <v>0</v>
      </c>
      <c r="L102" s="729">
        <v>30</v>
      </c>
      <c r="M102" s="729">
        <v>0</v>
      </c>
      <c r="N102" s="729">
        <v>0</v>
      </c>
      <c r="O102" s="731">
        <v>10</v>
      </c>
      <c r="P102" s="731">
        <v>16</v>
      </c>
      <c r="Q102" s="731">
        <v>16</v>
      </c>
      <c r="R102" s="730">
        <v>0.44</v>
      </c>
      <c r="S102" s="730">
        <v>0.19</v>
      </c>
      <c r="T102" s="730">
        <v>0.5</v>
      </c>
      <c r="U102" s="730">
        <v>0.06</v>
      </c>
      <c r="V102" s="734"/>
      <c r="W102" s="734">
        <v>1.9</v>
      </c>
      <c r="X102" s="765">
        <v>5</v>
      </c>
    </row>
    <row r="103" spans="1:24" s="160" customFormat="1" ht="15" customHeight="1">
      <c r="A103" s="952"/>
      <c r="B103" s="764" t="s">
        <v>1744</v>
      </c>
      <c r="C103" s="735">
        <v>95</v>
      </c>
      <c r="D103" s="730">
        <v>19</v>
      </c>
      <c r="E103" s="731">
        <v>30</v>
      </c>
      <c r="F103" s="730">
        <v>13.3</v>
      </c>
      <c r="G103" s="166"/>
      <c r="H103" s="167"/>
      <c r="I103" s="732">
        <f t="shared" si="4"/>
        <v>95</v>
      </c>
      <c r="J103" s="735">
        <v>40</v>
      </c>
      <c r="K103" s="729">
        <v>0</v>
      </c>
      <c r="L103" s="735">
        <v>30</v>
      </c>
      <c r="M103" s="735">
        <v>0</v>
      </c>
      <c r="N103" s="735">
        <v>0</v>
      </c>
      <c r="O103" s="731">
        <v>9.5</v>
      </c>
      <c r="P103" s="731">
        <v>2</v>
      </c>
      <c r="Q103" s="731">
        <v>2</v>
      </c>
      <c r="R103" s="730">
        <v>0.22</v>
      </c>
      <c r="S103" s="730">
        <v>0.12</v>
      </c>
      <c r="T103" s="730">
        <v>0.41</v>
      </c>
      <c r="U103" s="730">
        <v>0.1</v>
      </c>
      <c r="V103" s="734"/>
      <c r="W103" s="734">
        <v>3.8</v>
      </c>
      <c r="X103" s="766">
        <v>5</v>
      </c>
    </row>
    <row r="104" spans="1:24" s="160" customFormat="1" ht="15" customHeight="1">
      <c r="A104" s="952"/>
      <c r="B104" s="764" t="s">
        <v>1743</v>
      </c>
      <c r="C104" s="735">
        <v>25</v>
      </c>
      <c r="D104" s="730">
        <v>5</v>
      </c>
      <c r="E104" s="731">
        <v>30</v>
      </c>
      <c r="F104" s="730">
        <v>3.5</v>
      </c>
      <c r="G104" s="166"/>
      <c r="H104" s="167"/>
      <c r="I104" s="732">
        <f t="shared" si="4"/>
        <v>25</v>
      </c>
      <c r="J104" s="735">
        <v>30</v>
      </c>
      <c r="K104" s="729">
        <v>0</v>
      </c>
      <c r="L104" s="735">
        <v>30</v>
      </c>
      <c r="M104" s="735">
        <v>0</v>
      </c>
      <c r="N104" s="735">
        <v>0</v>
      </c>
      <c r="O104" s="731">
        <v>10</v>
      </c>
      <c r="P104" s="731">
        <v>2</v>
      </c>
      <c r="Q104" s="731">
        <v>2</v>
      </c>
      <c r="R104" s="730">
        <v>0.46</v>
      </c>
      <c r="S104" s="730">
        <v>0.22</v>
      </c>
      <c r="T104" s="730">
        <v>0.63</v>
      </c>
      <c r="U104" s="730">
        <v>0.09</v>
      </c>
      <c r="V104" s="734"/>
      <c r="W104" s="734">
        <v>3.8</v>
      </c>
      <c r="X104" s="766">
        <v>5</v>
      </c>
    </row>
    <row r="105" spans="1:24" s="160" customFormat="1" ht="15" customHeight="1">
      <c r="A105" s="951"/>
      <c r="B105" s="764" t="s">
        <v>2009</v>
      </c>
      <c r="C105" s="729">
        <v>20</v>
      </c>
      <c r="D105" s="730">
        <v>13.333333333333334</v>
      </c>
      <c r="E105" s="731">
        <v>30</v>
      </c>
      <c r="F105" s="730">
        <v>9.3333333333333339</v>
      </c>
      <c r="G105" s="166"/>
      <c r="H105" s="167"/>
      <c r="I105" s="732">
        <f t="shared" si="4"/>
        <v>20</v>
      </c>
      <c r="J105" s="729">
        <v>110</v>
      </c>
      <c r="K105" s="729">
        <v>0</v>
      </c>
      <c r="L105" s="729">
        <v>60</v>
      </c>
      <c r="M105" s="729">
        <v>0</v>
      </c>
      <c r="N105" s="729">
        <v>0</v>
      </c>
      <c r="O105" s="731">
        <v>10</v>
      </c>
      <c r="P105" s="731">
        <v>11</v>
      </c>
      <c r="Q105" s="731">
        <v>11</v>
      </c>
      <c r="R105" s="730">
        <v>4.375</v>
      </c>
      <c r="S105" s="730">
        <v>2.7249999999999996</v>
      </c>
      <c r="T105" s="730">
        <v>9.4250000000000007</v>
      </c>
      <c r="U105" s="730">
        <v>0.98</v>
      </c>
      <c r="V105" s="736"/>
      <c r="W105" s="734"/>
      <c r="X105" s="765">
        <v>1.5</v>
      </c>
    </row>
    <row r="106" spans="1:24" s="160" customFormat="1" ht="15" customHeight="1">
      <c r="A106" s="952"/>
      <c r="B106" s="764" t="s">
        <v>2010</v>
      </c>
      <c r="C106" s="729">
        <v>20</v>
      </c>
      <c r="D106" s="730">
        <v>13.333333333333334</v>
      </c>
      <c r="E106" s="731">
        <v>30</v>
      </c>
      <c r="F106" s="730">
        <v>9.3333333333333339</v>
      </c>
      <c r="G106" s="166"/>
      <c r="H106" s="167"/>
      <c r="I106" s="732">
        <f t="shared" si="4"/>
        <v>20</v>
      </c>
      <c r="J106" s="729">
        <v>110</v>
      </c>
      <c r="K106" s="729">
        <v>0</v>
      </c>
      <c r="L106" s="729">
        <v>60</v>
      </c>
      <c r="M106" s="729">
        <v>0</v>
      </c>
      <c r="N106" s="729">
        <v>0</v>
      </c>
      <c r="O106" s="731">
        <v>10</v>
      </c>
      <c r="P106" s="731">
        <v>11</v>
      </c>
      <c r="Q106" s="731">
        <v>11</v>
      </c>
      <c r="R106" s="730">
        <v>2.65</v>
      </c>
      <c r="S106" s="730">
        <v>1.1499999999999999</v>
      </c>
      <c r="T106" s="730">
        <v>1.55</v>
      </c>
      <c r="U106" s="730">
        <v>0.38</v>
      </c>
      <c r="V106" s="734"/>
      <c r="W106" s="734">
        <v>7.5</v>
      </c>
      <c r="X106" s="765">
        <v>1.5</v>
      </c>
    </row>
    <row r="107" spans="1:24" s="160" customFormat="1" ht="15" customHeight="1">
      <c r="A107" s="951"/>
      <c r="B107" s="764" t="s">
        <v>2011</v>
      </c>
      <c r="C107" s="729">
        <v>23</v>
      </c>
      <c r="D107" s="730">
        <v>13.333333333333334</v>
      </c>
      <c r="E107" s="731">
        <v>30</v>
      </c>
      <c r="F107" s="730">
        <v>9.3333333333333339</v>
      </c>
      <c r="G107" s="166"/>
      <c r="H107" s="167"/>
      <c r="I107" s="732">
        <f t="shared" si="4"/>
        <v>23</v>
      </c>
      <c r="J107" s="729">
        <v>90</v>
      </c>
      <c r="K107" s="729">
        <v>0</v>
      </c>
      <c r="L107" s="729">
        <v>60</v>
      </c>
      <c r="M107" s="729">
        <v>0</v>
      </c>
      <c r="N107" s="729">
        <v>0</v>
      </c>
      <c r="O107" s="731">
        <v>10</v>
      </c>
      <c r="P107" s="731">
        <v>9</v>
      </c>
      <c r="Q107" s="731">
        <v>9</v>
      </c>
      <c r="R107" s="730">
        <v>4.3499999999999996</v>
      </c>
      <c r="S107" s="730">
        <v>2.7021739130434779</v>
      </c>
      <c r="T107" s="730">
        <v>9.3108695652173914</v>
      </c>
      <c r="U107" s="730">
        <v>0.97130434782608699</v>
      </c>
      <c r="V107" s="736"/>
      <c r="W107" s="734"/>
      <c r="X107" s="765">
        <v>1.5</v>
      </c>
    </row>
    <row r="108" spans="1:24" s="160" customFormat="1" ht="15" customHeight="1">
      <c r="A108" s="951">
        <v>1</v>
      </c>
      <c r="B108" s="764" t="s">
        <v>2012</v>
      </c>
      <c r="C108" s="729">
        <v>23</v>
      </c>
      <c r="D108" s="730">
        <v>13.333333333333334</v>
      </c>
      <c r="E108" s="731">
        <v>30</v>
      </c>
      <c r="F108" s="730">
        <v>9.3333333333333339</v>
      </c>
      <c r="G108" s="166"/>
      <c r="H108" s="167"/>
      <c r="I108" s="732">
        <f t="shared" si="4"/>
        <v>23</v>
      </c>
      <c r="J108" s="729">
        <v>90</v>
      </c>
      <c r="K108" s="729">
        <v>0</v>
      </c>
      <c r="L108" s="729">
        <v>60</v>
      </c>
      <c r="M108" s="729">
        <v>0</v>
      </c>
      <c r="N108" s="729">
        <v>0</v>
      </c>
      <c r="O108" s="731">
        <v>10</v>
      </c>
      <c r="P108" s="731">
        <v>9</v>
      </c>
      <c r="Q108" s="731">
        <v>9</v>
      </c>
      <c r="R108" s="730">
        <v>2.65</v>
      </c>
      <c r="S108" s="730">
        <v>1.1499999999999999</v>
      </c>
      <c r="T108" s="730">
        <v>1.55</v>
      </c>
      <c r="U108" s="730">
        <v>0.38</v>
      </c>
      <c r="V108" s="734"/>
      <c r="W108" s="734">
        <v>7.4</v>
      </c>
      <c r="X108" s="765">
        <v>1.5</v>
      </c>
    </row>
    <row r="109" spans="1:24" s="160" customFormat="1" ht="15" customHeight="1">
      <c r="A109" s="952"/>
      <c r="B109" s="764" t="s">
        <v>1742</v>
      </c>
      <c r="C109" s="735">
        <v>0</v>
      </c>
      <c r="D109" s="730">
        <v>13.333333333333334</v>
      </c>
      <c r="E109" s="731">
        <v>30</v>
      </c>
      <c r="F109" s="730">
        <v>9.3333333333333339</v>
      </c>
      <c r="G109" s="166"/>
      <c r="H109" s="167"/>
      <c r="I109" s="732">
        <f t="shared" si="4"/>
        <v>0</v>
      </c>
      <c r="J109" s="735">
        <v>50</v>
      </c>
      <c r="K109" s="729">
        <v>0</v>
      </c>
      <c r="L109" s="735">
        <v>60</v>
      </c>
      <c r="M109" s="735">
        <v>0</v>
      </c>
      <c r="N109" s="735">
        <v>0</v>
      </c>
      <c r="O109" s="731">
        <v>10</v>
      </c>
      <c r="P109" s="731">
        <v>3</v>
      </c>
      <c r="Q109" s="731">
        <v>3</v>
      </c>
      <c r="R109" s="730">
        <v>2.65</v>
      </c>
      <c r="S109" s="730">
        <v>1.1499999999999999</v>
      </c>
      <c r="T109" s="730">
        <v>0.55000000000000004</v>
      </c>
      <c r="U109" s="730">
        <v>0.38</v>
      </c>
      <c r="V109" s="734"/>
      <c r="W109" s="734"/>
      <c r="X109" s="766"/>
    </row>
    <row r="110" spans="1:24" s="160" customFormat="1" ht="15" customHeight="1">
      <c r="A110" s="951">
        <v>1</v>
      </c>
      <c r="B110" s="764" t="s">
        <v>2013</v>
      </c>
      <c r="C110" s="729">
        <v>25</v>
      </c>
      <c r="D110" s="730">
        <v>5</v>
      </c>
      <c r="E110" s="731">
        <v>30</v>
      </c>
      <c r="F110" s="730">
        <v>3.5</v>
      </c>
      <c r="G110" s="166"/>
      <c r="H110" s="167"/>
      <c r="I110" s="732">
        <f t="shared" si="4"/>
        <v>25</v>
      </c>
      <c r="J110" s="729">
        <v>90</v>
      </c>
      <c r="K110" s="729">
        <v>0</v>
      </c>
      <c r="L110" s="729">
        <v>60</v>
      </c>
      <c r="M110" s="729">
        <v>0</v>
      </c>
      <c r="N110" s="729">
        <v>0</v>
      </c>
      <c r="O110" s="731">
        <v>10</v>
      </c>
      <c r="P110" s="731">
        <v>9</v>
      </c>
      <c r="Q110" s="731">
        <v>9</v>
      </c>
      <c r="R110" s="730">
        <v>0.51</v>
      </c>
      <c r="S110" s="730">
        <v>0.13</v>
      </c>
      <c r="T110" s="730">
        <v>0.77</v>
      </c>
      <c r="U110" s="730">
        <v>0.15</v>
      </c>
      <c r="V110" s="736"/>
      <c r="W110" s="734">
        <v>4.5999999999999996</v>
      </c>
      <c r="X110" s="765">
        <v>5</v>
      </c>
    </row>
    <row r="111" spans="1:24" s="160" customFormat="1" ht="15" customHeight="1">
      <c r="A111" s="951"/>
      <c r="B111" s="764" t="s">
        <v>2014</v>
      </c>
      <c r="C111" s="729">
        <v>550</v>
      </c>
      <c r="D111" s="730">
        <v>55</v>
      </c>
      <c r="E111" s="731">
        <v>30</v>
      </c>
      <c r="F111" s="730">
        <v>38.5</v>
      </c>
      <c r="G111" s="166"/>
      <c r="H111" s="167"/>
      <c r="I111" s="732">
        <f t="shared" si="4"/>
        <v>550</v>
      </c>
      <c r="J111" s="729">
        <v>245</v>
      </c>
      <c r="K111" s="729">
        <v>0</v>
      </c>
      <c r="L111" s="729">
        <v>60</v>
      </c>
      <c r="M111" s="729">
        <v>0</v>
      </c>
      <c r="N111" s="729">
        <v>0</v>
      </c>
      <c r="O111" s="731">
        <v>10</v>
      </c>
      <c r="P111" s="731">
        <v>25</v>
      </c>
      <c r="Q111" s="731">
        <v>25</v>
      </c>
      <c r="R111" s="730">
        <v>0.37</v>
      </c>
      <c r="S111" s="730">
        <v>0.11</v>
      </c>
      <c r="T111" s="730">
        <v>0.5</v>
      </c>
      <c r="U111" s="730">
        <v>0.06</v>
      </c>
      <c r="V111" s="736"/>
      <c r="W111" s="734">
        <v>0.2</v>
      </c>
      <c r="X111" s="765">
        <v>10</v>
      </c>
    </row>
    <row r="112" spans="1:24" s="160" customFormat="1" ht="15" customHeight="1">
      <c r="A112" s="951">
        <v>1</v>
      </c>
      <c r="B112" s="764" t="s">
        <v>2015</v>
      </c>
      <c r="C112" s="729">
        <v>550</v>
      </c>
      <c r="D112" s="730">
        <v>110</v>
      </c>
      <c r="E112" s="731">
        <v>30</v>
      </c>
      <c r="F112" s="730">
        <v>77</v>
      </c>
      <c r="G112" s="166"/>
      <c r="H112" s="167"/>
      <c r="I112" s="732">
        <f t="shared" si="4"/>
        <v>550</v>
      </c>
      <c r="J112" s="729">
        <v>245</v>
      </c>
      <c r="K112" s="729">
        <v>0</v>
      </c>
      <c r="L112" s="729">
        <v>60</v>
      </c>
      <c r="M112" s="729">
        <v>0</v>
      </c>
      <c r="N112" s="729">
        <v>0</v>
      </c>
      <c r="O112" s="731">
        <v>10</v>
      </c>
      <c r="P112" s="731">
        <v>25</v>
      </c>
      <c r="Q112" s="731">
        <v>25</v>
      </c>
      <c r="R112" s="730">
        <v>1.9058333333333333</v>
      </c>
      <c r="S112" s="730">
        <v>0.65416666666666667</v>
      </c>
      <c r="T112" s="730">
        <v>2.5316666666666663</v>
      </c>
      <c r="U112" s="730">
        <v>0.35500000000000004</v>
      </c>
      <c r="V112" s="736"/>
      <c r="W112" s="729"/>
      <c r="X112" s="765">
        <v>5</v>
      </c>
    </row>
    <row r="113" spans="1:24" s="160" customFormat="1" ht="15" customHeight="1">
      <c r="A113" s="951"/>
      <c r="B113" s="764" t="s">
        <v>2016</v>
      </c>
      <c r="C113" s="729">
        <v>120</v>
      </c>
      <c r="D113" s="730">
        <v>24</v>
      </c>
      <c r="E113" s="731">
        <v>30</v>
      </c>
      <c r="F113" s="730">
        <v>16.8</v>
      </c>
      <c r="G113" s="166"/>
      <c r="H113" s="167"/>
      <c r="I113" s="732">
        <f t="shared" si="4"/>
        <v>120</v>
      </c>
      <c r="J113" s="729">
        <v>245</v>
      </c>
      <c r="K113" s="729">
        <v>0</v>
      </c>
      <c r="L113" s="729">
        <v>60</v>
      </c>
      <c r="M113" s="729">
        <v>0</v>
      </c>
      <c r="N113" s="729">
        <v>0</v>
      </c>
      <c r="O113" s="731">
        <v>10</v>
      </c>
      <c r="P113" s="731">
        <v>25</v>
      </c>
      <c r="Q113" s="731">
        <v>25</v>
      </c>
      <c r="R113" s="730">
        <v>0.21</v>
      </c>
      <c r="S113" s="730">
        <v>0.15</v>
      </c>
      <c r="T113" s="730">
        <v>0.24</v>
      </c>
      <c r="U113" s="730">
        <v>0.08</v>
      </c>
      <c r="V113" s="734"/>
      <c r="W113" s="734"/>
      <c r="X113" s="765">
        <v>5</v>
      </c>
    </row>
    <row r="114" spans="1:24" s="160" customFormat="1" ht="15" customHeight="1">
      <c r="A114" s="951"/>
      <c r="B114" s="764" t="s">
        <v>2017</v>
      </c>
      <c r="C114" s="735">
        <v>30</v>
      </c>
      <c r="D114" s="730">
        <v>6</v>
      </c>
      <c r="E114" s="731">
        <v>30</v>
      </c>
      <c r="F114" s="730">
        <v>4.2</v>
      </c>
      <c r="G114" s="166"/>
      <c r="H114" s="167"/>
      <c r="I114" s="732">
        <f t="shared" si="4"/>
        <v>30</v>
      </c>
      <c r="J114" s="735">
        <v>100</v>
      </c>
      <c r="K114" s="729">
        <v>0</v>
      </c>
      <c r="L114" s="735">
        <v>30</v>
      </c>
      <c r="M114" s="735">
        <v>0</v>
      </c>
      <c r="N114" s="735">
        <v>0</v>
      </c>
      <c r="O114" s="731">
        <v>10</v>
      </c>
      <c r="P114" s="731">
        <v>5</v>
      </c>
      <c r="Q114" s="731">
        <v>5</v>
      </c>
      <c r="R114" s="730">
        <v>0.59</v>
      </c>
      <c r="S114" s="730">
        <v>0.21</v>
      </c>
      <c r="T114" s="730">
        <v>0.76</v>
      </c>
      <c r="U114" s="730">
        <v>7.0000000000000007E-2</v>
      </c>
      <c r="V114" s="734"/>
      <c r="W114" s="734"/>
      <c r="X114" s="765">
        <v>5</v>
      </c>
    </row>
    <row r="115" spans="1:24" s="160" customFormat="1" ht="15" customHeight="1">
      <c r="A115" s="951"/>
      <c r="B115" s="764" t="s">
        <v>2018</v>
      </c>
      <c r="C115" s="729">
        <v>275</v>
      </c>
      <c r="D115" s="730">
        <v>20</v>
      </c>
      <c r="E115" s="731">
        <v>30</v>
      </c>
      <c r="F115" s="730">
        <v>14</v>
      </c>
      <c r="G115" s="166"/>
      <c r="H115" s="167"/>
      <c r="I115" s="732">
        <f t="shared" si="4"/>
        <v>275</v>
      </c>
      <c r="J115" s="729">
        <v>135</v>
      </c>
      <c r="K115" s="729">
        <v>0</v>
      </c>
      <c r="L115" s="729">
        <v>60</v>
      </c>
      <c r="M115" s="729">
        <v>0</v>
      </c>
      <c r="N115" s="729">
        <v>0</v>
      </c>
      <c r="O115" s="731">
        <v>10</v>
      </c>
      <c r="P115" s="731">
        <v>14</v>
      </c>
      <c r="Q115" s="731">
        <v>14</v>
      </c>
      <c r="R115" s="730">
        <v>0.35</v>
      </c>
      <c r="S115" s="730">
        <v>0.11</v>
      </c>
      <c r="T115" s="730">
        <v>0.53</v>
      </c>
      <c r="U115" s="730">
        <v>0.02</v>
      </c>
      <c r="V115" s="736"/>
      <c r="W115" s="729"/>
      <c r="X115" s="765">
        <v>10</v>
      </c>
    </row>
    <row r="116" spans="1:24" s="160" customFormat="1" ht="15" customHeight="1">
      <c r="A116" s="951"/>
      <c r="B116" s="764" t="s">
        <v>2019</v>
      </c>
      <c r="C116" s="729">
        <v>100</v>
      </c>
      <c r="D116" s="730">
        <v>20</v>
      </c>
      <c r="E116" s="731">
        <v>30</v>
      </c>
      <c r="F116" s="730">
        <v>14</v>
      </c>
      <c r="G116" s="166"/>
      <c r="H116" s="167"/>
      <c r="I116" s="732">
        <f t="shared" si="4"/>
        <v>100</v>
      </c>
      <c r="J116" s="729">
        <v>70</v>
      </c>
      <c r="K116" s="729">
        <v>0</v>
      </c>
      <c r="L116" s="729">
        <v>60</v>
      </c>
      <c r="M116" s="729">
        <v>0</v>
      </c>
      <c r="N116" s="729">
        <v>0</v>
      </c>
      <c r="O116" s="731">
        <v>10</v>
      </c>
      <c r="P116" s="731">
        <v>7</v>
      </c>
      <c r="Q116" s="731">
        <v>7</v>
      </c>
      <c r="R116" s="730">
        <v>0.49</v>
      </c>
      <c r="S116" s="730">
        <v>0.2</v>
      </c>
      <c r="T116" s="730">
        <v>0.79</v>
      </c>
      <c r="U116" s="730">
        <v>0.21</v>
      </c>
      <c r="V116" s="736"/>
      <c r="W116" s="729"/>
      <c r="X116" s="765">
        <v>5</v>
      </c>
    </row>
    <row r="117" spans="1:24" s="160" customFormat="1" ht="15" customHeight="1">
      <c r="A117" s="951"/>
      <c r="B117" s="764" t="s">
        <v>2020</v>
      </c>
      <c r="C117" s="729">
        <v>200</v>
      </c>
      <c r="D117" s="730">
        <v>40</v>
      </c>
      <c r="E117" s="731">
        <v>30</v>
      </c>
      <c r="F117" s="730">
        <v>28</v>
      </c>
      <c r="G117" s="166"/>
      <c r="H117" s="167"/>
      <c r="I117" s="732">
        <f t="shared" si="4"/>
        <v>200</v>
      </c>
      <c r="J117" s="729">
        <v>135</v>
      </c>
      <c r="K117" s="729">
        <v>0</v>
      </c>
      <c r="L117" s="729">
        <v>30</v>
      </c>
      <c r="M117" s="729">
        <v>0</v>
      </c>
      <c r="N117" s="729">
        <v>0</v>
      </c>
      <c r="O117" s="731">
        <v>10</v>
      </c>
      <c r="P117" s="731">
        <v>14</v>
      </c>
      <c r="Q117" s="731">
        <v>14</v>
      </c>
      <c r="R117" s="730">
        <v>0.48</v>
      </c>
      <c r="S117" s="730">
        <v>0.14000000000000001</v>
      </c>
      <c r="T117" s="730">
        <v>0.59</v>
      </c>
      <c r="U117" s="730">
        <v>7.0000000000000007E-2</v>
      </c>
      <c r="V117" s="736"/>
      <c r="W117" s="729"/>
      <c r="X117" s="765">
        <v>5</v>
      </c>
    </row>
    <row r="118" spans="1:24" s="160" customFormat="1" ht="15" customHeight="1">
      <c r="A118" s="951"/>
      <c r="B118" s="764" t="s">
        <v>2021</v>
      </c>
      <c r="C118" s="729">
        <v>500</v>
      </c>
      <c r="D118" s="730">
        <v>100</v>
      </c>
      <c r="E118" s="731">
        <v>30</v>
      </c>
      <c r="F118" s="730">
        <v>70</v>
      </c>
      <c r="G118" s="166"/>
      <c r="H118" s="167"/>
      <c r="I118" s="732">
        <f t="shared" si="4"/>
        <v>500</v>
      </c>
      <c r="J118" s="729">
        <v>215</v>
      </c>
      <c r="K118" s="729">
        <v>0</v>
      </c>
      <c r="L118" s="729">
        <v>60</v>
      </c>
      <c r="M118" s="729">
        <v>0</v>
      </c>
      <c r="N118" s="729">
        <v>0</v>
      </c>
      <c r="O118" s="731">
        <v>10</v>
      </c>
      <c r="P118" s="731">
        <v>21.5</v>
      </c>
      <c r="Q118" s="731">
        <v>21.5</v>
      </c>
      <c r="R118" s="730">
        <v>0.35</v>
      </c>
      <c r="S118" s="730">
        <v>0.16</v>
      </c>
      <c r="T118" s="730">
        <v>0.69</v>
      </c>
      <c r="U118" s="730">
        <v>7.0000000000000007E-2</v>
      </c>
      <c r="V118" s="734"/>
      <c r="W118" s="729"/>
      <c r="X118" s="765">
        <v>5</v>
      </c>
    </row>
    <row r="119" spans="1:24" s="160" customFormat="1" ht="15" customHeight="1">
      <c r="A119" s="951"/>
      <c r="B119" s="764" t="s">
        <v>2022</v>
      </c>
      <c r="C119" s="729">
        <v>100</v>
      </c>
      <c r="D119" s="730">
        <v>10</v>
      </c>
      <c r="E119" s="731">
        <v>30</v>
      </c>
      <c r="F119" s="730">
        <v>7</v>
      </c>
      <c r="G119" s="166"/>
      <c r="H119" s="167"/>
      <c r="I119" s="732">
        <f t="shared" si="4"/>
        <v>100</v>
      </c>
      <c r="J119" s="729">
        <v>235</v>
      </c>
      <c r="K119" s="729">
        <v>0</v>
      </c>
      <c r="L119" s="729">
        <v>60</v>
      </c>
      <c r="M119" s="729">
        <v>0</v>
      </c>
      <c r="N119" s="729">
        <v>0</v>
      </c>
      <c r="O119" s="731">
        <v>10</v>
      </c>
      <c r="P119" s="731">
        <v>23.5</v>
      </c>
      <c r="Q119" s="731">
        <v>23.5</v>
      </c>
      <c r="R119" s="730">
        <v>1.94</v>
      </c>
      <c r="S119" s="730">
        <v>0.88</v>
      </c>
      <c r="T119" s="730">
        <v>3.67</v>
      </c>
      <c r="U119" s="730">
        <v>0.35000000000000003</v>
      </c>
      <c r="V119" s="734"/>
      <c r="W119" s="734"/>
      <c r="X119" s="765">
        <v>10</v>
      </c>
    </row>
    <row r="120" spans="1:24" s="160" customFormat="1" ht="15" customHeight="1">
      <c r="A120" s="951"/>
      <c r="B120" s="764" t="s">
        <v>2023</v>
      </c>
      <c r="C120" s="729">
        <v>100</v>
      </c>
      <c r="D120" s="730">
        <v>10</v>
      </c>
      <c r="E120" s="731">
        <v>30</v>
      </c>
      <c r="F120" s="730">
        <v>7</v>
      </c>
      <c r="G120" s="166"/>
      <c r="H120" s="167"/>
      <c r="I120" s="732">
        <f t="shared" si="4"/>
        <v>100</v>
      </c>
      <c r="J120" s="729">
        <v>235</v>
      </c>
      <c r="K120" s="729">
        <v>0</v>
      </c>
      <c r="L120" s="729">
        <v>60</v>
      </c>
      <c r="M120" s="729">
        <v>0</v>
      </c>
      <c r="N120" s="729">
        <v>0</v>
      </c>
      <c r="O120" s="731">
        <v>10</v>
      </c>
      <c r="P120" s="731">
        <v>23.5</v>
      </c>
      <c r="Q120" s="731">
        <v>23.5</v>
      </c>
      <c r="R120" s="730">
        <v>0.3</v>
      </c>
      <c r="S120" s="730">
        <v>0.16</v>
      </c>
      <c r="T120" s="730">
        <v>0.47</v>
      </c>
      <c r="U120" s="730">
        <v>7.0000000000000007E-2</v>
      </c>
      <c r="V120" s="734"/>
      <c r="W120" s="734">
        <v>4</v>
      </c>
      <c r="X120" s="765">
        <v>10</v>
      </c>
    </row>
    <row r="121" spans="1:24" s="160" customFormat="1" ht="15" customHeight="1">
      <c r="A121" s="952"/>
      <c r="B121" s="764" t="s">
        <v>2024</v>
      </c>
      <c r="C121" s="735">
        <v>280</v>
      </c>
      <c r="D121" s="730">
        <v>10</v>
      </c>
      <c r="E121" s="731">
        <v>30</v>
      </c>
      <c r="F121" s="730">
        <v>7</v>
      </c>
      <c r="G121" s="166"/>
      <c r="H121" s="167"/>
      <c r="I121" s="732">
        <f t="shared" si="4"/>
        <v>280</v>
      </c>
      <c r="J121" s="735">
        <v>105</v>
      </c>
      <c r="K121" s="729">
        <v>0</v>
      </c>
      <c r="L121" s="735">
        <v>60</v>
      </c>
      <c r="M121" s="735">
        <v>0</v>
      </c>
      <c r="N121" s="735">
        <v>0</v>
      </c>
      <c r="O121" s="731">
        <v>10</v>
      </c>
      <c r="P121" s="731">
        <v>5</v>
      </c>
      <c r="Q121" s="731">
        <v>5</v>
      </c>
      <c r="R121" s="730">
        <v>0.24</v>
      </c>
      <c r="S121" s="730">
        <v>0.12</v>
      </c>
      <c r="T121" s="730">
        <v>0.41</v>
      </c>
      <c r="U121" s="730">
        <v>0.1</v>
      </c>
      <c r="V121" s="734"/>
      <c r="W121" s="734"/>
      <c r="X121" s="766">
        <v>7</v>
      </c>
    </row>
    <row r="122" spans="1:24" s="160" customFormat="1" ht="15" customHeight="1">
      <c r="A122" s="951"/>
      <c r="B122" s="764" t="s">
        <v>2025</v>
      </c>
      <c r="C122" s="729">
        <v>15</v>
      </c>
      <c r="D122" s="730">
        <v>10</v>
      </c>
      <c r="E122" s="731">
        <v>30</v>
      </c>
      <c r="F122" s="730">
        <v>7</v>
      </c>
      <c r="G122" s="166"/>
      <c r="H122" s="167"/>
      <c r="I122" s="732">
        <f t="shared" si="4"/>
        <v>15</v>
      </c>
      <c r="J122" s="729">
        <v>100</v>
      </c>
      <c r="K122" s="729">
        <v>0</v>
      </c>
      <c r="L122" s="735">
        <v>60</v>
      </c>
      <c r="M122" s="729">
        <v>0</v>
      </c>
      <c r="N122" s="729">
        <v>0</v>
      </c>
      <c r="O122" s="731">
        <v>10</v>
      </c>
      <c r="P122" s="731">
        <v>10</v>
      </c>
      <c r="Q122" s="731">
        <v>10</v>
      </c>
      <c r="R122" s="730">
        <v>5.3266666666666671</v>
      </c>
      <c r="S122" s="730">
        <v>3.2666666666666666</v>
      </c>
      <c r="T122" s="730">
        <v>7.8466666666666667</v>
      </c>
      <c r="U122" s="730">
        <v>1.0466666666666666</v>
      </c>
      <c r="V122" s="736"/>
      <c r="W122" s="734"/>
      <c r="X122" s="765">
        <v>1.5</v>
      </c>
    </row>
    <row r="123" spans="1:24" s="160" customFormat="1" ht="15" customHeight="1">
      <c r="A123" s="951">
        <v>1</v>
      </c>
      <c r="B123" s="764" t="s">
        <v>2026</v>
      </c>
      <c r="C123" s="729">
        <v>15</v>
      </c>
      <c r="D123" s="730">
        <v>10</v>
      </c>
      <c r="E123" s="731">
        <v>30</v>
      </c>
      <c r="F123" s="730">
        <v>7</v>
      </c>
      <c r="G123" s="166"/>
      <c r="H123" s="167"/>
      <c r="I123" s="732">
        <f t="shared" si="4"/>
        <v>15</v>
      </c>
      <c r="J123" s="729">
        <v>100</v>
      </c>
      <c r="K123" s="729">
        <v>0</v>
      </c>
      <c r="L123" s="735">
        <v>60</v>
      </c>
      <c r="M123" s="729">
        <v>0</v>
      </c>
      <c r="N123" s="729">
        <v>0</v>
      </c>
      <c r="O123" s="731">
        <v>10</v>
      </c>
      <c r="P123" s="731">
        <v>10</v>
      </c>
      <c r="Q123" s="731">
        <v>10</v>
      </c>
      <c r="R123" s="730">
        <v>2.06</v>
      </c>
      <c r="S123" s="730">
        <v>1.1200000000000001</v>
      </c>
      <c r="T123" s="730">
        <v>0.66</v>
      </c>
      <c r="U123" s="730">
        <v>0.3</v>
      </c>
      <c r="V123" s="734"/>
      <c r="W123" s="734">
        <v>9.3000000000000007</v>
      </c>
      <c r="X123" s="765">
        <v>1.5</v>
      </c>
    </row>
    <row r="124" spans="1:24" s="160" customFormat="1" ht="15" customHeight="1">
      <c r="A124" s="951"/>
      <c r="B124" s="764" t="s">
        <v>2027</v>
      </c>
      <c r="C124" s="729">
        <v>200</v>
      </c>
      <c r="D124" s="730">
        <v>40</v>
      </c>
      <c r="E124" s="731">
        <v>30</v>
      </c>
      <c r="F124" s="730">
        <v>28</v>
      </c>
      <c r="G124" s="166"/>
      <c r="H124" s="167"/>
      <c r="I124" s="732">
        <f t="shared" si="4"/>
        <v>200</v>
      </c>
      <c r="J124" s="729">
        <v>255</v>
      </c>
      <c r="K124" s="729">
        <v>0</v>
      </c>
      <c r="L124" s="729">
        <v>60</v>
      </c>
      <c r="M124" s="729">
        <v>0</v>
      </c>
      <c r="N124" s="729">
        <v>0</v>
      </c>
      <c r="O124" s="731">
        <v>10</v>
      </c>
      <c r="P124" s="731">
        <v>26</v>
      </c>
      <c r="Q124" s="731">
        <v>26</v>
      </c>
      <c r="R124" s="730">
        <v>1.18</v>
      </c>
      <c r="S124" s="730">
        <v>0.34499999999999997</v>
      </c>
      <c r="T124" s="730">
        <v>1.55</v>
      </c>
      <c r="U124" s="730">
        <v>0.14499999999999999</v>
      </c>
      <c r="V124" s="736"/>
      <c r="W124" s="734"/>
      <c r="X124" s="765">
        <v>5</v>
      </c>
    </row>
    <row r="125" spans="1:24" s="160" customFormat="1" ht="15" customHeight="1">
      <c r="A125" s="951"/>
      <c r="B125" s="764" t="s">
        <v>2028</v>
      </c>
      <c r="C125" s="729">
        <v>200</v>
      </c>
      <c r="D125" s="730">
        <v>40</v>
      </c>
      <c r="E125" s="731">
        <v>30</v>
      </c>
      <c r="F125" s="730">
        <v>28</v>
      </c>
      <c r="G125" s="166"/>
      <c r="H125" s="167"/>
      <c r="I125" s="732">
        <f t="shared" si="4"/>
        <v>200</v>
      </c>
      <c r="J125" s="729">
        <v>255</v>
      </c>
      <c r="K125" s="729">
        <v>0</v>
      </c>
      <c r="L125" s="729">
        <v>60</v>
      </c>
      <c r="M125" s="729">
        <v>0</v>
      </c>
      <c r="N125" s="729">
        <v>0</v>
      </c>
      <c r="O125" s="731">
        <v>10</v>
      </c>
      <c r="P125" s="731">
        <v>26</v>
      </c>
      <c r="Q125" s="731">
        <v>26</v>
      </c>
      <c r="R125" s="730">
        <v>0.69</v>
      </c>
      <c r="S125" s="730">
        <v>0.22</v>
      </c>
      <c r="T125" s="730">
        <v>0.72</v>
      </c>
      <c r="U125" s="730">
        <v>7.0000000000000007E-2</v>
      </c>
      <c r="V125" s="734"/>
      <c r="W125" s="734">
        <v>1.3</v>
      </c>
      <c r="X125" s="765">
        <v>5</v>
      </c>
    </row>
    <row r="126" spans="1:24" s="160" customFormat="1" ht="15" customHeight="1">
      <c r="A126" s="952"/>
      <c r="B126" s="764" t="s">
        <v>2029</v>
      </c>
      <c r="C126" s="735">
        <v>35</v>
      </c>
      <c r="D126" s="730">
        <v>8.75</v>
      </c>
      <c r="E126" s="731">
        <v>30</v>
      </c>
      <c r="F126" s="730">
        <v>6.125</v>
      </c>
      <c r="G126" s="166"/>
      <c r="H126" s="167"/>
      <c r="I126" s="732">
        <f t="shared" ref="I126:I157" si="5">IF(AND(G126="",H126=""),C126,IF(G126="",D126-(D126*H126/100),100*G126*C126/D126/(100-H126)))</f>
        <v>35</v>
      </c>
      <c r="J126" s="735">
        <v>40</v>
      </c>
      <c r="K126" s="729">
        <v>0</v>
      </c>
      <c r="L126" s="735">
        <v>30</v>
      </c>
      <c r="M126" s="735">
        <v>0</v>
      </c>
      <c r="N126" s="735">
        <v>0</v>
      </c>
      <c r="O126" s="731">
        <v>10</v>
      </c>
      <c r="P126" s="731">
        <v>2</v>
      </c>
      <c r="Q126" s="731">
        <v>2</v>
      </c>
      <c r="R126" s="730">
        <v>0.63571428571428568</v>
      </c>
      <c r="S126" s="730">
        <v>0.45428571428571429</v>
      </c>
      <c r="T126" s="730">
        <v>1.0914285714285714</v>
      </c>
      <c r="U126" s="730">
        <v>0.17571428571428571</v>
      </c>
      <c r="V126" s="734"/>
      <c r="W126" s="734"/>
      <c r="X126" s="766">
        <v>4</v>
      </c>
    </row>
    <row r="127" spans="1:24" s="160" customFormat="1" ht="15" customHeight="1">
      <c r="A127" s="952"/>
      <c r="B127" s="764" t="s">
        <v>2030</v>
      </c>
      <c r="C127" s="735">
        <v>35</v>
      </c>
      <c r="D127" s="730">
        <v>8.75</v>
      </c>
      <c r="E127" s="731">
        <v>30</v>
      </c>
      <c r="F127" s="730">
        <v>6.125</v>
      </c>
      <c r="G127" s="166"/>
      <c r="H127" s="167"/>
      <c r="I127" s="732">
        <f t="shared" si="5"/>
        <v>35</v>
      </c>
      <c r="J127" s="735">
        <v>40</v>
      </c>
      <c r="K127" s="729">
        <v>0</v>
      </c>
      <c r="L127" s="735">
        <v>30</v>
      </c>
      <c r="M127" s="735">
        <v>0</v>
      </c>
      <c r="N127" s="735">
        <v>0</v>
      </c>
      <c r="O127" s="731">
        <v>10</v>
      </c>
      <c r="P127" s="731">
        <v>2</v>
      </c>
      <c r="Q127" s="731">
        <v>2</v>
      </c>
      <c r="R127" s="730">
        <v>0.35</v>
      </c>
      <c r="S127" s="730">
        <v>0.28000000000000003</v>
      </c>
      <c r="T127" s="730">
        <v>0.62</v>
      </c>
      <c r="U127" s="730">
        <v>0.13</v>
      </c>
      <c r="V127" s="734"/>
      <c r="W127" s="734"/>
      <c r="X127" s="766">
        <v>4</v>
      </c>
    </row>
    <row r="128" spans="1:24" s="160" customFormat="1" ht="15" customHeight="1">
      <c r="A128" s="951"/>
      <c r="B128" s="764" t="s">
        <v>2031</v>
      </c>
      <c r="C128" s="729">
        <v>150</v>
      </c>
      <c r="D128" s="730">
        <v>30</v>
      </c>
      <c r="E128" s="731">
        <v>30</v>
      </c>
      <c r="F128" s="730">
        <v>21</v>
      </c>
      <c r="G128" s="166"/>
      <c r="H128" s="167"/>
      <c r="I128" s="732">
        <f t="shared" si="5"/>
        <v>150</v>
      </c>
      <c r="J128" s="729">
        <v>90</v>
      </c>
      <c r="K128" s="729">
        <v>0</v>
      </c>
      <c r="L128" s="729">
        <v>30</v>
      </c>
      <c r="M128" s="729">
        <v>0</v>
      </c>
      <c r="N128" s="729">
        <v>0</v>
      </c>
      <c r="O128" s="731">
        <v>10</v>
      </c>
      <c r="P128" s="731">
        <v>5</v>
      </c>
      <c r="Q128" s="731">
        <v>5</v>
      </c>
      <c r="R128" s="730">
        <v>0.33</v>
      </c>
      <c r="S128" s="730">
        <v>0.11</v>
      </c>
      <c r="T128" s="730">
        <v>0.53</v>
      </c>
      <c r="U128" s="730">
        <v>0.02</v>
      </c>
      <c r="V128" s="736"/>
      <c r="W128" s="729"/>
      <c r="X128" s="765">
        <v>5</v>
      </c>
    </row>
    <row r="129" spans="1:24" s="160" customFormat="1" ht="15" customHeight="1">
      <c r="A129" s="951"/>
      <c r="B129" s="764" t="s">
        <v>2032</v>
      </c>
      <c r="C129" s="729">
        <v>25</v>
      </c>
      <c r="D129" s="730">
        <v>16.666666666666668</v>
      </c>
      <c r="E129" s="731">
        <v>30</v>
      </c>
      <c r="F129" s="730">
        <v>11.666666666666668</v>
      </c>
      <c r="G129" s="166"/>
      <c r="H129" s="167"/>
      <c r="I129" s="732">
        <f t="shared" si="5"/>
        <v>25</v>
      </c>
      <c r="J129" s="729">
        <v>80</v>
      </c>
      <c r="K129" s="729">
        <v>0</v>
      </c>
      <c r="L129" s="729">
        <v>60</v>
      </c>
      <c r="M129" s="729">
        <v>0</v>
      </c>
      <c r="N129" s="729">
        <v>0</v>
      </c>
      <c r="O129" s="731">
        <v>10</v>
      </c>
      <c r="P129" s="731">
        <v>8</v>
      </c>
      <c r="Q129" s="731">
        <v>8</v>
      </c>
      <c r="R129" s="730">
        <v>2.3180000000000001</v>
      </c>
      <c r="S129" s="730">
        <v>1.9019999999999999</v>
      </c>
      <c r="T129" s="730">
        <v>5.0040000000000004</v>
      </c>
      <c r="U129" s="730">
        <v>1.262</v>
      </c>
      <c r="V129" s="736"/>
      <c r="W129" s="734"/>
      <c r="X129" s="765">
        <v>1.5</v>
      </c>
    </row>
    <row r="130" spans="1:24" s="160" customFormat="1" ht="15" customHeight="1">
      <c r="A130" s="951"/>
      <c r="B130" s="764" t="s">
        <v>2033</v>
      </c>
      <c r="C130" s="729">
        <v>25</v>
      </c>
      <c r="D130" s="730">
        <v>16.666666666666668</v>
      </c>
      <c r="E130" s="731">
        <v>30</v>
      </c>
      <c r="F130" s="730">
        <v>11.666666666666668</v>
      </c>
      <c r="G130" s="166"/>
      <c r="H130" s="167"/>
      <c r="I130" s="732">
        <f t="shared" si="5"/>
        <v>25</v>
      </c>
      <c r="J130" s="729">
        <v>80</v>
      </c>
      <c r="K130" s="729">
        <v>0</v>
      </c>
      <c r="L130" s="729">
        <v>60</v>
      </c>
      <c r="M130" s="729">
        <v>0</v>
      </c>
      <c r="N130" s="729">
        <v>0</v>
      </c>
      <c r="O130" s="731">
        <v>10</v>
      </c>
      <c r="P130" s="731">
        <v>8</v>
      </c>
      <c r="Q130" s="731">
        <v>8</v>
      </c>
      <c r="R130" s="730">
        <v>1.59</v>
      </c>
      <c r="S130" s="730">
        <v>0.95</v>
      </c>
      <c r="T130" s="730">
        <v>1.63</v>
      </c>
      <c r="U130" s="730">
        <v>0.52</v>
      </c>
      <c r="V130" s="734"/>
      <c r="W130" s="734">
        <v>1.4</v>
      </c>
      <c r="X130" s="765">
        <v>1.5</v>
      </c>
    </row>
    <row r="131" spans="1:24" s="160" customFormat="1" ht="15" customHeight="1">
      <c r="A131" s="951"/>
      <c r="B131" s="764" t="s">
        <v>2034</v>
      </c>
      <c r="C131" s="729">
        <v>300</v>
      </c>
      <c r="D131" s="730">
        <v>60</v>
      </c>
      <c r="E131" s="731">
        <v>30</v>
      </c>
      <c r="F131" s="730">
        <v>42</v>
      </c>
      <c r="G131" s="166"/>
      <c r="H131" s="167"/>
      <c r="I131" s="732">
        <f t="shared" si="5"/>
        <v>300</v>
      </c>
      <c r="J131" s="729">
        <v>165</v>
      </c>
      <c r="K131" s="729">
        <v>0</v>
      </c>
      <c r="L131" s="729">
        <v>60</v>
      </c>
      <c r="M131" s="729">
        <v>0</v>
      </c>
      <c r="N131" s="729">
        <v>0</v>
      </c>
      <c r="O131" s="731">
        <v>10</v>
      </c>
      <c r="P131" s="731">
        <v>17</v>
      </c>
      <c r="Q131" s="731">
        <v>17</v>
      </c>
      <c r="R131" s="730">
        <v>0.42</v>
      </c>
      <c r="S131" s="730">
        <v>0.16</v>
      </c>
      <c r="T131" s="730">
        <v>0.76</v>
      </c>
      <c r="U131" s="730">
        <v>0.16</v>
      </c>
      <c r="V131" s="736"/>
      <c r="W131" s="729"/>
      <c r="X131" s="765">
        <v>5</v>
      </c>
    </row>
    <row r="132" spans="1:24" s="160" customFormat="1" ht="15" customHeight="1">
      <c r="A132" s="951">
        <v>1</v>
      </c>
      <c r="B132" s="764" t="s">
        <v>2035</v>
      </c>
      <c r="C132" s="729">
        <v>120</v>
      </c>
      <c r="D132" s="730">
        <v>12</v>
      </c>
      <c r="E132" s="731">
        <v>30</v>
      </c>
      <c r="F132" s="730">
        <v>8.4</v>
      </c>
      <c r="G132" s="166"/>
      <c r="H132" s="167"/>
      <c r="I132" s="732">
        <f t="shared" si="5"/>
        <v>120</v>
      </c>
      <c r="J132" s="729">
        <v>95</v>
      </c>
      <c r="K132" s="729">
        <v>0</v>
      </c>
      <c r="L132" s="729">
        <v>60</v>
      </c>
      <c r="M132" s="729">
        <v>0</v>
      </c>
      <c r="N132" s="729">
        <v>0</v>
      </c>
      <c r="O132" s="731">
        <v>10</v>
      </c>
      <c r="P132" s="731">
        <v>5</v>
      </c>
      <c r="Q132" s="731">
        <v>5</v>
      </c>
      <c r="R132" s="730">
        <v>0.45</v>
      </c>
      <c r="S132" s="730">
        <v>0.16</v>
      </c>
      <c r="T132" s="730">
        <v>0.8</v>
      </c>
      <c r="U132" s="730">
        <v>0.05</v>
      </c>
      <c r="V132" s="736"/>
      <c r="W132" s="729"/>
      <c r="X132" s="765">
        <v>10</v>
      </c>
    </row>
    <row r="133" spans="1:24" s="160" customFormat="1" ht="15" customHeight="1">
      <c r="A133" s="951"/>
      <c r="B133" s="764" t="s">
        <v>2036</v>
      </c>
      <c r="C133" s="729">
        <v>250</v>
      </c>
      <c r="D133" s="730">
        <v>50</v>
      </c>
      <c r="E133" s="731">
        <v>30</v>
      </c>
      <c r="F133" s="730">
        <v>35</v>
      </c>
      <c r="G133" s="166"/>
      <c r="H133" s="167"/>
      <c r="I133" s="732">
        <f t="shared" si="5"/>
        <v>250</v>
      </c>
      <c r="J133" s="729">
        <v>170</v>
      </c>
      <c r="K133" s="729">
        <v>0</v>
      </c>
      <c r="L133" s="729">
        <v>60</v>
      </c>
      <c r="M133" s="729">
        <v>0</v>
      </c>
      <c r="N133" s="729">
        <v>0</v>
      </c>
      <c r="O133" s="731">
        <v>10</v>
      </c>
      <c r="P133" s="731">
        <v>17</v>
      </c>
      <c r="Q133" s="731">
        <v>17</v>
      </c>
      <c r="R133" s="730">
        <v>0.51</v>
      </c>
      <c r="S133" s="730">
        <v>0.14000000000000001</v>
      </c>
      <c r="T133" s="730">
        <v>0.84</v>
      </c>
      <c r="U133" s="730">
        <v>0.11</v>
      </c>
      <c r="V133" s="736"/>
      <c r="W133" s="729"/>
      <c r="X133" s="765">
        <v>5</v>
      </c>
    </row>
    <row r="134" spans="1:24" s="160" customFormat="1" ht="15" customHeight="1">
      <c r="A134" s="951">
        <v>1</v>
      </c>
      <c r="B134" s="764" t="s">
        <v>2037</v>
      </c>
      <c r="C134" s="729">
        <v>15</v>
      </c>
      <c r="D134" s="730">
        <v>8.6666666666666661</v>
      </c>
      <c r="E134" s="731">
        <v>30</v>
      </c>
      <c r="F134" s="730">
        <v>6.0666666666666664</v>
      </c>
      <c r="G134" s="166"/>
      <c r="H134" s="167"/>
      <c r="I134" s="732">
        <f t="shared" si="5"/>
        <v>15</v>
      </c>
      <c r="J134" s="729">
        <v>100</v>
      </c>
      <c r="K134" s="729">
        <v>0</v>
      </c>
      <c r="L134" s="729">
        <v>60</v>
      </c>
      <c r="M134" s="729">
        <v>0</v>
      </c>
      <c r="N134" s="729">
        <v>0</v>
      </c>
      <c r="O134" s="731">
        <v>10</v>
      </c>
      <c r="P134" s="731">
        <v>10</v>
      </c>
      <c r="Q134" s="731">
        <v>10</v>
      </c>
      <c r="R134" s="730">
        <v>5.3266666666666671</v>
      </c>
      <c r="S134" s="730">
        <v>2.4266666666666672</v>
      </c>
      <c r="T134" s="730">
        <v>5.1400000000000006</v>
      </c>
      <c r="U134" s="730">
        <v>1.0466666666666666</v>
      </c>
      <c r="V134" s="736"/>
      <c r="W134" s="734"/>
      <c r="X134" s="765">
        <v>1.5</v>
      </c>
    </row>
    <row r="135" spans="1:24" s="160" customFormat="1" ht="15" customHeight="1">
      <c r="A135" s="951"/>
      <c r="B135" s="764" t="s">
        <v>2038</v>
      </c>
      <c r="C135" s="729">
        <v>15</v>
      </c>
      <c r="D135" s="730">
        <v>8.6666666666666661</v>
      </c>
      <c r="E135" s="731">
        <v>30</v>
      </c>
      <c r="F135" s="730">
        <v>6.0666666666666664</v>
      </c>
      <c r="G135" s="166"/>
      <c r="H135" s="167"/>
      <c r="I135" s="732">
        <f t="shared" si="5"/>
        <v>15</v>
      </c>
      <c r="J135" s="729">
        <v>100</v>
      </c>
      <c r="K135" s="729">
        <v>0</v>
      </c>
      <c r="L135" s="729">
        <v>60</v>
      </c>
      <c r="M135" s="729">
        <v>0</v>
      </c>
      <c r="N135" s="729">
        <v>0</v>
      </c>
      <c r="O135" s="731">
        <v>10</v>
      </c>
      <c r="P135" s="731">
        <v>10</v>
      </c>
      <c r="Q135" s="731">
        <v>10</v>
      </c>
      <c r="R135" s="730">
        <v>2.06</v>
      </c>
      <c r="S135" s="730">
        <v>1.1200000000000001</v>
      </c>
      <c r="T135" s="730">
        <v>0.66</v>
      </c>
      <c r="U135" s="730">
        <v>0.3</v>
      </c>
      <c r="V135" s="734"/>
      <c r="W135" s="734">
        <v>9.3000000000000007</v>
      </c>
      <c r="X135" s="765">
        <v>1.5</v>
      </c>
    </row>
    <row r="136" spans="1:24" s="160" customFormat="1" ht="15" customHeight="1">
      <c r="A136" s="952"/>
      <c r="B136" s="764" t="s">
        <v>2039</v>
      </c>
      <c r="C136" s="735">
        <v>150</v>
      </c>
      <c r="D136" s="730">
        <v>30</v>
      </c>
      <c r="E136" s="731">
        <v>30</v>
      </c>
      <c r="F136" s="730">
        <v>21</v>
      </c>
      <c r="G136" s="166"/>
      <c r="H136" s="167"/>
      <c r="I136" s="732">
        <f t="shared" si="5"/>
        <v>150</v>
      </c>
      <c r="J136" s="735">
        <v>115</v>
      </c>
      <c r="K136" s="729">
        <v>0</v>
      </c>
      <c r="L136" s="735">
        <v>30</v>
      </c>
      <c r="M136" s="735">
        <v>0</v>
      </c>
      <c r="N136" s="735">
        <v>0</v>
      </c>
      <c r="O136" s="731">
        <v>10</v>
      </c>
      <c r="P136" s="731">
        <v>12</v>
      </c>
      <c r="Q136" s="731">
        <v>12</v>
      </c>
      <c r="R136" s="730">
        <v>0.6166666666666667</v>
      </c>
      <c r="S136" s="730">
        <v>0.29333333333333333</v>
      </c>
      <c r="T136" s="730">
        <v>0.71</v>
      </c>
      <c r="U136" s="730">
        <v>0.42</v>
      </c>
      <c r="V136" s="734"/>
      <c r="W136" s="734"/>
      <c r="X136" s="766">
        <v>5</v>
      </c>
    </row>
    <row r="137" spans="1:24" s="160" customFormat="1" ht="15" customHeight="1">
      <c r="A137" s="952"/>
      <c r="B137" s="764" t="s">
        <v>2040</v>
      </c>
      <c r="C137" s="735">
        <v>150</v>
      </c>
      <c r="D137" s="730">
        <v>30</v>
      </c>
      <c r="E137" s="731">
        <v>30</v>
      </c>
      <c r="F137" s="730">
        <v>21</v>
      </c>
      <c r="G137" s="166"/>
      <c r="H137" s="167"/>
      <c r="I137" s="732">
        <f t="shared" si="5"/>
        <v>150</v>
      </c>
      <c r="J137" s="735">
        <v>115</v>
      </c>
      <c r="K137" s="729">
        <v>0</v>
      </c>
      <c r="L137" s="735">
        <v>30</v>
      </c>
      <c r="M137" s="735">
        <v>0</v>
      </c>
      <c r="N137" s="735">
        <v>0</v>
      </c>
      <c r="O137" s="731">
        <v>10</v>
      </c>
      <c r="P137" s="731">
        <v>12</v>
      </c>
      <c r="Q137" s="731">
        <v>12</v>
      </c>
      <c r="R137" s="730">
        <v>0.25</v>
      </c>
      <c r="S137" s="730">
        <v>0.18</v>
      </c>
      <c r="T137" s="730">
        <v>0.27</v>
      </c>
      <c r="U137" s="730">
        <v>0.2</v>
      </c>
      <c r="V137" s="734"/>
      <c r="W137" s="734"/>
      <c r="X137" s="766">
        <v>5</v>
      </c>
    </row>
    <row r="138" spans="1:24" s="160" customFormat="1" ht="15" customHeight="1">
      <c r="A138" s="952"/>
      <c r="B138" s="764" t="s">
        <v>2041</v>
      </c>
      <c r="C138" s="735">
        <v>160</v>
      </c>
      <c r="D138" s="730">
        <v>32</v>
      </c>
      <c r="E138" s="731">
        <v>30</v>
      </c>
      <c r="F138" s="730">
        <v>22.4</v>
      </c>
      <c r="G138" s="166"/>
      <c r="H138" s="167"/>
      <c r="I138" s="732">
        <f t="shared" si="5"/>
        <v>160</v>
      </c>
      <c r="J138" s="735">
        <v>100</v>
      </c>
      <c r="K138" s="729">
        <v>0</v>
      </c>
      <c r="L138" s="735">
        <v>60</v>
      </c>
      <c r="M138" s="735">
        <v>0</v>
      </c>
      <c r="N138" s="735">
        <v>0</v>
      </c>
      <c r="O138" s="731">
        <v>10</v>
      </c>
      <c r="P138" s="731">
        <v>10</v>
      </c>
      <c r="Q138" s="731">
        <v>10</v>
      </c>
      <c r="R138" s="730">
        <v>0.49</v>
      </c>
      <c r="S138" s="730">
        <v>0.15</v>
      </c>
      <c r="T138" s="730">
        <v>0.67</v>
      </c>
      <c r="U138" s="730">
        <v>0.18</v>
      </c>
      <c r="V138" s="734"/>
      <c r="W138" s="734"/>
      <c r="X138" s="766">
        <v>5</v>
      </c>
    </row>
    <row r="139" spans="1:24" s="160" customFormat="1" ht="15" customHeight="1">
      <c r="A139" s="951"/>
      <c r="B139" s="764" t="s">
        <v>2042</v>
      </c>
      <c r="C139" s="729">
        <v>120</v>
      </c>
      <c r="D139" s="730">
        <v>24</v>
      </c>
      <c r="E139" s="731">
        <v>30</v>
      </c>
      <c r="F139" s="730">
        <v>16.8</v>
      </c>
      <c r="G139" s="166"/>
      <c r="H139" s="167"/>
      <c r="I139" s="732">
        <f t="shared" si="5"/>
        <v>120</v>
      </c>
      <c r="J139" s="729">
        <v>100</v>
      </c>
      <c r="K139" s="729">
        <v>0</v>
      </c>
      <c r="L139" s="729">
        <v>30</v>
      </c>
      <c r="M139" s="729">
        <v>0</v>
      </c>
      <c r="N139" s="729">
        <v>0</v>
      </c>
      <c r="O139" s="731">
        <v>10</v>
      </c>
      <c r="P139" s="731">
        <v>5</v>
      </c>
      <c r="Q139" s="731">
        <v>5</v>
      </c>
      <c r="R139" s="730">
        <v>0.5</v>
      </c>
      <c r="S139" s="730">
        <v>0.14000000000000001</v>
      </c>
      <c r="T139" s="730">
        <v>0.52</v>
      </c>
      <c r="U139" s="730">
        <v>0.17</v>
      </c>
      <c r="V139" s="729"/>
      <c r="W139" s="729"/>
      <c r="X139" s="765">
        <v>5</v>
      </c>
    </row>
    <row r="140" spans="1:24" s="160" customFormat="1" ht="15" customHeight="1">
      <c r="A140" s="952"/>
      <c r="B140" s="764" t="s">
        <v>2043</v>
      </c>
      <c r="C140" s="735">
        <v>50</v>
      </c>
      <c r="D140" s="730">
        <v>10</v>
      </c>
      <c r="E140" s="731">
        <v>30</v>
      </c>
      <c r="F140" s="730">
        <v>7</v>
      </c>
      <c r="G140" s="166"/>
      <c r="H140" s="167"/>
      <c r="I140" s="732">
        <f t="shared" si="5"/>
        <v>50</v>
      </c>
      <c r="J140" s="735">
        <v>115</v>
      </c>
      <c r="K140" s="729">
        <v>0</v>
      </c>
      <c r="L140" s="735">
        <v>60</v>
      </c>
      <c r="M140" s="735">
        <v>0</v>
      </c>
      <c r="N140" s="735">
        <v>0</v>
      </c>
      <c r="O140" s="731">
        <v>10</v>
      </c>
      <c r="P140" s="731">
        <v>12</v>
      </c>
      <c r="Q140" s="731">
        <v>12</v>
      </c>
      <c r="R140" s="730">
        <v>0.63</v>
      </c>
      <c r="S140" s="730">
        <v>0.15</v>
      </c>
      <c r="T140" s="730">
        <v>0.91</v>
      </c>
      <c r="U140" s="730">
        <v>0.35</v>
      </c>
      <c r="V140" s="734"/>
      <c r="W140" s="734"/>
      <c r="X140" s="766">
        <v>5</v>
      </c>
    </row>
    <row r="141" spans="1:24" s="160" customFormat="1" ht="15" customHeight="1">
      <c r="A141" s="952"/>
      <c r="B141" s="764" t="s">
        <v>2044</v>
      </c>
      <c r="C141" s="735">
        <v>130</v>
      </c>
      <c r="D141" s="730">
        <v>26</v>
      </c>
      <c r="E141" s="731">
        <v>30</v>
      </c>
      <c r="F141" s="730">
        <v>18.2</v>
      </c>
      <c r="G141" s="166"/>
      <c r="H141" s="167"/>
      <c r="I141" s="732">
        <f t="shared" si="5"/>
        <v>130</v>
      </c>
      <c r="J141" s="735">
        <v>115</v>
      </c>
      <c r="K141" s="729">
        <v>0</v>
      </c>
      <c r="L141" s="735">
        <v>60</v>
      </c>
      <c r="M141" s="735">
        <v>0</v>
      </c>
      <c r="N141" s="735">
        <v>0</v>
      </c>
      <c r="O141" s="731">
        <v>10</v>
      </c>
      <c r="P141" s="731">
        <v>12</v>
      </c>
      <c r="Q141" s="731">
        <v>12</v>
      </c>
      <c r="R141" s="730">
        <v>0.56230769230769229</v>
      </c>
      <c r="S141" s="730">
        <v>0.2076923076923077</v>
      </c>
      <c r="T141" s="730">
        <v>0.91000000000000014</v>
      </c>
      <c r="U141" s="730">
        <v>0.18461538461538463</v>
      </c>
      <c r="V141" s="734"/>
      <c r="W141" s="734"/>
      <c r="X141" s="766">
        <v>5</v>
      </c>
    </row>
    <row r="142" spans="1:24" s="160" customFormat="1" ht="15" customHeight="1">
      <c r="A142" s="952"/>
      <c r="B142" s="764" t="s">
        <v>2045</v>
      </c>
      <c r="C142" s="735">
        <v>130</v>
      </c>
      <c r="D142" s="730">
        <v>26</v>
      </c>
      <c r="E142" s="731">
        <v>30</v>
      </c>
      <c r="F142" s="730">
        <v>18.2</v>
      </c>
      <c r="G142" s="166"/>
      <c r="H142" s="167"/>
      <c r="I142" s="732">
        <f t="shared" si="5"/>
        <v>130</v>
      </c>
      <c r="J142" s="735">
        <v>115</v>
      </c>
      <c r="K142" s="729">
        <v>0</v>
      </c>
      <c r="L142" s="735">
        <v>60</v>
      </c>
      <c r="M142" s="735">
        <v>0</v>
      </c>
      <c r="N142" s="735">
        <v>0</v>
      </c>
      <c r="O142" s="731">
        <v>10</v>
      </c>
      <c r="P142" s="731">
        <v>12</v>
      </c>
      <c r="Q142" s="731">
        <v>12</v>
      </c>
      <c r="R142" s="730">
        <v>0.32</v>
      </c>
      <c r="S142" s="730">
        <v>0.15</v>
      </c>
      <c r="T142" s="730">
        <v>0.56000000000000005</v>
      </c>
      <c r="U142" s="730">
        <v>0.05</v>
      </c>
      <c r="V142" s="734"/>
      <c r="W142" s="734"/>
      <c r="X142" s="766">
        <v>5</v>
      </c>
    </row>
    <row r="143" spans="1:24" s="160" customFormat="1" ht="15" customHeight="1">
      <c r="A143" s="951"/>
      <c r="B143" s="764" t="s">
        <v>2110</v>
      </c>
      <c r="C143" s="729">
        <v>240</v>
      </c>
      <c r="D143" s="730">
        <v>24</v>
      </c>
      <c r="E143" s="731">
        <v>30</v>
      </c>
      <c r="F143" s="730">
        <v>16.8</v>
      </c>
      <c r="G143" s="166"/>
      <c r="H143" s="167"/>
      <c r="I143" s="732">
        <f t="shared" si="5"/>
        <v>240</v>
      </c>
      <c r="J143" s="729">
        <v>160</v>
      </c>
      <c r="K143" s="729">
        <v>0</v>
      </c>
      <c r="L143" s="729">
        <v>60</v>
      </c>
      <c r="M143" s="729">
        <v>0</v>
      </c>
      <c r="N143" s="729">
        <v>0</v>
      </c>
      <c r="O143" s="731">
        <v>10</v>
      </c>
      <c r="P143" s="731">
        <v>16</v>
      </c>
      <c r="Q143" s="731">
        <v>16</v>
      </c>
      <c r="R143" s="730">
        <v>0.45</v>
      </c>
      <c r="S143" s="730">
        <v>0.12</v>
      </c>
      <c r="T143" s="730">
        <v>0.53</v>
      </c>
      <c r="U143" s="730">
        <v>0.06</v>
      </c>
      <c r="V143" s="736"/>
      <c r="W143" s="729"/>
      <c r="X143" s="765">
        <v>10</v>
      </c>
    </row>
    <row r="144" spans="1:24" s="160" customFormat="1" ht="15" customHeight="1">
      <c r="A144" s="951">
        <v>1</v>
      </c>
      <c r="B144" s="764" t="s">
        <v>2111</v>
      </c>
      <c r="C144" s="729">
        <v>160</v>
      </c>
      <c r="D144" s="730">
        <v>16</v>
      </c>
      <c r="E144" s="731">
        <v>30</v>
      </c>
      <c r="F144" s="730">
        <v>11.2</v>
      </c>
      <c r="G144" s="166"/>
      <c r="H144" s="167"/>
      <c r="I144" s="732">
        <f t="shared" si="5"/>
        <v>160</v>
      </c>
      <c r="J144" s="729">
        <v>100</v>
      </c>
      <c r="K144" s="729">
        <v>0</v>
      </c>
      <c r="L144" s="729">
        <v>60</v>
      </c>
      <c r="M144" s="729">
        <v>0</v>
      </c>
      <c r="N144" s="729">
        <v>0</v>
      </c>
      <c r="O144" s="731">
        <v>10</v>
      </c>
      <c r="P144" s="731">
        <v>5</v>
      </c>
      <c r="Q144" s="731">
        <v>5</v>
      </c>
      <c r="R144" s="730">
        <v>0.45</v>
      </c>
      <c r="S144" s="730">
        <v>0.12</v>
      </c>
      <c r="T144" s="730">
        <v>0.53</v>
      </c>
      <c r="U144" s="730">
        <v>0.06</v>
      </c>
      <c r="V144" s="736"/>
      <c r="W144" s="729"/>
      <c r="X144" s="765">
        <v>10</v>
      </c>
    </row>
    <row r="145" spans="1:25" s="160" customFormat="1" ht="15" customHeight="1">
      <c r="A145" s="951"/>
      <c r="B145" s="764" t="s">
        <v>2046</v>
      </c>
      <c r="C145" s="735">
        <v>500</v>
      </c>
      <c r="D145" s="730">
        <v>50</v>
      </c>
      <c r="E145" s="731">
        <v>30</v>
      </c>
      <c r="F145" s="730">
        <v>35</v>
      </c>
      <c r="G145" s="166"/>
      <c r="H145" s="167"/>
      <c r="I145" s="732">
        <f t="shared" si="5"/>
        <v>500</v>
      </c>
      <c r="J145" s="735">
        <v>285</v>
      </c>
      <c r="K145" s="729">
        <v>0</v>
      </c>
      <c r="L145" s="735">
        <v>60</v>
      </c>
      <c r="M145" s="735">
        <v>0</v>
      </c>
      <c r="N145" s="735">
        <v>0</v>
      </c>
      <c r="O145" s="731">
        <v>10</v>
      </c>
      <c r="P145" s="731">
        <v>29</v>
      </c>
      <c r="Q145" s="731">
        <v>14</v>
      </c>
      <c r="R145" s="730">
        <v>0.49</v>
      </c>
      <c r="S145" s="730">
        <v>0.13</v>
      </c>
      <c r="T145" s="730">
        <v>1.08</v>
      </c>
      <c r="U145" s="730">
        <v>0.08</v>
      </c>
      <c r="V145" s="734"/>
      <c r="W145" s="734"/>
      <c r="X145" s="766">
        <v>10</v>
      </c>
    </row>
    <row r="146" spans="1:25" ht="15" customHeight="1">
      <c r="A146" s="951"/>
      <c r="B146" s="764" t="s">
        <v>2047</v>
      </c>
      <c r="C146" s="729">
        <v>400</v>
      </c>
      <c r="D146" s="730">
        <v>80</v>
      </c>
      <c r="E146" s="731">
        <v>30</v>
      </c>
      <c r="F146" s="730">
        <v>56</v>
      </c>
      <c r="G146" s="166"/>
      <c r="H146" s="167"/>
      <c r="I146" s="732">
        <f t="shared" si="5"/>
        <v>400</v>
      </c>
      <c r="J146" s="729">
        <v>210</v>
      </c>
      <c r="K146" s="729">
        <v>0</v>
      </c>
      <c r="L146" s="729">
        <v>30</v>
      </c>
      <c r="M146" s="729">
        <v>0</v>
      </c>
      <c r="N146" s="729">
        <v>0</v>
      </c>
      <c r="O146" s="731">
        <v>10</v>
      </c>
      <c r="P146" s="731">
        <v>21</v>
      </c>
      <c r="Q146" s="731">
        <v>21</v>
      </c>
      <c r="R146" s="730">
        <v>0.42</v>
      </c>
      <c r="S146" s="730">
        <v>0.11</v>
      </c>
      <c r="T146" s="730">
        <v>0.55000000000000004</v>
      </c>
      <c r="U146" s="730">
        <v>0.08</v>
      </c>
      <c r="V146" s="736"/>
      <c r="W146" s="729"/>
      <c r="X146" s="765">
        <v>5</v>
      </c>
      <c r="Y146" s="160"/>
    </row>
    <row r="147" spans="1:25" ht="15" customHeight="1">
      <c r="A147" s="952"/>
      <c r="B147" s="764" t="s">
        <v>2048</v>
      </c>
      <c r="C147" s="735">
        <v>600</v>
      </c>
      <c r="D147" s="730">
        <v>120</v>
      </c>
      <c r="E147" s="731">
        <v>30</v>
      </c>
      <c r="F147" s="730">
        <v>84</v>
      </c>
      <c r="G147" s="166"/>
      <c r="H147" s="167"/>
      <c r="I147" s="732">
        <f t="shared" si="5"/>
        <v>600</v>
      </c>
      <c r="J147" s="735">
        <v>215</v>
      </c>
      <c r="K147" s="729">
        <v>0</v>
      </c>
      <c r="L147" s="735">
        <v>60</v>
      </c>
      <c r="M147" s="735">
        <v>0</v>
      </c>
      <c r="N147" s="735">
        <v>0</v>
      </c>
      <c r="O147" s="731">
        <v>10</v>
      </c>
      <c r="P147" s="731">
        <v>22</v>
      </c>
      <c r="Q147" s="731">
        <v>22</v>
      </c>
      <c r="R147" s="730">
        <v>0.28999999999999998</v>
      </c>
      <c r="S147" s="730">
        <v>7.0000000000000007E-2</v>
      </c>
      <c r="T147" s="730">
        <v>0.5</v>
      </c>
      <c r="U147" s="730">
        <v>0.05</v>
      </c>
      <c r="V147" s="734"/>
      <c r="W147" s="734"/>
      <c r="X147" s="765">
        <v>5</v>
      </c>
      <c r="Y147" s="160"/>
    </row>
    <row r="148" spans="1:25" ht="15" customHeight="1">
      <c r="A148" s="951"/>
      <c r="B148" s="764" t="s">
        <v>2049</v>
      </c>
      <c r="C148" s="729">
        <v>50</v>
      </c>
      <c r="D148" s="730">
        <v>5</v>
      </c>
      <c r="E148" s="731">
        <v>30</v>
      </c>
      <c r="F148" s="730">
        <v>3.5</v>
      </c>
      <c r="G148" s="166"/>
      <c r="H148" s="167"/>
      <c r="I148" s="732">
        <f t="shared" si="5"/>
        <v>50</v>
      </c>
      <c r="J148" s="729">
        <v>185</v>
      </c>
      <c r="K148" s="729">
        <v>0</v>
      </c>
      <c r="L148" s="729">
        <v>60</v>
      </c>
      <c r="M148" s="729">
        <v>0</v>
      </c>
      <c r="N148" s="729">
        <v>0</v>
      </c>
      <c r="O148" s="731">
        <v>10</v>
      </c>
      <c r="P148" s="731">
        <v>19</v>
      </c>
      <c r="Q148" s="731">
        <v>19</v>
      </c>
      <c r="R148" s="730">
        <v>2.9099999999999997</v>
      </c>
      <c r="S148" s="730">
        <v>0.75000000000000011</v>
      </c>
      <c r="T148" s="730">
        <v>6.76</v>
      </c>
      <c r="U148" s="730">
        <v>0.59000000000000008</v>
      </c>
      <c r="V148" s="734"/>
      <c r="W148" s="734"/>
      <c r="X148" s="765">
        <v>10</v>
      </c>
      <c r="Y148" s="160"/>
    </row>
    <row r="149" spans="1:25" ht="15" customHeight="1">
      <c r="A149" s="951"/>
      <c r="B149" s="764" t="s">
        <v>2050</v>
      </c>
      <c r="C149" s="729">
        <v>50</v>
      </c>
      <c r="D149" s="730">
        <v>5</v>
      </c>
      <c r="E149" s="731">
        <v>30</v>
      </c>
      <c r="F149" s="730">
        <v>3.5</v>
      </c>
      <c r="G149" s="166"/>
      <c r="H149" s="167"/>
      <c r="I149" s="732">
        <f t="shared" si="5"/>
        <v>50</v>
      </c>
      <c r="J149" s="729">
        <v>185</v>
      </c>
      <c r="K149" s="729">
        <v>0</v>
      </c>
      <c r="L149" s="729">
        <v>60</v>
      </c>
      <c r="M149" s="729">
        <v>0</v>
      </c>
      <c r="N149" s="729">
        <v>0</v>
      </c>
      <c r="O149" s="731">
        <v>10</v>
      </c>
      <c r="P149" s="731">
        <v>19</v>
      </c>
      <c r="Q149" s="731">
        <v>19</v>
      </c>
      <c r="R149" s="730">
        <v>0.3</v>
      </c>
      <c r="S149" s="730">
        <v>0.12</v>
      </c>
      <c r="T149" s="730">
        <v>0.46</v>
      </c>
      <c r="U149" s="730">
        <v>0.05</v>
      </c>
      <c r="V149" s="736"/>
      <c r="W149" s="729">
        <v>9</v>
      </c>
      <c r="X149" s="765">
        <v>10</v>
      </c>
      <c r="Y149" s="160"/>
    </row>
    <row r="150" spans="1:25" ht="15" customHeight="1">
      <c r="A150" s="951"/>
      <c r="B150" s="764" t="s">
        <v>1751</v>
      </c>
      <c r="C150" s="735">
        <v>50</v>
      </c>
      <c r="D150" s="730">
        <v>10</v>
      </c>
      <c r="E150" s="731">
        <v>30</v>
      </c>
      <c r="F150" s="730">
        <v>7</v>
      </c>
      <c r="G150" s="166"/>
      <c r="H150" s="167"/>
      <c r="I150" s="732">
        <f t="shared" si="5"/>
        <v>50</v>
      </c>
      <c r="J150" s="735">
        <v>50</v>
      </c>
      <c r="K150" s="729">
        <v>0</v>
      </c>
      <c r="L150" s="735">
        <v>60</v>
      </c>
      <c r="M150" s="735">
        <v>0</v>
      </c>
      <c r="N150" s="735">
        <v>0</v>
      </c>
      <c r="O150" s="731">
        <v>10</v>
      </c>
      <c r="P150" s="731">
        <v>3</v>
      </c>
      <c r="Q150" s="731">
        <v>3</v>
      </c>
      <c r="R150" s="730">
        <v>0.62</v>
      </c>
      <c r="S150" s="730">
        <v>0.15</v>
      </c>
      <c r="T150" s="730">
        <v>0.56000000000000005</v>
      </c>
      <c r="U150" s="730">
        <v>0.05</v>
      </c>
      <c r="V150" s="734"/>
      <c r="W150" s="734"/>
      <c r="X150" s="766">
        <v>5</v>
      </c>
      <c r="Y150" s="160"/>
    </row>
    <row r="151" spans="1:25" ht="15" customHeight="1">
      <c r="A151" s="952"/>
      <c r="B151" s="764" t="s">
        <v>2051</v>
      </c>
      <c r="C151" s="729">
        <v>80</v>
      </c>
      <c r="D151" s="730">
        <v>16</v>
      </c>
      <c r="E151" s="731">
        <v>30</v>
      </c>
      <c r="F151" s="730">
        <v>11.2</v>
      </c>
      <c r="G151" s="166"/>
      <c r="H151" s="167"/>
      <c r="I151" s="732">
        <f t="shared" si="5"/>
        <v>80</v>
      </c>
      <c r="J151" s="729">
        <v>65</v>
      </c>
      <c r="K151" s="729">
        <v>0</v>
      </c>
      <c r="L151" s="729">
        <v>30</v>
      </c>
      <c r="M151" s="729">
        <v>0</v>
      </c>
      <c r="N151" s="729">
        <v>0</v>
      </c>
      <c r="O151" s="731">
        <v>10</v>
      </c>
      <c r="P151" s="731">
        <v>7</v>
      </c>
      <c r="Q151" s="731">
        <v>7</v>
      </c>
      <c r="R151" s="730">
        <v>0.57999999999999996</v>
      </c>
      <c r="S151" s="730">
        <v>0.09</v>
      </c>
      <c r="T151" s="730">
        <v>0.5</v>
      </c>
      <c r="U151" s="730">
        <v>0.3</v>
      </c>
      <c r="V151" s="736"/>
      <c r="W151" s="734">
        <v>0.5</v>
      </c>
      <c r="X151" s="765">
        <v>5</v>
      </c>
      <c r="Y151" s="160"/>
    </row>
    <row r="152" spans="1:25" ht="15" customHeight="1">
      <c r="A152" s="951"/>
      <c r="B152" s="764" t="s">
        <v>2052</v>
      </c>
      <c r="C152" s="729">
        <v>200</v>
      </c>
      <c r="D152" s="730">
        <v>40</v>
      </c>
      <c r="E152" s="731">
        <v>30</v>
      </c>
      <c r="F152" s="730">
        <v>28</v>
      </c>
      <c r="G152" s="166"/>
      <c r="H152" s="167"/>
      <c r="I152" s="732">
        <f t="shared" si="5"/>
        <v>200</v>
      </c>
      <c r="J152" s="729">
        <v>175</v>
      </c>
      <c r="K152" s="729">
        <v>0</v>
      </c>
      <c r="L152" s="729">
        <v>60</v>
      </c>
      <c r="M152" s="729">
        <v>0</v>
      </c>
      <c r="N152" s="729">
        <v>0</v>
      </c>
      <c r="O152" s="731">
        <v>10</v>
      </c>
      <c r="P152" s="731">
        <v>18</v>
      </c>
      <c r="Q152" s="731">
        <v>18</v>
      </c>
      <c r="R152" s="730">
        <v>0.76700000000000002</v>
      </c>
      <c r="S152" s="730">
        <v>0.28400000000000003</v>
      </c>
      <c r="T152" s="730">
        <v>1.6529999999999998</v>
      </c>
      <c r="U152" s="730">
        <v>0.30099999999999999</v>
      </c>
      <c r="V152" s="734"/>
      <c r="W152" s="734"/>
      <c r="X152" s="765">
        <v>5</v>
      </c>
      <c r="Y152" s="160"/>
    </row>
    <row r="153" spans="1:25" ht="15" customHeight="1">
      <c r="A153" s="951">
        <v>1</v>
      </c>
      <c r="B153" s="764" t="s">
        <v>2053</v>
      </c>
      <c r="C153" s="729">
        <v>200</v>
      </c>
      <c r="D153" s="730">
        <v>40</v>
      </c>
      <c r="E153" s="731">
        <v>30</v>
      </c>
      <c r="F153" s="730">
        <v>28</v>
      </c>
      <c r="G153" s="166"/>
      <c r="H153" s="167"/>
      <c r="I153" s="732">
        <f t="shared" si="5"/>
        <v>200</v>
      </c>
      <c r="J153" s="729">
        <v>175</v>
      </c>
      <c r="K153" s="729">
        <v>0</v>
      </c>
      <c r="L153" s="729">
        <v>60</v>
      </c>
      <c r="M153" s="729">
        <v>0</v>
      </c>
      <c r="N153" s="729">
        <v>0</v>
      </c>
      <c r="O153" s="731">
        <v>10</v>
      </c>
      <c r="P153" s="731">
        <v>18</v>
      </c>
      <c r="Q153" s="731">
        <v>18</v>
      </c>
      <c r="R153" s="730">
        <v>0.36</v>
      </c>
      <c r="S153" s="730">
        <v>0.13</v>
      </c>
      <c r="T153" s="730">
        <v>0.41</v>
      </c>
      <c r="U153" s="730">
        <v>0.18</v>
      </c>
      <c r="V153" s="736"/>
      <c r="W153" s="734">
        <v>1.1000000000000001</v>
      </c>
      <c r="X153" s="765">
        <v>5</v>
      </c>
      <c r="Y153" s="160"/>
    </row>
    <row r="154" spans="1:25" ht="15" customHeight="1">
      <c r="A154" s="951"/>
      <c r="B154" s="764" t="s">
        <v>2054</v>
      </c>
      <c r="C154" s="729">
        <v>350</v>
      </c>
      <c r="D154" s="730">
        <v>70</v>
      </c>
      <c r="E154" s="731">
        <v>30</v>
      </c>
      <c r="F154" s="730">
        <v>49</v>
      </c>
      <c r="G154" s="166"/>
      <c r="H154" s="167"/>
      <c r="I154" s="732">
        <f t="shared" si="5"/>
        <v>350</v>
      </c>
      <c r="J154" s="729">
        <v>210</v>
      </c>
      <c r="K154" s="729">
        <v>0</v>
      </c>
      <c r="L154" s="729">
        <v>60</v>
      </c>
      <c r="M154" s="729">
        <v>0</v>
      </c>
      <c r="N154" s="729">
        <v>0</v>
      </c>
      <c r="O154" s="731">
        <v>10</v>
      </c>
      <c r="P154" s="731">
        <v>21</v>
      </c>
      <c r="Q154" s="731">
        <v>21</v>
      </c>
      <c r="R154" s="730">
        <v>0.49</v>
      </c>
      <c r="S154" s="730">
        <v>0.11</v>
      </c>
      <c r="T154" s="730">
        <v>0.62</v>
      </c>
      <c r="U154" s="730">
        <v>0.13</v>
      </c>
      <c r="V154" s="736"/>
      <c r="W154" s="734"/>
      <c r="X154" s="765">
        <v>5</v>
      </c>
      <c r="Y154" s="160"/>
    </row>
    <row r="155" spans="1:25" ht="15" customHeight="1">
      <c r="A155" s="951"/>
      <c r="B155" s="764" t="s">
        <v>2055</v>
      </c>
      <c r="C155" s="729">
        <v>80</v>
      </c>
      <c r="D155" s="730">
        <v>16</v>
      </c>
      <c r="E155" s="731">
        <v>30</v>
      </c>
      <c r="F155" s="730">
        <v>11.2</v>
      </c>
      <c r="G155" s="166"/>
      <c r="H155" s="167"/>
      <c r="I155" s="732">
        <f t="shared" si="5"/>
        <v>80</v>
      </c>
      <c r="J155" s="729">
        <v>110</v>
      </c>
      <c r="K155" s="729">
        <v>0</v>
      </c>
      <c r="L155" s="729">
        <v>30</v>
      </c>
      <c r="M155" s="729">
        <v>0</v>
      </c>
      <c r="N155" s="729">
        <v>0</v>
      </c>
      <c r="O155" s="731">
        <v>10</v>
      </c>
      <c r="P155" s="731">
        <v>11</v>
      </c>
      <c r="Q155" s="731">
        <v>11</v>
      </c>
      <c r="R155" s="730">
        <v>1.1099999999999999</v>
      </c>
      <c r="S155" s="730">
        <v>0.38</v>
      </c>
      <c r="T155" s="730">
        <v>1.53</v>
      </c>
      <c r="U155" s="730">
        <v>0.14000000000000001</v>
      </c>
      <c r="V155" s="734"/>
      <c r="W155" s="734"/>
      <c r="X155" s="765">
        <v>5</v>
      </c>
      <c r="Y155" s="160"/>
    </row>
    <row r="156" spans="1:25">
      <c r="A156" s="951"/>
      <c r="B156" s="764" t="s">
        <v>2056</v>
      </c>
      <c r="C156" s="729">
        <v>80</v>
      </c>
      <c r="D156" s="730">
        <v>16</v>
      </c>
      <c r="E156" s="731">
        <v>30</v>
      </c>
      <c r="F156" s="730">
        <v>11.2</v>
      </c>
      <c r="G156" s="166"/>
      <c r="H156" s="167"/>
      <c r="I156" s="732">
        <f t="shared" si="5"/>
        <v>80</v>
      </c>
      <c r="J156" s="729">
        <v>110</v>
      </c>
      <c r="K156" s="729">
        <v>0</v>
      </c>
      <c r="L156" s="729">
        <v>30</v>
      </c>
      <c r="M156" s="729">
        <v>0</v>
      </c>
      <c r="N156" s="729">
        <v>0</v>
      </c>
      <c r="O156" s="731">
        <v>10</v>
      </c>
      <c r="P156" s="731">
        <v>11</v>
      </c>
      <c r="Q156" s="731">
        <v>11</v>
      </c>
      <c r="R156" s="730">
        <v>0.5</v>
      </c>
      <c r="S156" s="730">
        <v>0.23</v>
      </c>
      <c r="T156" s="730">
        <v>0.64</v>
      </c>
      <c r="U156" s="730">
        <v>7.0000000000000007E-2</v>
      </c>
      <c r="V156" s="736"/>
      <c r="W156" s="729">
        <v>1</v>
      </c>
      <c r="X156" s="765">
        <v>5</v>
      </c>
      <c r="Y156" s="160"/>
    </row>
    <row r="157" spans="1:25">
      <c r="A157" s="951"/>
      <c r="B157" s="764" t="s">
        <v>2057</v>
      </c>
      <c r="C157" s="735">
        <v>100</v>
      </c>
      <c r="D157" s="730">
        <v>20</v>
      </c>
      <c r="E157" s="731">
        <v>30</v>
      </c>
      <c r="F157" s="730">
        <v>14</v>
      </c>
      <c r="G157" s="166"/>
      <c r="H157" s="167"/>
      <c r="I157" s="732">
        <f t="shared" si="5"/>
        <v>100</v>
      </c>
      <c r="J157" s="729">
        <v>100</v>
      </c>
      <c r="K157" s="729">
        <v>0</v>
      </c>
      <c r="L157" s="735">
        <v>60</v>
      </c>
      <c r="M157" s="735">
        <v>0</v>
      </c>
      <c r="N157" s="735">
        <v>0</v>
      </c>
      <c r="O157" s="731">
        <v>10</v>
      </c>
      <c r="P157" s="731">
        <v>10</v>
      </c>
      <c r="Q157" s="731">
        <v>10</v>
      </c>
      <c r="R157" s="730">
        <v>0.78</v>
      </c>
      <c r="S157" s="730">
        <v>0.28000000000000003</v>
      </c>
      <c r="T157" s="730">
        <v>1.75</v>
      </c>
      <c r="U157" s="730">
        <v>0.18</v>
      </c>
      <c r="V157" s="734"/>
      <c r="W157" s="734"/>
      <c r="X157" s="765">
        <v>5</v>
      </c>
      <c r="Y157" s="160"/>
    </row>
    <row r="158" spans="1:25">
      <c r="A158" s="951"/>
      <c r="B158" s="764" t="s">
        <v>2058</v>
      </c>
      <c r="C158" s="729">
        <v>100</v>
      </c>
      <c r="D158" s="730">
        <v>20</v>
      </c>
      <c r="E158" s="731">
        <v>30</v>
      </c>
      <c r="F158" s="730">
        <v>14</v>
      </c>
      <c r="G158" s="166"/>
      <c r="H158" s="167"/>
      <c r="I158" s="732">
        <f t="shared" ref="I158:I189" si="6">IF(AND(G158="",H158=""),C158,IF(G158="",D158-(D158*H158/100),100*G158*C158/D158/(100-H158)))</f>
        <v>100</v>
      </c>
      <c r="J158" s="729">
        <v>100</v>
      </c>
      <c r="K158" s="729">
        <v>0</v>
      </c>
      <c r="L158" s="729">
        <v>60</v>
      </c>
      <c r="M158" s="729">
        <v>0</v>
      </c>
      <c r="N158" s="729">
        <v>0</v>
      </c>
      <c r="O158" s="731">
        <v>10</v>
      </c>
      <c r="P158" s="731">
        <v>10</v>
      </c>
      <c r="Q158" s="731">
        <v>10</v>
      </c>
      <c r="R158" s="730">
        <v>0.5</v>
      </c>
      <c r="S158" s="730">
        <v>0.21</v>
      </c>
      <c r="T158" s="730">
        <v>0.76</v>
      </c>
      <c r="U158" s="730">
        <v>7.0000000000000007E-2</v>
      </c>
      <c r="V158" s="736"/>
      <c r="W158" s="734"/>
      <c r="X158" s="765">
        <v>5</v>
      </c>
      <c r="Y158" s="160"/>
    </row>
    <row r="159" spans="1:25">
      <c r="A159" s="951">
        <v>1</v>
      </c>
      <c r="B159" s="764" t="s">
        <v>2059</v>
      </c>
      <c r="C159" s="729">
        <v>300</v>
      </c>
      <c r="D159" s="730">
        <v>60</v>
      </c>
      <c r="E159" s="731">
        <v>30</v>
      </c>
      <c r="F159" s="730">
        <v>42</v>
      </c>
      <c r="G159" s="166"/>
      <c r="H159" s="167"/>
      <c r="I159" s="732">
        <f t="shared" si="6"/>
        <v>300</v>
      </c>
      <c r="J159" s="729">
        <v>130</v>
      </c>
      <c r="K159" s="729">
        <v>0</v>
      </c>
      <c r="L159" s="729">
        <v>60</v>
      </c>
      <c r="M159" s="729">
        <v>0</v>
      </c>
      <c r="N159" s="729">
        <v>0</v>
      </c>
      <c r="O159" s="731">
        <v>10</v>
      </c>
      <c r="P159" s="731">
        <v>13</v>
      </c>
      <c r="Q159" s="731">
        <v>13</v>
      </c>
      <c r="R159" s="730">
        <v>0.37</v>
      </c>
      <c r="S159" s="730">
        <v>0.08</v>
      </c>
      <c r="T159" s="730">
        <v>0.66</v>
      </c>
      <c r="U159" s="730">
        <v>7.0000000000000007E-2</v>
      </c>
      <c r="V159" s="736">
        <v>0.46</v>
      </c>
      <c r="W159" s="729"/>
      <c r="X159" s="765">
        <v>5</v>
      </c>
      <c r="Y159" s="160"/>
    </row>
    <row r="160" spans="1:25">
      <c r="A160" s="951"/>
      <c r="B160" s="764" t="s">
        <v>2060</v>
      </c>
      <c r="C160" s="729">
        <v>350</v>
      </c>
      <c r="D160" s="730">
        <v>70</v>
      </c>
      <c r="E160" s="731">
        <v>30</v>
      </c>
      <c r="F160" s="730">
        <v>49</v>
      </c>
      <c r="G160" s="166"/>
      <c r="H160" s="167"/>
      <c r="I160" s="732">
        <f t="shared" si="6"/>
        <v>350</v>
      </c>
      <c r="J160" s="729">
        <v>180</v>
      </c>
      <c r="K160" s="729">
        <v>0</v>
      </c>
      <c r="L160" s="729">
        <v>60</v>
      </c>
      <c r="M160" s="729">
        <v>0</v>
      </c>
      <c r="N160" s="729">
        <v>0</v>
      </c>
      <c r="O160" s="731">
        <v>10</v>
      </c>
      <c r="P160" s="731">
        <v>18</v>
      </c>
      <c r="Q160" s="731">
        <v>18</v>
      </c>
      <c r="R160" s="730">
        <v>0.46</v>
      </c>
      <c r="S160" s="730">
        <v>0.16</v>
      </c>
      <c r="T160" s="730">
        <v>0.77</v>
      </c>
      <c r="U160" s="730">
        <v>0.05</v>
      </c>
      <c r="V160" s="736"/>
      <c r="W160" s="729"/>
      <c r="X160" s="765">
        <v>5</v>
      </c>
      <c r="Y160" s="160"/>
    </row>
    <row r="161" spans="1:25">
      <c r="A161" s="951"/>
      <c r="B161" s="764" t="s">
        <v>2061</v>
      </c>
      <c r="C161" s="735">
        <v>150</v>
      </c>
      <c r="D161" s="730">
        <v>30</v>
      </c>
      <c r="E161" s="731">
        <v>30</v>
      </c>
      <c r="F161" s="730">
        <v>21</v>
      </c>
      <c r="G161" s="166"/>
      <c r="H161" s="167"/>
      <c r="I161" s="732">
        <f t="shared" si="6"/>
        <v>150</v>
      </c>
      <c r="J161" s="735">
        <v>95</v>
      </c>
      <c r="K161" s="729">
        <v>0</v>
      </c>
      <c r="L161" s="735">
        <v>60</v>
      </c>
      <c r="M161" s="735">
        <v>0</v>
      </c>
      <c r="N161" s="735">
        <v>0</v>
      </c>
      <c r="O161" s="731">
        <v>10</v>
      </c>
      <c r="P161" s="731">
        <v>5</v>
      </c>
      <c r="Q161" s="731">
        <v>5</v>
      </c>
      <c r="R161" s="730">
        <v>0.35</v>
      </c>
      <c r="S161" s="730">
        <v>0.09</v>
      </c>
      <c r="T161" s="730">
        <v>0.37</v>
      </c>
      <c r="U161" s="730">
        <v>0.04</v>
      </c>
      <c r="V161" s="734"/>
      <c r="W161" s="734"/>
      <c r="X161" s="766">
        <v>5</v>
      </c>
      <c r="Y161" s="160"/>
    </row>
    <row r="162" spans="1:25">
      <c r="A162" s="952"/>
      <c r="B162" s="764" t="s">
        <v>2062</v>
      </c>
      <c r="C162" s="735">
        <v>25</v>
      </c>
      <c r="D162" s="730">
        <v>30</v>
      </c>
      <c r="E162" s="731">
        <v>30</v>
      </c>
      <c r="F162" s="730">
        <v>21</v>
      </c>
      <c r="G162" s="166"/>
      <c r="H162" s="167"/>
      <c r="I162" s="732">
        <f t="shared" si="6"/>
        <v>25</v>
      </c>
      <c r="J162" s="735">
        <v>95</v>
      </c>
      <c r="K162" s="729">
        <v>0</v>
      </c>
      <c r="L162" s="735">
        <v>60</v>
      </c>
      <c r="M162" s="735">
        <v>0</v>
      </c>
      <c r="N162" s="735">
        <v>0</v>
      </c>
      <c r="O162" s="731">
        <v>10</v>
      </c>
      <c r="P162" s="731">
        <v>5</v>
      </c>
      <c r="Q162" s="731">
        <v>5</v>
      </c>
      <c r="R162" s="730">
        <v>1.3540000000000001</v>
      </c>
      <c r="S162" s="730">
        <v>0.51</v>
      </c>
      <c r="T162" s="730">
        <v>3.266</v>
      </c>
      <c r="U162" s="730">
        <v>0.33</v>
      </c>
      <c r="V162" s="734"/>
      <c r="W162" s="734"/>
      <c r="X162" s="765">
        <v>7</v>
      </c>
      <c r="Y162" s="160"/>
    </row>
    <row r="163" spans="1:25">
      <c r="A163" s="952"/>
      <c r="B163" s="764" t="s">
        <v>2063</v>
      </c>
      <c r="C163" s="735">
        <v>25</v>
      </c>
      <c r="D163" s="730">
        <v>30</v>
      </c>
      <c r="E163" s="731">
        <v>30</v>
      </c>
      <c r="F163" s="730">
        <v>21</v>
      </c>
      <c r="G163" s="166"/>
      <c r="H163" s="167"/>
      <c r="I163" s="732">
        <f t="shared" si="6"/>
        <v>25</v>
      </c>
      <c r="J163" s="735">
        <v>95</v>
      </c>
      <c r="K163" s="729">
        <v>0</v>
      </c>
      <c r="L163" s="735">
        <v>60</v>
      </c>
      <c r="M163" s="735">
        <v>0</v>
      </c>
      <c r="N163" s="735">
        <v>0</v>
      </c>
      <c r="O163" s="731">
        <v>10</v>
      </c>
      <c r="P163" s="731">
        <v>5</v>
      </c>
      <c r="Q163" s="731">
        <v>5</v>
      </c>
      <c r="R163" s="730">
        <v>0.34</v>
      </c>
      <c r="S163" s="730">
        <v>0.12</v>
      </c>
      <c r="T163" s="730">
        <v>0.64</v>
      </c>
      <c r="U163" s="730">
        <v>7.0000000000000007E-2</v>
      </c>
      <c r="V163" s="734"/>
      <c r="W163" s="734"/>
      <c r="X163" s="765">
        <v>7</v>
      </c>
      <c r="Y163" s="160"/>
    </row>
    <row r="164" spans="1:25">
      <c r="A164" s="951">
        <v>1</v>
      </c>
      <c r="B164" s="764" t="s">
        <v>1302</v>
      </c>
      <c r="C164" s="729">
        <v>120</v>
      </c>
      <c r="D164" s="730">
        <v>24</v>
      </c>
      <c r="E164" s="731">
        <v>30</v>
      </c>
      <c r="F164" s="730">
        <v>16.8</v>
      </c>
      <c r="G164" s="166"/>
      <c r="H164" s="167"/>
      <c r="I164" s="732">
        <f t="shared" si="6"/>
        <v>120</v>
      </c>
      <c r="J164" s="729">
        <v>105</v>
      </c>
      <c r="K164" s="729">
        <v>0</v>
      </c>
      <c r="L164" s="729">
        <v>30</v>
      </c>
      <c r="M164" s="729">
        <v>0</v>
      </c>
      <c r="N164" s="729">
        <v>0</v>
      </c>
      <c r="O164" s="731">
        <v>10</v>
      </c>
      <c r="P164" s="731">
        <v>11</v>
      </c>
      <c r="Q164" s="731">
        <v>11</v>
      </c>
      <c r="R164" s="730">
        <v>0.27</v>
      </c>
      <c r="S164" s="730">
        <v>0.15</v>
      </c>
      <c r="T164" s="730">
        <v>0.35</v>
      </c>
      <c r="U164" s="730">
        <v>0.09</v>
      </c>
      <c r="V164" s="734"/>
      <c r="W164" s="734">
        <v>1</v>
      </c>
      <c r="X164" s="765">
        <v>5</v>
      </c>
      <c r="Y164" s="160"/>
    </row>
    <row r="165" spans="1:25">
      <c r="A165" s="951"/>
      <c r="B165" s="764" t="s">
        <v>2064</v>
      </c>
      <c r="C165" s="729">
        <v>120</v>
      </c>
      <c r="D165" s="730">
        <v>24</v>
      </c>
      <c r="E165" s="731">
        <v>30</v>
      </c>
      <c r="F165" s="730">
        <v>16.8</v>
      </c>
      <c r="G165" s="166"/>
      <c r="H165" s="167"/>
      <c r="I165" s="732">
        <f t="shared" si="6"/>
        <v>120</v>
      </c>
      <c r="J165" s="729">
        <v>105</v>
      </c>
      <c r="K165" s="729">
        <v>0</v>
      </c>
      <c r="L165" s="729">
        <v>30</v>
      </c>
      <c r="M165" s="729">
        <v>0</v>
      </c>
      <c r="N165" s="729">
        <v>0</v>
      </c>
      <c r="O165" s="731">
        <v>10</v>
      </c>
      <c r="P165" s="731">
        <v>10</v>
      </c>
      <c r="Q165" s="731">
        <v>10</v>
      </c>
      <c r="R165" s="730">
        <v>0.70750000000000002</v>
      </c>
      <c r="S165" s="730">
        <v>0.28541666666666665</v>
      </c>
      <c r="T165" s="730">
        <v>1.1104166666666666</v>
      </c>
      <c r="U165" s="730">
        <v>0.26708333333333334</v>
      </c>
      <c r="V165" s="736"/>
      <c r="W165" s="734"/>
      <c r="X165" s="765">
        <v>5</v>
      </c>
      <c r="Y165" s="160"/>
    </row>
    <row r="166" spans="1:25">
      <c r="A166" s="951">
        <v>1</v>
      </c>
      <c r="B166" s="764" t="s">
        <v>2065</v>
      </c>
      <c r="C166" s="729">
        <v>200</v>
      </c>
      <c r="D166" s="730">
        <v>20</v>
      </c>
      <c r="E166" s="731">
        <v>10</v>
      </c>
      <c r="F166" s="730">
        <v>18</v>
      </c>
      <c r="G166" s="166"/>
      <c r="H166" s="167"/>
      <c r="I166" s="732">
        <f t="shared" si="6"/>
        <v>200</v>
      </c>
      <c r="J166" s="729">
        <v>145</v>
      </c>
      <c r="K166" s="729">
        <v>0</v>
      </c>
      <c r="L166" s="735">
        <v>60</v>
      </c>
      <c r="M166" s="735">
        <v>0</v>
      </c>
      <c r="N166" s="735">
        <v>0</v>
      </c>
      <c r="O166" s="731">
        <v>10</v>
      </c>
      <c r="P166" s="731">
        <v>7</v>
      </c>
      <c r="Q166" s="731">
        <v>7</v>
      </c>
      <c r="R166" s="730">
        <v>0.43</v>
      </c>
      <c r="S166" s="730">
        <v>0.09</v>
      </c>
      <c r="T166" s="730">
        <v>0.41</v>
      </c>
      <c r="U166" s="730">
        <v>0.09</v>
      </c>
      <c r="V166" s="734"/>
      <c r="W166" s="734"/>
      <c r="X166" s="765">
        <v>10</v>
      </c>
      <c r="Y166" s="160"/>
    </row>
    <row r="167" spans="1:25">
      <c r="A167" s="951"/>
      <c r="B167" s="764" t="s">
        <v>2066</v>
      </c>
      <c r="C167" s="729">
        <v>300</v>
      </c>
      <c r="D167" s="730">
        <v>30</v>
      </c>
      <c r="E167" s="731">
        <v>10</v>
      </c>
      <c r="F167" s="730">
        <v>27</v>
      </c>
      <c r="G167" s="166"/>
      <c r="H167" s="167"/>
      <c r="I167" s="732">
        <f t="shared" si="6"/>
        <v>300</v>
      </c>
      <c r="J167" s="729">
        <v>210</v>
      </c>
      <c r="K167" s="729">
        <v>0</v>
      </c>
      <c r="L167" s="729">
        <v>60</v>
      </c>
      <c r="M167" s="729">
        <v>0</v>
      </c>
      <c r="N167" s="729">
        <v>0</v>
      </c>
      <c r="O167" s="731">
        <v>10</v>
      </c>
      <c r="P167" s="731">
        <v>21</v>
      </c>
      <c r="Q167" s="731">
        <v>21</v>
      </c>
      <c r="R167" s="730">
        <v>0.5</v>
      </c>
      <c r="S167" s="730">
        <v>0.13700000000000001</v>
      </c>
      <c r="T167" s="730">
        <v>0.52</v>
      </c>
      <c r="U167" s="730">
        <v>7.0000000000000007E-2</v>
      </c>
      <c r="V167" s="736"/>
      <c r="W167" s="729"/>
      <c r="X167" s="765">
        <v>10</v>
      </c>
      <c r="Y167" s="160"/>
    </row>
    <row r="168" spans="1:25">
      <c r="A168" s="951"/>
      <c r="B168" s="764" t="s">
        <v>2067</v>
      </c>
      <c r="C168" s="729">
        <v>200</v>
      </c>
      <c r="D168" s="730">
        <v>20</v>
      </c>
      <c r="E168" s="731">
        <v>10</v>
      </c>
      <c r="F168" s="730">
        <v>18</v>
      </c>
      <c r="G168" s="166"/>
      <c r="H168" s="167"/>
      <c r="I168" s="732">
        <f t="shared" si="6"/>
        <v>200</v>
      </c>
      <c r="J168" s="729">
        <v>180</v>
      </c>
      <c r="K168" s="729">
        <v>0</v>
      </c>
      <c r="L168" s="729">
        <v>60</v>
      </c>
      <c r="M168" s="729">
        <v>0</v>
      </c>
      <c r="N168" s="729">
        <v>0</v>
      </c>
      <c r="O168" s="731">
        <v>10</v>
      </c>
      <c r="P168" s="731">
        <v>18</v>
      </c>
      <c r="Q168" s="731">
        <v>9</v>
      </c>
      <c r="R168" s="730">
        <v>0.5</v>
      </c>
      <c r="S168" s="730">
        <v>0.13700000000000001</v>
      </c>
      <c r="T168" s="730">
        <v>0.52</v>
      </c>
      <c r="U168" s="730">
        <v>7.0000000000000007E-2</v>
      </c>
      <c r="V168" s="736"/>
      <c r="W168" s="729"/>
      <c r="X168" s="765">
        <v>10</v>
      </c>
      <c r="Y168" s="160"/>
    </row>
    <row r="169" spans="1:25">
      <c r="A169" s="951"/>
      <c r="B169" s="764" t="s">
        <v>2068</v>
      </c>
      <c r="C169" s="729">
        <v>500</v>
      </c>
      <c r="D169" s="730">
        <v>20</v>
      </c>
      <c r="E169" s="731">
        <v>10</v>
      </c>
      <c r="F169" s="730">
        <v>18</v>
      </c>
      <c r="G169" s="166"/>
      <c r="H169" s="167"/>
      <c r="I169" s="732">
        <f t="shared" si="6"/>
        <v>500</v>
      </c>
      <c r="J169" s="729">
        <v>310</v>
      </c>
      <c r="K169" s="729">
        <v>0</v>
      </c>
      <c r="L169" s="729">
        <v>60</v>
      </c>
      <c r="M169" s="729">
        <v>0</v>
      </c>
      <c r="N169" s="729">
        <v>0</v>
      </c>
      <c r="O169" s="731">
        <v>10</v>
      </c>
      <c r="P169" s="731">
        <v>31</v>
      </c>
      <c r="Q169" s="731">
        <v>31</v>
      </c>
      <c r="R169" s="730">
        <v>0.5</v>
      </c>
      <c r="S169" s="730">
        <v>0.13700000000000001</v>
      </c>
      <c r="T169" s="730">
        <v>0.52</v>
      </c>
      <c r="U169" s="730">
        <v>7.0000000000000007E-2</v>
      </c>
      <c r="V169" s="736"/>
      <c r="W169" s="729"/>
      <c r="X169" s="765">
        <v>10</v>
      </c>
      <c r="Y169" s="160"/>
    </row>
    <row r="170" spans="1:25">
      <c r="A170" s="951"/>
      <c r="B170" s="764" t="s">
        <v>2069</v>
      </c>
      <c r="C170" s="729">
        <v>280</v>
      </c>
      <c r="D170" s="730">
        <v>28</v>
      </c>
      <c r="E170" s="731">
        <v>10</v>
      </c>
      <c r="F170" s="730">
        <v>25.2</v>
      </c>
      <c r="G170" s="166"/>
      <c r="H170" s="167"/>
      <c r="I170" s="732">
        <f t="shared" si="6"/>
        <v>280</v>
      </c>
      <c r="J170" s="729">
        <v>240</v>
      </c>
      <c r="K170" s="729">
        <v>0</v>
      </c>
      <c r="L170" s="729">
        <v>60</v>
      </c>
      <c r="M170" s="729">
        <v>0</v>
      </c>
      <c r="N170" s="729">
        <v>0</v>
      </c>
      <c r="O170" s="731">
        <v>10</v>
      </c>
      <c r="P170" s="731">
        <v>24</v>
      </c>
      <c r="Q170" s="731">
        <v>12</v>
      </c>
      <c r="R170" s="730">
        <v>0.5</v>
      </c>
      <c r="S170" s="730">
        <v>0.13700000000000001</v>
      </c>
      <c r="T170" s="730">
        <v>0.52</v>
      </c>
      <c r="U170" s="730">
        <v>7.0000000000000007E-2</v>
      </c>
      <c r="V170" s="736"/>
      <c r="W170" s="729"/>
      <c r="X170" s="765">
        <v>10</v>
      </c>
      <c r="Y170" s="160"/>
    </row>
    <row r="171" spans="1:25">
      <c r="A171" s="951">
        <v>1</v>
      </c>
      <c r="B171" s="764" t="s">
        <v>2070</v>
      </c>
      <c r="C171" s="729">
        <v>300</v>
      </c>
      <c r="D171" s="730">
        <v>60</v>
      </c>
      <c r="E171" s="731">
        <v>30</v>
      </c>
      <c r="F171" s="730">
        <v>42</v>
      </c>
      <c r="G171" s="166"/>
      <c r="H171" s="167"/>
      <c r="I171" s="732">
        <f t="shared" si="6"/>
        <v>300</v>
      </c>
      <c r="J171" s="729">
        <v>160</v>
      </c>
      <c r="K171" s="729">
        <v>0</v>
      </c>
      <c r="L171" s="729">
        <v>60</v>
      </c>
      <c r="M171" s="729">
        <v>0</v>
      </c>
      <c r="N171" s="729">
        <v>0</v>
      </c>
      <c r="O171" s="731">
        <v>10</v>
      </c>
      <c r="P171" s="731">
        <v>16</v>
      </c>
      <c r="Q171" s="731">
        <v>16</v>
      </c>
      <c r="R171" s="730">
        <v>0.4</v>
      </c>
      <c r="S171" s="730">
        <v>0.11</v>
      </c>
      <c r="T171" s="730">
        <v>0.5</v>
      </c>
      <c r="U171" s="730">
        <v>0.08</v>
      </c>
      <c r="V171" s="736"/>
      <c r="W171" s="729"/>
      <c r="X171" s="765">
        <v>5</v>
      </c>
      <c r="Y171" s="160"/>
    </row>
    <row r="172" spans="1:25">
      <c r="A172" s="951">
        <v>1</v>
      </c>
      <c r="B172" s="764" t="s">
        <v>2071</v>
      </c>
      <c r="C172" s="729">
        <v>15</v>
      </c>
      <c r="D172" s="730">
        <v>10</v>
      </c>
      <c r="E172" s="731">
        <v>30</v>
      </c>
      <c r="F172" s="730">
        <v>7</v>
      </c>
      <c r="G172" s="166"/>
      <c r="H172" s="167"/>
      <c r="I172" s="732">
        <f t="shared" si="6"/>
        <v>15</v>
      </c>
      <c r="J172" s="729">
        <v>105</v>
      </c>
      <c r="K172" s="729">
        <v>0</v>
      </c>
      <c r="L172" s="729">
        <v>60</v>
      </c>
      <c r="M172" s="729">
        <v>0</v>
      </c>
      <c r="N172" s="729">
        <v>0</v>
      </c>
      <c r="O172" s="731">
        <v>10</v>
      </c>
      <c r="P172" s="731">
        <v>5</v>
      </c>
      <c r="Q172" s="731">
        <v>5</v>
      </c>
      <c r="R172" s="730">
        <v>4.3</v>
      </c>
      <c r="S172" s="730">
        <v>2</v>
      </c>
      <c r="T172" s="730">
        <v>3.02</v>
      </c>
      <c r="U172" s="730">
        <v>0.76</v>
      </c>
      <c r="V172" s="729"/>
      <c r="W172" s="734"/>
      <c r="X172" s="765">
        <v>1.5</v>
      </c>
      <c r="Y172" s="160"/>
    </row>
    <row r="173" spans="1:25">
      <c r="A173" s="951"/>
      <c r="B173" s="764" t="s">
        <v>2072</v>
      </c>
      <c r="C173" s="729">
        <v>15</v>
      </c>
      <c r="D173" s="730">
        <v>10</v>
      </c>
      <c r="E173" s="731">
        <v>30</v>
      </c>
      <c r="F173" s="730">
        <v>7</v>
      </c>
      <c r="G173" s="166"/>
      <c r="H173" s="167"/>
      <c r="I173" s="732">
        <f t="shared" si="6"/>
        <v>15</v>
      </c>
      <c r="J173" s="729">
        <v>105</v>
      </c>
      <c r="K173" s="729">
        <v>0</v>
      </c>
      <c r="L173" s="729">
        <v>60</v>
      </c>
      <c r="M173" s="729">
        <v>0</v>
      </c>
      <c r="N173" s="729">
        <v>0</v>
      </c>
      <c r="O173" s="731">
        <v>10</v>
      </c>
      <c r="P173" s="731">
        <v>5</v>
      </c>
      <c r="Q173" s="731">
        <v>5</v>
      </c>
      <c r="R173" s="730">
        <v>3.6</v>
      </c>
      <c r="S173" s="730">
        <v>1.71</v>
      </c>
      <c r="T173" s="730">
        <v>0.92</v>
      </c>
      <c r="U173" s="730">
        <v>0.48</v>
      </c>
      <c r="V173" s="734"/>
      <c r="W173" s="734">
        <v>1</v>
      </c>
      <c r="X173" s="765">
        <v>1.5</v>
      </c>
      <c r="Y173" s="160"/>
    </row>
    <row r="174" spans="1:25" ht="18.75" customHeight="1">
      <c r="A174" s="951"/>
      <c r="B174" s="764" t="s">
        <v>2073</v>
      </c>
      <c r="C174" s="735">
        <v>50</v>
      </c>
      <c r="D174" s="730">
        <v>12.5</v>
      </c>
      <c r="E174" s="731">
        <v>30</v>
      </c>
      <c r="F174" s="730">
        <v>8.75</v>
      </c>
      <c r="G174" s="166"/>
      <c r="H174" s="167"/>
      <c r="I174" s="732">
        <f t="shared" si="6"/>
        <v>50</v>
      </c>
      <c r="J174" s="735">
        <v>50</v>
      </c>
      <c r="K174" s="729">
        <v>0</v>
      </c>
      <c r="L174" s="735">
        <v>60</v>
      </c>
      <c r="M174" s="735">
        <v>0</v>
      </c>
      <c r="N174" s="735">
        <v>0</v>
      </c>
      <c r="O174" s="731">
        <v>10</v>
      </c>
      <c r="P174" s="731">
        <v>3</v>
      </c>
      <c r="Q174" s="731">
        <v>3</v>
      </c>
      <c r="R174" s="730">
        <v>0.24</v>
      </c>
      <c r="S174" s="730">
        <v>0.08</v>
      </c>
      <c r="T174" s="730">
        <v>0.66</v>
      </c>
      <c r="U174" s="730">
        <v>0.04</v>
      </c>
      <c r="V174" s="734"/>
      <c r="W174" s="734"/>
      <c r="X174" s="766">
        <v>4</v>
      </c>
      <c r="Y174" s="160"/>
    </row>
    <row r="175" spans="1:25" ht="16.5" customHeight="1">
      <c r="A175" s="951"/>
      <c r="B175" s="764" t="s">
        <v>2074</v>
      </c>
      <c r="C175" s="735">
        <v>50</v>
      </c>
      <c r="D175" s="730">
        <v>12.5</v>
      </c>
      <c r="E175" s="731">
        <v>30</v>
      </c>
      <c r="F175" s="730">
        <v>8.75</v>
      </c>
      <c r="G175" s="166"/>
      <c r="H175" s="167"/>
      <c r="I175" s="732">
        <f t="shared" si="6"/>
        <v>50</v>
      </c>
      <c r="J175" s="735">
        <v>50</v>
      </c>
      <c r="K175" s="729">
        <v>0</v>
      </c>
      <c r="L175" s="735">
        <v>60</v>
      </c>
      <c r="M175" s="735">
        <v>0</v>
      </c>
      <c r="N175" s="735">
        <v>0</v>
      </c>
      <c r="O175" s="731">
        <v>10</v>
      </c>
      <c r="P175" s="731">
        <v>3</v>
      </c>
      <c r="Q175" s="731">
        <v>3</v>
      </c>
      <c r="R175" s="730">
        <v>0.3</v>
      </c>
      <c r="S175" s="730">
        <v>0.09</v>
      </c>
      <c r="T175" s="730">
        <v>0.31</v>
      </c>
      <c r="U175" s="730">
        <v>0.04</v>
      </c>
      <c r="V175" s="734"/>
      <c r="W175" s="734"/>
      <c r="X175" s="766">
        <v>4</v>
      </c>
      <c r="Y175" s="160"/>
    </row>
    <row r="176" spans="1:25">
      <c r="A176" s="951"/>
      <c r="B176" s="764" t="s">
        <v>1299</v>
      </c>
      <c r="C176" s="735">
        <v>550</v>
      </c>
      <c r="D176" s="730">
        <v>55</v>
      </c>
      <c r="E176" s="731">
        <v>30</v>
      </c>
      <c r="F176" s="730">
        <v>38.5</v>
      </c>
      <c r="G176" s="166"/>
      <c r="H176" s="167"/>
      <c r="I176" s="732">
        <f t="shared" si="6"/>
        <v>550</v>
      </c>
      <c r="J176" s="735">
        <v>245</v>
      </c>
      <c r="K176" s="729">
        <v>0</v>
      </c>
      <c r="L176" s="735">
        <v>60</v>
      </c>
      <c r="M176" s="735">
        <v>0</v>
      </c>
      <c r="N176" s="735">
        <v>0</v>
      </c>
      <c r="O176" s="731">
        <v>10</v>
      </c>
      <c r="P176" s="731">
        <v>25</v>
      </c>
      <c r="Q176" s="731">
        <v>25</v>
      </c>
      <c r="R176" s="730">
        <v>0.37</v>
      </c>
      <c r="S176" s="730">
        <v>0.11</v>
      </c>
      <c r="T176" s="730">
        <v>0.5</v>
      </c>
      <c r="U176" s="730">
        <v>0.06</v>
      </c>
      <c r="V176" s="734"/>
      <c r="W176" s="734"/>
      <c r="X176" s="765">
        <v>10</v>
      </c>
      <c r="Y176" s="160"/>
    </row>
    <row r="177" spans="1:25">
      <c r="A177" s="951">
        <v>1</v>
      </c>
      <c r="B177" s="764" t="s">
        <v>2075</v>
      </c>
      <c r="C177" s="729">
        <v>9</v>
      </c>
      <c r="D177" s="730">
        <v>10</v>
      </c>
      <c r="E177" s="731">
        <v>30</v>
      </c>
      <c r="F177" s="730">
        <v>7</v>
      </c>
      <c r="G177" s="166"/>
      <c r="H177" s="167"/>
      <c r="I177" s="732">
        <f t="shared" si="6"/>
        <v>9</v>
      </c>
      <c r="J177" s="729">
        <v>65</v>
      </c>
      <c r="K177" s="729">
        <v>0</v>
      </c>
      <c r="L177" s="729">
        <v>60</v>
      </c>
      <c r="M177" s="729">
        <v>0</v>
      </c>
      <c r="N177" s="729">
        <v>0</v>
      </c>
      <c r="O177" s="731">
        <v>10</v>
      </c>
      <c r="P177" s="731">
        <v>7</v>
      </c>
      <c r="Q177" s="731">
        <v>7</v>
      </c>
      <c r="R177" s="730">
        <v>5</v>
      </c>
      <c r="S177" s="730">
        <v>2.0644444444444443</v>
      </c>
      <c r="T177" s="730">
        <v>2.5766666666666667</v>
      </c>
      <c r="U177" s="730">
        <v>0.67222222222222228</v>
      </c>
      <c r="V177" s="736"/>
      <c r="W177" s="734"/>
      <c r="X177" s="765">
        <v>1.5</v>
      </c>
      <c r="Y177" s="160"/>
    </row>
    <row r="178" spans="1:25">
      <c r="A178" s="951"/>
      <c r="B178" s="764" t="s">
        <v>2076</v>
      </c>
      <c r="C178" s="729">
        <v>9</v>
      </c>
      <c r="D178" s="730">
        <v>10</v>
      </c>
      <c r="E178" s="731">
        <v>30</v>
      </c>
      <c r="F178" s="730">
        <v>7</v>
      </c>
      <c r="G178" s="166"/>
      <c r="H178" s="167"/>
      <c r="I178" s="732">
        <f t="shared" si="6"/>
        <v>9</v>
      </c>
      <c r="J178" s="729">
        <v>65</v>
      </c>
      <c r="K178" s="729">
        <v>0</v>
      </c>
      <c r="L178" s="729">
        <v>60</v>
      </c>
      <c r="M178" s="729">
        <v>0</v>
      </c>
      <c r="N178" s="729">
        <v>0</v>
      </c>
      <c r="O178" s="731">
        <v>10</v>
      </c>
      <c r="P178" s="731">
        <v>7</v>
      </c>
      <c r="Q178" s="731">
        <v>7</v>
      </c>
      <c r="R178" s="730">
        <v>3.05</v>
      </c>
      <c r="S178" s="730">
        <v>1.53</v>
      </c>
      <c r="T178" s="730">
        <v>0.67</v>
      </c>
      <c r="U178" s="730">
        <v>0.34</v>
      </c>
      <c r="V178" s="734"/>
      <c r="W178" s="734">
        <v>1.4</v>
      </c>
      <c r="X178" s="765">
        <v>1.5</v>
      </c>
      <c r="Y178" s="160"/>
    </row>
    <row r="179" spans="1:25">
      <c r="A179" s="951">
        <v>1</v>
      </c>
      <c r="B179" s="764" t="s">
        <v>2077</v>
      </c>
      <c r="C179" s="729">
        <v>15</v>
      </c>
      <c r="D179" s="730">
        <v>10</v>
      </c>
      <c r="E179" s="731">
        <v>30</v>
      </c>
      <c r="F179" s="730">
        <v>7</v>
      </c>
      <c r="G179" s="166"/>
      <c r="H179" s="167"/>
      <c r="I179" s="732">
        <f t="shared" si="6"/>
        <v>15</v>
      </c>
      <c r="J179" s="729">
        <v>135</v>
      </c>
      <c r="K179" s="729">
        <v>0</v>
      </c>
      <c r="L179" s="729">
        <v>60</v>
      </c>
      <c r="M179" s="729">
        <v>0</v>
      </c>
      <c r="N179" s="729">
        <v>0</v>
      </c>
      <c r="O179" s="731">
        <v>10</v>
      </c>
      <c r="P179" s="731">
        <v>14</v>
      </c>
      <c r="Q179" s="731">
        <v>14</v>
      </c>
      <c r="R179" s="730">
        <v>7.8</v>
      </c>
      <c r="S179" s="730">
        <v>3.3699999999999997</v>
      </c>
      <c r="T179" s="730">
        <v>10.93</v>
      </c>
      <c r="U179" s="730">
        <v>0.9</v>
      </c>
      <c r="V179" s="736"/>
      <c r="W179" s="734"/>
      <c r="X179" s="765">
        <v>1.5</v>
      </c>
      <c r="Y179" s="160"/>
    </row>
    <row r="180" spans="1:25">
      <c r="A180" s="951"/>
      <c r="B180" s="764" t="s">
        <v>2078</v>
      </c>
      <c r="C180" s="729">
        <v>15</v>
      </c>
      <c r="D180" s="730">
        <v>10</v>
      </c>
      <c r="E180" s="731">
        <v>30</v>
      </c>
      <c r="F180" s="730">
        <v>7</v>
      </c>
      <c r="G180" s="166"/>
      <c r="H180" s="167"/>
      <c r="I180" s="732">
        <f t="shared" si="6"/>
        <v>15</v>
      </c>
      <c r="J180" s="729">
        <v>135</v>
      </c>
      <c r="K180" s="729">
        <v>0</v>
      </c>
      <c r="L180" s="729">
        <v>60</v>
      </c>
      <c r="M180" s="729">
        <v>0</v>
      </c>
      <c r="N180" s="729">
        <v>0</v>
      </c>
      <c r="O180" s="731">
        <v>10</v>
      </c>
      <c r="P180" s="731">
        <v>14</v>
      </c>
      <c r="Q180" s="731">
        <v>14</v>
      </c>
      <c r="R180" s="730">
        <v>5</v>
      </c>
      <c r="S180" s="730">
        <v>1.77</v>
      </c>
      <c r="T180" s="730">
        <v>0.93</v>
      </c>
      <c r="U180" s="730">
        <v>0.3</v>
      </c>
      <c r="V180" s="734"/>
      <c r="W180" s="734">
        <v>4</v>
      </c>
      <c r="X180" s="765">
        <v>1.5</v>
      </c>
      <c r="Y180" s="160"/>
    </row>
    <row r="181" spans="1:25">
      <c r="A181" s="951"/>
      <c r="B181" s="764" t="s">
        <v>2079</v>
      </c>
      <c r="C181" s="735">
        <v>12</v>
      </c>
      <c r="D181" s="730">
        <v>8</v>
      </c>
      <c r="E181" s="731">
        <v>30</v>
      </c>
      <c r="F181" s="730">
        <v>5.6</v>
      </c>
      <c r="G181" s="166"/>
      <c r="H181" s="167"/>
      <c r="I181" s="732">
        <f t="shared" si="6"/>
        <v>12</v>
      </c>
      <c r="J181" s="735">
        <v>80</v>
      </c>
      <c r="K181" s="729">
        <v>0</v>
      </c>
      <c r="L181" s="735">
        <v>60</v>
      </c>
      <c r="M181" s="735">
        <v>0</v>
      </c>
      <c r="N181" s="735">
        <v>0</v>
      </c>
      <c r="O181" s="731">
        <v>10</v>
      </c>
      <c r="P181" s="731">
        <v>8</v>
      </c>
      <c r="Q181" s="731">
        <v>8</v>
      </c>
      <c r="R181" s="730">
        <v>4.9249999999999998</v>
      </c>
      <c r="S181" s="730">
        <v>2.7099999999999995</v>
      </c>
      <c r="T181" s="730">
        <v>2.36</v>
      </c>
      <c r="U181" s="730">
        <v>0.68</v>
      </c>
      <c r="V181" s="734"/>
      <c r="W181" s="734"/>
      <c r="X181" s="766">
        <v>1.5</v>
      </c>
      <c r="Y181" s="160"/>
    </row>
    <row r="182" spans="1:25">
      <c r="A182" s="951"/>
      <c r="B182" s="764" t="s">
        <v>2080</v>
      </c>
      <c r="C182" s="735">
        <v>12</v>
      </c>
      <c r="D182" s="730">
        <v>8</v>
      </c>
      <c r="E182" s="731">
        <v>30</v>
      </c>
      <c r="F182" s="730">
        <v>5.6</v>
      </c>
      <c r="G182" s="166"/>
      <c r="H182" s="167"/>
      <c r="I182" s="732">
        <f t="shared" si="6"/>
        <v>12</v>
      </c>
      <c r="J182" s="735">
        <v>80</v>
      </c>
      <c r="K182" s="729">
        <v>0</v>
      </c>
      <c r="L182" s="735">
        <v>60</v>
      </c>
      <c r="M182" s="735">
        <v>0</v>
      </c>
      <c r="N182" s="735">
        <v>0</v>
      </c>
      <c r="O182" s="731">
        <v>10</v>
      </c>
      <c r="P182" s="731">
        <v>8</v>
      </c>
      <c r="Q182" s="731">
        <v>8</v>
      </c>
      <c r="R182" s="730">
        <v>3.23</v>
      </c>
      <c r="S182" s="730">
        <v>1.81</v>
      </c>
      <c r="T182" s="730">
        <v>0.65</v>
      </c>
      <c r="U182" s="730">
        <v>0.35</v>
      </c>
      <c r="V182" s="734"/>
      <c r="W182" s="734"/>
      <c r="X182" s="766">
        <v>1.5</v>
      </c>
      <c r="Y182" s="160"/>
    </row>
    <row r="183" spans="1:25">
      <c r="A183" s="951"/>
      <c r="B183" s="764" t="s">
        <v>2081</v>
      </c>
      <c r="C183" s="729">
        <v>500</v>
      </c>
      <c r="D183" s="730">
        <v>100</v>
      </c>
      <c r="E183" s="731">
        <v>30</v>
      </c>
      <c r="F183" s="730">
        <v>70</v>
      </c>
      <c r="G183" s="166"/>
      <c r="H183" s="167"/>
      <c r="I183" s="732">
        <f t="shared" si="6"/>
        <v>500</v>
      </c>
      <c r="J183" s="729">
        <v>150</v>
      </c>
      <c r="K183" s="729">
        <v>0</v>
      </c>
      <c r="L183" s="729">
        <v>60</v>
      </c>
      <c r="M183" s="729">
        <v>0</v>
      </c>
      <c r="N183" s="729">
        <v>0</v>
      </c>
      <c r="O183" s="731">
        <v>10</v>
      </c>
      <c r="P183" s="731">
        <v>15</v>
      </c>
      <c r="Q183" s="731">
        <v>15</v>
      </c>
      <c r="R183" s="730">
        <v>0.26</v>
      </c>
      <c r="S183" s="730">
        <v>0.1</v>
      </c>
      <c r="T183" s="730">
        <v>0.54</v>
      </c>
      <c r="U183" s="730">
        <v>0.08</v>
      </c>
      <c r="V183" s="736"/>
      <c r="W183" s="734"/>
      <c r="X183" s="765">
        <v>5</v>
      </c>
      <c r="Y183" s="160"/>
    </row>
    <row r="184" spans="1:25">
      <c r="A184" s="951"/>
      <c r="B184" s="764" t="s">
        <v>2082</v>
      </c>
      <c r="C184" s="729">
        <v>50</v>
      </c>
      <c r="D184" s="730">
        <v>5</v>
      </c>
      <c r="E184" s="731">
        <v>30</v>
      </c>
      <c r="F184" s="730">
        <v>3.5</v>
      </c>
      <c r="G184" s="166"/>
      <c r="H184" s="167"/>
      <c r="I184" s="732">
        <f t="shared" si="6"/>
        <v>50</v>
      </c>
      <c r="J184" s="729">
        <v>75</v>
      </c>
      <c r="K184" s="729">
        <v>0</v>
      </c>
      <c r="L184" s="729">
        <v>60</v>
      </c>
      <c r="M184" s="729">
        <v>0</v>
      </c>
      <c r="N184" s="729">
        <v>0</v>
      </c>
      <c r="O184" s="731">
        <v>10</v>
      </c>
      <c r="P184" s="731">
        <v>4</v>
      </c>
      <c r="Q184" s="731">
        <v>4</v>
      </c>
      <c r="R184" s="730">
        <v>0.56000000000000005</v>
      </c>
      <c r="S184" s="730">
        <v>0.12</v>
      </c>
      <c r="T184" s="730">
        <v>0.82</v>
      </c>
      <c r="U184" s="730">
        <v>0.14000000000000001</v>
      </c>
      <c r="V184" s="736"/>
      <c r="W184" s="734">
        <v>0.1</v>
      </c>
      <c r="X184" s="765">
        <v>10</v>
      </c>
      <c r="Y184" s="160"/>
    </row>
    <row r="185" spans="1:25">
      <c r="A185" s="951"/>
      <c r="B185" s="764" t="s">
        <v>2083</v>
      </c>
      <c r="C185" s="729">
        <v>20</v>
      </c>
      <c r="D185" s="730">
        <v>4</v>
      </c>
      <c r="E185" s="731">
        <v>30</v>
      </c>
      <c r="F185" s="730">
        <v>2.8</v>
      </c>
      <c r="G185" s="166"/>
      <c r="H185" s="167"/>
      <c r="I185" s="732">
        <f t="shared" si="6"/>
        <v>20</v>
      </c>
      <c r="J185" s="729">
        <v>75</v>
      </c>
      <c r="K185" s="729">
        <v>0</v>
      </c>
      <c r="L185" s="729">
        <v>60</v>
      </c>
      <c r="M185" s="729">
        <v>0</v>
      </c>
      <c r="N185" s="729">
        <v>0</v>
      </c>
      <c r="O185" s="731">
        <v>10</v>
      </c>
      <c r="P185" s="731">
        <v>4</v>
      </c>
      <c r="Q185" s="731">
        <v>4</v>
      </c>
      <c r="R185" s="730">
        <v>2.35</v>
      </c>
      <c r="S185" s="730">
        <v>0.5</v>
      </c>
      <c r="T185" s="730">
        <v>2.5</v>
      </c>
      <c r="U185" s="730">
        <v>0.45</v>
      </c>
      <c r="V185" s="736"/>
      <c r="W185" s="729"/>
      <c r="X185" s="765">
        <v>5</v>
      </c>
      <c r="Y185" s="160"/>
    </row>
    <row r="186" spans="1:25">
      <c r="A186" s="951">
        <v>1</v>
      </c>
      <c r="B186" s="764" t="s">
        <v>2084</v>
      </c>
      <c r="C186" s="729">
        <v>20</v>
      </c>
      <c r="D186" s="730">
        <v>4</v>
      </c>
      <c r="E186" s="731">
        <v>30</v>
      </c>
      <c r="F186" s="730">
        <v>2.8</v>
      </c>
      <c r="G186" s="166"/>
      <c r="H186" s="167"/>
      <c r="I186" s="732">
        <f t="shared" si="6"/>
        <v>20</v>
      </c>
      <c r="J186" s="729">
        <v>75</v>
      </c>
      <c r="K186" s="729">
        <v>0</v>
      </c>
      <c r="L186" s="729">
        <v>60</v>
      </c>
      <c r="M186" s="729">
        <v>0</v>
      </c>
      <c r="N186" s="729">
        <v>0</v>
      </c>
      <c r="O186" s="731">
        <v>10</v>
      </c>
      <c r="P186" s="731">
        <v>4</v>
      </c>
      <c r="Q186" s="731">
        <v>4</v>
      </c>
      <c r="R186" s="730">
        <v>0.95</v>
      </c>
      <c r="S186" s="730">
        <v>0.2</v>
      </c>
      <c r="T186" s="730">
        <v>0.45</v>
      </c>
      <c r="U186" s="730">
        <v>0.1</v>
      </c>
      <c r="V186" s="734"/>
      <c r="W186" s="734"/>
      <c r="X186" s="765">
        <v>5</v>
      </c>
      <c r="Y186" s="160"/>
    </row>
    <row r="187" spans="1:25" ht="18" customHeight="1">
      <c r="A187" s="951">
        <v>1</v>
      </c>
      <c r="B187" s="764" t="s">
        <v>2085</v>
      </c>
      <c r="C187" s="729">
        <v>7</v>
      </c>
      <c r="D187" s="730">
        <v>1.4</v>
      </c>
      <c r="E187" s="731">
        <v>30</v>
      </c>
      <c r="F187" s="730">
        <v>0.98</v>
      </c>
      <c r="G187" s="166"/>
      <c r="H187" s="167"/>
      <c r="I187" s="732">
        <f t="shared" si="6"/>
        <v>7</v>
      </c>
      <c r="J187" s="729">
        <v>75</v>
      </c>
      <c r="K187" s="729">
        <v>0</v>
      </c>
      <c r="L187" s="729">
        <v>60</v>
      </c>
      <c r="M187" s="729">
        <v>0</v>
      </c>
      <c r="N187" s="729">
        <v>0</v>
      </c>
      <c r="O187" s="731">
        <v>10</v>
      </c>
      <c r="P187" s="731">
        <v>4</v>
      </c>
      <c r="Q187" s="731">
        <v>4</v>
      </c>
      <c r="R187" s="730">
        <v>4.9500000000000011</v>
      </c>
      <c r="S187" s="730">
        <v>1.0571428571428572</v>
      </c>
      <c r="T187" s="730">
        <v>6.3071428571428569</v>
      </c>
      <c r="U187" s="730">
        <v>1.1000000000000001</v>
      </c>
      <c r="V187" s="734"/>
      <c r="W187" s="734"/>
      <c r="X187" s="765">
        <v>5</v>
      </c>
      <c r="Y187" s="160"/>
    </row>
    <row r="188" spans="1:25">
      <c r="A188" s="951"/>
      <c r="B188" s="764" t="s">
        <v>2086</v>
      </c>
      <c r="C188" s="729">
        <v>7</v>
      </c>
      <c r="D188" s="730">
        <v>1.4</v>
      </c>
      <c r="E188" s="731">
        <v>30</v>
      </c>
      <c r="F188" s="730">
        <v>0.98</v>
      </c>
      <c r="G188" s="166"/>
      <c r="H188" s="167"/>
      <c r="I188" s="732">
        <f t="shared" si="6"/>
        <v>7</v>
      </c>
      <c r="J188" s="729">
        <v>75</v>
      </c>
      <c r="K188" s="729">
        <v>0</v>
      </c>
      <c r="L188" s="729">
        <v>60</v>
      </c>
      <c r="M188" s="729">
        <v>0</v>
      </c>
      <c r="N188" s="729">
        <v>0</v>
      </c>
      <c r="O188" s="731">
        <v>10</v>
      </c>
      <c r="P188" s="731">
        <v>4</v>
      </c>
      <c r="Q188" s="731">
        <v>4</v>
      </c>
      <c r="R188" s="730">
        <v>0.95</v>
      </c>
      <c r="S188" s="730">
        <v>0.2</v>
      </c>
      <c r="T188" s="730">
        <v>0.45</v>
      </c>
      <c r="U188" s="730">
        <v>0.1</v>
      </c>
      <c r="V188" s="736"/>
      <c r="W188" s="729"/>
      <c r="X188" s="765">
        <v>5</v>
      </c>
      <c r="Y188" s="160"/>
    </row>
    <row r="189" spans="1:25">
      <c r="A189" s="951"/>
      <c r="B189" s="764" t="s">
        <v>2087</v>
      </c>
      <c r="C189" s="729">
        <v>300</v>
      </c>
      <c r="D189" s="730">
        <v>30</v>
      </c>
      <c r="E189" s="731">
        <v>30</v>
      </c>
      <c r="F189" s="730">
        <v>21</v>
      </c>
      <c r="G189" s="166"/>
      <c r="H189" s="167"/>
      <c r="I189" s="732">
        <f t="shared" si="6"/>
        <v>300</v>
      </c>
      <c r="J189" s="729">
        <v>180</v>
      </c>
      <c r="K189" s="729">
        <v>0</v>
      </c>
      <c r="L189" s="729">
        <v>60</v>
      </c>
      <c r="M189" s="729">
        <v>0</v>
      </c>
      <c r="N189" s="729">
        <v>0</v>
      </c>
      <c r="O189" s="731">
        <v>10</v>
      </c>
      <c r="P189" s="731">
        <v>18</v>
      </c>
      <c r="Q189" s="731">
        <v>18</v>
      </c>
      <c r="R189" s="730">
        <v>0.31</v>
      </c>
      <c r="S189" s="730">
        <v>0.1</v>
      </c>
      <c r="T189" s="730">
        <v>0.45</v>
      </c>
      <c r="U189" s="730">
        <v>0.11</v>
      </c>
      <c r="V189" s="736"/>
      <c r="W189" s="734">
        <v>0.2</v>
      </c>
      <c r="X189" s="765">
        <v>10</v>
      </c>
      <c r="Y189" s="160"/>
    </row>
    <row r="190" spans="1:25">
      <c r="A190" s="951">
        <v>1</v>
      </c>
      <c r="B190" s="764" t="s">
        <v>2088</v>
      </c>
      <c r="C190" s="729">
        <v>150</v>
      </c>
      <c r="D190" s="730">
        <v>30</v>
      </c>
      <c r="E190" s="731">
        <v>30</v>
      </c>
      <c r="F190" s="730">
        <v>21</v>
      </c>
      <c r="G190" s="166"/>
      <c r="H190" s="167"/>
      <c r="I190" s="732">
        <f t="shared" ref="I190:I212" si="7">IF(AND(G190="",H190=""),C190,IF(G190="",D190-(D190*H190/100),100*G190*C190/D190/(100-H190)))</f>
        <v>150</v>
      </c>
      <c r="J190" s="729">
        <v>180</v>
      </c>
      <c r="K190" s="729">
        <v>0</v>
      </c>
      <c r="L190" s="729">
        <v>60</v>
      </c>
      <c r="M190" s="729">
        <v>0</v>
      </c>
      <c r="N190" s="729">
        <v>0</v>
      </c>
      <c r="O190" s="731">
        <v>10</v>
      </c>
      <c r="P190" s="731">
        <v>18</v>
      </c>
      <c r="Q190" s="731">
        <v>18</v>
      </c>
      <c r="R190" s="730">
        <v>1.2</v>
      </c>
      <c r="S190" s="730">
        <v>0.34</v>
      </c>
      <c r="T190" s="730">
        <v>1.39</v>
      </c>
      <c r="U190" s="730">
        <v>0.3</v>
      </c>
      <c r="V190" s="736"/>
      <c r="W190" s="729"/>
      <c r="X190" s="765">
        <v>5</v>
      </c>
      <c r="Y190" s="160"/>
    </row>
    <row r="191" spans="1:25">
      <c r="A191" s="951"/>
      <c r="B191" s="764" t="s">
        <v>2089</v>
      </c>
      <c r="C191" s="729">
        <v>150</v>
      </c>
      <c r="D191" s="730">
        <v>30</v>
      </c>
      <c r="E191" s="731">
        <v>30</v>
      </c>
      <c r="F191" s="730">
        <v>21</v>
      </c>
      <c r="G191" s="166"/>
      <c r="H191" s="167"/>
      <c r="I191" s="732">
        <f t="shared" si="7"/>
        <v>150</v>
      </c>
      <c r="J191" s="729">
        <v>180</v>
      </c>
      <c r="K191" s="729">
        <v>0</v>
      </c>
      <c r="L191" s="729">
        <v>60</v>
      </c>
      <c r="M191" s="729">
        <v>0</v>
      </c>
      <c r="N191" s="729">
        <v>0</v>
      </c>
      <c r="O191" s="731">
        <v>10</v>
      </c>
      <c r="P191" s="731">
        <v>18</v>
      </c>
      <c r="Q191" s="731">
        <v>18</v>
      </c>
      <c r="R191" s="730">
        <v>0.57999999999999996</v>
      </c>
      <c r="S191" s="730">
        <v>0.14000000000000001</v>
      </c>
      <c r="T191" s="730">
        <v>0.49</v>
      </c>
      <c r="U191" s="730">
        <v>0.08</v>
      </c>
      <c r="V191" s="734"/>
      <c r="W191" s="734"/>
      <c r="X191" s="765">
        <v>5</v>
      </c>
      <c r="Y191" s="160"/>
    </row>
    <row r="192" spans="1:25">
      <c r="A192" s="951"/>
      <c r="B192" s="764" t="s">
        <v>2090</v>
      </c>
      <c r="C192" s="729">
        <v>50</v>
      </c>
      <c r="D192" s="730">
        <v>10</v>
      </c>
      <c r="E192" s="731">
        <v>30</v>
      </c>
      <c r="F192" s="730">
        <v>7</v>
      </c>
      <c r="G192" s="166"/>
      <c r="H192" s="167"/>
      <c r="I192" s="732">
        <f t="shared" si="7"/>
        <v>50</v>
      </c>
      <c r="J192" s="729">
        <v>180</v>
      </c>
      <c r="K192" s="729">
        <v>0</v>
      </c>
      <c r="L192" s="729">
        <v>60</v>
      </c>
      <c r="M192" s="729">
        <v>0</v>
      </c>
      <c r="N192" s="729">
        <v>0</v>
      </c>
      <c r="O192" s="731">
        <v>10</v>
      </c>
      <c r="P192" s="731">
        <v>18</v>
      </c>
      <c r="Q192" s="731">
        <v>18</v>
      </c>
      <c r="R192" s="730">
        <v>2.44</v>
      </c>
      <c r="S192" s="730">
        <v>0.74</v>
      </c>
      <c r="T192" s="730">
        <v>3.19</v>
      </c>
      <c r="U192" s="730">
        <v>0.74</v>
      </c>
      <c r="V192" s="734"/>
      <c r="W192" s="734"/>
      <c r="X192" s="765">
        <v>5</v>
      </c>
      <c r="Y192" s="160"/>
    </row>
    <row r="193" spans="1:25">
      <c r="A193" s="951"/>
      <c r="B193" s="764" t="s">
        <v>2091</v>
      </c>
      <c r="C193" s="729">
        <v>50</v>
      </c>
      <c r="D193" s="730">
        <v>10</v>
      </c>
      <c r="E193" s="731">
        <v>30</v>
      </c>
      <c r="F193" s="730">
        <v>7</v>
      </c>
      <c r="G193" s="166"/>
      <c r="H193" s="167"/>
      <c r="I193" s="732">
        <f t="shared" si="7"/>
        <v>50</v>
      </c>
      <c r="J193" s="729">
        <v>180</v>
      </c>
      <c r="K193" s="729">
        <v>0</v>
      </c>
      <c r="L193" s="729">
        <v>60</v>
      </c>
      <c r="M193" s="729">
        <v>0</v>
      </c>
      <c r="N193" s="729">
        <v>0</v>
      </c>
      <c r="O193" s="731">
        <v>10</v>
      </c>
      <c r="P193" s="731">
        <v>18</v>
      </c>
      <c r="Q193" s="731">
        <v>18</v>
      </c>
      <c r="R193" s="730">
        <v>0.57999999999999996</v>
      </c>
      <c r="S193" s="730">
        <v>0.14000000000000001</v>
      </c>
      <c r="T193" s="730">
        <v>0.49</v>
      </c>
      <c r="U193" s="730">
        <v>0.08</v>
      </c>
      <c r="V193" s="736"/>
      <c r="W193" s="729"/>
      <c r="X193" s="765">
        <v>5</v>
      </c>
      <c r="Y193" s="160"/>
    </row>
    <row r="194" spans="1:25">
      <c r="A194" s="951"/>
      <c r="B194" s="764" t="s">
        <v>2092</v>
      </c>
      <c r="C194" s="729">
        <v>300</v>
      </c>
      <c r="D194" s="730">
        <v>30</v>
      </c>
      <c r="E194" s="731">
        <v>30</v>
      </c>
      <c r="F194" s="730">
        <v>21</v>
      </c>
      <c r="G194" s="166"/>
      <c r="H194" s="167"/>
      <c r="I194" s="732">
        <f t="shared" si="7"/>
        <v>300</v>
      </c>
      <c r="J194" s="729">
        <v>215</v>
      </c>
      <c r="K194" s="729">
        <v>0</v>
      </c>
      <c r="L194" s="729">
        <v>60</v>
      </c>
      <c r="M194" s="729">
        <v>0</v>
      </c>
      <c r="N194" s="729">
        <v>0</v>
      </c>
      <c r="O194" s="731">
        <v>10</v>
      </c>
      <c r="P194" s="731">
        <v>22</v>
      </c>
      <c r="Q194" s="731">
        <v>22</v>
      </c>
      <c r="R194" s="730">
        <v>0.44</v>
      </c>
      <c r="S194" s="730">
        <v>0.13</v>
      </c>
      <c r="T194" s="730">
        <v>0.83</v>
      </c>
      <c r="U194" s="730">
        <v>0.14000000000000001</v>
      </c>
      <c r="V194" s="736"/>
      <c r="W194" s="734">
        <v>0.5</v>
      </c>
      <c r="X194" s="765">
        <v>10</v>
      </c>
      <c r="Y194" s="160"/>
    </row>
    <row r="195" spans="1:25">
      <c r="A195" s="951"/>
      <c r="B195" s="764" t="s">
        <v>2093</v>
      </c>
      <c r="C195" s="729">
        <v>150</v>
      </c>
      <c r="D195" s="730">
        <v>30</v>
      </c>
      <c r="E195" s="731">
        <v>30</v>
      </c>
      <c r="F195" s="730">
        <v>21</v>
      </c>
      <c r="G195" s="166"/>
      <c r="H195" s="167"/>
      <c r="I195" s="732">
        <f t="shared" si="7"/>
        <v>150</v>
      </c>
      <c r="J195" s="729">
        <v>215</v>
      </c>
      <c r="K195" s="729">
        <v>0</v>
      </c>
      <c r="L195" s="729">
        <v>60</v>
      </c>
      <c r="M195" s="729">
        <v>0</v>
      </c>
      <c r="N195" s="729">
        <v>0</v>
      </c>
      <c r="O195" s="731">
        <v>10</v>
      </c>
      <c r="P195" s="731">
        <v>22</v>
      </c>
      <c r="Q195" s="731">
        <v>22</v>
      </c>
      <c r="R195" s="730">
        <v>1.34</v>
      </c>
      <c r="S195" s="730">
        <v>0.4</v>
      </c>
      <c r="T195" s="730">
        <v>2.16</v>
      </c>
      <c r="U195" s="730">
        <v>0.4200000000000001</v>
      </c>
      <c r="V195" s="736"/>
      <c r="W195" s="729"/>
      <c r="X195" s="765">
        <v>5</v>
      </c>
      <c r="Y195" s="160"/>
    </row>
    <row r="196" spans="1:25">
      <c r="A196" s="951"/>
      <c r="B196" s="764" t="s">
        <v>2094</v>
      </c>
      <c r="C196" s="729">
        <v>150</v>
      </c>
      <c r="D196" s="730">
        <v>30</v>
      </c>
      <c r="E196" s="731">
        <v>30</v>
      </c>
      <c r="F196" s="730">
        <v>21</v>
      </c>
      <c r="G196" s="166"/>
      <c r="H196" s="167"/>
      <c r="I196" s="732">
        <f t="shared" si="7"/>
        <v>150</v>
      </c>
      <c r="J196" s="729">
        <v>215</v>
      </c>
      <c r="K196" s="729">
        <v>0</v>
      </c>
      <c r="L196" s="729">
        <v>60</v>
      </c>
      <c r="M196" s="729">
        <v>0</v>
      </c>
      <c r="N196" s="729">
        <v>0</v>
      </c>
      <c r="O196" s="731">
        <v>10</v>
      </c>
      <c r="P196" s="731">
        <v>22</v>
      </c>
      <c r="Q196" s="731">
        <v>22</v>
      </c>
      <c r="R196" s="730">
        <v>0.46</v>
      </c>
      <c r="S196" s="730">
        <v>0.14000000000000001</v>
      </c>
      <c r="T196" s="730">
        <v>0.5</v>
      </c>
      <c r="U196" s="730">
        <v>0.14000000000000001</v>
      </c>
      <c r="V196" s="734"/>
      <c r="W196" s="734"/>
      <c r="X196" s="765">
        <v>5</v>
      </c>
      <c r="Y196" s="160"/>
    </row>
    <row r="197" spans="1:25">
      <c r="A197" s="951"/>
      <c r="B197" s="764" t="s">
        <v>2095</v>
      </c>
      <c r="C197" s="729">
        <v>50</v>
      </c>
      <c r="D197" s="730">
        <v>10</v>
      </c>
      <c r="E197" s="731">
        <v>30</v>
      </c>
      <c r="F197" s="730">
        <v>7</v>
      </c>
      <c r="G197" s="166"/>
      <c r="H197" s="167"/>
      <c r="I197" s="732">
        <f t="shared" si="7"/>
        <v>50</v>
      </c>
      <c r="J197" s="729">
        <v>215</v>
      </c>
      <c r="K197" s="729">
        <v>0</v>
      </c>
      <c r="L197" s="729">
        <v>60</v>
      </c>
      <c r="M197" s="729">
        <v>0</v>
      </c>
      <c r="N197" s="729">
        <v>0</v>
      </c>
      <c r="O197" s="731">
        <v>10</v>
      </c>
      <c r="P197" s="731">
        <v>22</v>
      </c>
      <c r="Q197" s="731">
        <v>22</v>
      </c>
      <c r="R197" s="730">
        <v>3.1</v>
      </c>
      <c r="S197" s="730">
        <v>0.92</v>
      </c>
      <c r="T197" s="730">
        <v>5.48</v>
      </c>
      <c r="U197" s="730">
        <v>0.98000000000000009</v>
      </c>
      <c r="V197" s="734"/>
      <c r="W197" s="734"/>
      <c r="X197" s="765">
        <v>5</v>
      </c>
      <c r="Y197" s="160"/>
    </row>
    <row r="198" spans="1:25">
      <c r="A198" s="951"/>
      <c r="B198" s="764" t="s">
        <v>2096</v>
      </c>
      <c r="C198" s="729">
        <v>50</v>
      </c>
      <c r="D198" s="730">
        <v>10</v>
      </c>
      <c r="E198" s="731">
        <v>30</v>
      </c>
      <c r="F198" s="730">
        <v>7</v>
      </c>
      <c r="G198" s="166"/>
      <c r="H198" s="167"/>
      <c r="I198" s="732">
        <f t="shared" si="7"/>
        <v>50</v>
      </c>
      <c r="J198" s="729">
        <v>215</v>
      </c>
      <c r="K198" s="729">
        <v>0</v>
      </c>
      <c r="L198" s="729">
        <v>60</v>
      </c>
      <c r="M198" s="729">
        <v>0</v>
      </c>
      <c r="N198" s="729">
        <v>0</v>
      </c>
      <c r="O198" s="731">
        <v>10</v>
      </c>
      <c r="P198" s="731">
        <v>22</v>
      </c>
      <c r="Q198" s="731">
        <v>22</v>
      </c>
      <c r="R198" s="730">
        <v>0.46</v>
      </c>
      <c r="S198" s="730">
        <v>0.14000000000000001</v>
      </c>
      <c r="T198" s="730">
        <v>0.5</v>
      </c>
      <c r="U198" s="730">
        <v>0.14000000000000001</v>
      </c>
      <c r="V198" s="736"/>
      <c r="W198" s="729"/>
      <c r="X198" s="765">
        <v>5</v>
      </c>
      <c r="Y198" s="160"/>
    </row>
    <row r="199" spans="1:25">
      <c r="A199" s="952"/>
      <c r="B199" s="764" t="s">
        <v>2097</v>
      </c>
      <c r="C199" s="729">
        <v>350</v>
      </c>
      <c r="D199" s="730">
        <v>20</v>
      </c>
      <c r="E199" s="731">
        <v>30</v>
      </c>
      <c r="F199" s="730">
        <v>14</v>
      </c>
      <c r="G199" s="166"/>
      <c r="H199" s="167"/>
      <c r="I199" s="732">
        <f t="shared" si="7"/>
        <v>350</v>
      </c>
      <c r="J199" s="729">
        <v>185</v>
      </c>
      <c r="K199" s="729">
        <v>0</v>
      </c>
      <c r="L199" s="729">
        <v>60</v>
      </c>
      <c r="M199" s="729">
        <v>0</v>
      </c>
      <c r="N199" s="729">
        <v>0</v>
      </c>
      <c r="O199" s="731">
        <v>10</v>
      </c>
      <c r="P199" s="731">
        <v>19</v>
      </c>
      <c r="Q199" s="731">
        <v>19</v>
      </c>
      <c r="R199" s="730">
        <v>0.41</v>
      </c>
      <c r="S199" s="730">
        <v>0.12</v>
      </c>
      <c r="T199" s="730">
        <v>0.78</v>
      </c>
      <c r="U199" s="730">
        <v>0.06</v>
      </c>
      <c r="V199" s="736"/>
      <c r="W199" s="729"/>
      <c r="X199" s="765">
        <v>10</v>
      </c>
      <c r="Y199" s="160"/>
    </row>
    <row r="200" spans="1:25">
      <c r="A200" s="952"/>
      <c r="B200" s="764" t="s">
        <v>2098</v>
      </c>
      <c r="C200" s="729">
        <v>350</v>
      </c>
      <c r="D200" s="730">
        <v>70</v>
      </c>
      <c r="E200" s="731">
        <v>30</v>
      </c>
      <c r="F200" s="730">
        <v>49</v>
      </c>
      <c r="G200" s="166"/>
      <c r="H200" s="167"/>
      <c r="I200" s="732">
        <f t="shared" si="7"/>
        <v>350</v>
      </c>
      <c r="J200" s="729">
        <v>225</v>
      </c>
      <c r="K200" s="729">
        <v>0</v>
      </c>
      <c r="L200" s="729">
        <v>30</v>
      </c>
      <c r="M200" s="729">
        <v>0</v>
      </c>
      <c r="N200" s="729">
        <v>0</v>
      </c>
      <c r="O200" s="731">
        <v>10</v>
      </c>
      <c r="P200" s="731">
        <v>23</v>
      </c>
      <c r="Q200" s="731">
        <v>23</v>
      </c>
      <c r="R200" s="730">
        <v>0.57999999999999996</v>
      </c>
      <c r="S200" s="730">
        <v>0.14000000000000001</v>
      </c>
      <c r="T200" s="730">
        <v>0.41</v>
      </c>
      <c r="U200" s="730">
        <v>0.03</v>
      </c>
      <c r="V200" s="736">
        <v>0.46</v>
      </c>
      <c r="W200" s="729"/>
      <c r="X200" s="765">
        <v>5</v>
      </c>
      <c r="Y200" s="160"/>
    </row>
    <row r="201" spans="1:25">
      <c r="A201" s="952"/>
      <c r="B201" s="764" t="s">
        <v>2099</v>
      </c>
      <c r="C201" s="729">
        <v>350</v>
      </c>
      <c r="D201" s="730">
        <v>70</v>
      </c>
      <c r="E201" s="731">
        <v>30</v>
      </c>
      <c r="F201" s="730">
        <v>49</v>
      </c>
      <c r="G201" s="166"/>
      <c r="H201" s="167"/>
      <c r="I201" s="732">
        <f t="shared" si="7"/>
        <v>350</v>
      </c>
      <c r="J201" s="729">
        <v>225</v>
      </c>
      <c r="K201" s="729">
        <v>0</v>
      </c>
      <c r="L201" s="729">
        <v>30</v>
      </c>
      <c r="M201" s="729">
        <v>0</v>
      </c>
      <c r="N201" s="729">
        <v>0</v>
      </c>
      <c r="O201" s="731">
        <v>10</v>
      </c>
      <c r="P201" s="731">
        <v>23</v>
      </c>
      <c r="Q201" s="731">
        <v>23</v>
      </c>
      <c r="R201" s="730">
        <v>0.57999999999999996</v>
      </c>
      <c r="S201" s="730">
        <v>0.14000000000000001</v>
      </c>
      <c r="T201" s="730">
        <v>0.41</v>
      </c>
      <c r="U201" s="730">
        <v>0.03</v>
      </c>
      <c r="V201" s="736">
        <v>0.46</v>
      </c>
      <c r="W201" s="729"/>
      <c r="X201" s="765">
        <v>5</v>
      </c>
      <c r="Y201" s="160"/>
    </row>
    <row r="202" spans="1:25">
      <c r="A202" s="952"/>
      <c r="B202" s="764" t="s">
        <v>2100</v>
      </c>
      <c r="C202" s="735">
        <v>80</v>
      </c>
      <c r="D202" s="730">
        <v>20</v>
      </c>
      <c r="E202" s="731">
        <v>30</v>
      </c>
      <c r="F202" s="730">
        <v>14</v>
      </c>
      <c r="G202" s="166"/>
      <c r="H202" s="167"/>
      <c r="I202" s="732">
        <f t="shared" si="7"/>
        <v>80</v>
      </c>
      <c r="J202" s="735">
        <v>45</v>
      </c>
      <c r="K202" s="729">
        <v>0</v>
      </c>
      <c r="L202" s="735">
        <v>30</v>
      </c>
      <c r="M202" s="735">
        <v>0</v>
      </c>
      <c r="N202" s="735">
        <v>0</v>
      </c>
      <c r="O202" s="731">
        <v>10</v>
      </c>
      <c r="P202" s="731">
        <v>2</v>
      </c>
      <c r="Q202" s="731">
        <v>2</v>
      </c>
      <c r="R202" s="730">
        <v>0.3</v>
      </c>
      <c r="S202" s="730">
        <v>0.09</v>
      </c>
      <c r="T202" s="730">
        <v>0.57999999999999996</v>
      </c>
      <c r="U202" s="730">
        <v>0.04</v>
      </c>
      <c r="V202" s="734"/>
      <c r="W202" s="734"/>
      <c r="X202" s="766">
        <v>4</v>
      </c>
      <c r="Y202" s="160"/>
    </row>
    <row r="203" spans="1:25">
      <c r="A203" s="952"/>
      <c r="B203" s="764" t="s">
        <v>2101</v>
      </c>
      <c r="C203" s="729">
        <v>150</v>
      </c>
      <c r="D203" s="730">
        <v>30</v>
      </c>
      <c r="E203" s="731">
        <v>30</v>
      </c>
      <c r="F203" s="730">
        <v>21</v>
      </c>
      <c r="G203" s="166"/>
      <c r="H203" s="167"/>
      <c r="I203" s="732">
        <f t="shared" si="7"/>
        <v>150</v>
      </c>
      <c r="J203" s="729">
        <v>100</v>
      </c>
      <c r="K203" s="729">
        <v>0</v>
      </c>
      <c r="L203" s="729">
        <v>60</v>
      </c>
      <c r="M203" s="729">
        <v>0</v>
      </c>
      <c r="N203" s="729">
        <v>0</v>
      </c>
      <c r="O203" s="731">
        <v>10</v>
      </c>
      <c r="P203" s="731">
        <v>5</v>
      </c>
      <c r="Q203" s="731">
        <v>5</v>
      </c>
      <c r="R203" s="730">
        <v>0.41</v>
      </c>
      <c r="S203" s="730">
        <v>0.12</v>
      </c>
      <c r="T203" s="730">
        <v>0.77</v>
      </c>
      <c r="U203" s="730">
        <v>0.08</v>
      </c>
      <c r="V203" s="729"/>
      <c r="W203" s="729"/>
      <c r="X203" s="765">
        <v>5</v>
      </c>
      <c r="Y203" s="160"/>
    </row>
    <row r="204" spans="1:25">
      <c r="A204" s="952"/>
      <c r="B204" s="764" t="s">
        <v>2102</v>
      </c>
      <c r="C204" s="729">
        <v>120</v>
      </c>
      <c r="D204" s="730">
        <v>24</v>
      </c>
      <c r="E204" s="731">
        <v>30</v>
      </c>
      <c r="F204" s="730">
        <v>16.8</v>
      </c>
      <c r="G204" s="166"/>
      <c r="H204" s="167"/>
      <c r="I204" s="732">
        <f t="shared" si="7"/>
        <v>120</v>
      </c>
      <c r="J204" s="729">
        <v>130</v>
      </c>
      <c r="K204" s="729">
        <v>0</v>
      </c>
      <c r="L204" s="729">
        <v>60</v>
      </c>
      <c r="M204" s="729">
        <v>0</v>
      </c>
      <c r="N204" s="729">
        <v>0</v>
      </c>
      <c r="O204" s="731">
        <v>10</v>
      </c>
      <c r="P204" s="731">
        <v>13</v>
      </c>
      <c r="Q204" s="731">
        <v>13</v>
      </c>
      <c r="R204" s="730">
        <v>0.73</v>
      </c>
      <c r="S204" s="730">
        <v>0.46</v>
      </c>
      <c r="T204" s="730">
        <v>0.55000000000000004</v>
      </c>
      <c r="U204" s="730">
        <v>0.13</v>
      </c>
      <c r="V204" s="729"/>
      <c r="W204" s="729"/>
      <c r="X204" s="765">
        <v>5</v>
      </c>
      <c r="Y204" s="160"/>
    </row>
    <row r="205" spans="1:25">
      <c r="A205" s="952"/>
      <c r="B205" s="764" t="s">
        <v>2103</v>
      </c>
      <c r="C205" s="729">
        <v>40</v>
      </c>
      <c r="D205" s="730">
        <v>8</v>
      </c>
      <c r="E205" s="731">
        <v>30</v>
      </c>
      <c r="F205" s="730">
        <v>5.6</v>
      </c>
      <c r="G205" s="166"/>
      <c r="H205" s="167"/>
      <c r="I205" s="732">
        <f t="shared" si="7"/>
        <v>40</v>
      </c>
      <c r="J205" s="729">
        <v>150</v>
      </c>
      <c r="K205" s="729">
        <v>0</v>
      </c>
      <c r="L205" s="729">
        <v>60</v>
      </c>
      <c r="M205" s="729">
        <v>0</v>
      </c>
      <c r="N205" s="729">
        <v>0</v>
      </c>
      <c r="O205" s="731">
        <v>10</v>
      </c>
      <c r="P205" s="731">
        <v>15</v>
      </c>
      <c r="Q205" s="731">
        <v>15</v>
      </c>
      <c r="R205" s="730">
        <v>3.27</v>
      </c>
      <c r="S205" s="730">
        <v>1.2</v>
      </c>
      <c r="T205" s="730">
        <v>4.4400000000000004</v>
      </c>
      <c r="U205" s="730">
        <v>0.38</v>
      </c>
      <c r="V205" s="734"/>
      <c r="W205" s="734"/>
      <c r="X205" s="765">
        <v>5</v>
      </c>
      <c r="Y205" s="160"/>
    </row>
    <row r="206" spans="1:25">
      <c r="A206" s="952"/>
      <c r="B206" s="764" t="s">
        <v>2104</v>
      </c>
      <c r="C206" s="729">
        <v>40</v>
      </c>
      <c r="D206" s="730">
        <v>8</v>
      </c>
      <c r="E206" s="731">
        <v>30</v>
      </c>
      <c r="F206" s="730">
        <v>5.6</v>
      </c>
      <c r="G206" s="166"/>
      <c r="H206" s="167"/>
      <c r="I206" s="732">
        <f t="shared" si="7"/>
        <v>40</v>
      </c>
      <c r="J206" s="729">
        <v>150</v>
      </c>
      <c r="K206" s="729">
        <v>0</v>
      </c>
      <c r="L206" s="729">
        <v>60</v>
      </c>
      <c r="M206" s="729">
        <v>0</v>
      </c>
      <c r="N206" s="729">
        <v>0</v>
      </c>
      <c r="O206" s="731">
        <v>10</v>
      </c>
      <c r="P206" s="731">
        <v>15</v>
      </c>
      <c r="Q206" s="731">
        <v>15</v>
      </c>
      <c r="R206" s="730">
        <v>0.56999999999999995</v>
      </c>
      <c r="S206" s="730">
        <v>0.25</v>
      </c>
      <c r="T206" s="730">
        <v>0.49</v>
      </c>
      <c r="U206" s="730">
        <v>0.08</v>
      </c>
      <c r="V206" s="734">
        <v>2.2999999999999998</v>
      </c>
      <c r="W206" s="734">
        <v>5</v>
      </c>
      <c r="X206" s="765">
        <v>5</v>
      </c>
      <c r="Y206" s="160"/>
    </row>
    <row r="207" spans="1:25">
      <c r="A207" s="952"/>
      <c r="B207" s="764" t="s">
        <v>2105</v>
      </c>
      <c r="C207" s="729">
        <v>300</v>
      </c>
      <c r="D207" s="730">
        <v>60</v>
      </c>
      <c r="E207" s="731">
        <v>30</v>
      </c>
      <c r="F207" s="730">
        <v>42</v>
      </c>
      <c r="G207" s="166"/>
      <c r="H207" s="167"/>
      <c r="I207" s="732">
        <f t="shared" si="7"/>
        <v>300</v>
      </c>
      <c r="J207" s="729">
        <v>135</v>
      </c>
      <c r="K207" s="729">
        <v>0</v>
      </c>
      <c r="L207" s="729">
        <v>60</v>
      </c>
      <c r="M207" s="729">
        <v>0</v>
      </c>
      <c r="N207" s="729">
        <v>0</v>
      </c>
      <c r="O207" s="731">
        <v>10</v>
      </c>
      <c r="P207" s="731">
        <v>14</v>
      </c>
      <c r="Q207" s="731">
        <v>14</v>
      </c>
      <c r="R207" s="730">
        <v>0.39</v>
      </c>
      <c r="S207" s="730">
        <v>0.17</v>
      </c>
      <c r="T207" s="730">
        <v>0.67</v>
      </c>
      <c r="U207" s="730">
        <v>0.08</v>
      </c>
      <c r="V207" s="734"/>
      <c r="W207" s="734"/>
      <c r="X207" s="765">
        <v>5</v>
      </c>
      <c r="Y207" s="160"/>
    </row>
    <row r="208" spans="1:25">
      <c r="A208" s="952"/>
      <c r="B208" s="764" t="s">
        <v>2106</v>
      </c>
      <c r="C208" s="729">
        <v>100</v>
      </c>
      <c r="D208" s="730">
        <v>20</v>
      </c>
      <c r="E208" s="731">
        <v>30</v>
      </c>
      <c r="F208" s="730">
        <v>14</v>
      </c>
      <c r="G208" s="166"/>
      <c r="H208" s="167"/>
      <c r="I208" s="732">
        <f t="shared" si="7"/>
        <v>100</v>
      </c>
      <c r="J208" s="729">
        <v>80</v>
      </c>
      <c r="K208" s="729">
        <v>0</v>
      </c>
      <c r="L208" s="729">
        <v>30</v>
      </c>
      <c r="M208" s="729">
        <v>0</v>
      </c>
      <c r="N208" s="729">
        <v>0</v>
      </c>
      <c r="O208" s="731">
        <v>10</v>
      </c>
      <c r="P208" s="731">
        <v>4</v>
      </c>
      <c r="Q208" s="731">
        <v>4</v>
      </c>
      <c r="R208" s="730">
        <v>0.41</v>
      </c>
      <c r="S208" s="730">
        <v>0.1</v>
      </c>
      <c r="T208" s="730">
        <v>0.7</v>
      </c>
      <c r="U208" s="730">
        <v>0.04</v>
      </c>
      <c r="V208" s="736"/>
      <c r="W208" s="729"/>
      <c r="X208" s="765">
        <v>10</v>
      </c>
      <c r="Y208" s="160"/>
    </row>
    <row r="209" spans="1:25">
      <c r="A209" s="952"/>
      <c r="B209" s="764" t="s">
        <v>1745</v>
      </c>
      <c r="C209" s="729">
        <v>800</v>
      </c>
      <c r="D209" s="730">
        <v>20</v>
      </c>
      <c r="E209" s="731">
        <v>10</v>
      </c>
      <c r="F209" s="730">
        <v>18</v>
      </c>
      <c r="G209" s="166"/>
      <c r="H209" s="167"/>
      <c r="I209" s="732">
        <f t="shared" si="7"/>
        <v>800</v>
      </c>
      <c r="J209" s="729">
        <v>440</v>
      </c>
      <c r="K209" s="729">
        <v>0</v>
      </c>
      <c r="L209" s="729">
        <v>60</v>
      </c>
      <c r="M209" s="729">
        <v>0</v>
      </c>
      <c r="N209" s="729">
        <v>0</v>
      </c>
      <c r="O209" s="731">
        <v>10</v>
      </c>
      <c r="P209" s="731">
        <v>44</v>
      </c>
      <c r="Q209" s="731">
        <v>44</v>
      </c>
      <c r="R209" s="730">
        <v>0.5</v>
      </c>
      <c r="S209" s="730">
        <v>0.13700000000000001</v>
      </c>
      <c r="T209" s="730">
        <v>0.52</v>
      </c>
      <c r="U209" s="730">
        <v>7.0000000000000007E-2</v>
      </c>
      <c r="V209" s="734"/>
      <c r="W209" s="734"/>
      <c r="X209" s="765">
        <v>10</v>
      </c>
      <c r="Y209" s="160"/>
    </row>
    <row r="210" spans="1:25">
      <c r="A210" s="952"/>
      <c r="B210" s="764" t="s">
        <v>2107</v>
      </c>
      <c r="C210" s="735">
        <v>150</v>
      </c>
      <c r="D210" s="730">
        <v>30</v>
      </c>
      <c r="E210" s="731">
        <v>30</v>
      </c>
      <c r="F210" s="730">
        <v>21</v>
      </c>
      <c r="G210" s="166"/>
      <c r="H210" s="167"/>
      <c r="I210" s="732">
        <f t="shared" si="7"/>
        <v>150</v>
      </c>
      <c r="J210" s="735">
        <v>105</v>
      </c>
      <c r="K210" s="729">
        <v>0</v>
      </c>
      <c r="L210" s="735">
        <v>60</v>
      </c>
      <c r="M210" s="735">
        <v>0</v>
      </c>
      <c r="N210" s="735">
        <v>0</v>
      </c>
      <c r="O210" s="731">
        <v>10</v>
      </c>
      <c r="P210" s="731">
        <v>5</v>
      </c>
      <c r="Q210" s="731">
        <v>5</v>
      </c>
      <c r="R210" s="730">
        <v>0.42</v>
      </c>
      <c r="S210" s="730">
        <v>0.1</v>
      </c>
      <c r="T210" s="730">
        <v>0.56000000000000005</v>
      </c>
      <c r="U210" s="730">
        <v>0.12</v>
      </c>
      <c r="V210" s="734"/>
      <c r="W210" s="734"/>
      <c r="X210" s="765">
        <v>5</v>
      </c>
      <c r="Y210" s="160"/>
    </row>
    <row r="211" spans="1:25">
      <c r="A211" s="952"/>
      <c r="B211" s="764" t="s">
        <v>2108</v>
      </c>
      <c r="C211" s="735">
        <v>300</v>
      </c>
      <c r="D211" s="730">
        <v>60</v>
      </c>
      <c r="E211" s="731">
        <v>30</v>
      </c>
      <c r="F211" s="730">
        <v>42</v>
      </c>
      <c r="G211" s="166"/>
      <c r="H211" s="167"/>
      <c r="I211" s="732">
        <f t="shared" si="7"/>
        <v>300</v>
      </c>
      <c r="J211" s="735">
        <v>185</v>
      </c>
      <c r="K211" s="729">
        <v>0</v>
      </c>
      <c r="L211" s="735">
        <v>60</v>
      </c>
      <c r="M211" s="735">
        <v>0</v>
      </c>
      <c r="N211" s="735">
        <v>0</v>
      </c>
      <c r="O211" s="731">
        <v>10</v>
      </c>
      <c r="P211" s="731">
        <v>19</v>
      </c>
      <c r="Q211" s="731">
        <v>19</v>
      </c>
      <c r="R211" s="730">
        <v>0.49</v>
      </c>
      <c r="S211" s="730">
        <v>0.14000000000000001</v>
      </c>
      <c r="T211" s="730">
        <v>0.76</v>
      </c>
      <c r="U211" s="730">
        <v>0.09</v>
      </c>
      <c r="V211" s="734"/>
      <c r="W211" s="734"/>
      <c r="X211" s="765">
        <v>5</v>
      </c>
      <c r="Y211" s="160"/>
    </row>
    <row r="212" spans="1:25">
      <c r="A212" s="952"/>
      <c r="B212" s="767" t="s">
        <v>2109</v>
      </c>
      <c r="C212" s="768">
        <v>265</v>
      </c>
      <c r="D212" s="662">
        <v>100</v>
      </c>
      <c r="E212" s="661">
        <v>30</v>
      </c>
      <c r="F212" s="662">
        <v>70</v>
      </c>
      <c r="G212" s="769"/>
      <c r="H212" s="770"/>
      <c r="I212" s="771">
        <f t="shared" si="7"/>
        <v>265</v>
      </c>
      <c r="J212" s="768">
        <v>155</v>
      </c>
      <c r="K212" s="659">
        <v>0</v>
      </c>
      <c r="L212" s="768">
        <v>60</v>
      </c>
      <c r="M212" s="768">
        <v>0</v>
      </c>
      <c r="N212" s="768">
        <v>0</v>
      </c>
      <c r="O212" s="661">
        <v>10</v>
      </c>
      <c r="P212" s="661">
        <v>16</v>
      </c>
      <c r="Q212" s="661">
        <v>16</v>
      </c>
      <c r="R212" s="662">
        <v>0.44</v>
      </c>
      <c r="S212" s="662">
        <v>0.14000000000000001</v>
      </c>
      <c r="T212" s="662">
        <v>0.6</v>
      </c>
      <c r="U212" s="662">
        <v>0.08</v>
      </c>
      <c r="V212" s="772"/>
      <c r="W212" s="772"/>
      <c r="X212" s="773">
        <v>7</v>
      </c>
      <c r="Y212" s="160"/>
    </row>
  </sheetData>
  <sheetProtection algorithmName="SHA-512" hashValue="XdiOFphQfoU45PBeblxXDvGr0tpgVTc+rhPbaAj+F2A32Rhbcu9s5SAmUkVdfLJoeWgPvurUyvRCuX8PPdmATg==" saltValue="t4vE3RqP5ugGuwHHa0Czzg==" spinCount="100000" sheet="1" formatCells="0" autoFilter="0"/>
  <sortState ref="A153:X260">
    <sortCondition ref="B153:B260"/>
  </sortState>
  <conditionalFormatting sqref="A2:A212">
    <cfRule type="cellIs" dxfId="108" priority="4" operator="equal">
      <formula>3</formula>
    </cfRule>
  </conditionalFormatting>
  <dataValidations count="2">
    <dataValidation type="whole" allowBlank="1" showInputMessage="1" showErrorMessage="1" sqref="E2:E212">
      <formula1>0</formula1>
      <formula2>100</formula2>
    </dataValidation>
    <dataValidation allowBlank="1" showInputMessage="1" showErrorMessage="1" prompt="Zur Berechnung des Frischmasse FM-Ertrag hier Trockenmasse TM-Ertrag abzüglich Abfall eingeben. _x000a_In Spalte I wird der entsprechende FM-Ertrag errechnet, der in der Düngebedarfsermittlung einzutragen ist." sqref="G2:H212"/>
  </dataValidations>
  <printOptions gridLines="1"/>
  <pageMargins left="0.78740157480314965" right="0.19685039370078741" top="0.59055118110236227" bottom="0.59055118110236227" header="0.19685039370078741" footer="0.31496062992125984"/>
  <pageSetup paperSize="9" scale="50" orientation="landscape" r:id="rId1"/>
  <headerFooter>
    <oddHeader>&amp;L&amp;"-,Standard"&amp;11Alle Angaben ohne Gewähr&amp;R&amp;G</oddHeader>
    <oddFooter>&amp;L&amp;"-,Standard"&amp;11&amp;F&amp;C&amp;"-,Standard"&amp;11&amp;A&amp;R&amp;"-,Standard"&amp;11&amp;P von &amp;N</oddFooter>
  </headerFooter>
  <drawing r:id="rId2"/>
  <legacyDrawing r:id="rId3"/>
  <legacyDrawingHF r:id="rId4"/>
  <tableParts count="1">
    <tablePart r:id="rId5"/>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L104"/>
  <sheetViews>
    <sheetView showGridLines="0" zoomScaleNormal="100" workbookViewId="0">
      <pane xSplit="1" ySplit="1" topLeftCell="B2" activePane="bottomRight" state="frozen"/>
      <selection pane="topRight" activeCell="B1" sqref="B1"/>
      <selection pane="bottomLeft" activeCell="A2" sqref="A2"/>
      <selection pane="bottomRight" activeCell="N1" sqref="N1"/>
    </sheetView>
  </sheetViews>
  <sheetFormatPr baseColWidth="10" defaultColWidth="11.42578125" defaultRowHeight="15"/>
  <cols>
    <col min="1" max="1" width="52.140625" style="35" customWidth="1"/>
    <col min="2" max="2" width="9.5703125" style="37" customWidth="1"/>
    <col min="3" max="3" width="9" style="37" customWidth="1"/>
    <col min="4" max="4" width="10.42578125" style="37" customWidth="1"/>
    <col min="5" max="5" width="7.5703125" style="37" customWidth="1"/>
    <col min="6" max="6" width="10" style="37" customWidth="1"/>
    <col min="7" max="7" width="10.5703125" style="76" customWidth="1"/>
    <col min="8" max="8" width="11.28515625" style="76" customWidth="1"/>
    <col min="9" max="9" width="10.28515625" style="37" customWidth="1"/>
    <col min="10" max="10" width="10.7109375" style="37" customWidth="1"/>
    <col min="11" max="11" width="10" style="37" customWidth="1"/>
    <col min="12" max="12" width="10.42578125" style="37" customWidth="1"/>
    <col min="13" max="16384" width="11.42578125" style="35"/>
  </cols>
  <sheetData>
    <row r="1" spans="1:12" s="40" customFormat="1" ht="105">
      <c r="A1" s="635" t="s">
        <v>2205</v>
      </c>
      <c r="B1" s="636" t="s">
        <v>2232</v>
      </c>
      <c r="C1" s="636" t="s">
        <v>1164</v>
      </c>
      <c r="D1" s="636" t="s">
        <v>1234</v>
      </c>
      <c r="E1" s="636" t="s">
        <v>1181</v>
      </c>
      <c r="F1" s="636" t="s">
        <v>1002</v>
      </c>
      <c r="G1" s="636" t="s">
        <v>1003</v>
      </c>
      <c r="H1" s="636" t="s">
        <v>1004</v>
      </c>
      <c r="I1" s="636" t="s">
        <v>996</v>
      </c>
      <c r="J1" s="636" t="s">
        <v>1174</v>
      </c>
      <c r="K1" s="636" t="s">
        <v>1175</v>
      </c>
      <c r="L1" s="636" t="s">
        <v>999</v>
      </c>
    </row>
    <row r="2" spans="1:12" s="40" customFormat="1">
      <c r="A2" s="574" t="s">
        <v>1833</v>
      </c>
      <c r="B2" s="353"/>
      <c r="C2" s="353"/>
      <c r="D2" s="353"/>
      <c r="E2" s="353"/>
      <c r="F2" s="353"/>
      <c r="G2" s="353"/>
      <c r="H2" s="353"/>
      <c r="I2" s="351"/>
      <c r="J2" s="351"/>
      <c r="K2" s="351"/>
      <c r="L2" s="648"/>
    </row>
    <row r="3" spans="1:12" s="40" customFormat="1">
      <c r="A3" s="574" t="s">
        <v>1834</v>
      </c>
      <c r="B3" s="198"/>
      <c r="C3" s="198"/>
      <c r="D3" s="198"/>
      <c r="E3" s="198"/>
      <c r="F3" s="198"/>
      <c r="G3" s="198"/>
      <c r="H3" s="198"/>
      <c r="I3" s="352"/>
      <c r="J3" s="352"/>
      <c r="K3" s="352"/>
      <c r="L3" s="649"/>
    </row>
    <row r="4" spans="1:12" s="40" customFormat="1">
      <c r="A4" s="574" t="s">
        <v>1835</v>
      </c>
      <c r="B4" s="198"/>
      <c r="C4" s="198"/>
      <c r="D4" s="198"/>
      <c r="E4" s="198"/>
      <c r="F4" s="198"/>
      <c r="G4" s="198"/>
      <c r="H4" s="198"/>
      <c r="I4" s="352"/>
      <c r="J4" s="352"/>
      <c r="K4" s="352"/>
      <c r="L4" s="649"/>
    </row>
    <row r="5" spans="1:12" s="40" customFormat="1">
      <c r="A5" s="574" t="s">
        <v>1836</v>
      </c>
      <c r="B5" s="198"/>
      <c r="C5" s="198"/>
      <c r="D5" s="198"/>
      <c r="E5" s="198"/>
      <c r="F5" s="198"/>
      <c r="G5" s="198"/>
      <c r="H5" s="198"/>
      <c r="I5" s="352"/>
      <c r="J5" s="352"/>
      <c r="K5" s="352"/>
      <c r="L5" s="649"/>
    </row>
    <row r="6" spans="1:12" s="40" customFormat="1">
      <c r="A6" s="574" t="s">
        <v>1837</v>
      </c>
      <c r="B6" s="198"/>
      <c r="C6" s="198"/>
      <c r="D6" s="198"/>
      <c r="E6" s="198"/>
      <c r="F6" s="198"/>
      <c r="G6" s="198"/>
      <c r="H6" s="198"/>
      <c r="I6" s="352"/>
      <c r="J6" s="352"/>
      <c r="K6" s="352"/>
      <c r="L6" s="649"/>
    </row>
    <row r="7" spans="1:12" s="40" customFormat="1">
      <c r="A7" s="574" t="s">
        <v>1838</v>
      </c>
      <c r="B7" s="198"/>
      <c r="C7" s="198"/>
      <c r="D7" s="198"/>
      <c r="E7" s="198"/>
      <c r="F7" s="198"/>
      <c r="G7" s="198"/>
      <c r="H7" s="198"/>
      <c r="I7" s="352"/>
      <c r="J7" s="352"/>
      <c r="K7" s="352"/>
      <c r="L7" s="649"/>
    </row>
    <row r="8" spans="1:12" s="40" customFormat="1">
      <c r="A8" s="574" t="s">
        <v>1839</v>
      </c>
      <c r="B8" s="198"/>
      <c r="C8" s="198"/>
      <c r="D8" s="198"/>
      <c r="E8" s="198"/>
      <c r="F8" s="198"/>
      <c r="G8" s="198"/>
      <c r="H8" s="198"/>
      <c r="I8" s="352"/>
      <c r="J8" s="352"/>
      <c r="K8" s="352"/>
      <c r="L8" s="649"/>
    </row>
    <row r="9" spans="1:12" s="40" customFormat="1">
      <c r="A9" s="574" t="s">
        <v>1840</v>
      </c>
      <c r="B9" s="198"/>
      <c r="C9" s="198"/>
      <c r="D9" s="198"/>
      <c r="E9" s="198"/>
      <c r="F9" s="198"/>
      <c r="G9" s="198"/>
      <c r="H9" s="198"/>
      <c r="I9" s="352"/>
      <c r="J9" s="352"/>
      <c r="K9" s="352"/>
      <c r="L9" s="649"/>
    </row>
    <row r="10" spans="1:12" s="40" customFormat="1">
      <c r="A10" s="574" t="s">
        <v>1841</v>
      </c>
      <c r="B10" s="198"/>
      <c r="C10" s="198"/>
      <c r="D10" s="198"/>
      <c r="E10" s="198"/>
      <c r="F10" s="198"/>
      <c r="G10" s="198"/>
      <c r="H10" s="198"/>
      <c r="I10" s="352"/>
      <c r="J10" s="352"/>
      <c r="K10" s="352"/>
      <c r="L10" s="649"/>
    </row>
    <row r="11" spans="1:12" s="40" customFormat="1">
      <c r="A11" s="637" t="s">
        <v>1281</v>
      </c>
      <c r="B11" s="638"/>
      <c r="C11" s="638"/>
      <c r="D11" s="638"/>
      <c r="E11" s="638"/>
      <c r="F11" s="638"/>
      <c r="G11" s="638"/>
      <c r="H11" s="638"/>
      <c r="I11" s="639"/>
      <c r="J11" s="639"/>
      <c r="K11" s="639"/>
      <c r="L11" s="650"/>
    </row>
    <row r="12" spans="1:12">
      <c r="A12" s="640" t="s">
        <v>1918</v>
      </c>
      <c r="B12" s="641">
        <v>35</v>
      </c>
      <c r="C12" s="641">
        <v>0</v>
      </c>
      <c r="D12" s="641">
        <v>0</v>
      </c>
      <c r="E12" s="641">
        <v>60</v>
      </c>
      <c r="F12" s="641">
        <v>0</v>
      </c>
      <c r="G12" s="641">
        <v>0</v>
      </c>
      <c r="H12" s="641">
        <v>0</v>
      </c>
      <c r="I12" s="642">
        <v>5.6</v>
      </c>
      <c r="J12" s="642">
        <v>1.5</v>
      </c>
      <c r="K12" s="642">
        <v>4</v>
      </c>
      <c r="L12" s="642">
        <v>0.5</v>
      </c>
    </row>
    <row r="13" spans="1:12">
      <c r="A13" s="643" t="s">
        <v>1919</v>
      </c>
      <c r="B13" s="644">
        <v>35</v>
      </c>
      <c r="C13" s="644">
        <v>0</v>
      </c>
      <c r="D13" s="644">
        <v>0</v>
      </c>
      <c r="E13" s="644">
        <v>60</v>
      </c>
      <c r="F13" s="644">
        <v>0</v>
      </c>
      <c r="G13" s="644">
        <v>0</v>
      </c>
      <c r="H13" s="644">
        <v>0</v>
      </c>
      <c r="I13" s="645">
        <v>4.0999999999999996</v>
      </c>
      <c r="J13" s="645">
        <v>1.2</v>
      </c>
      <c r="K13" s="645">
        <v>1.4</v>
      </c>
      <c r="L13" s="645">
        <v>0.2</v>
      </c>
    </row>
    <row r="14" spans="1:12">
      <c r="A14" s="643" t="s">
        <v>2112</v>
      </c>
      <c r="B14" s="644">
        <v>35</v>
      </c>
      <c r="C14" s="644">
        <v>130</v>
      </c>
      <c r="D14" s="644">
        <v>0</v>
      </c>
      <c r="E14" s="644">
        <v>60</v>
      </c>
      <c r="F14" s="644">
        <v>5</v>
      </c>
      <c r="G14" s="644">
        <v>10</v>
      </c>
      <c r="H14" s="644">
        <v>15</v>
      </c>
      <c r="I14" s="645">
        <v>3.72</v>
      </c>
      <c r="J14" s="645">
        <v>2.5</v>
      </c>
      <c r="K14" s="645">
        <v>6.02</v>
      </c>
      <c r="L14" s="645">
        <v>0.99</v>
      </c>
    </row>
    <row r="15" spans="1:12">
      <c r="A15" s="643" t="s">
        <v>2113</v>
      </c>
      <c r="B15" s="644">
        <v>35</v>
      </c>
      <c r="C15" s="644">
        <v>130</v>
      </c>
      <c r="D15" s="644">
        <v>0</v>
      </c>
      <c r="E15" s="644">
        <v>60</v>
      </c>
      <c r="F15" s="644">
        <v>5</v>
      </c>
      <c r="G15" s="644">
        <v>10</v>
      </c>
      <c r="H15" s="644">
        <v>15</v>
      </c>
      <c r="I15" s="645">
        <v>2.34</v>
      </c>
      <c r="J15" s="645">
        <v>0.89</v>
      </c>
      <c r="K15" s="645">
        <v>0.5</v>
      </c>
      <c r="L15" s="645">
        <v>0.3</v>
      </c>
    </row>
    <row r="16" spans="1:12">
      <c r="A16" s="643" t="s">
        <v>2114</v>
      </c>
      <c r="B16" s="646">
        <v>20</v>
      </c>
      <c r="C16" s="646">
        <v>80</v>
      </c>
      <c r="D16" s="644">
        <v>0</v>
      </c>
      <c r="E16" s="644">
        <v>60</v>
      </c>
      <c r="F16" s="644">
        <v>5</v>
      </c>
      <c r="G16" s="644">
        <v>10</v>
      </c>
      <c r="H16" s="644">
        <v>15</v>
      </c>
      <c r="I16" s="645">
        <v>2.93</v>
      </c>
      <c r="J16" s="645">
        <v>1.35</v>
      </c>
      <c r="K16" s="645">
        <v>2.9</v>
      </c>
      <c r="L16" s="645">
        <v>0.6</v>
      </c>
    </row>
    <row r="17" spans="1:12">
      <c r="A17" s="643" t="s">
        <v>2115</v>
      </c>
      <c r="B17" s="646">
        <v>20</v>
      </c>
      <c r="C17" s="646">
        <v>80</v>
      </c>
      <c r="D17" s="644">
        <v>0</v>
      </c>
      <c r="E17" s="644">
        <v>60</v>
      </c>
      <c r="F17" s="644">
        <v>5</v>
      </c>
      <c r="G17" s="644">
        <v>10</v>
      </c>
      <c r="H17" s="644">
        <v>15</v>
      </c>
      <c r="I17" s="645">
        <v>2.33</v>
      </c>
      <c r="J17" s="645">
        <v>0.65</v>
      </c>
      <c r="K17" s="645">
        <v>0.5</v>
      </c>
      <c r="L17" s="645">
        <v>0.3</v>
      </c>
    </row>
    <row r="18" spans="1:12">
      <c r="A18" s="643" t="s">
        <v>2116</v>
      </c>
      <c r="B18" s="646">
        <v>120</v>
      </c>
      <c r="C18" s="646">
        <v>200</v>
      </c>
      <c r="D18" s="644">
        <v>0</v>
      </c>
      <c r="E18" s="644">
        <v>90</v>
      </c>
      <c r="F18" s="644">
        <v>20</v>
      </c>
      <c r="G18" s="644">
        <v>10</v>
      </c>
      <c r="H18" s="644">
        <v>15</v>
      </c>
      <c r="I18" s="645">
        <v>1.01</v>
      </c>
      <c r="J18" s="645">
        <v>0.41</v>
      </c>
      <c r="K18" s="645">
        <v>0.36</v>
      </c>
      <c r="L18" s="645">
        <v>0.6</v>
      </c>
    </row>
    <row r="19" spans="1:12">
      <c r="A19" s="643" t="s">
        <v>2117</v>
      </c>
      <c r="B19" s="644">
        <v>60</v>
      </c>
      <c r="C19" s="644">
        <v>200</v>
      </c>
      <c r="D19" s="644">
        <v>0</v>
      </c>
      <c r="E19" s="644">
        <v>90</v>
      </c>
      <c r="F19" s="644">
        <v>10</v>
      </c>
      <c r="G19" s="644">
        <v>10</v>
      </c>
      <c r="H19" s="644">
        <v>15</v>
      </c>
      <c r="I19" s="645">
        <v>2.0499999999999998</v>
      </c>
      <c r="J19" s="645">
        <v>1.04</v>
      </c>
      <c r="K19" s="645">
        <v>1.92</v>
      </c>
      <c r="L19" s="645">
        <v>0.36</v>
      </c>
    </row>
    <row r="20" spans="1:12">
      <c r="A20" s="643" t="s">
        <v>2118</v>
      </c>
      <c r="B20" s="644">
        <v>60</v>
      </c>
      <c r="C20" s="644">
        <v>200</v>
      </c>
      <c r="D20" s="644">
        <v>0</v>
      </c>
      <c r="E20" s="644">
        <v>90</v>
      </c>
      <c r="F20" s="644">
        <v>10</v>
      </c>
      <c r="G20" s="644">
        <v>10</v>
      </c>
      <c r="H20" s="644">
        <v>15</v>
      </c>
      <c r="I20" s="645">
        <v>1.65</v>
      </c>
      <c r="J20" s="645">
        <v>0.8</v>
      </c>
      <c r="K20" s="645">
        <v>0.8</v>
      </c>
      <c r="L20" s="645">
        <v>0.2</v>
      </c>
    </row>
    <row r="21" spans="1:12">
      <c r="A21" s="643" t="s">
        <v>2119</v>
      </c>
      <c r="B21" s="644">
        <v>40</v>
      </c>
      <c r="C21" s="644">
        <v>115</v>
      </c>
      <c r="D21" s="644">
        <v>0</v>
      </c>
      <c r="E21" s="644">
        <v>90</v>
      </c>
      <c r="F21" s="644">
        <v>10</v>
      </c>
      <c r="G21" s="644">
        <v>10</v>
      </c>
      <c r="H21" s="644">
        <v>15</v>
      </c>
      <c r="I21" s="645">
        <v>2.31</v>
      </c>
      <c r="J21" s="645">
        <v>1.05</v>
      </c>
      <c r="K21" s="645">
        <v>1.95</v>
      </c>
      <c r="L21" s="645">
        <v>0.4</v>
      </c>
    </row>
    <row r="22" spans="1:12">
      <c r="A22" s="643" t="s">
        <v>2120</v>
      </c>
      <c r="B22" s="644">
        <v>40</v>
      </c>
      <c r="C22" s="644">
        <v>115</v>
      </c>
      <c r="D22" s="644">
        <v>0</v>
      </c>
      <c r="E22" s="644">
        <v>90</v>
      </c>
      <c r="F22" s="644">
        <v>10</v>
      </c>
      <c r="G22" s="644">
        <v>10</v>
      </c>
      <c r="H22" s="644">
        <v>15</v>
      </c>
      <c r="I22" s="645">
        <v>1.81</v>
      </c>
      <c r="J22" s="645">
        <v>0.75</v>
      </c>
      <c r="K22" s="645">
        <v>0.55000000000000004</v>
      </c>
      <c r="L22" s="645">
        <v>0.2</v>
      </c>
    </row>
    <row r="23" spans="1:12">
      <c r="A23" s="643" t="s">
        <v>2121</v>
      </c>
      <c r="B23" s="644">
        <v>35</v>
      </c>
      <c r="C23" s="644">
        <v>0</v>
      </c>
      <c r="D23" s="644">
        <v>0</v>
      </c>
      <c r="E23" s="644">
        <v>60</v>
      </c>
      <c r="F23" s="644">
        <v>0</v>
      </c>
      <c r="G23" s="644">
        <v>0</v>
      </c>
      <c r="H23" s="644">
        <v>0</v>
      </c>
      <c r="I23" s="645">
        <v>5.0999999999999996</v>
      </c>
      <c r="J23" s="645">
        <v>1.4</v>
      </c>
      <c r="K23" s="645">
        <v>4</v>
      </c>
      <c r="L23" s="645">
        <v>0.5</v>
      </c>
    </row>
    <row r="24" spans="1:12">
      <c r="A24" s="643" t="s">
        <v>2122</v>
      </c>
      <c r="B24" s="644">
        <v>35</v>
      </c>
      <c r="C24" s="644">
        <v>0</v>
      </c>
      <c r="D24" s="644">
        <v>0</v>
      </c>
      <c r="E24" s="644">
        <v>60</v>
      </c>
      <c r="F24" s="644">
        <v>0</v>
      </c>
      <c r="G24" s="644">
        <v>0</v>
      </c>
      <c r="H24" s="644">
        <v>0</v>
      </c>
      <c r="I24" s="645">
        <v>3.6</v>
      </c>
      <c r="J24" s="645">
        <v>1.1000000000000001</v>
      </c>
      <c r="K24" s="645">
        <v>1.4</v>
      </c>
      <c r="L24" s="645">
        <v>0.2</v>
      </c>
    </row>
    <row r="25" spans="1:12">
      <c r="A25" s="643" t="s">
        <v>2123</v>
      </c>
      <c r="B25" s="644">
        <v>650</v>
      </c>
      <c r="C25" s="644">
        <v>190</v>
      </c>
      <c r="D25" s="644">
        <v>0</v>
      </c>
      <c r="E25" s="644">
        <v>90</v>
      </c>
      <c r="F25" s="644">
        <v>100</v>
      </c>
      <c r="G25" s="644">
        <v>10</v>
      </c>
      <c r="H25" s="644">
        <v>15</v>
      </c>
      <c r="I25" s="645">
        <v>0.3</v>
      </c>
      <c r="J25" s="645">
        <v>0.12</v>
      </c>
      <c r="K25" s="645">
        <v>0.75</v>
      </c>
      <c r="L25" s="645">
        <v>0.08</v>
      </c>
    </row>
    <row r="26" spans="1:12">
      <c r="A26" s="643" t="s">
        <v>2124</v>
      </c>
      <c r="B26" s="644">
        <v>650</v>
      </c>
      <c r="C26" s="644">
        <v>190</v>
      </c>
      <c r="D26" s="644">
        <v>0</v>
      </c>
      <c r="E26" s="644">
        <v>90</v>
      </c>
      <c r="F26" s="644">
        <v>100</v>
      </c>
      <c r="G26" s="644">
        <v>10</v>
      </c>
      <c r="H26" s="644">
        <v>15</v>
      </c>
      <c r="I26" s="645">
        <v>0.18</v>
      </c>
      <c r="J26" s="645">
        <v>0.09</v>
      </c>
      <c r="K26" s="645">
        <v>0.5</v>
      </c>
      <c r="L26" s="645">
        <v>0.05</v>
      </c>
    </row>
    <row r="27" spans="1:12">
      <c r="A27" s="643" t="s">
        <v>2125</v>
      </c>
      <c r="B27" s="644">
        <v>850</v>
      </c>
      <c r="C27" s="644">
        <v>220</v>
      </c>
      <c r="D27" s="644">
        <v>0</v>
      </c>
      <c r="E27" s="644">
        <v>90</v>
      </c>
      <c r="F27" s="644">
        <v>100</v>
      </c>
      <c r="G27" s="644">
        <v>10</v>
      </c>
      <c r="H27" s="644">
        <v>15</v>
      </c>
      <c r="I27" s="645">
        <v>0.24</v>
      </c>
      <c r="J27" s="645">
        <v>0.09</v>
      </c>
      <c r="K27" s="645">
        <v>0.6</v>
      </c>
      <c r="L27" s="645">
        <v>0.08</v>
      </c>
    </row>
    <row r="28" spans="1:12">
      <c r="A28" s="643" t="s">
        <v>2126</v>
      </c>
      <c r="B28" s="644">
        <v>850</v>
      </c>
      <c r="C28" s="644">
        <v>220</v>
      </c>
      <c r="D28" s="644">
        <v>0</v>
      </c>
      <c r="E28" s="644">
        <v>90</v>
      </c>
      <c r="F28" s="644">
        <v>100</v>
      </c>
      <c r="G28" s="644">
        <v>10</v>
      </c>
      <c r="H28" s="644">
        <v>15</v>
      </c>
      <c r="I28" s="645">
        <v>0.14000000000000001</v>
      </c>
      <c r="J28" s="645">
        <v>7.0000000000000007E-2</v>
      </c>
      <c r="K28" s="645">
        <v>0.45</v>
      </c>
      <c r="L28" s="645">
        <v>0.05</v>
      </c>
    </row>
    <row r="29" spans="1:12">
      <c r="A29" s="643" t="s">
        <v>1039</v>
      </c>
      <c r="B29" s="644">
        <v>50</v>
      </c>
      <c r="C29" s="644">
        <v>140</v>
      </c>
      <c r="D29" s="644">
        <v>0</v>
      </c>
      <c r="E29" s="644">
        <v>60</v>
      </c>
      <c r="F29" s="644">
        <v>10</v>
      </c>
      <c r="G29" s="644">
        <v>10</v>
      </c>
      <c r="H29" s="644">
        <v>15</v>
      </c>
      <c r="I29" s="647">
        <v>1.65</v>
      </c>
      <c r="J29" s="647">
        <v>0.8</v>
      </c>
      <c r="K29" s="647">
        <v>0.6</v>
      </c>
      <c r="L29" s="647">
        <v>0.2</v>
      </c>
    </row>
    <row r="30" spans="1:12">
      <c r="A30" s="643" t="s">
        <v>1881</v>
      </c>
      <c r="B30" s="644">
        <v>50</v>
      </c>
      <c r="C30" s="644">
        <v>140</v>
      </c>
      <c r="D30" s="644">
        <v>0</v>
      </c>
      <c r="E30" s="644">
        <v>60</v>
      </c>
      <c r="F30" s="644">
        <v>10</v>
      </c>
      <c r="G30" s="644">
        <v>10</v>
      </c>
      <c r="H30" s="644">
        <v>15</v>
      </c>
      <c r="I30" s="647">
        <v>2.0499999999999998</v>
      </c>
      <c r="J30" s="647">
        <v>1.04</v>
      </c>
      <c r="K30" s="647">
        <v>1.79</v>
      </c>
      <c r="L30" s="647">
        <v>0.27</v>
      </c>
    </row>
    <row r="31" spans="1:12">
      <c r="A31" s="643" t="s">
        <v>1040</v>
      </c>
      <c r="B31" s="644">
        <v>70</v>
      </c>
      <c r="C31" s="644">
        <v>180</v>
      </c>
      <c r="D31" s="644">
        <v>0</v>
      </c>
      <c r="E31" s="644">
        <v>90</v>
      </c>
      <c r="F31" s="644">
        <v>10</v>
      </c>
      <c r="G31" s="644">
        <v>10</v>
      </c>
      <c r="H31" s="644">
        <v>15</v>
      </c>
      <c r="I31" s="645">
        <v>1.65</v>
      </c>
      <c r="J31" s="645">
        <v>0.8</v>
      </c>
      <c r="K31" s="645">
        <v>0.6</v>
      </c>
      <c r="L31" s="645">
        <v>0.2</v>
      </c>
    </row>
    <row r="32" spans="1:12">
      <c r="A32" s="643" t="s">
        <v>1882</v>
      </c>
      <c r="B32" s="644">
        <v>70</v>
      </c>
      <c r="C32" s="644">
        <v>180</v>
      </c>
      <c r="D32" s="644">
        <v>0</v>
      </c>
      <c r="E32" s="644">
        <v>90</v>
      </c>
      <c r="F32" s="644">
        <v>10</v>
      </c>
      <c r="G32" s="644">
        <v>10</v>
      </c>
      <c r="H32" s="644">
        <v>15</v>
      </c>
      <c r="I32" s="645">
        <v>2</v>
      </c>
      <c r="J32" s="645">
        <v>1.01</v>
      </c>
      <c r="K32" s="645">
        <v>1.79</v>
      </c>
      <c r="L32" s="645">
        <v>0.27</v>
      </c>
    </row>
    <row r="33" spans="1:12">
      <c r="A33" s="643" t="s">
        <v>2127</v>
      </c>
      <c r="B33" s="644">
        <v>20</v>
      </c>
      <c r="C33" s="644">
        <v>200</v>
      </c>
      <c r="D33" s="644">
        <v>0</v>
      </c>
      <c r="E33" s="644">
        <v>60</v>
      </c>
      <c r="F33" s="644">
        <v>5</v>
      </c>
      <c r="G33" s="644">
        <v>10</v>
      </c>
      <c r="H33" s="644">
        <v>15</v>
      </c>
      <c r="I33" s="645">
        <v>14.2</v>
      </c>
      <c r="J33" s="645">
        <v>3.5</v>
      </c>
      <c r="K33" s="645">
        <v>13.3</v>
      </c>
      <c r="L33" s="645">
        <v>3.37</v>
      </c>
    </row>
    <row r="34" spans="1:12">
      <c r="A34" s="643" t="s">
        <v>2128</v>
      </c>
      <c r="B34" s="644">
        <v>20</v>
      </c>
      <c r="C34" s="644">
        <v>200</v>
      </c>
      <c r="D34" s="644">
        <v>0</v>
      </c>
      <c r="E34" s="644">
        <v>60</v>
      </c>
      <c r="F34" s="644">
        <v>5</v>
      </c>
      <c r="G34" s="644">
        <v>10</v>
      </c>
      <c r="H34" s="644">
        <v>15</v>
      </c>
      <c r="I34" s="645">
        <v>2.2000000000000002</v>
      </c>
      <c r="J34" s="645">
        <v>0.7</v>
      </c>
      <c r="K34" s="645">
        <v>0.5</v>
      </c>
      <c r="L34" s="645">
        <v>0.17</v>
      </c>
    </row>
    <row r="35" spans="1:12">
      <c r="A35" s="643" t="s">
        <v>1041</v>
      </c>
      <c r="B35" s="644">
        <v>55</v>
      </c>
      <c r="C35" s="644">
        <v>130</v>
      </c>
      <c r="D35" s="644">
        <v>0</v>
      </c>
      <c r="E35" s="644">
        <v>60</v>
      </c>
      <c r="F35" s="644">
        <v>10</v>
      </c>
      <c r="G35" s="644">
        <v>10</v>
      </c>
      <c r="H35" s="644">
        <v>15</v>
      </c>
      <c r="I35" s="645">
        <v>1.51</v>
      </c>
      <c r="J35" s="645">
        <v>0.8</v>
      </c>
      <c r="K35" s="645">
        <v>0.6</v>
      </c>
      <c r="L35" s="645">
        <v>0.2</v>
      </c>
    </row>
    <row r="36" spans="1:12">
      <c r="A36" s="643" t="s">
        <v>1883</v>
      </c>
      <c r="B36" s="644">
        <v>55</v>
      </c>
      <c r="C36" s="644">
        <v>130</v>
      </c>
      <c r="D36" s="644">
        <v>0</v>
      </c>
      <c r="E36" s="644">
        <v>60</v>
      </c>
      <c r="F36" s="644">
        <v>10</v>
      </c>
      <c r="G36" s="644">
        <v>10</v>
      </c>
      <c r="H36" s="644">
        <v>15</v>
      </c>
      <c r="I36" s="645">
        <v>2.06</v>
      </c>
      <c r="J36" s="645">
        <v>1.1299999999999999</v>
      </c>
      <c r="K36" s="645">
        <v>2.4700000000000002</v>
      </c>
      <c r="L36" s="645">
        <v>0.42</v>
      </c>
    </row>
    <row r="37" spans="1:12">
      <c r="A37" s="643" t="s">
        <v>2129</v>
      </c>
      <c r="B37" s="644">
        <v>150</v>
      </c>
      <c r="C37" s="644">
        <v>160</v>
      </c>
      <c r="D37" s="644">
        <v>0</v>
      </c>
      <c r="E37" s="644">
        <v>60</v>
      </c>
      <c r="F37" s="644">
        <v>50</v>
      </c>
      <c r="G37" s="644">
        <v>10</v>
      </c>
      <c r="H37" s="644">
        <v>15</v>
      </c>
      <c r="I37" s="645">
        <v>0.4</v>
      </c>
      <c r="J37" s="645">
        <v>0.3</v>
      </c>
      <c r="K37" s="645">
        <v>0.8</v>
      </c>
      <c r="L37" s="645">
        <v>0.36</v>
      </c>
    </row>
    <row r="38" spans="1:12">
      <c r="A38" s="643" t="s">
        <v>2130</v>
      </c>
      <c r="B38" s="644">
        <v>50</v>
      </c>
      <c r="C38" s="644">
        <v>130</v>
      </c>
      <c r="D38" s="644">
        <v>0</v>
      </c>
      <c r="E38" s="644">
        <v>60</v>
      </c>
      <c r="F38" s="644">
        <v>10</v>
      </c>
      <c r="G38" s="644">
        <v>10</v>
      </c>
      <c r="H38" s="644">
        <v>15</v>
      </c>
      <c r="I38" s="645">
        <v>3.54</v>
      </c>
      <c r="J38" s="645">
        <v>2.29</v>
      </c>
      <c r="K38" s="645">
        <v>5.3</v>
      </c>
      <c r="L38" s="645">
        <v>0.9</v>
      </c>
    </row>
    <row r="39" spans="1:12">
      <c r="A39" s="643" t="s">
        <v>2131</v>
      </c>
      <c r="B39" s="644">
        <v>50</v>
      </c>
      <c r="C39" s="644">
        <v>130</v>
      </c>
      <c r="D39" s="644">
        <v>0</v>
      </c>
      <c r="E39" s="644">
        <v>60</v>
      </c>
      <c r="F39" s="644">
        <v>10</v>
      </c>
      <c r="G39" s="644">
        <v>10</v>
      </c>
      <c r="H39" s="644">
        <v>15</v>
      </c>
      <c r="I39" s="645">
        <v>2.34</v>
      </c>
      <c r="J39" s="645">
        <v>0.89</v>
      </c>
      <c r="K39" s="645">
        <v>0.5</v>
      </c>
      <c r="L39" s="645">
        <v>0.3</v>
      </c>
    </row>
    <row r="40" spans="1:12">
      <c r="A40" s="643" t="s">
        <v>2132</v>
      </c>
      <c r="B40" s="644">
        <v>17.5</v>
      </c>
      <c r="C40" s="644">
        <v>220</v>
      </c>
      <c r="D40" s="644">
        <v>0</v>
      </c>
      <c r="E40" s="644">
        <v>90</v>
      </c>
      <c r="F40" s="644">
        <v>1</v>
      </c>
      <c r="G40" s="644">
        <v>4</v>
      </c>
      <c r="H40" s="644">
        <v>4</v>
      </c>
      <c r="I40" s="645">
        <v>3</v>
      </c>
      <c r="J40" s="645">
        <v>1</v>
      </c>
      <c r="K40" s="645">
        <v>2.6</v>
      </c>
      <c r="L40" s="645">
        <v>0.5</v>
      </c>
    </row>
    <row r="41" spans="1:12">
      <c r="A41" s="643" t="s">
        <v>2133</v>
      </c>
      <c r="B41" s="644">
        <v>17.5</v>
      </c>
      <c r="C41" s="644">
        <v>230</v>
      </c>
      <c r="D41" s="644">
        <v>0</v>
      </c>
      <c r="E41" s="644">
        <v>90</v>
      </c>
      <c r="F41" s="644">
        <v>1</v>
      </c>
      <c r="G41" s="644">
        <v>4</v>
      </c>
      <c r="H41" s="644">
        <v>4</v>
      </c>
      <c r="I41" s="645">
        <v>3</v>
      </c>
      <c r="J41" s="645">
        <v>1</v>
      </c>
      <c r="K41" s="645">
        <v>2.6</v>
      </c>
      <c r="L41" s="645">
        <v>0.5</v>
      </c>
    </row>
    <row r="42" spans="1:12">
      <c r="A42" s="643" t="s">
        <v>1024</v>
      </c>
      <c r="B42" s="644">
        <v>450</v>
      </c>
      <c r="C42" s="644">
        <v>180</v>
      </c>
      <c r="D42" s="644">
        <v>0</v>
      </c>
      <c r="E42" s="644">
        <v>60</v>
      </c>
      <c r="F42" s="644">
        <v>50</v>
      </c>
      <c r="G42" s="644">
        <v>10</v>
      </c>
      <c r="H42" s="644">
        <v>10</v>
      </c>
      <c r="I42" s="645">
        <v>0.35</v>
      </c>
      <c r="J42" s="645">
        <v>0.14000000000000001</v>
      </c>
      <c r="K42" s="645">
        <v>0.6</v>
      </c>
      <c r="L42" s="645">
        <v>0.04</v>
      </c>
    </row>
    <row r="43" spans="1:12">
      <c r="A43" s="643" t="s">
        <v>1139</v>
      </c>
      <c r="B43" s="644">
        <v>450</v>
      </c>
      <c r="C43" s="644">
        <v>180</v>
      </c>
      <c r="D43" s="644">
        <v>0</v>
      </c>
      <c r="E43" s="644">
        <v>60</v>
      </c>
      <c r="F43" s="644">
        <v>50</v>
      </c>
      <c r="G43" s="644">
        <v>10</v>
      </c>
      <c r="H43" s="644">
        <v>10</v>
      </c>
      <c r="I43" s="645">
        <v>0.39</v>
      </c>
      <c r="J43" s="645">
        <v>0.15</v>
      </c>
      <c r="K43" s="645">
        <v>0.67</v>
      </c>
      <c r="L43" s="645">
        <v>0.06</v>
      </c>
    </row>
    <row r="44" spans="1:12">
      <c r="A44" s="643" t="s">
        <v>1042</v>
      </c>
      <c r="B44" s="644">
        <v>400</v>
      </c>
      <c r="C44" s="644">
        <v>220</v>
      </c>
      <c r="D44" s="644">
        <v>0</v>
      </c>
      <c r="E44" s="644">
        <v>60</v>
      </c>
      <c r="F44" s="644">
        <v>50</v>
      </c>
      <c r="G44" s="644">
        <v>10</v>
      </c>
      <c r="H44" s="644">
        <v>10</v>
      </c>
      <c r="I44" s="645">
        <v>0.35</v>
      </c>
      <c r="J44" s="645">
        <v>0.14000000000000001</v>
      </c>
      <c r="K44" s="645">
        <v>0.6</v>
      </c>
      <c r="L44" s="645">
        <v>0.04</v>
      </c>
    </row>
    <row r="45" spans="1:12">
      <c r="A45" s="643" t="s">
        <v>1138</v>
      </c>
      <c r="B45" s="644">
        <v>400</v>
      </c>
      <c r="C45" s="644">
        <v>220</v>
      </c>
      <c r="D45" s="644">
        <v>0</v>
      </c>
      <c r="E45" s="644">
        <v>60</v>
      </c>
      <c r="F45" s="644">
        <v>50</v>
      </c>
      <c r="G45" s="644">
        <v>10</v>
      </c>
      <c r="H45" s="644">
        <v>10</v>
      </c>
      <c r="I45" s="645">
        <v>0.39</v>
      </c>
      <c r="J45" s="645">
        <v>0.15</v>
      </c>
      <c r="K45" s="645">
        <v>0.67</v>
      </c>
      <c r="L45" s="645">
        <v>0.06</v>
      </c>
    </row>
    <row r="46" spans="1:12">
      <c r="A46" s="643" t="s">
        <v>1823</v>
      </c>
      <c r="B46" s="644">
        <v>250</v>
      </c>
      <c r="C46" s="644">
        <v>185</v>
      </c>
      <c r="D46" s="644">
        <v>0</v>
      </c>
      <c r="E46" s="644">
        <v>60</v>
      </c>
      <c r="F46" s="644">
        <v>50</v>
      </c>
      <c r="G46" s="644">
        <v>10</v>
      </c>
      <c r="H46" s="644">
        <v>15</v>
      </c>
      <c r="I46" s="645">
        <v>0.7</v>
      </c>
      <c r="J46" s="645">
        <v>0.3</v>
      </c>
      <c r="K46" s="645">
        <v>0.75</v>
      </c>
      <c r="L46" s="645">
        <v>0.9</v>
      </c>
    </row>
    <row r="47" spans="1:12">
      <c r="A47" s="954" t="s">
        <v>2231</v>
      </c>
      <c r="B47" s="955">
        <v>80</v>
      </c>
      <c r="C47" s="956">
        <v>85</v>
      </c>
      <c r="D47" s="956">
        <v>0</v>
      </c>
      <c r="E47" s="957">
        <v>60</v>
      </c>
      <c r="F47" s="958">
        <v>0</v>
      </c>
      <c r="G47" s="958">
        <v>0</v>
      </c>
      <c r="H47" s="958">
        <v>0</v>
      </c>
      <c r="I47" s="959"/>
      <c r="J47" s="959"/>
      <c r="K47" s="959"/>
      <c r="L47" s="959"/>
    </row>
    <row r="48" spans="1:12">
      <c r="A48" s="954" t="s">
        <v>2230</v>
      </c>
      <c r="B48" s="955">
        <v>80</v>
      </c>
      <c r="C48" s="956">
        <v>85</v>
      </c>
      <c r="D48" s="956">
        <v>0</v>
      </c>
      <c r="E48" s="957">
        <v>60</v>
      </c>
      <c r="F48" s="958">
        <v>0</v>
      </c>
      <c r="G48" s="958">
        <v>0</v>
      </c>
      <c r="H48" s="958">
        <v>0</v>
      </c>
      <c r="I48" s="959">
        <v>1</v>
      </c>
      <c r="J48" s="959">
        <v>0.23</v>
      </c>
      <c r="K48" s="959">
        <v>0.36</v>
      </c>
      <c r="L48" s="959">
        <v>0.06</v>
      </c>
    </row>
    <row r="49" spans="1:12">
      <c r="A49" s="643" t="s">
        <v>2134</v>
      </c>
      <c r="B49" s="644">
        <v>5</v>
      </c>
      <c r="C49" s="644">
        <v>0</v>
      </c>
      <c r="D49" s="644">
        <v>0</v>
      </c>
      <c r="E49" s="644">
        <v>60</v>
      </c>
      <c r="F49" s="644">
        <v>0</v>
      </c>
      <c r="G49" s="644">
        <v>0</v>
      </c>
      <c r="H49" s="644">
        <v>0</v>
      </c>
      <c r="I49" s="645">
        <v>17.5</v>
      </c>
      <c r="J49" s="645">
        <v>3.86</v>
      </c>
      <c r="K49" s="645">
        <v>22.05</v>
      </c>
      <c r="L49" s="645">
        <v>3.47</v>
      </c>
    </row>
    <row r="50" spans="1:12">
      <c r="A50" s="643" t="s">
        <v>2135</v>
      </c>
      <c r="B50" s="644">
        <v>5</v>
      </c>
      <c r="C50" s="644">
        <v>0</v>
      </c>
      <c r="D50" s="644">
        <v>0</v>
      </c>
      <c r="E50" s="644">
        <v>60</v>
      </c>
      <c r="F50" s="644">
        <v>0</v>
      </c>
      <c r="G50" s="644">
        <v>0</v>
      </c>
      <c r="H50" s="644">
        <v>0</v>
      </c>
      <c r="I50" s="645">
        <v>5.5</v>
      </c>
      <c r="J50" s="645">
        <v>1.46</v>
      </c>
      <c r="K50" s="645">
        <v>1.25</v>
      </c>
      <c r="L50" s="645">
        <v>0.27</v>
      </c>
    </row>
    <row r="51" spans="1:12">
      <c r="A51" s="643" t="s">
        <v>2136</v>
      </c>
      <c r="B51" s="644">
        <v>80</v>
      </c>
      <c r="C51" s="644">
        <v>100</v>
      </c>
      <c r="D51" s="644">
        <v>0</v>
      </c>
      <c r="E51" s="644">
        <v>60</v>
      </c>
      <c r="F51" s="644">
        <v>5</v>
      </c>
      <c r="G51" s="644">
        <v>10</v>
      </c>
      <c r="H51" s="644">
        <v>15</v>
      </c>
      <c r="I51" s="645">
        <v>1</v>
      </c>
      <c r="J51" s="645">
        <v>0.64</v>
      </c>
      <c r="K51" s="645">
        <v>1.71</v>
      </c>
      <c r="L51" s="645">
        <v>0.1</v>
      </c>
    </row>
    <row r="52" spans="1:12">
      <c r="A52" s="643" t="s">
        <v>1276</v>
      </c>
      <c r="B52" s="644">
        <v>20</v>
      </c>
      <c r="C52" s="644">
        <v>100</v>
      </c>
      <c r="D52" s="644">
        <v>0</v>
      </c>
      <c r="E52" s="644">
        <v>60</v>
      </c>
      <c r="F52" s="644">
        <v>1</v>
      </c>
      <c r="G52" s="644">
        <v>2</v>
      </c>
      <c r="H52" s="644">
        <v>3</v>
      </c>
      <c r="I52" s="645">
        <v>3.5</v>
      </c>
      <c r="J52" s="645">
        <v>1.2</v>
      </c>
      <c r="K52" s="645">
        <v>1</v>
      </c>
      <c r="L52" s="645">
        <v>0.8</v>
      </c>
    </row>
    <row r="53" spans="1:12">
      <c r="A53" s="643" t="s">
        <v>1884</v>
      </c>
      <c r="B53" s="644">
        <v>20</v>
      </c>
      <c r="C53" s="644">
        <v>100</v>
      </c>
      <c r="D53" s="644">
        <v>0</v>
      </c>
      <c r="E53" s="644">
        <v>60</v>
      </c>
      <c r="F53" s="644">
        <v>1</v>
      </c>
      <c r="G53" s="644">
        <v>2</v>
      </c>
      <c r="H53" s="644">
        <v>3</v>
      </c>
      <c r="I53" s="645">
        <v>4.3</v>
      </c>
      <c r="J53" s="645">
        <v>1.5</v>
      </c>
      <c r="K53" s="645">
        <v>3.1</v>
      </c>
      <c r="L53" s="645">
        <v>0.95</v>
      </c>
    </row>
    <row r="54" spans="1:12">
      <c r="A54" s="643" t="s">
        <v>2137</v>
      </c>
      <c r="B54" s="644">
        <v>20</v>
      </c>
      <c r="C54" s="644">
        <v>110</v>
      </c>
      <c r="D54" s="644">
        <v>0</v>
      </c>
      <c r="E54" s="644">
        <v>60</v>
      </c>
      <c r="F54" s="644">
        <v>5</v>
      </c>
      <c r="G54" s="644">
        <v>10</v>
      </c>
      <c r="H54" s="644">
        <v>15</v>
      </c>
      <c r="I54" s="645">
        <v>4.3</v>
      </c>
      <c r="J54" s="645">
        <v>1.5</v>
      </c>
      <c r="K54" s="645">
        <v>3.1</v>
      </c>
      <c r="L54" s="645">
        <v>0.95</v>
      </c>
    </row>
    <row r="55" spans="1:12">
      <c r="A55" s="643" t="s">
        <v>2138</v>
      </c>
      <c r="B55" s="644">
        <v>20</v>
      </c>
      <c r="C55" s="644">
        <v>110</v>
      </c>
      <c r="D55" s="644">
        <v>0</v>
      </c>
      <c r="E55" s="644">
        <v>60</v>
      </c>
      <c r="F55" s="644">
        <v>5</v>
      </c>
      <c r="G55" s="644">
        <v>10</v>
      </c>
      <c r="H55" s="644">
        <v>15</v>
      </c>
      <c r="I55" s="645">
        <v>3.5</v>
      </c>
      <c r="J55" s="645">
        <v>1.2</v>
      </c>
      <c r="K55" s="645">
        <v>1</v>
      </c>
      <c r="L55" s="645">
        <v>0.8</v>
      </c>
    </row>
    <row r="56" spans="1:12">
      <c r="A56" s="643" t="s">
        <v>2139</v>
      </c>
      <c r="B56" s="644">
        <v>15</v>
      </c>
      <c r="C56" s="644">
        <v>0</v>
      </c>
      <c r="D56" s="644">
        <v>0</v>
      </c>
      <c r="E56" s="644">
        <v>60</v>
      </c>
      <c r="F56" s="644">
        <v>0</v>
      </c>
      <c r="G56" s="644">
        <v>0</v>
      </c>
      <c r="H56" s="644">
        <v>0</v>
      </c>
      <c r="I56" s="645">
        <v>5.08</v>
      </c>
      <c r="J56" s="645">
        <v>1.4</v>
      </c>
      <c r="K56" s="645">
        <v>4</v>
      </c>
      <c r="L56" s="645">
        <v>0.5</v>
      </c>
    </row>
    <row r="57" spans="1:12">
      <c r="A57" s="643" t="s">
        <v>2140</v>
      </c>
      <c r="B57" s="644">
        <v>15</v>
      </c>
      <c r="C57" s="644">
        <v>0</v>
      </c>
      <c r="D57" s="644">
        <v>0</v>
      </c>
      <c r="E57" s="644">
        <v>60</v>
      </c>
      <c r="F57" s="644">
        <v>0</v>
      </c>
      <c r="G57" s="644">
        <v>0</v>
      </c>
      <c r="H57" s="644">
        <v>0</v>
      </c>
      <c r="I57" s="645">
        <v>3.58</v>
      </c>
      <c r="J57" s="645">
        <v>1.1000000000000001</v>
      </c>
      <c r="K57" s="645">
        <v>1.4</v>
      </c>
      <c r="L57" s="645">
        <v>0.2</v>
      </c>
    </row>
    <row r="58" spans="1:12">
      <c r="A58" s="643" t="s">
        <v>2141</v>
      </c>
      <c r="B58" s="644">
        <v>30</v>
      </c>
      <c r="C58" s="644">
        <v>0</v>
      </c>
      <c r="D58" s="644">
        <v>0</v>
      </c>
      <c r="E58" s="644">
        <v>60</v>
      </c>
      <c r="F58" s="644">
        <v>0</v>
      </c>
      <c r="G58" s="644">
        <v>0</v>
      </c>
      <c r="H58" s="644">
        <v>0</v>
      </c>
      <c r="I58" s="645">
        <v>5.98</v>
      </c>
      <c r="J58" s="645">
        <v>1.32</v>
      </c>
      <c r="K58" s="645">
        <v>3.59</v>
      </c>
      <c r="L58" s="645">
        <v>0.5</v>
      </c>
    </row>
    <row r="59" spans="1:12">
      <c r="A59" s="643" t="s">
        <v>2142</v>
      </c>
      <c r="B59" s="644">
        <v>30</v>
      </c>
      <c r="C59" s="644">
        <v>0</v>
      </c>
      <c r="D59" s="644">
        <v>0</v>
      </c>
      <c r="E59" s="644">
        <v>60</v>
      </c>
      <c r="F59" s="644">
        <v>0</v>
      </c>
      <c r="G59" s="644">
        <v>0</v>
      </c>
      <c r="H59" s="644">
        <v>0</v>
      </c>
      <c r="I59" s="645">
        <v>4.4800000000000004</v>
      </c>
      <c r="J59" s="645">
        <v>1.02</v>
      </c>
      <c r="K59" s="645">
        <v>0.99</v>
      </c>
      <c r="L59" s="645">
        <v>0.2</v>
      </c>
    </row>
    <row r="60" spans="1:12">
      <c r="A60" s="643" t="s">
        <v>1043</v>
      </c>
      <c r="B60" s="644">
        <v>90</v>
      </c>
      <c r="C60" s="644">
        <v>200</v>
      </c>
      <c r="D60" s="644">
        <v>0</v>
      </c>
      <c r="E60" s="644">
        <v>90</v>
      </c>
      <c r="F60" s="644">
        <v>10</v>
      </c>
      <c r="G60" s="644">
        <v>10</v>
      </c>
      <c r="H60" s="644">
        <v>15</v>
      </c>
      <c r="I60" s="645">
        <v>1.38</v>
      </c>
      <c r="J60" s="645">
        <v>0.8</v>
      </c>
      <c r="K60" s="645">
        <v>0.5</v>
      </c>
      <c r="L60" s="645">
        <v>0.2</v>
      </c>
    </row>
    <row r="61" spans="1:12">
      <c r="A61" s="643" t="s">
        <v>1885</v>
      </c>
      <c r="B61" s="644">
        <v>90</v>
      </c>
      <c r="C61" s="644">
        <v>200</v>
      </c>
      <c r="D61" s="644">
        <v>0</v>
      </c>
      <c r="E61" s="644">
        <v>90</v>
      </c>
      <c r="F61" s="644">
        <v>10</v>
      </c>
      <c r="G61" s="644">
        <v>10</v>
      </c>
      <c r="H61" s="644">
        <v>15</v>
      </c>
      <c r="I61" s="645">
        <v>2.2799999999999998</v>
      </c>
      <c r="J61" s="645">
        <v>1</v>
      </c>
      <c r="K61" s="645">
        <v>2.5</v>
      </c>
      <c r="L61" s="645">
        <v>0.6</v>
      </c>
    </row>
    <row r="62" spans="1:12">
      <c r="A62" s="643" t="s">
        <v>1140</v>
      </c>
      <c r="B62" s="644">
        <v>450</v>
      </c>
      <c r="C62" s="644">
        <v>200</v>
      </c>
      <c r="D62" s="644">
        <v>0</v>
      </c>
      <c r="E62" s="644">
        <v>90</v>
      </c>
      <c r="F62" s="644">
        <v>50</v>
      </c>
      <c r="G62" s="644">
        <v>10</v>
      </c>
      <c r="H62" s="644">
        <v>10</v>
      </c>
      <c r="I62" s="645">
        <v>0.38</v>
      </c>
      <c r="J62" s="645">
        <v>0.16</v>
      </c>
      <c r="K62" s="645">
        <v>0.45</v>
      </c>
      <c r="L62" s="645">
        <v>0.09</v>
      </c>
    </row>
    <row r="63" spans="1:12">
      <c r="A63" s="643" t="s">
        <v>1141</v>
      </c>
      <c r="B63" s="644">
        <v>450</v>
      </c>
      <c r="C63" s="644">
        <v>200</v>
      </c>
      <c r="D63" s="644">
        <v>0</v>
      </c>
      <c r="E63" s="644">
        <v>90</v>
      </c>
      <c r="F63" s="644">
        <v>50</v>
      </c>
      <c r="G63" s="644">
        <v>10</v>
      </c>
      <c r="H63" s="644">
        <v>10</v>
      </c>
      <c r="I63" s="645">
        <v>0.47</v>
      </c>
      <c r="J63" s="645">
        <v>0.18</v>
      </c>
      <c r="K63" s="645">
        <v>0.56000000000000005</v>
      </c>
      <c r="L63" s="645">
        <v>0.11</v>
      </c>
    </row>
    <row r="64" spans="1:12">
      <c r="A64" s="643" t="s">
        <v>2143</v>
      </c>
      <c r="B64" s="644">
        <v>200</v>
      </c>
      <c r="C64" s="644">
        <v>100</v>
      </c>
      <c r="D64" s="644">
        <v>0</v>
      </c>
      <c r="E64" s="644">
        <v>60</v>
      </c>
      <c r="F64" s="644">
        <v>50</v>
      </c>
      <c r="G64" s="644">
        <v>10</v>
      </c>
      <c r="H64" s="644">
        <v>15</v>
      </c>
      <c r="I64" s="645">
        <v>0.15</v>
      </c>
      <c r="J64" s="645">
        <v>0.12</v>
      </c>
      <c r="K64" s="645">
        <v>0.4</v>
      </c>
      <c r="L64" s="645">
        <v>0.1</v>
      </c>
    </row>
    <row r="65" spans="1:12">
      <c r="A65" s="643" t="s">
        <v>2144</v>
      </c>
      <c r="B65" s="644">
        <v>30</v>
      </c>
      <c r="C65" s="644">
        <v>120</v>
      </c>
      <c r="D65" s="644">
        <v>0</v>
      </c>
      <c r="E65" s="644">
        <v>60</v>
      </c>
      <c r="F65" s="644">
        <v>5</v>
      </c>
      <c r="G65" s="644">
        <v>10</v>
      </c>
      <c r="H65" s="644">
        <v>15</v>
      </c>
      <c r="I65" s="645">
        <v>3.44</v>
      </c>
      <c r="J65" s="645">
        <v>2.34</v>
      </c>
      <c r="K65" s="645">
        <v>5.75</v>
      </c>
      <c r="L65" s="645">
        <v>0.92</v>
      </c>
    </row>
    <row r="66" spans="1:12">
      <c r="A66" s="643" t="s">
        <v>2145</v>
      </c>
      <c r="B66" s="644">
        <v>30</v>
      </c>
      <c r="C66" s="644">
        <v>120</v>
      </c>
      <c r="D66" s="644">
        <v>0</v>
      </c>
      <c r="E66" s="644">
        <v>60</v>
      </c>
      <c r="F66" s="644">
        <v>5</v>
      </c>
      <c r="G66" s="644">
        <v>10</v>
      </c>
      <c r="H66" s="644">
        <v>15</v>
      </c>
      <c r="I66" s="645">
        <v>2.2400000000000002</v>
      </c>
      <c r="J66" s="645">
        <v>0.94</v>
      </c>
      <c r="K66" s="645">
        <v>0.95</v>
      </c>
      <c r="L66" s="645">
        <v>0.32</v>
      </c>
    </row>
    <row r="67" spans="1:12">
      <c r="A67" s="643" t="s">
        <v>1044</v>
      </c>
      <c r="B67" s="644">
        <v>40</v>
      </c>
      <c r="C67" s="644">
        <v>200</v>
      </c>
      <c r="D67" s="644">
        <v>0</v>
      </c>
      <c r="E67" s="644">
        <v>90</v>
      </c>
      <c r="F67" s="644">
        <v>5</v>
      </c>
      <c r="G67" s="644">
        <v>10</v>
      </c>
      <c r="H67" s="644">
        <v>15</v>
      </c>
      <c r="I67" s="645">
        <v>3.35</v>
      </c>
      <c r="J67" s="645">
        <v>1.8</v>
      </c>
      <c r="K67" s="645">
        <v>1</v>
      </c>
      <c r="L67" s="645">
        <v>0.5</v>
      </c>
    </row>
    <row r="68" spans="1:12">
      <c r="A68" s="643" t="s">
        <v>1165</v>
      </c>
      <c r="B68" s="644">
        <v>40</v>
      </c>
      <c r="C68" s="644">
        <v>200</v>
      </c>
      <c r="D68" s="644">
        <v>0</v>
      </c>
      <c r="E68" s="644">
        <v>90</v>
      </c>
      <c r="F68" s="644">
        <v>5</v>
      </c>
      <c r="G68" s="644">
        <v>10</v>
      </c>
      <c r="H68" s="644">
        <v>15</v>
      </c>
      <c r="I68" s="645">
        <v>4.54</v>
      </c>
      <c r="J68" s="645">
        <v>2.48</v>
      </c>
      <c r="K68" s="645">
        <v>5</v>
      </c>
      <c r="L68" s="645">
        <v>1.2</v>
      </c>
    </row>
    <row r="69" spans="1:12">
      <c r="A69" s="643" t="s">
        <v>1045</v>
      </c>
      <c r="B69" s="644">
        <v>70</v>
      </c>
      <c r="C69" s="644">
        <v>170</v>
      </c>
      <c r="D69" s="644">
        <v>0</v>
      </c>
      <c r="E69" s="644">
        <v>90</v>
      </c>
      <c r="F69" s="644">
        <v>10</v>
      </c>
      <c r="G69" s="644">
        <v>10</v>
      </c>
      <c r="H69" s="644">
        <v>15</v>
      </c>
      <c r="I69" s="645">
        <v>1.51</v>
      </c>
      <c r="J69" s="645">
        <v>0.8</v>
      </c>
      <c r="K69" s="645">
        <v>0.6</v>
      </c>
      <c r="L69" s="645">
        <v>0.1</v>
      </c>
    </row>
    <row r="70" spans="1:12">
      <c r="A70" s="643" t="s">
        <v>1886</v>
      </c>
      <c r="B70" s="644">
        <v>70</v>
      </c>
      <c r="C70" s="644">
        <v>170</v>
      </c>
      <c r="D70" s="644">
        <v>0</v>
      </c>
      <c r="E70" s="644">
        <v>90</v>
      </c>
      <c r="F70" s="644">
        <v>10</v>
      </c>
      <c r="G70" s="644">
        <v>10</v>
      </c>
      <c r="H70" s="644">
        <v>15</v>
      </c>
      <c r="I70" s="645">
        <v>1.96</v>
      </c>
      <c r="J70" s="645">
        <v>1.07</v>
      </c>
      <c r="K70" s="645">
        <v>2.4</v>
      </c>
      <c r="L70" s="645">
        <v>0.28000000000000003</v>
      </c>
    </row>
    <row r="71" spans="1:12">
      <c r="A71" s="643" t="s">
        <v>2146</v>
      </c>
      <c r="B71" s="644">
        <v>25</v>
      </c>
      <c r="C71" s="644">
        <v>160</v>
      </c>
      <c r="D71" s="644">
        <v>0</v>
      </c>
      <c r="E71" s="644">
        <v>90</v>
      </c>
      <c r="F71" s="644">
        <v>5</v>
      </c>
      <c r="G71" s="644">
        <v>10</v>
      </c>
      <c r="H71" s="644">
        <v>15</v>
      </c>
      <c r="I71" s="645">
        <v>6.13</v>
      </c>
      <c r="J71" s="645">
        <v>2.37</v>
      </c>
      <c r="K71" s="645">
        <v>4.68</v>
      </c>
      <c r="L71" s="645">
        <v>0.53</v>
      </c>
    </row>
    <row r="72" spans="1:12">
      <c r="A72" s="643" t="s">
        <v>2147</v>
      </c>
      <c r="B72" s="644">
        <v>25</v>
      </c>
      <c r="C72" s="644">
        <v>160</v>
      </c>
      <c r="D72" s="644">
        <v>0</v>
      </c>
      <c r="E72" s="644">
        <v>90</v>
      </c>
      <c r="F72" s="644">
        <v>5</v>
      </c>
      <c r="G72" s="644">
        <v>10</v>
      </c>
      <c r="H72" s="644">
        <v>15</v>
      </c>
      <c r="I72" s="645">
        <v>5.08</v>
      </c>
      <c r="J72" s="645">
        <v>1.77</v>
      </c>
      <c r="K72" s="645">
        <v>0.93</v>
      </c>
      <c r="L72" s="645">
        <v>0.3</v>
      </c>
    </row>
    <row r="73" spans="1:12">
      <c r="A73" s="643" t="s">
        <v>2148</v>
      </c>
      <c r="B73" s="644">
        <v>500</v>
      </c>
      <c r="C73" s="644">
        <v>140</v>
      </c>
      <c r="D73" s="644">
        <v>0</v>
      </c>
      <c r="E73" s="644">
        <v>60</v>
      </c>
      <c r="F73" s="644">
        <v>50</v>
      </c>
      <c r="G73" s="644">
        <v>10</v>
      </c>
      <c r="H73" s="644">
        <v>15</v>
      </c>
      <c r="I73" s="645">
        <v>0.28000000000000003</v>
      </c>
      <c r="J73" s="645">
        <v>0.14000000000000001</v>
      </c>
      <c r="K73" s="645">
        <v>0.64</v>
      </c>
      <c r="L73" s="645">
        <v>0.18</v>
      </c>
    </row>
    <row r="74" spans="1:12">
      <c r="A74" s="643" t="s">
        <v>2149</v>
      </c>
      <c r="B74" s="644">
        <v>20</v>
      </c>
      <c r="C74" s="644">
        <v>0</v>
      </c>
      <c r="D74" s="644">
        <v>0</v>
      </c>
      <c r="E74" s="644">
        <v>60</v>
      </c>
      <c r="F74" s="644">
        <v>0</v>
      </c>
      <c r="G74" s="644">
        <v>0</v>
      </c>
      <c r="H74" s="644">
        <v>0</v>
      </c>
      <c r="I74" s="645">
        <v>5.9</v>
      </c>
      <c r="J74" s="645">
        <v>1.4</v>
      </c>
      <c r="K74" s="645">
        <v>4</v>
      </c>
      <c r="L74" s="645">
        <v>0.63</v>
      </c>
    </row>
    <row r="75" spans="1:12">
      <c r="A75" s="643" t="s">
        <v>2150</v>
      </c>
      <c r="B75" s="644">
        <v>20</v>
      </c>
      <c r="C75" s="644">
        <v>0</v>
      </c>
      <c r="D75" s="644">
        <v>0</v>
      </c>
      <c r="E75" s="644">
        <v>60</v>
      </c>
      <c r="F75" s="644">
        <v>0</v>
      </c>
      <c r="G75" s="644">
        <v>0</v>
      </c>
      <c r="H75" s="644">
        <v>0</v>
      </c>
      <c r="I75" s="645">
        <v>4.4000000000000004</v>
      </c>
      <c r="J75" s="645">
        <v>1.1000000000000001</v>
      </c>
      <c r="K75" s="645">
        <v>1.4</v>
      </c>
      <c r="L75" s="645">
        <v>0.33</v>
      </c>
    </row>
    <row r="76" spans="1:12">
      <c r="A76" s="643" t="s">
        <v>1046</v>
      </c>
      <c r="B76" s="644">
        <v>30</v>
      </c>
      <c r="C76" s="644">
        <v>120</v>
      </c>
      <c r="D76" s="644">
        <v>0</v>
      </c>
      <c r="E76" s="644">
        <v>90</v>
      </c>
      <c r="F76" s="644">
        <v>5</v>
      </c>
      <c r="G76" s="644">
        <v>10</v>
      </c>
      <c r="H76" s="644">
        <v>15</v>
      </c>
      <c r="I76" s="645">
        <v>2.91</v>
      </c>
      <c r="J76" s="645">
        <v>1.6</v>
      </c>
      <c r="K76" s="645">
        <v>2.4</v>
      </c>
      <c r="L76" s="645">
        <v>0.6</v>
      </c>
    </row>
    <row r="77" spans="1:12">
      <c r="A77" s="643" t="s">
        <v>1887</v>
      </c>
      <c r="B77" s="644">
        <v>30</v>
      </c>
      <c r="C77" s="644">
        <v>120</v>
      </c>
      <c r="D77" s="644">
        <v>0</v>
      </c>
      <c r="E77" s="644">
        <v>90</v>
      </c>
      <c r="F77" s="644">
        <v>5</v>
      </c>
      <c r="G77" s="644">
        <v>10</v>
      </c>
      <c r="H77" s="644">
        <v>15</v>
      </c>
      <c r="I77" s="645">
        <v>4.91</v>
      </c>
      <c r="J77" s="645">
        <v>3.4</v>
      </c>
      <c r="K77" s="645">
        <v>11.4</v>
      </c>
      <c r="L77" s="645">
        <v>1.2</v>
      </c>
    </row>
    <row r="78" spans="1:12">
      <c r="A78" s="643" t="s">
        <v>2151</v>
      </c>
      <c r="B78" s="644">
        <v>450</v>
      </c>
      <c r="C78" s="644">
        <v>200</v>
      </c>
      <c r="D78" s="644">
        <v>0</v>
      </c>
      <c r="E78" s="644">
        <v>60</v>
      </c>
      <c r="F78" s="644">
        <v>10</v>
      </c>
      <c r="G78" s="644">
        <v>2</v>
      </c>
      <c r="H78" s="644">
        <v>3</v>
      </c>
      <c r="I78" s="645">
        <v>0.41</v>
      </c>
      <c r="J78" s="645">
        <v>0.18</v>
      </c>
      <c r="K78" s="645">
        <v>0.48</v>
      </c>
      <c r="L78" s="645">
        <v>0.04</v>
      </c>
    </row>
    <row r="79" spans="1:12">
      <c r="A79" s="643" t="s">
        <v>1166</v>
      </c>
      <c r="B79" s="644">
        <v>450</v>
      </c>
      <c r="C79" s="644">
        <v>200</v>
      </c>
      <c r="D79" s="644">
        <v>0</v>
      </c>
      <c r="E79" s="644">
        <v>60</v>
      </c>
      <c r="F79" s="644">
        <v>50</v>
      </c>
      <c r="G79" s="644">
        <v>10</v>
      </c>
      <c r="H79" s="644">
        <v>15</v>
      </c>
      <c r="I79" s="645">
        <v>0.43</v>
      </c>
      <c r="J79" s="645">
        <v>0.14000000000000001</v>
      </c>
      <c r="K79" s="645">
        <v>0.49</v>
      </c>
      <c r="L79" s="645">
        <v>0.1</v>
      </c>
    </row>
    <row r="80" spans="1:12">
      <c r="A80" s="643" t="s">
        <v>2152</v>
      </c>
      <c r="B80" s="644">
        <v>400</v>
      </c>
      <c r="C80" s="644">
        <v>125</v>
      </c>
      <c r="D80" s="644">
        <v>0</v>
      </c>
      <c r="E80" s="644">
        <v>60</v>
      </c>
      <c r="F80" s="644">
        <v>10</v>
      </c>
      <c r="G80" s="644">
        <v>3.125</v>
      </c>
      <c r="H80" s="644">
        <v>3</v>
      </c>
      <c r="I80" s="645">
        <v>0.2</v>
      </c>
      <c r="J80" s="645">
        <v>0.08</v>
      </c>
      <c r="K80" s="645">
        <v>0.42</v>
      </c>
      <c r="L80" s="645">
        <v>2.5000000000000001E-2</v>
      </c>
    </row>
    <row r="81" spans="1:12">
      <c r="A81" s="643" t="s">
        <v>2153</v>
      </c>
      <c r="B81" s="644">
        <v>30</v>
      </c>
      <c r="C81" s="644">
        <v>260</v>
      </c>
      <c r="D81" s="644">
        <v>0</v>
      </c>
      <c r="E81" s="644">
        <v>60</v>
      </c>
      <c r="F81" s="644">
        <v>5</v>
      </c>
      <c r="G81" s="644">
        <v>25</v>
      </c>
      <c r="H81" s="644">
        <v>37.5</v>
      </c>
      <c r="I81" s="645">
        <v>4</v>
      </c>
      <c r="J81" s="645">
        <v>1.3</v>
      </c>
      <c r="K81" s="645">
        <v>6.9</v>
      </c>
      <c r="L81" s="645">
        <v>0.4</v>
      </c>
    </row>
    <row r="82" spans="1:12">
      <c r="A82" s="643" t="s">
        <v>2154</v>
      </c>
      <c r="B82" s="644">
        <v>30</v>
      </c>
      <c r="C82" s="644">
        <v>100</v>
      </c>
      <c r="D82" s="644">
        <v>0</v>
      </c>
      <c r="E82" s="644">
        <v>60</v>
      </c>
      <c r="F82" s="644">
        <v>5</v>
      </c>
      <c r="G82" s="644">
        <v>10</v>
      </c>
      <c r="H82" s="644">
        <v>15</v>
      </c>
      <c r="I82" s="645">
        <v>4</v>
      </c>
      <c r="J82" s="645">
        <v>1.3</v>
      </c>
      <c r="K82" s="645">
        <v>6.9</v>
      </c>
      <c r="L82" s="645">
        <v>0.4</v>
      </c>
    </row>
    <row r="83" spans="1:12">
      <c r="A83" s="643" t="s">
        <v>2155</v>
      </c>
      <c r="B83" s="644">
        <v>500</v>
      </c>
      <c r="C83" s="644">
        <v>150</v>
      </c>
      <c r="D83" s="644">
        <v>0</v>
      </c>
      <c r="E83" s="644">
        <v>90</v>
      </c>
      <c r="F83" s="644">
        <v>5</v>
      </c>
      <c r="G83" s="644">
        <v>10</v>
      </c>
      <c r="H83" s="644">
        <v>15</v>
      </c>
      <c r="I83" s="645">
        <v>0.26</v>
      </c>
      <c r="J83" s="645">
        <v>0.14000000000000001</v>
      </c>
      <c r="K83" s="645">
        <v>0.62</v>
      </c>
      <c r="L83" s="645">
        <v>0.02</v>
      </c>
    </row>
    <row r="84" spans="1:12">
      <c r="A84" s="643" t="s">
        <v>2156</v>
      </c>
      <c r="B84" s="644">
        <v>500</v>
      </c>
      <c r="C84" s="644">
        <v>150</v>
      </c>
      <c r="D84" s="644">
        <v>0</v>
      </c>
      <c r="E84" s="644">
        <v>90</v>
      </c>
      <c r="F84" s="644">
        <v>5</v>
      </c>
      <c r="G84" s="644">
        <v>10</v>
      </c>
      <c r="H84" s="644">
        <v>15</v>
      </c>
      <c r="I84" s="645">
        <v>0.23</v>
      </c>
      <c r="J84" s="645">
        <v>0.11</v>
      </c>
      <c r="K84" s="645">
        <v>0.55000000000000004</v>
      </c>
      <c r="L84" s="645">
        <v>0.05</v>
      </c>
    </row>
    <row r="85" spans="1:12">
      <c r="A85" s="643" t="s">
        <v>1047</v>
      </c>
      <c r="B85" s="644">
        <v>70</v>
      </c>
      <c r="C85" s="644">
        <v>190</v>
      </c>
      <c r="D85" s="644">
        <v>0</v>
      </c>
      <c r="E85" s="644">
        <v>90</v>
      </c>
      <c r="F85" s="644">
        <v>10</v>
      </c>
      <c r="G85" s="644">
        <v>10</v>
      </c>
      <c r="H85" s="644">
        <v>15</v>
      </c>
      <c r="I85" s="645">
        <v>1.65</v>
      </c>
      <c r="J85" s="645">
        <v>0.8</v>
      </c>
      <c r="K85" s="645">
        <v>0.6</v>
      </c>
      <c r="L85" s="645">
        <v>0.2</v>
      </c>
    </row>
    <row r="86" spans="1:12">
      <c r="A86" s="643" t="s">
        <v>1888</v>
      </c>
      <c r="B86" s="644">
        <v>70</v>
      </c>
      <c r="C86" s="644">
        <v>190</v>
      </c>
      <c r="D86" s="644">
        <v>0</v>
      </c>
      <c r="E86" s="644">
        <v>90</v>
      </c>
      <c r="F86" s="644">
        <v>10</v>
      </c>
      <c r="G86" s="644">
        <v>10</v>
      </c>
      <c r="H86" s="644">
        <v>15</v>
      </c>
      <c r="I86" s="645">
        <v>2.1</v>
      </c>
      <c r="J86" s="645">
        <v>1.07</v>
      </c>
      <c r="K86" s="645">
        <v>2.13</v>
      </c>
      <c r="L86" s="645">
        <v>0.38</v>
      </c>
    </row>
    <row r="87" spans="1:12">
      <c r="A87" s="643" t="s">
        <v>1275</v>
      </c>
      <c r="B87" s="644">
        <v>55</v>
      </c>
      <c r="C87" s="644">
        <v>200</v>
      </c>
      <c r="D87" s="644">
        <v>0</v>
      </c>
      <c r="E87" s="644">
        <v>90</v>
      </c>
      <c r="F87" s="644">
        <v>10</v>
      </c>
      <c r="G87" s="644">
        <v>10</v>
      </c>
      <c r="H87" s="644">
        <v>15</v>
      </c>
      <c r="I87" s="647">
        <v>1.81</v>
      </c>
      <c r="J87" s="647">
        <v>0.8</v>
      </c>
      <c r="K87" s="647">
        <v>0.6</v>
      </c>
      <c r="L87" s="647">
        <v>0.2</v>
      </c>
    </row>
    <row r="88" spans="1:12">
      <c r="A88" s="643" t="s">
        <v>1889</v>
      </c>
      <c r="B88" s="644">
        <v>55</v>
      </c>
      <c r="C88" s="644">
        <v>200</v>
      </c>
      <c r="D88" s="644">
        <v>0</v>
      </c>
      <c r="E88" s="644">
        <v>90</v>
      </c>
      <c r="F88" s="644">
        <v>10</v>
      </c>
      <c r="G88" s="644">
        <v>10</v>
      </c>
      <c r="H88" s="644">
        <v>15</v>
      </c>
      <c r="I88" s="647">
        <v>2.21</v>
      </c>
      <c r="J88" s="647">
        <v>1.04</v>
      </c>
      <c r="K88" s="647">
        <v>1.72</v>
      </c>
      <c r="L88" s="647">
        <v>0.36</v>
      </c>
    </row>
    <row r="89" spans="1:12">
      <c r="A89" s="643" t="s">
        <v>1015</v>
      </c>
      <c r="B89" s="644">
        <v>70</v>
      </c>
      <c r="C89" s="644">
        <v>220</v>
      </c>
      <c r="D89" s="644">
        <v>0</v>
      </c>
      <c r="E89" s="644">
        <v>60</v>
      </c>
      <c r="F89" s="644">
        <v>10</v>
      </c>
      <c r="G89" s="644">
        <v>10</v>
      </c>
      <c r="H89" s="644">
        <v>15</v>
      </c>
      <c r="I89" s="645">
        <v>2.11</v>
      </c>
      <c r="J89" s="645">
        <v>0.75</v>
      </c>
      <c r="K89" s="645">
        <v>0.55000000000000004</v>
      </c>
      <c r="L89" s="645">
        <v>0.2</v>
      </c>
    </row>
    <row r="90" spans="1:12">
      <c r="A90" s="643" t="s">
        <v>1890</v>
      </c>
      <c r="B90" s="644">
        <v>70</v>
      </c>
      <c r="C90" s="644">
        <v>220</v>
      </c>
      <c r="D90" s="644">
        <v>0</v>
      </c>
      <c r="E90" s="644">
        <v>60</v>
      </c>
      <c r="F90" s="644">
        <v>10</v>
      </c>
      <c r="G90" s="644">
        <v>10</v>
      </c>
      <c r="H90" s="644">
        <v>15</v>
      </c>
      <c r="I90" s="645">
        <v>2.5099999999999998</v>
      </c>
      <c r="J90" s="645">
        <v>0.99</v>
      </c>
      <c r="K90" s="645">
        <v>1.67</v>
      </c>
      <c r="L90" s="645">
        <v>0.36</v>
      </c>
    </row>
    <row r="91" spans="1:12">
      <c r="A91" s="643" t="s">
        <v>1048</v>
      </c>
      <c r="B91" s="644">
        <v>80</v>
      </c>
      <c r="C91" s="644">
        <v>230</v>
      </c>
      <c r="D91" s="644">
        <v>0</v>
      </c>
      <c r="E91" s="644">
        <v>90</v>
      </c>
      <c r="F91" s="644">
        <v>10</v>
      </c>
      <c r="G91" s="644">
        <v>10</v>
      </c>
      <c r="H91" s="644">
        <v>15</v>
      </c>
      <c r="I91" s="645">
        <v>2.11</v>
      </c>
      <c r="J91" s="645">
        <v>0.8</v>
      </c>
      <c r="K91" s="645">
        <v>0.55000000000000004</v>
      </c>
      <c r="L91" s="645">
        <v>0.2</v>
      </c>
    </row>
    <row r="92" spans="1:12">
      <c r="A92" s="643" t="s">
        <v>1891</v>
      </c>
      <c r="B92" s="644">
        <v>80</v>
      </c>
      <c r="C92" s="644">
        <v>230</v>
      </c>
      <c r="D92" s="644">
        <v>0</v>
      </c>
      <c r="E92" s="644">
        <v>90</v>
      </c>
      <c r="F92" s="644">
        <v>10</v>
      </c>
      <c r="G92" s="644">
        <v>10</v>
      </c>
      <c r="H92" s="644">
        <v>15</v>
      </c>
      <c r="I92" s="645">
        <v>2.5099999999999998</v>
      </c>
      <c r="J92" s="645">
        <v>1.04</v>
      </c>
      <c r="K92" s="645">
        <v>1.67</v>
      </c>
      <c r="L92" s="645">
        <v>0.36</v>
      </c>
    </row>
    <row r="93" spans="1:12">
      <c r="A93" s="643" t="s">
        <v>1049</v>
      </c>
      <c r="B93" s="644">
        <v>80</v>
      </c>
      <c r="C93" s="644">
        <v>210</v>
      </c>
      <c r="D93" s="644">
        <v>0</v>
      </c>
      <c r="E93" s="644">
        <v>90</v>
      </c>
      <c r="F93" s="644">
        <v>10</v>
      </c>
      <c r="G93" s="644">
        <v>10</v>
      </c>
      <c r="H93" s="644">
        <v>15</v>
      </c>
      <c r="I93" s="645">
        <v>1.81</v>
      </c>
      <c r="J93" s="645">
        <v>0.8</v>
      </c>
      <c r="K93" s="645">
        <v>0.55000000000000004</v>
      </c>
      <c r="L93" s="645">
        <v>0.2</v>
      </c>
    </row>
    <row r="94" spans="1:12">
      <c r="A94" s="643" t="s">
        <v>1892</v>
      </c>
      <c r="B94" s="644">
        <v>80</v>
      </c>
      <c r="C94" s="644">
        <v>210</v>
      </c>
      <c r="D94" s="644">
        <v>0</v>
      </c>
      <c r="E94" s="644">
        <v>90</v>
      </c>
      <c r="F94" s="644">
        <v>10</v>
      </c>
      <c r="G94" s="644">
        <v>10</v>
      </c>
      <c r="H94" s="644">
        <v>15</v>
      </c>
      <c r="I94" s="645">
        <v>2.21</v>
      </c>
      <c r="J94" s="645">
        <v>1.04</v>
      </c>
      <c r="K94" s="645">
        <v>1.67</v>
      </c>
      <c r="L94" s="645">
        <v>0.36</v>
      </c>
    </row>
    <row r="95" spans="1:12">
      <c r="A95" s="643" t="s">
        <v>1050</v>
      </c>
      <c r="B95" s="644">
        <v>80</v>
      </c>
      <c r="C95" s="644">
        <v>260</v>
      </c>
      <c r="D95" s="644">
        <v>0</v>
      </c>
      <c r="E95" s="644">
        <v>90</v>
      </c>
      <c r="F95" s="644">
        <v>10</v>
      </c>
      <c r="G95" s="644">
        <v>10</v>
      </c>
      <c r="H95" s="644">
        <v>15</v>
      </c>
      <c r="I95" s="645">
        <v>2.41</v>
      </c>
      <c r="J95" s="645">
        <v>0.8</v>
      </c>
      <c r="K95" s="645">
        <v>0.55000000000000004</v>
      </c>
      <c r="L95" s="645">
        <v>0.2</v>
      </c>
    </row>
    <row r="96" spans="1:12">
      <c r="A96" s="643" t="s">
        <v>1893</v>
      </c>
      <c r="B96" s="644">
        <v>80</v>
      </c>
      <c r="C96" s="644">
        <v>260</v>
      </c>
      <c r="D96" s="644">
        <v>0</v>
      </c>
      <c r="E96" s="644">
        <v>90</v>
      </c>
      <c r="F96" s="644">
        <v>10</v>
      </c>
      <c r="G96" s="644">
        <v>10</v>
      </c>
      <c r="H96" s="644">
        <v>15</v>
      </c>
      <c r="I96" s="645">
        <v>2.81</v>
      </c>
      <c r="J96" s="645">
        <v>1.04</v>
      </c>
      <c r="K96" s="645">
        <v>1.67</v>
      </c>
      <c r="L96" s="645">
        <v>0.36</v>
      </c>
    </row>
    <row r="97" spans="1:12">
      <c r="A97" s="643" t="s">
        <v>2157</v>
      </c>
      <c r="B97" s="644">
        <v>15</v>
      </c>
      <c r="C97" s="644">
        <v>0</v>
      </c>
      <c r="D97" s="644">
        <v>0</v>
      </c>
      <c r="E97" s="644">
        <v>60</v>
      </c>
      <c r="F97" s="644">
        <v>0</v>
      </c>
      <c r="G97" s="644">
        <v>0</v>
      </c>
      <c r="H97" s="644">
        <v>0</v>
      </c>
      <c r="I97" s="645">
        <v>5</v>
      </c>
      <c r="J97" s="645">
        <v>1.4</v>
      </c>
      <c r="K97" s="645">
        <v>4</v>
      </c>
      <c r="L97" s="645">
        <v>0.5</v>
      </c>
    </row>
    <row r="98" spans="1:12">
      <c r="A98" s="643" t="s">
        <v>2158</v>
      </c>
      <c r="B98" s="644">
        <v>15</v>
      </c>
      <c r="C98" s="644">
        <v>0</v>
      </c>
      <c r="D98" s="644">
        <v>0</v>
      </c>
      <c r="E98" s="644">
        <v>60</v>
      </c>
      <c r="F98" s="644">
        <v>0</v>
      </c>
      <c r="G98" s="644">
        <v>0</v>
      </c>
      <c r="H98" s="644">
        <v>0</v>
      </c>
      <c r="I98" s="645">
        <v>3.6</v>
      </c>
      <c r="J98" s="645">
        <v>1.1000000000000001</v>
      </c>
      <c r="K98" s="645">
        <v>1.4</v>
      </c>
      <c r="L98" s="645">
        <v>0.2</v>
      </c>
    </row>
    <row r="99" spans="1:12">
      <c r="A99" s="643" t="s">
        <v>1051</v>
      </c>
      <c r="B99" s="644">
        <v>650</v>
      </c>
      <c r="C99" s="644">
        <v>170</v>
      </c>
      <c r="D99" s="644">
        <v>0</v>
      </c>
      <c r="E99" s="644">
        <v>90</v>
      </c>
      <c r="F99" s="644">
        <v>100</v>
      </c>
      <c r="G99" s="644">
        <v>10</v>
      </c>
      <c r="H99" s="644">
        <v>15</v>
      </c>
      <c r="I99" s="645">
        <v>0.18</v>
      </c>
      <c r="J99" s="645">
        <v>0.1</v>
      </c>
      <c r="K99" s="645">
        <v>0.25</v>
      </c>
      <c r="L99" s="645">
        <v>0.08</v>
      </c>
    </row>
    <row r="100" spans="1:12" s="486" customFormat="1">
      <c r="A100" s="643" t="s">
        <v>1137</v>
      </c>
      <c r="B100" s="644">
        <v>650</v>
      </c>
      <c r="C100" s="644">
        <v>170</v>
      </c>
      <c r="D100" s="644">
        <v>0</v>
      </c>
      <c r="E100" s="644">
        <v>90</v>
      </c>
      <c r="F100" s="644">
        <v>100</v>
      </c>
      <c r="G100" s="644">
        <v>10</v>
      </c>
      <c r="H100" s="644">
        <v>15</v>
      </c>
      <c r="I100" s="645">
        <v>0.46</v>
      </c>
      <c r="J100" s="645">
        <v>0.18</v>
      </c>
      <c r="K100" s="645">
        <v>0.75</v>
      </c>
      <c r="L100" s="645">
        <v>0.15</v>
      </c>
    </row>
    <row r="101" spans="1:12" s="486" customFormat="1">
      <c r="A101" s="643" t="s">
        <v>2159</v>
      </c>
      <c r="B101" s="644">
        <v>280</v>
      </c>
      <c r="C101" s="644">
        <v>30</v>
      </c>
      <c r="D101" s="644"/>
      <c r="E101" s="644"/>
      <c r="F101" s="644"/>
      <c r="G101" s="644"/>
      <c r="H101" s="644"/>
      <c r="I101" s="645"/>
      <c r="J101" s="645">
        <v>0</v>
      </c>
      <c r="K101" s="645"/>
      <c r="L101" s="645"/>
    </row>
    <row r="102" spans="1:12">
      <c r="A102" s="643" t="s">
        <v>2160</v>
      </c>
      <c r="B102" s="644">
        <v>280</v>
      </c>
      <c r="C102" s="644">
        <v>20</v>
      </c>
      <c r="D102" s="644"/>
      <c r="E102" s="644"/>
      <c r="F102" s="644"/>
      <c r="G102" s="644"/>
      <c r="H102" s="644"/>
      <c r="I102" s="645"/>
      <c r="J102" s="645">
        <v>0</v>
      </c>
      <c r="K102" s="645"/>
      <c r="L102" s="645"/>
    </row>
    <row r="103" spans="1:12">
      <c r="A103" s="643" t="s">
        <v>2161</v>
      </c>
      <c r="B103" s="644">
        <v>280</v>
      </c>
      <c r="C103" s="644">
        <v>30</v>
      </c>
      <c r="D103" s="644"/>
      <c r="E103" s="644"/>
      <c r="F103" s="644"/>
      <c r="G103" s="644"/>
      <c r="H103" s="644"/>
      <c r="I103" s="645"/>
      <c r="J103" s="645">
        <v>7.4999999999999997E-2</v>
      </c>
      <c r="K103" s="645"/>
      <c r="L103" s="645"/>
    </row>
    <row r="104" spans="1:12">
      <c r="A104" s="643" t="s">
        <v>2162</v>
      </c>
      <c r="B104" s="644">
        <v>280</v>
      </c>
      <c r="C104" s="644">
        <v>20</v>
      </c>
      <c r="D104" s="644"/>
      <c r="E104" s="644"/>
      <c r="F104" s="644"/>
      <c r="G104" s="644"/>
      <c r="H104" s="644"/>
      <c r="I104" s="645"/>
      <c r="J104" s="645">
        <v>7.4999999999999997E-2</v>
      </c>
      <c r="K104" s="645"/>
      <c r="L104" s="645"/>
    </row>
  </sheetData>
  <sheetProtection algorithmName="SHA-512" hashValue="yZwn/wPFZBFwAYpQ9+gaDepp59vek4XYky3tEzwG3tEBnG9Tc2AkivOhWzCY/8l4nCM+rHUl4g9MyJsq6gARhQ==" saltValue="gCA+2FDTmRO+paf7pfMSDQ==" spinCount="100000" sheet="1" formatCells="0" autoFilter="0"/>
  <conditionalFormatting sqref="H105:H1048576">
    <cfRule type="cellIs" dxfId="81" priority="129" operator="notEqual">
      <formula>20</formula>
    </cfRule>
  </conditionalFormatting>
  <conditionalFormatting sqref="H103">
    <cfRule type="cellIs" dxfId="80" priority="2" operator="notEqual">
      <formula>20</formula>
    </cfRule>
  </conditionalFormatting>
  <conditionalFormatting sqref="H104">
    <cfRule type="cellIs" dxfId="79" priority="1" operator="notEqual">
      <formula>20</formula>
    </cfRule>
  </conditionalFormatting>
  <pageMargins left="0.78740157480314965" right="0.39370078740157483" top="0.78740157480314965" bottom="0.59055118110236227" header="0.31496062992125984" footer="0.31496062992125984"/>
  <pageSetup paperSize="9" scale="47" orientation="portrait" r:id="rId1"/>
  <headerFooter>
    <oddHeader>&amp;L&amp;"-,Standard"&amp;11Alle Angaben ohne Gewähr&amp;R&amp;G</oddHeader>
    <oddFooter>&amp;L&amp;"-,Standard"&amp;11&amp;F&amp;C&amp;"-,Standard"&amp;11&amp;A&amp;R&amp;"-,Standard"&amp;11&amp;P von &amp;N</oddFooter>
  </headerFooter>
  <drawing r:id="rId2"/>
  <legacyDrawing r:id="rId3"/>
  <legacyDrawingHF r:id="rId4"/>
  <tableParts count="1">
    <tablePart r:id="rId5"/>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G210"/>
  <sheetViews>
    <sheetView zoomScaleNormal="100" zoomScaleSheetLayoutView="100" workbookViewId="0">
      <pane ySplit="1" topLeftCell="A2" activePane="bottomLeft" state="frozen"/>
      <selection pane="bottomLeft" activeCell="D6" sqref="D6"/>
    </sheetView>
  </sheetViews>
  <sheetFormatPr baseColWidth="10" defaultColWidth="11.42578125" defaultRowHeight="12.75"/>
  <cols>
    <col min="1" max="1" width="67.140625" style="4" customWidth="1"/>
    <col min="2" max="6" width="10.5703125" style="4" customWidth="1"/>
    <col min="7" max="16384" width="11.42578125" style="4"/>
  </cols>
  <sheetData>
    <row r="1" spans="1:7" ht="72" customHeight="1">
      <c r="A1" s="19" t="s">
        <v>0</v>
      </c>
      <c r="B1" s="20" t="s">
        <v>1001</v>
      </c>
      <c r="C1" s="20" t="s">
        <v>996</v>
      </c>
      <c r="D1" s="20" t="s">
        <v>997</v>
      </c>
      <c r="E1" s="20" t="s">
        <v>998</v>
      </c>
      <c r="F1" s="20" t="s">
        <v>999</v>
      </c>
    </row>
    <row r="2" spans="1:7" ht="12.75" customHeight="1">
      <c r="A2" s="14" t="s">
        <v>845</v>
      </c>
      <c r="B2" s="15">
        <v>70</v>
      </c>
      <c r="C2" s="10">
        <v>1</v>
      </c>
      <c r="D2" s="16">
        <v>0.64</v>
      </c>
      <c r="E2" s="10">
        <v>1.71</v>
      </c>
      <c r="F2" s="10">
        <v>0.1</v>
      </c>
    </row>
    <row r="3" spans="1:7" ht="12.75" customHeight="1">
      <c r="A3" s="11" t="s">
        <v>846</v>
      </c>
      <c r="B3" s="12">
        <v>300</v>
      </c>
      <c r="C3" s="9">
        <v>0.4</v>
      </c>
      <c r="D3" s="13">
        <v>0.3</v>
      </c>
      <c r="E3" s="9">
        <v>0.8</v>
      </c>
      <c r="F3" s="9">
        <v>0.36</v>
      </c>
    </row>
    <row r="4" spans="1:7" ht="12.75" customHeight="1">
      <c r="A4" s="14" t="s">
        <v>847</v>
      </c>
      <c r="B4" s="15">
        <v>220</v>
      </c>
      <c r="C4" s="10">
        <v>0.15</v>
      </c>
      <c r="D4" s="16">
        <v>0.12</v>
      </c>
      <c r="E4" s="10">
        <v>0.4</v>
      </c>
      <c r="F4" s="10">
        <v>0.1</v>
      </c>
    </row>
    <row r="5" spans="1:7" ht="12.75" customHeight="1">
      <c r="A5" s="11" t="s">
        <v>848</v>
      </c>
      <c r="B5" s="12">
        <v>650</v>
      </c>
      <c r="C5" s="9">
        <v>0.57999999999999996</v>
      </c>
      <c r="D5" s="13">
        <v>0.14000000000000001</v>
      </c>
      <c r="E5" s="9">
        <v>0.62</v>
      </c>
      <c r="F5" s="9">
        <v>7.0000000000000007E-2</v>
      </c>
    </row>
    <row r="6" spans="1:7" ht="12.75" customHeight="1">
      <c r="A6" s="14" t="s">
        <v>849</v>
      </c>
      <c r="B6" s="15">
        <v>650</v>
      </c>
      <c r="C6" s="10">
        <v>0.65</v>
      </c>
      <c r="D6" s="16">
        <v>0.14000000000000001</v>
      </c>
      <c r="E6" s="10">
        <v>0.62</v>
      </c>
      <c r="F6" s="10">
        <v>7.0000000000000007E-2</v>
      </c>
    </row>
    <row r="7" spans="1:7" ht="12.75" customHeight="1">
      <c r="A7" s="11" t="s">
        <v>850</v>
      </c>
      <c r="B7" s="12">
        <v>650</v>
      </c>
      <c r="C7" s="9">
        <v>0.57999999999999996</v>
      </c>
      <c r="D7" s="13">
        <v>0.15</v>
      </c>
      <c r="E7" s="9">
        <v>0.65</v>
      </c>
      <c r="F7" s="9">
        <v>7.0000000000000007E-2</v>
      </c>
    </row>
    <row r="8" spans="1:7" ht="12.75" customHeight="1">
      <c r="A8" s="14" t="s">
        <v>851</v>
      </c>
      <c r="B8" s="15">
        <v>650</v>
      </c>
      <c r="C8" s="10">
        <v>0.65</v>
      </c>
      <c r="D8" s="16">
        <v>0.13</v>
      </c>
      <c r="E8" s="10">
        <v>0.6</v>
      </c>
      <c r="F8" s="10">
        <v>0.1</v>
      </c>
    </row>
    <row r="9" spans="1:7" ht="12.75" customHeight="1">
      <c r="A9" s="11" t="s">
        <v>852</v>
      </c>
      <c r="B9" s="12">
        <v>550</v>
      </c>
      <c r="C9" s="9">
        <v>0.38</v>
      </c>
      <c r="D9" s="13">
        <v>0.16</v>
      </c>
      <c r="E9" s="9">
        <v>0.45</v>
      </c>
      <c r="F9" s="9">
        <v>0.09</v>
      </c>
    </row>
    <row r="10" spans="1:7" ht="12.75" customHeight="1">
      <c r="A10" s="14" t="s">
        <v>853</v>
      </c>
      <c r="B10" s="15">
        <v>550</v>
      </c>
      <c r="C10" s="10">
        <v>0.47</v>
      </c>
      <c r="D10" s="16">
        <v>0.18</v>
      </c>
      <c r="E10" s="10">
        <v>0.51</v>
      </c>
      <c r="F10" s="10">
        <v>0.1</v>
      </c>
    </row>
    <row r="11" spans="1:7" ht="12.75" customHeight="1">
      <c r="A11" s="11" t="s">
        <v>854</v>
      </c>
      <c r="B11" s="12">
        <v>850</v>
      </c>
      <c r="C11" s="9">
        <v>0.53</v>
      </c>
      <c r="D11" s="13">
        <v>0.16</v>
      </c>
      <c r="E11" s="9">
        <v>0.65</v>
      </c>
      <c r="F11" s="9">
        <v>0.05</v>
      </c>
    </row>
    <row r="12" spans="1:7" ht="12.75" customHeight="1">
      <c r="A12" s="14" t="s">
        <v>855</v>
      </c>
      <c r="B12" s="15">
        <v>50</v>
      </c>
      <c r="C12" s="10">
        <v>1.38</v>
      </c>
      <c r="D12" s="16">
        <v>0.8</v>
      </c>
      <c r="E12" s="10">
        <v>0.6</v>
      </c>
      <c r="F12" s="10">
        <v>0.2</v>
      </c>
      <c r="G12" s="4" t="s">
        <v>817</v>
      </c>
    </row>
    <row r="13" spans="1:7" ht="12.75" customHeight="1">
      <c r="A13" s="11" t="s">
        <v>856</v>
      </c>
      <c r="B13" s="12">
        <v>50</v>
      </c>
      <c r="C13" s="9">
        <v>1.73</v>
      </c>
      <c r="D13" s="13">
        <v>1.01</v>
      </c>
      <c r="E13" s="9">
        <v>1.79</v>
      </c>
      <c r="F13" s="9">
        <v>0.27</v>
      </c>
    </row>
    <row r="14" spans="1:7" ht="12.75" customHeight="1">
      <c r="A14" s="14" t="s">
        <v>857</v>
      </c>
      <c r="B14" s="15"/>
      <c r="C14" s="10">
        <v>0.5</v>
      </c>
      <c r="D14" s="16">
        <v>0.3</v>
      </c>
      <c r="E14" s="10">
        <v>0.5</v>
      </c>
      <c r="F14" s="10">
        <v>0.1</v>
      </c>
    </row>
    <row r="15" spans="1:7" ht="12.75" customHeight="1">
      <c r="A15" s="11" t="s">
        <v>858</v>
      </c>
      <c r="B15" s="12">
        <v>50</v>
      </c>
      <c r="C15" s="9">
        <v>1.51</v>
      </c>
      <c r="D15" s="13">
        <v>0.8</v>
      </c>
      <c r="E15" s="9">
        <v>0.6</v>
      </c>
      <c r="F15" s="9">
        <v>0.1</v>
      </c>
    </row>
    <row r="16" spans="1:7" ht="12.75" customHeight="1">
      <c r="A16" s="14" t="s">
        <v>859</v>
      </c>
      <c r="B16" s="15">
        <v>50</v>
      </c>
      <c r="C16" s="10">
        <v>1.86</v>
      </c>
      <c r="D16" s="16">
        <v>1.01</v>
      </c>
      <c r="E16" s="10">
        <v>1.79</v>
      </c>
      <c r="F16" s="10">
        <v>0.27</v>
      </c>
    </row>
    <row r="17" spans="1:6" ht="12.75" customHeight="1">
      <c r="A17" s="11" t="s">
        <v>860</v>
      </c>
      <c r="B17" s="12"/>
      <c r="C17" s="9">
        <v>0.5</v>
      </c>
      <c r="D17" s="13">
        <v>0.3</v>
      </c>
      <c r="E17" s="9">
        <v>0.5</v>
      </c>
      <c r="F17" s="9">
        <v>0.1</v>
      </c>
    </row>
    <row r="18" spans="1:6" ht="12.75" customHeight="1">
      <c r="A18" s="14" t="s">
        <v>861</v>
      </c>
      <c r="B18" s="15">
        <v>50</v>
      </c>
      <c r="C18" s="10">
        <v>1.65</v>
      </c>
      <c r="D18" s="16">
        <v>0.8</v>
      </c>
      <c r="E18" s="10">
        <v>0.6</v>
      </c>
      <c r="F18" s="10">
        <v>0.2</v>
      </c>
    </row>
    <row r="19" spans="1:6" s="6" customFormat="1" ht="12.75" customHeight="1">
      <c r="A19" s="11" t="s">
        <v>862</v>
      </c>
      <c r="B19" s="12">
        <v>50</v>
      </c>
      <c r="C19" s="9">
        <v>2.0499999999999998</v>
      </c>
      <c r="D19" s="13">
        <v>1.04</v>
      </c>
      <c r="E19" s="9">
        <v>1.96</v>
      </c>
      <c r="F19" s="9">
        <v>0.28000000000000003</v>
      </c>
    </row>
    <row r="20" spans="1:6" ht="12.75" customHeight="1">
      <c r="A20" s="14" t="s">
        <v>863</v>
      </c>
      <c r="B20" s="15"/>
      <c r="C20" s="10">
        <v>0.5</v>
      </c>
      <c r="D20" s="16">
        <v>0.3</v>
      </c>
      <c r="E20" s="10">
        <v>1.7</v>
      </c>
      <c r="F20" s="10">
        <v>0.1</v>
      </c>
    </row>
    <row r="21" spans="1:6" ht="12.75" customHeight="1">
      <c r="A21" s="11" t="s">
        <v>864</v>
      </c>
      <c r="B21" s="12">
        <v>50</v>
      </c>
      <c r="C21" s="9">
        <v>1.79</v>
      </c>
      <c r="D21" s="13">
        <v>0.8</v>
      </c>
      <c r="E21" s="9">
        <v>0.6</v>
      </c>
      <c r="F21" s="9">
        <v>0.2</v>
      </c>
    </row>
    <row r="22" spans="1:6" s="5" customFormat="1" ht="12.75" customHeight="1">
      <c r="A22" s="14" t="s">
        <v>865</v>
      </c>
      <c r="B22" s="15">
        <v>50</v>
      </c>
      <c r="C22" s="10">
        <v>2.19</v>
      </c>
      <c r="D22" s="16">
        <v>1.04</v>
      </c>
      <c r="E22" s="10">
        <v>1.96</v>
      </c>
      <c r="F22" s="10">
        <v>0.28000000000000003</v>
      </c>
    </row>
    <row r="23" spans="1:6" s="5" customFormat="1" ht="12.75" customHeight="1">
      <c r="A23" s="11" t="s">
        <v>866</v>
      </c>
      <c r="B23" s="12"/>
      <c r="C23" s="9">
        <v>0.5</v>
      </c>
      <c r="D23" s="13">
        <v>0.3</v>
      </c>
      <c r="E23" s="9">
        <v>1.7</v>
      </c>
      <c r="F23" s="9">
        <v>0.1</v>
      </c>
    </row>
    <row r="24" spans="1:6" ht="12.75" customHeight="1">
      <c r="A24" s="14" t="s">
        <v>867</v>
      </c>
      <c r="B24" s="15">
        <v>60</v>
      </c>
      <c r="C24" s="10">
        <v>1.65</v>
      </c>
      <c r="D24" s="16">
        <v>0.8</v>
      </c>
      <c r="E24" s="10">
        <v>0.6</v>
      </c>
      <c r="F24" s="10">
        <v>0.2</v>
      </c>
    </row>
    <row r="25" spans="1:6" ht="12.75" customHeight="1">
      <c r="A25" s="11" t="s">
        <v>868</v>
      </c>
      <c r="B25" s="12">
        <v>60</v>
      </c>
      <c r="C25" s="9">
        <v>2</v>
      </c>
      <c r="D25" s="13">
        <v>1.01</v>
      </c>
      <c r="E25" s="9">
        <v>1.79</v>
      </c>
      <c r="F25" s="9">
        <v>0.27</v>
      </c>
    </row>
    <row r="26" spans="1:6" s="7" customFormat="1" ht="12.75" customHeight="1">
      <c r="A26" s="14" t="s">
        <v>869</v>
      </c>
      <c r="B26" s="15"/>
      <c r="C26" s="10">
        <v>0.5</v>
      </c>
      <c r="D26" s="16">
        <v>0.3</v>
      </c>
      <c r="E26" s="10">
        <v>1.7</v>
      </c>
      <c r="F26" s="10">
        <v>0.1</v>
      </c>
    </row>
    <row r="27" spans="1:6" s="5" customFormat="1" ht="12.75" customHeight="1">
      <c r="A27" s="11" t="s">
        <v>870</v>
      </c>
      <c r="B27" s="12">
        <v>60</v>
      </c>
      <c r="C27" s="9">
        <v>1.79</v>
      </c>
      <c r="D27" s="13">
        <v>0.8</v>
      </c>
      <c r="E27" s="9">
        <v>0.6</v>
      </c>
      <c r="F27" s="9">
        <v>0.2</v>
      </c>
    </row>
    <row r="28" spans="1:6" ht="12.75" customHeight="1">
      <c r="A28" s="14" t="s">
        <v>871</v>
      </c>
      <c r="B28" s="15">
        <v>60</v>
      </c>
      <c r="C28" s="10">
        <v>2.14</v>
      </c>
      <c r="D28" s="16">
        <v>1.01</v>
      </c>
      <c r="E28" s="10">
        <v>1.79</v>
      </c>
      <c r="F28" s="10">
        <v>0.27</v>
      </c>
    </row>
    <row r="29" spans="1:6" ht="12.75" customHeight="1">
      <c r="A29" s="11" t="s">
        <v>872</v>
      </c>
      <c r="B29" s="12"/>
      <c r="C29" s="9">
        <v>0.5</v>
      </c>
      <c r="D29" s="13">
        <v>0.3</v>
      </c>
      <c r="E29" s="9">
        <v>1.7</v>
      </c>
      <c r="F29" s="9">
        <v>0.1</v>
      </c>
    </row>
    <row r="30" spans="1:6" s="5" customFormat="1" ht="12.75" customHeight="1">
      <c r="A30" s="17" t="s">
        <v>873</v>
      </c>
      <c r="B30" s="23">
        <v>250</v>
      </c>
      <c r="C30" s="24">
        <v>0.56000000000000005</v>
      </c>
      <c r="D30" s="24">
        <v>0.23</v>
      </c>
      <c r="E30" s="25">
        <v>0.47</v>
      </c>
      <c r="F30" s="25">
        <v>0.1</v>
      </c>
    </row>
    <row r="31" spans="1:6" ht="12.75" customHeight="1">
      <c r="A31" s="18" t="s">
        <v>874</v>
      </c>
      <c r="B31" s="15">
        <v>50</v>
      </c>
      <c r="C31" s="10">
        <v>1.51</v>
      </c>
      <c r="D31" s="10">
        <v>0.8</v>
      </c>
      <c r="E31" s="10">
        <v>0.6</v>
      </c>
      <c r="F31" s="10">
        <v>0.2</v>
      </c>
    </row>
    <row r="32" spans="1:6" ht="12.75" customHeight="1">
      <c r="A32" s="14" t="s">
        <v>875</v>
      </c>
      <c r="B32" s="15">
        <v>50</v>
      </c>
      <c r="C32" s="10">
        <v>2.06</v>
      </c>
      <c r="D32" s="16">
        <v>1.1299999999999999</v>
      </c>
      <c r="E32" s="10">
        <v>2.4700000000000002</v>
      </c>
      <c r="F32" s="10">
        <v>0.42</v>
      </c>
    </row>
    <row r="33" spans="1:6" ht="12.75" customHeight="1">
      <c r="A33" s="11" t="s">
        <v>876</v>
      </c>
      <c r="B33" s="12"/>
      <c r="C33" s="9">
        <v>0.5</v>
      </c>
      <c r="D33" s="13">
        <v>0.3</v>
      </c>
      <c r="E33" s="9">
        <v>1.7</v>
      </c>
      <c r="F33" s="9">
        <v>0.2</v>
      </c>
    </row>
    <row r="34" spans="1:6" ht="12.75" customHeight="1">
      <c r="A34" s="14" t="s">
        <v>877</v>
      </c>
      <c r="B34" s="15">
        <v>55</v>
      </c>
      <c r="C34" s="10">
        <v>1.65</v>
      </c>
      <c r="D34" s="16">
        <v>0.8</v>
      </c>
      <c r="E34" s="10">
        <v>0.6</v>
      </c>
      <c r="F34" s="10">
        <v>0.1</v>
      </c>
    </row>
    <row r="35" spans="1:6" ht="12.75" customHeight="1">
      <c r="A35" s="11" t="s">
        <v>878</v>
      </c>
      <c r="B35" s="12">
        <v>55</v>
      </c>
      <c r="C35" s="9">
        <v>2.2000000000000002</v>
      </c>
      <c r="D35" s="13">
        <v>1.1299999999999999</v>
      </c>
      <c r="E35" s="9">
        <v>2.4700000000000002</v>
      </c>
      <c r="F35" s="9">
        <v>0.42</v>
      </c>
    </row>
    <row r="36" spans="1:6" s="5" customFormat="1" ht="12.75" customHeight="1">
      <c r="A36" s="14" t="s">
        <v>879</v>
      </c>
      <c r="B36" s="15"/>
      <c r="C36" s="10">
        <v>0.5</v>
      </c>
      <c r="D36" s="16">
        <v>0.3</v>
      </c>
      <c r="E36" s="10">
        <v>1.7</v>
      </c>
      <c r="F36" s="10">
        <v>0.2</v>
      </c>
    </row>
    <row r="37" spans="1:6" ht="12.75" customHeight="1">
      <c r="A37" s="11" t="s">
        <v>880</v>
      </c>
      <c r="B37" s="12">
        <v>80</v>
      </c>
      <c r="C37" s="9">
        <v>1.38</v>
      </c>
      <c r="D37" s="13">
        <v>0.8</v>
      </c>
      <c r="E37" s="9">
        <v>0.5</v>
      </c>
      <c r="F37" s="9">
        <v>0.2</v>
      </c>
    </row>
    <row r="38" spans="1:6" ht="12.75" customHeight="1">
      <c r="A38" s="14" t="s">
        <v>881</v>
      </c>
      <c r="B38" s="15">
        <v>80</v>
      </c>
      <c r="C38" s="10">
        <v>2.2799999999999998</v>
      </c>
      <c r="D38" s="16">
        <v>1.01</v>
      </c>
      <c r="E38" s="10">
        <v>2.5</v>
      </c>
      <c r="F38" s="10">
        <v>0.6</v>
      </c>
    </row>
    <row r="39" spans="1:6" ht="12.75" customHeight="1">
      <c r="A39" s="11" t="s">
        <v>882</v>
      </c>
      <c r="B39" s="12"/>
      <c r="C39" s="9">
        <v>0.9</v>
      </c>
      <c r="D39" s="13">
        <v>0.2</v>
      </c>
      <c r="E39" s="9">
        <v>2</v>
      </c>
      <c r="F39" s="9">
        <v>0.4</v>
      </c>
    </row>
    <row r="40" spans="1:6" ht="12.75" customHeight="1">
      <c r="A40" s="14" t="s">
        <v>883</v>
      </c>
      <c r="B40" s="15">
        <v>80</v>
      </c>
      <c r="C40" s="10">
        <v>1.51</v>
      </c>
      <c r="D40" s="16">
        <v>0.8</v>
      </c>
      <c r="E40" s="10">
        <v>0.5</v>
      </c>
      <c r="F40" s="10">
        <v>0.2</v>
      </c>
    </row>
    <row r="41" spans="1:6" ht="12.75" customHeight="1">
      <c r="A41" s="11" t="s">
        <v>884</v>
      </c>
      <c r="B41" s="12">
        <v>80</v>
      </c>
      <c r="C41" s="9">
        <v>2.41</v>
      </c>
      <c r="D41" s="13">
        <v>1</v>
      </c>
      <c r="E41" s="9">
        <v>2.5</v>
      </c>
      <c r="F41" s="9">
        <v>0.6</v>
      </c>
    </row>
    <row r="42" spans="1:6" ht="12.75" customHeight="1">
      <c r="A42" s="14" t="s">
        <v>885</v>
      </c>
      <c r="B42" s="15"/>
      <c r="C42" s="10">
        <v>0.9</v>
      </c>
      <c r="D42" s="16">
        <v>0.2</v>
      </c>
      <c r="E42" s="10">
        <v>2</v>
      </c>
      <c r="F42" s="10">
        <v>0.4</v>
      </c>
    </row>
    <row r="43" spans="1:6" ht="12.75" customHeight="1">
      <c r="A43" s="11" t="s">
        <v>886</v>
      </c>
      <c r="B43" s="12">
        <v>50</v>
      </c>
      <c r="C43" s="9">
        <v>1.51</v>
      </c>
      <c r="D43" s="13">
        <v>0.8</v>
      </c>
      <c r="E43" s="9">
        <v>0.6</v>
      </c>
      <c r="F43" s="9">
        <v>0.1</v>
      </c>
    </row>
    <row r="44" spans="1:6" ht="12.75" customHeight="1">
      <c r="A44" s="14" t="s">
        <v>887</v>
      </c>
      <c r="B44" s="15">
        <v>50</v>
      </c>
      <c r="C44" s="10">
        <v>1.96</v>
      </c>
      <c r="D44" s="16">
        <v>1.07</v>
      </c>
      <c r="E44" s="10">
        <v>2.4</v>
      </c>
      <c r="F44" s="10">
        <v>0.28000000000000003</v>
      </c>
    </row>
    <row r="45" spans="1:6" ht="12.75" customHeight="1">
      <c r="A45" s="11" t="s">
        <v>888</v>
      </c>
      <c r="B45" s="12"/>
      <c r="C45" s="9">
        <v>0.5</v>
      </c>
      <c r="D45" s="13">
        <v>0.3</v>
      </c>
      <c r="E45" s="9">
        <v>2</v>
      </c>
      <c r="F45" s="9">
        <v>0.2</v>
      </c>
    </row>
    <row r="46" spans="1:6" s="5" customFormat="1" ht="12.75" customHeight="1">
      <c r="A46" s="14" t="s">
        <v>889</v>
      </c>
      <c r="B46" s="15">
        <v>50</v>
      </c>
      <c r="C46" s="10">
        <v>1.65</v>
      </c>
      <c r="D46" s="16">
        <v>0.8</v>
      </c>
      <c r="E46" s="10">
        <v>0.6</v>
      </c>
      <c r="F46" s="10">
        <v>0.1</v>
      </c>
    </row>
    <row r="47" spans="1:6" ht="12.75" customHeight="1">
      <c r="A47" s="11" t="s">
        <v>890</v>
      </c>
      <c r="B47" s="12">
        <v>50</v>
      </c>
      <c r="C47" s="9">
        <v>2.1</v>
      </c>
      <c r="D47" s="13">
        <v>1.07</v>
      </c>
      <c r="E47" s="9">
        <v>2.4</v>
      </c>
      <c r="F47" s="9">
        <v>0.28000000000000003</v>
      </c>
    </row>
    <row r="48" spans="1:6" ht="12.75" customHeight="1">
      <c r="A48" s="14" t="s">
        <v>891</v>
      </c>
      <c r="B48" s="15"/>
      <c r="C48" s="10">
        <v>0.5</v>
      </c>
      <c r="D48" s="16">
        <v>0.3</v>
      </c>
      <c r="E48" s="10">
        <v>2</v>
      </c>
      <c r="F48" s="10">
        <v>0.2</v>
      </c>
    </row>
    <row r="49" spans="1:6" s="5" customFormat="1" ht="12.75" customHeight="1">
      <c r="A49" s="11" t="s">
        <v>892</v>
      </c>
      <c r="B49" s="12">
        <v>70</v>
      </c>
      <c r="C49" s="9">
        <v>1.65</v>
      </c>
      <c r="D49" s="13">
        <v>0.8</v>
      </c>
      <c r="E49" s="9">
        <v>0.6</v>
      </c>
      <c r="F49" s="9">
        <v>0.2</v>
      </c>
    </row>
    <row r="50" spans="1:6" ht="12.75" customHeight="1">
      <c r="A50" s="14" t="s">
        <v>893</v>
      </c>
      <c r="B50" s="15">
        <v>70</v>
      </c>
      <c r="C50" s="10">
        <v>2.1</v>
      </c>
      <c r="D50" s="16">
        <v>1.07</v>
      </c>
      <c r="E50" s="10">
        <v>2.13</v>
      </c>
      <c r="F50" s="10">
        <v>0.38</v>
      </c>
    </row>
    <row r="51" spans="1:6" ht="12.75" customHeight="1">
      <c r="A51" s="11" t="s">
        <v>894</v>
      </c>
      <c r="B51" s="12"/>
      <c r="C51" s="9">
        <v>0.5</v>
      </c>
      <c r="D51" s="13">
        <v>0.3</v>
      </c>
      <c r="E51" s="9">
        <v>1.7</v>
      </c>
      <c r="F51" s="9">
        <v>0.2</v>
      </c>
    </row>
    <row r="52" spans="1:6" s="5" customFormat="1" ht="12.75" customHeight="1">
      <c r="A52" s="14" t="s">
        <v>895</v>
      </c>
      <c r="B52" s="15">
        <v>70</v>
      </c>
      <c r="C52" s="10">
        <v>1.79</v>
      </c>
      <c r="D52" s="16">
        <v>0.8</v>
      </c>
      <c r="E52" s="10">
        <v>0.6</v>
      </c>
      <c r="F52" s="10">
        <v>0.2</v>
      </c>
    </row>
    <row r="53" spans="1:6" ht="12.75" customHeight="1">
      <c r="A53" s="11" t="s">
        <v>896</v>
      </c>
      <c r="B53" s="12">
        <v>70</v>
      </c>
      <c r="C53" s="9">
        <v>2.2400000000000002</v>
      </c>
      <c r="D53" s="13">
        <v>1.07</v>
      </c>
      <c r="E53" s="9">
        <v>2.13</v>
      </c>
      <c r="F53" s="9">
        <v>0.38</v>
      </c>
    </row>
    <row r="54" spans="1:6" ht="12.75" customHeight="1">
      <c r="A54" s="14" t="s">
        <v>897</v>
      </c>
      <c r="B54" s="15"/>
      <c r="C54" s="10">
        <v>0.5</v>
      </c>
      <c r="D54" s="16">
        <v>0.3</v>
      </c>
      <c r="E54" s="10">
        <v>1.7</v>
      </c>
      <c r="F54" s="10">
        <v>0.2</v>
      </c>
    </row>
    <row r="55" spans="1:6" s="5" customFormat="1" ht="12.75" customHeight="1">
      <c r="A55" s="11" t="s">
        <v>898</v>
      </c>
      <c r="B55" s="12">
        <v>70</v>
      </c>
      <c r="C55" s="9">
        <v>1.81</v>
      </c>
      <c r="D55" s="13">
        <v>0.8</v>
      </c>
      <c r="E55" s="9">
        <v>0.6</v>
      </c>
      <c r="F55" s="9">
        <v>0.2</v>
      </c>
    </row>
    <row r="56" spans="1:6" ht="12.75" customHeight="1">
      <c r="A56" s="14" t="s">
        <v>899</v>
      </c>
      <c r="B56" s="15">
        <v>70</v>
      </c>
      <c r="C56" s="10">
        <v>2.21</v>
      </c>
      <c r="D56" s="16">
        <v>1.04</v>
      </c>
      <c r="E56" s="10">
        <v>1.72</v>
      </c>
      <c r="F56" s="10">
        <v>0.36</v>
      </c>
    </row>
    <row r="57" spans="1:6" ht="12.75" customHeight="1">
      <c r="A57" s="11" t="s">
        <v>900</v>
      </c>
      <c r="B57" s="12"/>
      <c r="C57" s="9">
        <v>0.5</v>
      </c>
      <c r="D57" s="13">
        <v>0.3</v>
      </c>
      <c r="E57" s="9">
        <v>1.4</v>
      </c>
      <c r="F57" s="9">
        <v>0.2</v>
      </c>
    </row>
    <row r="58" spans="1:6" ht="12.75" customHeight="1">
      <c r="A58" s="14" t="s">
        <v>901</v>
      </c>
      <c r="B58" s="15">
        <v>70</v>
      </c>
      <c r="C58" s="10">
        <v>2.11</v>
      </c>
      <c r="D58" s="16">
        <v>0.8</v>
      </c>
      <c r="E58" s="10">
        <v>0.6</v>
      </c>
      <c r="F58" s="10">
        <v>0.2</v>
      </c>
    </row>
    <row r="59" spans="1:6" ht="12.75" customHeight="1">
      <c r="A59" s="11" t="s">
        <v>902</v>
      </c>
      <c r="B59" s="12">
        <v>70</v>
      </c>
      <c r="C59" s="9">
        <v>2.5099999999999998</v>
      </c>
      <c r="D59" s="13">
        <v>1.04</v>
      </c>
      <c r="E59" s="9">
        <v>1.72</v>
      </c>
      <c r="F59" s="9">
        <v>0.36</v>
      </c>
    </row>
    <row r="60" spans="1:6" ht="12.75" customHeight="1">
      <c r="A60" s="14" t="s">
        <v>903</v>
      </c>
      <c r="B60" s="15"/>
      <c r="C60" s="10">
        <v>0.5</v>
      </c>
      <c r="D60" s="16">
        <v>0.3</v>
      </c>
      <c r="E60" s="10">
        <v>1.4</v>
      </c>
      <c r="F60" s="10">
        <v>0.2</v>
      </c>
    </row>
    <row r="61" spans="1:6" ht="12.75" customHeight="1">
      <c r="A61" s="11" t="s">
        <v>904</v>
      </c>
      <c r="B61" s="12">
        <v>70</v>
      </c>
      <c r="C61" s="9">
        <v>2.41</v>
      </c>
      <c r="D61" s="13">
        <v>0.8</v>
      </c>
      <c r="E61" s="9">
        <v>0.6</v>
      </c>
      <c r="F61" s="9">
        <v>0.2</v>
      </c>
    </row>
    <row r="62" spans="1:6" ht="12.75" customHeight="1">
      <c r="A62" s="14" t="s">
        <v>905</v>
      </c>
      <c r="B62" s="15">
        <v>70</v>
      </c>
      <c r="C62" s="10">
        <v>2.81</v>
      </c>
      <c r="D62" s="16">
        <v>1.04</v>
      </c>
      <c r="E62" s="10">
        <v>1.72</v>
      </c>
      <c r="F62" s="10">
        <v>0.36</v>
      </c>
    </row>
    <row r="63" spans="1:6" ht="12.75" customHeight="1">
      <c r="A63" s="11" t="s">
        <v>906</v>
      </c>
      <c r="B63" s="12"/>
      <c r="C63" s="9">
        <v>0.5</v>
      </c>
      <c r="D63" s="13">
        <v>0.3</v>
      </c>
      <c r="E63" s="9">
        <v>1.4</v>
      </c>
      <c r="F63" s="9">
        <v>0.2</v>
      </c>
    </row>
    <row r="64" spans="1:6" ht="12.75" customHeight="1">
      <c r="A64" s="14" t="s">
        <v>838</v>
      </c>
      <c r="B64" s="15">
        <v>40</v>
      </c>
      <c r="C64" s="10">
        <v>1.3</v>
      </c>
      <c r="D64" s="16">
        <v>0.6</v>
      </c>
      <c r="E64" s="10">
        <v>1.5</v>
      </c>
      <c r="F64" s="10">
        <v>0.4</v>
      </c>
    </row>
    <row r="65" spans="1:6" ht="12.75" customHeight="1">
      <c r="A65" s="11" t="s">
        <v>839</v>
      </c>
      <c r="B65" s="12">
        <v>55</v>
      </c>
      <c r="C65" s="9">
        <v>1.8</v>
      </c>
      <c r="D65" s="13">
        <v>0.7</v>
      </c>
      <c r="E65" s="9">
        <v>2.5</v>
      </c>
      <c r="F65" s="9">
        <v>0.4</v>
      </c>
    </row>
    <row r="66" spans="1:6" ht="12.75" customHeight="1">
      <c r="A66" s="14" t="s">
        <v>840</v>
      </c>
      <c r="B66" s="15">
        <v>75</v>
      </c>
      <c r="C66" s="10">
        <v>2.2000000000000002</v>
      </c>
      <c r="D66" s="16">
        <v>0.95</v>
      </c>
      <c r="E66" s="10">
        <v>2.9</v>
      </c>
      <c r="F66" s="10">
        <v>0.4</v>
      </c>
    </row>
    <row r="67" spans="1:6" ht="12.75" customHeight="1">
      <c r="A67" s="11" t="s">
        <v>841</v>
      </c>
      <c r="B67" s="12">
        <v>90</v>
      </c>
      <c r="C67" s="9">
        <v>2.7</v>
      </c>
      <c r="D67" s="13">
        <v>1</v>
      </c>
      <c r="E67" s="9">
        <v>3</v>
      </c>
      <c r="F67" s="9">
        <v>0.5</v>
      </c>
    </row>
    <row r="68" spans="1:6" ht="12.75" customHeight="1">
      <c r="A68" s="14" t="s">
        <v>842</v>
      </c>
      <c r="B68" s="15">
        <v>110</v>
      </c>
      <c r="C68" s="10">
        <v>2.8</v>
      </c>
      <c r="D68" s="16">
        <v>1</v>
      </c>
      <c r="E68" s="10">
        <v>3</v>
      </c>
      <c r="F68" s="10">
        <v>0.5</v>
      </c>
    </row>
    <row r="69" spans="1:6" ht="12.75" customHeight="1">
      <c r="A69" s="11" t="s">
        <v>915</v>
      </c>
      <c r="B69" s="12"/>
      <c r="C69" s="9">
        <v>0.3</v>
      </c>
      <c r="D69" s="13">
        <v>0.08</v>
      </c>
      <c r="E69" s="9">
        <v>0.63</v>
      </c>
      <c r="F69" s="9">
        <v>0.08</v>
      </c>
    </row>
    <row r="70" spans="1:6" ht="12.75" customHeight="1">
      <c r="A70" s="11" t="s">
        <v>913</v>
      </c>
      <c r="B70" s="12">
        <v>600</v>
      </c>
      <c r="C70" s="9">
        <v>0.18</v>
      </c>
      <c r="D70" s="13">
        <v>0.09</v>
      </c>
      <c r="E70" s="9">
        <v>0.5</v>
      </c>
      <c r="F70" s="9">
        <v>0.05</v>
      </c>
    </row>
    <row r="71" spans="1:6" ht="12.75" customHeight="1">
      <c r="A71" s="14" t="s">
        <v>914</v>
      </c>
      <c r="B71" s="15">
        <v>600</v>
      </c>
      <c r="C71" s="10">
        <v>0.3</v>
      </c>
      <c r="D71" s="16">
        <v>0.12</v>
      </c>
      <c r="E71" s="10">
        <v>0.75</v>
      </c>
      <c r="F71" s="10">
        <v>0.08</v>
      </c>
    </row>
    <row r="72" spans="1:6" ht="12.75" customHeight="1">
      <c r="A72" s="14" t="s">
        <v>908</v>
      </c>
      <c r="B72" s="15">
        <v>400</v>
      </c>
      <c r="C72" s="10">
        <v>0.39</v>
      </c>
      <c r="D72" s="16">
        <v>0.15</v>
      </c>
      <c r="E72" s="10">
        <v>0.67</v>
      </c>
      <c r="F72" s="10">
        <v>0.06</v>
      </c>
    </row>
    <row r="73" spans="1:6" ht="12.75" customHeight="1">
      <c r="A73" s="11" t="s">
        <v>907</v>
      </c>
      <c r="B73" s="12">
        <v>400</v>
      </c>
      <c r="C73" s="9">
        <v>0.35</v>
      </c>
      <c r="D73" s="13">
        <v>0.14000000000000001</v>
      </c>
      <c r="E73" s="9">
        <v>0.6</v>
      </c>
      <c r="F73" s="9">
        <v>0.04</v>
      </c>
    </row>
    <row r="74" spans="1:6" ht="12.75" customHeight="1">
      <c r="A74" s="11" t="s">
        <v>909</v>
      </c>
      <c r="B74" s="12"/>
      <c r="C74" s="9">
        <v>0.2</v>
      </c>
      <c r="D74" s="13">
        <v>0.04</v>
      </c>
      <c r="E74" s="9">
        <v>0.36</v>
      </c>
      <c r="F74" s="9">
        <v>0.08</v>
      </c>
    </row>
    <row r="75" spans="1:6" s="5" customFormat="1" ht="12.75" customHeight="1">
      <c r="A75" s="14" t="s">
        <v>918</v>
      </c>
      <c r="B75" s="15"/>
      <c r="C75" s="10">
        <v>0.25</v>
      </c>
      <c r="D75" s="16">
        <v>0.06</v>
      </c>
      <c r="E75" s="10">
        <v>0.38</v>
      </c>
      <c r="F75" s="10">
        <v>0.08</v>
      </c>
    </row>
    <row r="76" spans="1:6" ht="12.75" customHeight="1">
      <c r="A76" s="14" t="s">
        <v>916</v>
      </c>
      <c r="B76" s="15">
        <v>900</v>
      </c>
      <c r="C76" s="10">
        <v>0.14000000000000001</v>
      </c>
      <c r="D76" s="16">
        <v>7.0000000000000007E-2</v>
      </c>
      <c r="E76" s="10">
        <v>0.45</v>
      </c>
      <c r="F76" s="10">
        <v>0.05</v>
      </c>
    </row>
    <row r="77" spans="1:6" s="7" customFormat="1" ht="12.75" customHeight="1">
      <c r="A77" s="11" t="s">
        <v>917</v>
      </c>
      <c r="B77" s="12">
        <v>900</v>
      </c>
      <c r="C77" s="9">
        <v>0.24</v>
      </c>
      <c r="D77" s="13">
        <v>0.09</v>
      </c>
      <c r="E77" s="9">
        <v>0.6</v>
      </c>
      <c r="F77" s="9">
        <v>0.08</v>
      </c>
    </row>
    <row r="78" spans="1:6" ht="12.75" customHeight="1">
      <c r="A78" s="14" t="s">
        <v>912</v>
      </c>
      <c r="B78" s="15"/>
      <c r="C78" s="10">
        <v>0.4</v>
      </c>
      <c r="D78" s="16">
        <v>0.11</v>
      </c>
      <c r="E78" s="10">
        <v>0.71</v>
      </c>
      <c r="F78" s="10">
        <v>0.1</v>
      </c>
    </row>
    <row r="79" spans="1:6" ht="12.75" customHeight="1">
      <c r="A79" s="14" t="s">
        <v>910</v>
      </c>
      <c r="B79" s="15">
        <v>600</v>
      </c>
      <c r="C79" s="10">
        <v>0.18</v>
      </c>
      <c r="D79" s="16">
        <v>0.1</v>
      </c>
      <c r="E79" s="10">
        <v>0.25</v>
      </c>
      <c r="F79" s="10">
        <v>0.08</v>
      </c>
    </row>
    <row r="80" spans="1:6" ht="12.75" customHeight="1">
      <c r="A80" s="11" t="s">
        <v>911</v>
      </c>
      <c r="B80" s="12">
        <v>600</v>
      </c>
      <c r="C80" s="9">
        <v>0.46</v>
      </c>
      <c r="D80" s="13">
        <v>0.18</v>
      </c>
      <c r="E80" s="9">
        <v>0.75</v>
      </c>
      <c r="F80" s="9">
        <v>0.15</v>
      </c>
    </row>
    <row r="81" spans="1:6" ht="12.75" customHeight="1">
      <c r="A81" s="14" t="s">
        <v>833</v>
      </c>
      <c r="B81" s="15">
        <v>17.5</v>
      </c>
      <c r="C81" s="10">
        <v>3</v>
      </c>
      <c r="D81" s="16">
        <v>1</v>
      </c>
      <c r="E81" s="10">
        <v>2.6</v>
      </c>
      <c r="F81" s="10">
        <v>0.5</v>
      </c>
    </row>
    <row r="82" spans="1:6" ht="12.75" customHeight="1">
      <c r="A82" s="14" t="s">
        <v>835</v>
      </c>
      <c r="B82" s="15"/>
      <c r="C82" s="10">
        <v>8.5</v>
      </c>
      <c r="D82" s="16">
        <v>2</v>
      </c>
      <c r="E82" s="10">
        <v>7.3</v>
      </c>
      <c r="F82" s="10">
        <v>2.2000000000000002</v>
      </c>
    </row>
    <row r="83" spans="1:6" ht="12.75" customHeight="1">
      <c r="A83" s="11" t="s">
        <v>834</v>
      </c>
      <c r="B83" s="12">
        <v>140</v>
      </c>
      <c r="C83" s="9">
        <v>0.69</v>
      </c>
      <c r="D83" s="13">
        <v>0.13</v>
      </c>
      <c r="E83" s="9">
        <v>0.59</v>
      </c>
      <c r="F83" s="9">
        <v>0.21</v>
      </c>
    </row>
    <row r="84" spans="1:6" ht="12.75" customHeight="1">
      <c r="A84" s="14" t="s">
        <v>919</v>
      </c>
      <c r="B84" s="15">
        <v>35</v>
      </c>
      <c r="C84" s="10">
        <v>4.0999999999999996</v>
      </c>
      <c r="D84" s="16">
        <v>1.2</v>
      </c>
      <c r="E84" s="10">
        <v>1.4</v>
      </c>
      <c r="F84" s="10">
        <v>0.2</v>
      </c>
    </row>
    <row r="85" spans="1:6" ht="12.75" customHeight="1">
      <c r="A85" s="11" t="s">
        <v>920</v>
      </c>
      <c r="B85" s="12">
        <v>35</v>
      </c>
      <c r="C85" s="9">
        <v>5.6</v>
      </c>
      <c r="D85" s="13">
        <v>1.5</v>
      </c>
      <c r="E85" s="9">
        <v>4</v>
      </c>
      <c r="F85" s="9">
        <v>0.5</v>
      </c>
    </row>
    <row r="86" spans="1:6">
      <c r="A86" s="14" t="s">
        <v>921</v>
      </c>
      <c r="B86" s="15"/>
      <c r="C86" s="10">
        <v>1.5</v>
      </c>
      <c r="D86" s="16">
        <v>0.3</v>
      </c>
      <c r="E86" s="10">
        <v>2.6</v>
      </c>
      <c r="F86" s="10">
        <v>0.3</v>
      </c>
    </row>
    <row r="87" spans="1:6">
      <c r="A87" s="11" t="s">
        <v>922</v>
      </c>
      <c r="B87" s="12">
        <v>35</v>
      </c>
      <c r="C87" s="9">
        <v>3.6</v>
      </c>
      <c r="D87" s="13">
        <v>1.1000000000000001</v>
      </c>
      <c r="E87" s="9">
        <v>1.4</v>
      </c>
      <c r="F87" s="9">
        <v>0.2</v>
      </c>
    </row>
    <row r="88" spans="1:6">
      <c r="A88" s="14" t="s">
        <v>923</v>
      </c>
      <c r="B88" s="15">
        <v>35</v>
      </c>
      <c r="C88" s="10">
        <v>5.0999999999999996</v>
      </c>
      <c r="D88" s="16">
        <v>1.4</v>
      </c>
      <c r="E88" s="10">
        <v>4</v>
      </c>
      <c r="F88" s="10">
        <v>0.5</v>
      </c>
    </row>
    <row r="89" spans="1:6">
      <c r="A89" s="11" t="s">
        <v>924</v>
      </c>
      <c r="B89" s="12"/>
      <c r="C89" s="9">
        <v>1.5</v>
      </c>
      <c r="D89" s="13">
        <v>0.3</v>
      </c>
      <c r="E89" s="9">
        <v>2.6</v>
      </c>
      <c r="F89" s="9">
        <v>0.3</v>
      </c>
    </row>
    <row r="90" spans="1:6">
      <c r="A90" s="14" t="s">
        <v>925</v>
      </c>
      <c r="B90" s="15">
        <v>30</v>
      </c>
      <c r="C90" s="10">
        <v>4.4800000000000004</v>
      </c>
      <c r="D90" s="16">
        <v>1.02</v>
      </c>
      <c r="E90" s="10">
        <v>0.99</v>
      </c>
      <c r="F90" s="10">
        <v>0.2</v>
      </c>
    </row>
    <row r="91" spans="1:6">
      <c r="A91" s="11" t="s">
        <v>926</v>
      </c>
      <c r="B91" s="12">
        <v>30</v>
      </c>
      <c r="C91" s="9">
        <v>5.98</v>
      </c>
      <c r="D91" s="13">
        <v>1.32</v>
      </c>
      <c r="E91" s="9">
        <v>3.59</v>
      </c>
      <c r="F91" s="9">
        <v>0.5</v>
      </c>
    </row>
    <row r="92" spans="1:6">
      <c r="A92" s="14" t="s">
        <v>927</v>
      </c>
      <c r="B92" s="15"/>
      <c r="C92" s="10">
        <v>1.5</v>
      </c>
      <c r="D92" s="16">
        <v>0.3</v>
      </c>
      <c r="E92" s="10">
        <v>2.6</v>
      </c>
      <c r="F92" s="10">
        <v>0.3</v>
      </c>
    </row>
    <row r="93" spans="1:6">
      <c r="A93" s="11" t="s">
        <v>928</v>
      </c>
      <c r="B93" s="12">
        <v>20</v>
      </c>
      <c r="C93" s="9">
        <v>4.4000000000000004</v>
      </c>
      <c r="D93" s="13">
        <v>1.1000000000000001</v>
      </c>
      <c r="E93" s="9">
        <v>1.4</v>
      </c>
      <c r="F93" s="9">
        <v>0.33</v>
      </c>
    </row>
    <row r="94" spans="1:6">
      <c r="A94" s="14" t="s">
        <v>929</v>
      </c>
      <c r="B94" s="15">
        <v>20</v>
      </c>
      <c r="C94" s="10">
        <v>5.9</v>
      </c>
      <c r="D94" s="16">
        <v>1.4</v>
      </c>
      <c r="E94" s="10">
        <v>4</v>
      </c>
      <c r="F94" s="10">
        <v>0.63</v>
      </c>
    </row>
    <row r="95" spans="1:6">
      <c r="A95" s="11" t="s">
        <v>930</v>
      </c>
      <c r="B95" s="12"/>
      <c r="C95" s="9">
        <v>1.5</v>
      </c>
      <c r="D95" s="13">
        <v>0.3</v>
      </c>
      <c r="E95" s="9">
        <v>2.6</v>
      </c>
      <c r="F95" s="9">
        <v>0.3</v>
      </c>
    </row>
    <row r="96" spans="1:6">
      <c r="A96" s="11" t="s">
        <v>948</v>
      </c>
      <c r="B96" s="12">
        <v>100</v>
      </c>
      <c r="C96" s="9">
        <v>0.2</v>
      </c>
      <c r="D96" s="13">
        <v>7.0000000000000007E-2</v>
      </c>
      <c r="E96" s="9">
        <v>0.23</v>
      </c>
      <c r="F96" s="9">
        <v>0.05</v>
      </c>
    </row>
    <row r="97" spans="1:6">
      <c r="A97" s="11" t="s">
        <v>946</v>
      </c>
      <c r="B97" s="12">
        <v>140</v>
      </c>
      <c r="C97" s="9">
        <v>0.17</v>
      </c>
      <c r="D97" s="13">
        <v>0.05</v>
      </c>
      <c r="E97" s="9">
        <v>0.28000000000000003</v>
      </c>
      <c r="F97" s="9">
        <v>0.03</v>
      </c>
    </row>
    <row r="98" spans="1:6">
      <c r="A98" s="14" t="s">
        <v>951</v>
      </c>
      <c r="B98" s="15"/>
      <c r="C98" s="10">
        <v>1.9</v>
      </c>
      <c r="D98" s="16">
        <v>0.7</v>
      </c>
      <c r="E98" s="10">
        <v>0.6</v>
      </c>
      <c r="F98" s="10">
        <v>0.2</v>
      </c>
    </row>
    <row r="99" spans="1:6">
      <c r="A99" s="14" t="s">
        <v>947</v>
      </c>
      <c r="B99" s="15">
        <v>100</v>
      </c>
      <c r="C99" s="10">
        <v>0.2</v>
      </c>
      <c r="D99" s="16">
        <v>0.04</v>
      </c>
      <c r="E99" s="10">
        <v>0.2</v>
      </c>
      <c r="F99" s="10">
        <v>0.05</v>
      </c>
    </row>
    <row r="100" spans="1:6">
      <c r="A100" s="14" t="s">
        <v>949</v>
      </c>
      <c r="B100" s="15">
        <v>100</v>
      </c>
      <c r="C100" s="10">
        <v>0.2</v>
      </c>
      <c r="D100" s="16">
        <v>0.1</v>
      </c>
      <c r="E100" s="10">
        <v>0.3</v>
      </c>
      <c r="F100" s="10">
        <v>0.03</v>
      </c>
    </row>
    <row r="101" spans="1:6">
      <c r="A101" s="14" t="s">
        <v>953</v>
      </c>
      <c r="B101" s="15">
        <v>400</v>
      </c>
      <c r="C101" s="10">
        <v>0.11</v>
      </c>
      <c r="D101" s="16">
        <v>0.03</v>
      </c>
      <c r="E101" s="10">
        <v>0.19</v>
      </c>
      <c r="F101" s="10">
        <v>0.03</v>
      </c>
    </row>
    <row r="102" spans="1:6">
      <c r="A102" s="11" t="s">
        <v>944</v>
      </c>
      <c r="B102" s="12">
        <v>200</v>
      </c>
      <c r="C102" s="9">
        <v>0.21</v>
      </c>
      <c r="D102" s="13">
        <v>0.06</v>
      </c>
      <c r="E102" s="9">
        <v>0.25</v>
      </c>
      <c r="F102" s="9">
        <v>0.03</v>
      </c>
    </row>
    <row r="103" spans="1:6" ht="14.25" customHeight="1">
      <c r="A103" s="14" t="s">
        <v>943</v>
      </c>
      <c r="B103" s="15">
        <v>400</v>
      </c>
      <c r="C103" s="10">
        <v>0.11</v>
      </c>
      <c r="D103" s="16">
        <v>0.03</v>
      </c>
      <c r="E103" s="10">
        <v>0.18</v>
      </c>
      <c r="F103" s="10">
        <v>0.01</v>
      </c>
    </row>
    <row r="104" spans="1:6" ht="14.25" customHeight="1">
      <c r="A104" s="14" t="s">
        <v>945</v>
      </c>
      <c r="B104" s="15">
        <v>200</v>
      </c>
      <c r="C104" s="10">
        <v>0.16</v>
      </c>
      <c r="D104" s="16">
        <v>0.05</v>
      </c>
      <c r="E104" s="10">
        <v>0.32</v>
      </c>
      <c r="F104" s="10">
        <v>0.02</v>
      </c>
    </row>
    <row r="105" spans="1:6" ht="14.25" customHeight="1">
      <c r="A105" s="11" t="s">
        <v>950</v>
      </c>
      <c r="B105" s="12">
        <v>100</v>
      </c>
      <c r="C105" s="9">
        <v>0.2</v>
      </c>
      <c r="D105" s="13">
        <v>7.0000000000000007E-2</v>
      </c>
      <c r="E105" s="9">
        <v>0.28999999999999998</v>
      </c>
      <c r="F105" s="9">
        <v>0.02</v>
      </c>
    </row>
    <row r="106" spans="1:6" ht="14.25" customHeight="1">
      <c r="A106" s="11" t="s">
        <v>954</v>
      </c>
      <c r="B106" s="12">
        <v>200</v>
      </c>
      <c r="C106" s="9">
        <v>0.18</v>
      </c>
      <c r="D106" s="13">
        <v>0.06</v>
      </c>
      <c r="E106" s="9">
        <v>0.3</v>
      </c>
      <c r="F106" s="9">
        <v>0.03</v>
      </c>
    </row>
    <row r="107" spans="1:6" ht="14.25" customHeight="1">
      <c r="A107" s="11" t="s">
        <v>952</v>
      </c>
      <c r="B107" s="12"/>
      <c r="C107" s="9">
        <v>1.9</v>
      </c>
      <c r="D107" s="13">
        <v>0.7</v>
      </c>
      <c r="E107" s="9">
        <v>0.6</v>
      </c>
      <c r="F107" s="9">
        <v>0.2</v>
      </c>
    </row>
    <row r="108" spans="1:6" ht="14.25" customHeight="1">
      <c r="A108" s="11" t="s">
        <v>940</v>
      </c>
      <c r="B108" s="12">
        <v>20</v>
      </c>
      <c r="C108" s="9">
        <v>3.5</v>
      </c>
      <c r="D108" s="13">
        <v>1.2</v>
      </c>
      <c r="E108" s="9">
        <v>1</v>
      </c>
      <c r="F108" s="9">
        <v>0.8</v>
      </c>
    </row>
    <row r="109" spans="1:6" ht="14.25" customHeight="1">
      <c r="A109" s="14" t="s">
        <v>941</v>
      </c>
      <c r="B109" s="15">
        <v>20</v>
      </c>
      <c r="C109" s="10">
        <v>4.3</v>
      </c>
      <c r="D109" s="16">
        <v>1.5</v>
      </c>
      <c r="E109" s="10">
        <v>3.1</v>
      </c>
      <c r="F109" s="10">
        <v>0.95</v>
      </c>
    </row>
    <row r="110" spans="1:6">
      <c r="A110" s="11" t="s">
        <v>942</v>
      </c>
      <c r="B110" s="12"/>
      <c r="C110" s="9">
        <v>0.53</v>
      </c>
      <c r="D110" s="13">
        <v>0.2</v>
      </c>
      <c r="E110" s="9">
        <v>1.4</v>
      </c>
      <c r="F110" s="9">
        <v>0.1</v>
      </c>
    </row>
    <row r="111" spans="1:6">
      <c r="A111" s="14" t="s">
        <v>931</v>
      </c>
      <c r="B111" s="15">
        <v>30</v>
      </c>
      <c r="C111" s="10">
        <v>3.35</v>
      </c>
      <c r="D111" s="16">
        <v>1.8</v>
      </c>
      <c r="E111" s="10">
        <v>1</v>
      </c>
      <c r="F111" s="10">
        <v>0.5</v>
      </c>
    </row>
    <row r="112" spans="1:6">
      <c r="A112" s="11" t="s">
        <v>932</v>
      </c>
      <c r="B112" s="12">
        <v>30</v>
      </c>
      <c r="C112" s="9">
        <v>4.54</v>
      </c>
      <c r="D112" s="13">
        <v>2.48</v>
      </c>
      <c r="E112" s="9">
        <v>5</v>
      </c>
      <c r="F112" s="9">
        <v>1.2</v>
      </c>
    </row>
    <row r="113" spans="1:6">
      <c r="A113" s="14" t="s">
        <v>933</v>
      </c>
      <c r="B113" s="15"/>
      <c r="C113" s="10">
        <v>0.7</v>
      </c>
      <c r="D113" s="16">
        <v>0.4</v>
      </c>
      <c r="E113" s="10">
        <v>2.35</v>
      </c>
      <c r="F113" s="10">
        <v>0.41</v>
      </c>
    </row>
    <row r="114" spans="1:6">
      <c r="A114" s="14" t="s">
        <v>937</v>
      </c>
      <c r="B114" s="15">
        <v>15</v>
      </c>
      <c r="C114" s="10">
        <v>5.08</v>
      </c>
      <c r="D114" s="16">
        <v>1.77</v>
      </c>
      <c r="E114" s="10">
        <v>0.93</v>
      </c>
      <c r="F114" s="10">
        <v>0.3</v>
      </c>
    </row>
    <row r="115" spans="1:6">
      <c r="A115" s="11" t="s">
        <v>938</v>
      </c>
      <c r="B115" s="12">
        <v>15</v>
      </c>
      <c r="C115" s="9">
        <v>6.13</v>
      </c>
      <c r="D115" s="13">
        <v>2.37</v>
      </c>
      <c r="E115" s="9">
        <v>4.68</v>
      </c>
      <c r="F115" s="9">
        <v>0.53</v>
      </c>
    </row>
    <row r="116" spans="1:6">
      <c r="A116" s="14" t="s">
        <v>939</v>
      </c>
      <c r="B116" s="15"/>
      <c r="C116" s="10">
        <v>0.7</v>
      </c>
      <c r="D116" s="16">
        <v>0.4</v>
      </c>
      <c r="E116" s="10">
        <v>2.5</v>
      </c>
      <c r="F116" s="10">
        <v>0.15</v>
      </c>
    </row>
    <row r="117" spans="1:6">
      <c r="A117" s="11" t="s">
        <v>934</v>
      </c>
      <c r="B117" s="12">
        <v>30</v>
      </c>
      <c r="C117" s="9">
        <v>2.91</v>
      </c>
      <c r="D117" s="13">
        <v>1.6</v>
      </c>
      <c r="E117" s="9">
        <v>2.4</v>
      </c>
      <c r="F117" s="9">
        <v>0.6</v>
      </c>
    </row>
    <row r="118" spans="1:6">
      <c r="A118" s="14" t="s">
        <v>935</v>
      </c>
      <c r="B118" s="15">
        <v>30</v>
      </c>
      <c r="C118" s="10">
        <v>4.91</v>
      </c>
      <c r="D118" s="16">
        <v>3.4</v>
      </c>
      <c r="E118" s="10">
        <v>11.4</v>
      </c>
      <c r="F118" s="10">
        <v>1.2</v>
      </c>
    </row>
    <row r="119" spans="1:6">
      <c r="A119" s="11" t="s">
        <v>936</v>
      </c>
      <c r="B119" s="12"/>
      <c r="C119" s="9">
        <v>1</v>
      </c>
      <c r="D119" s="13">
        <v>0.9</v>
      </c>
      <c r="E119" s="9">
        <v>4.5</v>
      </c>
      <c r="F119" s="9">
        <v>0.3</v>
      </c>
    </row>
    <row r="120" spans="1:6">
      <c r="A120" s="11" t="s">
        <v>831</v>
      </c>
      <c r="B120" s="12">
        <v>600</v>
      </c>
      <c r="C120" s="9">
        <v>0.43</v>
      </c>
      <c r="D120" s="13">
        <v>0.14000000000000001</v>
      </c>
      <c r="E120" s="9">
        <v>0.49</v>
      </c>
      <c r="F120" s="9">
        <v>0.1</v>
      </c>
    </row>
    <row r="121" spans="1:6">
      <c r="A121" s="11" t="s">
        <v>836</v>
      </c>
      <c r="B121" s="12">
        <v>30</v>
      </c>
      <c r="C121" s="9">
        <v>4</v>
      </c>
      <c r="D121" s="13">
        <v>1.3</v>
      </c>
      <c r="E121" s="9">
        <v>6.9</v>
      </c>
      <c r="F121" s="9">
        <v>0.4</v>
      </c>
    </row>
    <row r="122" spans="1:6">
      <c r="A122" s="14" t="s">
        <v>837</v>
      </c>
      <c r="B122" s="15">
        <v>30</v>
      </c>
      <c r="C122" s="10">
        <v>2.1</v>
      </c>
      <c r="D122" s="16">
        <v>0.77</v>
      </c>
      <c r="E122" s="10">
        <v>6.7</v>
      </c>
      <c r="F122" s="10">
        <v>0.4</v>
      </c>
    </row>
    <row r="123" spans="1:6">
      <c r="A123" s="14" t="s">
        <v>832</v>
      </c>
      <c r="B123" s="15">
        <v>600</v>
      </c>
      <c r="C123" s="10">
        <v>0.26</v>
      </c>
      <c r="D123" s="16">
        <v>0.14000000000000001</v>
      </c>
      <c r="E123" s="10">
        <v>0.62</v>
      </c>
      <c r="F123" s="10">
        <v>0.02</v>
      </c>
    </row>
    <row r="124" spans="1:6" ht="13.5" customHeight="1">
      <c r="A124" s="14" t="s">
        <v>983</v>
      </c>
      <c r="B124" s="15">
        <v>20</v>
      </c>
      <c r="C124" s="10">
        <v>2.2000000000000002</v>
      </c>
      <c r="D124" s="16">
        <v>0.7</v>
      </c>
      <c r="E124" s="10">
        <v>0.5</v>
      </c>
      <c r="F124" s="10">
        <v>0.17</v>
      </c>
    </row>
    <row r="125" spans="1:6" ht="13.5" customHeight="1">
      <c r="A125" s="11" t="s">
        <v>984</v>
      </c>
      <c r="B125" s="12">
        <v>20</v>
      </c>
      <c r="C125" s="9">
        <v>14.2</v>
      </c>
      <c r="D125" s="13">
        <v>3.5</v>
      </c>
      <c r="E125" s="9">
        <v>13.3</v>
      </c>
      <c r="F125" s="9">
        <v>3.37</v>
      </c>
    </row>
    <row r="126" spans="1:6" ht="13.5" customHeight="1">
      <c r="A126" s="14" t="s">
        <v>985</v>
      </c>
      <c r="B126" s="15"/>
      <c r="C126" s="10">
        <v>1.5</v>
      </c>
      <c r="D126" s="16">
        <v>0.35</v>
      </c>
      <c r="E126" s="10">
        <v>1.6</v>
      </c>
      <c r="F126" s="10">
        <v>0.4</v>
      </c>
    </row>
    <row r="127" spans="1:6">
      <c r="A127" s="11" t="s">
        <v>986</v>
      </c>
      <c r="B127" s="12">
        <v>4</v>
      </c>
      <c r="C127" s="9">
        <v>5.5</v>
      </c>
      <c r="D127" s="13">
        <v>1.46</v>
      </c>
      <c r="E127" s="9">
        <v>1.25</v>
      </c>
      <c r="F127" s="9">
        <v>0.27</v>
      </c>
    </row>
    <row r="128" spans="1:6">
      <c r="A128" s="14" t="s">
        <v>987</v>
      </c>
      <c r="B128" s="15">
        <v>4</v>
      </c>
      <c r="C128" s="10">
        <v>17.5</v>
      </c>
      <c r="D128" s="16">
        <v>3.86</v>
      </c>
      <c r="E128" s="10">
        <v>22.05</v>
      </c>
      <c r="F128" s="10">
        <v>3.47</v>
      </c>
    </row>
    <row r="129" spans="1:6">
      <c r="A129" s="11" t="s">
        <v>988</v>
      </c>
      <c r="B129" s="12"/>
      <c r="C129" s="9">
        <v>1.5</v>
      </c>
      <c r="D129" s="13">
        <v>0.3</v>
      </c>
      <c r="E129" s="9">
        <v>2.6</v>
      </c>
      <c r="F129" s="9">
        <v>0.4</v>
      </c>
    </row>
    <row r="130" spans="1:6">
      <c r="A130" s="11" t="s">
        <v>957</v>
      </c>
      <c r="B130" s="12">
        <v>110</v>
      </c>
      <c r="C130" s="9">
        <v>0.06</v>
      </c>
      <c r="D130" s="13">
        <v>0.04</v>
      </c>
      <c r="E130" s="9">
        <v>0.14000000000000001</v>
      </c>
      <c r="F130" s="9">
        <v>0.01</v>
      </c>
    </row>
    <row r="131" spans="1:6">
      <c r="A131" s="14" t="s">
        <v>958</v>
      </c>
      <c r="B131" s="15">
        <v>1</v>
      </c>
      <c r="C131" s="10">
        <v>10</v>
      </c>
      <c r="D131" s="16">
        <v>4</v>
      </c>
      <c r="E131" s="10">
        <v>15</v>
      </c>
      <c r="F131" s="10">
        <v>2</v>
      </c>
    </row>
    <row r="132" spans="1:6">
      <c r="A132" s="11" t="s">
        <v>959</v>
      </c>
      <c r="B132" s="12">
        <v>1</v>
      </c>
      <c r="C132" s="9">
        <v>20</v>
      </c>
      <c r="D132" s="13">
        <v>8</v>
      </c>
      <c r="E132" s="9">
        <v>30</v>
      </c>
      <c r="F132" s="9">
        <v>4</v>
      </c>
    </row>
    <row r="133" spans="1:6">
      <c r="A133" s="11" t="s">
        <v>955</v>
      </c>
      <c r="B133" s="12">
        <v>150</v>
      </c>
      <c r="C133" s="9">
        <v>0.25</v>
      </c>
      <c r="D133" s="13">
        <v>0.1</v>
      </c>
      <c r="E133" s="9">
        <v>0.4</v>
      </c>
      <c r="F133" s="9">
        <v>0.04</v>
      </c>
    </row>
    <row r="134" spans="1:6">
      <c r="A134" s="14" t="s">
        <v>956</v>
      </c>
      <c r="B134" s="15">
        <v>110</v>
      </c>
      <c r="C134" s="10">
        <v>0.02</v>
      </c>
      <c r="D134" s="16">
        <v>0.02</v>
      </c>
      <c r="E134" s="10">
        <v>7.0000000000000007E-2</v>
      </c>
      <c r="F134" s="10"/>
    </row>
    <row r="135" spans="1:6">
      <c r="A135" s="14" t="s">
        <v>961</v>
      </c>
      <c r="B135" s="15">
        <v>250</v>
      </c>
      <c r="C135" s="10">
        <v>0.35</v>
      </c>
      <c r="D135" s="16">
        <v>0.11</v>
      </c>
      <c r="E135" s="10">
        <v>0.45</v>
      </c>
      <c r="F135" s="10">
        <v>0.05</v>
      </c>
    </row>
    <row r="136" spans="1:6">
      <c r="A136" s="14" t="s">
        <v>961</v>
      </c>
      <c r="B136" s="15">
        <v>250</v>
      </c>
      <c r="C136" s="10">
        <v>0.35</v>
      </c>
      <c r="D136" s="16">
        <v>0.11</v>
      </c>
      <c r="E136" s="10">
        <v>0.45</v>
      </c>
      <c r="F136" s="10">
        <v>0.05</v>
      </c>
    </row>
    <row r="137" spans="1:6">
      <c r="A137" s="17" t="s">
        <v>989</v>
      </c>
      <c r="B137" s="21">
        <v>250</v>
      </c>
      <c r="C137" s="22">
        <v>0.48</v>
      </c>
      <c r="D137" s="22">
        <v>0.16</v>
      </c>
      <c r="E137" s="22">
        <v>0.65</v>
      </c>
      <c r="F137" s="22">
        <v>0.05</v>
      </c>
    </row>
    <row r="138" spans="1:6">
      <c r="A138" s="17" t="s">
        <v>989</v>
      </c>
      <c r="B138" s="12">
        <v>400</v>
      </c>
      <c r="C138" s="9">
        <v>0.48</v>
      </c>
      <c r="D138" s="13">
        <v>0.16</v>
      </c>
      <c r="E138" s="9">
        <v>0.65</v>
      </c>
      <c r="F138" s="9">
        <v>0.05</v>
      </c>
    </row>
    <row r="139" spans="1:6">
      <c r="A139" s="11" t="s">
        <v>962</v>
      </c>
      <c r="B139" s="12">
        <v>250</v>
      </c>
      <c r="C139" s="9">
        <v>0.35</v>
      </c>
      <c r="D139" s="13">
        <v>0.11</v>
      </c>
      <c r="E139" s="9">
        <v>0.45</v>
      </c>
      <c r="F139" s="9">
        <v>0.05</v>
      </c>
    </row>
    <row r="140" spans="1:6">
      <c r="A140" s="11" t="s">
        <v>962</v>
      </c>
      <c r="B140" s="12">
        <v>250</v>
      </c>
      <c r="C140" s="9">
        <v>0.35</v>
      </c>
      <c r="D140" s="13">
        <v>0.11</v>
      </c>
      <c r="E140" s="9">
        <v>0.45</v>
      </c>
      <c r="F140" s="9">
        <v>0.05</v>
      </c>
    </row>
    <row r="141" spans="1:6">
      <c r="A141" s="11" t="s">
        <v>972</v>
      </c>
      <c r="B141" s="12">
        <v>250</v>
      </c>
      <c r="C141" s="9">
        <v>0.35</v>
      </c>
      <c r="D141" s="13">
        <v>0.11</v>
      </c>
      <c r="E141" s="9">
        <v>0.45</v>
      </c>
      <c r="F141" s="9">
        <v>0.05</v>
      </c>
    </row>
    <row r="142" spans="1:6">
      <c r="A142" s="11" t="s">
        <v>972</v>
      </c>
      <c r="B142" s="12">
        <v>250</v>
      </c>
      <c r="C142" s="9">
        <v>0.35</v>
      </c>
      <c r="D142" s="13">
        <v>0.11</v>
      </c>
      <c r="E142" s="9">
        <v>0.45</v>
      </c>
      <c r="F142" s="9">
        <v>0.05</v>
      </c>
    </row>
    <row r="143" spans="1:6">
      <c r="A143" s="14" t="s">
        <v>980</v>
      </c>
      <c r="B143" s="15">
        <v>400</v>
      </c>
      <c r="C143" s="10">
        <v>0.56000000000000005</v>
      </c>
      <c r="D143" s="16">
        <v>0.23</v>
      </c>
      <c r="E143" s="10">
        <v>0.47</v>
      </c>
      <c r="F143" s="10">
        <v>0.1</v>
      </c>
    </row>
    <row r="144" spans="1:6">
      <c r="A144" s="17" t="s">
        <v>960</v>
      </c>
      <c r="B144" s="21">
        <v>250</v>
      </c>
      <c r="C144" s="22">
        <v>0.35</v>
      </c>
      <c r="D144" s="22">
        <v>0.11</v>
      </c>
      <c r="E144" s="22">
        <v>0.45</v>
      </c>
      <c r="F144" s="22">
        <v>0.05</v>
      </c>
    </row>
    <row r="145" spans="1:6">
      <c r="A145" s="11" t="s">
        <v>968</v>
      </c>
      <c r="B145" s="12">
        <v>150</v>
      </c>
      <c r="C145" s="9">
        <v>0.35</v>
      </c>
      <c r="D145" s="13">
        <v>0.11</v>
      </c>
      <c r="E145" s="9">
        <v>0.45</v>
      </c>
      <c r="F145" s="9">
        <v>0.05</v>
      </c>
    </row>
    <row r="146" spans="1:6">
      <c r="A146" s="11" t="s">
        <v>968</v>
      </c>
      <c r="B146" s="12">
        <v>250</v>
      </c>
      <c r="C146" s="9">
        <v>0.35</v>
      </c>
      <c r="D146" s="13">
        <v>0.11</v>
      </c>
      <c r="E146" s="9">
        <v>0.45</v>
      </c>
      <c r="F146" s="9">
        <v>0.05</v>
      </c>
    </row>
    <row r="147" spans="1:6">
      <c r="A147" s="11" t="s">
        <v>970</v>
      </c>
      <c r="B147" s="12">
        <v>150</v>
      </c>
      <c r="C147" s="9">
        <v>0.35</v>
      </c>
      <c r="D147" s="13">
        <v>0.11</v>
      </c>
      <c r="E147" s="9">
        <v>0.45</v>
      </c>
      <c r="F147" s="9">
        <v>0.05</v>
      </c>
    </row>
    <row r="148" spans="1:6">
      <c r="A148" s="11" t="s">
        <v>970</v>
      </c>
      <c r="B148" s="12">
        <v>250</v>
      </c>
      <c r="C148" s="9">
        <v>0.35</v>
      </c>
      <c r="D148" s="13">
        <v>0.11</v>
      </c>
      <c r="E148" s="9">
        <v>0.45</v>
      </c>
      <c r="F148" s="9">
        <v>0.05</v>
      </c>
    </row>
    <row r="149" spans="1:6">
      <c r="A149" s="14" t="s">
        <v>969</v>
      </c>
      <c r="B149" s="15">
        <v>150</v>
      </c>
      <c r="C149" s="10">
        <v>0.35</v>
      </c>
      <c r="D149" s="16">
        <v>0.11</v>
      </c>
      <c r="E149" s="10">
        <v>0.45</v>
      </c>
      <c r="F149" s="10">
        <v>0.05</v>
      </c>
    </row>
    <row r="150" spans="1:6">
      <c r="A150" s="14" t="s">
        <v>969</v>
      </c>
      <c r="B150" s="15">
        <v>250</v>
      </c>
      <c r="C150" s="10">
        <v>0.35</v>
      </c>
      <c r="D150" s="16">
        <v>0.11</v>
      </c>
      <c r="E150" s="10">
        <v>0.45</v>
      </c>
      <c r="F150" s="10">
        <v>0.05</v>
      </c>
    </row>
    <row r="151" spans="1:6">
      <c r="A151" s="11" t="s">
        <v>981</v>
      </c>
      <c r="B151" s="12">
        <v>350</v>
      </c>
      <c r="C151" s="9">
        <v>0.27</v>
      </c>
      <c r="D151" s="13">
        <v>0.11</v>
      </c>
      <c r="E151" s="9">
        <v>0.32</v>
      </c>
      <c r="F151" s="9">
        <v>0.06</v>
      </c>
    </row>
    <row r="152" spans="1:6">
      <c r="A152" s="11" t="s">
        <v>991</v>
      </c>
      <c r="B152" s="12">
        <v>150</v>
      </c>
      <c r="C152" s="9">
        <v>0.35</v>
      </c>
      <c r="D152" s="13">
        <v>0.11</v>
      </c>
      <c r="E152" s="9">
        <v>0.45</v>
      </c>
      <c r="F152" s="9">
        <v>0.05</v>
      </c>
    </row>
    <row r="153" spans="1:6">
      <c r="A153" s="11" t="s">
        <v>964</v>
      </c>
      <c r="B153" s="12">
        <v>250</v>
      </c>
      <c r="C153" s="9">
        <v>0.35</v>
      </c>
      <c r="D153" s="13">
        <v>0.11</v>
      </c>
      <c r="E153" s="9">
        <v>0.45</v>
      </c>
      <c r="F153" s="9">
        <v>0.05</v>
      </c>
    </row>
    <row r="154" spans="1:6">
      <c r="A154" s="14" t="s">
        <v>967</v>
      </c>
      <c r="B154" s="15">
        <v>150</v>
      </c>
      <c r="C154" s="10">
        <v>0.35</v>
      </c>
      <c r="D154" s="16">
        <v>0.11</v>
      </c>
      <c r="E154" s="10">
        <v>0.45</v>
      </c>
      <c r="F154" s="10">
        <v>0.05</v>
      </c>
    </row>
    <row r="155" spans="1:6">
      <c r="A155" s="14" t="s">
        <v>967</v>
      </c>
      <c r="B155" s="15">
        <v>250</v>
      </c>
      <c r="C155" s="10">
        <v>0.35</v>
      </c>
      <c r="D155" s="16">
        <v>0.11</v>
      </c>
      <c r="E155" s="10">
        <v>0.45</v>
      </c>
      <c r="F155" s="10">
        <v>0.05</v>
      </c>
    </row>
    <row r="156" spans="1:6">
      <c r="A156" s="14" t="s">
        <v>963</v>
      </c>
      <c r="B156" s="15">
        <v>250</v>
      </c>
      <c r="C156" s="10">
        <v>0.35</v>
      </c>
      <c r="D156" s="16">
        <v>0.11</v>
      </c>
      <c r="E156" s="10">
        <v>0.45</v>
      </c>
      <c r="F156" s="10">
        <v>0.05</v>
      </c>
    </row>
    <row r="157" spans="1:6">
      <c r="A157" s="14" t="s">
        <v>963</v>
      </c>
      <c r="B157" s="15">
        <v>250</v>
      </c>
      <c r="C157" s="10">
        <v>0.35</v>
      </c>
      <c r="D157" s="16">
        <v>0.11</v>
      </c>
      <c r="E157" s="10">
        <v>0.45</v>
      </c>
      <c r="F157" s="10">
        <v>0.05</v>
      </c>
    </row>
    <row r="158" spans="1:6">
      <c r="A158" s="14" t="s">
        <v>971</v>
      </c>
      <c r="B158" s="15">
        <v>150</v>
      </c>
      <c r="C158" s="10">
        <v>0.35</v>
      </c>
      <c r="D158" s="16">
        <v>0.11</v>
      </c>
      <c r="E158" s="10">
        <v>0.45</v>
      </c>
      <c r="F158" s="10">
        <v>0.05</v>
      </c>
    </row>
    <row r="159" spans="1:6">
      <c r="A159" s="14" t="s">
        <v>971</v>
      </c>
      <c r="B159" s="15">
        <v>250</v>
      </c>
      <c r="C159" s="10">
        <v>0.35</v>
      </c>
      <c r="D159" s="16">
        <v>0.11</v>
      </c>
      <c r="E159" s="10">
        <v>0.45</v>
      </c>
      <c r="F159" s="10">
        <v>0.05</v>
      </c>
    </row>
    <row r="160" spans="1:6">
      <c r="A160" s="14" t="s">
        <v>982</v>
      </c>
      <c r="B160" s="15">
        <v>400</v>
      </c>
      <c r="C160" s="10">
        <v>0.35</v>
      </c>
      <c r="D160" s="16">
        <v>0.11</v>
      </c>
      <c r="E160" s="10">
        <v>0.39</v>
      </c>
      <c r="F160" s="10">
        <v>0.08</v>
      </c>
    </row>
    <row r="161" spans="1:6">
      <c r="A161" s="11" t="s">
        <v>974</v>
      </c>
      <c r="B161" s="12">
        <v>150</v>
      </c>
      <c r="C161" s="9">
        <v>0.35</v>
      </c>
      <c r="D161" s="13">
        <v>0.11</v>
      </c>
      <c r="E161" s="9">
        <v>0.45</v>
      </c>
      <c r="F161" s="9">
        <v>0.05</v>
      </c>
    </row>
    <row r="162" spans="1:6">
      <c r="A162" s="14" t="s">
        <v>973</v>
      </c>
      <c r="B162" s="15">
        <v>150</v>
      </c>
      <c r="C162" s="10">
        <v>0.35</v>
      </c>
      <c r="D162" s="16">
        <v>0.11</v>
      </c>
      <c r="E162" s="10">
        <v>0.45</v>
      </c>
      <c r="F162" s="10">
        <v>0.05</v>
      </c>
    </row>
    <row r="163" spans="1:6">
      <c r="A163" s="17" t="s">
        <v>990</v>
      </c>
      <c r="B163" s="21">
        <v>250</v>
      </c>
      <c r="C163" s="22">
        <v>0.48</v>
      </c>
      <c r="D163" s="22">
        <v>0.16</v>
      </c>
      <c r="E163" s="22">
        <v>0.65</v>
      </c>
      <c r="F163" s="22">
        <v>0.05</v>
      </c>
    </row>
    <row r="164" spans="1:6">
      <c r="A164" s="17" t="s">
        <v>990</v>
      </c>
      <c r="B164" s="15">
        <v>400</v>
      </c>
      <c r="C164" s="10">
        <v>0.48</v>
      </c>
      <c r="D164" s="16">
        <v>0.16</v>
      </c>
      <c r="E164" s="10">
        <v>0.65</v>
      </c>
      <c r="F164" s="10">
        <v>0.05</v>
      </c>
    </row>
    <row r="165" spans="1:6">
      <c r="A165" s="14" t="s">
        <v>965</v>
      </c>
      <c r="B165" s="15">
        <v>150</v>
      </c>
      <c r="C165" s="10">
        <v>0.35</v>
      </c>
      <c r="D165" s="16">
        <v>0.11</v>
      </c>
      <c r="E165" s="10">
        <v>0.45</v>
      </c>
      <c r="F165" s="10">
        <v>0.05</v>
      </c>
    </row>
    <row r="166" spans="1:6">
      <c r="A166" s="14" t="s">
        <v>965</v>
      </c>
      <c r="B166" s="15">
        <v>250</v>
      </c>
      <c r="C166" s="10">
        <v>0.35</v>
      </c>
      <c r="D166" s="16">
        <v>0.11</v>
      </c>
      <c r="E166" s="10">
        <v>0.45</v>
      </c>
      <c r="F166" s="10">
        <v>0.05</v>
      </c>
    </row>
    <row r="167" spans="1:6">
      <c r="A167" s="14" t="s">
        <v>975</v>
      </c>
      <c r="B167" s="15">
        <v>250</v>
      </c>
      <c r="C167" s="10">
        <v>0.35</v>
      </c>
      <c r="D167" s="16">
        <v>0.11</v>
      </c>
      <c r="E167" s="10">
        <v>0.45</v>
      </c>
      <c r="F167" s="10">
        <v>0.05</v>
      </c>
    </row>
    <row r="168" spans="1:6">
      <c r="A168" s="11" t="s">
        <v>966</v>
      </c>
      <c r="B168" s="12">
        <v>150</v>
      </c>
      <c r="C168" s="9">
        <v>0.35</v>
      </c>
      <c r="D168" s="13">
        <v>0.11</v>
      </c>
      <c r="E168" s="9">
        <v>0.45</v>
      </c>
      <c r="F168" s="9">
        <v>0.05</v>
      </c>
    </row>
    <row r="169" spans="1:6">
      <c r="A169" s="11" t="s">
        <v>966</v>
      </c>
      <c r="B169" s="12">
        <v>250</v>
      </c>
      <c r="C169" s="9">
        <v>0.35</v>
      </c>
      <c r="D169" s="13">
        <v>0.11</v>
      </c>
      <c r="E169" s="9">
        <v>0.45</v>
      </c>
      <c r="F169" s="9">
        <v>0.05</v>
      </c>
    </row>
    <row r="170" spans="1:6">
      <c r="A170" s="11" t="s">
        <v>978</v>
      </c>
      <c r="B170" s="12">
        <v>250</v>
      </c>
      <c r="C170" s="9">
        <v>0.35</v>
      </c>
      <c r="D170" s="13">
        <v>0.11</v>
      </c>
      <c r="E170" s="9">
        <v>0.45</v>
      </c>
      <c r="F170" s="9">
        <v>0.05</v>
      </c>
    </row>
    <row r="171" spans="1:6">
      <c r="A171" s="11" t="s">
        <v>978</v>
      </c>
      <c r="B171" s="12">
        <v>250</v>
      </c>
      <c r="C171" s="9">
        <v>0.35</v>
      </c>
      <c r="D171" s="13">
        <v>0.11</v>
      </c>
      <c r="E171" s="9">
        <v>0.45</v>
      </c>
      <c r="F171" s="9">
        <v>0.05</v>
      </c>
    </row>
    <row r="172" spans="1:6">
      <c r="A172" s="11" t="s">
        <v>976</v>
      </c>
      <c r="B172" s="12">
        <v>250</v>
      </c>
      <c r="C172" s="9">
        <v>0.35</v>
      </c>
      <c r="D172" s="13">
        <v>0.11</v>
      </c>
      <c r="E172" s="9">
        <v>0.45</v>
      </c>
      <c r="F172" s="9">
        <v>0.05</v>
      </c>
    </row>
    <row r="173" spans="1:6">
      <c r="A173" s="11" t="s">
        <v>976</v>
      </c>
      <c r="B173" s="12">
        <v>250</v>
      </c>
      <c r="C173" s="9">
        <v>0.35</v>
      </c>
      <c r="D173" s="13">
        <v>0.11</v>
      </c>
      <c r="E173" s="9">
        <v>0.45</v>
      </c>
      <c r="F173" s="9">
        <v>0.05</v>
      </c>
    </row>
    <row r="174" spans="1:6">
      <c r="A174" s="14" t="s">
        <v>977</v>
      </c>
      <c r="B174" s="15">
        <v>150</v>
      </c>
      <c r="C174" s="10">
        <v>0.35</v>
      </c>
      <c r="D174" s="16">
        <v>0.11</v>
      </c>
      <c r="E174" s="10">
        <v>0.45</v>
      </c>
      <c r="F174" s="10">
        <v>0.05</v>
      </c>
    </row>
    <row r="175" spans="1:6">
      <c r="A175" s="14" t="s">
        <v>977</v>
      </c>
      <c r="B175" s="15">
        <v>250</v>
      </c>
      <c r="C175" s="10">
        <v>0.35</v>
      </c>
      <c r="D175" s="16">
        <v>0.11</v>
      </c>
      <c r="E175" s="10">
        <v>0.45</v>
      </c>
      <c r="F175" s="10">
        <v>0.05</v>
      </c>
    </row>
    <row r="176" spans="1:6">
      <c r="A176" s="14" t="s">
        <v>979</v>
      </c>
      <c r="B176" s="15"/>
      <c r="C176" s="10"/>
      <c r="D176" s="16"/>
      <c r="E176" s="10"/>
      <c r="F176" s="10"/>
    </row>
    <row r="208" s="8" customFormat="1"/>
    <row r="209" s="8" customFormat="1"/>
    <row r="210" s="8" customFormat="1"/>
  </sheetData>
  <sheetProtection password="CC7D" sheet="1" objects="1" scenarios="1"/>
  <pageMargins left="0.78740157480314965" right="0.39370078740157483" top="0.78740157480314965" bottom="0.19685039370078741" header="0.31496062992125984" footer="0.31496062992125984"/>
  <pageSetup paperSize="9" scale="64" fitToHeight="2" orientation="portrait" r:id="rId1"/>
  <headerFooter>
    <oddHeader xml:space="preserve">&amp;L&amp;8Dienstleistungszentrum Ländlicher Raum (DLR) - Rheinpfalz, Breitenweg 71, 67435 Neustadt/Weinstraße
Alle Angaben ohne Gewähr. </oddHeader>
  </headerFooter>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Q153"/>
  <sheetViews>
    <sheetView showGridLines="0" zoomScaleNormal="100" workbookViewId="0">
      <pane xSplit="1" ySplit="1" topLeftCell="B29" activePane="bottomRight" state="frozen"/>
      <selection pane="topRight" activeCell="B1" sqref="B1"/>
      <selection pane="bottomLeft" activeCell="A2" sqref="A2"/>
      <selection pane="bottomRight" activeCell="A46" sqref="A46"/>
    </sheetView>
  </sheetViews>
  <sheetFormatPr baseColWidth="10" defaultColWidth="11.42578125" defaultRowHeight="15"/>
  <cols>
    <col min="1" max="1" width="45" style="41" customWidth="1"/>
    <col min="2" max="2" width="7.85546875" style="581" customWidth="1"/>
    <col min="3" max="3" width="8.28515625" style="37" customWidth="1"/>
    <col min="4" max="4" width="9.28515625" style="37" customWidth="1"/>
    <col min="5" max="5" width="7.7109375" style="37" customWidth="1"/>
    <col min="6" max="6" width="9.85546875" style="37" customWidth="1"/>
    <col min="7" max="7" width="13.28515625" style="76" customWidth="1"/>
    <col min="8" max="9" width="9.7109375" style="76" customWidth="1"/>
    <col min="10" max="10" width="10" style="76" customWidth="1"/>
    <col min="11" max="11" width="7.85546875" style="77" customWidth="1"/>
    <col min="12" max="12" width="7.7109375" style="80" customWidth="1"/>
    <col min="13" max="14" width="7.7109375" style="77" customWidth="1"/>
    <col min="15" max="15" width="7.85546875" style="37" customWidth="1"/>
    <col min="16" max="17" width="8" style="37" customWidth="1"/>
    <col min="18" max="16384" width="11.42578125" style="35"/>
  </cols>
  <sheetData>
    <row r="1" spans="1:17" s="40" customFormat="1" ht="105">
      <c r="A1" s="651" t="s">
        <v>2205</v>
      </c>
      <c r="B1" s="652" t="s">
        <v>992</v>
      </c>
      <c r="C1" s="636" t="s">
        <v>993</v>
      </c>
      <c r="D1" s="636" t="s">
        <v>1234</v>
      </c>
      <c r="E1" s="636" t="s">
        <v>994</v>
      </c>
      <c r="F1" s="636" t="s">
        <v>995</v>
      </c>
      <c r="G1" s="636" t="s">
        <v>1000</v>
      </c>
      <c r="H1" s="636" t="s">
        <v>1012</v>
      </c>
      <c r="I1" s="636" t="s">
        <v>1013</v>
      </c>
      <c r="J1" s="636" t="s">
        <v>1014</v>
      </c>
      <c r="K1" s="653" t="s">
        <v>1238</v>
      </c>
      <c r="L1" s="654" t="s">
        <v>1235</v>
      </c>
      <c r="M1" s="653" t="s">
        <v>1236</v>
      </c>
      <c r="N1" s="653" t="s">
        <v>1237</v>
      </c>
      <c r="O1" s="655" t="s">
        <v>1176</v>
      </c>
      <c r="P1" s="655" t="s">
        <v>1177</v>
      </c>
      <c r="Q1" s="689" t="s">
        <v>1006</v>
      </c>
    </row>
    <row r="2" spans="1:17" s="40" customFormat="1">
      <c r="A2" s="574" t="s">
        <v>1833</v>
      </c>
      <c r="B2" s="579"/>
      <c r="C2" s="575"/>
      <c r="D2" s="575"/>
      <c r="E2" s="575"/>
      <c r="F2" s="575"/>
      <c r="G2" s="575"/>
      <c r="H2" s="575"/>
      <c r="I2" s="575"/>
      <c r="J2" s="575"/>
      <c r="K2" s="576"/>
      <c r="L2" s="576"/>
      <c r="M2" s="576"/>
      <c r="N2" s="576"/>
      <c r="O2" s="576"/>
      <c r="P2" s="576"/>
      <c r="Q2" s="690"/>
    </row>
    <row r="3" spans="1:17" s="40" customFormat="1">
      <c r="A3" s="574" t="s">
        <v>1834</v>
      </c>
      <c r="B3" s="580"/>
      <c r="C3" s="577"/>
      <c r="D3" s="577"/>
      <c r="E3" s="577"/>
      <c r="F3" s="577"/>
      <c r="G3" s="577"/>
      <c r="H3" s="577"/>
      <c r="I3" s="577"/>
      <c r="J3" s="577"/>
      <c r="K3" s="578"/>
      <c r="L3" s="578"/>
      <c r="M3" s="578"/>
      <c r="N3" s="578"/>
      <c r="O3" s="578"/>
      <c r="P3" s="578"/>
      <c r="Q3" s="691"/>
    </row>
    <row r="4" spans="1:17" s="40" customFormat="1">
      <c r="A4" s="574" t="s">
        <v>1835</v>
      </c>
      <c r="B4" s="580"/>
      <c r="C4" s="577"/>
      <c r="D4" s="577"/>
      <c r="E4" s="577"/>
      <c r="F4" s="577"/>
      <c r="G4" s="577"/>
      <c r="H4" s="577"/>
      <c r="I4" s="577"/>
      <c r="J4" s="577"/>
      <c r="K4" s="578"/>
      <c r="L4" s="578"/>
      <c r="M4" s="578"/>
      <c r="N4" s="578"/>
      <c r="O4" s="578"/>
      <c r="P4" s="578"/>
      <c r="Q4" s="691"/>
    </row>
    <row r="5" spans="1:17" s="40" customFormat="1">
      <c r="A5" s="574" t="s">
        <v>1836</v>
      </c>
      <c r="B5" s="580"/>
      <c r="C5" s="577"/>
      <c r="D5" s="577"/>
      <c r="E5" s="577"/>
      <c r="F5" s="577"/>
      <c r="G5" s="577"/>
      <c r="H5" s="577"/>
      <c r="I5" s="577"/>
      <c r="J5" s="577"/>
      <c r="K5" s="578"/>
      <c r="L5" s="578"/>
      <c r="M5" s="578"/>
      <c r="N5" s="578"/>
      <c r="O5" s="578"/>
      <c r="P5" s="578"/>
      <c r="Q5" s="691"/>
    </row>
    <row r="6" spans="1:17" s="40" customFormat="1">
      <c r="A6" s="574" t="s">
        <v>1837</v>
      </c>
      <c r="B6" s="580"/>
      <c r="C6" s="577"/>
      <c r="D6" s="577"/>
      <c r="E6" s="577"/>
      <c r="F6" s="577"/>
      <c r="G6" s="577"/>
      <c r="H6" s="577"/>
      <c r="I6" s="577"/>
      <c r="J6" s="577"/>
      <c r="K6" s="578"/>
      <c r="L6" s="578"/>
      <c r="M6" s="578"/>
      <c r="N6" s="578"/>
      <c r="O6" s="578"/>
      <c r="P6" s="578"/>
      <c r="Q6" s="691"/>
    </row>
    <row r="7" spans="1:17" s="40" customFormat="1">
      <c r="A7" s="574" t="s">
        <v>1838</v>
      </c>
      <c r="B7" s="580"/>
      <c r="C7" s="577"/>
      <c r="D7" s="577"/>
      <c r="E7" s="577"/>
      <c r="F7" s="577"/>
      <c r="G7" s="577"/>
      <c r="H7" s="577"/>
      <c r="I7" s="577"/>
      <c r="J7" s="577"/>
      <c r="K7" s="578"/>
      <c r="L7" s="578"/>
      <c r="M7" s="578"/>
      <c r="N7" s="578"/>
      <c r="O7" s="578"/>
      <c r="P7" s="578"/>
      <c r="Q7" s="691"/>
    </row>
    <row r="8" spans="1:17" s="40" customFormat="1">
      <c r="A8" s="574" t="s">
        <v>1839</v>
      </c>
      <c r="B8" s="580"/>
      <c r="C8" s="577"/>
      <c r="D8" s="577"/>
      <c r="E8" s="577"/>
      <c r="F8" s="577"/>
      <c r="G8" s="577"/>
      <c r="H8" s="577"/>
      <c r="I8" s="577"/>
      <c r="J8" s="577"/>
      <c r="K8" s="578"/>
      <c r="L8" s="578"/>
      <c r="M8" s="578"/>
      <c r="N8" s="578"/>
      <c r="O8" s="578"/>
      <c r="P8" s="578"/>
      <c r="Q8" s="691"/>
    </row>
    <row r="9" spans="1:17" s="40" customFormat="1">
      <c r="A9" s="574" t="s">
        <v>1840</v>
      </c>
      <c r="B9" s="580"/>
      <c r="C9" s="577"/>
      <c r="D9" s="577"/>
      <c r="E9" s="577"/>
      <c r="F9" s="577"/>
      <c r="G9" s="577"/>
      <c r="H9" s="577"/>
      <c r="I9" s="577"/>
      <c r="J9" s="577"/>
      <c r="K9" s="578"/>
      <c r="L9" s="578"/>
      <c r="M9" s="578"/>
      <c r="N9" s="578"/>
      <c r="O9" s="578"/>
      <c r="P9" s="578"/>
      <c r="Q9" s="691"/>
    </row>
    <row r="10" spans="1:17" s="40" customFormat="1">
      <c r="A10" s="574" t="s">
        <v>1841</v>
      </c>
      <c r="B10" s="580"/>
      <c r="C10" s="577"/>
      <c r="D10" s="577"/>
      <c r="E10" s="577"/>
      <c r="F10" s="577"/>
      <c r="G10" s="577"/>
      <c r="H10" s="577"/>
      <c r="I10" s="577"/>
      <c r="J10" s="577"/>
      <c r="K10" s="578"/>
      <c r="L10" s="578"/>
      <c r="M10" s="578"/>
      <c r="N10" s="578"/>
      <c r="O10" s="578"/>
      <c r="P10" s="578"/>
      <c r="Q10" s="691"/>
    </row>
    <row r="11" spans="1:17" s="40" customFormat="1">
      <c r="A11" s="637" t="s">
        <v>1281</v>
      </c>
      <c r="B11" s="656"/>
      <c r="C11" s="657"/>
      <c r="D11" s="657"/>
      <c r="E11" s="657"/>
      <c r="F11" s="657"/>
      <c r="G11" s="657"/>
      <c r="H11" s="657"/>
      <c r="I11" s="657"/>
      <c r="J11" s="657"/>
      <c r="K11" s="658"/>
      <c r="L11" s="658"/>
      <c r="M11" s="658"/>
      <c r="N11" s="658"/>
      <c r="O11" s="658"/>
      <c r="P11" s="658"/>
      <c r="Q11" s="692"/>
    </row>
    <row r="12" spans="1:17">
      <c r="A12" s="659" t="s">
        <v>1926</v>
      </c>
      <c r="B12" s="660">
        <v>720</v>
      </c>
      <c r="C12" s="659">
        <v>290</v>
      </c>
      <c r="D12" s="659">
        <v>0</v>
      </c>
      <c r="E12" s="659">
        <v>60</v>
      </c>
      <c r="F12" s="659">
        <v>0</v>
      </c>
      <c r="G12" s="659">
        <v>0</v>
      </c>
      <c r="H12" s="661">
        <v>10</v>
      </c>
      <c r="I12" s="661">
        <v>29</v>
      </c>
      <c r="J12" s="661">
        <v>29</v>
      </c>
      <c r="K12" s="662">
        <v>0.33</v>
      </c>
      <c r="L12" s="662">
        <v>0.11</v>
      </c>
      <c r="M12" s="662">
        <v>0.53</v>
      </c>
      <c r="N12" s="662">
        <v>0.02</v>
      </c>
      <c r="O12" s="663"/>
      <c r="P12" s="663"/>
      <c r="Q12" s="663"/>
    </row>
    <row r="13" spans="1:17">
      <c r="A13" s="664" t="s">
        <v>2163</v>
      </c>
      <c r="B13" s="665">
        <v>160</v>
      </c>
      <c r="C13" s="666">
        <v>130</v>
      </c>
      <c r="D13" s="667">
        <v>0</v>
      </c>
      <c r="E13" s="668">
        <v>60</v>
      </c>
      <c r="F13" s="666">
        <v>20</v>
      </c>
      <c r="G13" s="666">
        <f>F13*2/3</f>
        <v>13.333333333333334</v>
      </c>
      <c r="H13" s="666">
        <v>20</v>
      </c>
      <c r="I13" s="666">
        <v>20</v>
      </c>
      <c r="J13" s="666">
        <v>20</v>
      </c>
      <c r="K13" s="669">
        <v>0.19</v>
      </c>
      <c r="L13" s="669">
        <v>0.25</v>
      </c>
      <c r="M13" s="669">
        <v>0.88</v>
      </c>
      <c r="N13" s="669">
        <v>0.13</v>
      </c>
      <c r="O13" s="668"/>
      <c r="P13" s="668"/>
      <c r="Q13" s="668"/>
    </row>
    <row r="14" spans="1:17">
      <c r="A14" s="664" t="s">
        <v>1824</v>
      </c>
      <c r="B14" s="670">
        <v>400</v>
      </c>
      <c r="C14" s="671">
        <v>190</v>
      </c>
      <c r="D14" s="671">
        <v>0</v>
      </c>
      <c r="E14" s="668">
        <v>60</v>
      </c>
      <c r="F14" s="671">
        <v>70</v>
      </c>
      <c r="G14" s="666">
        <f>F14*2/3</f>
        <v>46.666666666666664</v>
      </c>
      <c r="H14" s="671">
        <v>20</v>
      </c>
      <c r="I14" s="644">
        <v>20</v>
      </c>
      <c r="J14" s="644">
        <v>20</v>
      </c>
      <c r="K14" s="672">
        <v>0.19</v>
      </c>
      <c r="L14" s="672">
        <v>0.25</v>
      </c>
      <c r="M14" s="672">
        <v>0.88</v>
      </c>
      <c r="N14" s="672">
        <v>0.13</v>
      </c>
      <c r="O14" s="668"/>
      <c r="P14" s="668"/>
      <c r="Q14" s="668"/>
    </row>
    <row r="15" spans="1:17">
      <c r="A15" s="673" t="s">
        <v>1940</v>
      </c>
      <c r="B15" s="674">
        <v>20</v>
      </c>
      <c r="C15" s="673">
        <v>10</v>
      </c>
      <c r="D15" s="673">
        <v>0</v>
      </c>
      <c r="E15" s="673">
        <v>30</v>
      </c>
      <c r="F15" s="673">
        <v>0</v>
      </c>
      <c r="G15" s="673">
        <v>0</v>
      </c>
      <c r="H15" s="671">
        <v>10</v>
      </c>
      <c r="I15" s="671">
        <v>1</v>
      </c>
      <c r="J15" s="671">
        <v>1</v>
      </c>
      <c r="K15" s="675">
        <v>0.5</v>
      </c>
      <c r="L15" s="675">
        <v>0.75</v>
      </c>
      <c r="M15" s="675">
        <v>0.4</v>
      </c>
      <c r="N15" s="675">
        <v>0.2</v>
      </c>
      <c r="O15" s="668"/>
      <c r="P15" s="668"/>
      <c r="Q15" s="668"/>
    </row>
    <row r="16" spans="1:17">
      <c r="A16" s="673" t="s">
        <v>1943</v>
      </c>
      <c r="B16" s="674">
        <v>150</v>
      </c>
      <c r="C16" s="673">
        <v>120</v>
      </c>
      <c r="D16" s="673">
        <v>0</v>
      </c>
      <c r="E16" s="673">
        <v>30</v>
      </c>
      <c r="F16" s="673">
        <v>0</v>
      </c>
      <c r="G16" s="673">
        <v>0</v>
      </c>
      <c r="H16" s="671">
        <v>10</v>
      </c>
      <c r="I16" s="671">
        <v>12</v>
      </c>
      <c r="J16" s="671">
        <v>12</v>
      </c>
      <c r="K16" s="675">
        <v>0.43</v>
      </c>
      <c r="L16" s="675">
        <v>0.08</v>
      </c>
      <c r="M16" s="675">
        <v>0.67</v>
      </c>
      <c r="N16" s="675">
        <v>7.0000000000000007E-2</v>
      </c>
      <c r="O16" s="668"/>
      <c r="P16" s="668"/>
      <c r="Q16" s="668"/>
    </row>
    <row r="17" spans="1:17">
      <c r="A17" s="676" t="s">
        <v>1052</v>
      </c>
      <c r="B17" s="677">
        <v>350</v>
      </c>
      <c r="C17" s="668">
        <v>300</v>
      </c>
      <c r="D17" s="668">
        <v>0</v>
      </c>
      <c r="E17" s="668">
        <v>60</v>
      </c>
      <c r="F17" s="668">
        <v>80</v>
      </c>
      <c r="G17" s="668">
        <f>F17*2/3</f>
        <v>53.333333333333336</v>
      </c>
      <c r="H17" s="668">
        <v>20</v>
      </c>
      <c r="I17" s="668">
        <v>20</v>
      </c>
      <c r="J17" s="668">
        <v>20</v>
      </c>
      <c r="K17" s="678">
        <v>0.28000000000000003</v>
      </c>
      <c r="L17" s="678">
        <v>0.10299999999999999</v>
      </c>
      <c r="M17" s="678">
        <v>0.36119999999999997</v>
      </c>
      <c r="N17" s="678">
        <v>1.6580000000000001E-2</v>
      </c>
      <c r="O17" s="668"/>
      <c r="P17" s="668"/>
      <c r="Q17" s="668"/>
    </row>
    <row r="18" spans="1:17">
      <c r="A18" s="673" t="s">
        <v>1957</v>
      </c>
      <c r="B18" s="674">
        <v>450</v>
      </c>
      <c r="C18" s="673">
        <v>185</v>
      </c>
      <c r="D18" s="673">
        <v>0</v>
      </c>
      <c r="E18" s="673">
        <v>30</v>
      </c>
      <c r="F18" s="673">
        <v>0</v>
      </c>
      <c r="G18" s="673">
        <v>0</v>
      </c>
      <c r="H18" s="671">
        <v>10</v>
      </c>
      <c r="I18" s="671">
        <v>18.5</v>
      </c>
      <c r="J18" s="671">
        <v>18.5</v>
      </c>
      <c r="K18" s="675">
        <v>0.32</v>
      </c>
      <c r="L18" s="675">
        <v>0.12</v>
      </c>
      <c r="M18" s="675">
        <v>0.49</v>
      </c>
      <c r="N18" s="675">
        <v>7.0000000000000007E-2</v>
      </c>
      <c r="O18" s="668"/>
      <c r="P18" s="668"/>
      <c r="Q18" s="668"/>
    </row>
    <row r="19" spans="1:17">
      <c r="A19" s="673" t="s">
        <v>1958</v>
      </c>
      <c r="B19" s="674">
        <v>300</v>
      </c>
      <c r="C19" s="673">
        <v>110</v>
      </c>
      <c r="D19" s="673">
        <v>0</v>
      </c>
      <c r="E19" s="673">
        <v>60</v>
      </c>
      <c r="F19" s="673">
        <v>0</v>
      </c>
      <c r="G19" s="673">
        <v>0</v>
      </c>
      <c r="H19" s="671">
        <v>10</v>
      </c>
      <c r="I19" s="671">
        <v>6</v>
      </c>
      <c r="J19" s="671">
        <v>6</v>
      </c>
      <c r="K19" s="675">
        <v>0.2</v>
      </c>
      <c r="L19" s="675">
        <v>0.05</v>
      </c>
      <c r="M19" s="675">
        <v>0.44</v>
      </c>
      <c r="N19" s="675">
        <v>0.02</v>
      </c>
      <c r="O19" s="668"/>
      <c r="P19" s="668"/>
      <c r="Q19" s="668"/>
    </row>
    <row r="20" spans="1:17">
      <c r="A20" s="673" t="s">
        <v>1963</v>
      </c>
      <c r="B20" s="674">
        <v>120</v>
      </c>
      <c r="C20" s="673">
        <v>125</v>
      </c>
      <c r="D20" s="673">
        <v>0</v>
      </c>
      <c r="E20" s="673">
        <v>30</v>
      </c>
      <c r="F20" s="673">
        <v>0</v>
      </c>
      <c r="G20" s="673">
        <v>0</v>
      </c>
      <c r="H20" s="671">
        <v>10</v>
      </c>
      <c r="I20" s="671">
        <v>12.5</v>
      </c>
      <c r="J20" s="671">
        <v>12.5</v>
      </c>
      <c r="K20" s="675">
        <v>0.7</v>
      </c>
      <c r="L20" s="675">
        <v>0.15</v>
      </c>
      <c r="M20" s="675">
        <v>0.79</v>
      </c>
      <c r="N20" s="675">
        <v>0.09</v>
      </c>
      <c r="O20" s="668"/>
      <c r="P20" s="668"/>
      <c r="Q20" s="668"/>
    </row>
    <row r="21" spans="1:17">
      <c r="A21" s="676" t="s">
        <v>1053</v>
      </c>
      <c r="B21" s="677">
        <v>150</v>
      </c>
      <c r="C21" s="668">
        <v>310</v>
      </c>
      <c r="D21" s="668">
        <v>0</v>
      </c>
      <c r="E21" s="668">
        <v>60</v>
      </c>
      <c r="F21" s="668">
        <v>100</v>
      </c>
      <c r="G21" s="668">
        <f>F21*2/3</f>
        <v>66.666666666666671</v>
      </c>
      <c r="H21" s="668">
        <v>20</v>
      </c>
      <c r="I21" s="668">
        <v>20</v>
      </c>
      <c r="J21" s="668">
        <v>20</v>
      </c>
      <c r="K21" s="678">
        <v>0.45</v>
      </c>
      <c r="L21" s="678">
        <v>0.14899999999999999</v>
      </c>
      <c r="M21" s="678">
        <v>0.45751999999999998</v>
      </c>
      <c r="N21" s="678">
        <v>3.3160000000000002E-2</v>
      </c>
      <c r="O21" s="668"/>
      <c r="P21" s="668"/>
      <c r="Q21" s="668"/>
    </row>
    <row r="22" spans="1:17">
      <c r="A22" s="679" t="s">
        <v>2164</v>
      </c>
      <c r="B22" s="665">
        <v>150</v>
      </c>
      <c r="C22" s="667">
        <v>65</v>
      </c>
      <c r="D22" s="667">
        <v>0</v>
      </c>
      <c r="E22" s="667">
        <v>30</v>
      </c>
      <c r="F22" s="667">
        <v>0</v>
      </c>
      <c r="G22" s="667">
        <v>0</v>
      </c>
      <c r="H22" s="667">
        <v>10</v>
      </c>
      <c r="I22" s="667">
        <v>7</v>
      </c>
      <c r="J22" s="667">
        <v>7</v>
      </c>
      <c r="K22" s="669">
        <v>0.3</v>
      </c>
      <c r="L22" s="669">
        <v>9.1999999999999998E-2</v>
      </c>
      <c r="M22" s="669">
        <v>0.71</v>
      </c>
      <c r="N22" s="669">
        <v>0.04</v>
      </c>
      <c r="O22" s="668"/>
      <c r="P22" s="668"/>
      <c r="Q22" s="668"/>
    </row>
    <row r="23" spans="1:17">
      <c r="A23" s="676" t="s">
        <v>1054</v>
      </c>
      <c r="B23" s="677">
        <v>120</v>
      </c>
      <c r="C23" s="668">
        <v>110</v>
      </c>
      <c r="D23" s="668">
        <v>0</v>
      </c>
      <c r="E23" s="668">
        <v>60</v>
      </c>
      <c r="F23" s="668">
        <v>45</v>
      </c>
      <c r="G23" s="668">
        <f t="shared" ref="G23:G29" si="0">F23*2/3</f>
        <v>30</v>
      </c>
      <c r="H23" s="668">
        <v>20</v>
      </c>
      <c r="I23" s="668">
        <v>20</v>
      </c>
      <c r="J23" s="668">
        <v>20</v>
      </c>
      <c r="K23" s="678">
        <v>0.25</v>
      </c>
      <c r="L23" s="678">
        <v>9.1999999999999998E-2</v>
      </c>
      <c r="M23" s="678">
        <v>0.30099999999999999</v>
      </c>
      <c r="N23" s="678">
        <v>4.1000000000000002E-2</v>
      </c>
      <c r="O23" s="668"/>
      <c r="P23" s="668"/>
      <c r="Q23" s="668"/>
    </row>
    <row r="24" spans="1:17">
      <c r="A24" s="676" t="s">
        <v>1055</v>
      </c>
      <c r="B24" s="677">
        <v>450</v>
      </c>
      <c r="C24" s="668">
        <v>135</v>
      </c>
      <c r="D24" s="668">
        <v>4</v>
      </c>
      <c r="E24" s="668">
        <v>90</v>
      </c>
      <c r="F24" s="668">
        <v>40</v>
      </c>
      <c r="G24" s="668">
        <f t="shared" si="0"/>
        <v>26.666666666666668</v>
      </c>
      <c r="H24" s="668">
        <v>20</v>
      </c>
      <c r="I24" s="668">
        <v>20</v>
      </c>
      <c r="J24" s="668">
        <v>20</v>
      </c>
      <c r="K24" s="678">
        <v>0.25</v>
      </c>
      <c r="L24" s="678">
        <v>0.121</v>
      </c>
      <c r="M24" s="678">
        <v>0.54179999999999995</v>
      </c>
      <c r="N24" s="678">
        <v>6.6320000000000004E-2</v>
      </c>
      <c r="O24" s="668"/>
      <c r="P24" s="668"/>
      <c r="Q24" s="668"/>
    </row>
    <row r="25" spans="1:17">
      <c r="A25" s="676" t="s">
        <v>1056</v>
      </c>
      <c r="B25" s="677">
        <v>700</v>
      </c>
      <c r="C25" s="668">
        <v>210</v>
      </c>
      <c r="D25" s="668">
        <v>0</v>
      </c>
      <c r="E25" s="668">
        <v>60</v>
      </c>
      <c r="F25" s="668">
        <v>45</v>
      </c>
      <c r="G25" s="668">
        <f t="shared" si="0"/>
        <v>30</v>
      </c>
      <c r="H25" s="668">
        <v>20</v>
      </c>
      <c r="I25" s="668">
        <v>20</v>
      </c>
      <c r="J25" s="668">
        <v>20</v>
      </c>
      <c r="K25" s="678">
        <v>0.15</v>
      </c>
      <c r="L25" s="678">
        <v>9.1999999999999998E-2</v>
      </c>
      <c r="M25" s="678">
        <v>0.3</v>
      </c>
      <c r="N25" s="678">
        <v>1.6580000000000001E-2</v>
      </c>
      <c r="O25" s="668"/>
      <c r="P25" s="668"/>
      <c r="Q25" s="668"/>
    </row>
    <row r="26" spans="1:17" s="486" customFormat="1">
      <c r="A26" s="680" t="s">
        <v>1874</v>
      </c>
      <c r="B26" s="681">
        <v>270</v>
      </c>
      <c r="C26" s="682">
        <v>170</v>
      </c>
      <c r="D26" s="682">
        <v>0</v>
      </c>
      <c r="E26" s="682">
        <v>30</v>
      </c>
      <c r="F26" s="682">
        <v>25</v>
      </c>
      <c r="G26" s="682">
        <f t="shared" si="0"/>
        <v>16.666666666666668</v>
      </c>
      <c r="H26" s="682">
        <v>20</v>
      </c>
      <c r="I26" s="682">
        <v>20</v>
      </c>
      <c r="J26" s="682">
        <v>20</v>
      </c>
      <c r="K26" s="683">
        <v>0.28999999999999998</v>
      </c>
      <c r="L26" s="683">
        <v>0.08</v>
      </c>
      <c r="M26" s="683">
        <v>0.43</v>
      </c>
      <c r="N26" s="683">
        <v>0.02</v>
      </c>
      <c r="O26" s="682"/>
      <c r="P26" s="682"/>
      <c r="Q26" s="682"/>
    </row>
    <row r="27" spans="1:17">
      <c r="A27" s="664" t="s">
        <v>2165</v>
      </c>
      <c r="B27" s="665">
        <v>65</v>
      </c>
      <c r="C27" s="666">
        <v>60</v>
      </c>
      <c r="D27" s="667">
        <v>0</v>
      </c>
      <c r="E27" s="668">
        <v>60</v>
      </c>
      <c r="F27" s="666">
        <v>45</v>
      </c>
      <c r="G27" s="668">
        <f t="shared" si="0"/>
        <v>30</v>
      </c>
      <c r="H27" s="666">
        <v>20</v>
      </c>
      <c r="I27" s="666">
        <v>20</v>
      </c>
      <c r="J27" s="666">
        <v>20</v>
      </c>
      <c r="K27" s="669">
        <v>1.25</v>
      </c>
      <c r="L27" s="669">
        <v>0.29799999999999999</v>
      </c>
      <c r="M27" s="669">
        <v>0.42</v>
      </c>
      <c r="N27" s="669">
        <v>5.5E-2</v>
      </c>
      <c r="O27" s="668"/>
      <c r="P27" s="668"/>
      <c r="Q27" s="668"/>
    </row>
    <row r="28" spans="1:17">
      <c r="A28" s="676" t="s">
        <v>1057</v>
      </c>
      <c r="B28" s="677">
        <v>200</v>
      </c>
      <c r="C28" s="668">
        <v>85</v>
      </c>
      <c r="D28" s="668">
        <v>0</v>
      </c>
      <c r="E28" s="668">
        <v>30</v>
      </c>
      <c r="F28" s="668">
        <v>5</v>
      </c>
      <c r="G28" s="668">
        <f t="shared" si="0"/>
        <v>3.3333333333333335</v>
      </c>
      <c r="H28" s="668">
        <v>20</v>
      </c>
      <c r="I28" s="668">
        <v>20</v>
      </c>
      <c r="J28" s="668">
        <v>20</v>
      </c>
      <c r="K28" s="678">
        <v>0.3</v>
      </c>
      <c r="L28" s="678">
        <v>9.1999999999999998E-2</v>
      </c>
      <c r="M28" s="678">
        <v>0.60199999999999998</v>
      </c>
      <c r="N28" s="678">
        <v>4.1000000000000002E-2</v>
      </c>
      <c r="O28" s="668"/>
      <c r="P28" s="668"/>
      <c r="Q28" s="668"/>
    </row>
    <row r="29" spans="1:17">
      <c r="A29" s="676" t="s">
        <v>1058</v>
      </c>
      <c r="B29" s="677">
        <v>250</v>
      </c>
      <c r="C29" s="668">
        <v>105</v>
      </c>
      <c r="D29" s="668">
        <v>0</v>
      </c>
      <c r="E29" s="668">
        <v>30</v>
      </c>
      <c r="F29" s="668">
        <v>25</v>
      </c>
      <c r="G29" s="668">
        <f t="shared" si="0"/>
        <v>16.666666666666668</v>
      </c>
      <c r="H29" s="668">
        <v>20</v>
      </c>
      <c r="I29" s="668">
        <v>20</v>
      </c>
      <c r="J29" s="668">
        <v>20</v>
      </c>
      <c r="K29" s="678">
        <v>0.3</v>
      </c>
      <c r="L29" s="678">
        <v>9.1999999999999998E-2</v>
      </c>
      <c r="M29" s="678">
        <v>0.60199999999999998</v>
      </c>
      <c r="N29" s="678">
        <v>4.1000000000000002E-2</v>
      </c>
      <c r="O29" s="668"/>
      <c r="P29" s="668"/>
      <c r="Q29" s="668"/>
    </row>
    <row r="30" spans="1:17">
      <c r="A30" s="673" t="s">
        <v>1966</v>
      </c>
      <c r="B30" s="674">
        <v>50</v>
      </c>
      <c r="C30" s="684">
        <v>85</v>
      </c>
      <c r="D30" s="673">
        <v>0</v>
      </c>
      <c r="E30" s="684">
        <v>30</v>
      </c>
      <c r="F30" s="684">
        <v>0</v>
      </c>
      <c r="G30" s="684">
        <v>0</v>
      </c>
      <c r="H30" s="671">
        <v>10</v>
      </c>
      <c r="I30" s="671">
        <v>4</v>
      </c>
      <c r="J30" s="671">
        <v>4</v>
      </c>
      <c r="K30" s="675">
        <v>0.79</v>
      </c>
      <c r="L30" s="675">
        <v>0.17</v>
      </c>
      <c r="M30" s="675">
        <v>0.83</v>
      </c>
      <c r="N30" s="675">
        <v>0.12</v>
      </c>
      <c r="O30" s="668"/>
      <c r="P30" s="668"/>
      <c r="Q30" s="668"/>
    </row>
    <row r="31" spans="1:17">
      <c r="A31" s="685" t="s">
        <v>2166</v>
      </c>
      <c r="B31" s="686">
        <v>180</v>
      </c>
      <c r="C31" s="671">
        <v>100</v>
      </c>
      <c r="D31" s="671">
        <v>0</v>
      </c>
      <c r="E31" s="687">
        <v>60</v>
      </c>
      <c r="F31" s="671">
        <v>53</v>
      </c>
      <c r="G31" s="668">
        <f>F31*2/3</f>
        <v>35.333333333333336</v>
      </c>
      <c r="H31" s="671">
        <v>20</v>
      </c>
      <c r="I31" s="687">
        <v>20</v>
      </c>
      <c r="J31" s="687">
        <v>20</v>
      </c>
      <c r="K31" s="688">
        <v>1</v>
      </c>
      <c r="L31" s="688">
        <v>0.27</v>
      </c>
      <c r="M31" s="688">
        <v>0.5</v>
      </c>
      <c r="N31" s="688">
        <v>0.11</v>
      </c>
      <c r="O31" s="668"/>
      <c r="P31" s="668"/>
      <c r="Q31" s="668"/>
    </row>
    <row r="32" spans="1:17">
      <c r="A32" s="676" t="s">
        <v>1825</v>
      </c>
      <c r="B32" s="677">
        <v>80</v>
      </c>
      <c r="C32" s="668">
        <v>85</v>
      </c>
      <c r="D32" s="668">
        <v>0</v>
      </c>
      <c r="E32" s="668">
        <v>60</v>
      </c>
      <c r="F32" s="668">
        <v>65</v>
      </c>
      <c r="G32" s="668">
        <f>F32*2/3</f>
        <v>43.333333333333336</v>
      </c>
      <c r="H32" s="668">
        <v>20</v>
      </c>
      <c r="I32" s="668">
        <v>20</v>
      </c>
      <c r="J32" s="668">
        <v>20</v>
      </c>
      <c r="K32" s="678">
        <v>1</v>
      </c>
      <c r="L32" s="678">
        <v>0.22900000000000001</v>
      </c>
      <c r="M32" s="678">
        <v>0.36119999999999997</v>
      </c>
      <c r="N32" s="678">
        <v>5.8000000000000003E-2</v>
      </c>
      <c r="O32" s="668"/>
      <c r="P32" s="668"/>
      <c r="Q32" s="668"/>
    </row>
    <row r="33" spans="1:17">
      <c r="A33" s="676" t="s">
        <v>1059</v>
      </c>
      <c r="B33" s="677">
        <v>140</v>
      </c>
      <c r="C33" s="668">
        <v>60</v>
      </c>
      <c r="D33" s="668">
        <v>0</v>
      </c>
      <c r="E33" s="668">
        <v>30</v>
      </c>
      <c r="F33" s="668">
        <v>0</v>
      </c>
      <c r="G33" s="668">
        <f>F33*2/3</f>
        <v>0</v>
      </c>
      <c r="H33" s="668">
        <v>20</v>
      </c>
      <c r="I33" s="668">
        <v>20</v>
      </c>
      <c r="J33" s="668">
        <v>20</v>
      </c>
      <c r="K33" s="678">
        <v>0.17</v>
      </c>
      <c r="L33" s="678">
        <v>0.05</v>
      </c>
      <c r="M33" s="678">
        <v>0.28000000000000003</v>
      </c>
      <c r="N33" s="678">
        <v>0.03</v>
      </c>
      <c r="O33" s="668"/>
      <c r="P33" s="668"/>
      <c r="Q33" s="668"/>
    </row>
    <row r="34" spans="1:17">
      <c r="A34" s="676" t="s">
        <v>1060</v>
      </c>
      <c r="B34" s="677">
        <v>140</v>
      </c>
      <c r="C34" s="668">
        <v>60</v>
      </c>
      <c r="D34" s="668">
        <v>0</v>
      </c>
      <c r="E34" s="668">
        <v>30</v>
      </c>
      <c r="F34" s="668">
        <v>0</v>
      </c>
      <c r="G34" s="668">
        <f>F34*2/3</f>
        <v>0</v>
      </c>
      <c r="H34" s="668">
        <v>20</v>
      </c>
      <c r="I34" s="668">
        <v>20</v>
      </c>
      <c r="J34" s="668">
        <v>20</v>
      </c>
      <c r="K34" s="678">
        <v>0.17</v>
      </c>
      <c r="L34" s="678"/>
      <c r="M34" s="678"/>
      <c r="N34" s="678"/>
      <c r="O34" s="668"/>
      <c r="P34" s="668"/>
      <c r="Q34" s="668"/>
    </row>
    <row r="35" spans="1:17">
      <c r="A35" s="676" t="s">
        <v>1061</v>
      </c>
      <c r="B35" s="677">
        <v>0</v>
      </c>
      <c r="C35" s="668">
        <v>60</v>
      </c>
      <c r="D35" s="668">
        <v>0</v>
      </c>
      <c r="E35" s="668">
        <v>30</v>
      </c>
      <c r="F35" s="668">
        <v>0</v>
      </c>
      <c r="G35" s="668">
        <f>F35*2/3</f>
        <v>0</v>
      </c>
      <c r="H35" s="668">
        <v>20</v>
      </c>
      <c r="I35" s="668">
        <v>20</v>
      </c>
      <c r="J35" s="668">
        <v>20</v>
      </c>
      <c r="K35" s="678">
        <v>0.17</v>
      </c>
      <c r="L35" s="678">
        <v>0.05</v>
      </c>
      <c r="M35" s="678">
        <v>0.28000000000000003</v>
      </c>
      <c r="N35" s="678">
        <v>0.03</v>
      </c>
      <c r="O35" s="668"/>
      <c r="P35" s="668"/>
      <c r="Q35" s="668"/>
    </row>
    <row r="36" spans="1:17">
      <c r="A36" s="673" t="s">
        <v>1980</v>
      </c>
      <c r="B36" s="674">
        <v>150</v>
      </c>
      <c r="C36" s="673">
        <v>125</v>
      </c>
      <c r="D36" s="673">
        <v>0</v>
      </c>
      <c r="E36" s="673">
        <v>30</v>
      </c>
      <c r="F36" s="673">
        <v>0</v>
      </c>
      <c r="G36" s="673">
        <v>0</v>
      </c>
      <c r="H36" s="671">
        <v>10</v>
      </c>
      <c r="I36" s="671">
        <v>12.5</v>
      </c>
      <c r="J36" s="671">
        <v>12.5</v>
      </c>
      <c r="K36" s="675">
        <v>0.55000000000000004</v>
      </c>
      <c r="L36" s="675">
        <v>0.16</v>
      </c>
      <c r="M36" s="675">
        <v>0.88</v>
      </c>
      <c r="N36" s="675">
        <v>0.04</v>
      </c>
      <c r="O36" s="668"/>
      <c r="P36" s="668"/>
      <c r="Q36" s="668"/>
    </row>
    <row r="37" spans="1:17">
      <c r="A37" s="676" t="s">
        <v>1062</v>
      </c>
      <c r="B37" s="677">
        <v>80</v>
      </c>
      <c r="C37" s="668">
        <v>85</v>
      </c>
      <c r="D37" s="668">
        <v>0</v>
      </c>
      <c r="E37" s="668">
        <v>15</v>
      </c>
      <c r="F37" s="668">
        <v>5</v>
      </c>
      <c r="G37" s="668">
        <f>F37*2/3</f>
        <v>3.3333333333333335</v>
      </c>
      <c r="H37" s="668">
        <v>20</v>
      </c>
      <c r="I37" s="668">
        <v>20</v>
      </c>
      <c r="J37" s="668">
        <v>20</v>
      </c>
      <c r="K37" s="678">
        <v>0.45</v>
      </c>
      <c r="L37" s="678">
        <v>9.9000000000000005E-2</v>
      </c>
      <c r="M37" s="678">
        <v>0.65016000000000007</v>
      </c>
      <c r="N37" s="678">
        <v>7.0999999999999994E-2</v>
      </c>
      <c r="O37" s="668"/>
      <c r="P37" s="668"/>
      <c r="Q37" s="668"/>
    </row>
    <row r="38" spans="1:17">
      <c r="A38" s="676" t="s">
        <v>1063</v>
      </c>
      <c r="B38" s="677">
        <v>130</v>
      </c>
      <c r="C38" s="668">
        <v>110</v>
      </c>
      <c r="D38" s="668">
        <v>0</v>
      </c>
      <c r="E38" s="668">
        <v>15</v>
      </c>
      <c r="F38" s="668">
        <v>5</v>
      </c>
      <c r="G38" s="668">
        <f>F38*2/3</f>
        <v>3.3333333333333335</v>
      </c>
      <c r="H38" s="668">
        <v>20</v>
      </c>
      <c r="I38" s="668">
        <v>20</v>
      </c>
      <c r="J38" s="668">
        <v>20</v>
      </c>
      <c r="K38" s="678">
        <v>0.45</v>
      </c>
      <c r="L38" s="678">
        <v>9.9000000000000005E-2</v>
      </c>
      <c r="M38" s="678">
        <v>0.65016000000000007</v>
      </c>
      <c r="N38" s="678">
        <v>7.0999999999999994E-2</v>
      </c>
      <c r="O38" s="668"/>
      <c r="P38" s="668"/>
      <c r="Q38" s="668"/>
    </row>
    <row r="39" spans="1:17">
      <c r="A39" s="673" t="s">
        <v>1988</v>
      </c>
      <c r="B39" s="674">
        <v>150</v>
      </c>
      <c r="C39" s="673">
        <v>120</v>
      </c>
      <c r="D39" s="673">
        <v>0</v>
      </c>
      <c r="E39" s="673">
        <v>30</v>
      </c>
      <c r="F39" s="673">
        <v>0</v>
      </c>
      <c r="G39" s="673">
        <v>0</v>
      </c>
      <c r="H39" s="671">
        <v>10</v>
      </c>
      <c r="I39" s="671">
        <v>12</v>
      </c>
      <c r="J39" s="671">
        <v>12</v>
      </c>
      <c r="K39" s="675">
        <v>0.53</v>
      </c>
      <c r="L39" s="675">
        <v>0.26</v>
      </c>
      <c r="M39" s="675">
        <v>0.75</v>
      </c>
      <c r="N39" s="675">
        <v>0.05</v>
      </c>
      <c r="O39" s="668"/>
      <c r="P39" s="668"/>
      <c r="Q39" s="668"/>
    </row>
    <row r="40" spans="1:17">
      <c r="A40" s="676" t="s">
        <v>1064</v>
      </c>
      <c r="B40" s="677">
        <v>400</v>
      </c>
      <c r="C40" s="668">
        <v>200</v>
      </c>
      <c r="D40" s="668">
        <v>0</v>
      </c>
      <c r="E40" s="668">
        <v>60</v>
      </c>
      <c r="F40" s="668">
        <v>35</v>
      </c>
      <c r="G40" s="668">
        <f>F40*2/3</f>
        <v>23.333333333333332</v>
      </c>
      <c r="H40" s="668">
        <v>20</v>
      </c>
      <c r="I40" s="668">
        <v>20</v>
      </c>
      <c r="J40" s="668">
        <v>20</v>
      </c>
      <c r="K40" s="678">
        <v>0.49</v>
      </c>
      <c r="L40" s="678">
        <v>0.16300000000000001</v>
      </c>
      <c r="M40" s="678">
        <v>0.59</v>
      </c>
      <c r="N40" s="678">
        <v>4.1000000000000002E-2</v>
      </c>
      <c r="O40" s="668"/>
      <c r="P40" s="668"/>
      <c r="Q40" s="668"/>
    </row>
    <row r="41" spans="1:17">
      <c r="A41" s="676" t="s">
        <v>1303</v>
      </c>
      <c r="B41" s="677">
        <v>800</v>
      </c>
      <c r="C41" s="668">
        <v>210</v>
      </c>
      <c r="D41" s="668">
        <v>0</v>
      </c>
      <c r="E41" s="668">
        <v>30</v>
      </c>
      <c r="F41" s="668">
        <v>50</v>
      </c>
      <c r="G41" s="668">
        <f>F41*2/3</f>
        <v>33.333333333333336</v>
      </c>
      <c r="H41" s="668">
        <v>20</v>
      </c>
      <c r="I41" s="668">
        <v>40</v>
      </c>
      <c r="J41" s="668">
        <v>40</v>
      </c>
      <c r="K41" s="678">
        <v>0.15</v>
      </c>
      <c r="L41" s="678">
        <v>6.9000000000000006E-2</v>
      </c>
      <c r="M41" s="678">
        <v>0.24080000000000001</v>
      </c>
      <c r="N41" s="678">
        <v>0.02</v>
      </c>
      <c r="O41" s="668"/>
      <c r="P41" s="668"/>
      <c r="Q41" s="668"/>
    </row>
    <row r="42" spans="1:17" ht="13.5" customHeight="1">
      <c r="A42" s="673" t="s">
        <v>1998</v>
      </c>
      <c r="B42" s="674">
        <v>185</v>
      </c>
      <c r="C42" s="673">
        <v>135</v>
      </c>
      <c r="D42" s="673">
        <v>0</v>
      </c>
      <c r="E42" s="673">
        <v>30</v>
      </c>
      <c r="F42" s="673">
        <v>0</v>
      </c>
      <c r="G42" s="673">
        <v>0</v>
      </c>
      <c r="H42" s="671">
        <v>10</v>
      </c>
      <c r="I42" s="671">
        <v>13.5</v>
      </c>
      <c r="J42" s="671">
        <v>13.5</v>
      </c>
      <c r="K42" s="675">
        <v>0.51</v>
      </c>
      <c r="L42" s="675">
        <v>0.16</v>
      </c>
      <c r="M42" s="675">
        <v>0.7</v>
      </c>
      <c r="N42" s="675">
        <v>0.14000000000000001</v>
      </c>
      <c r="O42" s="668"/>
      <c r="P42" s="668"/>
      <c r="Q42" s="668"/>
    </row>
    <row r="43" spans="1:17">
      <c r="A43" s="673" t="s">
        <v>2000</v>
      </c>
      <c r="B43" s="674">
        <v>190</v>
      </c>
      <c r="C43" s="673">
        <v>120</v>
      </c>
      <c r="D43" s="673">
        <v>0</v>
      </c>
      <c r="E43" s="673">
        <v>30</v>
      </c>
      <c r="F43" s="673">
        <v>0</v>
      </c>
      <c r="G43" s="673">
        <v>0</v>
      </c>
      <c r="H43" s="671">
        <v>10</v>
      </c>
      <c r="I43" s="671">
        <v>12</v>
      </c>
      <c r="J43" s="671">
        <v>12</v>
      </c>
      <c r="K43" s="675">
        <v>0.41</v>
      </c>
      <c r="L43" s="675">
        <v>0.1</v>
      </c>
      <c r="M43" s="675">
        <v>0.7</v>
      </c>
      <c r="N43" s="675">
        <v>0.04</v>
      </c>
      <c r="O43" s="668"/>
      <c r="P43" s="668"/>
      <c r="Q43" s="668"/>
    </row>
    <row r="44" spans="1:17">
      <c r="A44" s="664" t="s">
        <v>2167</v>
      </c>
      <c r="B44" s="665">
        <v>140</v>
      </c>
      <c r="C44" s="667">
        <v>120</v>
      </c>
      <c r="D44" s="667">
        <v>0</v>
      </c>
      <c r="E44" s="667">
        <v>30</v>
      </c>
      <c r="F44" s="667">
        <v>0</v>
      </c>
      <c r="G44" s="667">
        <v>0</v>
      </c>
      <c r="H44" s="671">
        <v>20</v>
      </c>
      <c r="I44" s="671">
        <v>20</v>
      </c>
      <c r="J44" s="671">
        <v>20</v>
      </c>
      <c r="K44" s="675">
        <v>0.48</v>
      </c>
      <c r="L44" s="675">
        <v>0.3</v>
      </c>
      <c r="M44" s="675">
        <v>0.5</v>
      </c>
      <c r="N44" s="675">
        <v>4.4999999999999998E-2</v>
      </c>
      <c r="O44" s="668"/>
      <c r="P44" s="668"/>
      <c r="Q44" s="668"/>
    </row>
    <row r="45" spans="1:17">
      <c r="A45" s="676" t="s">
        <v>1065</v>
      </c>
      <c r="B45" s="677">
        <v>400</v>
      </c>
      <c r="C45" s="668">
        <v>200</v>
      </c>
      <c r="D45" s="668">
        <v>0</v>
      </c>
      <c r="E45" s="668">
        <v>60</v>
      </c>
      <c r="F45" s="668">
        <v>45</v>
      </c>
      <c r="G45" s="668">
        <f>F45*2/3</f>
        <v>30</v>
      </c>
      <c r="H45" s="668">
        <v>20</v>
      </c>
      <c r="I45" s="668">
        <v>20</v>
      </c>
      <c r="J45" s="668">
        <v>20</v>
      </c>
      <c r="K45" s="678">
        <v>0.2</v>
      </c>
      <c r="L45" s="678">
        <v>6.9000000000000006E-2</v>
      </c>
      <c r="M45" s="678">
        <v>0.48160000000000003</v>
      </c>
      <c r="N45" s="678">
        <v>3.3160000000000002E-2</v>
      </c>
      <c r="O45" s="668"/>
      <c r="P45" s="668"/>
      <c r="Q45" s="668"/>
    </row>
    <row r="46" spans="1:17">
      <c r="A46" s="676" t="s">
        <v>1066</v>
      </c>
      <c r="B46" s="677">
        <v>450</v>
      </c>
      <c r="C46" s="668">
        <v>230</v>
      </c>
      <c r="D46" s="668">
        <v>0</v>
      </c>
      <c r="E46" s="668">
        <v>30</v>
      </c>
      <c r="F46" s="668">
        <v>30</v>
      </c>
      <c r="G46" s="668">
        <f>F46*2/3</f>
        <v>20</v>
      </c>
      <c r="H46" s="668">
        <v>20</v>
      </c>
      <c r="I46" s="668">
        <v>20</v>
      </c>
      <c r="J46" s="668">
        <v>20</v>
      </c>
      <c r="K46" s="678">
        <v>0.28000000000000003</v>
      </c>
      <c r="L46" s="678">
        <v>0.10299999999999999</v>
      </c>
      <c r="M46" s="678">
        <v>0.42139999999999994</v>
      </c>
      <c r="N46" s="678">
        <v>2.5000000000000001E-2</v>
      </c>
      <c r="O46" s="668"/>
      <c r="P46" s="668"/>
      <c r="Q46" s="668"/>
    </row>
    <row r="47" spans="1:17">
      <c r="A47" s="676" t="s">
        <v>1826</v>
      </c>
      <c r="B47" s="677">
        <v>700</v>
      </c>
      <c r="C47" s="671">
        <v>270</v>
      </c>
      <c r="D47" s="671">
        <v>0</v>
      </c>
      <c r="E47" s="668">
        <v>30</v>
      </c>
      <c r="F47" s="671">
        <v>30</v>
      </c>
      <c r="G47" s="668">
        <f>F47*2/3</f>
        <v>20</v>
      </c>
      <c r="H47" s="671">
        <v>20</v>
      </c>
      <c r="I47" s="668">
        <v>20</v>
      </c>
      <c r="J47" s="668">
        <v>20</v>
      </c>
      <c r="K47" s="678">
        <v>0.23</v>
      </c>
      <c r="L47" s="678">
        <v>0.10299999999999999</v>
      </c>
      <c r="M47" s="678">
        <v>0.42</v>
      </c>
      <c r="N47" s="678">
        <v>2.5000000000000001E-2</v>
      </c>
      <c r="O47" s="668"/>
      <c r="P47" s="668"/>
      <c r="Q47" s="668"/>
    </row>
    <row r="48" spans="1:17">
      <c r="A48" s="664" t="s">
        <v>2168</v>
      </c>
      <c r="B48" s="665">
        <v>550</v>
      </c>
      <c r="C48" s="666">
        <v>110</v>
      </c>
      <c r="D48" s="667">
        <v>0</v>
      </c>
      <c r="E48" s="666">
        <v>60</v>
      </c>
      <c r="F48" s="666">
        <v>25</v>
      </c>
      <c r="G48" s="666">
        <f>F48*2/3</f>
        <v>16.666666666666668</v>
      </c>
      <c r="H48" s="666">
        <v>20</v>
      </c>
      <c r="I48" s="666">
        <v>20</v>
      </c>
      <c r="J48" s="666">
        <v>20</v>
      </c>
      <c r="K48" s="669">
        <v>0.25</v>
      </c>
      <c r="L48" s="669">
        <v>0.11</v>
      </c>
      <c r="M48" s="669">
        <v>0.4</v>
      </c>
      <c r="N48" s="669">
        <v>2.5000000000000001E-2</v>
      </c>
      <c r="O48" s="668"/>
      <c r="P48" s="668"/>
      <c r="Q48" s="668"/>
    </row>
    <row r="49" spans="1:17">
      <c r="A49" s="679" t="s">
        <v>2169</v>
      </c>
      <c r="B49" s="674">
        <v>120</v>
      </c>
      <c r="C49" s="673">
        <v>100</v>
      </c>
      <c r="D49" s="673">
        <v>0</v>
      </c>
      <c r="E49" s="673">
        <v>30</v>
      </c>
      <c r="F49" s="673">
        <v>0</v>
      </c>
      <c r="G49" s="673">
        <v>0</v>
      </c>
      <c r="H49" s="671">
        <v>10</v>
      </c>
      <c r="I49" s="671">
        <v>5</v>
      </c>
      <c r="J49" s="671">
        <v>5</v>
      </c>
      <c r="K49" s="675">
        <v>0.51</v>
      </c>
      <c r="L49" s="675">
        <v>0.14000000000000001</v>
      </c>
      <c r="M49" s="675">
        <v>0.82</v>
      </c>
      <c r="N49" s="675">
        <v>0.08</v>
      </c>
      <c r="O49" s="668"/>
      <c r="P49" s="668"/>
      <c r="Q49" s="668"/>
    </row>
    <row r="50" spans="1:17">
      <c r="A50" s="664" t="s">
        <v>2170</v>
      </c>
      <c r="B50" s="665">
        <v>300</v>
      </c>
      <c r="C50" s="666">
        <v>140</v>
      </c>
      <c r="D50" s="667">
        <v>0</v>
      </c>
      <c r="E50" s="666">
        <v>60</v>
      </c>
      <c r="F50" s="668">
        <v>50</v>
      </c>
      <c r="G50" s="668">
        <f>F50*2/3</f>
        <v>33.333333333333336</v>
      </c>
      <c r="H50" s="668">
        <v>20</v>
      </c>
      <c r="I50" s="668">
        <v>20</v>
      </c>
      <c r="J50" s="668">
        <v>20</v>
      </c>
      <c r="K50" s="678">
        <v>0.25</v>
      </c>
      <c r="L50" s="678">
        <v>0.20599999999999999</v>
      </c>
      <c r="M50" s="678">
        <v>0.55000000000000004</v>
      </c>
      <c r="N50" s="678">
        <v>0.08</v>
      </c>
      <c r="O50" s="668"/>
      <c r="P50" s="668"/>
      <c r="Q50" s="668"/>
    </row>
    <row r="51" spans="1:17">
      <c r="A51" s="664" t="s">
        <v>1827</v>
      </c>
      <c r="B51" s="670">
        <v>7</v>
      </c>
      <c r="C51" s="671">
        <v>90</v>
      </c>
      <c r="D51" s="671">
        <v>0</v>
      </c>
      <c r="E51" s="644">
        <v>60</v>
      </c>
      <c r="F51" s="671">
        <v>50</v>
      </c>
      <c r="G51" s="668">
        <f>F51*2/3</f>
        <v>33.333333333333336</v>
      </c>
      <c r="H51" s="671">
        <v>20</v>
      </c>
      <c r="I51" s="668">
        <v>20</v>
      </c>
      <c r="J51" s="668">
        <v>20</v>
      </c>
      <c r="K51" s="678">
        <v>3</v>
      </c>
      <c r="L51" s="678">
        <v>2.9</v>
      </c>
      <c r="M51" s="678">
        <v>3</v>
      </c>
      <c r="N51" s="678">
        <v>1.4</v>
      </c>
      <c r="O51" s="668"/>
      <c r="P51" s="668"/>
      <c r="Q51" s="668"/>
    </row>
    <row r="52" spans="1:17">
      <c r="A52" s="676" t="s">
        <v>1830</v>
      </c>
      <c r="B52" s="677">
        <v>400</v>
      </c>
      <c r="C52" s="668">
        <v>140</v>
      </c>
      <c r="D52" s="668">
        <v>0</v>
      </c>
      <c r="E52" s="668">
        <v>60</v>
      </c>
      <c r="F52" s="668">
        <v>50</v>
      </c>
      <c r="G52" s="668">
        <f>F52*2/3</f>
        <v>33.333333333333336</v>
      </c>
      <c r="H52" s="668">
        <v>20</v>
      </c>
      <c r="I52" s="668">
        <v>20</v>
      </c>
      <c r="J52" s="668">
        <v>20</v>
      </c>
      <c r="K52" s="678">
        <v>0.25</v>
      </c>
      <c r="L52" s="678">
        <v>0.20599999999999999</v>
      </c>
      <c r="M52" s="678">
        <v>0.55000000000000004</v>
      </c>
      <c r="N52" s="678">
        <v>0.08</v>
      </c>
      <c r="O52" s="668"/>
      <c r="P52" s="668"/>
      <c r="Q52" s="668"/>
    </row>
    <row r="53" spans="1:17">
      <c r="A53" s="679" t="s">
        <v>2013</v>
      </c>
      <c r="B53" s="674">
        <v>25</v>
      </c>
      <c r="C53" s="673">
        <v>90</v>
      </c>
      <c r="D53" s="673">
        <v>0</v>
      </c>
      <c r="E53" s="673">
        <v>60</v>
      </c>
      <c r="F53" s="673">
        <v>0</v>
      </c>
      <c r="G53" s="673">
        <v>0</v>
      </c>
      <c r="H53" s="671">
        <v>10</v>
      </c>
      <c r="I53" s="671">
        <v>9</v>
      </c>
      <c r="J53" s="671">
        <v>9</v>
      </c>
      <c r="K53" s="675">
        <v>0.51</v>
      </c>
      <c r="L53" s="675">
        <v>0.13</v>
      </c>
      <c r="M53" s="675">
        <v>0.77</v>
      </c>
      <c r="N53" s="675">
        <v>0.15</v>
      </c>
      <c r="O53" s="668"/>
      <c r="P53" s="668"/>
      <c r="Q53" s="668"/>
    </row>
    <row r="54" spans="1:17">
      <c r="A54" s="679" t="s">
        <v>2171</v>
      </c>
      <c r="B54" s="674">
        <v>550</v>
      </c>
      <c r="C54" s="673">
        <v>245</v>
      </c>
      <c r="D54" s="673">
        <v>0</v>
      </c>
      <c r="E54" s="673">
        <v>60</v>
      </c>
      <c r="F54" s="673">
        <v>0</v>
      </c>
      <c r="G54" s="673">
        <v>0</v>
      </c>
      <c r="H54" s="671">
        <v>10</v>
      </c>
      <c r="I54" s="671">
        <v>25</v>
      </c>
      <c r="J54" s="671">
        <v>25</v>
      </c>
      <c r="K54" s="675">
        <v>0.37</v>
      </c>
      <c r="L54" s="675">
        <v>0.11</v>
      </c>
      <c r="M54" s="675">
        <v>0.5</v>
      </c>
      <c r="N54" s="675">
        <v>0.06</v>
      </c>
      <c r="O54" s="668"/>
      <c r="P54" s="668"/>
      <c r="Q54" s="668"/>
    </row>
    <row r="55" spans="1:17">
      <c r="A55" s="673" t="s">
        <v>2018</v>
      </c>
      <c r="B55" s="674">
        <v>275</v>
      </c>
      <c r="C55" s="673">
        <v>135</v>
      </c>
      <c r="D55" s="673">
        <v>0</v>
      </c>
      <c r="E55" s="673">
        <v>60</v>
      </c>
      <c r="F55" s="673">
        <v>0</v>
      </c>
      <c r="G55" s="673">
        <v>0</v>
      </c>
      <c r="H55" s="671">
        <v>10</v>
      </c>
      <c r="I55" s="671">
        <v>14</v>
      </c>
      <c r="J55" s="671">
        <v>14</v>
      </c>
      <c r="K55" s="675">
        <v>0.35</v>
      </c>
      <c r="L55" s="675">
        <v>0.11</v>
      </c>
      <c r="M55" s="675">
        <v>0.53</v>
      </c>
      <c r="N55" s="675">
        <v>0.02</v>
      </c>
      <c r="O55" s="668"/>
      <c r="P55" s="668"/>
      <c r="Q55" s="668"/>
    </row>
    <row r="56" spans="1:17">
      <c r="A56" s="679" t="s">
        <v>2172</v>
      </c>
      <c r="B56" s="674">
        <v>200</v>
      </c>
      <c r="C56" s="673">
        <v>135</v>
      </c>
      <c r="D56" s="673">
        <v>0</v>
      </c>
      <c r="E56" s="673">
        <v>30</v>
      </c>
      <c r="F56" s="673">
        <v>0</v>
      </c>
      <c r="G56" s="673">
        <v>0</v>
      </c>
      <c r="H56" s="671">
        <v>10</v>
      </c>
      <c r="I56" s="671">
        <v>14</v>
      </c>
      <c r="J56" s="671">
        <v>14</v>
      </c>
      <c r="K56" s="675">
        <v>0.48</v>
      </c>
      <c r="L56" s="675">
        <v>0.14000000000000001</v>
      </c>
      <c r="M56" s="675">
        <v>0.59</v>
      </c>
      <c r="N56" s="675">
        <v>7.0000000000000007E-2</v>
      </c>
      <c r="O56" s="668"/>
      <c r="P56" s="668"/>
      <c r="Q56" s="668"/>
    </row>
    <row r="57" spans="1:17">
      <c r="A57" s="664" t="s">
        <v>2173</v>
      </c>
      <c r="B57" s="665">
        <v>400</v>
      </c>
      <c r="C57" s="666">
        <v>180</v>
      </c>
      <c r="D57" s="667">
        <v>0</v>
      </c>
      <c r="E57" s="666">
        <v>60</v>
      </c>
      <c r="F57" s="666">
        <v>25</v>
      </c>
      <c r="G57" s="666">
        <f>F57*2/3</f>
        <v>16.666666666666668</v>
      </c>
      <c r="H57" s="666">
        <v>20</v>
      </c>
      <c r="I57" s="666">
        <v>20</v>
      </c>
      <c r="J57" s="666">
        <v>20</v>
      </c>
      <c r="K57" s="669">
        <v>0.26</v>
      </c>
      <c r="L57" s="669">
        <v>0.09</v>
      </c>
      <c r="M57" s="669">
        <v>0.5</v>
      </c>
      <c r="N57" s="669">
        <v>0.08</v>
      </c>
      <c r="O57" s="668"/>
      <c r="P57" s="668"/>
      <c r="Q57" s="668"/>
    </row>
    <row r="58" spans="1:17">
      <c r="A58" s="664" t="s">
        <v>2174</v>
      </c>
      <c r="B58" s="665">
        <v>320</v>
      </c>
      <c r="C58" s="666">
        <v>120</v>
      </c>
      <c r="D58" s="667">
        <v>0</v>
      </c>
      <c r="E58" s="666">
        <v>60</v>
      </c>
      <c r="F58" s="666">
        <v>25</v>
      </c>
      <c r="G58" s="666">
        <f>F58*2/3</f>
        <v>16.666666666666668</v>
      </c>
      <c r="H58" s="666">
        <v>20</v>
      </c>
      <c r="I58" s="666">
        <v>20</v>
      </c>
      <c r="J58" s="666">
        <v>20</v>
      </c>
      <c r="K58" s="669">
        <v>0.26</v>
      </c>
      <c r="L58" s="669">
        <v>0.09</v>
      </c>
      <c r="M58" s="669">
        <v>0.5</v>
      </c>
      <c r="N58" s="669">
        <v>0.08</v>
      </c>
      <c r="O58" s="668"/>
      <c r="P58" s="668"/>
      <c r="Q58" s="668"/>
    </row>
    <row r="59" spans="1:17">
      <c r="A59" s="664" t="s">
        <v>2175</v>
      </c>
      <c r="B59" s="665">
        <v>550</v>
      </c>
      <c r="C59" s="666">
        <v>190</v>
      </c>
      <c r="D59" s="667">
        <v>0</v>
      </c>
      <c r="E59" s="666">
        <v>60</v>
      </c>
      <c r="F59" s="666">
        <v>42</v>
      </c>
      <c r="G59" s="666">
        <f>F59*2/3</f>
        <v>28</v>
      </c>
      <c r="H59" s="666">
        <v>20</v>
      </c>
      <c r="I59" s="666">
        <v>20</v>
      </c>
      <c r="J59" s="666">
        <v>20</v>
      </c>
      <c r="K59" s="669">
        <v>0.18</v>
      </c>
      <c r="L59" s="669">
        <v>0.08</v>
      </c>
      <c r="M59" s="669">
        <v>0.55000000000000004</v>
      </c>
      <c r="N59" s="669">
        <v>0.08</v>
      </c>
      <c r="O59" s="668"/>
      <c r="P59" s="668"/>
      <c r="Q59" s="668"/>
    </row>
    <row r="60" spans="1:17">
      <c r="A60" s="664" t="s">
        <v>2176</v>
      </c>
      <c r="B60" s="665">
        <v>300</v>
      </c>
      <c r="C60" s="666">
        <v>90</v>
      </c>
      <c r="D60" s="667">
        <v>0</v>
      </c>
      <c r="E60" s="666">
        <v>60</v>
      </c>
      <c r="F60" s="666">
        <v>30</v>
      </c>
      <c r="G60" s="666">
        <f>F60*2/3</f>
        <v>20</v>
      </c>
      <c r="H60" s="666">
        <v>20</v>
      </c>
      <c r="I60" s="666">
        <v>20</v>
      </c>
      <c r="J60" s="666">
        <v>20</v>
      </c>
      <c r="K60" s="669">
        <v>0.18</v>
      </c>
      <c r="L60" s="669">
        <v>0.08</v>
      </c>
      <c r="M60" s="669">
        <v>0.55000000000000004</v>
      </c>
      <c r="N60" s="669">
        <v>0.08</v>
      </c>
      <c r="O60" s="668"/>
      <c r="P60" s="668"/>
      <c r="Q60" s="668"/>
    </row>
    <row r="61" spans="1:17">
      <c r="A61" s="679" t="s">
        <v>2028</v>
      </c>
      <c r="B61" s="674">
        <v>200</v>
      </c>
      <c r="C61" s="673">
        <v>255</v>
      </c>
      <c r="D61" s="673">
        <v>0</v>
      </c>
      <c r="E61" s="673">
        <v>60</v>
      </c>
      <c r="F61" s="673">
        <v>0</v>
      </c>
      <c r="G61" s="673">
        <v>0</v>
      </c>
      <c r="H61" s="671">
        <v>10</v>
      </c>
      <c r="I61" s="671">
        <v>26</v>
      </c>
      <c r="J61" s="671">
        <v>26</v>
      </c>
      <c r="K61" s="675">
        <v>0.69</v>
      </c>
      <c r="L61" s="675">
        <v>0.22</v>
      </c>
      <c r="M61" s="675">
        <v>0.72</v>
      </c>
      <c r="N61" s="675">
        <v>7.0000000000000007E-2</v>
      </c>
      <c r="O61" s="668"/>
      <c r="P61" s="668"/>
      <c r="Q61" s="668"/>
    </row>
    <row r="62" spans="1:17">
      <c r="A62" s="664" t="s">
        <v>2177</v>
      </c>
      <c r="B62" s="674">
        <v>150</v>
      </c>
      <c r="C62" s="673">
        <v>90</v>
      </c>
      <c r="D62" s="673">
        <v>0</v>
      </c>
      <c r="E62" s="673">
        <v>30</v>
      </c>
      <c r="F62" s="673">
        <v>0</v>
      </c>
      <c r="G62" s="673">
        <v>0</v>
      </c>
      <c r="H62" s="671">
        <v>10</v>
      </c>
      <c r="I62" s="671">
        <v>5</v>
      </c>
      <c r="J62" s="671">
        <v>5</v>
      </c>
      <c r="K62" s="675">
        <v>0.33</v>
      </c>
      <c r="L62" s="675">
        <v>0.11</v>
      </c>
      <c r="M62" s="675">
        <v>0.53</v>
      </c>
      <c r="N62" s="675">
        <v>0.02</v>
      </c>
      <c r="O62" s="668"/>
      <c r="P62" s="668"/>
      <c r="Q62" s="668"/>
    </row>
    <row r="63" spans="1:17" s="36" customFormat="1">
      <c r="A63" s="664" t="s">
        <v>2178</v>
      </c>
      <c r="B63" s="665">
        <v>200</v>
      </c>
      <c r="C63" s="666">
        <v>185</v>
      </c>
      <c r="D63" s="667">
        <v>0</v>
      </c>
      <c r="E63" s="666">
        <v>60</v>
      </c>
      <c r="F63" s="666">
        <v>85</v>
      </c>
      <c r="G63" s="668">
        <f>F63*2/3</f>
        <v>56.666666666666664</v>
      </c>
      <c r="H63" s="666">
        <v>20</v>
      </c>
      <c r="I63" s="666">
        <v>20</v>
      </c>
      <c r="J63" s="666">
        <v>20</v>
      </c>
      <c r="K63" s="669">
        <v>0.15</v>
      </c>
      <c r="L63" s="669">
        <v>7.0000000000000007E-2</v>
      </c>
      <c r="M63" s="669">
        <v>0.3</v>
      </c>
      <c r="N63" s="669">
        <v>0.05</v>
      </c>
      <c r="O63" s="668"/>
      <c r="P63" s="668"/>
      <c r="Q63" s="668"/>
    </row>
    <row r="64" spans="1:17">
      <c r="A64" s="676" t="s">
        <v>1067</v>
      </c>
      <c r="B64" s="677">
        <v>600</v>
      </c>
      <c r="C64" s="668">
        <v>115</v>
      </c>
      <c r="D64" s="668">
        <v>4</v>
      </c>
      <c r="E64" s="668">
        <v>60</v>
      </c>
      <c r="F64" s="668">
        <v>10</v>
      </c>
      <c r="G64" s="668">
        <f>F64*2/3</f>
        <v>6.666666666666667</v>
      </c>
      <c r="H64" s="668">
        <v>20</v>
      </c>
      <c r="I64" s="668">
        <v>20</v>
      </c>
      <c r="J64" s="668">
        <v>20</v>
      </c>
      <c r="K64" s="678">
        <v>0.17</v>
      </c>
      <c r="L64" s="678">
        <v>8.2000000000000003E-2</v>
      </c>
      <c r="M64" s="678">
        <v>0.52976000000000001</v>
      </c>
      <c r="N64" s="678">
        <v>4.4999999999999998E-2</v>
      </c>
      <c r="O64" s="668"/>
      <c r="P64" s="668"/>
      <c r="Q64" s="668"/>
    </row>
    <row r="65" spans="1:17">
      <c r="A65" s="676" t="s">
        <v>1068</v>
      </c>
      <c r="B65" s="677">
        <v>900</v>
      </c>
      <c r="C65" s="668">
        <v>165</v>
      </c>
      <c r="D65" s="668">
        <v>6</v>
      </c>
      <c r="E65" s="668">
        <v>90</v>
      </c>
      <c r="F65" s="668">
        <v>45</v>
      </c>
      <c r="G65" s="668">
        <f>F65*2/3</f>
        <v>30</v>
      </c>
      <c r="H65" s="668">
        <v>20</v>
      </c>
      <c r="I65" s="668">
        <v>20</v>
      </c>
      <c r="J65" s="668">
        <v>20</v>
      </c>
      <c r="K65" s="678">
        <v>0.13</v>
      </c>
      <c r="L65" s="678">
        <v>0.08</v>
      </c>
      <c r="M65" s="678">
        <v>0.42139999999999994</v>
      </c>
      <c r="N65" s="678">
        <v>2.5000000000000001E-2</v>
      </c>
      <c r="O65" s="668"/>
      <c r="P65" s="668"/>
      <c r="Q65" s="668"/>
    </row>
    <row r="66" spans="1:17">
      <c r="A66" s="676" t="s">
        <v>1069</v>
      </c>
      <c r="B66" s="677">
        <v>700</v>
      </c>
      <c r="C66" s="668">
        <v>125</v>
      </c>
      <c r="D66" s="668">
        <v>6</v>
      </c>
      <c r="E66" s="668">
        <v>60</v>
      </c>
      <c r="F66" s="668">
        <v>30</v>
      </c>
      <c r="G66" s="668">
        <f>F66*2/3</f>
        <v>20</v>
      </c>
      <c r="H66" s="668">
        <v>20</v>
      </c>
      <c r="I66" s="668">
        <v>20</v>
      </c>
      <c r="J66" s="668">
        <v>20</v>
      </c>
      <c r="K66" s="678">
        <v>0.13</v>
      </c>
      <c r="L66" s="678">
        <v>0.08</v>
      </c>
      <c r="M66" s="678">
        <v>0.42139999999999994</v>
      </c>
      <c r="N66" s="678">
        <v>0.03</v>
      </c>
      <c r="O66" s="668"/>
      <c r="P66" s="668"/>
      <c r="Q66" s="668"/>
    </row>
    <row r="67" spans="1:17">
      <c r="A67" s="679" t="s">
        <v>2179</v>
      </c>
      <c r="B67" s="665">
        <v>120</v>
      </c>
      <c r="C67" s="666">
        <v>100</v>
      </c>
      <c r="D67" s="666">
        <v>0</v>
      </c>
      <c r="E67" s="666">
        <v>30</v>
      </c>
      <c r="F67" s="666">
        <v>0</v>
      </c>
      <c r="G67" s="666">
        <v>0</v>
      </c>
      <c r="H67" s="666">
        <v>10</v>
      </c>
      <c r="I67" s="667">
        <v>5</v>
      </c>
      <c r="J67" s="667">
        <v>5</v>
      </c>
      <c r="K67" s="669">
        <v>0.5</v>
      </c>
      <c r="L67" s="669">
        <v>0.14000000000000001</v>
      </c>
      <c r="M67" s="669">
        <v>0.52</v>
      </c>
      <c r="N67" s="669">
        <v>0.17</v>
      </c>
      <c r="O67" s="668"/>
      <c r="P67" s="668"/>
      <c r="Q67" s="668"/>
    </row>
    <row r="68" spans="1:17">
      <c r="A68" s="664" t="s">
        <v>2180</v>
      </c>
      <c r="B68" s="665">
        <v>700</v>
      </c>
      <c r="C68" s="666">
        <v>180</v>
      </c>
      <c r="D68" s="667">
        <v>0</v>
      </c>
      <c r="E68" s="666">
        <v>60</v>
      </c>
      <c r="F68" s="666">
        <v>5</v>
      </c>
      <c r="G68" s="668">
        <f t="shared" ref="G68:G73" si="1">F68*2/3</f>
        <v>3.3333333333333335</v>
      </c>
      <c r="H68" s="666">
        <v>20</v>
      </c>
      <c r="I68" s="666">
        <v>20</v>
      </c>
      <c r="J68" s="666">
        <v>20</v>
      </c>
      <c r="K68" s="669">
        <v>0.22</v>
      </c>
      <c r="L68" s="669">
        <v>6.9000000000000006E-2</v>
      </c>
      <c r="M68" s="669">
        <v>0.42</v>
      </c>
      <c r="N68" s="669">
        <v>1.7000000000000001E-2</v>
      </c>
      <c r="O68" s="668"/>
      <c r="P68" s="668"/>
      <c r="Q68" s="668"/>
    </row>
    <row r="69" spans="1:17">
      <c r="A69" s="664" t="s">
        <v>2181</v>
      </c>
      <c r="B69" s="665">
        <v>600</v>
      </c>
      <c r="C69" s="666">
        <v>160</v>
      </c>
      <c r="D69" s="667">
        <v>0</v>
      </c>
      <c r="E69" s="666">
        <v>60</v>
      </c>
      <c r="F69" s="666">
        <v>5</v>
      </c>
      <c r="G69" s="668">
        <f t="shared" si="1"/>
        <v>3.3333333333333335</v>
      </c>
      <c r="H69" s="666">
        <v>20</v>
      </c>
      <c r="I69" s="666">
        <v>20</v>
      </c>
      <c r="J69" s="666">
        <v>20</v>
      </c>
      <c r="K69" s="669">
        <v>0.22</v>
      </c>
      <c r="L69" s="669">
        <v>6.9000000000000006E-2</v>
      </c>
      <c r="M69" s="669">
        <v>0.42</v>
      </c>
      <c r="N69" s="669">
        <v>1.7000000000000001E-2</v>
      </c>
      <c r="O69" s="668"/>
      <c r="P69" s="668"/>
      <c r="Q69" s="668"/>
    </row>
    <row r="70" spans="1:17">
      <c r="A70" s="664" t="s">
        <v>2182</v>
      </c>
      <c r="B70" s="670">
        <v>500</v>
      </c>
      <c r="C70" s="644">
        <v>250</v>
      </c>
      <c r="D70" s="644">
        <v>0</v>
      </c>
      <c r="E70" s="644">
        <v>60</v>
      </c>
      <c r="F70" s="644">
        <v>100</v>
      </c>
      <c r="G70" s="644">
        <f t="shared" si="1"/>
        <v>66.666666666666671</v>
      </c>
      <c r="H70" s="644">
        <v>20</v>
      </c>
      <c r="I70" s="644">
        <v>20</v>
      </c>
      <c r="J70" s="644">
        <v>20</v>
      </c>
      <c r="K70" s="672">
        <v>0.21</v>
      </c>
      <c r="L70" s="672">
        <v>7.0000000000000007E-2</v>
      </c>
      <c r="M70" s="672">
        <v>0.36</v>
      </c>
      <c r="N70" s="672">
        <v>0.04</v>
      </c>
      <c r="O70" s="644"/>
      <c r="P70" s="644"/>
      <c r="Q70" s="644"/>
    </row>
    <row r="71" spans="1:17">
      <c r="A71" s="676" t="s">
        <v>1070</v>
      </c>
      <c r="B71" s="677">
        <v>400</v>
      </c>
      <c r="C71" s="668">
        <v>140</v>
      </c>
      <c r="D71" s="668">
        <v>4</v>
      </c>
      <c r="E71" s="668">
        <v>60</v>
      </c>
      <c r="F71" s="668">
        <v>50</v>
      </c>
      <c r="G71" s="668">
        <f t="shared" si="1"/>
        <v>33.333333333333336</v>
      </c>
      <c r="H71" s="668">
        <v>20</v>
      </c>
      <c r="I71" s="668">
        <v>20</v>
      </c>
      <c r="J71" s="668">
        <v>20</v>
      </c>
      <c r="K71" s="678">
        <v>0.25</v>
      </c>
      <c r="L71" s="678">
        <v>0.23599999999999999</v>
      </c>
      <c r="M71" s="678">
        <v>0.6</v>
      </c>
      <c r="N71" s="678">
        <v>5.2999999999999999E-2</v>
      </c>
      <c r="O71" s="668"/>
      <c r="P71" s="668"/>
      <c r="Q71" s="668"/>
    </row>
    <row r="72" spans="1:17">
      <c r="A72" s="676" t="s">
        <v>1071</v>
      </c>
      <c r="B72" s="677">
        <v>240</v>
      </c>
      <c r="C72" s="668">
        <v>160</v>
      </c>
      <c r="D72" s="668">
        <v>4</v>
      </c>
      <c r="E72" s="668">
        <v>60</v>
      </c>
      <c r="F72" s="668">
        <v>10</v>
      </c>
      <c r="G72" s="668">
        <f t="shared" si="1"/>
        <v>6.666666666666667</v>
      </c>
      <c r="H72" s="668">
        <v>20</v>
      </c>
      <c r="I72" s="668">
        <v>20</v>
      </c>
      <c r="J72" s="668">
        <v>20</v>
      </c>
      <c r="K72" s="678">
        <v>0.45</v>
      </c>
      <c r="L72" s="678">
        <v>0.115</v>
      </c>
      <c r="M72" s="678">
        <v>0.66220000000000001</v>
      </c>
      <c r="N72" s="678">
        <v>3.5999999999999997E-2</v>
      </c>
      <c r="O72" s="668"/>
      <c r="P72" s="668"/>
      <c r="Q72" s="668"/>
    </row>
    <row r="73" spans="1:17">
      <c r="A73" s="676" t="s">
        <v>1072</v>
      </c>
      <c r="B73" s="677">
        <v>160</v>
      </c>
      <c r="C73" s="668">
        <v>100</v>
      </c>
      <c r="D73" s="668">
        <v>0</v>
      </c>
      <c r="E73" s="668">
        <v>60</v>
      </c>
      <c r="F73" s="668">
        <v>10</v>
      </c>
      <c r="G73" s="668">
        <f t="shared" si="1"/>
        <v>6.666666666666667</v>
      </c>
      <c r="H73" s="668">
        <v>20</v>
      </c>
      <c r="I73" s="668">
        <v>20</v>
      </c>
      <c r="J73" s="668">
        <v>20</v>
      </c>
      <c r="K73" s="678">
        <v>0.45</v>
      </c>
      <c r="L73" s="678">
        <v>0.115</v>
      </c>
      <c r="M73" s="678">
        <v>0.66220000000000001</v>
      </c>
      <c r="N73" s="678">
        <v>0.04</v>
      </c>
      <c r="O73" s="668"/>
      <c r="P73" s="668"/>
      <c r="Q73" s="668"/>
    </row>
    <row r="74" spans="1:17">
      <c r="A74" s="673" t="s">
        <v>2046</v>
      </c>
      <c r="B74" s="674">
        <v>500</v>
      </c>
      <c r="C74" s="684">
        <v>285</v>
      </c>
      <c r="D74" s="673">
        <v>0</v>
      </c>
      <c r="E74" s="684">
        <v>60</v>
      </c>
      <c r="F74" s="684">
        <v>0</v>
      </c>
      <c r="G74" s="684">
        <v>0</v>
      </c>
      <c r="H74" s="671">
        <v>10</v>
      </c>
      <c r="I74" s="671">
        <v>29</v>
      </c>
      <c r="J74" s="671">
        <v>14</v>
      </c>
      <c r="K74" s="675">
        <v>0.49</v>
      </c>
      <c r="L74" s="675">
        <v>0.13</v>
      </c>
      <c r="M74" s="675">
        <v>1.08</v>
      </c>
      <c r="N74" s="675">
        <v>0.08</v>
      </c>
      <c r="O74" s="668"/>
      <c r="P74" s="668"/>
      <c r="Q74" s="668"/>
    </row>
    <row r="75" spans="1:17">
      <c r="A75" s="676" t="s">
        <v>1073</v>
      </c>
      <c r="B75" s="677">
        <v>400</v>
      </c>
      <c r="C75" s="668">
        <v>130</v>
      </c>
      <c r="D75" s="668">
        <v>6</v>
      </c>
      <c r="E75" s="668">
        <v>60</v>
      </c>
      <c r="F75" s="668">
        <v>45</v>
      </c>
      <c r="G75" s="668">
        <f>F75*2/3</f>
        <v>30</v>
      </c>
      <c r="H75" s="668">
        <v>20</v>
      </c>
      <c r="I75" s="668">
        <v>20</v>
      </c>
      <c r="J75" s="668">
        <v>20</v>
      </c>
      <c r="K75" s="678">
        <v>0.42</v>
      </c>
      <c r="L75" s="678">
        <v>0.13700000000000001</v>
      </c>
      <c r="M75" s="678">
        <v>0.84279999999999988</v>
      </c>
      <c r="N75" s="678">
        <v>9.0999999999999998E-2</v>
      </c>
      <c r="O75" s="668"/>
      <c r="P75" s="668"/>
      <c r="Q75" s="668"/>
    </row>
    <row r="76" spans="1:17">
      <c r="A76" s="679" t="s">
        <v>2183</v>
      </c>
      <c r="B76" s="674">
        <v>400</v>
      </c>
      <c r="C76" s="673">
        <v>210</v>
      </c>
      <c r="D76" s="673">
        <v>0</v>
      </c>
      <c r="E76" s="673">
        <v>30</v>
      </c>
      <c r="F76" s="673">
        <v>0</v>
      </c>
      <c r="G76" s="673">
        <v>0</v>
      </c>
      <c r="H76" s="671">
        <v>10</v>
      </c>
      <c r="I76" s="671">
        <v>21</v>
      </c>
      <c r="J76" s="671">
        <v>21</v>
      </c>
      <c r="K76" s="675">
        <v>0.42</v>
      </c>
      <c r="L76" s="675">
        <v>0.11</v>
      </c>
      <c r="M76" s="675">
        <v>0.55000000000000004</v>
      </c>
      <c r="N76" s="675">
        <v>0.08</v>
      </c>
      <c r="O76" s="668"/>
      <c r="P76" s="668"/>
      <c r="Q76" s="668"/>
    </row>
    <row r="77" spans="1:17">
      <c r="A77" s="676" t="s">
        <v>2184</v>
      </c>
      <c r="B77" s="677">
        <v>150</v>
      </c>
      <c r="C77" s="668">
        <v>150</v>
      </c>
      <c r="D77" s="668">
        <v>0</v>
      </c>
      <c r="E77" s="668">
        <v>30</v>
      </c>
      <c r="F77" s="668">
        <v>30</v>
      </c>
      <c r="G77" s="668">
        <v>20</v>
      </c>
      <c r="H77" s="668">
        <v>10</v>
      </c>
      <c r="I77" s="668">
        <v>10</v>
      </c>
      <c r="J77" s="668">
        <v>10</v>
      </c>
      <c r="K77" s="678">
        <v>0.2</v>
      </c>
      <c r="L77" s="675">
        <v>7.0000000000000007E-2</v>
      </c>
      <c r="M77" s="678">
        <v>0.28999999999999998</v>
      </c>
      <c r="N77" s="678">
        <v>0.02</v>
      </c>
      <c r="O77" s="668"/>
      <c r="P77" s="668"/>
      <c r="Q77" s="668"/>
    </row>
    <row r="78" spans="1:17">
      <c r="A78" s="676" t="s">
        <v>1074</v>
      </c>
      <c r="B78" s="677">
        <v>600</v>
      </c>
      <c r="C78" s="668">
        <v>250</v>
      </c>
      <c r="D78" s="668">
        <v>0</v>
      </c>
      <c r="E78" s="668">
        <v>60</v>
      </c>
      <c r="F78" s="668">
        <v>55</v>
      </c>
      <c r="G78" s="668">
        <f t="shared" ref="G78:G94" si="2">F78*2/3</f>
        <v>36.666666666666664</v>
      </c>
      <c r="H78" s="668">
        <v>20</v>
      </c>
      <c r="I78" s="668">
        <v>40</v>
      </c>
      <c r="J78" s="668">
        <v>40</v>
      </c>
      <c r="K78" s="678">
        <v>0.25</v>
      </c>
      <c r="L78" s="678">
        <v>0.08</v>
      </c>
      <c r="M78" s="678">
        <v>0.36119999999999997</v>
      </c>
      <c r="N78" s="678">
        <v>3.3160000000000002E-2</v>
      </c>
      <c r="O78" s="668"/>
      <c r="P78" s="668"/>
      <c r="Q78" s="668"/>
    </row>
    <row r="79" spans="1:17">
      <c r="A79" s="664" t="s">
        <v>2185</v>
      </c>
      <c r="B79" s="665">
        <v>150</v>
      </c>
      <c r="C79" s="666">
        <v>90</v>
      </c>
      <c r="D79" s="666">
        <v>0</v>
      </c>
      <c r="E79" s="666">
        <v>30</v>
      </c>
      <c r="F79" s="666">
        <v>0</v>
      </c>
      <c r="G79" s="668">
        <f t="shared" si="2"/>
        <v>0</v>
      </c>
      <c r="H79" s="668">
        <v>20</v>
      </c>
      <c r="I79" s="668">
        <v>20</v>
      </c>
      <c r="J79" s="668">
        <v>20</v>
      </c>
      <c r="K79" s="669">
        <v>0.33</v>
      </c>
      <c r="L79" s="669">
        <v>0.11</v>
      </c>
      <c r="M79" s="669">
        <v>0.53</v>
      </c>
      <c r="N79" s="669">
        <v>0.02</v>
      </c>
      <c r="O79" s="668"/>
      <c r="P79" s="668"/>
      <c r="Q79" s="668"/>
    </row>
    <row r="80" spans="1:17">
      <c r="A80" s="664" t="s">
        <v>2186</v>
      </c>
      <c r="B80" s="665">
        <v>100</v>
      </c>
      <c r="C80" s="666">
        <v>70</v>
      </c>
      <c r="D80" s="666">
        <v>0</v>
      </c>
      <c r="E80" s="666">
        <v>30</v>
      </c>
      <c r="F80" s="666">
        <v>0</v>
      </c>
      <c r="G80" s="668">
        <f t="shared" si="2"/>
        <v>0</v>
      </c>
      <c r="H80" s="668">
        <v>20</v>
      </c>
      <c r="I80" s="668">
        <v>20</v>
      </c>
      <c r="J80" s="668">
        <v>20</v>
      </c>
      <c r="K80" s="669">
        <v>0.33</v>
      </c>
      <c r="L80" s="669">
        <v>0.11</v>
      </c>
      <c r="M80" s="669">
        <v>0.53</v>
      </c>
      <c r="N80" s="669">
        <v>0.02</v>
      </c>
      <c r="O80" s="668"/>
      <c r="P80" s="668"/>
      <c r="Q80" s="668"/>
    </row>
    <row r="81" spans="1:17">
      <c r="A81" s="664" t="s">
        <v>2187</v>
      </c>
      <c r="B81" s="665">
        <v>150</v>
      </c>
      <c r="C81" s="666">
        <v>90</v>
      </c>
      <c r="D81" s="667">
        <v>0</v>
      </c>
      <c r="E81" s="666">
        <v>30</v>
      </c>
      <c r="F81" s="666">
        <v>0</v>
      </c>
      <c r="G81" s="668">
        <f t="shared" si="2"/>
        <v>0</v>
      </c>
      <c r="H81" s="668">
        <v>20</v>
      </c>
      <c r="I81" s="668">
        <v>20</v>
      </c>
      <c r="J81" s="668">
        <v>20</v>
      </c>
      <c r="K81" s="669">
        <v>0.33</v>
      </c>
      <c r="L81" s="669">
        <v>0.11</v>
      </c>
      <c r="M81" s="669">
        <v>0.53</v>
      </c>
      <c r="N81" s="669">
        <v>0.02</v>
      </c>
      <c r="O81" s="668"/>
      <c r="P81" s="668"/>
      <c r="Q81" s="668"/>
    </row>
    <row r="82" spans="1:17">
      <c r="A82" s="664" t="s">
        <v>2188</v>
      </c>
      <c r="B82" s="665">
        <v>100</v>
      </c>
      <c r="C82" s="666">
        <v>70</v>
      </c>
      <c r="D82" s="666">
        <v>0</v>
      </c>
      <c r="E82" s="666">
        <v>30</v>
      </c>
      <c r="F82" s="666">
        <v>0</v>
      </c>
      <c r="G82" s="668">
        <f t="shared" si="2"/>
        <v>0</v>
      </c>
      <c r="H82" s="668">
        <v>20</v>
      </c>
      <c r="I82" s="668">
        <v>20</v>
      </c>
      <c r="J82" s="668">
        <v>20</v>
      </c>
      <c r="K82" s="669">
        <v>0.33</v>
      </c>
      <c r="L82" s="669">
        <v>0.11</v>
      </c>
      <c r="M82" s="669">
        <v>0.53</v>
      </c>
      <c r="N82" s="669">
        <v>0.02</v>
      </c>
      <c r="O82" s="668"/>
      <c r="P82" s="668"/>
      <c r="Q82" s="668"/>
    </row>
    <row r="83" spans="1:17">
      <c r="A83" s="676" t="s">
        <v>1075</v>
      </c>
      <c r="B83" s="677">
        <v>300</v>
      </c>
      <c r="C83" s="668">
        <v>110</v>
      </c>
      <c r="D83" s="668">
        <v>0</v>
      </c>
      <c r="E83" s="668">
        <v>30</v>
      </c>
      <c r="F83" s="668">
        <v>5</v>
      </c>
      <c r="G83" s="668">
        <f t="shared" si="2"/>
        <v>3.3333333333333335</v>
      </c>
      <c r="H83" s="668">
        <v>20</v>
      </c>
      <c r="I83" s="668">
        <v>20</v>
      </c>
      <c r="J83" s="668">
        <v>20</v>
      </c>
      <c r="K83" s="678">
        <v>0.2</v>
      </c>
      <c r="L83" s="678">
        <v>6.9000000000000006E-2</v>
      </c>
      <c r="M83" s="678">
        <v>0.33712000000000003</v>
      </c>
      <c r="N83" s="678">
        <v>3.3160000000000002E-2</v>
      </c>
      <c r="O83" s="668"/>
      <c r="P83" s="668"/>
      <c r="Q83" s="668"/>
    </row>
    <row r="84" spans="1:17">
      <c r="A84" s="676" t="s">
        <v>1076</v>
      </c>
      <c r="B84" s="677">
        <v>500</v>
      </c>
      <c r="C84" s="668">
        <v>140</v>
      </c>
      <c r="D84" s="668">
        <v>0</v>
      </c>
      <c r="E84" s="668">
        <v>30</v>
      </c>
      <c r="F84" s="668">
        <v>10</v>
      </c>
      <c r="G84" s="668">
        <f t="shared" si="2"/>
        <v>6.666666666666667</v>
      </c>
      <c r="H84" s="668">
        <v>20</v>
      </c>
      <c r="I84" s="668">
        <v>40</v>
      </c>
      <c r="J84" s="668">
        <v>40</v>
      </c>
      <c r="K84" s="678">
        <v>0.17</v>
      </c>
      <c r="L84" s="678">
        <v>7.5999999999999998E-2</v>
      </c>
      <c r="M84" s="678">
        <v>0.36119999999999997</v>
      </c>
      <c r="N84" s="678">
        <v>2.7E-2</v>
      </c>
      <c r="O84" s="668"/>
      <c r="P84" s="668"/>
      <c r="Q84" s="668"/>
    </row>
    <row r="85" spans="1:17">
      <c r="A85" s="676" t="s">
        <v>1077</v>
      </c>
      <c r="B85" s="677">
        <v>550</v>
      </c>
      <c r="C85" s="668">
        <v>175</v>
      </c>
      <c r="D85" s="668">
        <v>0</v>
      </c>
      <c r="E85" s="668">
        <v>60</v>
      </c>
      <c r="F85" s="668">
        <v>30</v>
      </c>
      <c r="G85" s="668">
        <f t="shared" si="2"/>
        <v>20</v>
      </c>
      <c r="H85" s="668">
        <v>20</v>
      </c>
      <c r="I85" s="668">
        <v>40</v>
      </c>
      <c r="J85" s="668">
        <v>40</v>
      </c>
      <c r="K85" s="678">
        <v>0.14000000000000001</v>
      </c>
      <c r="L85" s="678">
        <v>0.08</v>
      </c>
      <c r="M85" s="678">
        <v>0.39732000000000001</v>
      </c>
      <c r="N85" s="678">
        <v>1.6580000000000001E-2</v>
      </c>
      <c r="O85" s="668"/>
      <c r="P85" s="668"/>
      <c r="Q85" s="668"/>
    </row>
    <row r="86" spans="1:17">
      <c r="A86" s="676" t="s">
        <v>1078</v>
      </c>
      <c r="B86" s="677">
        <v>1000</v>
      </c>
      <c r="C86" s="668">
        <v>230</v>
      </c>
      <c r="D86" s="668">
        <v>0</v>
      </c>
      <c r="E86" s="668">
        <v>60</v>
      </c>
      <c r="F86" s="668">
        <v>45</v>
      </c>
      <c r="G86" s="668">
        <f t="shared" si="2"/>
        <v>30</v>
      </c>
      <c r="H86" s="668">
        <v>20</v>
      </c>
      <c r="I86" s="668">
        <v>40</v>
      </c>
      <c r="J86" s="668">
        <v>40</v>
      </c>
      <c r="K86" s="678">
        <v>0.1</v>
      </c>
      <c r="L86" s="678">
        <v>0.06</v>
      </c>
      <c r="M86" s="678">
        <v>0.33712000000000003</v>
      </c>
      <c r="N86" s="678">
        <v>1.6580000000000001E-2</v>
      </c>
      <c r="O86" s="668"/>
      <c r="P86" s="668"/>
      <c r="Q86" s="668"/>
    </row>
    <row r="87" spans="1:17">
      <c r="A87" s="676" t="s">
        <v>1079</v>
      </c>
      <c r="B87" s="677">
        <v>0</v>
      </c>
      <c r="C87" s="668">
        <v>130</v>
      </c>
      <c r="D87" s="668">
        <v>0</v>
      </c>
      <c r="E87" s="668">
        <v>30</v>
      </c>
      <c r="F87" s="668"/>
      <c r="G87" s="668">
        <f t="shared" si="2"/>
        <v>0</v>
      </c>
      <c r="H87" s="668">
        <v>20</v>
      </c>
      <c r="I87" s="668">
        <v>20</v>
      </c>
      <c r="J87" s="668">
        <v>20</v>
      </c>
      <c r="K87" s="678">
        <v>0.18</v>
      </c>
      <c r="L87" s="678">
        <v>9.1999999999999998E-2</v>
      </c>
      <c r="M87" s="678">
        <v>0.48</v>
      </c>
      <c r="N87" s="678">
        <v>2.5000000000000001E-2</v>
      </c>
      <c r="O87" s="668">
        <v>52.5</v>
      </c>
      <c r="P87" s="668">
        <v>93</v>
      </c>
      <c r="Q87" s="668">
        <v>25</v>
      </c>
    </row>
    <row r="88" spans="1:17">
      <c r="A88" s="676" t="s">
        <v>1080</v>
      </c>
      <c r="B88" s="677"/>
      <c r="C88" s="668">
        <v>150</v>
      </c>
      <c r="D88" s="668">
        <v>0</v>
      </c>
      <c r="E88" s="668">
        <v>60</v>
      </c>
      <c r="F88" s="668"/>
      <c r="G88" s="668">
        <f t="shared" si="2"/>
        <v>0</v>
      </c>
      <c r="H88" s="668">
        <v>20</v>
      </c>
      <c r="I88" s="668">
        <v>20</v>
      </c>
      <c r="J88" s="668">
        <v>20</v>
      </c>
      <c r="K88" s="678">
        <v>0.18</v>
      </c>
      <c r="L88" s="678">
        <v>9.1999999999999998E-2</v>
      </c>
      <c r="M88" s="678">
        <v>0.48</v>
      </c>
      <c r="N88" s="678">
        <v>2.5000000000000001E-2</v>
      </c>
      <c r="O88" s="668"/>
      <c r="P88" s="668"/>
      <c r="Q88" s="668"/>
    </row>
    <row r="89" spans="1:17">
      <c r="A89" s="676" t="s">
        <v>1081</v>
      </c>
      <c r="B89" s="677">
        <v>100</v>
      </c>
      <c r="C89" s="668">
        <v>100</v>
      </c>
      <c r="D89" s="668">
        <v>0</v>
      </c>
      <c r="E89" s="668">
        <v>30</v>
      </c>
      <c r="F89" s="668"/>
      <c r="G89" s="668">
        <f t="shared" si="2"/>
        <v>0</v>
      </c>
      <c r="H89" s="668">
        <v>20</v>
      </c>
      <c r="I89" s="668">
        <v>20</v>
      </c>
      <c r="J89" s="668">
        <v>20</v>
      </c>
      <c r="K89" s="678">
        <v>0.18</v>
      </c>
      <c r="L89" s="678">
        <v>9.1999999999999998E-2</v>
      </c>
      <c r="M89" s="678">
        <v>0.48</v>
      </c>
      <c r="N89" s="678">
        <v>2.5000000000000001E-2</v>
      </c>
      <c r="O89" s="668">
        <v>52.5</v>
      </c>
      <c r="P89" s="668">
        <v>93</v>
      </c>
      <c r="Q89" s="668">
        <v>25</v>
      </c>
    </row>
    <row r="90" spans="1:17">
      <c r="A90" s="676" t="s">
        <v>1082</v>
      </c>
      <c r="B90" s="677"/>
      <c r="C90" s="668">
        <v>170</v>
      </c>
      <c r="D90" s="668">
        <v>0</v>
      </c>
      <c r="E90" s="668">
        <v>90</v>
      </c>
      <c r="F90" s="668"/>
      <c r="G90" s="668">
        <f t="shared" si="2"/>
        <v>0</v>
      </c>
      <c r="H90" s="668">
        <v>20</v>
      </c>
      <c r="I90" s="668">
        <v>20</v>
      </c>
      <c r="J90" s="668">
        <v>20</v>
      </c>
      <c r="K90" s="678">
        <v>0.18</v>
      </c>
      <c r="L90" s="678">
        <v>9.1999999999999998E-2</v>
      </c>
      <c r="M90" s="678">
        <v>0.48</v>
      </c>
      <c r="N90" s="678">
        <v>2.5000000000000001E-2</v>
      </c>
      <c r="O90" s="668"/>
      <c r="P90" s="668"/>
      <c r="Q90" s="668"/>
    </row>
    <row r="91" spans="1:17">
      <c r="A91" s="676" t="s">
        <v>1083</v>
      </c>
      <c r="B91" s="677">
        <v>200</v>
      </c>
      <c r="C91" s="668">
        <v>120</v>
      </c>
      <c r="D91" s="668">
        <v>0</v>
      </c>
      <c r="E91" s="668">
        <v>60</v>
      </c>
      <c r="F91" s="668"/>
      <c r="G91" s="668">
        <f t="shared" si="2"/>
        <v>0</v>
      </c>
      <c r="H91" s="668">
        <v>20</v>
      </c>
      <c r="I91" s="668">
        <v>20</v>
      </c>
      <c r="J91" s="668">
        <v>20</v>
      </c>
      <c r="K91" s="678">
        <v>0.18</v>
      </c>
      <c r="L91" s="678">
        <v>9.1999999999999998E-2</v>
      </c>
      <c r="M91" s="678">
        <v>0.48</v>
      </c>
      <c r="N91" s="678">
        <v>2.5000000000000001E-2</v>
      </c>
      <c r="O91" s="668"/>
      <c r="P91" s="668">
        <v>93</v>
      </c>
      <c r="Q91" s="668">
        <v>25</v>
      </c>
    </row>
    <row r="92" spans="1:17">
      <c r="A92" s="676" t="s">
        <v>1084</v>
      </c>
      <c r="B92" s="677"/>
      <c r="C92" s="668">
        <v>140</v>
      </c>
      <c r="D92" s="668">
        <v>0</v>
      </c>
      <c r="E92" s="668">
        <v>90</v>
      </c>
      <c r="F92" s="668"/>
      <c r="G92" s="668">
        <f t="shared" si="2"/>
        <v>0</v>
      </c>
      <c r="H92" s="668">
        <v>20</v>
      </c>
      <c r="I92" s="668">
        <v>20</v>
      </c>
      <c r="J92" s="668">
        <v>20</v>
      </c>
      <c r="K92" s="678">
        <v>0.18</v>
      </c>
      <c r="L92" s="678">
        <v>9.1999999999999998E-2</v>
      </c>
      <c r="M92" s="678">
        <v>0.48</v>
      </c>
      <c r="N92" s="678">
        <v>2.5000000000000001E-2</v>
      </c>
      <c r="O92" s="668"/>
      <c r="P92" s="668"/>
      <c r="Q92" s="668"/>
    </row>
    <row r="93" spans="1:17">
      <c r="A93" s="676" t="s">
        <v>1085</v>
      </c>
      <c r="B93" s="677">
        <v>350</v>
      </c>
      <c r="C93" s="668">
        <v>140</v>
      </c>
      <c r="D93" s="668">
        <v>0</v>
      </c>
      <c r="E93" s="668">
        <v>60</v>
      </c>
      <c r="F93" s="668"/>
      <c r="G93" s="668">
        <f t="shared" si="2"/>
        <v>0</v>
      </c>
      <c r="H93" s="668">
        <v>20</v>
      </c>
      <c r="I93" s="668">
        <v>20</v>
      </c>
      <c r="J93" s="668">
        <v>20</v>
      </c>
      <c r="K93" s="678">
        <v>0.18</v>
      </c>
      <c r="L93" s="678">
        <v>9.1999999999999998E-2</v>
      </c>
      <c r="M93" s="678">
        <v>0.48</v>
      </c>
      <c r="N93" s="678">
        <v>2.5000000000000001E-2</v>
      </c>
      <c r="O93" s="668"/>
      <c r="P93" s="668"/>
      <c r="Q93" s="668"/>
    </row>
    <row r="94" spans="1:17">
      <c r="A94" s="676" t="s">
        <v>1086</v>
      </c>
      <c r="B94" s="677">
        <v>250</v>
      </c>
      <c r="C94" s="668">
        <v>310</v>
      </c>
      <c r="D94" s="668">
        <v>0</v>
      </c>
      <c r="E94" s="668">
        <v>90</v>
      </c>
      <c r="F94" s="668">
        <v>130</v>
      </c>
      <c r="G94" s="668">
        <f t="shared" si="2"/>
        <v>86.666666666666671</v>
      </c>
      <c r="H94" s="668">
        <v>20</v>
      </c>
      <c r="I94" s="668">
        <v>40</v>
      </c>
      <c r="J94" s="668">
        <v>40</v>
      </c>
      <c r="K94" s="678">
        <v>0.65</v>
      </c>
      <c r="L94" s="678">
        <v>0.19500000000000001</v>
      </c>
      <c r="M94" s="678">
        <v>0.66220000000000001</v>
      </c>
      <c r="N94" s="678">
        <v>4.1000000000000002E-2</v>
      </c>
      <c r="O94" s="668"/>
      <c r="P94" s="668"/>
      <c r="Q94" s="668"/>
    </row>
    <row r="95" spans="1:17">
      <c r="A95" s="679" t="s">
        <v>2189</v>
      </c>
      <c r="B95" s="674">
        <v>80</v>
      </c>
      <c r="C95" s="673">
        <v>65</v>
      </c>
      <c r="D95" s="673">
        <v>0</v>
      </c>
      <c r="E95" s="673">
        <v>30</v>
      </c>
      <c r="F95" s="673">
        <v>0</v>
      </c>
      <c r="G95" s="673">
        <v>0</v>
      </c>
      <c r="H95" s="671">
        <v>10</v>
      </c>
      <c r="I95" s="671">
        <v>7</v>
      </c>
      <c r="J95" s="671">
        <v>7</v>
      </c>
      <c r="K95" s="675">
        <v>0.57999999999999996</v>
      </c>
      <c r="L95" s="675">
        <v>0.09</v>
      </c>
      <c r="M95" s="675">
        <v>0.5</v>
      </c>
      <c r="N95" s="675">
        <v>0.3</v>
      </c>
      <c r="O95" s="668"/>
      <c r="P95" s="668"/>
      <c r="Q95" s="668"/>
    </row>
    <row r="96" spans="1:17">
      <c r="A96" s="676" t="s">
        <v>1087</v>
      </c>
      <c r="B96" s="677">
        <v>600</v>
      </c>
      <c r="C96" s="668">
        <v>250</v>
      </c>
      <c r="D96" s="668">
        <v>0</v>
      </c>
      <c r="E96" s="668">
        <v>60</v>
      </c>
      <c r="F96" s="668">
        <v>50</v>
      </c>
      <c r="G96" s="668">
        <f>F96*2/3</f>
        <v>33.333333333333336</v>
      </c>
      <c r="H96" s="668">
        <v>20</v>
      </c>
      <c r="I96" s="668">
        <v>20</v>
      </c>
      <c r="J96" s="668">
        <v>20</v>
      </c>
      <c r="K96" s="678">
        <v>0.28000000000000003</v>
      </c>
      <c r="L96" s="678">
        <v>0.115</v>
      </c>
      <c r="M96" s="678">
        <v>0.48160000000000003</v>
      </c>
      <c r="N96" s="678">
        <v>4.9739999999999993E-2</v>
      </c>
      <c r="O96" s="668"/>
      <c r="P96" s="668"/>
      <c r="Q96" s="668"/>
    </row>
    <row r="97" spans="1:17">
      <c r="A97" s="676" t="s">
        <v>2190</v>
      </c>
      <c r="B97" s="677">
        <v>400</v>
      </c>
      <c r="C97" s="668">
        <v>170</v>
      </c>
      <c r="D97" s="668">
        <v>0</v>
      </c>
      <c r="E97" s="668">
        <v>60</v>
      </c>
      <c r="F97" s="668">
        <v>25</v>
      </c>
      <c r="G97" s="668">
        <v>16.666666666666668</v>
      </c>
      <c r="H97" s="668">
        <v>20</v>
      </c>
      <c r="I97" s="668">
        <v>20</v>
      </c>
      <c r="J97" s="668">
        <v>20</v>
      </c>
      <c r="K97" s="678">
        <v>0.28000000000000003</v>
      </c>
      <c r="L97" s="678">
        <v>0.115</v>
      </c>
      <c r="M97" s="678">
        <v>0.48160000000000003</v>
      </c>
      <c r="N97" s="678">
        <v>4.9739999999999993E-2</v>
      </c>
      <c r="O97" s="668"/>
      <c r="P97" s="668"/>
      <c r="Q97" s="668"/>
    </row>
    <row r="98" spans="1:17">
      <c r="A98" s="676" t="s">
        <v>2191</v>
      </c>
      <c r="B98" s="677">
        <v>500</v>
      </c>
      <c r="C98" s="668">
        <v>160</v>
      </c>
      <c r="D98" s="668">
        <v>0</v>
      </c>
      <c r="E98" s="668">
        <v>60</v>
      </c>
      <c r="F98" s="668">
        <v>15</v>
      </c>
      <c r="G98" s="668">
        <v>10</v>
      </c>
      <c r="H98" s="668">
        <v>20</v>
      </c>
      <c r="I98" s="668">
        <v>20</v>
      </c>
      <c r="J98" s="668">
        <v>20</v>
      </c>
      <c r="K98" s="678">
        <v>0.27</v>
      </c>
      <c r="L98" s="678">
        <v>0.10299999999999999</v>
      </c>
      <c r="M98" s="678">
        <v>0.55000000000000004</v>
      </c>
      <c r="N98" s="678">
        <v>8.3000000000000004E-2</v>
      </c>
      <c r="O98" s="668"/>
      <c r="P98" s="668"/>
      <c r="Q98" s="668"/>
    </row>
    <row r="99" spans="1:17">
      <c r="A99" s="676" t="s">
        <v>1088</v>
      </c>
      <c r="B99" s="677">
        <v>600</v>
      </c>
      <c r="C99" s="668">
        <v>260</v>
      </c>
      <c r="D99" s="668">
        <v>0</v>
      </c>
      <c r="E99" s="668">
        <v>60</v>
      </c>
      <c r="F99" s="668">
        <v>60</v>
      </c>
      <c r="G99" s="668">
        <f t="shared" ref="G99:G105" si="3">F99*2/3</f>
        <v>40</v>
      </c>
      <c r="H99" s="668">
        <v>20</v>
      </c>
      <c r="I99" s="668">
        <v>40</v>
      </c>
      <c r="J99" s="668">
        <v>40</v>
      </c>
      <c r="K99" s="678">
        <v>0.22</v>
      </c>
      <c r="L99" s="678">
        <v>0.08</v>
      </c>
      <c r="M99" s="678">
        <v>0.36119999999999997</v>
      </c>
      <c r="N99" s="678">
        <v>0.03</v>
      </c>
      <c r="O99" s="668"/>
      <c r="P99" s="668"/>
      <c r="Q99" s="668"/>
    </row>
    <row r="100" spans="1:17">
      <c r="A100" s="676" t="s">
        <v>1089</v>
      </c>
      <c r="B100" s="677">
        <v>175</v>
      </c>
      <c r="C100" s="668">
        <v>150</v>
      </c>
      <c r="D100" s="668">
        <v>0</v>
      </c>
      <c r="E100" s="668">
        <v>30</v>
      </c>
      <c r="F100" s="668">
        <v>20</v>
      </c>
      <c r="G100" s="668">
        <f t="shared" si="3"/>
        <v>13.333333333333334</v>
      </c>
      <c r="H100" s="668">
        <v>20</v>
      </c>
      <c r="I100" s="668">
        <v>20</v>
      </c>
      <c r="J100" s="668">
        <v>20</v>
      </c>
      <c r="K100" s="678">
        <v>0.4</v>
      </c>
      <c r="L100" s="678">
        <v>0.10299999999999999</v>
      </c>
      <c r="M100" s="678">
        <v>0.52976000000000001</v>
      </c>
      <c r="N100" s="678">
        <v>4.9739999999999993E-2</v>
      </c>
      <c r="O100" s="668"/>
      <c r="P100" s="668"/>
      <c r="Q100" s="668"/>
    </row>
    <row r="101" spans="1:17">
      <c r="A101" s="676" t="s">
        <v>1090</v>
      </c>
      <c r="B101" s="677">
        <v>300</v>
      </c>
      <c r="C101" s="668">
        <v>210</v>
      </c>
      <c r="D101" s="668">
        <v>0</v>
      </c>
      <c r="E101" s="668">
        <v>30</v>
      </c>
      <c r="F101" s="668">
        <v>20</v>
      </c>
      <c r="G101" s="668">
        <f t="shared" si="3"/>
        <v>13.333333333333334</v>
      </c>
      <c r="H101" s="668">
        <v>20</v>
      </c>
      <c r="I101" s="668">
        <v>20</v>
      </c>
      <c r="J101" s="668">
        <v>20</v>
      </c>
      <c r="K101" s="678">
        <v>0.4</v>
      </c>
      <c r="L101" s="678">
        <v>0.10299999999999999</v>
      </c>
      <c r="M101" s="678">
        <v>0.53</v>
      </c>
      <c r="N101" s="678">
        <v>0.05</v>
      </c>
      <c r="O101" s="668"/>
      <c r="P101" s="668"/>
      <c r="Q101" s="668"/>
    </row>
    <row r="102" spans="1:17">
      <c r="A102" s="676" t="s">
        <v>1091</v>
      </c>
      <c r="B102" s="677">
        <v>140</v>
      </c>
      <c r="C102" s="668">
        <v>90</v>
      </c>
      <c r="D102" s="668">
        <v>0</v>
      </c>
      <c r="E102" s="668">
        <v>30</v>
      </c>
      <c r="F102" s="668">
        <v>0</v>
      </c>
      <c r="G102" s="668">
        <f t="shared" si="3"/>
        <v>0</v>
      </c>
      <c r="H102" s="668">
        <v>20</v>
      </c>
      <c r="I102" s="668">
        <v>20</v>
      </c>
      <c r="J102" s="668">
        <v>20</v>
      </c>
      <c r="K102" s="678">
        <v>0.35</v>
      </c>
      <c r="L102" s="678">
        <v>0.08</v>
      </c>
      <c r="M102" s="678">
        <v>0.60199999999999998</v>
      </c>
      <c r="N102" s="678">
        <v>4.4999999999999998E-2</v>
      </c>
      <c r="O102" s="668"/>
      <c r="P102" s="668"/>
      <c r="Q102" s="668"/>
    </row>
    <row r="103" spans="1:17">
      <c r="A103" s="676" t="s">
        <v>1092</v>
      </c>
      <c r="B103" s="677">
        <v>350</v>
      </c>
      <c r="C103" s="668">
        <v>130</v>
      </c>
      <c r="D103" s="668">
        <v>0</v>
      </c>
      <c r="E103" s="668">
        <v>30</v>
      </c>
      <c r="F103" s="668">
        <v>10</v>
      </c>
      <c r="G103" s="668">
        <f t="shared" si="3"/>
        <v>6.666666666666667</v>
      </c>
      <c r="H103" s="668">
        <v>20</v>
      </c>
      <c r="I103" s="668">
        <v>20</v>
      </c>
      <c r="J103" s="668">
        <v>20</v>
      </c>
      <c r="K103" s="678">
        <v>0.19</v>
      </c>
      <c r="L103" s="678">
        <v>6.9000000000000006E-2</v>
      </c>
      <c r="M103" s="678">
        <v>0.44547999999999999</v>
      </c>
      <c r="N103" s="678">
        <v>1.6580000000000001E-2</v>
      </c>
      <c r="O103" s="668"/>
      <c r="P103" s="668"/>
      <c r="Q103" s="668"/>
    </row>
    <row r="104" spans="1:17">
      <c r="A104" s="676" t="s">
        <v>1093</v>
      </c>
      <c r="B104" s="677">
        <v>300</v>
      </c>
      <c r="C104" s="668">
        <v>115</v>
      </c>
      <c r="D104" s="668">
        <v>0</v>
      </c>
      <c r="E104" s="668">
        <v>30</v>
      </c>
      <c r="F104" s="668">
        <v>10</v>
      </c>
      <c r="G104" s="668">
        <f t="shared" si="3"/>
        <v>6.666666666666667</v>
      </c>
      <c r="H104" s="668">
        <v>20</v>
      </c>
      <c r="I104" s="668">
        <v>20</v>
      </c>
      <c r="J104" s="668">
        <v>20</v>
      </c>
      <c r="K104" s="678">
        <v>0.19</v>
      </c>
      <c r="L104" s="678">
        <v>6.9000000000000006E-2</v>
      </c>
      <c r="M104" s="678">
        <v>0.44547999999999999</v>
      </c>
      <c r="N104" s="678">
        <v>0.02</v>
      </c>
      <c r="O104" s="668"/>
      <c r="P104" s="668"/>
      <c r="Q104" s="668"/>
    </row>
    <row r="105" spans="1:17">
      <c r="A105" s="676" t="s">
        <v>1094</v>
      </c>
      <c r="B105" s="677">
        <v>600</v>
      </c>
      <c r="C105" s="668">
        <v>175</v>
      </c>
      <c r="D105" s="668">
        <v>0</v>
      </c>
      <c r="E105" s="668">
        <v>30</v>
      </c>
      <c r="F105" s="668">
        <v>15</v>
      </c>
      <c r="G105" s="668">
        <f t="shared" si="3"/>
        <v>10</v>
      </c>
      <c r="H105" s="668">
        <v>20</v>
      </c>
      <c r="I105" s="668">
        <v>20</v>
      </c>
      <c r="J105" s="668">
        <v>20</v>
      </c>
      <c r="K105" s="678">
        <v>0.14000000000000001</v>
      </c>
      <c r="L105" s="678">
        <v>5.7000000000000002E-2</v>
      </c>
      <c r="M105" s="678">
        <v>0.3</v>
      </c>
      <c r="N105" s="678">
        <v>1.7000000000000001E-2</v>
      </c>
      <c r="O105" s="668"/>
      <c r="P105" s="668"/>
      <c r="Q105" s="668"/>
    </row>
    <row r="106" spans="1:17">
      <c r="A106" s="676" t="s">
        <v>2192</v>
      </c>
      <c r="B106" s="677">
        <v>600</v>
      </c>
      <c r="C106" s="668">
        <v>200</v>
      </c>
      <c r="D106" s="668">
        <v>0</v>
      </c>
      <c r="E106" s="668">
        <v>30</v>
      </c>
      <c r="F106" s="668">
        <v>40</v>
      </c>
      <c r="G106" s="668">
        <v>26.666666666666668</v>
      </c>
      <c r="H106" s="668">
        <v>20</v>
      </c>
      <c r="I106" s="668">
        <v>20</v>
      </c>
      <c r="J106" s="668">
        <v>20</v>
      </c>
      <c r="K106" s="678">
        <v>0.2</v>
      </c>
      <c r="L106" s="678">
        <v>9.1999999999999998E-2</v>
      </c>
      <c r="M106" s="678">
        <v>0.4</v>
      </c>
      <c r="N106" s="678">
        <v>2.1999999999999999E-2</v>
      </c>
      <c r="O106" s="668"/>
      <c r="P106" s="668"/>
      <c r="Q106" s="668"/>
    </row>
    <row r="107" spans="1:17">
      <c r="A107" s="676" t="s">
        <v>1095</v>
      </c>
      <c r="B107" s="677">
        <v>350</v>
      </c>
      <c r="C107" s="668">
        <v>150</v>
      </c>
      <c r="D107" s="668">
        <v>0</v>
      </c>
      <c r="E107" s="668">
        <v>60</v>
      </c>
      <c r="F107" s="668">
        <v>15</v>
      </c>
      <c r="G107" s="668">
        <f t="shared" ref="G107:G114" si="4">F107*2/3</f>
        <v>10</v>
      </c>
      <c r="H107" s="668">
        <v>20</v>
      </c>
      <c r="I107" s="668">
        <v>20</v>
      </c>
      <c r="J107" s="668">
        <v>20</v>
      </c>
      <c r="K107" s="678">
        <v>0.25</v>
      </c>
      <c r="L107" s="678">
        <v>0.06</v>
      </c>
      <c r="M107" s="678">
        <v>0.55000000000000004</v>
      </c>
      <c r="N107" s="678">
        <v>0.03</v>
      </c>
      <c r="O107" s="668"/>
      <c r="P107" s="668"/>
      <c r="Q107" s="668"/>
    </row>
    <row r="108" spans="1:17">
      <c r="A108" s="676" t="s">
        <v>1096</v>
      </c>
      <c r="B108" s="677">
        <v>600</v>
      </c>
      <c r="C108" s="668">
        <v>190</v>
      </c>
      <c r="D108" s="668">
        <v>0</v>
      </c>
      <c r="E108" s="668">
        <v>60</v>
      </c>
      <c r="F108" s="668">
        <v>20</v>
      </c>
      <c r="G108" s="668">
        <f t="shared" si="4"/>
        <v>13.333333333333334</v>
      </c>
      <c r="H108" s="668">
        <v>20</v>
      </c>
      <c r="I108" s="668">
        <v>20</v>
      </c>
      <c r="J108" s="668">
        <v>20</v>
      </c>
      <c r="K108" s="678">
        <v>0.2</v>
      </c>
      <c r="L108" s="678">
        <v>0.06</v>
      </c>
      <c r="M108" s="678">
        <v>0.55000000000000004</v>
      </c>
      <c r="N108" s="678">
        <v>0.03</v>
      </c>
      <c r="O108" s="668"/>
      <c r="P108" s="668"/>
      <c r="Q108" s="668"/>
    </row>
    <row r="109" spans="1:17">
      <c r="A109" s="676" t="s">
        <v>1097</v>
      </c>
      <c r="B109" s="677">
        <v>500</v>
      </c>
      <c r="C109" s="668">
        <v>150</v>
      </c>
      <c r="D109" s="668">
        <v>0</v>
      </c>
      <c r="E109" s="668">
        <v>30</v>
      </c>
      <c r="F109" s="668">
        <v>10</v>
      </c>
      <c r="G109" s="668">
        <f t="shared" si="4"/>
        <v>6.666666666666667</v>
      </c>
      <c r="H109" s="668">
        <v>20</v>
      </c>
      <c r="I109" s="668">
        <v>20</v>
      </c>
      <c r="J109" s="668">
        <v>20</v>
      </c>
      <c r="K109" s="678">
        <v>0.18</v>
      </c>
      <c r="L109" s="678">
        <v>6.9000000000000006E-2</v>
      </c>
      <c r="M109" s="678">
        <v>0.36119999999999997</v>
      </c>
      <c r="N109" s="678">
        <v>2.5000000000000001E-2</v>
      </c>
      <c r="O109" s="668"/>
      <c r="P109" s="668"/>
      <c r="Q109" s="668"/>
    </row>
    <row r="110" spans="1:17">
      <c r="A110" s="676" t="s">
        <v>1098</v>
      </c>
      <c r="B110" s="677">
        <v>280</v>
      </c>
      <c r="C110" s="668">
        <v>140</v>
      </c>
      <c r="D110" s="668">
        <v>0</v>
      </c>
      <c r="E110" s="668">
        <v>60</v>
      </c>
      <c r="F110" s="668">
        <v>30</v>
      </c>
      <c r="G110" s="668">
        <f t="shared" si="4"/>
        <v>20</v>
      </c>
      <c r="H110" s="668">
        <v>20</v>
      </c>
      <c r="I110" s="668">
        <v>20</v>
      </c>
      <c r="J110" s="668">
        <v>20</v>
      </c>
      <c r="K110" s="678">
        <v>0.25</v>
      </c>
      <c r="L110" s="678">
        <v>9.1999999999999998E-2</v>
      </c>
      <c r="M110" s="678">
        <v>0.48</v>
      </c>
      <c r="N110" s="678">
        <v>3.3000000000000002E-2</v>
      </c>
      <c r="O110" s="668"/>
      <c r="P110" s="668"/>
      <c r="Q110" s="668"/>
    </row>
    <row r="111" spans="1:17">
      <c r="A111" s="676" t="s">
        <v>1099</v>
      </c>
      <c r="B111" s="677">
        <v>450</v>
      </c>
      <c r="C111" s="668">
        <v>140</v>
      </c>
      <c r="D111" s="668">
        <v>0</v>
      </c>
      <c r="E111" s="668">
        <v>60</v>
      </c>
      <c r="F111" s="668">
        <v>10</v>
      </c>
      <c r="G111" s="668">
        <f t="shared" si="4"/>
        <v>6.666666666666667</v>
      </c>
      <c r="H111" s="668">
        <v>20</v>
      </c>
      <c r="I111" s="668">
        <v>20</v>
      </c>
      <c r="J111" s="668">
        <v>20</v>
      </c>
      <c r="K111" s="678">
        <v>0.2</v>
      </c>
      <c r="L111" s="678">
        <v>9.1999999999999998E-2</v>
      </c>
      <c r="M111" s="678">
        <v>0.4</v>
      </c>
      <c r="N111" s="678">
        <v>2.1999999999999999E-2</v>
      </c>
      <c r="O111" s="668"/>
      <c r="P111" s="668"/>
      <c r="Q111" s="668"/>
    </row>
    <row r="112" spans="1:17">
      <c r="A112" s="676" t="s">
        <v>1100</v>
      </c>
      <c r="B112" s="677">
        <v>300</v>
      </c>
      <c r="C112" s="668">
        <v>150</v>
      </c>
      <c r="D112" s="668">
        <v>0</v>
      </c>
      <c r="E112" s="668">
        <v>30</v>
      </c>
      <c r="F112" s="668">
        <v>15</v>
      </c>
      <c r="G112" s="668">
        <f t="shared" si="4"/>
        <v>10</v>
      </c>
      <c r="H112" s="668">
        <v>20</v>
      </c>
      <c r="I112" s="668">
        <v>20</v>
      </c>
      <c r="J112" s="668">
        <v>20</v>
      </c>
      <c r="K112" s="678">
        <v>0.24</v>
      </c>
      <c r="L112" s="678">
        <v>9.1999999999999998E-2</v>
      </c>
      <c r="M112" s="678">
        <v>0.4</v>
      </c>
      <c r="N112" s="678">
        <v>2.1999999999999999E-2</v>
      </c>
      <c r="O112" s="668"/>
      <c r="P112" s="668"/>
      <c r="Q112" s="668"/>
    </row>
    <row r="113" spans="1:17">
      <c r="A113" s="676" t="s">
        <v>1101</v>
      </c>
      <c r="B113" s="677">
        <v>450</v>
      </c>
      <c r="C113" s="668">
        <v>150</v>
      </c>
      <c r="D113" s="668">
        <v>0</v>
      </c>
      <c r="E113" s="668">
        <v>30</v>
      </c>
      <c r="F113" s="668">
        <v>10</v>
      </c>
      <c r="G113" s="668">
        <f t="shared" si="4"/>
        <v>6.666666666666667</v>
      </c>
      <c r="H113" s="668">
        <v>20</v>
      </c>
      <c r="I113" s="668">
        <v>20</v>
      </c>
      <c r="J113" s="668">
        <v>20</v>
      </c>
      <c r="K113" s="678">
        <v>0.19</v>
      </c>
      <c r="L113" s="678">
        <v>9.1999999999999998E-2</v>
      </c>
      <c r="M113" s="678">
        <v>0.4</v>
      </c>
      <c r="N113" s="678">
        <v>2.5000000000000001E-2</v>
      </c>
      <c r="O113" s="668"/>
      <c r="P113" s="668"/>
      <c r="Q113" s="668"/>
    </row>
    <row r="114" spans="1:17">
      <c r="A114" s="676" t="s">
        <v>1102</v>
      </c>
      <c r="B114" s="677">
        <v>600</v>
      </c>
      <c r="C114" s="668">
        <v>190</v>
      </c>
      <c r="D114" s="668">
        <v>0</v>
      </c>
      <c r="E114" s="668">
        <v>60</v>
      </c>
      <c r="F114" s="668">
        <v>20</v>
      </c>
      <c r="G114" s="668">
        <f t="shared" si="4"/>
        <v>13.333333333333334</v>
      </c>
      <c r="H114" s="668">
        <v>20</v>
      </c>
      <c r="I114" s="668">
        <v>20</v>
      </c>
      <c r="J114" s="668">
        <v>20</v>
      </c>
      <c r="K114" s="678">
        <v>0.2</v>
      </c>
      <c r="L114" s="678">
        <v>0.115</v>
      </c>
      <c r="M114" s="678">
        <v>0.30099999999999999</v>
      </c>
      <c r="N114" s="678">
        <v>1.6580000000000001E-2</v>
      </c>
      <c r="O114" s="668"/>
      <c r="P114" s="668"/>
      <c r="Q114" s="668"/>
    </row>
    <row r="115" spans="1:17">
      <c r="A115" s="679" t="s">
        <v>2193</v>
      </c>
      <c r="B115" s="674">
        <v>350</v>
      </c>
      <c r="C115" s="673">
        <v>210</v>
      </c>
      <c r="D115" s="673">
        <v>0</v>
      </c>
      <c r="E115" s="673">
        <v>60</v>
      </c>
      <c r="F115" s="673">
        <v>0</v>
      </c>
      <c r="G115" s="673">
        <v>0</v>
      </c>
      <c r="H115" s="671">
        <v>10</v>
      </c>
      <c r="I115" s="671">
        <v>21</v>
      </c>
      <c r="J115" s="671">
        <v>21</v>
      </c>
      <c r="K115" s="675">
        <v>0.49</v>
      </c>
      <c r="L115" s="675">
        <v>0.11</v>
      </c>
      <c r="M115" s="675">
        <v>0.62</v>
      </c>
      <c r="N115" s="675">
        <v>0.13</v>
      </c>
      <c r="O115" s="668"/>
      <c r="P115" s="668"/>
      <c r="Q115" s="668"/>
    </row>
    <row r="116" spans="1:17">
      <c r="A116" s="679" t="s">
        <v>2194</v>
      </c>
      <c r="B116" s="674">
        <v>300</v>
      </c>
      <c r="C116" s="673">
        <v>130</v>
      </c>
      <c r="D116" s="673">
        <v>0</v>
      </c>
      <c r="E116" s="673">
        <v>60</v>
      </c>
      <c r="F116" s="673">
        <v>0</v>
      </c>
      <c r="G116" s="673">
        <v>0</v>
      </c>
      <c r="H116" s="671">
        <v>10</v>
      </c>
      <c r="I116" s="671">
        <v>13</v>
      </c>
      <c r="J116" s="671">
        <v>13</v>
      </c>
      <c r="K116" s="675">
        <v>0.37</v>
      </c>
      <c r="L116" s="675">
        <v>0.08</v>
      </c>
      <c r="M116" s="675">
        <v>0.66</v>
      </c>
      <c r="N116" s="675">
        <v>7.0000000000000007E-2</v>
      </c>
      <c r="O116" s="668"/>
      <c r="P116" s="668"/>
      <c r="Q116" s="668"/>
    </row>
    <row r="117" spans="1:17">
      <c r="A117" s="676" t="s">
        <v>2195</v>
      </c>
      <c r="B117" s="674">
        <v>200</v>
      </c>
      <c r="C117" s="673">
        <v>145</v>
      </c>
      <c r="D117" s="673">
        <v>0</v>
      </c>
      <c r="E117" s="684">
        <v>60</v>
      </c>
      <c r="F117" s="684">
        <v>0</v>
      </c>
      <c r="G117" s="684">
        <v>0</v>
      </c>
      <c r="H117" s="671">
        <v>10</v>
      </c>
      <c r="I117" s="671">
        <v>7</v>
      </c>
      <c r="J117" s="671">
        <v>7</v>
      </c>
      <c r="K117" s="675">
        <v>0.43</v>
      </c>
      <c r="L117" s="675">
        <v>0.09</v>
      </c>
      <c r="M117" s="675">
        <v>0.41</v>
      </c>
      <c r="N117" s="675">
        <v>0.09</v>
      </c>
      <c r="O117" s="668"/>
      <c r="P117" s="668"/>
      <c r="Q117" s="668"/>
    </row>
    <row r="118" spans="1:17">
      <c r="A118" s="676" t="s">
        <v>1103</v>
      </c>
      <c r="B118" s="677">
        <v>280</v>
      </c>
      <c r="C118" s="668">
        <v>240</v>
      </c>
      <c r="D118" s="668">
        <v>6</v>
      </c>
      <c r="E118" s="668">
        <v>60</v>
      </c>
      <c r="F118" s="668">
        <v>55</v>
      </c>
      <c r="G118" s="668">
        <f>F118*2/3</f>
        <v>36.666666666666664</v>
      </c>
      <c r="H118" s="668">
        <v>20</v>
      </c>
      <c r="I118" s="668">
        <v>20</v>
      </c>
      <c r="J118" s="668">
        <v>20</v>
      </c>
      <c r="K118" s="678">
        <v>0.5</v>
      </c>
      <c r="L118" s="678">
        <v>0.13700000000000001</v>
      </c>
      <c r="M118" s="678">
        <v>0.54</v>
      </c>
      <c r="N118" s="678">
        <v>5.8000000000000003E-2</v>
      </c>
      <c r="O118" s="668"/>
      <c r="P118" s="668"/>
      <c r="Q118" s="668"/>
    </row>
    <row r="119" spans="1:17">
      <c r="A119" s="676" t="s">
        <v>1104</v>
      </c>
      <c r="B119" s="677">
        <v>300</v>
      </c>
      <c r="C119" s="668">
        <v>210</v>
      </c>
      <c r="D119" s="668">
        <v>6</v>
      </c>
      <c r="E119" s="668">
        <v>60</v>
      </c>
      <c r="F119" s="668">
        <v>10</v>
      </c>
      <c r="G119" s="668">
        <f>F119*2/3</f>
        <v>6.666666666666667</v>
      </c>
      <c r="H119" s="668">
        <v>20</v>
      </c>
      <c r="I119" s="668">
        <v>20</v>
      </c>
      <c r="J119" s="668">
        <v>20</v>
      </c>
      <c r="K119" s="678">
        <v>0.5</v>
      </c>
      <c r="L119" s="678">
        <v>0.13700000000000001</v>
      </c>
      <c r="M119" s="678">
        <v>0.54179999999999995</v>
      </c>
      <c r="N119" s="678">
        <v>5.8000000000000003E-2</v>
      </c>
      <c r="O119" s="668"/>
      <c r="P119" s="668"/>
      <c r="Q119" s="668"/>
    </row>
    <row r="120" spans="1:17">
      <c r="A120" s="676" t="s">
        <v>1105</v>
      </c>
      <c r="B120" s="677">
        <v>200</v>
      </c>
      <c r="C120" s="668">
        <v>180</v>
      </c>
      <c r="D120" s="668">
        <v>0</v>
      </c>
      <c r="E120" s="668">
        <v>60</v>
      </c>
      <c r="F120" s="668">
        <v>25</v>
      </c>
      <c r="G120" s="668">
        <f>F120*2/3</f>
        <v>16.666666666666668</v>
      </c>
      <c r="H120" s="668">
        <v>20</v>
      </c>
      <c r="I120" s="668">
        <v>20</v>
      </c>
      <c r="J120" s="668">
        <v>20</v>
      </c>
      <c r="K120" s="678">
        <v>0.5</v>
      </c>
      <c r="L120" s="678">
        <v>0.13700000000000001</v>
      </c>
      <c r="M120" s="678">
        <v>0.54179999999999995</v>
      </c>
      <c r="N120" s="678">
        <v>5.8000000000000003E-2</v>
      </c>
      <c r="O120" s="668"/>
      <c r="P120" s="668"/>
      <c r="Q120" s="668"/>
    </row>
    <row r="121" spans="1:17">
      <c r="A121" s="673" t="s">
        <v>2068</v>
      </c>
      <c r="B121" s="674">
        <v>500</v>
      </c>
      <c r="C121" s="673">
        <v>310</v>
      </c>
      <c r="D121" s="673">
        <v>0</v>
      </c>
      <c r="E121" s="673">
        <v>60</v>
      </c>
      <c r="F121" s="673">
        <v>0</v>
      </c>
      <c r="G121" s="673">
        <v>0</v>
      </c>
      <c r="H121" s="671">
        <v>10</v>
      </c>
      <c r="I121" s="671">
        <v>31</v>
      </c>
      <c r="J121" s="671">
        <v>31</v>
      </c>
      <c r="K121" s="675">
        <v>0.5</v>
      </c>
      <c r="L121" s="675">
        <v>0.13700000000000001</v>
      </c>
      <c r="M121" s="675">
        <v>0.52</v>
      </c>
      <c r="N121" s="675">
        <v>7.0000000000000007E-2</v>
      </c>
      <c r="O121" s="668"/>
      <c r="P121" s="668"/>
      <c r="Q121" s="668"/>
    </row>
    <row r="122" spans="1:17">
      <c r="A122" s="676" t="s">
        <v>1106</v>
      </c>
      <c r="B122" s="677">
        <v>200</v>
      </c>
      <c r="C122" s="668">
        <v>75</v>
      </c>
      <c r="D122" s="668">
        <v>6</v>
      </c>
      <c r="E122" s="668">
        <v>90</v>
      </c>
      <c r="F122" s="668">
        <v>25</v>
      </c>
      <c r="G122" s="668">
        <f>F122*2/3</f>
        <v>16.666666666666668</v>
      </c>
      <c r="H122" s="668">
        <v>20</v>
      </c>
      <c r="I122" s="668">
        <v>20</v>
      </c>
      <c r="J122" s="668">
        <v>20</v>
      </c>
      <c r="K122" s="678">
        <v>0.23</v>
      </c>
      <c r="L122" s="678">
        <v>0.16</v>
      </c>
      <c r="M122" s="678">
        <v>0.38500000000000001</v>
      </c>
      <c r="N122" s="678">
        <v>4.1000000000000002E-2</v>
      </c>
      <c r="O122" s="668"/>
      <c r="P122" s="668"/>
      <c r="Q122" s="668"/>
    </row>
    <row r="123" spans="1:17">
      <c r="A123" s="676" t="s">
        <v>1107</v>
      </c>
      <c r="B123" s="677">
        <v>600</v>
      </c>
      <c r="C123" s="668">
        <v>205</v>
      </c>
      <c r="D123" s="668">
        <v>0</v>
      </c>
      <c r="E123" s="668">
        <v>30</v>
      </c>
      <c r="F123" s="668">
        <v>10</v>
      </c>
      <c r="G123" s="668">
        <f>F123*2/3</f>
        <v>6.666666666666667</v>
      </c>
      <c r="H123" s="668">
        <v>20</v>
      </c>
      <c r="I123" s="668">
        <v>20</v>
      </c>
      <c r="J123" s="668">
        <v>20</v>
      </c>
      <c r="K123" s="678">
        <v>0.27</v>
      </c>
      <c r="L123" s="678">
        <v>0.126</v>
      </c>
      <c r="M123" s="678">
        <v>0.56999999999999995</v>
      </c>
      <c r="N123" s="678">
        <v>3.3000000000000002E-2</v>
      </c>
      <c r="O123" s="668"/>
      <c r="P123" s="668"/>
      <c r="Q123" s="668"/>
    </row>
    <row r="124" spans="1:17">
      <c r="A124" s="676" t="s">
        <v>1108</v>
      </c>
      <c r="B124" s="677">
        <v>650</v>
      </c>
      <c r="C124" s="668">
        <v>220</v>
      </c>
      <c r="D124" s="668">
        <v>0</v>
      </c>
      <c r="E124" s="668">
        <v>60</v>
      </c>
      <c r="F124" s="668">
        <v>40</v>
      </c>
      <c r="G124" s="668">
        <f>F124*2/3</f>
        <v>26.666666666666668</v>
      </c>
      <c r="H124" s="668">
        <v>20</v>
      </c>
      <c r="I124" s="668">
        <v>40</v>
      </c>
      <c r="J124" s="668">
        <v>40</v>
      </c>
      <c r="K124" s="678">
        <v>0.25</v>
      </c>
      <c r="L124" s="678">
        <v>0.14899999999999999</v>
      </c>
      <c r="M124" s="678">
        <v>0.54179999999999995</v>
      </c>
      <c r="N124" s="678">
        <v>2.5000000000000001E-2</v>
      </c>
      <c r="O124" s="668"/>
      <c r="P124" s="668"/>
      <c r="Q124" s="668"/>
    </row>
    <row r="125" spans="1:17">
      <c r="A125" s="676" t="s">
        <v>2196</v>
      </c>
      <c r="B125" s="674">
        <v>550</v>
      </c>
      <c r="C125" s="684">
        <v>245</v>
      </c>
      <c r="D125" s="673">
        <v>0</v>
      </c>
      <c r="E125" s="684">
        <v>60</v>
      </c>
      <c r="F125" s="684">
        <v>0</v>
      </c>
      <c r="G125" s="684">
        <v>0</v>
      </c>
      <c r="H125" s="671">
        <v>10</v>
      </c>
      <c r="I125" s="671">
        <v>25</v>
      </c>
      <c r="J125" s="671">
        <v>25</v>
      </c>
      <c r="K125" s="675">
        <v>0.37</v>
      </c>
      <c r="L125" s="675">
        <v>0.11</v>
      </c>
      <c r="M125" s="675">
        <v>0.5</v>
      </c>
      <c r="N125" s="675">
        <v>0.06</v>
      </c>
      <c r="O125" s="668"/>
      <c r="P125" s="668"/>
      <c r="Q125" s="668"/>
    </row>
    <row r="126" spans="1:17">
      <c r="A126" s="676" t="s">
        <v>1109</v>
      </c>
      <c r="B126" s="677">
        <v>500</v>
      </c>
      <c r="C126" s="668">
        <v>230</v>
      </c>
      <c r="D126" s="668">
        <v>0</v>
      </c>
      <c r="E126" s="668">
        <v>30</v>
      </c>
      <c r="F126" s="668">
        <v>40</v>
      </c>
      <c r="G126" s="668">
        <f t="shared" ref="G126:G138" si="5">F126*2/3</f>
        <v>26.666666666666668</v>
      </c>
      <c r="H126" s="668">
        <v>20</v>
      </c>
      <c r="I126" s="668">
        <v>20</v>
      </c>
      <c r="J126" s="668">
        <v>20</v>
      </c>
      <c r="K126" s="678">
        <v>0.25</v>
      </c>
      <c r="L126" s="678">
        <v>0.115</v>
      </c>
      <c r="M126" s="678">
        <v>0.54179999999999995</v>
      </c>
      <c r="N126" s="678">
        <v>0.05</v>
      </c>
      <c r="O126" s="668"/>
      <c r="P126" s="668"/>
      <c r="Q126" s="668"/>
    </row>
    <row r="127" spans="1:17">
      <c r="A127" s="676" t="s">
        <v>1110</v>
      </c>
      <c r="B127" s="677">
        <v>0</v>
      </c>
      <c r="C127" s="668">
        <v>140</v>
      </c>
      <c r="D127" s="668">
        <v>0</v>
      </c>
      <c r="E127" s="668">
        <v>60</v>
      </c>
      <c r="F127" s="668"/>
      <c r="G127" s="668">
        <f t="shared" si="5"/>
        <v>0</v>
      </c>
      <c r="H127" s="668">
        <v>20</v>
      </c>
      <c r="I127" s="668">
        <v>20</v>
      </c>
      <c r="J127" s="668">
        <v>20</v>
      </c>
      <c r="K127" s="678">
        <v>0.26</v>
      </c>
      <c r="L127" s="678">
        <v>8.2000000000000003E-2</v>
      </c>
      <c r="M127" s="678">
        <v>0.24</v>
      </c>
      <c r="N127" s="678">
        <v>1.7999999999999999E-2</v>
      </c>
      <c r="O127" s="668">
        <v>78</v>
      </c>
      <c r="P127" s="668">
        <v>112.2</v>
      </c>
      <c r="Q127" s="668">
        <v>12</v>
      </c>
    </row>
    <row r="128" spans="1:17">
      <c r="A128" s="676" t="s">
        <v>1111</v>
      </c>
      <c r="B128" s="677">
        <v>20</v>
      </c>
      <c r="C128" s="668">
        <v>160</v>
      </c>
      <c r="D128" s="668">
        <v>0</v>
      </c>
      <c r="E128" s="668">
        <v>90</v>
      </c>
      <c r="F128" s="668"/>
      <c r="G128" s="668">
        <f t="shared" si="5"/>
        <v>0</v>
      </c>
      <c r="H128" s="668">
        <v>20</v>
      </c>
      <c r="I128" s="668">
        <v>20</v>
      </c>
      <c r="J128" s="668">
        <v>20</v>
      </c>
      <c r="K128" s="678">
        <v>0.26</v>
      </c>
      <c r="L128" s="678">
        <v>8.2000000000000003E-2</v>
      </c>
      <c r="M128" s="678">
        <v>0.24</v>
      </c>
      <c r="N128" s="678">
        <v>1.7999999999999999E-2</v>
      </c>
      <c r="O128" s="668">
        <v>78</v>
      </c>
      <c r="P128" s="668">
        <v>184.2</v>
      </c>
      <c r="Q128" s="668">
        <v>19.7</v>
      </c>
    </row>
    <row r="129" spans="1:17">
      <c r="A129" s="676" t="s">
        <v>1112</v>
      </c>
      <c r="B129" s="677">
        <v>0</v>
      </c>
      <c r="C129" s="668">
        <v>160</v>
      </c>
      <c r="D129" s="668">
        <v>0</v>
      </c>
      <c r="E129" s="668">
        <v>90</v>
      </c>
      <c r="F129" s="668"/>
      <c r="G129" s="668">
        <f t="shared" si="5"/>
        <v>0</v>
      </c>
      <c r="H129" s="668">
        <v>20</v>
      </c>
      <c r="I129" s="668">
        <v>20</v>
      </c>
      <c r="J129" s="668">
        <v>20</v>
      </c>
      <c r="K129" s="678">
        <v>0.26</v>
      </c>
      <c r="L129" s="678">
        <v>8.2000000000000003E-2</v>
      </c>
      <c r="M129" s="678">
        <v>0.24</v>
      </c>
      <c r="N129" s="678">
        <v>1.7999999999999999E-2</v>
      </c>
      <c r="O129" s="668">
        <v>78</v>
      </c>
      <c r="P129" s="668">
        <v>184.2</v>
      </c>
      <c r="Q129" s="668">
        <v>19.7</v>
      </c>
    </row>
    <row r="130" spans="1:17">
      <c r="A130" s="676" t="s">
        <v>1113</v>
      </c>
      <c r="B130" s="677">
        <v>80</v>
      </c>
      <c r="C130" s="668">
        <v>160</v>
      </c>
      <c r="D130" s="668">
        <v>0</v>
      </c>
      <c r="E130" s="668">
        <v>90</v>
      </c>
      <c r="F130" s="668"/>
      <c r="G130" s="668">
        <f t="shared" si="5"/>
        <v>0</v>
      </c>
      <c r="H130" s="668">
        <v>20</v>
      </c>
      <c r="I130" s="668">
        <v>20</v>
      </c>
      <c r="J130" s="668">
        <v>20</v>
      </c>
      <c r="K130" s="678">
        <v>0.26</v>
      </c>
      <c r="L130" s="678">
        <v>8.2000000000000003E-2</v>
      </c>
      <c r="M130" s="678">
        <v>0.24</v>
      </c>
      <c r="N130" s="678">
        <v>1.7999999999999999E-2</v>
      </c>
      <c r="O130" s="668"/>
      <c r="P130" s="668">
        <v>169.8</v>
      </c>
      <c r="Q130" s="668">
        <v>18.7</v>
      </c>
    </row>
    <row r="131" spans="1:17">
      <c r="A131" s="676" t="s">
        <v>1114</v>
      </c>
      <c r="B131" s="677">
        <v>100</v>
      </c>
      <c r="C131" s="668">
        <v>80</v>
      </c>
      <c r="D131" s="668">
        <v>0</v>
      </c>
      <c r="E131" s="668">
        <v>90</v>
      </c>
      <c r="F131" s="668"/>
      <c r="G131" s="668">
        <f t="shared" si="5"/>
        <v>0</v>
      </c>
      <c r="H131" s="668">
        <v>20</v>
      </c>
      <c r="I131" s="668">
        <v>20</v>
      </c>
      <c r="J131" s="668">
        <v>20</v>
      </c>
      <c r="K131" s="678">
        <v>0.26</v>
      </c>
      <c r="L131" s="678">
        <v>8.2000000000000003E-2</v>
      </c>
      <c r="M131" s="678">
        <v>0.24</v>
      </c>
      <c r="N131" s="678">
        <v>1.7999999999999999E-2</v>
      </c>
      <c r="O131" s="668"/>
      <c r="P131" s="668">
        <v>42</v>
      </c>
      <c r="Q131" s="668">
        <v>8.1999999999999993</v>
      </c>
    </row>
    <row r="132" spans="1:17">
      <c r="A132" s="676" t="s">
        <v>1831</v>
      </c>
      <c r="B132" s="677">
        <v>650</v>
      </c>
      <c r="C132" s="668">
        <v>170</v>
      </c>
      <c r="D132" s="668">
        <v>0</v>
      </c>
      <c r="E132" s="668">
        <v>30</v>
      </c>
      <c r="F132" s="668">
        <v>15</v>
      </c>
      <c r="G132" s="668">
        <f t="shared" si="5"/>
        <v>10</v>
      </c>
      <c r="H132" s="668">
        <v>20</v>
      </c>
      <c r="I132" s="668">
        <v>20</v>
      </c>
      <c r="J132" s="668">
        <v>20</v>
      </c>
      <c r="K132" s="678">
        <v>0.17</v>
      </c>
      <c r="L132" s="678">
        <v>0.10299999999999999</v>
      </c>
      <c r="M132" s="678">
        <v>0.4214</v>
      </c>
      <c r="N132" s="678">
        <v>3.5999999999999997E-2</v>
      </c>
      <c r="O132" s="668"/>
      <c r="P132" s="668"/>
      <c r="Q132" s="668"/>
    </row>
    <row r="133" spans="1:17">
      <c r="A133" s="676" t="s">
        <v>1832</v>
      </c>
      <c r="B133" s="677">
        <v>150</v>
      </c>
      <c r="C133" s="668">
        <v>110</v>
      </c>
      <c r="D133" s="668">
        <v>0</v>
      </c>
      <c r="E133" s="668">
        <v>60</v>
      </c>
      <c r="F133" s="668">
        <v>30</v>
      </c>
      <c r="G133" s="668">
        <f t="shared" si="5"/>
        <v>20</v>
      </c>
      <c r="H133" s="668">
        <v>20</v>
      </c>
      <c r="I133" s="668">
        <v>20</v>
      </c>
      <c r="J133" s="668">
        <v>20</v>
      </c>
      <c r="K133" s="678">
        <v>0.45</v>
      </c>
      <c r="L133" s="678">
        <v>0.24099999999999999</v>
      </c>
      <c r="M133" s="678">
        <v>0.66220000000000001</v>
      </c>
      <c r="N133" s="678">
        <v>8.3000000000000004E-2</v>
      </c>
      <c r="O133" s="668"/>
      <c r="P133" s="668"/>
      <c r="Q133" s="668"/>
    </row>
    <row r="134" spans="1:17">
      <c r="A134" s="676" t="s">
        <v>1115</v>
      </c>
      <c r="B134" s="677">
        <v>100</v>
      </c>
      <c r="C134" s="668">
        <v>100</v>
      </c>
      <c r="D134" s="668">
        <v>0</v>
      </c>
      <c r="E134" s="668">
        <v>30</v>
      </c>
      <c r="F134" s="668">
        <v>10</v>
      </c>
      <c r="G134" s="668">
        <f t="shared" si="5"/>
        <v>6.666666666666667</v>
      </c>
      <c r="H134" s="668">
        <v>20</v>
      </c>
      <c r="I134" s="668">
        <v>20</v>
      </c>
      <c r="J134" s="668">
        <v>20</v>
      </c>
      <c r="K134" s="678">
        <v>0.45</v>
      </c>
      <c r="L134" s="678">
        <v>0.115</v>
      </c>
      <c r="M134" s="678">
        <v>0.66</v>
      </c>
      <c r="N134" s="678">
        <v>8.3000000000000004E-2</v>
      </c>
      <c r="O134" s="668"/>
      <c r="P134" s="668"/>
      <c r="Q134" s="668"/>
    </row>
    <row r="135" spans="1:17">
      <c r="A135" s="676" t="s">
        <v>1116</v>
      </c>
      <c r="B135" s="677">
        <v>250</v>
      </c>
      <c r="C135" s="668">
        <v>190</v>
      </c>
      <c r="D135" s="668">
        <v>0</v>
      </c>
      <c r="E135" s="668">
        <v>30</v>
      </c>
      <c r="F135" s="668">
        <v>30</v>
      </c>
      <c r="G135" s="668">
        <f t="shared" si="5"/>
        <v>20</v>
      </c>
      <c r="H135" s="668">
        <v>20</v>
      </c>
      <c r="I135" s="668">
        <v>20</v>
      </c>
      <c r="J135" s="668">
        <v>20</v>
      </c>
      <c r="K135" s="678">
        <v>0.4</v>
      </c>
      <c r="L135" s="678">
        <v>0.115</v>
      </c>
      <c r="M135" s="678">
        <v>0.66220000000000001</v>
      </c>
      <c r="N135" s="678">
        <v>8.3000000000000004E-2</v>
      </c>
      <c r="O135" s="668"/>
      <c r="P135" s="668"/>
      <c r="Q135" s="668"/>
    </row>
    <row r="136" spans="1:17">
      <c r="A136" s="676" t="s">
        <v>1117</v>
      </c>
      <c r="B136" s="677">
        <v>300</v>
      </c>
      <c r="C136" s="668">
        <v>205</v>
      </c>
      <c r="D136" s="668">
        <v>0</v>
      </c>
      <c r="E136" s="668">
        <v>30</v>
      </c>
      <c r="F136" s="668">
        <v>30</v>
      </c>
      <c r="G136" s="668">
        <f t="shared" si="5"/>
        <v>20</v>
      </c>
      <c r="H136" s="668">
        <v>20</v>
      </c>
      <c r="I136" s="668">
        <v>20</v>
      </c>
      <c r="J136" s="668">
        <v>20</v>
      </c>
      <c r="K136" s="678">
        <v>0.36</v>
      </c>
      <c r="L136" s="678">
        <v>0.115</v>
      </c>
      <c r="M136" s="678">
        <v>0.66</v>
      </c>
      <c r="N136" s="678">
        <v>8.3000000000000004E-2</v>
      </c>
      <c r="O136" s="668"/>
      <c r="P136" s="668"/>
      <c r="Q136" s="668"/>
    </row>
    <row r="137" spans="1:17">
      <c r="A137" s="676" t="s">
        <v>2197</v>
      </c>
      <c r="B137" s="677">
        <v>310</v>
      </c>
      <c r="C137" s="668">
        <v>240</v>
      </c>
      <c r="D137" s="668">
        <v>0</v>
      </c>
      <c r="E137" s="668">
        <v>30</v>
      </c>
      <c r="F137" s="668">
        <v>50</v>
      </c>
      <c r="G137" s="668">
        <f t="shared" si="5"/>
        <v>33.333333333333336</v>
      </c>
      <c r="H137" s="668">
        <v>20</v>
      </c>
      <c r="I137" s="668">
        <v>20</v>
      </c>
      <c r="J137" s="668">
        <v>20</v>
      </c>
      <c r="K137" s="678">
        <v>0.49</v>
      </c>
      <c r="L137" s="678">
        <v>0.115</v>
      </c>
      <c r="M137" s="678">
        <v>0.66</v>
      </c>
      <c r="N137" s="678">
        <v>8.3000000000000004E-2</v>
      </c>
      <c r="O137" s="668"/>
      <c r="P137" s="668"/>
      <c r="Q137" s="668"/>
    </row>
    <row r="138" spans="1:17">
      <c r="A138" s="676" t="s">
        <v>2198</v>
      </c>
      <c r="B138" s="677">
        <v>360</v>
      </c>
      <c r="C138" s="668">
        <v>300</v>
      </c>
      <c r="D138" s="668">
        <v>0</v>
      </c>
      <c r="E138" s="668">
        <v>30</v>
      </c>
      <c r="F138" s="668">
        <v>50</v>
      </c>
      <c r="G138" s="668">
        <f t="shared" si="5"/>
        <v>33.333333333333336</v>
      </c>
      <c r="H138" s="668">
        <v>20</v>
      </c>
      <c r="I138" s="668">
        <v>20</v>
      </c>
      <c r="J138" s="668">
        <v>20</v>
      </c>
      <c r="K138" s="678">
        <v>0.51</v>
      </c>
      <c r="L138" s="678">
        <v>0.115</v>
      </c>
      <c r="M138" s="678">
        <v>0.66</v>
      </c>
      <c r="N138" s="678">
        <v>8.3000000000000004E-2</v>
      </c>
      <c r="O138" s="668"/>
      <c r="P138" s="668"/>
      <c r="Q138" s="668"/>
    </row>
    <row r="139" spans="1:17">
      <c r="A139" s="664" t="s">
        <v>2097</v>
      </c>
      <c r="B139" s="674">
        <v>350</v>
      </c>
      <c r="C139" s="673">
        <v>185</v>
      </c>
      <c r="D139" s="673">
        <v>0</v>
      </c>
      <c r="E139" s="673">
        <v>60</v>
      </c>
      <c r="F139" s="673">
        <v>0</v>
      </c>
      <c r="G139" s="673">
        <v>0</v>
      </c>
      <c r="H139" s="671">
        <v>10</v>
      </c>
      <c r="I139" s="671">
        <v>19</v>
      </c>
      <c r="J139" s="671">
        <v>19</v>
      </c>
      <c r="K139" s="675">
        <v>0.41</v>
      </c>
      <c r="L139" s="675">
        <v>0.12</v>
      </c>
      <c r="M139" s="675">
        <v>0.78</v>
      </c>
      <c r="N139" s="675">
        <v>0.06</v>
      </c>
      <c r="O139" s="668"/>
      <c r="P139" s="668"/>
      <c r="Q139" s="668"/>
    </row>
    <row r="140" spans="1:17">
      <c r="A140" s="676" t="s">
        <v>1118</v>
      </c>
      <c r="B140" s="677">
        <v>250</v>
      </c>
      <c r="C140" s="668">
        <v>100</v>
      </c>
      <c r="D140" s="668">
        <v>0</v>
      </c>
      <c r="E140" s="668">
        <v>60</v>
      </c>
      <c r="F140" s="668">
        <v>70</v>
      </c>
      <c r="G140" s="668">
        <f>F140*2/3</f>
        <v>46.666666666666664</v>
      </c>
      <c r="H140" s="668">
        <v>20</v>
      </c>
      <c r="I140" s="668">
        <v>20</v>
      </c>
      <c r="J140" s="668">
        <v>20</v>
      </c>
      <c r="K140" s="678">
        <v>0.25</v>
      </c>
      <c r="L140" s="678">
        <v>9.1999999999999998E-2</v>
      </c>
      <c r="M140" s="678">
        <v>0.30099999999999999</v>
      </c>
      <c r="N140" s="678">
        <v>4.1000000000000002E-2</v>
      </c>
      <c r="O140" s="668"/>
      <c r="P140" s="668"/>
      <c r="Q140" s="668"/>
    </row>
    <row r="141" spans="1:17">
      <c r="A141" s="679" t="s">
        <v>2199</v>
      </c>
      <c r="B141" s="674">
        <v>150</v>
      </c>
      <c r="C141" s="673">
        <v>100</v>
      </c>
      <c r="D141" s="673">
        <v>0</v>
      </c>
      <c r="E141" s="673">
        <v>60</v>
      </c>
      <c r="F141" s="673">
        <v>0</v>
      </c>
      <c r="G141" s="673">
        <v>0</v>
      </c>
      <c r="H141" s="671">
        <v>10</v>
      </c>
      <c r="I141" s="671">
        <v>5</v>
      </c>
      <c r="J141" s="671">
        <v>5</v>
      </c>
      <c r="K141" s="675">
        <v>0.41</v>
      </c>
      <c r="L141" s="675">
        <v>0.12</v>
      </c>
      <c r="M141" s="675">
        <v>0.77</v>
      </c>
      <c r="N141" s="675">
        <v>0.08</v>
      </c>
      <c r="O141" s="668"/>
      <c r="P141" s="668"/>
      <c r="Q141" s="668"/>
    </row>
    <row r="142" spans="1:17">
      <c r="A142" s="664" t="s">
        <v>1828</v>
      </c>
      <c r="B142" s="686">
        <v>600</v>
      </c>
      <c r="C142" s="671">
        <v>225</v>
      </c>
      <c r="D142" s="671">
        <v>0</v>
      </c>
      <c r="E142" s="687">
        <v>60</v>
      </c>
      <c r="F142" s="671">
        <v>120</v>
      </c>
      <c r="G142" s="668">
        <f>F142*2/3</f>
        <v>80</v>
      </c>
      <c r="H142" s="671">
        <v>20</v>
      </c>
      <c r="I142" s="687">
        <v>20</v>
      </c>
      <c r="J142" s="687">
        <v>20</v>
      </c>
      <c r="K142" s="688">
        <v>0.3</v>
      </c>
      <c r="L142" s="688">
        <v>0.05</v>
      </c>
      <c r="M142" s="688">
        <v>0.39</v>
      </c>
      <c r="N142" s="688">
        <v>0.03</v>
      </c>
      <c r="O142" s="668"/>
      <c r="P142" s="668"/>
      <c r="Q142" s="668"/>
    </row>
    <row r="143" spans="1:17">
      <c r="A143" s="676" t="s">
        <v>1119</v>
      </c>
      <c r="B143" s="677">
        <v>700</v>
      </c>
      <c r="C143" s="668">
        <v>260</v>
      </c>
      <c r="D143" s="668">
        <v>0</v>
      </c>
      <c r="E143" s="668">
        <v>60</v>
      </c>
      <c r="F143" s="668">
        <v>75</v>
      </c>
      <c r="G143" s="668">
        <f>F143*2/3</f>
        <v>50</v>
      </c>
      <c r="H143" s="668">
        <v>20</v>
      </c>
      <c r="I143" s="668">
        <v>40</v>
      </c>
      <c r="J143" s="668">
        <v>40</v>
      </c>
      <c r="K143" s="678">
        <v>0.2</v>
      </c>
      <c r="L143" s="678">
        <v>7.2999999999999995E-2</v>
      </c>
      <c r="M143" s="678">
        <v>0.31303999999999998</v>
      </c>
      <c r="N143" s="678">
        <v>2.5000000000000001E-2</v>
      </c>
      <c r="O143" s="668"/>
      <c r="P143" s="668"/>
      <c r="Q143" s="668"/>
    </row>
    <row r="144" spans="1:17">
      <c r="A144" s="676" t="s">
        <v>1120</v>
      </c>
      <c r="B144" s="677">
        <v>1000</v>
      </c>
      <c r="C144" s="668">
        <v>320</v>
      </c>
      <c r="D144" s="668">
        <v>0</v>
      </c>
      <c r="E144" s="668">
        <v>90</v>
      </c>
      <c r="F144" s="668">
        <v>75</v>
      </c>
      <c r="G144" s="668">
        <f>F144*2/3</f>
        <v>50</v>
      </c>
      <c r="H144" s="668">
        <v>20</v>
      </c>
      <c r="I144" s="668">
        <v>40</v>
      </c>
      <c r="J144" s="668">
        <v>40</v>
      </c>
      <c r="K144" s="678">
        <v>0.2</v>
      </c>
      <c r="L144" s="678">
        <v>7.2999999999999995E-2</v>
      </c>
      <c r="M144" s="678">
        <v>0.31303999999999998</v>
      </c>
      <c r="N144" s="678">
        <v>2.5000000000000001E-2</v>
      </c>
      <c r="O144" s="668"/>
      <c r="P144" s="668"/>
      <c r="Q144" s="668"/>
    </row>
    <row r="145" spans="1:17">
      <c r="A145" s="679" t="s">
        <v>2200</v>
      </c>
      <c r="B145" s="674">
        <v>100</v>
      </c>
      <c r="C145" s="673">
        <v>80</v>
      </c>
      <c r="D145" s="673">
        <v>0</v>
      </c>
      <c r="E145" s="673">
        <v>30</v>
      </c>
      <c r="F145" s="673">
        <v>0</v>
      </c>
      <c r="G145" s="673">
        <v>0</v>
      </c>
      <c r="H145" s="671">
        <v>10</v>
      </c>
      <c r="I145" s="671">
        <v>4</v>
      </c>
      <c r="J145" s="671">
        <v>4</v>
      </c>
      <c r="K145" s="675">
        <v>0.41</v>
      </c>
      <c r="L145" s="675">
        <v>0.1</v>
      </c>
      <c r="M145" s="675">
        <v>0.7</v>
      </c>
      <c r="N145" s="675">
        <v>0.04</v>
      </c>
      <c r="O145" s="668"/>
      <c r="P145" s="668"/>
      <c r="Q145" s="668"/>
    </row>
    <row r="146" spans="1:17">
      <c r="A146" s="673" t="s">
        <v>1745</v>
      </c>
      <c r="B146" s="674">
        <v>800</v>
      </c>
      <c r="C146" s="673">
        <v>440</v>
      </c>
      <c r="D146" s="673">
        <v>0</v>
      </c>
      <c r="E146" s="673">
        <v>60</v>
      </c>
      <c r="F146" s="673">
        <v>0</v>
      </c>
      <c r="G146" s="673">
        <v>0</v>
      </c>
      <c r="H146" s="671">
        <v>10</v>
      </c>
      <c r="I146" s="671">
        <v>44</v>
      </c>
      <c r="J146" s="671">
        <v>44</v>
      </c>
      <c r="K146" s="675">
        <v>0.5</v>
      </c>
      <c r="L146" s="675">
        <v>0.13700000000000001</v>
      </c>
      <c r="M146" s="675">
        <v>0.52</v>
      </c>
      <c r="N146" s="675">
        <v>7.0000000000000007E-2</v>
      </c>
      <c r="O146" s="668"/>
      <c r="P146" s="668"/>
      <c r="Q146" s="668"/>
    </row>
    <row r="147" spans="1:17">
      <c r="A147" s="676" t="s">
        <v>1121</v>
      </c>
      <c r="B147" s="677">
        <v>400</v>
      </c>
      <c r="C147" s="668">
        <v>285</v>
      </c>
      <c r="D147" s="668">
        <v>0</v>
      </c>
      <c r="E147" s="668">
        <v>60</v>
      </c>
      <c r="F147" s="668">
        <v>80</v>
      </c>
      <c r="G147" s="668">
        <f>F147*2/3</f>
        <v>53.333333333333336</v>
      </c>
      <c r="H147" s="668">
        <v>20</v>
      </c>
      <c r="I147" s="668">
        <v>40</v>
      </c>
      <c r="J147" s="668">
        <v>40</v>
      </c>
      <c r="K147" s="678">
        <v>0.35</v>
      </c>
      <c r="L147" s="678">
        <v>0.115</v>
      </c>
      <c r="M147" s="678">
        <v>0.38528000000000001</v>
      </c>
      <c r="N147" s="678">
        <v>2.5000000000000001E-2</v>
      </c>
      <c r="O147" s="668"/>
      <c r="P147" s="668"/>
      <c r="Q147" s="668"/>
    </row>
    <row r="148" spans="1:17">
      <c r="A148" s="679" t="s">
        <v>2201</v>
      </c>
      <c r="B148" s="674">
        <v>300</v>
      </c>
      <c r="C148" s="684">
        <v>185</v>
      </c>
      <c r="D148" s="673">
        <v>0</v>
      </c>
      <c r="E148" s="684">
        <v>60</v>
      </c>
      <c r="F148" s="684">
        <v>0</v>
      </c>
      <c r="G148" s="684">
        <v>0</v>
      </c>
      <c r="H148" s="671">
        <v>10</v>
      </c>
      <c r="I148" s="671">
        <v>19</v>
      </c>
      <c r="J148" s="671">
        <v>19</v>
      </c>
      <c r="K148" s="675">
        <v>0.49</v>
      </c>
      <c r="L148" s="675">
        <v>0.14000000000000001</v>
      </c>
      <c r="M148" s="675">
        <v>0.76</v>
      </c>
      <c r="N148" s="675">
        <v>0.09</v>
      </c>
      <c r="O148" s="668"/>
      <c r="P148" s="668"/>
      <c r="Q148" s="668"/>
    </row>
    <row r="149" spans="1:17">
      <c r="A149" s="676" t="s">
        <v>1122</v>
      </c>
      <c r="B149" s="677">
        <v>650</v>
      </c>
      <c r="C149" s="668">
        <v>250</v>
      </c>
      <c r="D149" s="668">
        <v>0</v>
      </c>
      <c r="E149" s="668">
        <v>60</v>
      </c>
      <c r="F149" s="668">
        <v>85</v>
      </c>
      <c r="G149" s="668">
        <f>F149*2/3</f>
        <v>56.666666666666664</v>
      </c>
      <c r="H149" s="668">
        <v>20</v>
      </c>
      <c r="I149" s="668">
        <v>20</v>
      </c>
      <c r="J149" s="668">
        <v>20</v>
      </c>
      <c r="K149" s="678">
        <v>0.16</v>
      </c>
      <c r="L149" s="678">
        <v>0.06</v>
      </c>
      <c r="M149" s="678">
        <v>0.20468</v>
      </c>
      <c r="N149" s="678">
        <v>2.7E-2</v>
      </c>
      <c r="O149" s="668"/>
      <c r="P149" s="668"/>
      <c r="Q149" s="668"/>
    </row>
    <row r="150" spans="1:17">
      <c r="A150" s="676" t="s">
        <v>1123</v>
      </c>
      <c r="B150" s="677">
        <v>200</v>
      </c>
      <c r="C150" s="668">
        <v>160</v>
      </c>
      <c r="D150" s="668">
        <v>0</v>
      </c>
      <c r="E150" s="668">
        <v>90</v>
      </c>
      <c r="F150" s="668">
        <v>60</v>
      </c>
      <c r="G150" s="668">
        <f>F150*2/3</f>
        <v>40</v>
      </c>
      <c r="H150" s="668">
        <v>20</v>
      </c>
      <c r="I150" s="668">
        <v>20</v>
      </c>
      <c r="J150" s="668">
        <v>20</v>
      </c>
      <c r="K150" s="678">
        <v>0.35</v>
      </c>
      <c r="L150" s="678">
        <v>0.16</v>
      </c>
      <c r="M150" s="678">
        <v>0.26488</v>
      </c>
      <c r="N150" s="678">
        <v>5.8000000000000003E-2</v>
      </c>
      <c r="O150" s="668"/>
      <c r="P150" s="668"/>
      <c r="Q150" s="668"/>
    </row>
    <row r="151" spans="1:17">
      <c r="A151" s="676" t="s">
        <v>1124</v>
      </c>
      <c r="B151" s="677">
        <v>680</v>
      </c>
      <c r="C151" s="668">
        <v>210</v>
      </c>
      <c r="D151" s="668">
        <v>4</v>
      </c>
      <c r="E151" s="668">
        <v>30</v>
      </c>
      <c r="F151" s="668">
        <v>15</v>
      </c>
      <c r="G151" s="668">
        <f>F151*2/3</f>
        <v>10</v>
      </c>
      <c r="H151" s="668">
        <v>20</v>
      </c>
      <c r="I151" s="668">
        <v>20</v>
      </c>
      <c r="J151" s="668">
        <v>20</v>
      </c>
      <c r="K151" s="678">
        <v>0.2</v>
      </c>
      <c r="L151" s="678">
        <v>0.06</v>
      </c>
      <c r="M151" s="678">
        <v>0.24080000000000001</v>
      </c>
      <c r="N151" s="678">
        <v>3.3160000000000002E-2</v>
      </c>
      <c r="O151" s="668"/>
      <c r="P151" s="668"/>
      <c r="Q151" s="668"/>
    </row>
    <row r="152" spans="1:17">
      <c r="A152" s="676" t="s">
        <v>2202</v>
      </c>
      <c r="B152" s="677">
        <v>450</v>
      </c>
      <c r="C152" s="668">
        <v>125</v>
      </c>
      <c r="D152" s="668">
        <v>6</v>
      </c>
      <c r="E152" s="668">
        <v>60</v>
      </c>
      <c r="F152" s="668">
        <v>30</v>
      </c>
      <c r="G152" s="668">
        <f>F152*2/3</f>
        <v>20</v>
      </c>
      <c r="H152" s="668">
        <v>20</v>
      </c>
      <c r="I152" s="668">
        <v>20</v>
      </c>
      <c r="J152" s="668">
        <v>20</v>
      </c>
      <c r="K152" s="678">
        <v>0.27</v>
      </c>
      <c r="L152" s="678">
        <v>0.105</v>
      </c>
      <c r="M152" s="678">
        <v>0.3</v>
      </c>
      <c r="N152" s="678">
        <v>2.9000000000000001E-2</v>
      </c>
      <c r="O152" s="668"/>
      <c r="P152" s="668"/>
      <c r="Q152" s="668"/>
    </row>
    <row r="153" spans="1:17">
      <c r="A153" s="676" t="s">
        <v>1125</v>
      </c>
      <c r="B153" s="677">
        <v>600</v>
      </c>
      <c r="C153" s="668">
        <v>155</v>
      </c>
      <c r="D153" s="668">
        <v>6</v>
      </c>
      <c r="E153" s="668">
        <v>60</v>
      </c>
      <c r="F153" s="668">
        <v>30</v>
      </c>
      <c r="G153" s="668">
        <f>F153*2/3</f>
        <v>20</v>
      </c>
      <c r="H153" s="668">
        <v>20</v>
      </c>
      <c r="I153" s="668">
        <v>20</v>
      </c>
      <c r="J153" s="668">
        <v>20</v>
      </c>
      <c r="K153" s="678">
        <v>0.18</v>
      </c>
      <c r="L153" s="678">
        <v>0.08</v>
      </c>
      <c r="M153" s="678">
        <v>0.21</v>
      </c>
      <c r="N153" s="678">
        <v>2.5000000000000001E-2</v>
      </c>
      <c r="O153" s="668"/>
      <c r="P153" s="668"/>
      <c r="Q153" s="668"/>
    </row>
  </sheetData>
  <sheetProtection algorithmName="SHA-512" hashValue="42lLaUbNzvyi/88bmCGfh/auizp3LQhzIbeUtQXt2/3CAnQDHMSgUSynC+Tjr+FsyFPmfKc3Gb7IkZu2eiUg7g==" saltValue="r1rtof1bm20JcawI73hcEA==" spinCount="100000" sheet="1" formatCells="0" autoFilter="0"/>
  <sortState ref="A2:G4">
    <sortCondition ref="A2:A4"/>
  </sortState>
  <customSheetViews>
    <customSheetView guid="{0E46878E-35A0-4520-9188-2905702DCB38}">
      <pane ySplit="1" topLeftCell="A2" activePane="bottomLeft" state="frozen"/>
      <selection pane="bottomLeft" activeCell="A12" sqref="A12"/>
      <pageMargins left="0.78740157499999996" right="0.78740157499999996" top="0.984251969" bottom="0.984251969" header="0.4921259845" footer="0.4921259845"/>
      <pageSetup paperSize="9" orientation="portrait" r:id="rId1"/>
      <headerFooter alignWithMargins="0"/>
    </customSheetView>
  </customSheetViews>
  <phoneticPr fontId="2" type="noConversion"/>
  <pageMargins left="0.78740157480314965" right="0.39370078740157483" top="0.78740157480314965" bottom="0.59055118110236227" header="0.31496062992125984" footer="0.31496062992125984"/>
  <pageSetup paperSize="9" scale="49" fitToHeight="2" orientation="portrait" r:id="rId2"/>
  <headerFooter>
    <oddHeader>&amp;L&amp;"-,Standard"&amp;11Alle Angaben ohne Gewähr&amp;R&amp;G</oddHeader>
    <oddFooter>&amp;L&amp;"-,Standard"&amp;11&amp;F&amp;C&amp;"-,Standard"&amp;11&amp;A&amp;R&amp;"-,Standard"&amp;11&amp;P von &amp;N</oddFooter>
  </headerFooter>
  <drawing r:id="rId3"/>
  <legacyDrawing r:id="rId4"/>
  <legacyDrawingHF r:id="rId5"/>
  <tableParts count="1">
    <tablePart r:id="rId6"/>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B2"/>
  <sheetViews>
    <sheetView showGridLines="0" zoomScaleNormal="100" workbookViewId="0">
      <selection activeCell="B9" sqref="B9"/>
    </sheetView>
  </sheetViews>
  <sheetFormatPr baseColWidth="10" defaultColWidth="11.42578125" defaultRowHeight="15"/>
  <cols>
    <col min="1" max="1" width="14" style="36" customWidth="1"/>
    <col min="2" max="2" width="13.28515625" style="36" customWidth="1"/>
    <col min="3" max="16384" width="11.42578125" style="36"/>
  </cols>
  <sheetData>
    <row r="1" spans="1:2" ht="54" customHeight="1">
      <c r="A1" s="738" t="s">
        <v>1179</v>
      </c>
      <c r="B1" s="739" t="s">
        <v>1180</v>
      </c>
    </row>
    <row r="2" spans="1:2">
      <c r="A2" s="740" t="s">
        <v>5</v>
      </c>
      <c r="B2" s="741">
        <v>20</v>
      </c>
    </row>
  </sheetData>
  <sheetProtection algorithmName="SHA-512" hashValue="IyIlUMXa5auiq2k3tRHCQJjopM/KFJHATs+et4WWe8qU5OQwLtxEuy2EGPvaajttANiyJxsyLTb5h68wmBU3Dw==" saltValue="fhtSkgO4xza2BT2Z0GZfVQ==" spinCount="100000" sheet="1" selectLockedCells="1"/>
  <customSheetViews>
    <customSheetView guid="{0E46878E-35A0-4520-9188-2905702DCB38}">
      <selection activeCell="A3" sqref="A3"/>
      <pageMargins left="0.7" right="0.7" top="0.78740157499999996" bottom="0.78740157499999996" header="0.3" footer="0.3"/>
    </customSheetView>
  </customSheetViews>
  <pageMargins left="0.78740157480314965" right="0.39370078740157483" top="0.78740157480314965" bottom="0.59055118110236227" header="0.31496062992125984" footer="0.31496062992125984"/>
  <pageSetup paperSize="9" orientation="portrait" r:id="rId1"/>
  <headerFooter>
    <oddHeader>&amp;L&amp;"-,Standard"&amp;11Alle Angaben ohne Gewähr&amp;R&amp;"-,Standard"&amp;11&amp;G</oddHeader>
    <oddFooter>&amp;L&amp;"-,Standard"&amp;11&amp;F&amp;C&amp;"-,Standard"&amp;11&amp;A&amp;R&amp;"-,Standard"&amp;11&amp;P von &amp;N</oddFooter>
  </headerFooter>
  <drawing r:id="rId2"/>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B61"/>
  <sheetViews>
    <sheetView showGridLines="0" zoomScaleNormal="100" workbookViewId="0">
      <pane ySplit="1" topLeftCell="A2" activePane="bottomLeft" state="frozen"/>
      <selection activeCell="F2" sqref="F2"/>
      <selection pane="bottomLeft" activeCell="F26" sqref="F26"/>
    </sheetView>
  </sheetViews>
  <sheetFormatPr baseColWidth="10" defaultColWidth="11.42578125" defaultRowHeight="15"/>
  <cols>
    <col min="1" max="1" width="36.140625" style="35" customWidth="1"/>
    <col min="2" max="2" width="13.85546875" style="38" customWidth="1"/>
    <col min="3" max="16384" width="11.42578125" style="35"/>
  </cols>
  <sheetData>
    <row r="1" spans="1:2" s="40" customFormat="1" ht="55.5" customHeight="1">
      <c r="A1" s="742" t="s">
        <v>1167</v>
      </c>
      <c r="B1" s="743" t="s">
        <v>1018</v>
      </c>
    </row>
    <row r="2" spans="1:2">
      <c r="A2" s="774" t="s">
        <v>1019</v>
      </c>
      <c r="B2" s="775">
        <v>20</v>
      </c>
    </row>
    <row r="3" spans="1:2">
      <c r="A3" s="774" t="s">
        <v>1020</v>
      </c>
      <c r="B3" s="775">
        <v>10</v>
      </c>
    </row>
    <row r="4" spans="1:2">
      <c r="A4" s="774" t="s">
        <v>1021</v>
      </c>
      <c r="B4" s="775">
        <v>0</v>
      </c>
    </row>
    <row r="5" spans="1:2">
      <c r="A5" s="774" t="s">
        <v>1022</v>
      </c>
      <c r="B5" s="775">
        <v>0</v>
      </c>
    </row>
    <row r="6" spans="1:2">
      <c r="A6" s="774" t="s">
        <v>1023</v>
      </c>
      <c r="B6" s="775">
        <v>20</v>
      </c>
    </row>
    <row r="7" spans="1:2">
      <c r="A7" s="774" t="s">
        <v>1024</v>
      </c>
      <c r="B7" s="775">
        <v>0</v>
      </c>
    </row>
    <row r="8" spans="1:2">
      <c r="A8" s="774" t="s">
        <v>1025</v>
      </c>
      <c r="B8" s="775">
        <v>20</v>
      </c>
    </row>
    <row r="9" spans="1:2">
      <c r="A9" s="774" t="s">
        <v>1026</v>
      </c>
      <c r="B9" s="775">
        <v>20</v>
      </c>
    </row>
    <row r="10" spans="1:2">
      <c r="A10" s="774" t="s">
        <v>1027</v>
      </c>
      <c r="B10" s="775">
        <v>10</v>
      </c>
    </row>
    <row r="11" spans="1:2">
      <c r="A11" s="774" t="s">
        <v>1028</v>
      </c>
      <c r="B11" s="775">
        <v>10</v>
      </c>
    </row>
    <row r="12" spans="1:2">
      <c r="A12" s="774" t="s">
        <v>1029</v>
      </c>
      <c r="B12" s="775">
        <v>0</v>
      </c>
    </row>
    <row r="13" spans="1:2">
      <c r="A13" s="774" t="s">
        <v>1030</v>
      </c>
      <c r="B13" s="775">
        <v>20</v>
      </c>
    </row>
    <row r="14" spans="1:2">
      <c r="A14" s="774" t="s">
        <v>1031</v>
      </c>
      <c r="B14" s="775">
        <v>10</v>
      </c>
    </row>
    <row r="15" spans="1:2">
      <c r="A15" s="774" t="s">
        <v>1032</v>
      </c>
      <c r="B15" s="775">
        <v>20</v>
      </c>
    </row>
    <row r="16" spans="1:2">
      <c r="A16" s="774" t="s">
        <v>1033</v>
      </c>
      <c r="B16" s="775">
        <v>10</v>
      </c>
    </row>
    <row r="17" spans="1:2">
      <c r="A17" s="774" t="s">
        <v>1034</v>
      </c>
      <c r="B17" s="775">
        <v>0</v>
      </c>
    </row>
    <row r="18" spans="1:2">
      <c r="A18" s="774" t="s">
        <v>1035</v>
      </c>
      <c r="B18" s="775">
        <v>10</v>
      </c>
    </row>
    <row r="19" spans="1:2">
      <c r="A19" s="776" t="s">
        <v>1341</v>
      </c>
      <c r="B19" s="777">
        <v>0</v>
      </c>
    </row>
    <row r="61" spans="1:1">
      <c r="A61" s="43"/>
    </row>
  </sheetData>
  <sheetProtection algorithmName="SHA-512" hashValue="qlnd/jPsF0fhaqlwOb9BZ7qi4bcnn5Wjl7pflvDdzY8v0gBE2yU5E9yM4Q5xfd1z7dS0bL5mzw+1qyJTT026+Q==" saltValue="+ALKco4yLVzBEdaDt07WHA==" spinCount="100000" sheet="1" objects="1" scenarios="1"/>
  <sortState ref="A2:D99">
    <sortCondition ref="A2:A99"/>
  </sortState>
  <customSheetViews>
    <customSheetView guid="{0E46878E-35A0-4520-9188-2905702DCB38}">
      <selection activeCell="A37" sqref="A37"/>
      <pageMargins left="0.7" right="0.7" top="0.78740157499999996" bottom="0.78740157499999996" header="0.3" footer="0.3"/>
    </customSheetView>
  </customSheetViews>
  <pageMargins left="0.78740157480314965" right="0.39370078740157483" top="0.78740157480314965" bottom="0.59055118110236227" header="0.31496062992125984" footer="0.31496062992125984"/>
  <pageSetup paperSize="9" orientation="portrait" r:id="rId1"/>
  <headerFooter>
    <oddHeader>&amp;L&amp;"-,Standard"&amp;11Alle Angaben ohne Gewähr&amp;R&amp;"-,Standard"&amp;11&amp;G</oddHeader>
    <oddFooter>&amp;L&amp;"-,Standard"&amp;11&amp;F&amp;C&amp;"-,Standard"&amp;11&amp;A&amp;R&amp;"-,Standard"&amp;11&amp;P von &amp;N</oddFooter>
  </headerFooter>
  <drawing r:id="rId2"/>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B84"/>
  <sheetViews>
    <sheetView showGridLines="0" workbookViewId="0">
      <pane ySplit="1" topLeftCell="A2" activePane="bottomLeft" state="frozen"/>
      <selection activeCell="F2" sqref="F2"/>
      <selection pane="bottomLeft" activeCell="C16" sqref="C16"/>
    </sheetView>
  </sheetViews>
  <sheetFormatPr baseColWidth="10" defaultColWidth="11.42578125" defaultRowHeight="15"/>
  <cols>
    <col min="1" max="1" width="39.42578125" style="1" customWidth="1"/>
    <col min="2" max="2" width="13.85546875" style="2" customWidth="1"/>
    <col min="3" max="16384" width="11.42578125" style="1"/>
  </cols>
  <sheetData>
    <row r="1" spans="1:2" s="44" customFormat="1" ht="55.5" customHeight="1">
      <c r="A1" s="744" t="s">
        <v>1343</v>
      </c>
      <c r="B1" s="745" t="s">
        <v>1018</v>
      </c>
    </row>
    <row r="2" spans="1:2">
      <c r="A2" s="746" t="s">
        <v>1342</v>
      </c>
      <c r="B2" s="747">
        <v>0</v>
      </c>
    </row>
    <row r="3" spans="1:2">
      <c r="A3" s="746" t="s">
        <v>1344</v>
      </c>
      <c r="B3" s="747">
        <v>10</v>
      </c>
    </row>
    <row r="4" spans="1:2">
      <c r="A4" s="746" t="s">
        <v>1345</v>
      </c>
      <c r="B4" s="747">
        <v>10</v>
      </c>
    </row>
    <row r="5" spans="1:2">
      <c r="A5" s="746" t="s">
        <v>1346</v>
      </c>
      <c r="B5" s="747">
        <v>40</v>
      </c>
    </row>
    <row r="6" spans="1:2">
      <c r="A6" s="746" t="s">
        <v>1347</v>
      </c>
      <c r="B6" s="747">
        <v>10</v>
      </c>
    </row>
    <row r="7" spans="1:2">
      <c r="A7" s="746" t="s">
        <v>1348</v>
      </c>
      <c r="B7" s="747">
        <v>0</v>
      </c>
    </row>
    <row r="8" spans="1:2">
      <c r="A8" s="746" t="s">
        <v>1349</v>
      </c>
      <c r="B8" s="747">
        <v>20</v>
      </c>
    </row>
    <row r="9" spans="1:2">
      <c r="A9" s="748" t="s">
        <v>1350</v>
      </c>
      <c r="B9" s="749">
        <v>0</v>
      </c>
    </row>
    <row r="25" spans="1:1" s="2" customFormat="1">
      <c r="A25" s="1"/>
    </row>
    <row r="38" spans="1:1" s="2" customFormat="1">
      <c r="A38" s="1"/>
    </row>
    <row r="39" spans="1:1" s="2" customFormat="1">
      <c r="A39" s="1"/>
    </row>
    <row r="40" spans="1:1" s="2" customFormat="1">
      <c r="A40" s="1"/>
    </row>
    <row r="41" spans="1:1" s="2" customFormat="1">
      <c r="A41" s="1"/>
    </row>
    <row r="42" spans="1:1" s="2" customFormat="1">
      <c r="A42" s="1"/>
    </row>
    <row r="43" spans="1:1" s="2" customFormat="1">
      <c r="A43" s="1"/>
    </row>
    <row r="44" spans="1:1" s="2" customFormat="1">
      <c r="A44" s="1"/>
    </row>
    <row r="52" spans="1:1" s="2" customFormat="1">
      <c r="A52" s="45"/>
    </row>
    <row r="62" spans="1:1" s="2" customFormat="1">
      <c r="A62" s="1"/>
    </row>
    <row r="63" spans="1:1" s="2" customFormat="1">
      <c r="A63" s="1"/>
    </row>
    <row r="64" spans="1:1" s="2" customFormat="1">
      <c r="A64" s="1"/>
    </row>
    <row r="66" spans="1:1" s="2" customFormat="1">
      <c r="A66" s="1"/>
    </row>
    <row r="67" spans="1:1" s="2" customFormat="1">
      <c r="A67" s="1"/>
    </row>
    <row r="68" spans="1:1" s="2" customFormat="1">
      <c r="A68" s="1"/>
    </row>
    <row r="69" spans="1:1" s="2" customFormat="1">
      <c r="A69" s="1"/>
    </row>
    <row r="70" spans="1:1" s="2" customFormat="1">
      <c r="A70" s="1"/>
    </row>
    <row r="71" spans="1:1" s="2" customFormat="1">
      <c r="A71" s="1"/>
    </row>
    <row r="72" spans="1:1" s="2" customFormat="1">
      <c r="A72" s="1"/>
    </row>
    <row r="73" spans="1:1" s="2" customFormat="1">
      <c r="A73" s="1"/>
    </row>
    <row r="74" spans="1:1" s="2" customFormat="1">
      <c r="A74" s="1"/>
    </row>
    <row r="75" spans="1:1" s="2" customFormat="1">
      <c r="A75" s="1"/>
    </row>
    <row r="76" spans="1:1" s="2" customFormat="1">
      <c r="A76" s="1"/>
    </row>
    <row r="77" spans="1:1" s="2" customFormat="1">
      <c r="A77" s="1"/>
    </row>
    <row r="78" spans="1:1" s="2" customFormat="1">
      <c r="A78" s="1"/>
    </row>
    <row r="79" spans="1:1" s="2" customFormat="1">
      <c r="A79" s="1"/>
    </row>
    <row r="83" spans="1:1" s="2" customFormat="1">
      <c r="A83" s="1"/>
    </row>
    <row r="84" spans="1:1" s="2" customFormat="1">
      <c r="A84" s="1"/>
    </row>
  </sheetData>
  <sheetProtection algorithmName="SHA-512" hashValue="9kN7mBXaPmLl17B5+x1T4OaK9UKCYsPxc451Lr0RZ8Mv3i6OXzZ2fWurML9NxPucOe5yvCtVmu5FdW+SXUcZ5Q==" saltValue="rCbbn0cImI4/kvcxq3ncNg==" spinCount="100000" sheet="1" objects="1" scenarios="1"/>
  <pageMargins left="0.78740157480314965" right="0.39370078740157483" top="0.78740157480314965" bottom="0.59055118110236227" header="0.31496062992125984" footer="0.31496062992125984"/>
  <pageSetup paperSize="9" orientation="portrait" r:id="rId1"/>
  <headerFooter>
    <oddHeader>&amp;L&amp;"-,Standard"&amp;11Alle Angaben ohne Gewähr&amp;R&amp;"-,Standard"&amp;11&amp;G</oddHeader>
    <oddFooter>&amp;L&amp;"-,Standard"&amp;11&amp;F&amp;C&amp;"-,Standard"&amp;11&amp;A&amp;R&amp;"-,Standard"&amp;11&amp;P von &amp;N</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P56"/>
  <sheetViews>
    <sheetView showGridLines="0" tabSelected="1" showWhiteSpace="0" zoomScaleNormal="100" zoomScaleSheetLayoutView="100" workbookViewId="0">
      <selection activeCell="D9" sqref="D9"/>
    </sheetView>
  </sheetViews>
  <sheetFormatPr baseColWidth="10" defaultColWidth="11.42578125" defaultRowHeight="21"/>
  <cols>
    <col min="1" max="1" width="2.85546875" style="415" customWidth="1"/>
    <col min="2" max="2" width="108.42578125" style="415" customWidth="1"/>
    <col min="3" max="3" width="33.140625" style="415" customWidth="1"/>
    <col min="4" max="4" width="11" style="415" customWidth="1"/>
    <col min="5" max="5" width="5.140625" style="415" customWidth="1"/>
    <col min="6" max="6" width="15.42578125" style="415" customWidth="1"/>
    <col min="7" max="7" width="19.28515625" style="415" customWidth="1"/>
    <col min="8" max="8" width="17.42578125" style="415" customWidth="1"/>
    <col min="9" max="10" width="11.42578125" style="415"/>
    <col min="11" max="11" width="12.42578125" style="415" customWidth="1"/>
    <col min="12" max="12" width="16.7109375" style="415" customWidth="1"/>
    <col min="13" max="16384" width="11.42578125" style="415"/>
  </cols>
  <sheetData>
    <row r="1" spans="1:16" ht="31.5">
      <c r="A1" s="414" t="s">
        <v>1355</v>
      </c>
      <c r="C1" s="414"/>
      <c r="D1" s="414"/>
      <c r="E1" s="414"/>
      <c r="F1" s="414"/>
      <c r="G1" s="414"/>
      <c r="H1" s="414"/>
      <c r="I1" s="416"/>
      <c r="J1" s="416"/>
      <c r="K1" s="416"/>
      <c r="L1" s="178"/>
    </row>
    <row r="2" spans="1:16" ht="31.5">
      <c r="A2" s="628" t="s">
        <v>1897</v>
      </c>
      <c r="C2" s="414"/>
      <c r="D2" s="414"/>
      <c r="E2" s="414"/>
      <c r="F2" s="414"/>
      <c r="G2" s="414"/>
      <c r="H2" s="414"/>
      <c r="I2" s="624"/>
      <c r="J2" s="624"/>
      <c r="K2" s="624"/>
      <c r="L2" s="178"/>
    </row>
    <row r="3" spans="1:16" ht="35.25" customHeight="1">
      <c r="A3" s="417" t="s">
        <v>1356</v>
      </c>
      <c r="C3" s="418"/>
      <c r="D3" s="418"/>
      <c r="E3" s="418"/>
      <c r="F3" s="418"/>
      <c r="G3" s="418"/>
      <c r="H3" s="418"/>
      <c r="I3" s="416"/>
      <c r="J3" s="416"/>
      <c r="K3" s="416"/>
      <c r="L3" s="416"/>
    </row>
    <row r="4" spans="1:16" ht="23.25">
      <c r="A4" s="179" t="s">
        <v>1747</v>
      </c>
      <c r="C4" s="416"/>
      <c r="D4" s="416"/>
      <c r="E4" s="419"/>
      <c r="F4" s="419"/>
      <c r="G4" s="420"/>
      <c r="H4" s="421"/>
      <c r="I4" s="416"/>
      <c r="J4" s="416"/>
      <c r="K4" s="416"/>
      <c r="L4" s="416"/>
      <c r="M4" s="416"/>
      <c r="N4" s="416"/>
      <c r="O4" s="416"/>
      <c r="P4" s="422"/>
    </row>
    <row r="5" spans="1:16">
      <c r="A5" s="492" t="s">
        <v>1263</v>
      </c>
      <c r="C5" s="491"/>
      <c r="D5" s="491"/>
      <c r="E5" s="419"/>
      <c r="F5" s="419"/>
      <c r="G5" s="420"/>
      <c r="H5" s="421"/>
      <c r="I5" s="491"/>
      <c r="J5" s="491"/>
      <c r="K5" s="491"/>
      <c r="L5" s="491"/>
      <c r="M5" s="491"/>
      <c r="N5" s="491"/>
      <c r="O5" s="491"/>
      <c r="P5" s="422"/>
    </row>
    <row r="6" spans="1:16" ht="26.25" customHeight="1">
      <c r="A6" s="423" t="s">
        <v>1267</v>
      </c>
      <c r="C6" s="424"/>
      <c r="D6" s="421"/>
      <c r="E6" s="416"/>
      <c r="F6" s="416"/>
      <c r="G6" s="416"/>
      <c r="H6" s="416"/>
      <c r="I6" s="416"/>
      <c r="J6" s="416"/>
      <c r="K6" s="416"/>
      <c r="L6" s="416"/>
      <c r="M6" s="416"/>
      <c r="N6" s="416"/>
      <c r="O6" s="416"/>
      <c r="P6" s="416"/>
    </row>
    <row r="7" spans="1:16" s="425" customFormat="1" ht="48" customHeight="1">
      <c r="A7" s="515" t="s">
        <v>1262</v>
      </c>
      <c r="B7" s="783" t="s">
        <v>1906</v>
      </c>
      <c r="C7" s="426"/>
      <c r="D7" s="426"/>
      <c r="E7" s="426"/>
      <c r="F7" s="426"/>
      <c r="G7" s="426"/>
      <c r="H7" s="427"/>
      <c r="I7" s="427"/>
      <c r="J7" s="427"/>
      <c r="K7" s="427"/>
      <c r="L7" s="427"/>
      <c r="M7" s="427"/>
      <c r="N7" s="427"/>
      <c r="O7" s="427"/>
      <c r="P7" s="427"/>
    </row>
    <row r="8" spans="1:16" s="425" customFormat="1" ht="34.5" customHeight="1">
      <c r="A8" s="515" t="s">
        <v>1262</v>
      </c>
      <c r="B8" s="783" t="s">
        <v>1905</v>
      </c>
      <c r="C8" s="426"/>
      <c r="D8" s="426"/>
      <c r="E8" s="426"/>
      <c r="F8" s="426"/>
      <c r="G8" s="426"/>
      <c r="H8" s="427"/>
      <c r="I8" s="427"/>
      <c r="J8" s="427"/>
      <c r="K8" s="427"/>
      <c r="L8" s="427"/>
      <c r="M8" s="427"/>
      <c r="N8" s="427"/>
      <c r="O8" s="427"/>
      <c r="P8" s="427"/>
    </row>
    <row r="9" spans="1:16" ht="18" customHeight="1">
      <c r="A9" s="515" t="s">
        <v>1262</v>
      </c>
      <c r="B9" s="532" t="s">
        <v>1785</v>
      </c>
      <c r="C9" s="429"/>
      <c r="D9" s="429"/>
      <c r="E9" s="429"/>
      <c r="F9" s="429"/>
      <c r="G9" s="429"/>
      <c r="H9" s="416"/>
      <c r="I9" s="416"/>
      <c r="J9" s="416"/>
      <c r="K9" s="416"/>
      <c r="L9" s="416"/>
      <c r="M9" s="416"/>
      <c r="N9" s="416"/>
      <c r="O9" s="416"/>
      <c r="P9" s="416"/>
    </row>
    <row r="10" spans="1:16" ht="33" customHeight="1">
      <c r="A10" s="515" t="s">
        <v>1262</v>
      </c>
      <c r="B10" s="783" t="s">
        <v>1784</v>
      </c>
      <c r="C10" s="430"/>
      <c r="D10" s="429"/>
      <c r="E10" s="429"/>
      <c r="F10" s="429"/>
      <c r="G10" s="429"/>
      <c r="H10" s="533"/>
      <c r="I10" s="533"/>
      <c r="J10" s="533"/>
      <c r="K10" s="533"/>
      <c r="L10" s="533"/>
      <c r="M10" s="533"/>
      <c r="N10" s="533"/>
      <c r="O10" s="533"/>
      <c r="P10" s="533"/>
    </row>
    <row r="11" spans="1:16">
      <c r="A11" s="516" t="s">
        <v>1262</v>
      </c>
      <c r="B11" s="783" t="s">
        <v>1786</v>
      </c>
      <c r="C11" s="430"/>
      <c r="D11" s="429"/>
      <c r="E11" s="429"/>
      <c r="F11" s="429"/>
      <c r="G11" s="429"/>
      <c r="H11" s="429"/>
      <c r="I11" s="429"/>
      <c r="J11" s="429"/>
      <c r="K11" s="429"/>
      <c r="L11" s="429"/>
      <c r="M11" s="437"/>
      <c r="N11" s="437"/>
      <c r="O11" s="437"/>
      <c r="P11" s="416"/>
    </row>
    <row r="12" spans="1:16" s="434" customFormat="1" ht="30" customHeight="1">
      <c r="A12" s="964" t="s">
        <v>1320</v>
      </c>
      <c r="B12" s="964"/>
      <c r="C12" s="431"/>
      <c r="D12" s="432"/>
      <c r="E12" s="432"/>
      <c r="F12" s="432"/>
      <c r="G12" s="432"/>
      <c r="H12" s="433"/>
      <c r="I12" s="433"/>
      <c r="J12" s="433"/>
      <c r="K12" s="433"/>
      <c r="L12" s="433"/>
      <c r="M12" s="433"/>
      <c r="N12" s="433"/>
      <c r="O12" s="433"/>
      <c r="P12" s="433"/>
    </row>
    <row r="13" spans="1:16" ht="45">
      <c r="A13" s="516" t="s">
        <v>1262</v>
      </c>
      <c r="B13" s="428" t="s">
        <v>1779</v>
      </c>
      <c r="C13" s="430"/>
      <c r="D13" s="429"/>
      <c r="E13" s="429"/>
      <c r="F13" s="429"/>
      <c r="G13" s="429"/>
      <c r="H13" s="416"/>
      <c r="I13" s="416"/>
      <c r="J13" s="416"/>
      <c r="K13" s="416"/>
      <c r="L13" s="416"/>
      <c r="M13" s="416"/>
      <c r="N13" s="416"/>
      <c r="O13" s="416"/>
      <c r="P13" s="416"/>
    </row>
    <row r="14" spans="1:16" ht="30" customHeight="1">
      <c r="A14" s="964" t="s">
        <v>1321</v>
      </c>
      <c r="B14" s="964"/>
      <c r="C14" s="800" t="s">
        <v>1907</v>
      </c>
      <c r="D14" s="429"/>
      <c r="E14" s="429"/>
      <c r="F14" s="429"/>
      <c r="G14" s="429"/>
      <c r="H14" s="416"/>
      <c r="I14" s="416"/>
      <c r="J14" s="416"/>
      <c r="K14" s="416"/>
      <c r="L14" s="416"/>
      <c r="M14" s="416"/>
      <c r="N14" s="416"/>
      <c r="O14" s="416"/>
      <c r="P14" s="416"/>
    </row>
    <row r="15" spans="1:16" ht="107.25" customHeight="1">
      <c r="A15" s="516" t="s">
        <v>1262</v>
      </c>
      <c r="B15" s="428" t="s">
        <v>1746</v>
      </c>
      <c r="C15" s="801" t="s">
        <v>1818</v>
      </c>
      <c r="D15" s="429"/>
      <c r="E15" s="429"/>
      <c r="F15" s="429"/>
      <c r="G15" s="429"/>
      <c r="H15" s="416"/>
      <c r="I15" s="416"/>
      <c r="J15" s="416"/>
      <c r="K15" s="416"/>
      <c r="L15" s="416"/>
      <c r="M15" s="416"/>
      <c r="N15" s="416"/>
      <c r="O15" s="416"/>
      <c r="P15" s="416"/>
    </row>
    <row r="16" spans="1:16" ht="31.5" customHeight="1">
      <c r="A16" s="516" t="s">
        <v>1262</v>
      </c>
      <c r="B16" s="428" t="s">
        <v>1354</v>
      </c>
      <c r="D16" s="435"/>
      <c r="E16" s="416"/>
      <c r="F16" s="416"/>
      <c r="G16" s="416"/>
      <c r="H16" s="416"/>
      <c r="I16" s="416"/>
      <c r="J16" s="416"/>
      <c r="K16" s="416"/>
      <c r="L16" s="416"/>
      <c r="M16" s="416"/>
      <c r="N16" s="416"/>
      <c r="O16" s="416"/>
      <c r="P16" s="416"/>
    </row>
    <row r="17" spans="1:16" ht="33" customHeight="1">
      <c r="A17" s="516" t="s">
        <v>1262</v>
      </c>
      <c r="B17" s="436" t="s">
        <v>1266</v>
      </c>
      <c r="C17" s="782"/>
      <c r="D17" s="429"/>
      <c r="E17" s="429"/>
      <c r="F17" s="429"/>
      <c r="G17" s="429"/>
      <c r="H17" s="429"/>
      <c r="I17" s="429"/>
      <c r="J17" s="429"/>
      <c r="K17" s="429"/>
      <c r="L17" s="429"/>
      <c r="M17" s="437"/>
      <c r="N17" s="437"/>
      <c r="O17" s="437"/>
      <c r="P17" s="416"/>
    </row>
    <row r="18" spans="1:16">
      <c r="A18" s="516" t="s">
        <v>1262</v>
      </c>
      <c r="B18" s="436" t="s">
        <v>1382</v>
      </c>
      <c r="C18" s="416"/>
      <c r="D18" s="429"/>
      <c r="E18" s="429"/>
      <c r="F18" s="429"/>
      <c r="G18" s="429"/>
      <c r="H18" s="429"/>
      <c r="I18" s="429"/>
      <c r="J18" s="429"/>
      <c r="K18" s="429"/>
      <c r="L18" s="429"/>
      <c r="M18" s="437"/>
      <c r="N18" s="437"/>
      <c r="O18" s="437"/>
      <c r="P18" s="416"/>
    </row>
    <row r="19" spans="1:16" ht="47.25" customHeight="1">
      <c r="A19" s="516" t="s">
        <v>1262</v>
      </c>
      <c r="B19" s="428" t="s">
        <v>1264</v>
      </c>
      <c r="C19" s="416"/>
      <c r="D19" s="429"/>
      <c r="E19" s="429"/>
      <c r="F19" s="429"/>
      <c r="G19" s="429"/>
      <c r="H19" s="429"/>
      <c r="I19" s="429"/>
      <c r="J19" s="429"/>
      <c r="K19" s="429"/>
      <c r="L19" s="429"/>
      <c r="M19" s="437"/>
      <c r="N19" s="437"/>
      <c r="O19" s="437"/>
      <c r="P19" s="416"/>
    </row>
    <row r="20" spans="1:16" ht="30">
      <c r="A20" s="516" t="s">
        <v>1262</v>
      </c>
      <c r="B20" s="428" t="s">
        <v>1909</v>
      </c>
      <c r="C20" s="430"/>
      <c r="D20" s="429"/>
      <c r="E20" s="429"/>
      <c r="F20" s="429"/>
      <c r="G20" s="429"/>
      <c r="H20" s="429"/>
      <c r="I20" s="429"/>
      <c r="J20" s="429"/>
      <c r="K20" s="429"/>
      <c r="L20" s="429"/>
      <c r="M20" s="437"/>
      <c r="N20" s="437"/>
      <c r="O20" s="437"/>
      <c r="P20" s="416"/>
    </row>
    <row r="21" spans="1:16" ht="33">
      <c r="A21" s="516" t="s">
        <v>1262</v>
      </c>
      <c r="B21" s="428" t="s">
        <v>1910</v>
      </c>
      <c r="C21" s="430"/>
      <c r="D21" s="429"/>
      <c r="E21" s="429"/>
      <c r="F21" s="429"/>
      <c r="G21" s="429"/>
      <c r="H21" s="429"/>
      <c r="I21" s="429"/>
      <c r="J21" s="429"/>
      <c r="K21" s="429"/>
      <c r="L21" s="429"/>
      <c r="M21" s="437"/>
      <c r="N21" s="437"/>
      <c r="O21" s="437"/>
      <c r="P21" s="416"/>
    </row>
    <row r="22" spans="1:16" ht="30" customHeight="1">
      <c r="A22" s="965" t="s">
        <v>1759</v>
      </c>
      <c r="B22" s="965"/>
      <c r="C22" s="430"/>
      <c r="D22" s="429"/>
      <c r="E22" s="429"/>
      <c r="F22" s="429"/>
      <c r="G22" s="429"/>
      <c r="H22" s="429"/>
      <c r="I22" s="429"/>
      <c r="J22" s="429"/>
      <c r="K22" s="429"/>
      <c r="L22" s="429"/>
      <c r="M22" s="437"/>
      <c r="N22" s="437"/>
      <c r="O22" s="437"/>
      <c r="P22" s="416"/>
    </row>
    <row r="23" spans="1:16" ht="84.75" customHeight="1">
      <c r="A23" s="516" t="s">
        <v>1262</v>
      </c>
      <c r="B23" s="428" t="s">
        <v>1911</v>
      </c>
      <c r="C23" s="438"/>
      <c r="D23" s="429"/>
      <c r="E23" s="429"/>
      <c r="F23" s="429"/>
      <c r="G23" s="429"/>
      <c r="H23" s="429"/>
      <c r="I23" s="429"/>
      <c r="J23" s="429"/>
      <c r="K23" s="429"/>
      <c r="L23" s="429"/>
      <c r="M23" s="437"/>
      <c r="N23" s="437"/>
      <c r="O23" s="437"/>
      <c r="P23" s="416"/>
    </row>
    <row r="24" spans="1:16" ht="34.5" customHeight="1">
      <c r="A24" s="516" t="s">
        <v>1262</v>
      </c>
      <c r="B24" s="428" t="s">
        <v>1383</v>
      </c>
      <c r="C24" s="430"/>
      <c r="D24" s="429"/>
      <c r="E24" s="429"/>
      <c r="F24" s="429"/>
      <c r="G24" s="429"/>
      <c r="H24" s="429"/>
      <c r="I24" s="429"/>
      <c r="J24" s="429"/>
      <c r="K24" s="429"/>
      <c r="L24" s="429"/>
      <c r="M24" s="437"/>
      <c r="N24" s="437"/>
      <c r="O24" s="437"/>
      <c r="P24" s="416"/>
    </row>
    <row r="25" spans="1:16" ht="30">
      <c r="A25" s="516" t="s">
        <v>1262</v>
      </c>
      <c r="B25" s="428" t="s">
        <v>1912</v>
      </c>
      <c r="C25" s="430"/>
      <c r="D25" s="429"/>
      <c r="E25" s="429"/>
      <c r="F25" s="429"/>
      <c r="G25" s="429"/>
      <c r="H25" s="429"/>
      <c r="I25" s="429"/>
      <c r="J25" s="429"/>
      <c r="K25" s="429"/>
      <c r="L25" s="429"/>
      <c r="M25" s="437"/>
      <c r="N25" s="437"/>
      <c r="O25" s="437"/>
      <c r="P25" s="416"/>
    </row>
    <row r="26" spans="1:16" ht="30" customHeight="1">
      <c r="A26" s="965" t="s">
        <v>1895</v>
      </c>
      <c r="B26" s="965"/>
      <c r="C26" s="430"/>
      <c r="D26" s="429"/>
      <c r="E26" s="429"/>
      <c r="F26" s="429"/>
      <c r="G26" s="429"/>
      <c r="H26" s="429"/>
      <c r="I26" s="429"/>
      <c r="J26" s="429"/>
      <c r="K26" s="429"/>
      <c r="L26" s="429"/>
      <c r="M26" s="416"/>
      <c r="N26" s="416"/>
      <c r="O26" s="416"/>
      <c r="P26" s="416"/>
    </row>
    <row r="27" spans="1:16" ht="49.5" customHeight="1">
      <c r="A27" s="516" t="s">
        <v>1262</v>
      </c>
      <c r="B27" s="428" t="s">
        <v>1913</v>
      </c>
      <c r="C27" s="416"/>
      <c r="D27" s="435"/>
      <c r="E27" s="416"/>
      <c r="F27" s="416"/>
      <c r="G27" s="416"/>
      <c r="H27" s="416"/>
      <c r="I27" s="416"/>
      <c r="J27" s="416"/>
      <c r="K27" s="416"/>
      <c r="L27" s="416"/>
      <c r="M27" s="416"/>
      <c r="N27" s="416"/>
      <c r="O27" s="416"/>
      <c r="P27" s="416"/>
    </row>
    <row r="28" spans="1:16" ht="51.75" customHeight="1">
      <c r="A28" s="516" t="s">
        <v>1262</v>
      </c>
      <c r="B28" s="445" t="s">
        <v>1914</v>
      </c>
      <c r="C28" s="446"/>
      <c r="D28" s="435"/>
      <c r="E28" s="446"/>
      <c r="F28" s="446"/>
      <c r="G28" s="446"/>
      <c r="H28" s="446"/>
      <c r="I28" s="446"/>
      <c r="J28" s="446"/>
      <c r="K28" s="446"/>
      <c r="L28" s="446"/>
      <c r="M28" s="446"/>
      <c r="N28" s="446"/>
      <c r="O28" s="446"/>
      <c r="P28" s="446"/>
    </row>
    <row r="29" spans="1:16" ht="54.75" customHeight="1">
      <c r="A29" s="516" t="s">
        <v>1262</v>
      </c>
      <c r="B29" s="551" t="s">
        <v>1813</v>
      </c>
      <c r="C29" s="552"/>
      <c r="D29" s="435"/>
      <c r="E29" s="552"/>
      <c r="F29" s="552"/>
      <c r="G29" s="552"/>
      <c r="H29" s="552"/>
      <c r="I29" s="552"/>
      <c r="J29" s="552"/>
      <c r="K29" s="552"/>
      <c r="L29" s="552"/>
      <c r="M29" s="552"/>
      <c r="N29" s="552"/>
      <c r="O29" s="552"/>
      <c r="P29" s="552"/>
    </row>
    <row r="30" spans="1:16" ht="30">
      <c r="A30" s="516" t="s">
        <v>1262</v>
      </c>
      <c r="B30" s="428" t="s">
        <v>1797</v>
      </c>
      <c r="C30" s="416"/>
      <c r="D30" s="421"/>
      <c r="E30" s="416"/>
      <c r="F30" s="416"/>
      <c r="G30" s="416"/>
      <c r="H30" s="416"/>
      <c r="I30" s="416"/>
      <c r="J30" s="416"/>
      <c r="K30" s="416"/>
      <c r="L30" s="416"/>
      <c r="M30" s="416"/>
      <c r="N30" s="416"/>
      <c r="O30" s="416"/>
      <c r="P30" s="416"/>
    </row>
    <row r="31" spans="1:16" ht="6.75" customHeight="1">
      <c r="B31" s="428"/>
      <c r="C31" s="416"/>
      <c r="D31" s="421"/>
      <c r="E31" s="416"/>
      <c r="F31" s="416"/>
      <c r="G31" s="416"/>
      <c r="H31" s="416"/>
      <c r="I31" s="416"/>
      <c r="J31" s="416"/>
      <c r="K31" s="416"/>
      <c r="L31" s="416"/>
      <c r="M31" s="416"/>
      <c r="N31" s="416"/>
      <c r="O31" s="416"/>
      <c r="P31" s="416"/>
    </row>
    <row r="32" spans="1:16" ht="21" customHeight="1">
      <c r="A32" s="963" t="s">
        <v>1258</v>
      </c>
      <c r="B32" s="963"/>
      <c r="C32" s="416"/>
      <c r="D32" s="421"/>
      <c r="E32" s="416"/>
      <c r="F32" s="416"/>
      <c r="G32" s="416"/>
      <c r="H32" s="421"/>
      <c r="I32" s="416"/>
      <c r="J32" s="416"/>
      <c r="K32" s="416"/>
      <c r="L32" s="416"/>
      <c r="M32" s="416"/>
      <c r="N32" s="416"/>
      <c r="O32" s="416"/>
      <c r="P32" s="416"/>
    </row>
    <row r="33" spans="1:16" ht="15" customHeight="1">
      <c r="A33" s="428"/>
      <c r="B33" s="428" t="s">
        <v>1265</v>
      </c>
      <c r="C33" s="421"/>
      <c r="D33" s="421"/>
      <c r="E33" s="416"/>
      <c r="F33" s="416"/>
      <c r="G33" s="416"/>
      <c r="H33" s="421"/>
      <c r="I33" s="416"/>
      <c r="J33" s="416"/>
      <c r="K33" s="416"/>
      <c r="L33" s="416"/>
      <c r="M33" s="416"/>
      <c r="N33" s="416"/>
      <c r="O33" s="416"/>
      <c r="P33" s="416"/>
    </row>
    <row r="34" spans="1:16" ht="9.75" customHeight="1">
      <c r="B34" s="490"/>
      <c r="C34" s="491"/>
      <c r="D34" s="421"/>
      <c r="E34" s="491"/>
      <c r="F34" s="491"/>
      <c r="G34" s="491"/>
      <c r="H34" s="421"/>
      <c r="I34" s="491"/>
      <c r="J34" s="491"/>
      <c r="K34" s="491"/>
      <c r="L34" s="491"/>
      <c r="M34" s="491"/>
      <c r="N34" s="491"/>
      <c r="O34" s="491"/>
      <c r="P34" s="491"/>
    </row>
    <row r="35" spans="1:16" ht="27" customHeight="1">
      <c r="A35" s="423" t="s">
        <v>1760</v>
      </c>
      <c r="B35" s="423"/>
      <c r="C35" s="416"/>
      <c r="D35" s="421"/>
      <c r="E35" s="421"/>
      <c r="F35" s="421"/>
      <c r="G35" s="421"/>
      <c r="H35" s="421"/>
      <c r="I35" s="421"/>
      <c r="J35" s="421"/>
      <c r="K35" s="421"/>
      <c r="L35" s="416"/>
      <c r="M35" s="416"/>
      <c r="N35" s="416"/>
      <c r="O35" s="416"/>
      <c r="P35" s="416"/>
    </row>
    <row r="36" spans="1:16" ht="21" customHeight="1">
      <c r="A36" s="966" t="s">
        <v>1765</v>
      </c>
      <c r="B36" s="966"/>
      <c r="C36" s="439"/>
      <c r="D36" s="439"/>
      <c r="E36" s="439"/>
      <c r="F36" s="439"/>
      <c r="G36" s="439"/>
      <c r="H36" s="439"/>
      <c r="I36" s="439"/>
      <c r="J36" s="439"/>
      <c r="K36" s="421"/>
      <c r="L36" s="416"/>
      <c r="M36" s="416"/>
      <c r="N36" s="416"/>
      <c r="O36" s="416"/>
      <c r="P36" s="416"/>
    </row>
    <row r="37" spans="1:16" ht="33.75" customHeight="1">
      <c r="A37" s="513" t="s">
        <v>1262</v>
      </c>
      <c r="B37" s="513" t="s">
        <v>1915</v>
      </c>
      <c r="C37" s="513"/>
      <c r="D37" s="513"/>
      <c r="E37" s="513"/>
      <c r="F37" s="513"/>
      <c r="G37" s="513"/>
      <c r="H37" s="513"/>
      <c r="I37" s="513"/>
      <c r="J37" s="513"/>
      <c r="K37" s="421"/>
      <c r="L37" s="514"/>
      <c r="M37" s="514"/>
      <c r="N37" s="514"/>
      <c r="O37" s="514"/>
      <c r="P37" s="514"/>
    </row>
    <row r="38" spans="1:16" ht="33" customHeight="1">
      <c r="A38" s="513" t="s">
        <v>1262</v>
      </c>
      <c r="B38" s="513" t="s">
        <v>1916</v>
      </c>
      <c r="C38" s="513"/>
      <c r="D38" s="513"/>
      <c r="E38" s="513"/>
      <c r="F38" s="513"/>
      <c r="G38" s="513"/>
      <c r="H38" s="513"/>
      <c r="I38" s="513"/>
      <c r="J38" s="513"/>
      <c r="K38" s="421"/>
      <c r="L38" s="514"/>
      <c r="M38" s="514"/>
      <c r="N38" s="514"/>
      <c r="O38" s="514"/>
      <c r="P38" s="514"/>
    </row>
    <row r="39" spans="1:16" ht="34.5" customHeight="1">
      <c r="A39" s="513" t="s">
        <v>1262</v>
      </c>
      <c r="B39" s="513" t="s">
        <v>1917</v>
      </c>
      <c r="C39" s="513"/>
      <c r="D39" s="513"/>
      <c r="E39" s="513"/>
      <c r="F39" s="513"/>
      <c r="G39" s="513"/>
      <c r="H39" s="513"/>
      <c r="I39" s="513"/>
      <c r="J39" s="513"/>
      <c r="K39" s="421"/>
      <c r="L39" s="514"/>
      <c r="M39" s="514"/>
      <c r="N39" s="514"/>
      <c r="O39" s="514"/>
      <c r="P39" s="514"/>
    </row>
    <row r="40" spans="1:16" ht="46.5" customHeight="1">
      <c r="A40" s="513" t="s">
        <v>1262</v>
      </c>
      <c r="B40" s="513" t="s">
        <v>1761</v>
      </c>
      <c r="C40" s="513"/>
      <c r="D40" s="513"/>
      <c r="E40" s="513"/>
      <c r="F40" s="513"/>
      <c r="G40" s="513"/>
      <c r="H40" s="513"/>
      <c r="I40" s="513"/>
      <c r="J40" s="513"/>
      <c r="K40" s="421"/>
      <c r="L40" s="514"/>
      <c r="M40" s="514"/>
      <c r="N40" s="514"/>
      <c r="O40" s="514"/>
      <c r="P40" s="514"/>
    </row>
    <row r="41" spans="1:16" ht="21" customHeight="1">
      <c r="A41" s="966" t="s">
        <v>1766</v>
      </c>
      <c r="B41" s="966"/>
      <c r="C41" s="428"/>
      <c r="D41" s="428"/>
      <c r="E41" s="428"/>
      <c r="F41" s="428"/>
      <c r="G41" s="428"/>
      <c r="H41" s="428"/>
      <c r="I41" s="428"/>
      <c r="J41" s="428"/>
      <c r="K41" s="421"/>
      <c r="L41" s="416"/>
      <c r="M41" s="416"/>
      <c r="N41" s="416"/>
      <c r="O41" s="416"/>
      <c r="P41" s="416"/>
    </row>
    <row r="42" spans="1:16" ht="48" customHeight="1">
      <c r="A42" s="513" t="s">
        <v>1767</v>
      </c>
      <c r="B42" s="513" t="s">
        <v>1762</v>
      </c>
      <c r="C42" s="428"/>
      <c r="D42" s="428"/>
      <c r="E42" s="428"/>
      <c r="F42" s="428"/>
      <c r="G42" s="428"/>
      <c r="H42" s="428"/>
      <c r="I42" s="428"/>
      <c r="J42" s="428"/>
      <c r="K42" s="421"/>
      <c r="L42" s="416"/>
      <c r="M42" s="416"/>
      <c r="N42" s="416"/>
      <c r="O42" s="416"/>
      <c r="P42" s="416"/>
    </row>
    <row r="43" spans="1:16" ht="46.5" customHeight="1">
      <c r="A43" s="513" t="s">
        <v>1768</v>
      </c>
      <c r="B43" s="513" t="s">
        <v>1763</v>
      </c>
      <c r="C43" s="428"/>
      <c r="D43" s="428"/>
      <c r="E43" s="428"/>
      <c r="F43" s="428"/>
      <c r="G43" s="428"/>
      <c r="H43" s="428"/>
      <c r="I43" s="428"/>
      <c r="J43" s="428"/>
      <c r="K43" s="421"/>
      <c r="L43" s="416"/>
      <c r="M43" s="416"/>
      <c r="N43" s="416"/>
      <c r="O43" s="416"/>
      <c r="P43" s="416"/>
    </row>
    <row r="44" spans="1:16" ht="48.75" customHeight="1">
      <c r="A44" s="513" t="s">
        <v>1769</v>
      </c>
      <c r="B44" s="513" t="s">
        <v>1764</v>
      </c>
      <c r="C44" s="428"/>
      <c r="D44" s="428"/>
      <c r="E44" s="428"/>
      <c r="F44" s="428"/>
      <c r="G44" s="428"/>
      <c r="H44" s="428"/>
      <c r="I44" s="428"/>
      <c r="J44" s="428"/>
      <c r="K44" s="421"/>
      <c r="L44" s="416"/>
      <c r="M44" s="416"/>
      <c r="N44" s="416"/>
      <c r="O44" s="416"/>
      <c r="P44" s="416"/>
    </row>
    <row r="45" spans="1:16" ht="21" customHeight="1">
      <c r="A45" s="966" t="s">
        <v>1814</v>
      </c>
      <c r="B45" s="966"/>
      <c r="C45" s="439"/>
      <c r="D45" s="439"/>
      <c r="E45" s="439"/>
      <c r="F45" s="439"/>
      <c r="G45" s="439"/>
      <c r="H45" s="439"/>
      <c r="I45" s="439"/>
      <c r="J45" s="439"/>
    </row>
    <row r="46" spans="1:16" ht="15.75" customHeight="1">
      <c r="A46" s="513" t="s">
        <v>1262</v>
      </c>
      <c r="B46" s="962" t="s">
        <v>1770</v>
      </c>
      <c r="C46" s="962"/>
      <c r="D46" s="439"/>
      <c r="E46" s="439"/>
      <c r="F46" s="439"/>
      <c r="G46" s="439"/>
      <c r="H46" s="439"/>
      <c r="I46" s="439"/>
      <c r="J46" s="439"/>
    </row>
    <row r="47" spans="1:16" ht="35.25" customHeight="1">
      <c r="A47" s="513" t="s">
        <v>1262</v>
      </c>
      <c r="B47" s="513" t="s">
        <v>1771</v>
      </c>
      <c r="C47" s="428"/>
      <c r="D47" s="428"/>
      <c r="E47" s="428"/>
      <c r="F47" s="428"/>
      <c r="G47" s="428"/>
      <c r="H47" s="428"/>
      <c r="I47" s="428"/>
      <c r="J47" s="428"/>
    </row>
    <row r="48" spans="1:16" ht="23.25" customHeight="1">
      <c r="A48" s="423" t="s">
        <v>1748</v>
      </c>
      <c r="B48" s="489"/>
      <c r="C48" s="439"/>
      <c r="D48" s="439"/>
      <c r="E48" s="439"/>
      <c r="F48" s="439"/>
      <c r="G48" s="439"/>
      <c r="H48" s="439"/>
      <c r="I48" s="439"/>
      <c r="J48" s="439"/>
    </row>
    <row r="49" spans="1:10" ht="6" customHeight="1">
      <c r="A49" s="423"/>
      <c r="B49" s="489"/>
      <c r="C49" s="439"/>
      <c r="D49" s="439"/>
      <c r="E49" s="439"/>
      <c r="F49" s="439"/>
      <c r="G49" s="439"/>
      <c r="H49" s="439"/>
      <c r="I49" s="439"/>
      <c r="J49" s="439"/>
    </row>
    <row r="50" spans="1:10" ht="15.75" customHeight="1">
      <c r="A50" s="513" t="s">
        <v>1262</v>
      </c>
      <c r="B50" s="517" t="s">
        <v>1750</v>
      </c>
    </row>
    <row r="51" spans="1:10" ht="34.5" customHeight="1">
      <c r="A51" s="513"/>
      <c r="B51" s="490" t="s">
        <v>1772</v>
      </c>
    </row>
    <row r="52" spans="1:10" ht="14.25" customHeight="1">
      <c r="A52" s="513" t="s">
        <v>1262</v>
      </c>
      <c r="B52" s="517" t="s">
        <v>1749</v>
      </c>
    </row>
    <row r="53" spans="1:10" ht="17.25" customHeight="1">
      <c r="A53" s="513"/>
      <c r="B53" s="518" t="s">
        <v>1775</v>
      </c>
    </row>
    <row r="54" spans="1:10" ht="46.5" customHeight="1">
      <c r="A54" s="513"/>
      <c r="B54" s="490" t="s">
        <v>1774</v>
      </c>
    </row>
    <row r="55" spans="1:10" ht="15.75" customHeight="1">
      <c r="B55" s="519" t="s">
        <v>1776</v>
      </c>
    </row>
    <row r="56" spans="1:10" ht="48.75" customHeight="1">
      <c r="B56" s="490" t="s">
        <v>1773</v>
      </c>
    </row>
  </sheetData>
  <sheetProtection algorithmName="SHA-512" hashValue="8DYuVDJcsRjdTcN/lHTt8dZGUjHAmGJ5GDheGOpkLJNfvQjUO79lan2dmcwMkllaDruKar7HIr4NXp4GvcOQLw==" saltValue="6MIlfd9PRUjJmM8HXwAfnQ==" spinCount="100000" sheet="1" formatCells="0" formatColumns="0" formatRows="0" insertColumns="0" insertRows="0" insertHyperlinks="0" deleteColumns="0" deleteRows="0" sort="0" autoFilter="0" pivotTables="0"/>
  <mergeCells count="9">
    <mergeCell ref="B46:C46"/>
    <mergeCell ref="A32:B32"/>
    <mergeCell ref="A12:B12"/>
    <mergeCell ref="A14:B14"/>
    <mergeCell ref="A22:B22"/>
    <mergeCell ref="A26:B26"/>
    <mergeCell ref="A45:B45"/>
    <mergeCell ref="A36:B36"/>
    <mergeCell ref="A41:B41"/>
  </mergeCells>
  <hyperlinks>
    <hyperlink ref="A14:B14" location="'N-DBE'!A1" display="1. Schritt: Stickstoffdüngebedarfsermittlung nach DüV"/>
    <hyperlink ref="A22:B22" location="'P-(K-Mg)-DBE'!A1" display="2. Schritt: Phosphat-Düngebedarfsermittlung nach DüV"/>
    <hyperlink ref="A26:B26" location="'Düngedokumentation, -bilanz'!A1" display="4. Schritt: Düngedokumentation sowie jährl. betrieblicher Düngebedarf und Nährstoffeinsatz"/>
    <hyperlink ref="A12:B12" location="Schlagliste!A1" display="1. Schritt: Schlagliste anlegen"/>
  </hyperlinks>
  <printOptions horizontalCentered="1" verticalCentered="1"/>
  <pageMargins left="0.78740157480314965" right="0.39370078740157483" top="0.78740157480314965" bottom="0.39370078740157483" header="0.31496062992125984" footer="0.31496062992125984"/>
  <pageSetup paperSize="9" scale="82" fitToHeight="0" orientation="portrait" r:id="rId1"/>
  <headerFooter>
    <oddHeader>&amp;L&amp;"-,Standard"&amp;11Alle Angaben ohne Gewähr&amp;R&amp;G</oddHeader>
    <oddFooter>&amp;L&amp;"-,Standard"&amp;11&amp;F&amp;C&amp;"-,Standard"&amp;11&amp;A&amp;R&amp;P von &amp;N</oddFooter>
  </headerFooter>
  <rowBreaks count="1" manualBreakCount="1">
    <brk id="25" max="1"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B124"/>
  <sheetViews>
    <sheetView showGridLines="0" workbookViewId="0">
      <selection activeCell="C10" sqref="C10"/>
    </sheetView>
  </sheetViews>
  <sheetFormatPr baseColWidth="10" defaultColWidth="11.42578125" defaultRowHeight="15"/>
  <cols>
    <col min="1" max="1" width="18.28515625" style="46" customWidth="1"/>
    <col min="2" max="2" width="44.42578125" style="35" customWidth="1"/>
    <col min="3" max="16384" width="11.42578125" style="35"/>
  </cols>
  <sheetData>
    <row r="1" spans="1:2" ht="25.5" customHeight="1">
      <c r="A1" s="802" t="s">
        <v>1133</v>
      </c>
      <c r="B1" s="750" t="s">
        <v>1143</v>
      </c>
    </row>
    <row r="2" spans="1:2">
      <c r="A2" s="778" t="s">
        <v>1134</v>
      </c>
      <c r="B2" s="779" t="s">
        <v>1144</v>
      </c>
    </row>
    <row r="3" spans="1:2">
      <c r="A3" s="778" t="s">
        <v>825</v>
      </c>
      <c r="B3" s="779" t="s">
        <v>1145</v>
      </c>
    </row>
    <row r="4" spans="1:2">
      <c r="A4" s="780" t="s">
        <v>1142</v>
      </c>
      <c r="B4" s="781" t="s">
        <v>1146</v>
      </c>
    </row>
    <row r="5" spans="1:2">
      <c r="A5" s="39"/>
    </row>
    <row r="6" spans="1:2">
      <c r="A6" s="39"/>
    </row>
    <row r="7" spans="1:2">
      <c r="A7" s="39"/>
    </row>
    <row r="8" spans="1:2">
      <c r="A8" s="39"/>
    </row>
    <row r="9" spans="1:2">
      <c r="A9" s="39"/>
    </row>
    <row r="10" spans="1:2">
      <c r="A10" s="39"/>
    </row>
    <row r="11" spans="1:2">
      <c r="A11" s="39"/>
    </row>
    <row r="12" spans="1:2">
      <c r="A12" s="39"/>
    </row>
    <row r="13" spans="1:2">
      <c r="A13" s="39"/>
    </row>
    <row r="14" spans="1:2">
      <c r="A14" s="39"/>
    </row>
    <row r="15" spans="1:2">
      <c r="A15" s="39"/>
    </row>
    <row r="16" spans="1:2">
      <c r="A16" s="39"/>
    </row>
    <row r="17" spans="1:1">
      <c r="A17" s="39"/>
    </row>
    <row r="18" spans="1:1">
      <c r="A18" s="39"/>
    </row>
    <row r="19" spans="1:1">
      <c r="A19" s="39"/>
    </row>
    <row r="20" spans="1:1">
      <c r="A20" s="39"/>
    </row>
    <row r="21" spans="1:1">
      <c r="A21" s="39"/>
    </row>
    <row r="22" spans="1:1">
      <c r="A22" s="39"/>
    </row>
    <row r="23" spans="1:1">
      <c r="A23" s="39"/>
    </row>
    <row r="24" spans="1:1">
      <c r="A24" s="39"/>
    </row>
    <row r="25" spans="1:1">
      <c r="A25" s="39"/>
    </row>
    <row r="26" spans="1:1">
      <c r="A26" s="39"/>
    </row>
    <row r="27" spans="1:1">
      <c r="A27" s="39"/>
    </row>
    <row r="28" spans="1:1">
      <c r="A28" s="39"/>
    </row>
    <row r="29" spans="1:1">
      <c r="A29" s="39"/>
    </row>
    <row r="30" spans="1:1">
      <c r="A30" s="39"/>
    </row>
    <row r="31" spans="1:1">
      <c r="A31" s="39"/>
    </row>
    <row r="32" spans="1:1">
      <c r="A32" s="39"/>
    </row>
    <row r="33" spans="1:1">
      <c r="A33" s="39"/>
    </row>
    <row r="34" spans="1:1">
      <c r="A34" s="39"/>
    </row>
    <row r="35" spans="1:1">
      <c r="A35" s="39"/>
    </row>
    <row r="36" spans="1:1">
      <c r="A36" s="39"/>
    </row>
    <row r="37" spans="1:1">
      <c r="A37" s="39"/>
    </row>
    <row r="38" spans="1:1">
      <c r="A38" s="39"/>
    </row>
    <row r="39" spans="1:1">
      <c r="A39" s="39"/>
    </row>
    <row r="40" spans="1:1">
      <c r="A40" s="39"/>
    </row>
    <row r="41" spans="1:1">
      <c r="A41" s="39"/>
    </row>
    <row r="42" spans="1:1">
      <c r="A42" s="39"/>
    </row>
    <row r="43" spans="1:1">
      <c r="A43" s="39"/>
    </row>
    <row r="44" spans="1:1">
      <c r="A44" s="39"/>
    </row>
    <row r="45" spans="1:1">
      <c r="A45" s="39"/>
    </row>
    <row r="46" spans="1:1">
      <c r="A46" s="39"/>
    </row>
    <row r="47" spans="1:1">
      <c r="A47" s="39"/>
    </row>
    <row r="48" spans="1:1">
      <c r="A48" s="39"/>
    </row>
    <row r="49" spans="1:1">
      <c r="A49" s="39"/>
    </row>
    <row r="50" spans="1:1">
      <c r="A50" s="39"/>
    </row>
    <row r="51" spans="1:1">
      <c r="A51" s="39"/>
    </row>
    <row r="52" spans="1:1">
      <c r="A52" s="39"/>
    </row>
    <row r="53" spans="1:1">
      <c r="A53" s="39"/>
    </row>
    <row r="54" spans="1:1">
      <c r="A54" s="39"/>
    </row>
    <row r="55" spans="1:1">
      <c r="A55" s="39"/>
    </row>
    <row r="56" spans="1:1">
      <c r="A56" s="39"/>
    </row>
    <row r="57" spans="1:1">
      <c r="A57" s="39"/>
    </row>
    <row r="58" spans="1:1">
      <c r="A58" s="39"/>
    </row>
    <row r="59" spans="1:1">
      <c r="A59" s="39"/>
    </row>
    <row r="60" spans="1:1">
      <c r="A60" s="39"/>
    </row>
    <row r="61" spans="1:1">
      <c r="A61" s="39"/>
    </row>
    <row r="62" spans="1:1">
      <c r="A62" s="39"/>
    </row>
    <row r="63" spans="1:1">
      <c r="A63" s="39"/>
    </row>
    <row r="64" spans="1:1">
      <c r="A64" s="39"/>
    </row>
    <row r="65" spans="1:1">
      <c r="A65" s="39"/>
    </row>
    <row r="66" spans="1:1">
      <c r="A66" s="39"/>
    </row>
    <row r="67" spans="1:1">
      <c r="A67" s="39"/>
    </row>
    <row r="68" spans="1:1">
      <c r="A68" s="39"/>
    </row>
    <row r="69" spans="1:1">
      <c r="A69" s="39"/>
    </row>
    <row r="70" spans="1:1">
      <c r="A70" s="39"/>
    </row>
    <row r="71" spans="1:1">
      <c r="A71" s="39"/>
    </row>
    <row r="72" spans="1:1">
      <c r="A72" s="39"/>
    </row>
    <row r="73" spans="1:1">
      <c r="A73" s="39"/>
    </row>
    <row r="74" spans="1:1">
      <c r="A74" s="39"/>
    </row>
    <row r="75" spans="1:1">
      <c r="A75" s="39"/>
    </row>
    <row r="76" spans="1:1">
      <c r="A76" s="39"/>
    </row>
    <row r="77" spans="1:1">
      <c r="A77" s="39"/>
    </row>
    <row r="78" spans="1:1">
      <c r="A78" s="39"/>
    </row>
    <row r="79" spans="1:1">
      <c r="A79" s="39"/>
    </row>
    <row r="80" spans="1:1">
      <c r="A80" s="39"/>
    </row>
    <row r="81" spans="1:1">
      <c r="A81" s="39"/>
    </row>
    <row r="82" spans="1:1">
      <c r="A82" s="39"/>
    </row>
    <row r="83" spans="1:1">
      <c r="A83" s="39"/>
    </row>
    <row r="84" spans="1:1">
      <c r="A84" s="39"/>
    </row>
    <row r="85" spans="1:1">
      <c r="A85" s="39"/>
    </row>
    <row r="86" spans="1:1">
      <c r="A86" s="39"/>
    </row>
    <row r="87" spans="1:1">
      <c r="A87" s="39"/>
    </row>
    <row r="88" spans="1:1">
      <c r="A88" s="39"/>
    </row>
    <row r="89" spans="1:1">
      <c r="A89" s="39"/>
    </row>
    <row r="90" spans="1:1">
      <c r="A90" s="39"/>
    </row>
    <row r="91" spans="1:1">
      <c r="A91" s="39"/>
    </row>
    <row r="92" spans="1:1">
      <c r="A92" s="39"/>
    </row>
    <row r="93" spans="1:1">
      <c r="A93" s="39"/>
    </row>
    <row r="94" spans="1:1">
      <c r="A94" s="39"/>
    </row>
    <row r="95" spans="1:1">
      <c r="A95" s="39"/>
    </row>
    <row r="96" spans="1:1">
      <c r="A96" s="39"/>
    </row>
    <row r="97" spans="1:1">
      <c r="A97" s="39"/>
    </row>
    <row r="98" spans="1:1">
      <c r="A98" s="39"/>
    </row>
    <row r="99" spans="1:1">
      <c r="A99" s="39"/>
    </row>
    <row r="100" spans="1:1">
      <c r="A100" s="39"/>
    </row>
    <row r="101" spans="1:1">
      <c r="A101" s="39"/>
    </row>
    <row r="102" spans="1:1">
      <c r="A102" s="39"/>
    </row>
    <row r="103" spans="1:1">
      <c r="A103" s="39"/>
    </row>
    <row r="104" spans="1:1">
      <c r="A104" s="39"/>
    </row>
    <row r="105" spans="1:1">
      <c r="A105" s="39"/>
    </row>
    <row r="106" spans="1:1">
      <c r="A106" s="39"/>
    </row>
    <row r="107" spans="1:1">
      <c r="A107" s="39"/>
    </row>
    <row r="108" spans="1:1">
      <c r="A108" s="39"/>
    </row>
    <row r="109" spans="1:1">
      <c r="A109" s="39"/>
    </row>
    <row r="110" spans="1:1">
      <c r="A110" s="39"/>
    </row>
    <row r="111" spans="1:1">
      <c r="A111" s="39"/>
    </row>
    <row r="112" spans="1:1">
      <c r="A112" s="39"/>
    </row>
    <row r="113" spans="1:1">
      <c r="A113" s="39"/>
    </row>
    <row r="114" spans="1:1">
      <c r="A114" s="39"/>
    </row>
    <row r="115" spans="1:1">
      <c r="A115" s="39"/>
    </row>
    <row r="116" spans="1:1">
      <c r="A116" s="39"/>
    </row>
    <row r="117" spans="1:1">
      <c r="A117" s="39"/>
    </row>
    <row r="118" spans="1:1">
      <c r="A118" s="39"/>
    </row>
    <row r="119" spans="1:1">
      <c r="A119" s="39"/>
    </row>
    <row r="120" spans="1:1">
      <c r="A120" s="39"/>
    </row>
    <row r="121" spans="1:1">
      <c r="A121" s="39"/>
    </row>
    <row r="122" spans="1:1">
      <c r="A122" s="39"/>
    </row>
    <row r="123" spans="1:1">
      <c r="A123" s="39"/>
    </row>
    <row r="124" spans="1:1">
      <c r="A124" s="39"/>
    </row>
  </sheetData>
  <sheetProtection algorithmName="SHA-512" hashValue="EGERnG2NgiloAjTBKyVMIo9/xgtu+q3LguaEpFPlERLpoR6tyti7fFiBW/H0aPxXLSWR1p+TkKlNX+D7LTmxtw==" saltValue="PFgyMssiaiEZuKaYGyCing==" spinCount="100000" sheet="1" objects="1" scenarios="1"/>
  <pageMargins left="0.78740157480314965" right="0.39370078740157483" top="0.78740157480314965" bottom="0.59055118110236227" header="0.31496062992125984" footer="0.31496062992125984"/>
  <pageSetup paperSize="9" orientation="portrait" r:id="rId1"/>
  <headerFooter>
    <oddHeader>&amp;L&amp;"-,Standard"&amp;11Alle Angaben ohne Gewähr&amp;R&amp;"-,Standard"&amp;11&amp;G</oddHeader>
    <oddFooter>&amp;L&amp;"-,Standard"&amp;11&amp;F&amp;C&amp;"-,Standard"&amp;11&amp;A&amp;R&amp;"-,Standard"&amp;11&amp;P von &amp;N</oddFooter>
  </headerFooter>
  <drawing r:id="rId2"/>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B3"/>
  <sheetViews>
    <sheetView showGridLines="0" workbookViewId="0">
      <selection activeCell="I15" sqref="I15"/>
    </sheetView>
  </sheetViews>
  <sheetFormatPr baseColWidth="10" defaultColWidth="11.42578125" defaultRowHeight="15"/>
  <cols>
    <col min="1" max="1" width="16.140625" style="35" customWidth="1"/>
    <col min="2" max="2" width="15.42578125" style="38" customWidth="1"/>
    <col min="3" max="16384" width="11.42578125" style="35"/>
  </cols>
  <sheetData>
    <row r="1" spans="1:2" ht="42" customHeight="1">
      <c r="A1" s="751" t="s">
        <v>2</v>
      </c>
      <c r="B1" s="743" t="s">
        <v>1178</v>
      </c>
    </row>
    <row r="2" spans="1:2">
      <c r="A2" s="752" t="s">
        <v>4</v>
      </c>
      <c r="B2" s="753">
        <v>20</v>
      </c>
    </row>
    <row r="3" spans="1:2">
      <c r="A3" s="754" t="s">
        <v>3</v>
      </c>
      <c r="B3" s="755">
        <v>0</v>
      </c>
    </row>
  </sheetData>
  <sheetProtection algorithmName="SHA-512" hashValue="pvgFAHYG4vU3zcbEi3u0chw2QTw1yrCif8ySVbgZE6mQC+ntM70BcqxIQzpJKXN0Nyjjdu8EhNbV6e0SavEkQg==" saltValue="r6WRmbZi2IHDPb52TlPObQ==" spinCount="100000" sheet="1" selectLockedCells="1"/>
  <sortState ref="A2:D4">
    <sortCondition ref="A2:A4"/>
  </sortState>
  <customSheetViews>
    <customSheetView guid="{0E46878E-35A0-4520-9188-2905702DCB38}">
      <selection activeCell="D3" sqref="D3"/>
      <pageMargins left="0.7" right="0.7" top="0.78740157499999996" bottom="0.78740157499999996" header="0.3" footer="0.3"/>
    </customSheetView>
  </customSheetViews>
  <pageMargins left="0.78740157480314965" right="0.39370078740157483" top="0.78740157480314965" bottom="0.59055118110236227" header="0.31496062992125984" footer="0.31496062992125984"/>
  <pageSetup paperSize="9" orientation="portrait" r:id="rId1"/>
  <headerFooter>
    <oddHeader>&amp;L&amp;"-,Standard"&amp;11Alle Angaben ohne Gewähr&amp;R&amp;"-,Standard"&amp;11&amp;G</oddHeader>
    <oddFooter>&amp;L&amp;"-,Standard"&amp;11&amp;F&amp;C&amp;"-,Standard"&amp;11&amp;A&amp;R&amp;"-,Standard"&amp;11&amp;P von &amp;N</oddFoot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Y550"/>
  <sheetViews>
    <sheetView showGridLines="0" zoomScaleNormal="100" workbookViewId="0">
      <pane xSplit="2" ySplit="4" topLeftCell="C5" activePane="bottomRight" state="frozen"/>
      <selection pane="topRight" activeCell="C1" sqref="C1"/>
      <selection pane="bottomLeft" activeCell="A5" sqref="A5"/>
      <selection pane="bottomRight" activeCell="J6" sqref="J6"/>
    </sheetView>
  </sheetViews>
  <sheetFormatPr baseColWidth="10" defaultColWidth="11.42578125" defaultRowHeight="12.75"/>
  <cols>
    <col min="1" max="1" width="4.85546875" style="312" customWidth="1"/>
    <col min="2" max="2" width="24" style="312" customWidth="1"/>
    <col min="3" max="3" width="9" style="312" customWidth="1"/>
    <col min="4" max="4" width="9.7109375" style="312" customWidth="1"/>
    <col min="5" max="5" width="6.5703125" style="557" customWidth="1"/>
    <col min="6" max="7" width="7.42578125" style="312" customWidth="1"/>
    <col min="8" max="8" width="8.7109375" style="312" customWidth="1"/>
    <col min="9" max="9" width="9.28515625" style="312" customWidth="1"/>
    <col min="10" max="10" width="9" style="312" customWidth="1"/>
    <col min="11" max="11" width="8.5703125" style="312" customWidth="1"/>
    <col min="12" max="12" width="7.7109375" style="312" customWidth="1"/>
    <col min="13" max="16" width="8.85546875" style="312" customWidth="1"/>
    <col min="17" max="17" width="9.42578125" style="312" customWidth="1"/>
    <col min="18" max="18" width="9.140625" style="288" customWidth="1"/>
    <col min="19" max="19" width="8.85546875" style="288" customWidth="1"/>
    <col min="20" max="20" width="8.7109375" style="288" customWidth="1"/>
    <col min="21" max="25" width="11.42578125" style="565"/>
    <col min="26" max="16384" width="11.42578125" style="288"/>
  </cols>
  <sheetData>
    <row r="1" spans="1:21" ht="22.5" customHeight="1">
      <c r="A1" s="563"/>
      <c r="B1" s="563"/>
      <c r="C1" s="563"/>
      <c r="D1" s="563"/>
      <c r="E1" s="564"/>
      <c r="F1" s="563"/>
      <c r="G1" s="563"/>
      <c r="H1" s="563"/>
      <c r="I1" s="563"/>
      <c r="J1" s="563"/>
      <c r="K1" s="563"/>
      <c r="L1" s="563"/>
      <c r="M1" s="563"/>
      <c r="N1" s="563"/>
      <c r="O1" s="563"/>
      <c r="P1" s="563"/>
      <c r="Q1" s="563"/>
      <c r="R1" s="565"/>
      <c r="S1" s="565"/>
      <c r="T1" s="565"/>
    </row>
    <row r="2" spans="1:21" ht="13.5" customHeight="1">
      <c r="A2" s="563"/>
      <c r="B2" s="563"/>
      <c r="C2" s="563"/>
      <c r="D2" s="563"/>
      <c r="E2" s="564"/>
      <c r="F2" s="563"/>
      <c r="G2" s="566"/>
      <c r="H2" s="563"/>
      <c r="I2" s="563"/>
      <c r="J2" s="563"/>
      <c r="K2" s="563"/>
      <c r="L2" s="563"/>
      <c r="M2" s="563"/>
      <c r="N2" s="563"/>
      <c r="O2" s="563"/>
      <c r="P2" s="563"/>
      <c r="Q2" s="563"/>
      <c r="R2" s="565"/>
      <c r="S2" s="565"/>
      <c r="T2" s="565"/>
    </row>
    <row r="3" spans="1:21" ht="15.75" customHeight="1">
      <c r="A3" s="567"/>
      <c r="B3" s="561" t="s">
        <v>1792</v>
      </c>
      <c r="C3" s="511">
        <f>SUMIF(C5:C504,"ja",E5:E504)</f>
        <v>0</v>
      </c>
      <c r="D3" s="512">
        <f>SUMIF(D5:D504,"ja",E5:E504)</f>
        <v>0</v>
      </c>
      <c r="E3" s="562">
        <f>SUM(E5:E504)</f>
        <v>0</v>
      </c>
      <c r="F3" s="568"/>
      <c r="G3" s="569"/>
      <c r="H3" s="570"/>
      <c r="I3" s="570"/>
      <c r="J3" s="570"/>
      <c r="K3" s="570"/>
      <c r="L3" s="570"/>
      <c r="M3" s="570"/>
      <c r="N3" s="570"/>
      <c r="O3" s="570"/>
      <c r="P3" s="570"/>
      <c r="Q3" s="570"/>
      <c r="R3" s="571"/>
      <c r="S3" s="571"/>
      <c r="T3" s="571"/>
    </row>
    <row r="4" spans="1:21" ht="76.5" customHeight="1">
      <c r="A4" s="504" t="s">
        <v>1334</v>
      </c>
      <c r="B4" s="505" t="s">
        <v>1335</v>
      </c>
      <c r="C4" s="503" t="s">
        <v>1780</v>
      </c>
      <c r="D4" s="506" t="s">
        <v>1781</v>
      </c>
      <c r="E4" s="507" t="s">
        <v>1036</v>
      </c>
      <c r="F4" s="482" t="s">
        <v>1333</v>
      </c>
      <c r="G4" s="482" t="s">
        <v>1340</v>
      </c>
      <c r="H4" s="482" t="s">
        <v>1734</v>
      </c>
      <c r="I4" s="482" t="s">
        <v>1324</v>
      </c>
      <c r="J4" s="482" t="s">
        <v>1323</v>
      </c>
      <c r="K4" s="482" t="s">
        <v>1735</v>
      </c>
      <c r="L4" s="482" t="s">
        <v>1332</v>
      </c>
      <c r="M4" s="508" t="s">
        <v>1336</v>
      </c>
      <c r="N4" s="509" t="s">
        <v>1337</v>
      </c>
      <c r="O4" s="509" t="s">
        <v>1338</v>
      </c>
      <c r="P4" s="510" t="s">
        <v>1339</v>
      </c>
      <c r="Q4" s="482" t="s">
        <v>1380</v>
      </c>
      <c r="R4" s="482" t="s">
        <v>1736</v>
      </c>
      <c r="S4" s="482" t="s">
        <v>1738</v>
      </c>
      <c r="T4" s="482" t="s">
        <v>1737</v>
      </c>
      <c r="U4" s="619"/>
    </row>
    <row r="5" spans="1:21" ht="15.75">
      <c r="A5" s="354">
        <v>1</v>
      </c>
      <c r="B5" s="493"/>
      <c r="C5" s="313"/>
      <c r="D5" s="313"/>
      <c r="E5" s="558"/>
      <c r="F5" s="313"/>
      <c r="G5" s="309"/>
      <c r="H5" s="309"/>
      <c r="I5" s="309"/>
      <c r="J5" s="309"/>
      <c r="K5" s="461"/>
      <c r="L5" s="310"/>
      <c r="M5" s="310"/>
      <c r="N5" s="310"/>
      <c r="O5" s="310"/>
      <c r="P5" s="309"/>
      <c r="Q5" s="502"/>
      <c r="R5" s="618" t="str">
        <f>IF(H5="","",IF(H5&gt;39,"E",VLOOKUP(H5,'Boden DüV-Bolap'!A:B,2,FALSE)))</f>
        <v/>
      </c>
      <c r="S5" s="484" t="str">
        <f>IF(OR(I5="",F5=""),"",IF(I5&gt;39,"E",IF(F5="leicht",VLOOKUP(I5,'Boden DüV-Bolap'!A:Q,7,FALSE),IF(F5="mittel",VLOOKUP(I5,'Boden DüV-Bolap'!A:K,11,FALSE),IF(F5="schwer",VLOOKUP(I5,'Boden DüV-Bolap'!A:R,15,FALSE))))))</f>
        <v/>
      </c>
      <c r="T5" s="484" t="str">
        <f>IF(OR(J5="",F5=""),"",IF(J5&gt;39,"E",IF(F5="leicht",VLOOKUP(J5,'Boden DüV-Bolap'!A:AA,19,FALSE),IF(F5="mittel",VLOOKUP(J5,'Boden DüV-Bolap'!A:AA,23,FALSE),IF(F5="schwer",VLOOKUP(J5,'Boden DüV-Bolap'!A:AA,27,FALSE))))))</f>
        <v/>
      </c>
    </row>
    <row r="6" spans="1:21" ht="15.75" customHeight="1">
      <c r="A6" s="354">
        <v>2</v>
      </c>
      <c r="B6" s="493"/>
      <c r="C6" s="313"/>
      <c r="D6" s="313"/>
      <c r="E6" s="558"/>
      <c r="F6" s="313"/>
      <c r="G6" s="309"/>
      <c r="H6" s="309"/>
      <c r="I6" s="309"/>
      <c r="J6" s="309"/>
      <c r="K6" s="461"/>
      <c r="L6" s="309"/>
      <c r="M6" s="310"/>
      <c r="N6" s="310"/>
      <c r="O6" s="310"/>
      <c r="P6" s="310"/>
      <c r="Q6" s="502"/>
      <c r="R6" s="483" t="str">
        <f>IF(H6="","",IF(H6&gt;39,"E",VLOOKUP(H6,'Boden DüV-Bolap'!A:B,2,FALSE)))</f>
        <v/>
      </c>
      <c r="S6" s="484" t="str">
        <f>IF(OR(I6="",F6=""),"",IF(I6&gt;39,"E",IF(F6="leicht",VLOOKUP(I6,'Boden DüV-Bolap'!A:Q,7,FALSE),IF(F6="mittel",VLOOKUP(I6,'Boden DüV-Bolap'!A:K,11,FALSE),IF(F6="schwer",VLOOKUP(I6,'Boden DüV-Bolap'!A:R,15,FALSE))))))</f>
        <v/>
      </c>
      <c r="T6" s="484" t="str">
        <f>IF(OR(J6="",F6=""),"",IF(J6&gt;39,"E",IF(F6="leicht",VLOOKUP(J6,'Boden DüV-Bolap'!A:AA,19,FALSE),IF(F6="mittel",VLOOKUP(J6,'Boden DüV-Bolap'!A:AA,23,FALSE),IF(F6="schwer",VLOOKUP(J6,'Boden DüV-Bolap'!A:AA,27,FALSE))))))</f>
        <v/>
      </c>
    </row>
    <row r="7" spans="1:21" ht="15.75" customHeight="1">
      <c r="A7" s="354">
        <v>3</v>
      </c>
      <c r="B7" s="493"/>
      <c r="C7" s="313"/>
      <c r="D7" s="313"/>
      <c r="E7" s="558"/>
      <c r="F7" s="313"/>
      <c r="G7" s="309"/>
      <c r="H7" s="309"/>
      <c r="I7" s="309"/>
      <c r="J7" s="309"/>
      <c r="K7" s="461"/>
      <c r="L7" s="309"/>
      <c r="M7" s="310"/>
      <c r="N7" s="310"/>
      <c r="O7" s="310"/>
      <c r="P7" s="310"/>
      <c r="Q7" s="464"/>
      <c r="R7" s="483" t="str">
        <f>IF(H7="","",IF(H7&gt;39,"E",VLOOKUP(H7,'Boden DüV-Bolap'!A:B,2,FALSE)))</f>
        <v/>
      </c>
      <c r="S7" s="484" t="str">
        <f>IF(OR(I7="",F7=""),"",IF(I7&gt;39,"E",IF(F7="leicht",VLOOKUP(I7,'Boden DüV-Bolap'!A:Q,7,FALSE),IF(F7="mittel",VLOOKUP(I7,'Boden DüV-Bolap'!A:K,11,FALSE),IF(F7="schwer",VLOOKUP(I7,'Boden DüV-Bolap'!A:R,15,FALSE))))))</f>
        <v/>
      </c>
      <c r="T7" s="484" t="str">
        <f>IF(OR(J7="",F7=""),"",IF(J7&gt;39,"E",IF(F7="leicht",VLOOKUP(J7,'Boden DüV-Bolap'!A:AA,19,FALSE),IF(F7="mittel",VLOOKUP(J7,'Boden DüV-Bolap'!A:AA,23,FALSE),IF(F7="schwer",VLOOKUP(J7,'Boden DüV-Bolap'!A:AA,27,FALSE))))))</f>
        <v/>
      </c>
    </row>
    <row r="8" spans="1:21" ht="15.75">
      <c r="A8" s="354">
        <v>4</v>
      </c>
      <c r="B8" s="493"/>
      <c r="C8" s="313"/>
      <c r="D8" s="313"/>
      <c r="E8" s="558"/>
      <c r="F8" s="313"/>
      <c r="G8" s="309"/>
      <c r="H8" s="309"/>
      <c r="I8" s="309"/>
      <c r="J8" s="309"/>
      <c r="K8" s="461"/>
      <c r="L8" s="310"/>
      <c r="M8" s="310"/>
      <c r="N8" s="310"/>
      <c r="O8" s="310"/>
      <c r="P8" s="310"/>
      <c r="Q8" s="464"/>
      <c r="R8" s="483" t="str">
        <f>IF(H8="","",IF(H8&gt;39,"E",VLOOKUP(H8,'Boden DüV-Bolap'!A:B,2,FALSE)))</f>
        <v/>
      </c>
      <c r="S8" s="484" t="str">
        <f>IF(OR(I8="",F8=""),"",IF(I8&gt;39,"E",IF(F8="leicht",VLOOKUP(I8,'Boden DüV-Bolap'!A:Q,7,FALSE),IF(F8="mittel",VLOOKUP(I8,'Boden DüV-Bolap'!A:K,11,FALSE),IF(F8="schwer",VLOOKUP(I8,'Boden DüV-Bolap'!A:R,15,FALSE))))))</f>
        <v/>
      </c>
      <c r="T8" s="484" t="str">
        <f>IF(OR(J8="",F8=""),"",IF(J8&gt;39,"E",IF(F8="leicht",VLOOKUP(J8,'Boden DüV-Bolap'!A:AA,19,FALSE),IF(F8="mittel",VLOOKUP(J8,'Boden DüV-Bolap'!A:AA,23,FALSE),IF(F8="schwer",VLOOKUP(J8,'Boden DüV-Bolap'!A:AA,27,FALSE))))))</f>
        <v/>
      </c>
    </row>
    <row r="9" spans="1:21" ht="15.75">
      <c r="A9" s="354">
        <v>5</v>
      </c>
      <c r="B9" s="493"/>
      <c r="C9" s="313"/>
      <c r="D9" s="313"/>
      <c r="E9" s="558"/>
      <c r="F9" s="313"/>
      <c r="G9" s="309"/>
      <c r="H9" s="309"/>
      <c r="I9" s="309"/>
      <c r="J9" s="309"/>
      <c r="K9" s="461"/>
      <c r="L9" s="310"/>
      <c r="M9" s="310"/>
      <c r="N9" s="310"/>
      <c r="O9" s="310"/>
      <c r="P9" s="310"/>
      <c r="Q9" s="464"/>
      <c r="R9" s="483" t="str">
        <f>IF(H9="","",IF(H9&gt;39,"E",VLOOKUP(H9,'Boden DüV-Bolap'!A:B,2,FALSE)))</f>
        <v/>
      </c>
      <c r="S9" s="484" t="str">
        <f>IF(OR(I9="",F9=""),"",IF(I9&gt;39,"E",IF(F9="leicht",VLOOKUP(I9,'Boden DüV-Bolap'!A:Q,7,FALSE),IF(F9="mittel",VLOOKUP(I9,'Boden DüV-Bolap'!A:K,11,FALSE),IF(F9="schwer",VLOOKUP(I9,'Boden DüV-Bolap'!A:R,15,FALSE))))))</f>
        <v/>
      </c>
      <c r="T9" s="484" t="str">
        <f>IF(OR(J9="",F9=""),"",IF(J9&gt;39,"E",IF(F9="leicht",VLOOKUP(J9,'Boden DüV-Bolap'!A:AA,19,FALSE),IF(F9="mittel",VLOOKUP(J9,'Boden DüV-Bolap'!A:AA,23,FALSE),IF(F9="schwer",VLOOKUP(J9,'Boden DüV-Bolap'!A:AA,27,FALSE))))))</f>
        <v/>
      </c>
    </row>
    <row r="10" spans="1:21" ht="15.75">
      <c r="A10" s="354">
        <v>6</v>
      </c>
      <c r="B10" s="493"/>
      <c r="C10" s="313"/>
      <c r="D10" s="313"/>
      <c r="E10" s="558"/>
      <c r="F10" s="313"/>
      <c r="G10" s="309"/>
      <c r="H10" s="309"/>
      <c r="I10" s="309"/>
      <c r="J10" s="309"/>
      <c r="K10" s="461"/>
      <c r="L10" s="310"/>
      <c r="M10" s="310"/>
      <c r="N10" s="310"/>
      <c r="O10" s="310"/>
      <c r="P10" s="310"/>
      <c r="Q10" s="464"/>
      <c r="R10" s="483" t="str">
        <f>IF(H10="","",IF(H10&gt;39,"E",VLOOKUP(H10,'Boden DüV-Bolap'!A:B,2,FALSE)))</f>
        <v/>
      </c>
      <c r="S10" s="484" t="str">
        <f>IF(OR(I10="",F10=""),"",IF(I10&gt;39,"E",IF(F10="leicht",VLOOKUP(I10,'Boden DüV-Bolap'!A:Q,7,FALSE),IF(F10="mittel",VLOOKUP(I10,'Boden DüV-Bolap'!A:K,11,FALSE),IF(F10="schwer",VLOOKUP(I10,'Boden DüV-Bolap'!A:R,15,FALSE))))))</f>
        <v/>
      </c>
      <c r="T10" s="484" t="str">
        <f>IF(OR(J10="",F10=""),"",IF(J10&gt;39,"E",IF(F10="leicht",VLOOKUP(J10,'Boden DüV-Bolap'!A:AA,19,FALSE),IF(F10="mittel",VLOOKUP(J10,'Boden DüV-Bolap'!A:AA,23,FALSE),IF(F10="schwer",VLOOKUP(J10,'Boden DüV-Bolap'!A:AA,27,FALSE))))))</f>
        <v/>
      </c>
    </row>
    <row r="11" spans="1:21" ht="15.75">
      <c r="A11" s="354">
        <v>7</v>
      </c>
      <c r="B11" s="493"/>
      <c r="C11" s="313"/>
      <c r="D11" s="313"/>
      <c r="E11" s="558"/>
      <c r="F11" s="313"/>
      <c r="G11" s="309"/>
      <c r="H11" s="309"/>
      <c r="I11" s="309"/>
      <c r="J11" s="309"/>
      <c r="K11" s="461"/>
      <c r="L11" s="310"/>
      <c r="M11" s="310"/>
      <c r="N11" s="310"/>
      <c r="O11" s="310"/>
      <c r="P11" s="310"/>
      <c r="Q11" s="464"/>
      <c r="R11" s="483" t="str">
        <f>IF(H11="","",IF(H11&gt;39,"E",VLOOKUP(H11,'Boden DüV-Bolap'!A:B,2,FALSE)))</f>
        <v/>
      </c>
      <c r="S11" s="484" t="str">
        <f>IF(OR(I11="",F11=""),"",IF(I11&gt;39,"E",IF(F11="leicht",VLOOKUP(I11,'Boden DüV-Bolap'!A:Q,7,FALSE),IF(F11="mittel",VLOOKUP(I11,'Boden DüV-Bolap'!A:K,11,FALSE),IF(F11="schwer",VLOOKUP(I11,'Boden DüV-Bolap'!A:R,15,FALSE))))))</f>
        <v/>
      </c>
      <c r="T11" s="484" t="str">
        <f>IF(OR(J11="",F11=""),"",IF(J11&gt;39,"E",IF(F11="leicht",VLOOKUP(J11,'Boden DüV-Bolap'!A:AA,19,FALSE),IF(F11="mittel",VLOOKUP(J11,'Boden DüV-Bolap'!A:AA,23,FALSE),IF(F11="schwer",VLOOKUP(J11,'Boden DüV-Bolap'!A:AA,27,FALSE))))))</f>
        <v/>
      </c>
    </row>
    <row r="12" spans="1:21" ht="15.75">
      <c r="A12" s="354">
        <v>8</v>
      </c>
      <c r="B12" s="493"/>
      <c r="C12" s="313"/>
      <c r="D12" s="313"/>
      <c r="E12" s="558"/>
      <c r="F12" s="313"/>
      <c r="G12" s="309"/>
      <c r="H12" s="309"/>
      <c r="I12" s="309"/>
      <c r="J12" s="309"/>
      <c r="K12" s="461"/>
      <c r="L12" s="310"/>
      <c r="M12" s="310"/>
      <c r="N12" s="310"/>
      <c r="O12" s="310"/>
      <c r="P12" s="310"/>
      <c r="Q12" s="464"/>
      <c r="R12" s="483" t="str">
        <f>IF(H12="","",IF(H12&gt;39,"E",VLOOKUP(H12,'Boden DüV-Bolap'!A:B,2,FALSE)))</f>
        <v/>
      </c>
      <c r="S12" s="484" t="str">
        <f>IF(OR(I12="",F12=""),"",IF(I12&gt;39,"E",IF(F12="leicht",VLOOKUP(I12,'Boden DüV-Bolap'!A:Q,7,FALSE),IF(F12="mittel",VLOOKUP(I12,'Boden DüV-Bolap'!A:K,11,FALSE),IF(F12="schwer",VLOOKUP(I12,'Boden DüV-Bolap'!A:R,15,FALSE))))))</f>
        <v/>
      </c>
      <c r="T12" s="484" t="str">
        <f>IF(OR(J12="",F12=""),"",IF(J12&gt;39,"E",IF(F12="leicht",VLOOKUP(J12,'Boden DüV-Bolap'!A:AA,19,FALSE),IF(F12="mittel",VLOOKUP(J12,'Boden DüV-Bolap'!A:AA,23,FALSE),IF(F12="schwer",VLOOKUP(J12,'Boden DüV-Bolap'!A:AA,27,FALSE))))))</f>
        <v/>
      </c>
    </row>
    <row r="13" spans="1:21" ht="15.75">
      <c r="A13" s="354">
        <v>9</v>
      </c>
      <c r="B13" s="493"/>
      <c r="C13" s="313"/>
      <c r="D13" s="313"/>
      <c r="E13" s="558"/>
      <c r="F13" s="313"/>
      <c r="G13" s="309"/>
      <c r="H13" s="309"/>
      <c r="I13" s="309"/>
      <c r="J13" s="309"/>
      <c r="K13" s="461"/>
      <c r="L13" s="310"/>
      <c r="M13" s="310"/>
      <c r="N13" s="310"/>
      <c r="O13" s="310"/>
      <c r="P13" s="310"/>
      <c r="Q13" s="464"/>
      <c r="R13" s="483" t="str">
        <f>IF(H13="","",IF(H13&gt;39,"E",VLOOKUP(H13,'Boden DüV-Bolap'!A:B,2,FALSE)))</f>
        <v/>
      </c>
      <c r="S13" s="484" t="str">
        <f>IF(OR(I13="",F13=""),"",IF(I13&gt;39,"E",IF(F13="leicht",VLOOKUP(I13,'Boden DüV-Bolap'!A:Q,7,FALSE),IF(F13="mittel",VLOOKUP(I13,'Boden DüV-Bolap'!A:K,11,FALSE),IF(F13="schwer",VLOOKUP(I13,'Boden DüV-Bolap'!A:R,15,FALSE))))))</f>
        <v/>
      </c>
      <c r="T13" s="484" t="str">
        <f>IF(OR(J13="",F13=""),"",IF(J13&gt;39,"E",IF(F13="leicht",VLOOKUP(J13,'Boden DüV-Bolap'!A:AA,19,FALSE),IF(F13="mittel",VLOOKUP(J13,'Boden DüV-Bolap'!A:AA,23,FALSE),IF(F13="schwer",VLOOKUP(J13,'Boden DüV-Bolap'!A:AA,27,FALSE))))))</f>
        <v/>
      </c>
    </row>
    <row r="14" spans="1:21" ht="15.75">
      <c r="A14" s="354">
        <v>10</v>
      </c>
      <c r="B14" s="493"/>
      <c r="C14" s="313"/>
      <c r="D14" s="313"/>
      <c r="E14" s="558"/>
      <c r="F14" s="313"/>
      <c r="G14" s="309"/>
      <c r="H14" s="309"/>
      <c r="I14" s="309"/>
      <c r="J14" s="309"/>
      <c r="K14" s="461"/>
      <c r="L14" s="310"/>
      <c r="M14" s="310"/>
      <c r="N14" s="310"/>
      <c r="O14" s="310"/>
      <c r="P14" s="310"/>
      <c r="Q14" s="464"/>
      <c r="R14" s="483" t="str">
        <f>IF(H14="","",IF(H14&gt;39,"E",VLOOKUP(H14,'Boden DüV-Bolap'!A:B,2,FALSE)))</f>
        <v/>
      </c>
      <c r="S14" s="484" t="str">
        <f>IF(OR(I14="",F14=""),"",IF(I14&gt;39,"E",IF(F14="leicht",VLOOKUP(I14,'Boden DüV-Bolap'!A:Q,7,FALSE),IF(F14="mittel",VLOOKUP(I14,'Boden DüV-Bolap'!A:K,11,FALSE),IF(F14="schwer",VLOOKUP(I14,'Boden DüV-Bolap'!A:R,15,FALSE))))))</f>
        <v/>
      </c>
      <c r="T14" s="484" t="str">
        <f>IF(OR(J14="",F14=""),"",IF(J14&gt;39,"E",IF(F14="leicht",VLOOKUP(J14,'Boden DüV-Bolap'!A:AA,19,FALSE),IF(F14="mittel",VLOOKUP(J14,'Boden DüV-Bolap'!A:AA,23,FALSE),IF(F14="schwer",VLOOKUP(J14,'Boden DüV-Bolap'!A:AA,27,FALSE))))))</f>
        <v/>
      </c>
    </row>
    <row r="15" spans="1:21" ht="15.75">
      <c r="A15" s="354">
        <v>11</v>
      </c>
      <c r="B15" s="493"/>
      <c r="C15" s="313"/>
      <c r="D15" s="313"/>
      <c r="E15" s="558"/>
      <c r="F15" s="313"/>
      <c r="G15" s="309"/>
      <c r="H15" s="309"/>
      <c r="I15" s="309"/>
      <c r="J15" s="309"/>
      <c r="K15" s="461"/>
      <c r="L15" s="310"/>
      <c r="M15" s="310"/>
      <c r="N15" s="310"/>
      <c r="O15" s="310"/>
      <c r="P15" s="310"/>
      <c r="Q15" s="464"/>
      <c r="R15" s="483" t="str">
        <f>IF(H15="","",IF(H15&gt;39,"E",VLOOKUP(H15,'Boden DüV-Bolap'!A:B,2,FALSE)))</f>
        <v/>
      </c>
      <c r="S15" s="484" t="str">
        <f>IF(OR(I15="",F15=""),"",IF(I15&gt;39,"E",IF(F15="leicht",VLOOKUP(I15,'Boden DüV-Bolap'!A:Q,7,FALSE),IF(F15="mittel",VLOOKUP(I15,'Boden DüV-Bolap'!A:K,11,FALSE),IF(F15="schwer",VLOOKUP(I15,'Boden DüV-Bolap'!A:R,15,FALSE))))))</f>
        <v/>
      </c>
      <c r="T15" s="484" t="str">
        <f>IF(OR(J15="",F15=""),"",IF(J15&gt;39,"E",IF(F15="leicht",VLOOKUP(J15,'Boden DüV-Bolap'!A:AA,19,FALSE),IF(F15="mittel",VLOOKUP(J15,'Boden DüV-Bolap'!A:AA,23,FALSE),IF(F15="schwer",VLOOKUP(J15,'Boden DüV-Bolap'!A:AA,27,FALSE))))))</f>
        <v/>
      </c>
    </row>
    <row r="16" spans="1:21" ht="15.75">
      <c r="A16" s="354">
        <v>12</v>
      </c>
      <c r="B16" s="493"/>
      <c r="C16" s="313"/>
      <c r="D16" s="313"/>
      <c r="E16" s="558"/>
      <c r="F16" s="313"/>
      <c r="G16" s="309"/>
      <c r="H16" s="309"/>
      <c r="I16" s="309"/>
      <c r="J16" s="309"/>
      <c r="K16" s="461"/>
      <c r="L16" s="310"/>
      <c r="M16" s="310"/>
      <c r="N16" s="310"/>
      <c r="O16" s="310"/>
      <c r="P16" s="310"/>
      <c r="Q16" s="464"/>
      <c r="R16" s="483" t="str">
        <f>IF(H16="","",IF(H16&gt;39,"E",VLOOKUP(H16,'Boden DüV-Bolap'!A:B,2,FALSE)))</f>
        <v/>
      </c>
      <c r="S16" s="484" t="str">
        <f>IF(OR(I16="",F16=""),"",IF(I16&gt;39,"E",IF(F16="leicht",VLOOKUP(I16,'Boden DüV-Bolap'!A:Q,7,FALSE),IF(F16="mittel",VLOOKUP(I16,'Boden DüV-Bolap'!A:K,11,FALSE),IF(F16="schwer",VLOOKUP(I16,'Boden DüV-Bolap'!A:R,15,FALSE))))))</f>
        <v/>
      </c>
      <c r="T16" s="484" t="str">
        <f>IF(OR(J16="",F16=""),"",IF(J16&gt;39,"E",IF(F16="leicht",VLOOKUP(J16,'Boden DüV-Bolap'!A:AA,19,FALSE),IF(F16="mittel",VLOOKUP(J16,'Boden DüV-Bolap'!A:AA,23,FALSE),IF(F16="schwer",VLOOKUP(J16,'Boden DüV-Bolap'!A:AA,27,FALSE))))))</f>
        <v/>
      </c>
    </row>
    <row r="17" spans="1:20" ht="15.75">
      <c r="A17" s="354">
        <v>13</v>
      </c>
      <c r="B17" s="493"/>
      <c r="C17" s="313"/>
      <c r="D17" s="313"/>
      <c r="E17" s="558"/>
      <c r="F17" s="313"/>
      <c r="G17" s="309"/>
      <c r="H17" s="309"/>
      <c r="I17" s="309"/>
      <c r="J17" s="309"/>
      <c r="K17" s="461"/>
      <c r="L17" s="310"/>
      <c r="M17" s="310"/>
      <c r="N17" s="310"/>
      <c r="O17" s="310"/>
      <c r="P17" s="310"/>
      <c r="Q17" s="464"/>
      <c r="R17" s="483" t="str">
        <f>IF(H17="","",IF(H17&gt;39,"E",VLOOKUP(H17,'Boden DüV-Bolap'!A:B,2,FALSE)))</f>
        <v/>
      </c>
      <c r="S17" s="484" t="str">
        <f>IF(OR(I17="",F17=""),"",IF(I17&gt;39,"E",IF(F17="leicht",VLOOKUP(I17,'Boden DüV-Bolap'!A:Q,7,FALSE),IF(F17="mittel",VLOOKUP(I17,'Boden DüV-Bolap'!A:K,11,FALSE),IF(F17="schwer",VLOOKUP(I17,'Boden DüV-Bolap'!A:R,15,FALSE))))))</f>
        <v/>
      </c>
      <c r="T17" s="484" t="str">
        <f>IF(OR(J17="",F17=""),"",IF(J17&gt;39,"E",IF(F17="leicht",VLOOKUP(J17,'Boden DüV-Bolap'!A:AA,19,FALSE),IF(F17="mittel",VLOOKUP(J17,'Boden DüV-Bolap'!A:AA,23,FALSE),IF(F17="schwer",VLOOKUP(J17,'Boden DüV-Bolap'!A:AA,27,FALSE))))))</f>
        <v/>
      </c>
    </row>
    <row r="18" spans="1:20" ht="15.75">
      <c r="A18" s="354">
        <v>14</v>
      </c>
      <c r="B18" s="493"/>
      <c r="C18" s="313"/>
      <c r="D18" s="313"/>
      <c r="E18" s="558"/>
      <c r="F18" s="313"/>
      <c r="G18" s="309"/>
      <c r="H18" s="309"/>
      <c r="I18" s="309"/>
      <c r="J18" s="309"/>
      <c r="K18" s="461"/>
      <c r="L18" s="310"/>
      <c r="M18" s="310"/>
      <c r="N18" s="310"/>
      <c r="O18" s="310"/>
      <c r="P18" s="310"/>
      <c r="Q18" s="464"/>
      <c r="R18" s="483" t="str">
        <f>IF(H18="","",IF(H18&gt;39,"E",VLOOKUP(H18,'Boden DüV-Bolap'!A:B,2,FALSE)))</f>
        <v/>
      </c>
      <c r="S18" s="484" t="str">
        <f>IF(OR(I18="",F18=""),"",IF(I18&gt;39,"E",IF(F18="leicht",VLOOKUP(I18,'Boden DüV-Bolap'!A:Q,7,FALSE),IF(F18="mittel",VLOOKUP(I18,'Boden DüV-Bolap'!A:K,11,FALSE),IF(F18="schwer",VLOOKUP(I18,'Boden DüV-Bolap'!A:R,15,FALSE))))))</f>
        <v/>
      </c>
      <c r="T18" s="484" t="str">
        <f>IF(OR(J18="",F18=""),"",IF(J18&gt;39,"E",IF(F18="leicht",VLOOKUP(J18,'Boden DüV-Bolap'!A:AA,19,FALSE),IF(F18="mittel",VLOOKUP(J18,'Boden DüV-Bolap'!A:AA,23,FALSE),IF(F18="schwer",VLOOKUP(J18,'Boden DüV-Bolap'!A:AA,27,FALSE))))))</f>
        <v/>
      </c>
    </row>
    <row r="19" spans="1:20" ht="15.75">
      <c r="A19" s="354">
        <v>15</v>
      </c>
      <c r="B19" s="493"/>
      <c r="C19" s="313"/>
      <c r="D19" s="313"/>
      <c r="E19" s="558"/>
      <c r="F19" s="313"/>
      <c r="G19" s="309"/>
      <c r="H19" s="309"/>
      <c r="I19" s="309"/>
      <c r="J19" s="309"/>
      <c r="K19" s="461"/>
      <c r="L19" s="310"/>
      <c r="M19" s="310"/>
      <c r="N19" s="310"/>
      <c r="O19" s="310"/>
      <c r="P19" s="310"/>
      <c r="Q19" s="464"/>
      <c r="R19" s="483" t="str">
        <f>IF(H19="","",IF(H19&gt;39,"E",VLOOKUP(H19,'Boden DüV-Bolap'!A:B,2,FALSE)))</f>
        <v/>
      </c>
      <c r="S19" s="484" t="str">
        <f>IF(OR(I19="",F19=""),"",IF(I19&gt;39,"E",IF(F19="leicht",VLOOKUP(I19,'Boden DüV-Bolap'!A:Q,7,FALSE),IF(F19="mittel",VLOOKUP(I19,'Boden DüV-Bolap'!A:K,11,FALSE),IF(F19="schwer",VLOOKUP(I19,'Boden DüV-Bolap'!A:R,15,FALSE))))))</f>
        <v/>
      </c>
      <c r="T19" s="484" t="str">
        <f>IF(OR(J19="",F19=""),"",IF(J19&gt;39,"E",IF(F19="leicht",VLOOKUP(J19,'Boden DüV-Bolap'!A:AA,19,FALSE),IF(F19="mittel",VLOOKUP(J19,'Boden DüV-Bolap'!A:AA,23,FALSE),IF(F19="schwer",VLOOKUP(J19,'Boden DüV-Bolap'!A:AA,27,FALSE))))))</f>
        <v/>
      </c>
    </row>
    <row r="20" spans="1:20" ht="15.75">
      <c r="A20" s="354">
        <v>16</v>
      </c>
      <c r="B20" s="493"/>
      <c r="C20" s="313"/>
      <c r="D20" s="313"/>
      <c r="E20" s="558"/>
      <c r="F20" s="313"/>
      <c r="G20" s="309"/>
      <c r="H20" s="309"/>
      <c r="I20" s="309"/>
      <c r="J20" s="309"/>
      <c r="K20" s="461"/>
      <c r="L20" s="310"/>
      <c r="M20" s="310"/>
      <c r="N20" s="310"/>
      <c r="O20" s="310"/>
      <c r="P20" s="310"/>
      <c r="Q20" s="464"/>
      <c r="R20" s="483" t="str">
        <f>IF(H20="","",IF(H20&gt;39,"E",VLOOKUP(H20,'Boden DüV-Bolap'!A:B,2,FALSE)))</f>
        <v/>
      </c>
      <c r="S20" s="484" t="str">
        <f>IF(OR(I20="",F20=""),"",IF(I20&gt;39,"E",IF(F20="leicht",VLOOKUP(I20,'Boden DüV-Bolap'!A:Q,7,FALSE),IF(F20="mittel",VLOOKUP(I20,'Boden DüV-Bolap'!A:K,11,FALSE),IF(F20="schwer",VLOOKUP(I20,'Boden DüV-Bolap'!A:R,15,FALSE))))))</f>
        <v/>
      </c>
      <c r="T20" s="484" t="str">
        <f>IF(OR(J20="",F20=""),"",IF(J20&gt;39,"E",IF(F20="leicht",VLOOKUP(J20,'Boden DüV-Bolap'!A:AA,19,FALSE),IF(F20="mittel",VLOOKUP(J20,'Boden DüV-Bolap'!A:AA,23,FALSE),IF(F20="schwer",VLOOKUP(J20,'Boden DüV-Bolap'!A:AA,27,FALSE))))))</f>
        <v/>
      </c>
    </row>
    <row r="21" spans="1:20" ht="15.75">
      <c r="A21" s="354">
        <v>17</v>
      </c>
      <c r="B21" s="493"/>
      <c r="C21" s="313"/>
      <c r="D21" s="313"/>
      <c r="E21" s="558"/>
      <c r="F21" s="313"/>
      <c r="G21" s="309"/>
      <c r="H21" s="309"/>
      <c r="I21" s="309"/>
      <c r="J21" s="309"/>
      <c r="K21" s="461"/>
      <c r="L21" s="310"/>
      <c r="M21" s="310"/>
      <c r="N21" s="310"/>
      <c r="O21" s="310"/>
      <c r="P21" s="310"/>
      <c r="Q21" s="464"/>
      <c r="R21" s="483" t="str">
        <f>IF(H21="","",IF(H21&gt;39,"E",VLOOKUP(H21,'Boden DüV-Bolap'!A:B,2,FALSE)))</f>
        <v/>
      </c>
      <c r="S21" s="484" t="str">
        <f>IF(OR(I21="",F21=""),"",IF(I21&gt;39,"E",IF(F21="leicht",VLOOKUP(I21,'Boden DüV-Bolap'!A:Q,7,FALSE),IF(F21="mittel",VLOOKUP(I21,'Boden DüV-Bolap'!A:K,11,FALSE),IF(F21="schwer",VLOOKUP(I21,'Boden DüV-Bolap'!A:R,15,FALSE))))))</f>
        <v/>
      </c>
      <c r="T21" s="484" t="str">
        <f>IF(OR(J21="",F21=""),"",IF(J21&gt;39,"E",IF(F21="leicht",VLOOKUP(J21,'Boden DüV-Bolap'!A:AA,19,FALSE),IF(F21="mittel",VLOOKUP(J21,'Boden DüV-Bolap'!A:AA,23,FALSE),IF(F21="schwer",VLOOKUP(J21,'Boden DüV-Bolap'!A:AA,27,FALSE))))))</f>
        <v/>
      </c>
    </row>
    <row r="22" spans="1:20" ht="15.75">
      <c r="A22" s="354">
        <v>18</v>
      </c>
      <c r="B22" s="493"/>
      <c r="C22" s="313"/>
      <c r="D22" s="313"/>
      <c r="E22" s="558"/>
      <c r="F22" s="313"/>
      <c r="G22" s="309"/>
      <c r="H22" s="309"/>
      <c r="I22" s="309"/>
      <c r="J22" s="309"/>
      <c r="K22" s="461"/>
      <c r="L22" s="310"/>
      <c r="M22" s="310"/>
      <c r="N22" s="310"/>
      <c r="O22" s="310"/>
      <c r="P22" s="310"/>
      <c r="Q22" s="464"/>
      <c r="R22" s="483" t="str">
        <f>IF(H22="","",IF(H22&gt;39,"E",VLOOKUP(H22,'Boden DüV-Bolap'!A:B,2,FALSE)))</f>
        <v/>
      </c>
      <c r="S22" s="484" t="str">
        <f>IF(OR(I22="",F22=""),"",IF(I22&gt;39,"E",IF(F22="leicht",VLOOKUP(I22,'Boden DüV-Bolap'!A:Q,7,FALSE),IF(F22="mittel",VLOOKUP(I22,'Boden DüV-Bolap'!A:K,11,FALSE),IF(F22="schwer",VLOOKUP(I22,'Boden DüV-Bolap'!A:R,15,FALSE))))))</f>
        <v/>
      </c>
      <c r="T22" s="484" t="str">
        <f>IF(OR(J22="",F22=""),"",IF(J22&gt;39,"E",IF(F22="leicht",VLOOKUP(J22,'Boden DüV-Bolap'!A:AA,19,FALSE),IF(F22="mittel",VLOOKUP(J22,'Boden DüV-Bolap'!A:AA,23,FALSE),IF(F22="schwer",VLOOKUP(J22,'Boden DüV-Bolap'!A:AA,27,FALSE))))))</f>
        <v/>
      </c>
    </row>
    <row r="23" spans="1:20" ht="15.75">
      <c r="A23" s="354">
        <v>19</v>
      </c>
      <c r="B23" s="493"/>
      <c r="C23" s="313"/>
      <c r="D23" s="313"/>
      <c r="E23" s="558"/>
      <c r="F23" s="313"/>
      <c r="G23" s="309"/>
      <c r="H23" s="309"/>
      <c r="I23" s="309"/>
      <c r="J23" s="309"/>
      <c r="K23" s="461"/>
      <c r="L23" s="310"/>
      <c r="M23" s="310"/>
      <c r="N23" s="310"/>
      <c r="O23" s="310"/>
      <c r="P23" s="310"/>
      <c r="Q23" s="464"/>
      <c r="R23" s="483" t="str">
        <f>IF(H23="","",IF(H23&gt;39,"E",VLOOKUP(H23,'Boden DüV-Bolap'!A:B,2,FALSE)))</f>
        <v/>
      </c>
      <c r="S23" s="484" t="str">
        <f>IF(OR(I23="",F23=""),"",IF(I23&gt;39,"E",IF(F23="leicht",VLOOKUP(I23,'Boden DüV-Bolap'!A:Q,7,FALSE),IF(F23="mittel",VLOOKUP(I23,'Boden DüV-Bolap'!A:K,11,FALSE),IF(F23="schwer",VLOOKUP(I23,'Boden DüV-Bolap'!A:R,15,FALSE))))))</f>
        <v/>
      </c>
      <c r="T23" s="484" t="str">
        <f>IF(OR(J23="",F23=""),"",IF(J23&gt;39,"E",IF(F23="leicht",VLOOKUP(J23,'Boden DüV-Bolap'!A:AA,19,FALSE),IF(F23="mittel",VLOOKUP(J23,'Boden DüV-Bolap'!A:AA,23,FALSE),IF(F23="schwer",VLOOKUP(J23,'Boden DüV-Bolap'!A:AA,27,FALSE))))))</f>
        <v/>
      </c>
    </row>
    <row r="24" spans="1:20" ht="15.75">
      <c r="A24" s="354">
        <v>20</v>
      </c>
      <c r="B24" s="493"/>
      <c r="C24" s="313"/>
      <c r="D24" s="313"/>
      <c r="E24" s="558"/>
      <c r="F24" s="313"/>
      <c r="G24" s="309"/>
      <c r="H24" s="309"/>
      <c r="I24" s="309"/>
      <c r="J24" s="309"/>
      <c r="K24" s="461"/>
      <c r="L24" s="310"/>
      <c r="M24" s="310"/>
      <c r="N24" s="310"/>
      <c r="O24" s="310"/>
      <c r="P24" s="310"/>
      <c r="Q24" s="464"/>
      <c r="R24" s="483" t="str">
        <f>IF(H24="","",IF(H24&gt;39,"E",VLOOKUP(H24,'Boden DüV-Bolap'!A:B,2,FALSE)))</f>
        <v/>
      </c>
      <c r="S24" s="484" t="str">
        <f>IF(OR(I24="",F24=""),"",IF(I24&gt;39,"E",IF(F24="leicht",VLOOKUP(I24,'Boden DüV-Bolap'!A:Q,7,FALSE),IF(F24="mittel",VLOOKUP(I24,'Boden DüV-Bolap'!A:K,11,FALSE),IF(F24="schwer",VLOOKUP(I24,'Boden DüV-Bolap'!A:R,15,FALSE))))))</f>
        <v/>
      </c>
      <c r="T24" s="484" t="str">
        <f>IF(OR(J24="",F24=""),"",IF(J24&gt;39,"E",IF(F24="leicht",VLOOKUP(J24,'Boden DüV-Bolap'!A:AA,19,FALSE),IF(F24="mittel",VLOOKUP(J24,'Boden DüV-Bolap'!A:AA,23,FALSE),IF(F24="schwer",VLOOKUP(J24,'Boden DüV-Bolap'!A:AA,27,FALSE))))))</f>
        <v/>
      </c>
    </row>
    <row r="25" spans="1:20" ht="15.75">
      <c r="A25" s="354">
        <v>21</v>
      </c>
      <c r="B25" s="493"/>
      <c r="C25" s="313"/>
      <c r="D25" s="313"/>
      <c r="E25" s="558"/>
      <c r="F25" s="313"/>
      <c r="G25" s="309"/>
      <c r="H25" s="309"/>
      <c r="I25" s="309"/>
      <c r="J25" s="309"/>
      <c r="K25" s="461"/>
      <c r="L25" s="310"/>
      <c r="M25" s="310"/>
      <c r="N25" s="310"/>
      <c r="O25" s="310"/>
      <c r="P25" s="310"/>
      <c r="Q25" s="464"/>
      <c r="R25" s="483" t="str">
        <f>IF(H25="","",IF(H25&gt;39,"E",VLOOKUP(H25,'Boden DüV-Bolap'!A:B,2,FALSE)))</f>
        <v/>
      </c>
      <c r="S25" s="484" t="str">
        <f>IF(OR(I25="",F25=""),"",IF(I25&gt;39,"E",IF(F25="leicht",VLOOKUP(I25,'Boden DüV-Bolap'!A:Q,7,FALSE),IF(F25="mittel",VLOOKUP(I25,'Boden DüV-Bolap'!A:K,11,FALSE),IF(F25="schwer",VLOOKUP(I25,'Boden DüV-Bolap'!A:R,15,FALSE))))))</f>
        <v/>
      </c>
      <c r="T25" s="484" t="str">
        <f>IF(OR(J25="",F25=""),"",IF(J25&gt;39,"E",IF(F25="leicht",VLOOKUP(J25,'Boden DüV-Bolap'!A:AA,19,FALSE),IF(F25="mittel",VLOOKUP(J25,'Boden DüV-Bolap'!A:AA,23,FALSE),IF(F25="schwer",VLOOKUP(J25,'Boden DüV-Bolap'!A:AA,27,FALSE))))))</f>
        <v/>
      </c>
    </row>
    <row r="26" spans="1:20" ht="15.75">
      <c r="A26" s="354">
        <v>22</v>
      </c>
      <c r="B26" s="493"/>
      <c r="C26" s="313"/>
      <c r="D26" s="313"/>
      <c r="E26" s="559"/>
      <c r="F26" s="314"/>
      <c r="G26" s="309"/>
      <c r="H26" s="309"/>
      <c r="I26" s="309"/>
      <c r="J26" s="310"/>
      <c r="K26" s="461"/>
      <c r="L26" s="310"/>
      <c r="M26" s="310"/>
      <c r="N26" s="310"/>
      <c r="O26" s="310"/>
      <c r="P26" s="310"/>
      <c r="Q26" s="464"/>
      <c r="R26" s="483" t="str">
        <f>IF(H26="","",IF(H26&gt;39,"E",VLOOKUP(H26,'Boden DüV-Bolap'!A:B,2,FALSE)))</f>
        <v/>
      </c>
      <c r="S26" s="484" t="str">
        <f>IF(OR(I26="",F26=""),"",IF(I26&gt;39,"E",IF(F26="leicht",VLOOKUP(I26,'Boden DüV-Bolap'!A:Q,7,FALSE),IF(F26="mittel",VLOOKUP(I26,'Boden DüV-Bolap'!A:K,11,FALSE),IF(F26="schwer",VLOOKUP(I26,'Boden DüV-Bolap'!A:R,15,FALSE))))))</f>
        <v/>
      </c>
      <c r="T26" s="484" t="str">
        <f>IF(OR(J26="",F26=""),"",IF(J26&gt;39,"E",IF(F26="leicht",VLOOKUP(J26,'Boden DüV-Bolap'!A:AA,19,FALSE),IF(F26="mittel",VLOOKUP(J26,'Boden DüV-Bolap'!A:AA,23,FALSE),IF(F26="schwer",VLOOKUP(J26,'Boden DüV-Bolap'!A:AA,27,FALSE))))))</f>
        <v/>
      </c>
    </row>
    <row r="27" spans="1:20" ht="15.75">
      <c r="A27" s="354">
        <v>23</v>
      </c>
      <c r="B27" s="493"/>
      <c r="C27" s="313"/>
      <c r="D27" s="313"/>
      <c r="E27" s="559"/>
      <c r="F27" s="314"/>
      <c r="G27" s="309"/>
      <c r="H27" s="309"/>
      <c r="I27" s="309"/>
      <c r="J27" s="310"/>
      <c r="K27" s="461"/>
      <c r="L27" s="310"/>
      <c r="M27" s="310"/>
      <c r="N27" s="310"/>
      <c r="O27" s="310"/>
      <c r="P27" s="310"/>
      <c r="Q27" s="464"/>
      <c r="R27" s="483" t="str">
        <f>IF(H27="","",IF(H27&gt;39,"E",VLOOKUP(H27,'Boden DüV-Bolap'!A:B,2,FALSE)))</f>
        <v/>
      </c>
      <c r="S27" s="484" t="str">
        <f>IF(OR(I27="",F27=""),"",IF(I27&gt;39,"E",IF(F27="leicht",VLOOKUP(I27,'Boden DüV-Bolap'!A:Q,7,FALSE),IF(F27="mittel",VLOOKUP(I27,'Boden DüV-Bolap'!A:K,11,FALSE),IF(F27="schwer",VLOOKUP(I27,'Boden DüV-Bolap'!A:R,15,FALSE))))))</f>
        <v/>
      </c>
      <c r="T27" s="484" t="str">
        <f>IF(OR(J27="",F27=""),"",IF(J27&gt;39,"E",IF(F27="leicht",VLOOKUP(J27,'Boden DüV-Bolap'!A:AA,19,FALSE),IF(F27="mittel",VLOOKUP(J27,'Boden DüV-Bolap'!A:AA,23,FALSE),IF(F27="schwer",VLOOKUP(J27,'Boden DüV-Bolap'!A:AA,27,FALSE))))))</f>
        <v/>
      </c>
    </row>
    <row r="28" spans="1:20" ht="15.75">
      <c r="A28" s="354">
        <v>24</v>
      </c>
      <c r="B28" s="493"/>
      <c r="C28" s="313"/>
      <c r="D28" s="313"/>
      <c r="E28" s="559"/>
      <c r="F28" s="314"/>
      <c r="G28" s="309"/>
      <c r="H28" s="309"/>
      <c r="I28" s="309"/>
      <c r="J28" s="310"/>
      <c r="K28" s="461"/>
      <c r="L28" s="310"/>
      <c r="M28" s="310"/>
      <c r="N28" s="310"/>
      <c r="O28" s="310"/>
      <c r="P28" s="310"/>
      <c r="Q28" s="464"/>
      <c r="R28" s="483" t="str">
        <f>IF(H28="","",IF(H28&gt;39,"E",VLOOKUP(H28,'Boden DüV-Bolap'!A:B,2,FALSE)))</f>
        <v/>
      </c>
      <c r="S28" s="484" t="str">
        <f>IF(OR(I28="",F28=""),"",IF(I28&gt;39,"E",IF(F28="leicht",VLOOKUP(I28,'Boden DüV-Bolap'!A:Q,7,FALSE),IF(F28="mittel",VLOOKUP(I28,'Boden DüV-Bolap'!A:K,11,FALSE),IF(F28="schwer",VLOOKUP(I28,'Boden DüV-Bolap'!A:R,15,FALSE))))))</f>
        <v/>
      </c>
      <c r="T28" s="484" t="str">
        <f>IF(OR(J28="",F28=""),"",IF(J28&gt;39,"E",IF(F28="leicht",VLOOKUP(J28,'Boden DüV-Bolap'!A:AA,19,FALSE),IF(F28="mittel",VLOOKUP(J28,'Boden DüV-Bolap'!A:AA,23,FALSE),IF(F28="schwer",VLOOKUP(J28,'Boden DüV-Bolap'!A:AA,27,FALSE))))))</f>
        <v/>
      </c>
    </row>
    <row r="29" spans="1:20" ht="15.75">
      <c r="A29" s="354">
        <v>25</v>
      </c>
      <c r="B29" s="493"/>
      <c r="C29" s="313"/>
      <c r="D29" s="313"/>
      <c r="E29" s="559"/>
      <c r="F29" s="314"/>
      <c r="G29" s="309"/>
      <c r="H29" s="309"/>
      <c r="I29" s="309"/>
      <c r="J29" s="310"/>
      <c r="K29" s="461"/>
      <c r="L29" s="310"/>
      <c r="M29" s="310"/>
      <c r="N29" s="310"/>
      <c r="O29" s="310"/>
      <c r="P29" s="310"/>
      <c r="Q29" s="464"/>
      <c r="R29" s="483" t="str">
        <f>IF(H29="","",IF(H29&gt;39,"E",VLOOKUP(H29,'Boden DüV-Bolap'!A:B,2,FALSE)))</f>
        <v/>
      </c>
      <c r="S29" s="484" t="str">
        <f>IF(OR(I29="",F29=""),"",IF(I29&gt;39,"E",IF(F29="leicht",VLOOKUP(I29,'Boden DüV-Bolap'!A:Q,7,FALSE),IF(F29="mittel",VLOOKUP(I29,'Boden DüV-Bolap'!A:K,11,FALSE),IF(F29="schwer",VLOOKUP(I29,'Boden DüV-Bolap'!A:R,15,FALSE))))))</f>
        <v/>
      </c>
      <c r="T29" s="484" t="str">
        <f>IF(OR(J29="",F29=""),"",IF(J29&gt;39,"E",IF(F29="leicht",VLOOKUP(J29,'Boden DüV-Bolap'!A:AA,19,FALSE),IF(F29="mittel",VLOOKUP(J29,'Boden DüV-Bolap'!A:AA,23,FALSE),IF(F29="schwer",VLOOKUP(J29,'Boden DüV-Bolap'!A:AA,27,FALSE))))))</f>
        <v/>
      </c>
    </row>
    <row r="30" spans="1:20" ht="15.75">
      <c r="A30" s="354">
        <v>26</v>
      </c>
      <c r="B30" s="493"/>
      <c r="C30" s="313"/>
      <c r="D30" s="313"/>
      <c r="E30" s="559"/>
      <c r="F30" s="314"/>
      <c r="G30" s="309"/>
      <c r="H30" s="309"/>
      <c r="I30" s="309"/>
      <c r="J30" s="310"/>
      <c r="K30" s="461"/>
      <c r="L30" s="310"/>
      <c r="M30" s="310"/>
      <c r="N30" s="310"/>
      <c r="O30" s="310"/>
      <c r="P30" s="310"/>
      <c r="Q30" s="464"/>
      <c r="R30" s="483" t="str">
        <f>IF(H30="","",IF(H30&gt;39,"E",VLOOKUP(H30,'Boden DüV-Bolap'!A:B,2,FALSE)))</f>
        <v/>
      </c>
      <c r="S30" s="484" t="str">
        <f>IF(OR(I30="",F30=""),"",IF(I30&gt;39,"E",IF(F30="leicht",VLOOKUP(I30,'Boden DüV-Bolap'!A:Q,7,FALSE),IF(F30="mittel",VLOOKUP(I30,'Boden DüV-Bolap'!A:K,11,FALSE),IF(F30="schwer",VLOOKUP(I30,'Boden DüV-Bolap'!A:R,15,FALSE))))))</f>
        <v/>
      </c>
      <c r="T30" s="484" t="str">
        <f>IF(OR(J30="",F30=""),"",IF(J30&gt;39,"E",IF(F30="leicht",VLOOKUP(J30,'Boden DüV-Bolap'!A:AA,19,FALSE),IF(F30="mittel",VLOOKUP(J30,'Boden DüV-Bolap'!A:AA,23,FALSE),IF(F30="schwer",VLOOKUP(J30,'Boden DüV-Bolap'!A:AA,27,FALSE))))))</f>
        <v/>
      </c>
    </row>
    <row r="31" spans="1:20" ht="15.75">
      <c r="A31" s="354">
        <v>27</v>
      </c>
      <c r="B31" s="493"/>
      <c r="C31" s="313"/>
      <c r="D31" s="313"/>
      <c r="E31" s="559"/>
      <c r="F31" s="314"/>
      <c r="G31" s="309"/>
      <c r="H31" s="309"/>
      <c r="I31" s="309"/>
      <c r="J31" s="310"/>
      <c r="K31" s="461"/>
      <c r="L31" s="310"/>
      <c r="M31" s="310"/>
      <c r="N31" s="310"/>
      <c r="O31" s="310"/>
      <c r="P31" s="310"/>
      <c r="Q31" s="464"/>
      <c r="R31" s="483" t="str">
        <f>IF(H31="","",IF(H31&gt;39,"E",VLOOKUP(H31,'Boden DüV-Bolap'!A:B,2,FALSE)))</f>
        <v/>
      </c>
      <c r="S31" s="484" t="str">
        <f>IF(OR(I31="",F31=""),"",IF(I31&gt;39,"E",IF(F31="leicht",VLOOKUP(I31,'Boden DüV-Bolap'!A:Q,7,FALSE),IF(F31="mittel",VLOOKUP(I31,'Boden DüV-Bolap'!A:K,11,FALSE),IF(F31="schwer",VLOOKUP(I31,'Boden DüV-Bolap'!A:R,15,FALSE))))))</f>
        <v/>
      </c>
      <c r="T31" s="484" t="str">
        <f>IF(OR(J31="",F31=""),"",IF(J31&gt;39,"E",IF(F31="leicht",VLOOKUP(J31,'Boden DüV-Bolap'!A:AA,19,FALSE),IF(F31="mittel",VLOOKUP(J31,'Boden DüV-Bolap'!A:AA,23,FALSE),IF(F31="schwer",VLOOKUP(J31,'Boden DüV-Bolap'!A:AA,27,FALSE))))))</f>
        <v/>
      </c>
    </row>
    <row r="32" spans="1:20" ht="15.75">
      <c r="A32" s="354">
        <v>28</v>
      </c>
      <c r="B32" s="493"/>
      <c r="C32" s="313"/>
      <c r="D32" s="313"/>
      <c r="E32" s="559"/>
      <c r="F32" s="314"/>
      <c r="G32" s="309"/>
      <c r="H32" s="309"/>
      <c r="I32" s="309"/>
      <c r="J32" s="310"/>
      <c r="K32" s="461"/>
      <c r="L32" s="310"/>
      <c r="M32" s="310"/>
      <c r="N32" s="310"/>
      <c r="O32" s="310"/>
      <c r="P32" s="310"/>
      <c r="Q32" s="464"/>
      <c r="R32" s="483" t="str">
        <f>IF(H32="","",IF(H32&gt;39,"E",VLOOKUP(H32,'Boden DüV-Bolap'!A:B,2,FALSE)))</f>
        <v/>
      </c>
      <c r="S32" s="484" t="str">
        <f>IF(OR(I32="",F32=""),"",IF(I32&gt;39,"E",IF(F32="leicht",VLOOKUP(I32,'Boden DüV-Bolap'!A:Q,7,FALSE),IF(F32="mittel",VLOOKUP(I32,'Boden DüV-Bolap'!A:K,11,FALSE),IF(F32="schwer",VLOOKUP(I32,'Boden DüV-Bolap'!A:R,15,FALSE))))))</f>
        <v/>
      </c>
      <c r="T32" s="484" t="str">
        <f>IF(OR(J32="",F32=""),"",IF(J32&gt;39,"E",IF(F32="leicht",VLOOKUP(J32,'Boden DüV-Bolap'!A:AA,19,FALSE),IF(F32="mittel",VLOOKUP(J32,'Boden DüV-Bolap'!A:AA,23,FALSE),IF(F32="schwer",VLOOKUP(J32,'Boden DüV-Bolap'!A:AA,27,FALSE))))))</f>
        <v/>
      </c>
    </row>
    <row r="33" spans="1:20" ht="15.75">
      <c r="A33" s="354">
        <v>29</v>
      </c>
      <c r="B33" s="493"/>
      <c r="C33" s="313"/>
      <c r="D33" s="313"/>
      <c r="E33" s="559"/>
      <c r="F33" s="314"/>
      <c r="G33" s="309"/>
      <c r="H33" s="309"/>
      <c r="I33" s="309"/>
      <c r="J33" s="310"/>
      <c r="K33" s="461"/>
      <c r="L33" s="310"/>
      <c r="M33" s="310"/>
      <c r="N33" s="310"/>
      <c r="O33" s="310"/>
      <c r="P33" s="310"/>
      <c r="Q33" s="464"/>
      <c r="R33" s="483" t="str">
        <f>IF(H33="","",IF(H33&gt;39,"E",VLOOKUP(H33,'Boden DüV-Bolap'!A:B,2,FALSE)))</f>
        <v/>
      </c>
      <c r="S33" s="484" t="str">
        <f>IF(OR(I33="",F33=""),"",IF(I33&gt;39,"E",IF(F33="leicht",VLOOKUP(I33,'Boden DüV-Bolap'!A:Q,7,FALSE),IF(F33="mittel",VLOOKUP(I33,'Boden DüV-Bolap'!A:K,11,FALSE),IF(F33="schwer",VLOOKUP(I33,'Boden DüV-Bolap'!A:R,15,FALSE))))))</f>
        <v/>
      </c>
      <c r="T33" s="484" t="str">
        <f>IF(OR(J33="",F33=""),"",IF(J33&gt;39,"E",IF(F33="leicht",VLOOKUP(J33,'Boden DüV-Bolap'!A:AA,19,FALSE),IF(F33="mittel",VLOOKUP(J33,'Boden DüV-Bolap'!A:AA,23,FALSE),IF(F33="schwer",VLOOKUP(J33,'Boden DüV-Bolap'!A:AA,27,FALSE))))))</f>
        <v/>
      </c>
    </row>
    <row r="34" spans="1:20" ht="15.75">
      <c r="A34" s="354">
        <v>30</v>
      </c>
      <c r="B34" s="493"/>
      <c r="C34" s="313"/>
      <c r="D34" s="313"/>
      <c r="E34" s="559"/>
      <c r="F34" s="314"/>
      <c r="G34" s="309"/>
      <c r="H34" s="309"/>
      <c r="I34" s="309"/>
      <c r="J34" s="310"/>
      <c r="K34" s="461"/>
      <c r="L34" s="310"/>
      <c r="M34" s="310"/>
      <c r="N34" s="310"/>
      <c r="O34" s="310"/>
      <c r="P34" s="310"/>
      <c r="Q34" s="464"/>
      <c r="R34" s="483" t="str">
        <f>IF(H34="","",IF(H34&gt;39,"E",VLOOKUP(H34,'Boden DüV-Bolap'!A:B,2,FALSE)))</f>
        <v/>
      </c>
      <c r="S34" s="484" t="str">
        <f>IF(OR(I34="",F34=""),"",IF(I34&gt;39,"E",IF(F34="leicht",VLOOKUP(I34,'Boden DüV-Bolap'!A:Q,7,FALSE),IF(F34="mittel",VLOOKUP(I34,'Boden DüV-Bolap'!A:K,11,FALSE),IF(F34="schwer",VLOOKUP(I34,'Boden DüV-Bolap'!A:R,15,FALSE))))))</f>
        <v/>
      </c>
      <c r="T34" s="484" t="str">
        <f>IF(OR(J34="",F34=""),"",IF(J34&gt;39,"E",IF(F34="leicht",VLOOKUP(J34,'Boden DüV-Bolap'!A:AA,19,FALSE),IF(F34="mittel",VLOOKUP(J34,'Boden DüV-Bolap'!A:AA,23,FALSE),IF(F34="schwer",VLOOKUP(J34,'Boden DüV-Bolap'!A:AA,27,FALSE))))))</f>
        <v/>
      </c>
    </row>
    <row r="35" spans="1:20" ht="15.75">
      <c r="A35" s="354">
        <v>31</v>
      </c>
      <c r="B35" s="493"/>
      <c r="C35" s="313"/>
      <c r="D35" s="313"/>
      <c r="E35" s="559"/>
      <c r="F35" s="314"/>
      <c r="G35" s="309"/>
      <c r="H35" s="309"/>
      <c r="I35" s="309"/>
      <c r="J35" s="310"/>
      <c r="K35" s="461"/>
      <c r="L35" s="310"/>
      <c r="M35" s="310"/>
      <c r="N35" s="310"/>
      <c r="O35" s="310"/>
      <c r="P35" s="310"/>
      <c r="Q35" s="464"/>
      <c r="R35" s="483" t="str">
        <f>IF(H35="","",IF(H35&gt;39,"E",VLOOKUP(H35,'Boden DüV-Bolap'!A:B,2,FALSE)))</f>
        <v/>
      </c>
      <c r="S35" s="484" t="str">
        <f>IF(OR(I35="",F35=""),"",IF(I35&gt;39,"E",IF(F35="leicht",VLOOKUP(I35,'Boden DüV-Bolap'!A:Q,7,FALSE),IF(F35="mittel",VLOOKUP(I35,'Boden DüV-Bolap'!A:K,11,FALSE),IF(F35="schwer",VLOOKUP(I35,'Boden DüV-Bolap'!A:R,15,FALSE))))))</f>
        <v/>
      </c>
      <c r="T35" s="484" t="str">
        <f>IF(OR(J35="",F35=""),"",IF(J35&gt;39,"E",IF(F35="leicht",VLOOKUP(J35,'Boden DüV-Bolap'!A:AA,19,FALSE),IF(F35="mittel",VLOOKUP(J35,'Boden DüV-Bolap'!A:AA,23,FALSE),IF(F35="schwer",VLOOKUP(J35,'Boden DüV-Bolap'!A:AA,27,FALSE))))))</f>
        <v/>
      </c>
    </row>
    <row r="36" spans="1:20" ht="15.75">
      <c r="A36" s="354">
        <v>32</v>
      </c>
      <c r="B36" s="493"/>
      <c r="C36" s="313"/>
      <c r="D36" s="313"/>
      <c r="E36" s="559"/>
      <c r="F36" s="314"/>
      <c r="G36" s="309"/>
      <c r="H36" s="309"/>
      <c r="I36" s="309"/>
      <c r="J36" s="310"/>
      <c r="K36" s="461"/>
      <c r="L36" s="310"/>
      <c r="M36" s="310"/>
      <c r="N36" s="310"/>
      <c r="O36" s="310"/>
      <c r="P36" s="310"/>
      <c r="Q36" s="464"/>
      <c r="R36" s="483" t="str">
        <f>IF(H36="","",IF(H36&gt;39,"E",VLOOKUP(H36,'Boden DüV-Bolap'!A:B,2,FALSE)))</f>
        <v/>
      </c>
      <c r="S36" s="484" t="str">
        <f>IF(OR(I36="",F36=""),"",IF(I36&gt;39,"E",IF(F36="leicht",VLOOKUP(I36,'Boden DüV-Bolap'!A:Q,7,FALSE),IF(F36="mittel",VLOOKUP(I36,'Boden DüV-Bolap'!A:K,11,FALSE),IF(F36="schwer",VLOOKUP(I36,'Boden DüV-Bolap'!A:R,15,FALSE))))))</f>
        <v/>
      </c>
      <c r="T36" s="484" t="str">
        <f>IF(OR(J36="",F36=""),"",IF(J36&gt;39,"E",IF(F36="leicht",VLOOKUP(J36,'Boden DüV-Bolap'!A:AA,19,FALSE),IF(F36="mittel",VLOOKUP(J36,'Boden DüV-Bolap'!A:AA,23,FALSE),IF(F36="schwer",VLOOKUP(J36,'Boden DüV-Bolap'!A:AA,27,FALSE))))))</f>
        <v/>
      </c>
    </row>
    <row r="37" spans="1:20" ht="15.75">
      <c r="A37" s="354">
        <v>33</v>
      </c>
      <c r="B37" s="493"/>
      <c r="C37" s="313"/>
      <c r="D37" s="313"/>
      <c r="E37" s="559"/>
      <c r="F37" s="314"/>
      <c r="G37" s="309"/>
      <c r="H37" s="309"/>
      <c r="I37" s="309"/>
      <c r="J37" s="310"/>
      <c r="K37" s="461"/>
      <c r="L37" s="310"/>
      <c r="M37" s="310"/>
      <c r="N37" s="310"/>
      <c r="O37" s="310"/>
      <c r="P37" s="310"/>
      <c r="Q37" s="464"/>
      <c r="R37" s="483" t="str">
        <f>IF(H37="","",IF(H37&gt;39,"E",VLOOKUP(H37,'Boden DüV-Bolap'!A:B,2,FALSE)))</f>
        <v/>
      </c>
      <c r="S37" s="484" t="str">
        <f>IF(OR(I37="",F37=""),"",IF(I37&gt;39,"E",IF(F37="leicht",VLOOKUP(I37,'Boden DüV-Bolap'!A:Q,7,FALSE),IF(F37="mittel",VLOOKUP(I37,'Boden DüV-Bolap'!A:K,11,FALSE),IF(F37="schwer",VLOOKUP(I37,'Boden DüV-Bolap'!A:R,15,FALSE))))))</f>
        <v/>
      </c>
      <c r="T37" s="484" t="str">
        <f>IF(OR(J37="",F37=""),"",IF(J37&gt;39,"E",IF(F37="leicht",VLOOKUP(J37,'Boden DüV-Bolap'!A:AA,19,FALSE),IF(F37="mittel",VLOOKUP(J37,'Boden DüV-Bolap'!A:AA,23,FALSE),IF(F37="schwer",VLOOKUP(J37,'Boden DüV-Bolap'!A:AA,27,FALSE))))))</f>
        <v/>
      </c>
    </row>
    <row r="38" spans="1:20" ht="15.75">
      <c r="A38" s="354">
        <v>34</v>
      </c>
      <c r="B38" s="493"/>
      <c r="C38" s="313"/>
      <c r="D38" s="313"/>
      <c r="E38" s="559"/>
      <c r="F38" s="314"/>
      <c r="G38" s="309"/>
      <c r="H38" s="309"/>
      <c r="I38" s="309"/>
      <c r="J38" s="310"/>
      <c r="K38" s="461"/>
      <c r="L38" s="310"/>
      <c r="M38" s="310"/>
      <c r="N38" s="310"/>
      <c r="O38" s="310"/>
      <c r="P38" s="310"/>
      <c r="Q38" s="464"/>
      <c r="R38" s="483" t="str">
        <f>IF(H38="","",IF(H38&gt;39,"E",VLOOKUP(H38,'Boden DüV-Bolap'!A:B,2,FALSE)))</f>
        <v/>
      </c>
      <c r="S38" s="484" t="str">
        <f>IF(OR(I38="",F38=""),"",IF(I38&gt;39,"E",IF(F38="leicht",VLOOKUP(I38,'Boden DüV-Bolap'!A:Q,7,FALSE),IF(F38="mittel",VLOOKUP(I38,'Boden DüV-Bolap'!A:K,11,FALSE),IF(F38="schwer",VLOOKUP(I38,'Boden DüV-Bolap'!A:R,15,FALSE))))))</f>
        <v/>
      </c>
      <c r="T38" s="484" t="str">
        <f>IF(OR(J38="",F38=""),"",IF(J38&gt;39,"E",IF(F38="leicht",VLOOKUP(J38,'Boden DüV-Bolap'!A:AA,19,FALSE),IF(F38="mittel",VLOOKUP(J38,'Boden DüV-Bolap'!A:AA,23,FALSE),IF(F38="schwer",VLOOKUP(J38,'Boden DüV-Bolap'!A:AA,27,FALSE))))))</f>
        <v/>
      </c>
    </row>
    <row r="39" spans="1:20" ht="15.75">
      <c r="A39" s="354">
        <v>35</v>
      </c>
      <c r="B39" s="493"/>
      <c r="C39" s="313"/>
      <c r="D39" s="313"/>
      <c r="E39" s="559"/>
      <c r="F39" s="314"/>
      <c r="G39" s="309"/>
      <c r="H39" s="309"/>
      <c r="I39" s="309"/>
      <c r="J39" s="310"/>
      <c r="K39" s="461"/>
      <c r="L39" s="310"/>
      <c r="M39" s="310"/>
      <c r="N39" s="310"/>
      <c r="O39" s="310"/>
      <c r="P39" s="310"/>
      <c r="Q39" s="464"/>
      <c r="R39" s="483" t="str">
        <f>IF(H39="","",IF(H39&gt;39,"E",VLOOKUP(H39,'Boden DüV-Bolap'!A:B,2,FALSE)))</f>
        <v/>
      </c>
      <c r="S39" s="484" t="str">
        <f>IF(OR(I39="",F39=""),"",IF(I39&gt;39,"E",IF(F39="leicht",VLOOKUP(I39,'Boden DüV-Bolap'!A:Q,7,FALSE),IF(F39="mittel",VLOOKUP(I39,'Boden DüV-Bolap'!A:K,11,FALSE),IF(F39="schwer",VLOOKUP(I39,'Boden DüV-Bolap'!A:R,15,FALSE))))))</f>
        <v/>
      </c>
      <c r="T39" s="484" t="str">
        <f>IF(OR(J39="",F39=""),"",IF(J39&gt;39,"E",IF(F39="leicht",VLOOKUP(J39,'Boden DüV-Bolap'!A:AA,19,FALSE),IF(F39="mittel",VLOOKUP(J39,'Boden DüV-Bolap'!A:AA,23,FALSE),IF(F39="schwer",VLOOKUP(J39,'Boden DüV-Bolap'!A:AA,27,FALSE))))))</f>
        <v/>
      </c>
    </row>
    <row r="40" spans="1:20" ht="15.75">
      <c r="A40" s="354">
        <v>36</v>
      </c>
      <c r="B40" s="493"/>
      <c r="C40" s="313"/>
      <c r="D40" s="313"/>
      <c r="E40" s="559"/>
      <c r="F40" s="314"/>
      <c r="G40" s="309"/>
      <c r="H40" s="309"/>
      <c r="I40" s="309"/>
      <c r="J40" s="310"/>
      <c r="K40" s="461"/>
      <c r="L40" s="310"/>
      <c r="M40" s="310"/>
      <c r="N40" s="310"/>
      <c r="O40" s="310"/>
      <c r="P40" s="310"/>
      <c r="Q40" s="464"/>
      <c r="R40" s="483" t="str">
        <f>IF(H40="","",IF(H40&gt;39,"E",VLOOKUP(H40,'Boden DüV-Bolap'!A:B,2,FALSE)))</f>
        <v/>
      </c>
      <c r="S40" s="484" t="str">
        <f>IF(OR(I40="",F40=""),"",IF(I40&gt;39,"E",IF(F40="leicht",VLOOKUP(I40,'Boden DüV-Bolap'!A:Q,7,FALSE),IF(F40="mittel",VLOOKUP(I40,'Boden DüV-Bolap'!A:K,11,FALSE),IF(F40="schwer",VLOOKUP(I40,'Boden DüV-Bolap'!A:R,15,FALSE))))))</f>
        <v/>
      </c>
      <c r="T40" s="484" t="str">
        <f>IF(OR(J40="",F40=""),"",IF(J40&gt;39,"E",IF(F40="leicht",VLOOKUP(J40,'Boden DüV-Bolap'!A:AA,19,FALSE),IF(F40="mittel",VLOOKUP(J40,'Boden DüV-Bolap'!A:AA,23,FALSE),IF(F40="schwer",VLOOKUP(J40,'Boden DüV-Bolap'!A:AA,27,FALSE))))))</f>
        <v/>
      </c>
    </row>
    <row r="41" spans="1:20" ht="15.75">
      <c r="A41" s="354">
        <v>37</v>
      </c>
      <c r="B41" s="493"/>
      <c r="C41" s="313"/>
      <c r="D41" s="313"/>
      <c r="E41" s="559"/>
      <c r="F41" s="314"/>
      <c r="G41" s="309"/>
      <c r="H41" s="309"/>
      <c r="I41" s="309"/>
      <c r="J41" s="310"/>
      <c r="K41" s="461"/>
      <c r="L41" s="310"/>
      <c r="M41" s="310"/>
      <c r="N41" s="310"/>
      <c r="O41" s="310"/>
      <c r="P41" s="310"/>
      <c r="Q41" s="464"/>
      <c r="R41" s="483" t="str">
        <f>IF(H41="","",IF(H41&gt;39,"E",VLOOKUP(H41,'Boden DüV-Bolap'!A:B,2,FALSE)))</f>
        <v/>
      </c>
      <c r="S41" s="484" t="str">
        <f>IF(OR(I41="",F41=""),"",IF(I41&gt;39,"E",IF(F41="leicht",VLOOKUP(I41,'Boden DüV-Bolap'!A:Q,7,FALSE),IF(F41="mittel",VLOOKUP(I41,'Boden DüV-Bolap'!A:K,11,FALSE),IF(F41="schwer",VLOOKUP(I41,'Boden DüV-Bolap'!A:R,15,FALSE))))))</f>
        <v/>
      </c>
      <c r="T41" s="484" t="str">
        <f>IF(OR(J41="",F41=""),"",IF(J41&gt;39,"E",IF(F41="leicht",VLOOKUP(J41,'Boden DüV-Bolap'!A:AA,19,FALSE),IF(F41="mittel",VLOOKUP(J41,'Boden DüV-Bolap'!A:AA,23,FALSE),IF(F41="schwer",VLOOKUP(J41,'Boden DüV-Bolap'!A:AA,27,FALSE))))))</f>
        <v/>
      </c>
    </row>
    <row r="42" spans="1:20" ht="15.75">
      <c r="A42" s="354">
        <v>38</v>
      </c>
      <c r="B42" s="493"/>
      <c r="C42" s="313"/>
      <c r="D42" s="313"/>
      <c r="E42" s="559"/>
      <c r="F42" s="314"/>
      <c r="G42" s="309"/>
      <c r="H42" s="309"/>
      <c r="I42" s="309"/>
      <c r="J42" s="310"/>
      <c r="K42" s="461"/>
      <c r="L42" s="310"/>
      <c r="M42" s="310"/>
      <c r="N42" s="310"/>
      <c r="O42" s="310"/>
      <c r="P42" s="310"/>
      <c r="Q42" s="464"/>
      <c r="R42" s="483" t="str">
        <f>IF(H42="","",IF(H42&gt;39,"E",VLOOKUP(H42,'Boden DüV-Bolap'!A:B,2,FALSE)))</f>
        <v/>
      </c>
      <c r="S42" s="484" t="str">
        <f>IF(OR(I42="",F42=""),"",IF(I42&gt;39,"E",IF(F42="leicht",VLOOKUP(I42,'Boden DüV-Bolap'!A:Q,7,FALSE),IF(F42="mittel",VLOOKUP(I42,'Boden DüV-Bolap'!A:K,11,FALSE),IF(F42="schwer",VLOOKUP(I42,'Boden DüV-Bolap'!A:R,15,FALSE))))))</f>
        <v/>
      </c>
      <c r="T42" s="484" t="str">
        <f>IF(OR(J42="",F42=""),"",IF(J42&gt;39,"E",IF(F42="leicht",VLOOKUP(J42,'Boden DüV-Bolap'!A:AA,19,FALSE),IF(F42="mittel",VLOOKUP(J42,'Boden DüV-Bolap'!A:AA,23,FALSE),IF(F42="schwer",VLOOKUP(J42,'Boden DüV-Bolap'!A:AA,27,FALSE))))))</f>
        <v/>
      </c>
    </row>
    <row r="43" spans="1:20" ht="15.75">
      <c r="A43" s="354">
        <v>39</v>
      </c>
      <c r="B43" s="493"/>
      <c r="C43" s="313"/>
      <c r="D43" s="313"/>
      <c r="E43" s="559"/>
      <c r="F43" s="314"/>
      <c r="G43" s="309"/>
      <c r="H43" s="309"/>
      <c r="I43" s="309"/>
      <c r="J43" s="310"/>
      <c r="K43" s="461"/>
      <c r="L43" s="310"/>
      <c r="M43" s="310"/>
      <c r="N43" s="310"/>
      <c r="O43" s="310"/>
      <c r="P43" s="310"/>
      <c r="Q43" s="464"/>
      <c r="R43" s="483" t="str">
        <f>IF(H43="","",IF(H43&gt;39,"E",VLOOKUP(H43,'Boden DüV-Bolap'!A:B,2,FALSE)))</f>
        <v/>
      </c>
      <c r="S43" s="484" t="str">
        <f>IF(OR(I43="",F43=""),"",IF(I43&gt;39,"E",IF(F43="leicht",VLOOKUP(I43,'Boden DüV-Bolap'!A:Q,7,FALSE),IF(F43="mittel",VLOOKUP(I43,'Boden DüV-Bolap'!A:K,11,FALSE),IF(F43="schwer",VLOOKUP(I43,'Boden DüV-Bolap'!A:R,15,FALSE))))))</f>
        <v/>
      </c>
      <c r="T43" s="484" t="str">
        <f>IF(OR(J43="",F43=""),"",IF(J43&gt;39,"E",IF(F43="leicht",VLOOKUP(J43,'Boden DüV-Bolap'!A:AA,19,FALSE),IF(F43="mittel",VLOOKUP(J43,'Boden DüV-Bolap'!A:AA,23,FALSE),IF(F43="schwer",VLOOKUP(J43,'Boden DüV-Bolap'!A:AA,27,FALSE))))))</f>
        <v/>
      </c>
    </row>
    <row r="44" spans="1:20" ht="15.75">
      <c r="A44" s="354">
        <v>40</v>
      </c>
      <c r="B44" s="493"/>
      <c r="C44" s="313"/>
      <c r="D44" s="313"/>
      <c r="E44" s="559"/>
      <c r="F44" s="314"/>
      <c r="G44" s="309"/>
      <c r="H44" s="309"/>
      <c r="I44" s="309"/>
      <c r="J44" s="310"/>
      <c r="K44" s="461"/>
      <c r="L44" s="310"/>
      <c r="M44" s="310"/>
      <c r="N44" s="310"/>
      <c r="O44" s="310"/>
      <c r="P44" s="310"/>
      <c r="Q44" s="464"/>
      <c r="R44" s="483" t="str">
        <f>IF(H44="","",IF(H44&gt;39,"E",VLOOKUP(H44,'Boden DüV-Bolap'!A:B,2,FALSE)))</f>
        <v/>
      </c>
      <c r="S44" s="484" t="str">
        <f>IF(OR(I44="",F44=""),"",IF(I44&gt;39,"E",IF(F44="leicht",VLOOKUP(I44,'Boden DüV-Bolap'!A:Q,7,FALSE),IF(F44="mittel",VLOOKUP(I44,'Boden DüV-Bolap'!A:K,11,FALSE),IF(F44="schwer",VLOOKUP(I44,'Boden DüV-Bolap'!A:R,15,FALSE))))))</f>
        <v/>
      </c>
      <c r="T44" s="484" t="str">
        <f>IF(OR(J44="",F44=""),"",IF(J44&gt;39,"E",IF(F44="leicht",VLOOKUP(J44,'Boden DüV-Bolap'!A:AA,19,FALSE),IF(F44="mittel",VLOOKUP(J44,'Boden DüV-Bolap'!A:AA,23,FALSE),IF(F44="schwer",VLOOKUP(J44,'Boden DüV-Bolap'!A:AA,27,FALSE))))))</f>
        <v/>
      </c>
    </row>
    <row r="45" spans="1:20" ht="15.75">
      <c r="A45" s="354">
        <v>41</v>
      </c>
      <c r="B45" s="493"/>
      <c r="C45" s="313"/>
      <c r="D45" s="313"/>
      <c r="E45" s="559"/>
      <c r="F45" s="314"/>
      <c r="G45" s="309"/>
      <c r="H45" s="309"/>
      <c r="I45" s="309"/>
      <c r="J45" s="310"/>
      <c r="K45" s="461"/>
      <c r="L45" s="310"/>
      <c r="M45" s="310"/>
      <c r="N45" s="310"/>
      <c r="O45" s="310"/>
      <c r="P45" s="310"/>
      <c r="Q45" s="464"/>
      <c r="R45" s="483" t="str">
        <f>IF(H45="","",IF(H45&gt;39,"E",VLOOKUP(H45,'Boden DüV-Bolap'!A:B,2,FALSE)))</f>
        <v/>
      </c>
      <c r="S45" s="484" t="str">
        <f>IF(OR(I45="",F45=""),"",IF(I45&gt;39,"E",IF(F45="leicht",VLOOKUP(I45,'Boden DüV-Bolap'!A:Q,7,FALSE),IF(F45="mittel",VLOOKUP(I45,'Boden DüV-Bolap'!A:K,11,FALSE),IF(F45="schwer",VLOOKUP(I45,'Boden DüV-Bolap'!A:R,15,FALSE))))))</f>
        <v/>
      </c>
      <c r="T45" s="484" t="str">
        <f>IF(OR(J45="",F45=""),"",IF(J45&gt;39,"E",IF(F45="leicht",VLOOKUP(J45,'Boden DüV-Bolap'!A:AA,19,FALSE),IF(F45="mittel",VLOOKUP(J45,'Boden DüV-Bolap'!A:AA,23,FALSE),IF(F45="schwer",VLOOKUP(J45,'Boden DüV-Bolap'!A:AA,27,FALSE))))))</f>
        <v/>
      </c>
    </row>
    <row r="46" spans="1:20" ht="15.75">
      <c r="A46" s="354">
        <v>42</v>
      </c>
      <c r="B46" s="493"/>
      <c r="C46" s="313"/>
      <c r="D46" s="313"/>
      <c r="E46" s="559"/>
      <c r="F46" s="314"/>
      <c r="G46" s="309"/>
      <c r="H46" s="309"/>
      <c r="I46" s="309"/>
      <c r="J46" s="310"/>
      <c r="K46" s="461"/>
      <c r="L46" s="310"/>
      <c r="M46" s="310"/>
      <c r="N46" s="310"/>
      <c r="O46" s="310"/>
      <c r="P46" s="310"/>
      <c r="Q46" s="464"/>
      <c r="R46" s="483" t="str">
        <f>IF(H46="","",IF(H46&gt;39,"E",VLOOKUP(H46,'Boden DüV-Bolap'!A:B,2,FALSE)))</f>
        <v/>
      </c>
      <c r="S46" s="484" t="str">
        <f>IF(OR(I46="",F46=""),"",IF(I46&gt;39,"E",IF(F46="leicht",VLOOKUP(I46,'Boden DüV-Bolap'!A:Q,7,FALSE),IF(F46="mittel",VLOOKUP(I46,'Boden DüV-Bolap'!A:K,11,FALSE),IF(F46="schwer",VLOOKUP(I46,'Boden DüV-Bolap'!A:R,15,FALSE))))))</f>
        <v/>
      </c>
      <c r="T46" s="484" t="str">
        <f>IF(OR(J46="",F46=""),"",IF(J46&gt;39,"E",IF(F46="leicht",VLOOKUP(J46,'Boden DüV-Bolap'!A:AA,19,FALSE),IF(F46="mittel",VLOOKUP(J46,'Boden DüV-Bolap'!A:AA,23,FALSE),IF(F46="schwer",VLOOKUP(J46,'Boden DüV-Bolap'!A:AA,27,FALSE))))))</f>
        <v/>
      </c>
    </row>
    <row r="47" spans="1:20" ht="15.75">
      <c r="A47" s="354">
        <v>43</v>
      </c>
      <c r="B47" s="493"/>
      <c r="C47" s="313"/>
      <c r="D47" s="313"/>
      <c r="E47" s="559"/>
      <c r="F47" s="314"/>
      <c r="G47" s="309"/>
      <c r="H47" s="309"/>
      <c r="I47" s="309"/>
      <c r="J47" s="310"/>
      <c r="K47" s="461"/>
      <c r="L47" s="310"/>
      <c r="M47" s="310"/>
      <c r="N47" s="310"/>
      <c r="O47" s="310"/>
      <c r="P47" s="310"/>
      <c r="Q47" s="464"/>
      <c r="R47" s="483" t="str">
        <f>IF(H47="","",IF(H47&gt;39,"E",VLOOKUP(H47,'Boden DüV-Bolap'!A:B,2,FALSE)))</f>
        <v/>
      </c>
      <c r="S47" s="484" t="str">
        <f>IF(OR(I47="",F47=""),"",IF(I47&gt;39,"E",IF(F47="leicht",VLOOKUP(I47,'Boden DüV-Bolap'!A:Q,7,FALSE),IF(F47="mittel",VLOOKUP(I47,'Boden DüV-Bolap'!A:K,11,FALSE),IF(F47="schwer",VLOOKUP(I47,'Boden DüV-Bolap'!A:R,15,FALSE))))))</f>
        <v/>
      </c>
      <c r="T47" s="484" t="str">
        <f>IF(OR(J47="",F47=""),"",IF(J47&gt;39,"E",IF(F47="leicht",VLOOKUP(J47,'Boden DüV-Bolap'!A:AA,19,FALSE),IF(F47="mittel",VLOOKUP(J47,'Boden DüV-Bolap'!A:AA,23,FALSE),IF(F47="schwer",VLOOKUP(J47,'Boden DüV-Bolap'!A:AA,27,FALSE))))))</f>
        <v/>
      </c>
    </row>
    <row r="48" spans="1:20" ht="15.75">
      <c r="A48" s="354">
        <v>44</v>
      </c>
      <c r="B48" s="493"/>
      <c r="C48" s="313"/>
      <c r="D48" s="313"/>
      <c r="E48" s="559"/>
      <c r="F48" s="314"/>
      <c r="G48" s="309"/>
      <c r="H48" s="309"/>
      <c r="I48" s="309"/>
      <c r="J48" s="310"/>
      <c r="K48" s="461"/>
      <c r="L48" s="310"/>
      <c r="M48" s="310"/>
      <c r="N48" s="310"/>
      <c r="O48" s="310"/>
      <c r="P48" s="310"/>
      <c r="Q48" s="464"/>
      <c r="R48" s="483" t="str">
        <f>IF(H48="","",IF(H48&gt;39,"E",VLOOKUP(H48,'Boden DüV-Bolap'!A:B,2,FALSE)))</f>
        <v/>
      </c>
      <c r="S48" s="484" t="str">
        <f>IF(OR(I48="",F48=""),"",IF(I48&gt;39,"E",IF(F48="leicht",VLOOKUP(I48,'Boden DüV-Bolap'!A:Q,7,FALSE),IF(F48="mittel",VLOOKUP(I48,'Boden DüV-Bolap'!A:K,11,FALSE),IF(F48="schwer",VLOOKUP(I48,'Boden DüV-Bolap'!A:R,15,FALSE))))))</f>
        <v/>
      </c>
      <c r="T48" s="484" t="str">
        <f>IF(OR(J48="",F48=""),"",IF(J48&gt;39,"E",IF(F48="leicht",VLOOKUP(J48,'Boden DüV-Bolap'!A:AA,19,FALSE),IF(F48="mittel",VLOOKUP(J48,'Boden DüV-Bolap'!A:AA,23,FALSE),IF(F48="schwer",VLOOKUP(J48,'Boden DüV-Bolap'!A:AA,27,FALSE))))))</f>
        <v/>
      </c>
    </row>
    <row r="49" spans="1:20" ht="15.75">
      <c r="A49" s="354">
        <v>45</v>
      </c>
      <c r="B49" s="493"/>
      <c r="C49" s="313"/>
      <c r="D49" s="313"/>
      <c r="E49" s="559"/>
      <c r="F49" s="314"/>
      <c r="G49" s="309"/>
      <c r="H49" s="309"/>
      <c r="I49" s="309"/>
      <c r="J49" s="310"/>
      <c r="K49" s="461"/>
      <c r="L49" s="310"/>
      <c r="M49" s="310"/>
      <c r="N49" s="310"/>
      <c r="O49" s="310"/>
      <c r="P49" s="310"/>
      <c r="Q49" s="464"/>
      <c r="R49" s="483" t="str">
        <f>IF(H49="","",IF(H49&gt;39,"E",VLOOKUP(H49,'Boden DüV-Bolap'!A:B,2,FALSE)))</f>
        <v/>
      </c>
      <c r="S49" s="484" t="str">
        <f>IF(OR(I49="",F49=""),"",IF(I49&gt;39,"E",IF(F49="leicht",VLOOKUP(I49,'Boden DüV-Bolap'!A:Q,7,FALSE),IF(F49="mittel",VLOOKUP(I49,'Boden DüV-Bolap'!A:K,11,FALSE),IF(F49="schwer",VLOOKUP(I49,'Boden DüV-Bolap'!A:R,15,FALSE))))))</f>
        <v/>
      </c>
      <c r="T49" s="484" t="str">
        <f>IF(OR(J49="",F49=""),"",IF(J49&gt;39,"E",IF(F49="leicht",VLOOKUP(J49,'Boden DüV-Bolap'!A:AA,19,FALSE),IF(F49="mittel",VLOOKUP(J49,'Boden DüV-Bolap'!A:AA,23,FALSE),IF(F49="schwer",VLOOKUP(J49,'Boden DüV-Bolap'!A:AA,27,FALSE))))))</f>
        <v/>
      </c>
    </row>
    <row r="50" spans="1:20" ht="15.75">
      <c r="A50" s="354">
        <v>46</v>
      </c>
      <c r="B50" s="493"/>
      <c r="C50" s="313"/>
      <c r="D50" s="313"/>
      <c r="E50" s="559"/>
      <c r="F50" s="314"/>
      <c r="G50" s="309"/>
      <c r="H50" s="309"/>
      <c r="I50" s="309"/>
      <c r="J50" s="310"/>
      <c r="K50" s="461"/>
      <c r="L50" s="310"/>
      <c r="M50" s="310"/>
      <c r="N50" s="310"/>
      <c r="O50" s="310"/>
      <c r="P50" s="310"/>
      <c r="Q50" s="464"/>
      <c r="R50" s="483" t="str">
        <f>IF(H50="","",IF(H50&gt;39,"E",VLOOKUP(H50,'Boden DüV-Bolap'!A:B,2,FALSE)))</f>
        <v/>
      </c>
      <c r="S50" s="484" t="str">
        <f>IF(OR(I50="",F50=""),"",IF(I50&gt;39,"E",IF(F50="leicht",VLOOKUP(I50,'Boden DüV-Bolap'!A:Q,7,FALSE),IF(F50="mittel",VLOOKUP(I50,'Boden DüV-Bolap'!A:K,11,FALSE),IF(F50="schwer",VLOOKUP(I50,'Boden DüV-Bolap'!A:R,15,FALSE))))))</f>
        <v/>
      </c>
      <c r="T50" s="484" t="str">
        <f>IF(OR(J50="",F50=""),"",IF(J50&gt;39,"E",IF(F50="leicht",VLOOKUP(J50,'Boden DüV-Bolap'!A:AA,19,FALSE),IF(F50="mittel",VLOOKUP(J50,'Boden DüV-Bolap'!A:AA,23,FALSE),IF(F50="schwer",VLOOKUP(J50,'Boden DüV-Bolap'!A:AA,27,FALSE))))))</f>
        <v/>
      </c>
    </row>
    <row r="51" spans="1:20" ht="15.75">
      <c r="A51" s="354">
        <v>47</v>
      </c>
      <c r="B51" s="493"/>
      <c r="C51" s="313"/>
      <c r="D51" s="313"/>
      <c r="E51" s="559"/>
      <c r="F51" s="314"/>
      <c r="G51" s="309"/>
      <c r="H51" s="309"/>
      <c r="I51" s="309"/>
      <c r="J51" s="310"/>
      <c r="K51" s="461"/>
      <c r="L51" s="310"/>
      <c r="M51" s="310"/>
      <c r="N51" s="310"/>
      <c r="O51" s="310"/>
      <c r="P51" s="310"/>
      <c r="Q51" s="464"/>
      <c r="R51" s="483" t="str">
        <f>IF(H51="","",IF(H51&gt;39,"E",VLOOKUP(H51,'Boden DüV-Bolap'!A:B,2,FALSE)))</f>
        <v/>
      </c>
      <c r="S51" s="484" t="str">
        <f>IF(OR(I51="",F51=""),"",IF(I51&gt;39,"E",IF(F51="leicht",VLOOKUP(I51,'Boden DüV-Bolap'!A:Q,7,FALSE),IF(F51="mittel",VLOOKUP(I51,'Boden DüV-Bolap'!A:K,11,FALSE),IF(F51="schwer",VLOOKUP(I51,'Boden DüV-Bolap'!A:R,15,FALSE))))))</f>
        <v/>
      </c>
      <c r="T51" s="484" t="str">
        <f>IF(OR(J51="",F51=""),"",IF(J51&gt;39,"E",IF(F51="leicht",VLOOKUP(J51,'Boden DüV-Bolap'!A:AA,19,FALSE),IF(F51="mittel",VLOOKUP(J51,'Boden DüV-Bolap'!A:AA,23,FALSE),IF(F51="schwer",VLOOKUP(J51,'Boden DüV-Bolap'!A:AA,27,FALSE))))))</f>
        <v/>
      </c>
    </row>
    <row r="52" spans="1:20" ht="15.75">
      <c r="A52" s="354">
        <v>48</v>
      </c>
      <c r="B52" s="493"/>
      <c r="C52" s="313"/>
      <c r="D52" s="313"/>
      <c r="E52" s="559"/>
      <c r="F52" s="314"/>
      <c r="G52" s="309"/>
      <c r="H52" s="309"/>
      <c r="I52" s="309"/>
      <c r="J52" s="310"/>
      <c r="K52" s="461"/>
      <c r="L52" s="310"/>
      <c r="M52" s="310"/>
      <c r="N52" s="310"/>
      <c r="O52" s="310"/>
      <c r="P52" s="310"/>
      <c r="Q52" s="464"/>
      <c r="R52" s="483" t="str">
        <f>IF(H52="","",IF(H52&gt;39,"E",VLOOKUP(H52,'Boden DüV-Bolap'!A:B,2,FALSE)))</f>
        <v/>
      </c>
      <c r="S52" s="484" t="str">
        <f>IF(OR(I52="",F52=""),"",IF(I52&gt;39,"E",IF(F52="leicht",VLOOKUP(I52,'Boden DüV-Bolap'!A:Q,7,FALSE),IF(F52="mittel",VLOOKUP(I52,'Boden DüV-Bolap'!A:K,11,FALSE),IF(F52="schwer",VLOOKUP(I52,'Boden DüV-Bolap'!A:R,15,FALSE))))))</f>
        <v/>
      </c>
      <c r="T52" s="484" t="str">
        <f>IF(OR(J52="",F52=""),"",IF(J52&gt;39,"E",IF(F52="leicht",VLOOKUP(J52,'Boden DüV-Bolap'!A:AA,19,FALSE),IF(F52="mittel",VLOOKUP(J52,'Boden DüV-Bolap'!A:AA,23,FALSE),IF(F52="schwer",VLOOKUP(J52,'Boden DüV-Bolap'!A:AA,27,FALSE))))))</f>
        <v/>
      </c>
    </row>
    <row r="53" spans="1:20" ht="15.75">
      <c r="A53" s="354">
        <v>49</v>
      </c>
      <c r="B53" s="493"/>
      <c r="C53" s="313"/>
      <c r="D53" s="313"/>
      <c r="E53" s="559"/>
      <c r="F53" s="314"/>
      <c r="G53" s="309"/>
      <c r="H53" s="309"/>
      <c r="I53" s="309"/>
      <c r="J53" s="310"/>
      <c r="K53" s="461"/>
      <c r="L53" s="310"/>
      <c r="M53" s="310"/>
      <c r="N53" s="310"/>
      <c r="O53" s="310"/>
      <c r="P53" s="310"/>
      <c r="Q53" s="464"/>
      <c r="R53" s="483" t="str">
        <f>IF(H53="","",IF(H53&gt;39,"E",VLOOKUP(H53,'Boden DüV-Bolap'!A:B,2,FALSE)))</f>
        <v/>
      </c>
      <c r="S53" s="484" t="str">
        <f>IF(OR(I53="",F53=""),"",IF(I53&gt;39,"E",IF(F53="leicht",VLOOKUP(I53,'Boden DüV-Bolap'!A:Q,7,FALSE),IF(F53="mittel",VLOOKUP(I53,'Boden DüV-Bolap'!A:K,11,FALSE),IF(F53="schwer",VLOOKUP(I53,'Boden DüV-Bolap'!A:R,15,FALSE))))))</f>
        <v/>
      </c>
      <c r="T53" s="484" t="str">
        <f>IF(OR(J53="",F53=""),"",IF(J53&gt;39,"E",IF(F53="leicht",VLOOKUP(J53,'Boden DüV-Bolap'!A:AA,19,FALSE),IF(F53="mittel",VLOOKUP(J53,'Boden DüV-Bolap'!A:AA,23,FALSE),IF(F53="schwer",VLOOKUP(J53,'Boden DüV-Bolap'!A:AA,27,FALSE))))))</f>
        <v/>
      </c>
    </row>
    <row r="54" spans="1:20" ht="15.75">
      <c r="A54" s="354">
        <v>50</v>
      </c>
      <c r="B54" s="493"/>
      <c r="C54" s="313"/>
      <c r="D54" s="313"/>
      <c r="E54" s="559"/>
      <c r="F54" s="314"/>
      <c r="G54" s="309"/>
      <c r="H54" s="309"/>
      <c r="I54" s="309"/>
      <c r="J54" s="310"/>
      <c r="K54" s="461"/>
      <c r="L54" s="310"/>
      <c r="M54" s="310"/>
      <c r="N54" s="310"/>
      <c r="O54" s="310"/>
      <c r="P54" s="310"/>
      <c r="Q54" s="464"/>
      <c r="R54" s="483" t="str">
        <f>IF(H54="","",IF(H54&gt;39,"E",VLOOKUP(H54,'Boden DüV-Bolap'!A:B,2,FALSE)))</f>
        <v/>
      </c>
      <c r="S54" s="484" t="str">
        <f>IF(OR(I54="",F54=""),"",IF(I54&gt;39,"E",IF(F54="leicht",VLOOKUP(I54,'Boden DüV-Bolap'!A:Q,7,FALSE),IF(F54="mittel",VLOOKUP(I54,'Boden DüV-Bolap'!A:K,11,FALSE),IF(F54="schwer",VLOOKUP(I54,'Boden DüV-Bolap'!A:R,15,FALSE))))))</f>
        <v/>
      </c>
      <c r="T54" s="484" t="str">
        <f>IF(OR(J54="",F54=""),"",IF(J54&gt;39,"E",IF(F54="leicht",VLOOKUP(J54,'Boden DüV-Bolap'!A:AA,19,FALSE),IF(F54="mittel",VLOOKUP(J54,'Boden DüV-Bolap'!A:AA,23,FALSE),IF(F54="schwer",VLOOKUP(J54,'Boden DüV-Bolap'!A:AA,27,FALSE))))))</f>
        <v/>
      </c>
    </row>
    <row r="55" spans="1:20" ht="15.75">
      <c r="A55" s="354">
        <v>51</v>
      </c>
      <c r="B55" s="493"/>
      <c r="C55" s="313"/>
      <c r="D55" s="313"/>
      <c r="E55" s="559"/>
      <c r="F55" s="314"/>
      <c r="G55" s="309"/>
      <c r="H55" s="309"/>
      <c r="I55" s="309"/>
      <c r="J55" s="310"/>
      <c r="K55" s="461"/>
      <c r="L55" s="310"/>
      <c r="M55" s="310"/>
      <c r="N55" s="310"/>
      <c r="O55" s="310"/>
      <c r="P55" s="310"/>
      <c r="Q55" s="464"/>
      <c r="R55" s="483" t="str">
        <f>IF(H55="","",IF(H55&gt;39,"E",VLOOKUP(H55,'Boden DüV-Bolap'!A:B,2,FALSE)))</f>
        <v/>
      </c>
      <c r="S55" s="484" t="str">
        <f>IF(OR(I55="",F55=""),"",IF(I55&gt;39,"E",IF(F55="leicht",VLOOKUP(I55,'Boden DüV-Bolap'!A:Q,7,FALSE),IF(F55="mittel",VLOOKUP(I55,'Boden DüV-Bolap'!A:K,11,FALSE),IF(F55="schwer",VLOOKUP(I55,'Boden DüV-Bolap'!A:R,15,FALSE))))))</f>
        <v/>
      </c>
      <c r="T55" s="484" t="str">
        <f>IF(OR(J55="",F55=""),"",IF(J55&gt;39,"E",IF(F55="leicht",VLOOKUP(J55,'Boden DüV-Bolap'!A:AA,19,FALSE),IF(F55="mittel",VLOOKUP(J55,'Boden DüV-Bolap'!A:AA,23,FALSE),IF(F55="schwer",VLOOKUP(J55,'Boden DüV-Bolap'!A:AA,27,FALSE))))))</f>
        <v/>
      </c>
    </row>
    <row r="56" spans="1:20" ht="15.75">
      <c r="A56" s="354">
        <v>52</v>
      </c>
      <c r="B56" s="493"/>
      <c r="C56" s="313"/>
      <c r="D56" s="313"/>
      <c r="E56" s="559"/>
      <c r="F56" s="314"/>
      <c r="G56" s="309"/>
      <c r="H56" s="309"/>
      <c r="I56" s="309"/>
      <c r="J56" s="310"/>
      <c r="K56" s="461"/>
      <c r="L56" s="310"/>
      <c r="M56" s="310"/>
      <c r="N56" s="310"/>
      <c r="O56" s="310"/>
      <c r="P56" s="310"/>
      <c r="Q56" s="464"/>
      <c r="R56" s="483" t="str">
        <f>IF(H56="","",IF(H56&gt;39,"E",VLOOKUP(H56,'Boden DüV-Bolap'!A:B,2,FALSE)))</f>
        <v/>
      </c>
      <c r="S56" s="484" t="str">
        <f>IF(OR(I56="",F56=""),"",IF(I56&gt;39,"E",IF(F56="leicht",VLOOKUP(I56,'Boden DüV-Bolap'!A:Q,7,FALSE),IF(F56="mittel",VLOOKUP(I56,'Boden DüV-Bolap'!A:K,11,FALSE),IF(F56="schwer",VLOOKUP(I56,'Boden DüV-Bolap'!A:R,15,FALSE))))))</f>
        <v/>
      </c>
      <c r="T56" s="484" t="str">
        <f>IF(OR(J56="",F56=""),"",IF(J56&gt;39,"E",IF(F56="leicht",VLOOKUP(J56,'Boden DüV-Bolap'!A:AA,19,FALSE),IF(F56="mittel",VLOOKUP(J56,'Boden DüV-Bolap'!A:AA,23,FALSE),IF(F56="schwer",VLOOKUP(J56,'Boden DüV-Bolap'!A:AA,27,FALSE))))))</f>
        <v/>
      </c>
    </row>
    <row r="57" spans="1:20" ht="15.75">
      <c r="A57" s="354">
        <v>53</v>
      </c>
      <c r="B57" s="493"/>
      <c r="C57" s="313"/>
      <c r="D57" s="313"/>
      <c r="E57" s="559"/>
      <c r="F57" s="314"/>
      <c r="G57" s="309"/>
      <c r="H57" s="309"/>
      <c r="I57" s="309"/>
      <c r="J57" s="310"/>
      <c r="K57" s="461"/>
      <c r="L57" s="310"/>
      <c r="M57" s="310"/>
      <c r="N57" s="310"/>
      <c r="O57" s="310"/>
      <c r="P57" s="310"/>
      <c r="Q57" s="464"/>
      <c r="R57" s="483" t="str">
        <f>IF(H57="","",IF(H57&gt;39,"E",VLOOKUP(H57,'Boden DüV-Bolap'!A:B,2,FALSE)))</f>
        <v/>
      </c>
      <c r="S57" s="484" t="str">
        <f>IF(OR(I57="",F57=""),"",IF(I57&gt;39,"E",IF(F57="leicht",VLOOKUP(I57,'Boden DüV-Bolap'!A:Q,7,FALSE),IF(F57="mittel",VLOOKUP(I57,'Boden DüV-Bolap'!A:K,11,FALSE),IF(F57="schwer",VLOOKUP(I57,'Boden DüV-Bolap'!A:R,15,FALSE))))))</f>
        <v/>
      </c>
      <c r="T57" s="484" t="str">
        <f>IF(OR(J57="",F57=""),"",IF(J57&gt;39,"E",IF(F57="leicht",VLOOKUP(J57,'Boden DüV-Bolap'!A:AA,19,FALSE),IF(F57="mittel",VLOOKUP(J57,'Boden DüV-Bolap'!A:AA,23,FALSE),IF(F57="schwer",VLOOKUP(J57,'Boden DüV-Bolap'!A:AA,27,FALSE))))))</f>
        <v/>
      </c>
    </row>
    <row r="58" spans="1:20" ht="15.75">
      <c r="A58" s="354">
        <v>54</v>
      </c>
      <c r="B58" s="493"/>
      <c r="C58" s="313"/>
      <c r="D58" s="313"/>
      <c r="E58" s="559"/>
      <c r="F58" s="314"/>
      <c r="G58" s="309"/>
      <c r="H58" s="309"/>
      <c r="I58" s="309"/>
      <c r="J58" s="310"/>
      <c r="K58" s="461"/>
      <c r="L58" s="310"/>
      <c r="M58" s="310"/>
      <c r="N58" s="310"/>
      <c r="O58" s="310"/>
      <c r="P58" s="310"/>
      <c r="Q58" s="464"/>
      <c r="R58" s="483" t="str">
        <f>IF(H58="","",IF(H58&gt;39,"E",VLOOKUP(H58,'Boden DüV-Bolap'!A:B,2,FALSE)))</f>
        <v/>
      </c>
      <c r="S58" s="484" t="str">
        <f>IF(OR(I58="",F58=""),"",IF(I58&gt;39,"E",IF(F58="leicht",VLOOKUP(I58,'Boden DüV-Bolap'!A:Q,7,FALSE),IF(F58="mittel",VLOOKUP(I58,'Boden DüV-Bolap'!A:K,11,FALSE),IF(F58="schwer",VLOOKUP(I58,'Boden DüV-Bolap'!A:R,15,FALSE))))))</f>
        <v/>
      </c>
      <c r="T58" s="484" t="str">
        <f>IF(OR(J58="",F58=""),"",IF(J58&gt;39,"E",IF(F58="leicht",VLOOKUP(J58,'Boden DüV-Bolap'!A:AA,19,FALSE),IF(F58="mittel",VLOOKUP(J58,'Boden DüV-Bolap'!A:AA,23,FALSE),IF(F58="schwer",VLOOKUP(J58,'Boden DüV-Bolap'!A:AA,27,FALSE))))))</f>
        <v/>
      </c>
    </row>
    <row r="59" spans="1:20" ht="15.75">
      <c r="A59" s="354">
        <v>55</v>
      </c>
      <c r="B59" s="493"/>
      <c r="C59" s="313"/>
      <c r="D59" s="313"/>
      <c r="E59" s="559"/>
      <c r="F59" s="314"/>
      <c r="G59" s="309"/>
      <c r="H59" s="309"/>
      <c r="I59" s="309"/>
      <c r="J59" s="310"/>
      <c r="K59" s="461"/>
      <c r="L59" s="310"/>
      <c r="M59" s="310"/>
      <c r="N59" s="310"/>
      <c r="O59" s="310"/>
      <c r="P59" s="310"/>
      <c r="Q59" s="464"/>
      <c r="R59" s="483" t="str">
        <f>IF(H59="","",IF(H59&gt;39,"E",VLOOKUP(H59,'Boden DüV-Bolap'!A:B,2,FALSE)))</f>
        <v/>
      </c>
      <c r="S59" s="484" t="str">
        <f>IF(OR(I59="",F59=""),"",IF(I59&gt;39,"E",IF(F59="leicht",VLOOKUP(I59,'Boden DüV-Bolap'!A:Q,7,FALSE),IF(F59="mittel",VLOOKUP(I59,'Boden DüV-Bolap'!A:K,11,FALSE),IF(F59="schwer",VLOOKUP(I59,'Boden DüV-Bolap'!A:R,15,FALSE))))))</f>
        <v/>
      </c>
      <c r="T59" s="484" t="str">
        <f>IF(OR(J59="",F59=""),"",IF(J59&gt;39,"E",IF(F59="leicht",VLOOKUP(J59,'Boden DüV-Bolap'!A:AA,19,FALSE),IF(F59="mittel",VLOOKUP(J59,'Boden DüV-Bolap'!A:AA,23,FALSE),IF(F59="schwer",VLOOKUP(J59,'Boden DüV-Bolap'!A:AA,27,FALSE))))))</f>
        <v/>
      </c>
    </row>
    <row r="60" spans="1:20" ht="15.75">
      <c r="A60" s="354">
        <v>56</v>
      </c>
      <c r="B60" s="493"/>
      <c r="C60" s="313"/>
      <c r="D60" s="313"/>
      <c r="E60" s="559"/>
      <c r="F60" s="314"/>
      <c r="G60" s="309"/>
      <c r="H60" s="309"/>
      <c r="I60" s="309"/>
      <c r="J60" s="310"/>
      <c r="K60" s="461"/>
      <c r="L60" s="310"/>
      <c r="M60" s="310"/>
      <c r="N60" s="310"/>
      <c r="O60" s="310"/>
      <c r="P60" s="310"/>
      <c r="Q60" s="464"/>
      <c r="R60" s="483" t="str">
        <f>IF(H60="","",IF(H60&gt;39,"E",VLOOKUP(H60,'Boden DüV-Bolap'!A:B,2,FALSE)))</f>
        <v/>
      </c>
      <c r="S60" s="484" t="str">
        <f>IF(OR(I60="",F60=""),"",IF(I60&gt;39,"E",IF(F60="leicht",VLOOKUP(I60,'Boden DüV-Bolap'!A:Q,7,FALSE),IF(F60="mittel",VLOOKUP(I60,'Boden DüV-Bolap'!A:K,11,FALSE),IF(F60="schwer",VLOOKUP(I60,'Boden DüV-Bolap'!A:R,15,FALSE))))))</f>
        <v/>
      </c>
      <c r="T60" s="484" t="str">
        <f>IF(OR(J60="",F60=""),"",IF(J60&gt;39,"E",IF(F60="leicht",VLOOKUP(J60,'Boden DüV-Bolap'!A:AA,19,FALSE),IF(F60="mittel",VLOOKUP(J60,'Boden DüV-Bolap'!A:AA,23,FALSE),IF(F60="schwer",VLOOKUP(J60,'Boden DüV-Bolap'!A:AA,27,FALSE))))))</f>
        <v/>
      </c>
    </row>
    <row r="61" spans="1:20" ht="15.75">
      <c r="A61" s="354">
        <v>57</v>
      </c>
      <c r="B61" s="493"/>
      <c r="C61" s="313"/>
      <c r="D61" s="313"/>
      <c r="E61" s="559"/>
      <c r="F61" s="314"/>
      <c r="G61" s="309"/>
      <c r="H61" s="309"/>
      <c r="I61" s="309"/>
      <c r="J61" s="310"/>
      <c r="K61" s="461"/>
      <c r="L61" s="310"/>
      <c r="M61" s="310"/>
      <c r="N61" s="310"/>
      <c r="O61" s="310"/>
      <c r="P61" s="310"/>
      <c r="Q61" s="464"/>
      <c r="R61" s="483" t="str">
        <f>IF(H61="","",IF(H61&gt;39,"E",VLOOKUP(H61,'Boden DüV-Bolap'!A:B,2,FALSE)))</f>
        <v/>
      </c>
      <c r="S61" s="484" t="str">
        <f>IF(OR(I61="",F61=""),"",IF(I61&gt;39,"E",IF(F61="leicht",VLOOKUP(I61,'Boden DüV-Bolap'!A:Q,7,FALSE),IF(F61="mittel",VLOOKUP(I61,'Boden DüV-Bolap'!A:K,11,FALSE),IF(F61="schwer",VLOOKUP(I61,'Boden DüV-Bolap'!A:R,15,FALSE))))))</f>
        <v/>
      </c>
      <c r="T61" s="484" t="str">
        <f>IF(OR(J61="",F61=""),"",IF(J61&gt;39,"E",IF(F61="leicht",VLOOKUP(J61,'Boden DüV-Bolap'!A:AA,19,FALSE),IF(F61="mittel",VLOOKUP(J61,'Boden DüV-Bolap'!A:AA,23,FALSE),IF(F61="schwer",VLOOKUP(J61,'Boden DüV-Bolap'!A:AA,27,FALSE))))))</f>
        <v/>
      </c>
    </row>
    <row r="62" spans="1:20" ht="15.75">
      <c r="A62" s="354">
        <v>58</v>
      </c>
      <c r="B62" s="493"/>
      <c r="C62" s="313"/>
      <c r="D62" s="313"/>
      <c r="E62" s="559"/>
      <c r="F62" s="314"/>
      <c r="G62" s="309"/>
      <c r="H62" s="309"/>
      <c r="I62" s="309"/>
      <c r="J62" s="310"/>
      <c r="K62" s="461"/>
      <c r="L62" s="310"/>
      <c r="M62" s="310"/>
      <c r="N62" s="310"/>
      <c r="O62" s="310"/>
      <c r="P62" s="310"/>
      <c r="Q62" s="464"/>
      <c r="R62" s="483" t="str">
        <f>IF(H62="","",IF(H62&gt;39,"E",VLOOKUP(H62,'Boden DüV-Bolap'!A:B,2,FALSE)))</f>
        <v/>
      </c>
      <c r="S62" s="484" t="str">
        <f>IF(OR(I62="",F62=""),"",IF(I62&gt;39,"E",IF(F62="leicht",VLOOKUP(I62,'Boden DüV-Bolap'!A:Q,7,FALSE),IF(F62="mittel",VLOOKUP(I62,'Boden DüV-Bolap'!A:K,11,FALSE),IF(F62="schwer",VLOOKUP(I62,'Boden DüV-Bolap'!A:R,15,FALSE))))))</f>
        <v/>
      </c>
      <c r="T62" s="484" t="str">
        <f>IF(OR(J62="",F62=""),"",IF(J62&gt;39,"E",IF(F62="leicht",VLOOKUP(J62,'Boden DüV-Bolap'!A:AA,19,FALSE),IF(F62="mittel",VLOOKUP(J62,'Boden DüV-Bolap'!A:AA,23,FALSE),IF(F62="schwer",VLOOKUP(J62,'Boden DüV-Bolap'!A:AA,27,FALSE))))))</f>
        <v/>
      </c>
    </row>
    <row r="63" spans="1:20" ht="15.75">
      <c r="A63" s="354">
        <v>59</v>
      </c>
      <c r="B63" s="493"/>
      <c r="C63" s="313"/>
      <c r="D63" s="313"/>
      <c r="E63" s="559"/>
      <c r="F63" s="314"/>
      <c r="G63" s="309"/>
      <c r="H63" s="309"/>
      <c r="I63" s="309"/>
      <c r="J63" s="310"/>
      <c r="K63" s="461"/>
      <c r="L63" s="310"/>
      <c r="M63" s="310"/>
      <c r="N63" s="310"/>
      <c r="O63" s="310"/>
      <c r="P63" s="310"/>
      <c r="Q63" s="464"/>
      <c r="R63" s="483" t="str">
        <f>IF(H63="","",IF(H63&gt;39,"E",VLOOKUP(H63,'Boden DüV-Bolap'!A:B,2,FALSE)))</f>
        <v/>
      </c>
      <c r="S63" s="484" t="str">
        <f>IF(OR(I63="",F63=""),"",IF(I63&gt;39,"E",IF(F63="leicht",VLOOKUP(I63,'Boden DüV-Bolap'!A:Q,7,FALSE),IF(F63="mittel",VLOOKUP(I63,'Boden DüV-Bolap'!A:K,11,FALSE),IF(F63="schwer",VLOOKUP(I63,'Boden DüV-Bolap'!A:R,15,FALSE))))))</f>
        <v/>
      </c>
      <c r="T63" s="484" t="str">
        <f>IF(OR(J63="",F63=""),"",IF(J63&gt;39,"E",IF(F63="leicht",VLOOKUP(J63,'Boden DüV-Bolap'!A:AA,19,FALSE),IF(F63="mittel",VLOOKUP(J63,'Boden DüV-Bolap'!A:AA,23,FALSE),IF(F63="schwer",VLOOKUP(J63,'Boden DüV-Bolap'!A:AA,27,FALSE))))))</f>
        <v/>
      </c>
    </row>
    <row r="64" spans="1:20" ht="15.75">
      <c r="A64" s="354">
        <v>60</v>
      </c>
      <c r="B64" s="493"/>
      <c r="C64" s="313"/>
      <c r="D64" s="313"/>
      <c r="E64" s="559"/>
      <c r="F64" s="314"/>
      <c r="G64" s="309"/>
      <c r="H64" s="309"/>
      <c r="I64" s="309"/>
      <c r="J64" s="310"/>
      <c r="K64" s="461"/>
      <c r="L64" s="310"/>
      <c r="M64" s="310"/>
      <c r="N64" s="310"/>
      <c r="O64" s="310"/>
      <c r="P64" s="310"/>
      <c r="Q64" s="464"/>
      <c r="R64" s="483" t="str">
        <f>IF(H64="","",IF(H64&gt;39,"E",VLOOKUP(H64,'Boden DüV-Bolap'!A:B,2,FALSE)))</f>
        <v/>
      </c>
      <c r="S64" s="484" t="str">
        <f>IF(OR(I64="",F64=""),"",IF(I64&gt;39,"E",IF(F64="leicht",VLOOKUP(I64,'Boden DüV-Bolap'!A:Q,7,FALSE),IF(F64="mittel",VLOOKUP(I64,'Boden DüV-Bolap'!A:K,11,FALSE),IF(F64="schwer",VLOOKUP(I64,'Boden DüV-Bolap'!A:R,15,FALSE))))))</f>
        <v/>
      </c>
      <c r="T64" s="484" t="str">
        <f>IF(OR(J64="",F64=""),"",IF(J64&gt;39,"E",IF(F64="leicht",VLOOKUP(J64,'Boden DüV-Bolap'!A:AA,19,FALSE),IF(F64="mittel",VLOOKUP(J64,'Boden DüV-Bolap'!A:AA,23,FALSE),IF(F64="schwer",VLOOKUP(J64,'Boden DüV-Bolap'!A:AA,27,FALSE))))))</f>
        <v/>
      </c>
    </row>
    <row r="65" spans="1:20" ht="15.75">
      <c r="A65" s="354">
        <v>61</v>
      </c>
      <c r="B65" s="493"/>
      <c r="C65" s="313"/>
      <c r="D65" s="313"/>
      <c r="E65" s="559"/>
      <c r="F65" s="314"/>
      <c r="G65" s="309"/>
      <c r="H65" s="309"/>
      <c r="I65" s="309"/>
      <c r="J65" s="310"/>
      <c r="K65" s="461"/>
      <c r="L65" s="310"/>
      <c r="M65" s="310"/>
      <c r="N65" s="310"/>
      <c r="O65" s="310"/>
      <c r="P65" s="310"/>
      <c r="Q65" s="464"/>
      <c r="R65" s="483" t="str">
        <f>IF(H65="","",IF(H65&gt;39,"E",VLOOKUP(H65,'Boden DüV-Bolap'!A:B,2,FALSE)))</f>
        <v/>
      </c>
      <c r="S65" s="484" t="str">
        <f>IF(OR(I65="",F65=""),"",IF(I65&gt;39,"E",IF(F65="leicht",VLOOKUP(I65,'Boden DüV-Bolap'!A:Q,7,FALSE),IF(F65="mittel",VLOOKUP(I65,'Boden DüV-Bolap'!A:K,11,FALSE),IF(F65="schwer",VLOOKUP(I65,'Boden DüV-Bolap'!A:R,15,FALSE))))))</f>
        <v/>
      </c>
      <c r="T65" s="484" t="str">
        <f>IF(OR(J65="",F65=""),"",IF(J65&gt;39,"E",IF(F65="leicht",VLOOKUP(J65,'Boden DüV-Bolap'!A:AA,19,FALSE),IF(F65="mittel",VLOOKUP(J65,'Boden DüV-Bolap'!A:AA,23,FALSE),IF(F65="schwer",VLOOKUP(J65,'Boden DüV-Bolap'!A:AA,27,FALSE))))))</f>
        <v/>
      </c>
    </row>
    <row r="66" spans="1:20" ht="15.75">
      <c r="A66" s="354">
        <v>62</v>
      </c>
      <c r="B66" s="493"/>
      <c r="C66" s="313"/>
      <c r="D66" s="313"/>
      <c r="E66" s="559"/>
      <c r="F66" s="314"/>
      <c r="G66" s="309"/>
      <c r="H66" s="309"/>
      <c r="I66" s="309"/>
      <c r="J66" s="310"/>
      <c r="K66" s="461"/>
      <c r="L66" s="310"/>
      <c r="M66" s="310"/>
      <c r="N66" s="310"/>
      <c r="O66" s="310"/>
      <c r="P66" s="310"/>
      <c r="Q66" s="464"/>
      <c r="R66" s="483" t="str">
        <f>IF(H66="","",IF(H66&gt;39,"E",VLOOKUP(H66,'Boden DüV-Bolap'!A:B,2,FALSE)))</f>
        <v/>
      </c>
      <c r="S66" s="484" t="str">
        <f>IF(OR(I66="",F66=""),"",IF(I66&gt;39,"E",IF(F66="leicht",VLOOKUP(I66,'Boden DüV-Bolap'!A:Q,7,FALSE),IF(F66="mittel",VLOOKUP(I66,'Boden DüV-Bolap'!A:K,11,FALSE),IF(F66="schwer",VLOOKUP(I66,'Boden DüV-Bolap'!A:R,15,FALSE))))))</f>
        <v/>
      </c>
      <c r="T66" s="484" t="str">
        <f>IF(OR(J66="",F66=""),"",IF(J66&gt;39,"E",IF(F66="leicht",VLOOKUP(J66,'Boden DüV-Bolap'!A:AA,19,FALSE),IF(F66="mittel",VLOOKUP(J66,'Boden DüV-Bolap'!A:AA,23,FALSE),IF(F66="schwer",VLOOKUP(J66,'Boden DüV-Bolap'!A:AA,27,FALSE))))))</f>
        <v/>
      </c>
    </row>
    <row r="67" spans="1:20" ht="15.75">
      <c r="A67" s="354">
        <v>63</v>
      </c>
      <c r="B67" s="493"/>
      <c r="C67" s="313"/>
      <c r="D67" s="313"/>
      <c r="E67" s="559"/>
      <c r="F67" s="314"/>
      <c r="G67" s="309"/>
      <c r="H67" s="309"/>
      <c r="I67" s="309"/>
      <c r="J67" s="310"/>
      <c r="K67" s="461"/>
      <c r="L67" s="310"/>
      <c r="M67" s="310"/>
      <c r="N67" s="310"/>
      <c r="O67" s="310"/>
      <c r="P67" s="310"/>
      <c r="Q67" s="464"/>
      <c r="R67" s="483" t="str">
        <f>IF(H67="","",IF(H67&gt;39,"E",VLOOKUP(H67,'Boden DüV-Bolap'!A:B,2,FALSE)))</f>
        <v/>
      </c>
      <c r="S67" s="484" t="str">
        <f>IF(OR(I67="",F67=""),"",IF(I67&gt;39,"E",IF(F67="leicht",VLOOKUP(I67,'Boden DüV-Bolap'!A:Q,7,FALSE),IF(F67="mittel",VLOOKUP(I67,'Boden DüV-Bolap'!A:K,11,FALSE),IF(F67="schwer",VLOOKUP(I67,'Boden DüV-Bolap'!A:R,15,FALSE))))))</f>
        <v/>
      </c>
      <c r="T67" s="484" t="str">
        <f>IF(OR(J67="",F67=""),"",IF(J67&gt;39,"E",IF(F67="leicht",VLOOKUP(J67,'Boden DüV-Bolap'!A:AA,19,FALSE),IF(F67="mittel",VLOOKUP(J67,'Boden DüV-Bolap'!A:AA,23,FALSE),IF(F67="schwer",VLOOKUP(J67,'Boden DüV-Bolap'!A:AA,27,FALSE))))))</f>
        <v/>
      </c>
    </row>
    <row r="68" spans="1:20" ht="15.75">
      <c r="A68" s="354">
        <v>64</v>
      </c>
      <c r="B68" s="493"/>
      <c r="C68" s="313"/>
      <c r="D68" s="313"/>
      <c r="E68" s="559"/>
      <c r="F68" s="314"/>
      <c r="G68" s="309"/>
      <c r="H68" s="309"/>
      <c r="I68" s="309"/>
      <c r="J68" s="310"/>
      <c r="K68" s="461"/>
      <c r="L68" s="310"/>
      <c r="M68" s="310"/>
      <c r="N68" s="310"/>
      <c r="O68" s="310"/>
      <c r="P68" s="310"/>
      <c r="Q68" s="464"/>
      <c r="R68" s="483" t="str">
        <f>IF(H68="","",IF(H68&gt;39,"E",VLOOKUP(H68,'Boden DüV-Bolap'!A:B,2,FALSE)))</f>
        <v/>
      </c>
      <c r="S68" s="484" t="str">
        <f>IF(OR(I68="",F68=""),"",IF(I68&gt;39,"E",IF(F68="leicht",VLOOKUP(I68,'Boden DüV-Bolap'!A:Q,7,FALSE),IF(F68="mittel",VLOOKUP(I68,'Boden DüV-Bolap'!A:K,11,FALSE),IF(F68="schwer",VLOOKUP(I68,'Boden DüV-Bolap'!A:R,15,FALSE))))))</f>
        <v/>
      </c>
      <c r="T68" s="484" t="str">
        <f>IF(OR(J68="",F68=""),"",IF(J68&gt;39,"E",IF(F68="leicht",VLOOKUP(J68,'Boden DüV-Bolap'!A:AA,19,FALSE),IF(F68="mittel",VLOOKUP(J68,'Boden DüV-Bolap'!A:AA,23,FALSE),IF(F68="schwer",VLOOKUP(J68,'Boden DüV-Bolap'!A:AA,27,FALSE))))))</f>
        <v/>
      </c>
    </row>
    <row r="69" spans="1:20" ht="15.75">
      <c r="A69" s="354">
        <v>65</v>
      </c>
      <c r="B69" s="493"/>
      <c r="C69" s="313"/>
      <c r="D69" s="313"/>
      <c r="E69" s="559"/>
      <c r="F69" s="314"/>
      <c r="G69" s="309"/>
      <c r="H69" s="309"/>
      <c r="I69" s="309"/>
      <c r="J69" s="310"/>
      <c r="K69" s="461"/>
      <c r="L69" s="310"/>
      <c r="M69" s="310"/>
      <c r="N69" s="310"/>
      <c r="O69" s="310"/>
      <c r="P69" s="310"/>
      <c r="Q69" s="464"/>
      <c r="R69" s="483" t="str">
        <f>IF(H69="","",IF(H69&gt;39,"E",VLOOKUP(H69,'Boden DüV-Bolap'!A:B,2,FALSE)))</f>
        <v/>
      </c>
      <c r="S69" s="484" t="str">
        <f>IF(OR(I69="",F69=""),"",IF(I69&gt;39,"E",IF(F69="leicht",VLOOKUP(I69,'Boden DüV-Bolap'!A:Q,7,FALSE),IF(F69="mittel",VLOOKUP(I69,'Boden DüV-Bolap'!A:K,11,FALSE),IF(F69="schwer",VLOOKUP(I69,'Boden DüV-Bolap'!A:R,15,FALSE))))))</f>
        <v/>
      </c>
      <c r="T69" s="484" t="str">
        <f>IF(OR(J69="",F69=""),"",IF(J69&gt;39,"E",IF(F69="leicht",VLOOKUP(J69,'Boden DüV-Bolap'!A:AA,19,FALSE),IF(F69="mittel",VLOOKUP(J69,'Boden DüV-Bolap'!A:AA,23,FALSE),IF(F69="schwer",VLOOKUP(J69,'Boden DüV-Bolap'!A:AA,27,FALSE))))))</f>
        <v/>
      </c>
    </row>
    <row r="70" spans="1:20" ht="15.75">
      <c r="A70" s="354">
        <v>66</v>
      </c>
      <c r="B70" s="493"/>
      <c r="C70" s="313"/>
      <c r="D70" s="313"/>
      <c r="E70" s="559"/>
      <c r="F70" s="314"/>
      <c r="G70" s="309"/>
      <c r="H70" s="309"/>
      <c r="I70" s="309"/>
      <c r="J70" s="310"/>
      <c r="K70" s="461"/>
      <c r="L70" s="310"/>
      <c r="M70" s="310"/>
      <c r="N70" s="310"/>
      <c r="O70" s="310"/>
      <c r="P70" s="310"/>
      <c r="Q70" s="464"/>
      <c r="R70" s="483" t="str">
        <f>IF(H70="","",IF(H70&gt;39,"E",VLOOKUP(H70,'Boden DüV-Bolap'!A:B,2,FALSE)))</f>
        <v/>
      </c>
      <c r="S70" s="484" t="str">
        <f>IF(OR(I70="",F70=""),"",IF(I70&gt;39,"E",IF(F70="leicht",VLOOKUP(I70,'Boden DüV-Bolap'!A:Q,7,FALSE),IF(F70="mittel",VLOOKUP(I70,'Boden DüV-Bolap'!A:K,11,FALSE),IF(F70="schwer",VLOOKUP(I70,'Boden DüV-Bolap'!A:R,15,FALSE))))))</f>
        <v/>
      </c>
      <c r="T70" s="484" t="str">
        <f>IF(OR(J70="",F70=""),"",IF(J70&gt;39,"E",IF(F70="leicht",VLOOKUP(J70,'Boden DüV-Bolap'!A:AA,19,FALSE),IF(F70="mittel",VLOOKUP(J70,'Boden DüV-Bolap'!A:AA,23,FALSE),IF(F70="schwer",VLOOKUP(J70,'Boden DüV-Bolap'!A:AA,27,FALSE))))))</f>
        <v/>
      </c>
    </row>
    <row r="71" spans="1:20" ht="15.75">
      <c r="A71" s="354">
        <v>67</v>
      </c>
      <c r="B71" s="493"/>
      <c r="C71" s="313"/>
      <c r="D71" s="313"/>
      <c r="E71" s="559"/>
      <c r="F71" s="314"/>
      <c r="G71" s="309"/>
      <c r="H71" s="309"/>
      <c r="I71" s="309"/>
      <c r="J71" s="310"/>
      <c r="K71" s="461"/>
      <c r="L71" s="310"/>
      <c r="M71" s="310"/>
      <c r="N71" s="310"/>
      <c r="O71" s="310"/>
      <c r="P71" s="310"/>
      <c r="Q71" s="464"/>
      <c r="R71" s="483" t="str">
        <f>IF(H71="","",IF(H71&gt;39,"E",VLOOKUP(H71,'Boden DüV-Bolap'!A:B,2,FALSE)))</f>
        <v/>
      </c>
      <c r="S71" s="484" t="str">
        <f>IF(OR(I71="",F71=""),"",IF(I71&gt;39,"E",IF(F71="leicht",VLOOKUP(I71,'Boden DüV-Bolap'!A:Q,7,FALSE),IF(F71="mittel",VLOOKUP(I71,'Boden DüV-Bolap'!A:K,11,FALSE),IF(F71="schwer",VLOOKUP(I71,'Boden DüV-Bolap'!A:R,15,FALSE))))))</f>
        <v/>
      </c>
      <c r="T71" s="484" t="str">
        <f>IF(OR(J71="",F71=""),"",IF(J71&gt;39,"E",IF(F71="leicht",VLOOKUP(J71,'Boden DüV-Bolap'!A:AA,19,FALSE),IF(F71="mittel",VLOOKUP(J71,'Boden DüV-Bolap'!A:AA,23,FALSE),IF(F71="schwer",VLOOKUP(J71,'Boden DüV-Bolap'!A:AA,27,FALSE))))))</f>
        <v/>
      </c>
    </row>
    <row r="72" spans="1:20" ht="15.75">
      <c r="A72" s="354">
        <v>68</v>
      </c>
      <c r="B72" s="493"/>
      <c r="C72" s="313"/>
      <c r="D72" s="313"/>
      <c r="E72" s="559"/>
      <c r="F72" s="314"/>
      <c r="G72" s="309"/>
      <c r="H72" s="309"/>
      <c r="I72" s="309"/>
      <c r="J72" s="310"/>
      <c r="K72" s="461"/>
      <c r="L72" s="310"/>
      <c r="M72" s="310"/>
      <c r="N72" s="310"/>
      <c r="O72" s="310"/>
      <c r="P72" s="310"/>
      <c r="Q72" s="464"/>
      <c r="R72" s="483" t="str">
        <f>IF(H72="","",IF(H72&gt;39,"E",VLOOKUP(H72,'Boden DüV-Bolap'!A:B,2,FALSE)))</f>
        <v/>
      </c>
      <c r="S72" s="484" t="str">
        <f>IF(OR(I72="",F72=""),"",IF(I72&gt;39,"E",IF(F72="leicht",VLOOKUP(I72,'Boden DüV-Bolap'!A:Q,7,FALSE),IF(F72="mittel",VLOOKUP(I72,'Boden DüV-Bolap'!A:K,11,FALSE),IF(F72="schwer",VLOOKUP(I72,'Boden DüV-Bolap'!A:R,15,FALSE))))))</f>
        <v/>
      </c>
      <c r="T72" s="484" t="str">
        <f>IF(OR(J72="",F72=""),"",IF(J72&gt;39,"E",IF(F72="leicht",VLOOKUP(J72,'Boden DüV-Bolap'!A:AA,19,FALSE),IF(F72="mittel",VLOOKUP(J72,'Boden DüV-Bolap'!A:AA,23,FALSE),IF(F72="schwer",VLOOKUP(J72,'Boden DüV-Bolap'!A:AA,27,FALSE))))))</f>
        <v/>
      </c>
    </row>
    <row r="73" spans="1:20" ht="15.75">
      <c r="A73" s="354">
        <v>69</v>
      </c>
      <c r="B73" s="493"/>
      <c r="C73" s="313"/>
      <c r="D73" s="313"/>
      <c r="E73" s="559"/>
      <c r="F73" s="314"/>
      <c r="G73" s="309"/>
      <c r="H73" s="309"/>
      <c r="I73" s="309"/>
      <c r="J73" s="310"/>
      <c r="K73" s="461"/>
      <c r="L73" s="310"/>
      <c r="M73" s="310"/>
      <c r="N73" s="310"/>
      <c r="O73" s="310"/>
      <c r="P73" s="310"/>
      <c r="Q73" s="464"/>
      <c r="R73" s="483" t="str">
        <f>IF(H73="","",IF(H73&gt;39,"E",VLOOKUP(H73,'Boden DüV-Bolap'!A:B,2,FALSE)))</f>
        <v/>
      </c>
      <c r="S73" s="484" t="str">
        <f>IF(OR(I73="",F73=""),"",IF(I73&gt;39,"E",IF(F73="leicht",VLOOKUP(I73,'Boden DüV-Bolap'!A:Q,7,FALSE),IF(F73="mittel",VLOOKUP(I73,'Boden DüV-Bolap'!A:K,11,FALSE),IF(F73="schwer",VLOOKUP(I73,'Boden DüV-Bolap'!A:R,15,FALSE))))))</f>
        <v/>
      </c>
      <c r="T73" s="484" t="str">
        <f>IF(OR(J73="",F73=""),"",IF(J73&gt;39,"E",IF(F73="leicht",VLOOKUP(J73,'Boden DüV-Bolap'!A:AA,19,FALSE),IF(F73="mittel",VLOOKUP(J73,'Boden DüV-Bolap'!A:AA,23,FALSE),IF(F73="schwer",VLOOKUP(J73,'Boden DüV-Bolap'!A:AA,27,FALSE))))))</f>
        <v/>
      </c>
    </row>
    <row r="74" spans="1:20" ht="15.75">
      <c r="A74" s="354">
        <v>70</v>
      </c>
      <c r="B74" s="493"/>
      <c r="C74" s="313"/>
      <c r="D74" s="313"/>
      <c r="E74" s="559"/>
      <c r="F74" s="314"/>
      <c r="G74" s="309"/>
      <c r="H74" s="309"/>
      <c r="I74" s="309"/>
      <c r="J74" s="310"/>
      <c r="K74" s="461"/>
      <c r="L74" s="310"/>
      <c r="M74" s="310"/>
      <c r="N74" s="310"/>
      <c r="O74" s="310"/>
      <c r="P74" s="310"/>
      <c r="Q74" s="464"/>
      <c r="R74" s="483" t="str">
        <f>IF(H74="","",IF(H74&gt;39,"E",VLOOKUP(H74,'Boden DüV-Bolap'!A:B,2,FALSE)))</f>
        <v/>
      </c>
      <c r="S74" s="484" t="str">
        <f>IF(OR(I74="",F74=""),"",IF(I74&gt;39,"E",IF(F74="leicht",VLOOKUP(I74,'Boden DüV-Bolap'!A:Q,7,FALSE),IF(F74="mittel",VLOOKUP(I74,'Boden DüV-Bolap'!A:K,11,FALSE),IF(F74="schwer",VLOOKUP(I74,'Boden DüV-Bolap'!A:R,15,FALSE))))))</f>
        <v/>
      </c>
      <c r="T74" s="484" t="str">
        <f>IF(OR(J74="",F74=""),"",IF(J74&gt;39,"E",IF(F74="leicht",VLOOKUP(J74,'Boden DüV-Bolap'!A:AA,19,FALSE),IF(F74="mittel",VLOOKUP(J74,'Boden DüV-Bolap'!A:AA,23,FALSE),IF(F74="schwer",VLOOKUP(J74,'Boden DüV-Bolap'!A:AA,27,FALSE))))))</f>
        <v/>
      </c>
    </row>
    <row r="75" spans="1:20" ht="15.75">
      <c r="A75" s="354">
        <v>71</v>
      </c>
      <c r="B75" s="493"/>
      <c r="C75" s="313"/>
      <c r="D75" s="313"/>
      <c r="E75" s="559"/>
      <c r="F75" s="314"/>
      <c r="G75" s="309"/>
      <c r="H75" s="309"/>
      <c r="I75" s="309"/>
      <c r="J75" s="310"/>
      <c r="K75" s="461"/>
      <c r="L75" s="310"/>
      <c r="M75" s="310"/>
      <c r="N75" s="310"/>
      <c r="O75" s="310"/>
      <c r="P75" s="310"/>
      <c r="Q75" s="464"/>
      <c r="R75" s="483" t="str">
        <f>IF(H75="","",IF(H75&gt;39,"E",VLOOKUP(H75,'Boden DüV-Bolap'!A:B,2,FALSE)))</f>
        <v/>
      </c>
      <c r="S75" s="484" t="str">
        <f>IF(OR(I75="",F75=""),"",IF(I75&gt;39,"E",IF(F75="leicht",VLOOKUP(I75,'Boden DüV-Bolap'!A:Q,7,FALSE),IF(F75="mittel",VLOOKUP(I75,'Boden DüV-Bolap'!A:K,11,FALSE),IF(F75="schwer",VLOOKUP(I75,'Boden DüV-Bolap'!A:R,15,FALSE))))))</f>
        <v/>
      </c>
      <c r="T75" s="484" t="str">
        <f>IF(OR(J75="",F75=""),"",IF(J75&gt;39,"E",IF(F75="leicht",VLOOKUP(J75,'Boden DüV-Bolap'!A:AA,19,FALSE),IF(F75="mittel",VLOOKUP(J75,'Boden DüV-Bolap'!A:AA,23,FALSE),IF(F75="schwer",VLOOKUP(J75,'Boden DüV-Bolap'!A:AA,27,FALSE))))))</f>
        <v/>
      </c>
    </row>
    <row r="76" spans="1:20" ht="15.75">
      <c r="A76" s="354">
        <v>72</v>
      </c>
      <c r="B76" s="493"/>
      <c r="C76" s="313"/>
      <c r="D76" s="313"/>
      <c r="E76" s="559"/>
      <c r="F76" s="314"/>
      <c r="G76" s="309"/>
      <c r="H76" s="309"/>
      <c r="I76" s="309"/>
      <c r="J76" s="310"/>
      <c r="K76" s="461"/>
      <c r="L76" s="310"/>
      <c r="M76" s="310"/>
      <c r="N76" s="310"/>
      <c r="O76" s="310"/>
      <c r="P76" s="310"/>
      <c r="Q76" s="464"/>
      <c r="R76" s="483" t="str">
        <f>IF(H76="","",IF(H76&gt;39,"E",VLOOKUP(H76,'Boden DüV-Bolap'!A:B,2,FALSE)))</f>
        <v/>
      </c>
      <c r="S76" s="484" t="str">
        <f>IF(OR(I76="",F76=""),"",IF(I76&gt;39,"E",IF(F76="leicht",VLOOKUP(I76,'Boden DüV-Bolap'!A:Q,7,FALSE),IF(F76="mittel",VLOOKUP(I76,'Boden DüV-Bolap'!A:K,11,FALSE),IF(F76="schwer",VLOOKUP(I76,'Boden DüV-Bolap'!A:R,15,FALSE))))))</f>
        <v/>
      </c>
      <c r="T76" s="484" t="str">
        <f>IF(OR(J76="",F76=""),"",IF(J76&gt;39,"E",IF(F76="leicht",VLOOKUP(J76,'Boden DüV-Bolap'!A:AA,19,FALSE),IF(F76="mittel",VLOOKUP(J76,'Boden DüV-Bolap'!A:AA,23,FALSE),IF(F76="schwer",VLOOKUP(J76,'Boden DüV-Bolap'!A:AA,27,FALSE))))))</f>
        <v/>
      </c>
    </row>
    <row r="77" spans="1:20" ht="15.75">
      <c r="A77" s="354">
        <v>73</v>
      </c>
      <c r="B77" s="493"/>
      <c r="C77" s="313"/>
      <c r="D77" s="313"/>
      <c r="E77" s="559"/>
      <c r="F77" s="314"/>
      <c r="G77" s="309"/>
      <c r="H77" s="309"/>
      <c r="I77" s="309"/>
      <c r="J77" s="310"/>
      <c r="K77" s="461"/>
      <c r="L77" s="310"/>
      <c r="M77" s="310"/>
      <c r="N77" s="310"/>
      <c r="O77" s="310"/>
      <c r="P77" s="310"/>
      <c r="Q77" s="464"/>
      <c r="R77" s="483" t="str">
        <f>IF(H77="","",IF(H77&gt;39,"E",VLOOKUP(H77,'Boden DüV-Bolap'!A:B,2,FALSE)))</f>
        <v/>
      </c>
      <c r="S77" s="484" t="str">
        <f>IF(OR(I77="",F77=""),"",IF(I77&gt;39,"E",IF(F77="leicht",VLOOKUP(I77,'Boden DüV-Bolap'!A:Q,7,FALSE),IF(F77="mittel",VLOOKUP(I77,'Boden DüV-Bolap'!A:K,11,FALSE),IF(F77="schwer",VLOOKUP(I77,'Boden DüV-Bolap'!A:R,15,FALSE))))))</f>
        <v/>
      </c>
      <c r="T77" s="484" t="str">
        <f>IF(OR(J77="",F77=""),"",IF(J77&gt;39,"E",IF(F77="leicht",VLOOKUP(J77,'Boden DüV-Bolap'!A:AA,19,FALSE),IF(F77="mittel",VLOOKUP(J77,'Boden DüV-Bolap'!A:AA,23,FALSE),IF(F77="schwer",VLOOKUP(J77,'Boden DüV-Bolap'!A:AA,27,FALSE))))))</f>
        <v/>
      </c>
    </row>
    <row r="78" spans="1:20" ht="15.75">
      <c r="A78" s="354">
        <v>74</v>
      </c>
      <c r="B78" s="493"/>
      <c r="C78" s="313"/>
      <c r="D78" s="313"/>
      <c r="E78" s="559"/>
      <c r="F78" s="314"/>
      <c r="G78" s="309"/>
      <c r="H78" s="309"/>
      <c r="I78" s="309"/>
      <c r="J78" s="310"/>
      <c r="K78" s="461"/>
      <c r="L78" s="310"/>
      <c r="M78" s="310"/>
      <c r="N78" s="310"/>
      <c r="O78" s="310"/>
      <c r="P78" s="310"/>
      <c r="Q78" s="464"/>
      <c r="R78" s="483" t="str">
        <f>IF(H78="","",IF(H78&gt;39,"E",VLOOKUP(H78,'Boden DüV-Bolap'!A:B,2,FALSE)))</f>
        <v/>
      </c>
      <c r="S78" s="484" t="str">
        <f>IF(OR(I78="",F78=""),"",IF(I78&gt;39,"E",IF(F78="leicht",VLOOKUP(I78,'Boden DüV-Bolap'!A:Q,7,FALSE),IF(F78="mittel",VLOOKUP(I78,'Boden DüV-Bolap'!A:K,11,FALSE),IF(F78="schwer",VLOOKUP(I78,'Boden DüV-Bolap'!A:R,15,FALSE))))))</f>
        <v/>
      </c>
      <c r="T78" s="484" t="str">
        <f>IF(OR(J78="",F78=""),"",IF(J78&gt;39,"E",IF(F78="leicht",VLOOKUP(J78,'Boden DüV-Bolap'!A:AA,19,FALSE),IF(F78="mittel",VLOOKUP(J78,'Boden DüV-Bolap'!A:AA,23,FALSE),IF(F78="schwer",VLOOKUP(J78,'Boden DüV-Bolap'!A:AA,27,FALSE))))))</f>
        <v/>
      </c>
    </row>
    <row r="79" spans="1:20" ht="15.75">
      <c r="A79" s="354">
        <v>75</v>
      </c>
      <c r="B79" s="493"/>
      <c r="C79" s="313"/>
      <c r="D79" s="313"/>
      <c r="E79" s="559"/>
      <c r="F79" s="314"/>
      <c r="G79" s="309"/>
      <c r="H79" s="309"/>
      <c r="I79" s="309"/>
      <c r="J79" s="310"/>
      <c r="K79" s="461"/>
      <c r="L79" s="310"/>
      <c r="M79" s="310"/>
      <c r="N79" s="310"/>
      <c r="O79" s="310"/>
      <c r="P79" s="310"/>
      <c r="Q79" s="464"/>
      <c r="R79" s="483" t="str">
        <f>IF(H79="","",IF(H79&gt;39,"E",VLOOKUP(H79,'Boden DüV-Bolap'!A:B,2,FALSE)))</f>
        <v/>
      </c>
      <c r="S79" s="484" t="str">
        <f>IF(OR(I79="",F79=""),"",IF(I79&gt;39,"E",IF(F79="leicht",VLOOKUP(I79,'Boden DüV-Bolap'!A:Q,7,FALSE),IF(F79="mittel",VLOOKUP(I79,'Boden DüV-Bolap'!A:K,11,FALSE),IF(F79="schwer",VLOOKUP(I79,'Boden DüV-Bolap'!A:R,15,FALSE))))))</f>
        <v/>
      </c>
      <c r="T79" s="484" t="str">
        <f>IF(OR(J79="",F79=""),"",IF(J79&gt;39,"E",IF(F79="leicht",VLOOKUP(J79,'Boden DüV-Bolap'!A:AA,19,FALSE),IF(F79="mittel",VLOOKUP(J79,'Boden DüV-Bolap'!A:AA,23,FALSE),IF(F79="schwer",VLOOKUP(J79,'Boden DüV-Bolap'!A:AA,27,FALSE))))))</f>
        <v/>
      </c>
    </row>
    <row r="80" spans="1:20" ht="15.75">
      <c r="A80" s="354">
        <v>76</v>
      </c>
      <c r="B80" s="493"/>
      <c r="C80" s="313"/>
      <c r="D80" s="313"/>
      <c r="E80" s="559"/>
      <c r="F80" s="314"/>
      <c r="G80" s="309"/>
      <c r="H80" s="309"/>
      <c r="I80" s="309"/>
      <c r="J80" s="310"/>
      <c r="K80" s="461"/>
      <c r="L80" s="310"/>
      <c r="M80" s="310"/>
      <c r="N80" s="310"/>
      <c r="O80" s="310"/>
      <c r="P80" s="310"/>
      <c r="Q80" s="464"/>
      <c r="R80" s="483" t="str">
        <f>IF(H80="","",IF(H80&gt;39,"E",VLOOKUP(H80,'Boden DüV-Bolap'!A:B,2,FALSE)))</f>
        <v/>
      </c>
      <c r="S80" s="484" t="str">
        <f>IF(OR(I80="",F80=""),"",IF(I80&gt;39,"E",IF(F80="leicht",VLOOKUP(I80,'Boden DüV-Bolap'!A:Q,7,FALSE),IF(F80="mittel",VLOOKUP(I80,'Boden DüV-Bolap'!A:K,11,FALSE),IF(F80="schwer",VLOOKUP(I80,'Boden DüV-Bolap'!A:R,15,FALSE))))))</f>
        <v/>
      </c>
      <c r="T80" s="484" t="str">
        <f>IF(OR(J80="",F80=""),"",IF(J80&gt;39,"E",IF(F80="leicht",VLOOKUP(J80,'Boden DüV-Bolap'!A:AA,19,FALSE),IF(F80="mittel",VLOOKUP(J80,'Boden DüV-Bolap'!A:AA,23,FALSE),IF(F80="schwer",VLOOKUP(J80,'Boden DüV-Bolap'!A:AA,27,FALSE))))))</f>
        <v/>
      </c>
    </row>
    <row r="81" spans="1:20" ht="15.75">
      <c r="A81" s="354">
        <v>77</v>
      </c>
      <c r="B81" s="493"/>
      <c r="C81" s="313"/>
      <c r="D81" s="313"/>
      <c r="E81" s="559"/>
      <c r="F81" s="314"/>
      <c r="G81" s="309"/>
      <c r="H81" s="309"/>
      <c r="I81" s="309"/>
      <c r="J81" s="310"/>
      <c r="K81" s="461"/>
      <c r="L81" s="310"/>
      <c r="M81" s="310"/>
      <c r="N81" s="310"/>
      <c r="O81" s="310"/>
      <c r="P81" s="310"/>
      <c r="Q81" s="464"/>
      <c r="R81" s="483" t="str">
        <f>IF(H81="","",IF(H81&gt;39,"E",VLOOKUP(H81,'Boden DüV-Bolap'!A:B,2,FALSE)))</f>
        <v/>
      </c>
      <c r="S81" s="484" t="str">
        <f>IF(OR(I81="",F81=""),"",IF(I81&gt;39,"E",IF(F81="leicht",VLOOKUP(I81,'Boden DüV-Bolap'!A:Q,7,FALSE),IF(F81="mittel",VLOOKUP(I81,'Boden DüV-Bolap'!A:K,11,FALSE),IF(F81="schwer",VLOOKUP(I81,'Boden DüV-Bolap'!A:R,15,FALSE))))))</f>
        <v/>
      </c>
      <c r="T81" s="484" t="str">
        <f>IF(OR(J81="",F81=""),"",IF(J81&gt;39,"E",IF(F81="leicht",VLOOKUP(J81,'Boden DüV-Bolap'!A:AA,19,FALSE),IF(F81="mittel",VLOOKUP(J81,'Boden DüV-Bolap'!A:AA,23,FALSE),IF(F81="schwer",VLOOKUP(J81,'Boden DüV-Bolap'!A:AA,27,FALSE))))))</f>
        <v/>
      </c>
    </row>
    <row r="82" spans="1:20" ht="15.75">
      <c r="A82" s="354">
        <v>78</v>
      </c>
      <c r="B82" s="493"/>
      <c r="C82" s="313"/>
      <c r="D82" s="313"/>
      <c r="E82" s="559"/>
      <c r="F82" s="314"/>
      <c r="G82" s="309"/>
      <c r="H82" s="309"/>
      <c r="I82" s="309"/>
      <c r="J82" s="310"/>
      <c r="K82" s="461"/>
      <c r="L82" s="310"/>
      <c r="M82" s="310"/>
      <c r="N82" s="310"/>
      <c r="O82" s="310"/>
      <c r="P82" s="310"/>
      <c r="Q82" s="464"/>
      <c r="R82" s="483" t="str">
        <f>IF(H82="","",IF(H82&gt;39,"E",VLOOKUP(H82,'Boden DüV-Bolap'!A:B,2,FALSE)))</f>
        <v/>
      </c>
      <c r="S82" s="484" t="str">
        <f>IF(OR(I82="",F82=""),"",IF(I82&gt;39,"E",IF(F82="leicht",VLOOKUP(I82,'Boden DüV-Bolap'!A:Q,7,FALSE),IF(F82="mittel",VLOOKUP(I82,'Boden DüV-Bolap'!A:K,11,FALSE),IF(F82="schwer",VLOOKUP(I82,'Boden DüV-Bolap'!A:R,15,FALSE))))))</f>
        <v/>
      </c>
      <c r="T82" s="484" t="str">
        <f>IF(OR(J82="",F82=""),"",IF(J82&gt;39,"E",IF(F82="leicht",VLOOKUP(J82,'Boden DüV-Bolap'!A:AA,19,FALSE),IF(F82="mittel",VLOOKUP(J82,'Boden DüV-Bolap'!A:AA,23,FALSE),IF(F82="schwer",VLOOKUP(J82,'Boden DüV-Bolap'!A:AA,27,FALSE))))))</f>
        <v/>
      </c>
    </row>
    <row r="83" spans="1:20" ht="15.75">
      <c r="A83" s="354">
        <v>79</v>
      </c>
      <c r="B83" s="493"/>
      <c r="C83" s="313"/>
      <c r="D83" s="313"/>
      <c r="E83" s="559"/>
      <c r="F83" s="314"/>
      <c r="G83" s="309"/>
      <c r="H83" s="309"/>
      <c r="I83" s="309"/>
      <c r="J83" s="310"/>
      <c r="K83" s="461"/>
      <c r="L83" s="310"/>
      <c r="M83" s="310"/>
      <c r="N83" s="310"/>
      <c r="O83" s="310"/>
      <c r="P83" s="310"/>
      <c r="Q83" s="464"/>
      <c r="R83" s="483" t="str">
        <f>IF(H83="","",IF(H83&gt;39,"E",VLOOKUP(H83,'Boden DüV-Bolap'!A:B,2,FALSE)))</f>
        <v/>
      </c>
      <c r="S83" s="484" t="str">
        <f>IF(OR(I83="",F83=""),"",IF(I83&gt;39,"E",IF(F83="leicht",VLOOKUP(I83,'Boden DüV-Bolap'!A:Q,7,FALSE),IF(F83="mittel",VLOOKUP(I83,'Boden DüV-Bolap'!A:K,11,FALSE),IF(F83="schwer",VLOOKUP(I83,'Boden DüV-Bolap'!A:R,15,FALSE))))))</f>
        <v/>
      </c>
      <c r="T83" s="484" t="str">
        <f>IF(OR(J83="",F83=""),"",IF(J83&gt;39,"E",IF(F83="leicht",VLOOKUP(J83,'Boden DüV-Bolap'!A:AA,19,FALSE),IF(F83="mittel",VLOOKUP(J83,'Boden DüV-Bolap'!A:AA,23,FALSE),IF(F83="schwer",VLOOKUP(J83,'Boden DüV-Bolap'!A:AA,27,FALSE))))))</f>
        <v/>
      </c>
    </row>
    <row r="84" spans="1:20" ht="15.75">
      <c r="A84" s="354">
        <v>80</v>
      </c>
      <c r="B84" s="493"/>
      <c r="C84" s="313"/>
      <c r="D84" s="313"/>
      <c r="E84" s="559"/>
      <c r="F84" s="314"/>
      <c r="G84" s="309"/>
      <c r="H84" s="309"/>
      <c r="I84" s="309"/>
      <c r="J84" s="310"/>
      <c r="K84" s="461"/>
      <c r="L84" s="310"/>
      <c r="M84" s="310"/>
      <c r="N84" s="310"/>
      <c r="O84" s="310"/>
      <c r="P84" s="310"/>
      <c r="Q84" s="464"/>
      <c r="R84" s="483" t="str">
        <f>IF(H84="","",IF(H84&gt;39,"E",VLOOKUP(H84,'Boden DüV-Bolap'!A:B,2,FALSE)))</f>
        <v/>
      </c>
      <c r="S84" s="484" t="str">
        <f>IF(OR(I84="",F84=""),"",IF(I84&gt;39,"E",IF(F84="leicht",VLOOKUP(I84,'Boden DüV-Bolap'!A:Q,7,FALSE),IF(F84="mittel",VLOOKUP(I84,'Boden DüV-Bolap'!A:K,11,FALSE),IF(F84="schwer",VLOOKUP(I84,'Boden DüV-Bolap'!A:R,15,FALSE))))))</f>
        <v/>
      </c>
      <c r="T84" s="484" t="str">
        <f>IF(OR(J84="",F84=""),"",IF(J84&gt;39,"E",IF(F84="leicht",VLOOKUP(J84,'Boden DüV-Bolap'!A:AA,19,FALSE),IF(F84="mittel",VLOOKUP(J84,'Boden DüV-Bolap'!A:AA,23,FALSE),IF(F84="schwer",VLOOKUP(J84,'Boden DüV-Bolap'!A:AA,27,FALSE))))))</f>
        <v/>
      </c>
    </row>
    <row r="85" spans="1:20" ht="15.75">
      <c r="A85" s="354">
        <v>81</v>
      </c>
      <c r="B85" s="493"/>
      <c r="C85" s="313"/>
      <c r="D85" s="313"/>
      <c r="E85" s="559"/>
      <c r="F85" s="314"/>
      <c r="G85" s="309"/>
      <c r="H85" s="309"/>
      <c r="I85" s="309"/>
      <c r="J85" s="310"/>
      <c r="K85" s="461"/>
      <c r="L85" s="310"/>
      <c r="M85" s="310"/>
      <c r="N85" s="310"/>
      <c r="O85" s="310"/>
      <c r="P85" s="310"/>
      <c r="Q85" s="464"/>
      <c r="R85" s="483" t="str">
        <f>IF(H85="","",IF(H85&gt;39,"E",VLOOKUP(H85,'Boden DüV-Bolap'!A:B,2,FALSE)))</f>
        <v/>
      </c>
      <c r="S85" s="484" t="str">
        <f>IF(OR(I85="",F85=""),"",IF(I85&gt;39,"E",IF(F85="leicht",VLOOKUP(I85,'Boden DüV-Bolap'!A:Q,7,FALSE),IF(F85="mittel",VLOOKUP(I85,'Boden DüV-Bolap'!A:K,11,FALSE),IF(F85="schwer",VLOOKUP(I85,'Boden DüV-Bolap'!A:R,15,FALSE))))))</f>
        <v/>
      </c>
      <c r="T85" s="484" t="str">
        <f>IF(OR(J85="",F85=""),"",IF(J85&gt;39,"E",IF(F85="leicht",VLOOKUP(J85,'Boden DüV-Bolap'!A:AA,19,FALSE),IF(F85="mittel",VLOOKUP(J85,'Boden DüV-Bolap'!A:AA,23,FALSE),IF(F85="schwer",VLOOKUP(J85,'Boden DüV-Bolap'!A:AA,27,FALSE))))))</f>
        <v/>
      </c>
    </row>
    <row r="86" spans="1:20" ht="15.75">
      <c r="A86" s="354">
        <v>82</v>
      </c>
      <c r="B86" s="493"/>
      <c r="C86" s="313"/>
      <c r="D86" s="313"/>
      <c r="E86" s="559"/>
      <c r="F86" s="314"/>
      <c r="G86" s="309"/>
      <c r="H86" s="309"/>
      <c r="I86" s="309"/>
      <c r="J86" s="310"/>
      <c r="K86" s="461"/>
      <c r="L86" s="310"/>
      <c r="M86" s="310"/>
      <c r="N86" s="310"/>
      <c r="O86" s="310"/>
      <c r="P86" s="310"/>
      <c r="Q86" s="464"/>
      <c r="R86" s="483" t="str">
        <f>IF(H86="","",IF(H86&gt;39,"E",VLOOKUP(H86,'Boden DüV-Bolap'!A:B,2,FALSE)))</f>
        <v/>
      </c>
      <c r="S86" s="484" t="str">
        <f>IF(OR(I86="",F86=""),"",IF(I86&gt;39,"E",IF(F86="leicht",VLOOKUP(I86,'Boden DüV-Bolap'!A:Q,7,FALSE),IF(F86="mittel",VLOOKUP(I86,'Boden DüV-Bolap'!A:K,11,FALSE),IF(F86="schwer",VLOOKUP(I86,'Boden DüV-Bolap'!A:R,15,FALSE))))))</f>
        <v/>
      </c>
      <c r="T86" s="484" t="str">
        <f>IF(OR(J86="",F86=""),"",IF(J86&gt;39,"E",IF(F86="leicht",VLOOKUP(J86,'Boden DüV-Bolap'!A:AA,19,FALSE),IF(F86="mittel",VLOOKUP(J86,'Boden DüV-Bolap'!A:AA,23,FALSE),IF(F86="schwer",VLOOKUP(J86,'Boden DüV-Bolap'!A:AA,27,FALSE))))))</f>
        <v/>
      </c>
    </row>
    <row r="87" spans="1:20" ht="15.75">
      <c r="A87" s="354">
        <v>83</v>
      </c>
      <c r="B87" s="493"/>
      <c r="C87" s="313"/>
      <c r="D87" s="313"/>
      <c r="E87" s="559"/>
      <c r="F87" s="314"/>
      <c r="G87" s="309"/>
      <c r="H87" s="309"/>
      <c r="I87" s="309"/>
      <c r="J87" s="310"/>
      <c r="K87" s="461"/>
      <c r="L87" s="310"/>
      <c r="M87" s="310"/>
      <c r="N87" s="310"/>
      <c r="O87" s="310"/>
      <c r="P87" s="310"/>
      <c r="Q87" s="464"/>
      <c r="R87" s="483" t="str">
        <f>IF(H87="","",IF(H87&gt;39,"E",VLOOKUP(H87,'Boden DüV-Bolap'!A:B,2,FALSE)))</f>
        <v/>
      </c>
      <c r="S87" s="484" t="str">
        <f>IF(OR(I87="",F87=""),"",IF(I87&gt;39,"E",IF(F87="leicht",VLOOKUP(I87,'Boden DüV-Bolap'!A:Q,7,FALSE),IF(F87="mittel",VLOOKUP(I87,'Boden DüV-Bolap'!A:K,11,FALSE),IF(F87="schwer",VLOOKUP(I87,'Boden DüV-Bolap'!A:R,15,FALSE))))))</f>
        <v/>
      </c>
      <c r="T87" s="484" t="str">
        <f>IF(OR(J87="",F87=""),"",IF(J87&gt;39,"E",IF(F87="leicht",VLOOKUP(J87,'Boden DüV-Bolap'!A:AA,19,FALSE),IF(F87="mittel",VLOOKUP(J87,'Boden DüV-Bolap'!A:AA,23,FALSE),IF(F87="schwer",VLOOKUP(J87,'Boden DüV-Bolap'!A:AA,27,FALSE))))))</f>
        <v/>
      </c>
    </row>
    <row r="88" spans="1:20" ht="15.75">
      <c r="A88" s="354">
        <v>84</v>
      </c>
      <c r="B88" s="493"/>
      <c r="C88" s="313"/>
      <c r="D88" s="313"/>
      <c r="E88" s="559"/>
      <c r="F88" s="314"/>
      <c r="G88" s="309"/>
      <c r="H88" s="309"/>
      <c r="I88" s="309"/>
      <c r="J88" s="310"/>
      <c r="K88" s="461"/>
      <c r="L88" s="310"/>
      <c r="M88" s="310"/>
      <c r="N88" s="310"/>
      <c r="O88" s="310"/>
      <c r="P88" s="310"/>
      <c r="Q88" s="464"/>
      <c r="R88" s="483" t="str">
        <f>IF(H88="","",IF(H88&gt;39,"E",VLOOKUP(H88,'Boden DüV-Bolap'!A:B,2,FALSE)))</f>
        <v/>
      </c>
      <c r="S88" s="484" t="str">
        <f>IF(OR(I88="",F88=""),"",IF(I88&gt;39,"E",IF(F88="leicht",VLOOKUP(I88,'Boden DüV-Bolap'!A:Q,7,FALSE),IF(F88="mittel",VLOOKUP(I88,'Boden DüV-Bolap'!A:K,11,FALSE),IF(F88="schwer",VLOOKUP(I88,'Boden DüV-Bolap'!A:R,15,FALSE))))))</f>
        <v/>
      </c>
      <c r="T88" s="484" t="str">
        <f>IF(OR(J88="",F88=""),"",IF(J88&gt;39,"E",IF(F88="leicht",VLOOKUP(J88,'Boden DüV-Bolap'!A:AA,19,FALSE),IF(F88="mittel",VLOOKUP(J88,'Boden DüV-Bolap'!A:AA,23,FALSE),IF(F88="schwer",VLOOKUP(J88,'Boden DüV-Bolap'!A:AA,27,FALSE))))))</f>
        <v/>
      </c>
    </row>
    <row r="89" spans="1:20" ht="15.75">
      <c r="A89" s="354">
        <v>85</v>
      </c>
      <c r="B89" s="493"/>
      <c r="C89" s="313"/>
      <c r="D89" s="313"/>
      <c r="E89" s="559"/>
      <c r="F89" s="314"/>
      <c r="G89" s="309"/>
      <c r="H89" s="309"/>
      <c r="I89" s="309"/>
      <c r="J89" s="310"/>
      <c r="K89" s="461"/>
      <c r="L89" s="310"/>
      <c r="M89" s="310"/>
      <c r="N89" s="310"/>
      <c r="O89" s="310"/>
      <c r="P89" s="310"/>
      <c r="Q89" s="464"/>
      <c r="R89" s="483" t="str">
        <f>IF(H89="","",IF(H89&gt;39,"E",VLOOKUP(H89,'Boden DüV-Bolap'!A:B,2,FALSE)))</f>
        <v/>
      </c>
      <c r="S89" s="484" t="str">
        <f>IF(OR(I89="",F89=""),"",IF(I89&gt;39,"E",IF(F89="leicht",VLOOKUP(I89,'Boden DüV-Bolap'!A:Q,7,FALSE),IF(F89="mittel",VLOOKUP(I89,'Boden DüV-Bolap'!A:K,11,FALSE),IF(F89="schwer",VLOOKUP(I89,'Boden DüV-Bolap'!A:R,15,FALSE))))))</f>
        <v/>
      </c>
      <c r="T89" s="484" t="str">
        <f>IF(OR(J89="",F89=""),"",IF(J89&gt;39,"E",IF(F89="leicht",VLOOKUP(J89,'Boden DüV-Bolap'!A:AA,19,FALSE),IF(F89="mittel",VLOOKUP(J89,'Boden DüV-Bolap'!A:AA,23,FALSE),IF(F89="schwer",VLOOKUP(J89,'Boden DüV-Bolap'!A:AA,27,FALSE))))))</f>
        <v/>
      </c>
    </row>
    <row r="90" spans="1:20" ht="15.75">
      <c r="A90" s="354">
        <v>86</v>
      </c>
      <c r="B90" s="493"/>
      <c r="C90" s="313"/>
      <c r="D90" s="313"/>
      <c r="E90" s="559"/>
      <c r="F90" s="314"/>
      <c r="G90" s="309"/>
      <c r="H90" s="309"/>
      <c r="I90" s="309"/>
      <c r="J90" s="310"/>
      <c r="K90" s="461"/>
      <c r="L90" s="310"/>
      <c r="M90" s="310"/>
      <c r="N90" s="310"/>
      <c r="O90" s="310"/>
      <c r="P90" s="310"/>
      <c r="Q90" s="464"/>
      <c r="R90" s="483" t="str">
        <f>IF(H90="","",IF(H90&gt;39,"E",VLOOKUP(H90,'Boden DüV-Bolap'!A:B,2,FALSE)))</f>
        <v/>
      </c>
      <c r="S90" s="484" t="str">
        <f>IF(OR(I90="",F90=""),"",IF(I90&gt;39,"E",IF(F90="leicht",VLOOKUP(I90,'Boden DüV-Bolap'!A:Q,7,FALSE),IF(F90="mittel",VLOOKUP(I90,'Boden DüV-Bolap'!A:K,11,FALSE),IF(F90="schwer",VLOOKUP(I90,'Boden DüV-Bolap'!A:R,15,FALSE))))))</f>
        <v/>
      </c>
      <c r="T90" s="484" t="str">
        <f>IF(OR(J90="",F90=""),"",IF(J90&gt;39,"E",IF(F90="leicht",VLOOKUP(J90,'Boden DüV-Bolap'!A:AA,19,FALSE),IF(F90="mittel",VLOOKUP(J90,'Boden DüV-Bolap'!A:AA,23,FALSE),IF(F90="schwer",VLOOKUP(J90,'Boden DüV-Bolap'!A:AA,27,FALSE))))))</f>
        <v/>
      </c>
    </row>
    <row r="91" spans="1:20" ht="15.75">
      <c r="A91" s="354">
        <v>87</v>
      </c>
      <c r="B91" s="493"/>
      <c r="C91" s="313"/>
      <c r="D91" s="313"/>
      <c r="E91" s="559"/>
      <c r="F91" s="314"/>
      <c r="G91" s="309"/>
      <c r="H91" s="309"/>
      <c r="I91" s="309"/>
      <c r="J91" s="310"/>
      <c r="K91" s="461"/>
      <c r="L91" s="310"/>
      <c r="M91" s="310"/>
      <c r="N91" s="310"/>
      <c r="O91" s="310"/>
      <c r="P91" s="310"/>
      <c r="Q91" s="464"/>
      <c r="R91" s="483" t="str">
        <f>IF(H91="","",IF(H91&gt;39,"E",VLOOKUP(H91,'Boden DüV-Bolap'!A:B,2,FALSE)))</f>
        <v/>
      </c>
      <c r="S91" s="484" t="str">
        <f>IF(OR(I91="",F91=""),"",IF(I91&gt;39,"E",IF(F91="leicht",VLOOKUP(I91,'Boden DüV-Bolap'!A:Q,7,FALSE),IF(F91="mittel",VLOOKUP(I91,'Boden DüV-Bolap'!A:K,11,FALSE),IF(F91="schwer",VLOOKUP(I91,'Boden DüV-Bolap'!A:R,15,FALSE))))))</f>
        <v/>
      </c>
      <c r="T91" s="484" t="str">
        <f>IF(OR(J91="",F91=""),"",IF(J91&gt;39,"E",IF(F91="leicht",VLOOKUP(J91,'Boden DüV-Bolap'!A:AA,19,FALSE),IF(F91="mittel",VLOOKUP(J91,'Boden DüV-Bolap'!A:AA,23,FALSE),IF(F91="schwer",VLOOKUP(J91,'Boden DüV-Bolap'!A:AA,27,FALSE))))))</f>
        <v/>
      </c>
    </row>
    <row r="92" spans="1:20" ht="15.75">
      <c r="A92" s="354">
        <v>88</v>
      </c>
      <c r="B92" s="493"/>
      <c r="C92" s="313"/>
      <c r="D92" s="313"/>
      <c r="E92" s="559"/>
      <c r="F92" s="314"/>
      <c r="G92" s="309"/>
      <c r="H92" s="309"/>
      <c r="I92" s="309"/>
      <c r="J92" s="310"/>
      <c r="K92" s="461"/>
      <c r="L92" s="310"/>
      <c r="M92" s="310"/>
      <c r="N92" s="310"/>
      <c r="O92" s="310"/>
      <c r="P92" s="310"/>
      <c r="Q92" s="464"/>
      <c r="R92" s="483" t="str">
        <f>IF(H92="","",IF(H92&gt;39,"E",VLOOKUP(H92,'Boden DüV-Bolap'!A:B,2,FALSE)))</f>
        <v/>
      </c>
      <c r="S92" s="484" t="str">
        <f>IF(OR(I92="",F92=""),"",IF(I92&gt;39,"E",IF(F92="leicht",VLOOKUP(I92,'Boden DüV-Bolap'!A:Q,7,FALSE),IF(F92="mittel",VLOOKUP(I92,'Boden DüV-Bolap'!A:K,11,FALSE),IF(F92="schwer",VLOOKUP(I92,'Boden DüV-Bolap'!A:R,15,FALSE))))))</f>
        <v/>
      </c>
      <c r="T92" s="484" t="str">
        <f>IF(OR(J92="",F92=""),"",IF(J92&gt;39,"E",IF(F92="leicht",VLOOKUP(J92,'Boden DüV-Bolap'!A:AA,19,FALSE),IF(F92="mittel",VLOOKUP(J92,'Boden DüV-Bolap'!A:AA,23,FALSE),IF(F92="schwer",VLOOKUP(J92,'Boden DüV-Bolap'!A:AA,27,FALSE))))))</f>
        <v/>
      </c>
    </row>
    <row r="93" spans="1:20" ht="15.75">
      <c r="A93" s="354">
        <v>89</v>
      </c>
      <c r="B93" s="493"/>
      <c r="C93" s="313"/>
      <c r="D93" s="313"/>
      <c r="E93" s="559"/>
      <c r="F93" s="314"/>
      <c r="G93" s="309"/>
      <c r="H93" s="309"/>
      <c r="I93" s="309"/>
      <c r="J93" s="310"/>
      <c r="K93" s="461"/>
      <c r="L93" s="310"/>
      <c r="M93" s="310"/>
      <c r="N93" s="310"/>
      <c r="O93" s="310"/>
      <c r="P93" s="310"/>
      <c r="Q93" s="464"/>
      <c r="R93" s="483" t="str">
        <f>IF(H93="","",IF(H93&gt;39,"E",VLOOKUP(H93,'Boden DüV-Bolap'!A:B,2,FALSE)))</f>
        <v/>
      </c>
      <c r="S93" s="484" t="str">
        <f>IF(OR(I93="",F93=""),"",IF(I93&gt;39,"E",IF(F93="leicht",VLOOKUP(I93,'Boden DüV-Bolap'!A:Q,7,FALSE),IF(F93="mittel",VLOOKUP(I93,'Boden DüV-Bolap'!A:K,11,FALSE),IF(F93="schwer",VLOOKUP(I93,'Boden DüV-Bolap'!A:R,15,FALSE))))))</f>
        <v/>
      </c>
      <c r="T93" s="484" t="str">
        <f>IF(OR(J93="",F93=""),"",IF(J93&gt;39,"E",IF(F93="leicht",VLOOKUP(J93,'Boden DüV-Bolap'!A:AA,19,FALSE),IF(F93="mittel",VLOOKUP(J93,'Boden DüV-Bolap'!A:AA,23,FALSE),IF(F93="schwer",VLOOKUP(J93,'Boden DüV-Bolap'!A:AA,27,FALSE))))))</f>
        <v/>
      </c>
    </row>
    <row r="94" spans="1:20" ht="15.75">
      <c r="A94" s="354">
        <v>90</v>
      </c>
      <c r="B94" s="493"/>
      <c r="C94" s="313"/>
      <c r="D94" s="313"/>
      <c r="E94" s="559"/>
      <c r="F94" s="314"/>
      <c r="G94" s="309"/>
      <c r="H94" s="309"/>
      <c r="I94" s="309"/>
      <c r="J94" s="310"/>
      <c r="K94" s="461"/>
      <c r="L94" s="310"/>
      <c r="M94" s="310"/>
      <c r="N94" s="310"/>
      <c r="O94" s="310"/>
      <c r="P94" s="310"/>
      <c r="Q94" s="464"/>
      <c r="R94" s="483" t="str">
        <f>IF(H94="","",IF(H94&gt;39,"E",VLOOKUP(H94,'Boden DüV-Bolap'!A:B,2,FALSE)))</f>
        <v/>
      </c>
      <c r="S94" s="484" t="str">
        <f>IF(OR(I94="",F94=""),"",IF(I94&gt;39,"E",IF(F94="leicht",VLOOKUP(I94,'Boden DüV-Bolap'!A:Q,7,FALSE),IF(F94="mittel",VLOOKUP(I94,'Boden DüV-Bolap'!A:K,11,FALSE),IF(F94="schwer",VLOOKUP(I94,'Boden DüV-Bolap'!A:R,15,FALSE))))))</f>
        <v/>
      </c>
      <c r="T94" s="484" t="str">
        <f>IF(OR(J94="",F94=""),"",IF(J94&gt;39,"E",IF(F94="leicht",VLOOKUP(J94,'Boden DüV-Bolap'!A:AA,19,FALSE),IF(F94="mittel",VLOOKUP(J94,'Boden DüV-Bolap'!A:AA,23,FALSE),IF(F94="schwer",VLOOKUP(J94,'Boden DüV-Bolap'!A:AA,27,FALSE))))))</f>
        <v/>
      </c>
    </row>
    <row r="95" spans="1:20" ht="15.75">
      <c r="A95" s="354">
        <v>91</v>
      </c>
      <c r="B95" s="493"/>
      <c r="C95" s="313"/>
      <c r="D95" s="313"/>
      <c r="E95" s="559"/>
      <c r="F95" s="314"/>
      <c r="G95" s="309"/>
      <c r="H95" s="309"/>
      <c r="I95" s="309"/>
      <c r="J95" s="310"/>
      <c r="K95" s="461"/>
      <c r="L95" s="310"/>
      <c r="M95" s="310"/>
      <c r="N95" s="310"/>
      <c r="O95" s="310"/>
      <c r="P95" s="310"/>
      <c r="Q95" s="464"/>
      <c r="R95" s="483" t="str">
        <f>IF(H95="","",IF(H95&gt;39,"E",VLOOKUP(H95,'Boden DüV-Bolap'!A:B,2,FALSE)))</f>
        <v/>
      </c>
      <c r="S95" s="484" t="str">
        <f>IF(OR(I95="",F95=""),"",IF(I95&gt;39,"E",IF(F95="leicht",VLOOKUP(I95,'Boden DüV-Bolap'!A:Q,7,FALSE),IF(F95="mittel",VLOOKUP(I95,'Boden DüV-Bolap'!A:K,11,FALSE),IF(F95="schwer",VLOOKUP(I95,'Boden DüV-Bolap'!A:R,15,FALSE))))))</f>
        <v/>
      </c>
      <c r="T95" s="484" t="str">
        <f>IF(OR(J95="",F95=""),"",IF(J95&gt;39,"E",IF(F95="leicht",VLOOKUP(J95,'Boden DüV-Bolap'!A:AA,19,FALSE),IF(F95="mittel",VLOOKUP(J95,'Boden DüV-Bolap'!A:AA,23,FALSE),IF(F95="schwer",VLOOKUP(J95,'Boden DüV-Bolap'!A:AA,27,FALSE))))))</f>
        <v/>
      </c>
    </row>
    <row r="96" spans="1:20" ht="15.75">
      <c r="A96" s="354">
        <v>92</v>
      </c>
      <c r="B96" s="493"/>
      <c r="C96" s="313"/>
      <c r="D96" s="313"/>
      <c r="E96" s="559"/>
      <c r="F96" s="314"/>
      <c r="G96" s="309"/>
      <c r="H96" s="309"/>
      <c r="I96" s="309"/>
      <c r="J96" s="310"/>
      <c r="K96" s="461"/>
      <c r="L96" s="310"/>
      <c r="M96" s="310"/>
      <c r="N96" s="310"/>
      <c r="O96" s="310"/>
      <c r="P96" s="310"/>
      <c r="Q96" s="464"/>
      <c r="R96" s="483" t="str">
        <f>IF(H96="","",IF(H96&gt;39,"E",VLOOKUP(H96,'Boden DüV-Bolap'!A:B,2,FALSE)))</f>
        <v/>
      </c>
      <c r="S96" s="484" t="str">
        <f>IF(OR(I96="",F96=""),"",IF(I96&gt;39,"E",IF(F96="leicht",VLOOKUP(I96,'Boden DüV-Bolap'!A:Q,7,FALSE),IF(F96="mittel",VLOOKUP(I96,'Boden DüV-Bolap'!A:K,11,FALSE),IF(F96="schwer",VLOOKUP(I96,'Boden DüV-Bolap'!A:R,15,FALSE))))))</f>
        <v/>
      </c>
      <c r="T96" s="484" t="str">
        <f>IF(OR(J96="",F96=""),"",IF(J96&gt;39,"E",IF(F96="leicht",VLOOKUP(J96,'Boden DüV-Bolap'!A:AA,19,FALSE),IF(F96="mittel",VLOOKUP(J96,'Boden DüV-Bolap'!A:AA,23,FALSE),IF(F96="schwer",VLOOKUP(J96,'Boden DüV-Bolap'!A:AA,27,FALSE))))))</f>
        <v/>
      </c>
    </row>
    <row r="97" spans="1:20" ht="15.75">
      <c r="A97" s="354">
        <v>93</v>
      </c>
      <c r="B97" s="493"/>
      <c r="C97" s="313"/>
      <c r="D97" s="313"/>
      <c r="E97" s="559"/>
      <c r="F97" s="314"/>
      <c r="G97" s="309"/>
      <c r="H97" s="309"/>
      <c r="I97" s="309"/>
      <c r="J97" s="310"/>
      <c r="K97" s="461"/>
      <c r="L97" s="310"/>
      <c r="M97" s="310"/>
      <c r="N97" s="310"/>
      <c r="O97" s="310"/>
      <c r="P97" s="310"/>
      <c r="Q97" s="464"/>
      <c r="R97" s="483" t="str">
        <f>IF(H97="","",IF(H97&gt;39,"E",VLOOKUP(H97,'Boden DüV-Bolap'!A:B,2,FALSE)))</f>
        <v/>
      </c>
      <c r="S97" s="484" t="str">
        <f>IF(OR(I97="",F97=""),"",IF(I97&gt;39,"E",IF(F97="leicht",VLOOKUP(I97,'Boden DüV-Bolap'!A:Q,7,FALSE),IF(F97="mittel",VLOOKUP(I97,'Boden DüV-Bolap'!A:K,11,FALSE),IF(F97="schwer",VLOOKUP(I97,'Boden DüV-Bolap'!A:R,15,FALSE))))))</f>
        <v/>
      </c>
      <c r="T97" s="484" t="str">
        <f>IF(OR(J97="",F97=""),"",IF(J97&gt;39,"E",IF(F97="leicht",VLOOKUP(J97,'Boden DüV-Bolap'!A:AA,19,FALSE),IF(F97="mittel",VLOOKUP(J97,'Boden DüV-Bolap'!A:AA,23,FALSE),IF(F97="schwer",VLOOKUP(J97,'Boden DüV-Bolap'!A:AA,27,FALSE))))))</f>
        <v/>
      </c>
    </row>
    <row r="98" spans="1:20" ht="15.75">
      <c r="A98" s="354">
        <v>94</v>
      </c>
      <c r="B98" s="493"/>
      <c r="C98" s="313"/>
      <c r="D98" s="313"/>
      <c r="E98" s="559"/>
      <c r="F98" s="314"/>
      <c r="G98" s="309"/>
      <c r="H98" s="309"/>
      <c r="I98" s="309"/>
      <c r="J98" s="310"/>
      <c r="K98" s="461"/>
      <c r="L98" s="310"/>
      <c r="M98" s="310"/>
      <c r="N98" s="310"/>
      <c r="O98" s="310"/>
      <c r="P98" s="310"/>
      <c r="Q98" s="464"/>
      <c r="R98" s="483" t="str">
        <f>IF(H98="","",IF(H98&gt;39,"E",VLOOKUP(H98,'Boden DüV-Bolap'!A:B,2,FALSE)))</f>
        <v/>
      </c>
      <c r="S98" s="484" t="str">
        <f>IF(OR(I98="",F98=""),"",IF(I98&gt;39,"E",IF(F98="leicht",VLOOKUP(I98,'Boden DüV-Bolap'!A:Q,7,FALSE),IF(F98="mittel",VLOOKUP(I98,'Boden DüV-Bolap'!A:K,11,FALSE),IF(F98="schwer",VLOOKUP(I98,'Boden DüV-Bolap'!A:R,15,FALSE))))))</f>
        <v/>
      </c>
      <c r="T98" s="484" t="str">
        <f>IF(OR(J98="",F98=""),"",IF(J98&gt;39,"E",IF(F98="leicht",VLOOKUP(J98,'Boden DüV-Bolap'!A:AA,19,FALSE),IF(F98="mittel",VLOOKUP(J98,'Boden DüV-Bolap'!A:AA,23,FALSE),IF(F98="schwer",VLOOKUP(J98,'Boden DüV-Bolap'!A:AA,27,FALSE))))))</f>
        <v/>
      </c>
    </row>
    <row r="99" spans="1:20" ht="15.75">
      <c r="A99" s="354">
        <v>95</v>
      </c>
      <c r="B99" s="493"/>
      <c r="C99" s="313"/>
      <c r="D99" s="313"/>
      <c r="E99" s="559"/>
      <c r="F99" s="314"/>
      <c r="G99" s="309"/>
      <c r="H99" s="309"/>
      <c r="I99" s="309"/>
      <c r="J99" s="310"/>
      <c r="K99" s="461"/>
      <c r="L99" s="310"/>
      <c r="M99" s="310"/>
      <c r="N99" s="310"/>
      <c r="O99" s="310"/>
      <c r="P99" s="310"/>
      <c r="Q99" s="464"/>
      <c r="R99" s="483" t="str">
        <f>IF(H99="","",IF(H99&gt;39,"E",VLOOKUP(H99,'Boden DüV-Bolap'!A:B,2,FALSE)))</f>
        <v/>
      </c>
      <c r="S99" s="484" t="str">
        <f>IF(OR(I99="",F99=""),"",IF(I99&gt;39,"E",IF(F99="leicht",VLOOKUP(I99,'Boden DüV-Bolap'!A:Q,7,FALSE),IF(F99="mittel",VLOOKUP(I99,'Boden DüV-Bolap'!A:K,11,FALSE),IF(F99="schwer",VLOOKUP(I99,'Boden DüV-Bolap'!A:R,15,FALSE))))))</f>
        <v/>
      </c>
      <c r="T99" s="484" t="str">
        <f>IF(OR(J99="",F99=""),"",IF(J99&gt;39,"E",IF(F99="leicht",VLOOKUP(J99,'Boden DüV-Bolap'!A:AA,19,FALSE),IF(F99="mittel",VLOOKUP(J99,'Boden DüV-Bolap'!A:AA,23,FALSE),IF(F99="schwer",VLOOKUP(J99,'Boden DüV-Bolap'!A:AA,27,FALSE))))))</f>
        <v/>
      </c>
    </row>
    <row r="100" spans="1:20" ht="15.75">
      <c r="A100" s="354">
        <v>96</v>
      </c>
      <c r="B100" s="493"/>
      <c r="C100" s="313"/>
      <c r="D100" s="313"/>
      <c r="E100" s="559"/>
      <c r="F100" s="314"/>
      <c r="G100" s="309"/>
      <c r="H100" s="309"/>
      <c r="I100" s="309"/>
      <c r="J100" s="310"/>
      <c r="K100" s="461"/>
      <c r="L100" s="310"/>
      <c r="M100" s="310"/>
      <c r="N100" s="310"/>
      <c r="O100" s="310"/>
      <c r="P100" s="310"/>
      <c r="Q100" s="464"/>
      <c r="R100" s="483" t="str">
        <f>IF(H100="","",IF(H100&gt;39,"E",VLOOKUP(H100,'Boden DüV-Bolap'!A:B,2,FALSE)))</f>
        <v/>
      </c>
      <c r="S100" s="484" t="str">
        <f>IF(OR(I100="",F100=""),"",IF(I100&gt;39,"E",IF(F100="leicht",VLOOKUP(I100,'Boden DüV-Bolap'!A:Q,7,FALSE),IF(F100="mittel",VLOOKUP(I100,'Boden DüV-Bolap'!A:K,11,FALSE),IF(F100="schwer",VLOOKUP(I100,'Boden DüV-Bolap'!A:R,15,FALSE))))))</f>
        <v/>
      </c>
      <c r="T100" s="484" t="str">
        <f>IF(OR(J100="",F100=""),"",IF(J100&gt;39,"E",IF(F100="leicht",VLOOKUP(J100,'Boden DüV-Bolap'!A:AA,19,FALSE),IF(F100="mittel",VLOOKUP(J100,'Boden DüV-Bolap'!A:AA,23,FALSE),IF(F100="schwer",VLOOKUP(J100,'Boden DüV-Bolap'!A:AA,27,FALSE))))))</f>
        <v/>
      </c>
    </row>
    <row r="101" spans="1:20" ht="15.75">
      <c r="A101" s="354">
        <v>97</v>
      </c>
      <c r="B101" s="493"/>
      <c r="C101" s="313"/>
      <c r="D101" s="313"/>
      <c r="E101" s="559"/>
      <c r="F101" s="314"/>
      <c r="G101" s="309"/>
      <c r="H101" s="309"/>
      <c r="I101" s="309"/>
      <c r="J101" s="310"/>
      <c r="K101" s="461"/>
      <c r="L101" s="310"/>
      <c r="M101" s="310"/>
      <c r="N101" s="310"/>
      <c r="O101" s="310"/>
      <c r="P101" s="310"/>
      <c r="Q101" s="464"/>
      <c r="R101" s="483" t="str">
        <f>IF(H101="","",IF(H101&gt;39,"E",VLOOKUP(H101,'Boden DüV-Bolap'!A:B,2,FALSE)))</f>
        <v/>
      </c>
      <c r="S101" s="484" t="str">
        <f>IF(OR(I101="",F101=""),"",IF(I101&gt;39,"E",IF(F101="leicht",VLOOKUP(I101,'Boden DüV-Bolap'!A:Q,7,FALSE),IF(F101="mittel",VLOOKUP(I101,'Boden DüV-Bolap'!A:K,11,FALSE),IF(F101="schwer",VLOOKUP(I101,'Boden DüV-Bolap'!A:R,15,FALSE))))))</f>
        <v/>
      </c>
      <c r="T101" s="484" t="str">
        <f>IF(OR(J101="",F101=""),"",IF(J101&gt;39,"E",IF(F101="leicht",VLOOKUP(J101,'Boden DüV-Bolap'!A:AA,19,FALSE),IF(F101="mittel",VLOOKUP(J101,'Boden DüV-Bolap'!A:AA,23,FALSE),IF(F101="schwer",VLOOKUP(J101,'Boden DüV-Bolap'!A:AA,27,FALSE))))))</f>
        <v/>
      </c>
    </row>
    <row r="102" spans="1:20" ht="15.75">
      <c r="A102" s="354">
        <v>98</v>
      </c>
      <c r="B102" s="493"/>
      <c r="C102" s="313"/>
      <c r="D102" s="313"/>
      <c r="E102" s="559"/>
      <c r="F102" s="314"/>
      <c r="G102" s="309"/>
      <c r="H102" s="309"/>
      <c r="I102" s="309"/>
      <c r="J102" s="310"/>
      <c r="K102" s="461"/>
      <c r="L102" s="310"/>
      <c r="M102" s="310"/>
      <c r="N102" s="310"/>
      <c r="O102" s="310"/>
      <c r="P102" s="310"/>
      <c r="Q102" s="464"/>
      <c r="R102" s="483" t="str">
        <f>IF(H102="","",IF(H102&gt;39,"E",VLOOKUP(H102,'Boden DüV-Bolap'!A:B,2,FALSE)))</f>
        <v/>
      </c>
      <c r="S102" s="484" t="str">
        <f>IF(OR(I102="",F102=""),"",IF(I102&gt;39,"E",IF(F102="leicht",VLOOKUP(I102,'Boden DüV-Bolap'!A:Q,7,FALSE),IF(F102="mittel",VLOOKUP(I102,'Boden DüV-Bolap'!A:K,11,FALSE),IF(F102="schwer",VLOOKUP(I102,'Boden DüV-Bolap'!A:R,15,FALSE))))))</f>
        <v/>
      </c>
      <c r="T102" s="484" t="str">
        <f>IF(OR(J102="",F102=""),"",IF(J102&gt;39,"E",IF(F102="leicht",VLOOKUP(J102,'Boden DüV-Bolap'!A:AA,19,FALSE),IF(F102="mittel",VLOOKUP(J102,'Boden DüV-Bolap'!A:AA,23,FALSE),IF(F102="schwer",VLOOKUP(J102,'Boden DüV-Bolap'!A:AA,27,FALSE))))))</f>
        <v/>
      </c>
    </row>
    <row r="103" spans="1:20" ht="15.75">
      <c r="A103" s="354">
        <v>99</v>
      </c>
      <c r="B103" s="493"/>
      <c r="C103" s="313"/>
      <c r="D103" s="313"/>
      <c r="E103" s="559"/>
      <c r="F103" s="314"/>
      <c r="G103" s="309"/>
      <c r="H103" s="309"/>
      <c r="I103" s="309"/>
      <c r="J103" s="310"/>
      <c r="K103" s="461"/>
      <c r="L103" s="310"/>
      <c r="M103" s="310"/>
      <c r="N103" s="310"/>
      <c r="O103" s="310"/>
      <c r="P103" s="310"/>
      <c r="Q103" s="464"/>
      <c r="R103" s="483" t="str">
        <f>IF(H103="","",IF(H103&gt;39,"E",VLOOKUP(H103,'Boden DüV-Bolap'!A:B,2,FALSE)))</f>
        <v/>
      </c>
      <c r="S103" s="484" t="str">
        <f>IF(OR(I103="",F103=""),"",IF(I103&gt;39,"E",IF(F103="leicht",VLOOKUP(I103,'Boden DüV-Bolap'!A:Q,7,FALSE),IF(F103="mittel",VLOOKUP(I103,'Boden DüV-Bolap'!A:K,11,FALSE),IF(F103="schwer",VLOOKUP(I103,'Boden DüV-Bolap'!A:R,15,FALSE))))))</f>
        <v/>
      </c>
      <c r="T103" s="484" t="str">
        <f>IF(OR(J103="",F103=""),"",IF(J103&gt;39,"E",IF(F103="leicht",VLOOKUP(J103,'Boden DüV-Bolap'!A:AA,19,FALSE),IF(F103="mittel",VLOOKUP(J103,'Boden DüV-Bolap'!A:AA,23,FALSE),IF(F103="schwer",VLOOKUP(J103,'Boden DüV-Bolap'!A:AA,27,FALSE))))))</f>
        <v/>
      </c>
    </row>
    <row r="104" spans="1:20" ht="15.75">
      <c r="A104" s="354">
        <v>100</v>
      </c>
      <c r="B104" s="493"/>
      <c r="C104" s="313"/>
      <c r="D104" s="313"/>
      <c r="E104" s="559"/>
      <c r="F104" s="314"/>
      <c r="G104" s="309"/>
      <c r="H104" s="309"/>
      <c r="I104" s="309"/>
      <c r="J104" s="310"/>
      <c r="K104" s="461"/>
      <c r="L104" s="310"/>
      <c r="M104" s="310"/>
      <c r="N104" s="310"/>
      <c r="O104" s="310"/>
      <c r="P104" s="310"/>
      <c r="Q104" s="464"/>
      <c r="R104" s="483" t="str">
        <f>IF(H104="","",IF(H104&gt;39,"E",VLOOKUP(H104,'Boden DüV-Bolap'!A:B,2,FALSE)))</f>
        <v/>
      </c>
      <c r="S104" s="484" t="str">
        <f>IF(OR(I104="",F104=""),"",IF(I104&gt;39,"E",IF(F104="leicht",VLOOKUP(I104,'Boden DüV-Bolap'!A:Q,7,FALSE),IF(F104="mittel",VLOOKUP(I104,'Boden DüV-Bolap'!A:K,11,FALSE),IF(F104="schwer",VLOOKUP(I104,'Boden DüV-Bolap'!A:R,15,FALSE))))))</f>
        <v/>
      </c>
      <c r="T104" s="484" t="str">
        <f>IF(OR(J104="",F104=""),"",IF(J104&gt;39,"E",IF(F104="leicht",VLOOKUP(J104,'Boden DüV-Bolap'!A:AA,19,FALSE),IF(F104="mittel",VLOOKUP(J104,'Boden DüV-Bolap'!A:AA,23,FALSE),IF(F104="schwer",VLOOKUP(J104,'Boden DüV-Bolap'!A:AA,27,FALSE))))))</f>
        <v/>
      </c>
    </row>
    <row r="105" spans="1:20" ht="15.75">
      <c r="A105" s="354">
        <v>101</v>
      </c>
      <c r="B105" s="493"/>
      <c r="C105" s="313"/>
      <c r="D105" s="313"/>
      <c r="E105" s="559"/>
      <c r="F105" s="314"/>
      <c r="G105" s="309"/>
      <c r="H105" s="309"/>
      <c r="I105" s="309"/>
      <c r="J105" s="310"/>
      <c r="K105" s="461"/>
      <c r="L105" s="310"/>
      <c r="M105" s="310"/>
      <c r="N105" s="310"/>
      <c r="O105" s="310"/>
      <c r="P105" s="310"/>
      <c r="Q105" s="464"/>
      <c r="R105" s="483" t="str">
        <f>IF(H105="","",IF(H105&gt;39,"E",VLOOKUP(H105,'Boden DüV-Bolap'!A:B,2,FALSE)))</f>
        <v/>
      </c>
      <c r="S105" s="484" t="str">
        <f>IF(OR(I105="",F105=""),"",IF(I105&gt;39,"E",IF(F105="leicht",VLOOKUP(I105,'Boden DüV-Bolap'!A:Q,7,FALSE),IF(F105="mittel",VLOOKUP(I105,'Boden DüV-Bolap'!A:K,11,FALSE),IF(F105="schwer",VLOOKUP(I105,'Boden DüV-Bolap'!A:R,15,FALSE))))))</f>
        <v/>
      </c>
      <c r="T105" s="484" t="str">
        <f>IF(OR(J105="",F105=""),"",IF(J105&gt;39,"E",IF(F105="leicht",VLOOKUP(J105,'Boden DüV-Bolap'!A:AA,19,FALSE),IF(F105="mittel",VLOOKUP(J105,'Boden DüV-Bolap'!A:AA,23,FALSE),IF(F105="schwer",VLOOKUP(J105,'Boden DüV-Bolap'!A:AA,27,FALSE))))))</f>
        <v/>
      </c>
    </row>
    <row r="106" spans="1:20" ht="15.75">
      <c r="A106" s="354">
        <v>102</v>
      </c>
      <c r="B106" s="493"/>
      <c r="C106" s="313"/>
      <c r="D106" s="313"/>
      <c r="E106" s="559"/>
      <c r="F106" s="314"/>
      <c r="G106" s="309"/>
      <c r="H106" s="309"/>
      <c r="I106" s="309"/>
      <c r="J106" s="310"/>
      <c r="K106" s="461"/>
      <c r="L106" s="310"/>
      <c r="M106" s="310"/>
      <c r="N106" s="310"/>
      <c r="O106" s="310"/>
      <c r="P106" s="310"/>
      <c r="Q106" s="464"/>
      <c r="R106" s="483" t="str">
        <f>IF(H106="","",IF(H106&gt;39,"E",VLOOKUP(H106,'Boden DüV-Bolap'!A:B,2,FALSE)))</f>
        <v/>
      </c>
      <c r="S106" s="484" t="str">
        <f>IF(OR(I106="",F106=""),"",IF(I106&gt;39,"E",IF(F106="leicht",VLOOKUP(I106,'Boden DüV-Bolap'!A:Q,7,FALSE),IF(F106="mittel",VLOOKUP(I106,'Boden DüV-Bolap'!A:K,11,FALSE),IF(F106="schwer",VLOOKUP(I106,'Boden DüV-Bolap'!A:R,15,FALSE))))))</f>
        <v/>
      </c>
      <c r="T106" s="484" t="str">
        <f>IF(OR(J106="",F106=""),"",IF(J106&gt;39,"E",IF(F106="leicht",VLOOKUP(J106,'Boden DüV-Bolap'!A:AA,19,FALSE),IF(F106="mittel",VLOOKUP(J106,'Boden DüV-Bolap'!A:AA,23,FALSE),IF(F106="schwer",VLOOKUP(J106,'Boden DüV-Bolap'!A:AA,27,FALSE))))))</f>
        <v/>
      </c>
    </row>
    <row r="107" spans="1:20" ht="15.75">
      <c r="A107" s="354">
        <v>103</v>
      </c>
      <c r="B107" s="493"/>
      <c r="C107" s="313"/>
      <c r="D107" s="313"/>
      <c r="E107" s="559"/>
      <c r="F107" s="314"/>
      <c r="G107" s="309"/>
      <c r="H107" s="309"/>
      <c r="I107" s="309"/>
      <c r="J107" s="310"/>
      <c r="K107" s="461"/>
      <c r="L107" s="310"/>
      <c r="M107" s="310"/>
      <c r="N107" s="310"/>
      <c r="O107" s="310"/>
      <c r="P107" s="310"/>
      <c r="Q107" s="464"/>
      <c r="R107" s="483" t="str">
        <f>IF(H107="","",IF(H107&gt;39,"E",VLOOKUP(H107,'Boden DüV-Bolap'!A:B,2,FALSE)))</f>
        <v/>
      </c>
      <c r="S107" s="484" t="str">
        <f>IF(OR(I107="",F107=""),"",IF(I107&gt;39,"E",IF(F107="leicht",VLOOKUP(I107,'Boden DüV-Bolap'!A:Q,7,FALSE),IF(F107="mittel",VLOOKUP(I107,'Boden DüV-Bolap'!A:K,11,FALSE),IF(F107="schwer",VLOOKUP(I107,'Boden DüV-Bolap'!A:R,15,FALSE))))))</f>
        <v/>
      </c>
      <c r="T107" s="484" t="str">
        <f>IF(OR(J107="",F107=""),"",IF(J107&gt;39,"E",IF(F107="leicht",VLOOKUP(J107,'Boden DüV-Bolap'!A:AA,19,FALSE),IF(F107="mittel",VLOOKUP(J107,'Boden DüV-Bolap'!A:AA,23,FALSE),IF(F107="schwer",VLOOKUP(J107,'Boden DüV-Bolap'!A:AA,27,FALSE))))))</f>
        <v/>
      </c>
    </row>
    <row r="108" spans="1:20" ht="15.75">
      <c r="A108" s="354">
        <v>104</v>
      </c>
      <c r="B108" s="493"/>
      <c r="C108" s="313"/>
      <c r="D108" s="313"/>
      <c r="E108" s="559"/>
      <c r="F108" s="314"/>
      <c r="G108" s="309"/>
      <c r="H108" s="309"/>
      <c r="I108" s="309"/>
      <c r="J108" s="310"/>
      <c r="K108" s="461"/>
      <c r="L108" s="310"/>
      <c r="M108" s="310"/>
      <c r="N108" s="310"/>
      <c r="O108" s="310"/>
      <c r="P108" s="310"/>
      <c r="Q108" s="464"/>
      <c r="R108" s="483" t="str">
        <f>IF(H108="","",IF(H108&gt;39,"E",VLOOKUP(H108,'Boden DüV-Bolap'!A:B,2,FALSE)))</f>
        <v/>
      </c>
      <c r="S108" s="484" t="str">
        <f>IF(OR(I108="",F108=""),"",IF(I108&gt;39,"E",IF(F108="leicht",VLOOKUP(I108,'Boden DüV-Bolap'!A:Q,7,FALSE),IF(F108="mittel",VLOOKUP(I108,'Boden DüV-Bolap'!A:K,11,FALSE),IF(F108="schwer",VLOOKUP(I108,'Boden DüV-Bolap'!A:R,15,FALSE))))))</f>
        <v/>
      </c>
      <c r="T108" s="484" t="str">
        <f>IF(OR(J108="",F108=""),"",IF(J108&gt;39,"E",IF(F108="leicht",VLOOKUP(J108,'Boden DüV-Bolap'!A:AA,19,FALSE),IF(F108="mittel",VLOOKUP(J108,'Boden DüV-Bolap'!A:AA,23,FALSE),IF(F108="schwer",VLOOKUP(J108,'Boden DüV-Bolap'!A:AA,27,FALSE))))))</f>
        <v/>
      </c>
    </row>
    <row r="109" spans="1:20" ht="15.75">
      <c r="A109" s="354">
        <v>105</v>
      </c>
      <c r="B109" s="493"/>
      <c r="C109" s="313"/>
      <c r="D109" s="313"/>
      <c r="E109" s="559"/>
      <c r="F109" s="314"/>
      <c r="G109" s="309"/>
      <c r="H109" s="309"/>
      <c r="I109" s="309"/>
      <c r="J109" s="310"/>
      <c r="K109" s="461"/>
      <c r="L109" s="310"/>
      <c r="M109" s="310"/>
      <c r="N109" s="310"/>
      <c r="O109" s="310"/>
      <c r="P109" s="310"/>
      <c r="Q109" s="464"/>
      <c r="R109" s="483" t="str">
        <f>IF(H109="","",IF(H109&gt;39,"E",VLOOKUP(H109,'Boden DüV-Bolap'!A:B,2,FALSE)))</f>
        <v/>
      </c>
      <c r="S109" s="484" t="str">
        <f>IF(OR(I109="",F109=""),"",IF(I109&gt;39,"E",IF(F109="leicht",VLOOKUP(I109,'Boden DüV-Bolap'!A:Q,7,FALSE),IF(F109="mittel",VLOOKUP(I109,'Boden DüV-Bolap'!A:K,11,FALSE),IF(F109="schwer",VLOOKUP(I109,'Boden DüV-Bolap'!A:R,15,FALSE))))))</f>
        <v/>
      </c>
      <c r="T109" s="484" t="str">
        <f>IF(OR(J109="",F109=""),"",IF(J109&gt;39,"E",IF(F109="leicht",VLOOKUP(J109,'Boden DüV-Bolap'!A:AA,19,FALSE),IF(F109="mittel",VLOOKUP(J109,'Boden DüV-Bolap'!A:AA,23,FALSE),IF(F109="schwer",VLOOKUP(J109,'Boden DüV-Bolap'!A:AA,27,FALSE))))))</f>
        <v/>
      </c>
    </row>
    <row r="110" spans="1:20" ht="15.75">
      <c r="A110" s="354">
        <v>106</v>
      </c>
      <c r="B110" s="493"/>
      <c r="C110" s="313"/>
      <c r="D110" s="313"/>
      <c r="E110" s="559"/>
      <c r="F110" s="314"/>
      <c r="G110" s="309"/>
      <c r="H110" s="309"/>
      <c r="I110" s="309"/>
      <c r="J110" s="310"/>
      <c r="K110" s="461"/>
      <c r="L110" s="310"/>
      <c r="M110" s="310"/>
      <c r="N110" s="310"/>
      <c r="O110" s="310"/>
      <c r="P110" s="310"/>
      <c r="Q110" s="464"/>
      <c r="R110" s="483" t="str">
        <f>IF(H110="","",IF(H110&gt;39,"E",VLOOKUP(H110,'Boden DüV-Bolap'!A:B,2,FALSE)))</f>
        <v/>
      </c>
      <c r="S110" s="484" t="str">
        <f>IF(OR(I110="",F110=""),"",IF(I110&gt;39,"E",IF(F110="leicht",VLOOKUP(I110,'Boden DüV-Bolap'!A:Q,7,FALSE),IF(F110="mittel",VLOOKUP(I110,'Boden DüV-Bolap'!A:K,11,FALSE),IF(F110="schwer",VLOOKUP(I110,'Boden DüV-Bolap'!A:R,15,FALSE))))))</f>
        <v/>
      </c>
      <c r="T110" s="484" t="str">
        <f>IF(OR(J110="",F110=""),"",IF(J110&gt;39,"E",IF(F110="leicht",VLOOKUP(J110,'Boden DüV-Bolap'!A:AA,19,FALSE),IF(F110="mittel",VLOOKUP(J110,'Boden DüV-Bolap'!A:AA,23,FALSE),IF(F110="schwer",VLOOKUP(J110,'Boden DüV-Bolap'!A:AA,27,FALSE))))))</f>
        <v/>
      </c>
    </row>
    <row r="111" spans="1:20" ht="15.75">
      <c r="A111" s="354">
        <v>107</v>
      </c>
      <c r="B111" s="493"/>
      <c r="C111" s="313"/>
      <c r="D111" s="313"/>
      <c r="E111" s="559"/>
      <c r="F111" s="314"/>
      <c r="G111" s="309"/>
      <c r="H111" s="309"/>
      <c r="I111" s="309"/>
      <c r="J111" s="310"/>
      <c r="K111" s="461"/>
      <c r="L111" s="310"/>
      <c r="M111" s="310"/>
      <c r="N111" s="310"/>
      <c r="O111" s="310"/>
      <c r="P111" s="310"/>
      <c r="Q111" s="464"/>
      <c r="R111" s="483" t="str">
        <f>IF(H111="","",IF(H111&gt;39,"E",VLOOKUP(H111,'Boden DüV-Bolap'!A:B,2,FALSE)))</f>
        <v/>
      </c>
      <c r="S111" s="484" t="str">
        <f>IF(OR(I111="",F111=""),"",IF(I111&gt;39,"E",IF(F111="leicht",VLOOKUP(I111,'Boden DüV-Bolap'!A:Q,7,FALSE),IF(F111="mittel",VLOOKUP(I111,'Boden DüV-Bolap'!A:K,11,FALSE),IF(F111="schwer",VLOOKUP(I111,'Boden DüV-Bolap'!A:R,15,FALSE))))))</f>
        <v/>
      </c>
      <c r="T111" s="484" t="str">
        <f>IF(OR(J111="",F111=""),"",IF(J111&gt;39,"E",IF(F111="leicht",VLOOKUP(J111,'Boden DüV-Bolap'!A:AA,19,FALSE),IF(F111="mittel",VLOOKUP(J111,'Boden DüV-Bolap'!A:AA,23,FALSE),IF(F111="schwer",VLOOKUP(J111,'Boden DüV-Bolap'!A:AA,27,FALSE))))))</f>
        <v/>
      </c>
    </row>
    <row r="112" spans="1:20" ht="15.75">
      <c r="A112" s="354">
        <v>108</v>
      </c>
      <c r="B112" s="493"/>
      <c r="C112" s="313"/>
      <c r="D112" s="313"/>
      <c r="E112" s="559"/>
      <c r="F112" s="314"/>
      <c r="G112" s="309"/>
      <c r="H112" s="309"/>
      <c r="I112" s="309"/>
      <c r="J112" s="310"/>
      <c r="K112" s="461"/>
      <c r="L112" s="310"/>
      <c r="M112" s="310"/>
      <c r="N112" s="310"/>
      <c r="O112" s="310"/>
      <c r="P112" s="310"/>
      <c r="Q112" s="464"/>
      <c r="R112" s="483" t="str">
        <f>IF(H112="","",IF(H112&gt;39,"E",VLOOKUP(H112,'Boden DüV-Bolap'!A:B,2,FALSE)))</f>
        <v/>
      </c>
      <c r="S112" s="484" t="str">
        <f>IF(OR(I112="",F112=""),"",IF(I112&gt;39,"E",IF(F112="leicht",VLOOKUP(I112,'Boden DüV-Bolap'!A:Q,7,FALSE),IF(F112="mittel",VLOOKUP(I112,'Boden DüV-Bolap'!A:K,11,FALSE),IF(F112="schwer",VLOOKUP(I112,'Boden DüV-Bolap'!A:R,15,FALSE))))))</f>
        <v/>
      </c>
      <c r="T112" s="484" t="str">
        <f>IF(OR(J112="",F112=""),"",IF(J112&gt;39,"E",IF(F112="leicht",VLOOKUP(J112,'Boden DüV-Bolap'!A:AA,19,FALSE),IF(F112="mittel",VLOOKUP(J112,'Boden DüV-Bolap'!A:AA,23,FALSE),IF(F112="schwer",VLOOKUP(J112,'Boden DüV-Bolap'!A:AA,27,FALSE))))))</f>
        <v/>
      </c>
    </row>
    <row r="113" spans="1:20" ht="15.75">
      <c r="A113" s="354">
        <v>109</v>
      </c>
      <c r="B113" s="493"/>
      <c r="C113" s="313"/>
      <c r="D113" s="313"/>
      <c r="E113" s="559"/>
      <c r="F113" s="314"/>
      <c r="G113" s="309"/>
      <c r="H113" s="309"/>
      <c r="I113" s="309"/>
      <c r="J113" s="310"/>
      <c r="K113" s="461"/>
      <c r="L113" s="310"/>
      <c r="M113" s="310"/>
      <c r="N113" s="310"/>
      <c r="O113" s="310"/>
      <c r="P113" s="310"/>
      <c r="Q113" s="464"/>
      <c r="R113" s="483" t="str">
        <f>IF(H113="","",IF(H113&gt;39,"E",VLOOKUP(H113,'Boden DüV-Bolap'!A:B,2,FALSE)))</f>
        <v/>
      </c>
      <c r="S113" s="484" t="str">
        <f>IF(OR(I113="",F113=""),"",IF(I113&gt;39,"E",IF(F113="leicht",VLOOKUP(I113,'Boden DüV-Bolap'!A:Q,7,FALSE),IF(F113="mittel",VLOOKUP(I113,'Boden DüV-Bolap'!A:K,11,FALSE),IF(F113="schwer",VLOOKUP(I113,'Boden DüV-Bolap'!A:R,15,FALSE))))))</f>
        <v/>
      </c>
      <c r="T113" s="484" t="str">
        <f>IF(OR(J113="",F113=""),"",IF(J113&gt;39,"E",IF(F113="leicht",VLOOKUP(J113,'Boden DüV-Bolap'!A:AA,19,FALSE),IF(F113="mittel",VLOOKUP(J113,'Boden DüV-Bolap'!A:AA,23,FALSE),IF(F113="schwer",VLOOKUP(J113,'Boden DüV-Bolap'!A:AA,27,FALSE))))))</f>
        <v/>
      </c>
    </row>
    <row r="114" spans="1:20" ht="15.75">
      <c r="A114" s="354">
        <v>110</v>
      </c>
      <c r="B114" s="493"/>
      <c r="C114" s="313"/>
      <c r="D114" s="313"/>
      <c r="E114" s="559"/>
      <c r="F114" s="314"/>
      <c r="G114" s="309"/>
      <c r="H114" s="309"/>
      <c r="I114" s="309"/>
      <c r="J114" s="310"/>
      <c r="K114" s="461"/>
      <c r="L114" s="310"/>
      <c r="M114" s="310"/>
      <c r="N114" s="310"/>
      <c r="O114" s="310"/>
      <c r="P114" s="310"/>
      <c r="Q114" s="464"/>
      <c r="R114" s="483" t="str">
        <f>IF(H114="","",IF(H114&gt;39,"E",VLOOKUP(H114,'Boden DüV-Bolap'!A:B,2,FALSE)))</f>
        <v/>
      </c>
      <c r="S114" s="484" t="str">
        <f>IF(OR(I114="",F114=""),"",IF(I114&gt;39,"E",IF(F114="leicht",VLOOKUP(I114,'Boden DüV-Bolap'!A:Q,7,FALSE),IF(F114="mittel",VLOOKUP(I114,'Boden DüV-Bolap'!A:K,11,FALSE),IF(F114="schwer",VLOOKUP(I114,'Boden DüV-Bolap'!A:R,15,FALSE))))))</f>
        <v/>
      </c>
      <c r="T114" s="484" t="str">
        <f>IF(OR(J114="",F114=""),"",IF(J114&gt;39,"E",IF(F114="leicht",VLOOKUP(J114,'Boden DüV-Bolap'!A:AA,19,FALSE),IF(F114="mittel",VLOOKUP(J114,'Boden DüV-Bolap'!A:AA,23,FALSE),IF(F114="schwer",VLOOKUP(J114,'Boden DüV-Bolap'!A:AA,27,FALSE))))))</f>
        <v/>
      </c>
    </row>
    <row r="115" spans="1:20" ht="15.75">
      <c r="A115" s="354">
        <v>111</v>
      </c>
      <c r="B115" s="493"/>
      <c r="C115" s="313"/>
      <c r="D115" s="313"/>
      <c r="E115" s="559"/>
      <c r="F115" s="314"/>
      <c r="G115" s="309"/>
      <c r="H115" s="309"/>
      <c r="I115" s="309"/>
      <c r="J115" s="310"/>
      <c r="K115" s="461"/>
      <c r="L115" s="310"/>
      <c r="M115" s="310"/>
      <c r="N115" s="310"/>
      <c r="O115" s="310"/>
      <c r="P115" s="310"/>
      <c r="Q115" s="464"/>
      <c r="R115" s="483" t="str">
        <f>IF(H115="","",IF(H115&gt;39,"E",VLOOKUP(H115,'Boden DüV-Bolap'!A:B,2,FALSE)))</f>
        <v/>
      </c>
      <c r="S115" s="484" t="str">
        <f>IF(OR(I115="",F115=""),"",IF(I115&gt;39,"E",IF(F115="leicht",VLOOKUP(I115,'Boden DüV-Bolap'!A:Q,7,FALSE),IF(F115="mittel",VLOOKUP(I115,'Boden DüV-Bolap'!A:K,11,FALSE),IF(F115="schwer",VLOOKUP(I115,'Boden DüV-Bolap'!A:R,15,FALSE))))))</f>
        <v/>
      </c>
      <c r="T115" s="484" t="str">
        <f>IF(OR(J115="",F115=""),"",IF(J115&gt;39,"E",IF(F115="leicht",VLOOKUP(J115,'Boden DüV-Bolap'!A:AA,19,FALSE),IF(F115="mittel",VLOOKUP(J115,'Boden DüV-Bolap'!A:AA,23,FALSE),IF(F115="schwer",VLOOKUP(J115,'Boden DüV-Bolap'!A:AA,27,FALSE))))))</f>
        <v/>
      </c>
    </row>
    <row r="116" spans="1:20" ht="15.75">
      <c r="A116" s="354">
        <v>112</v>
      </c>
      <c r="B116" s="493"/>
      <c r="C116" s="313"/>
      <c r="D116" s="313"/>
      <c r="E116" s="559"/>
      <c r="F116" s="314"/>
      <c r="G116" s="309"/>
      <c r="H116" s="309"/>
      <c r="I116" s="309"/>
      <c r="J116" s="310"/>
      <c r="K116" s="461"/>
      <c r="L116" s="310"/>
      <c r="M116" s="310"/>
      <c r="N116" s="310"/>
      <c r="O116" s="310"/>
      <c r="P116" s="310"/>
      <c r="Q116" s="464"/>
      <c r="R116" s="483" t="str">
        <f>IF(H116="","",IF(H116&gt;39,"E",VLOOKUP(H116,'Boden DüV-Bolap'!A:B,2,FALSE)))</f>
        <v/>
      </c>
      <c r="S116" s="484" t="str">
        <f>IF(OR(I116="",F116=""),"",IF(I116&gt;39,"E",IF(F116="leicht",VLOOKUP(I116,'Boden DüV-Bolap'!A:Q,7,FALSE),IF(F116="mittel",VLOOKUP(I116,'Boden DüV-Bolap'!A:K,11,FALSE),IF(F116="schwer",VLOOKUP(I116,'Boden DüV-Bolap'!A:R,15,FALSE))))))</f>
        <v/>
      </c>
      <c r="T116" s="484" t="str">
        <f>IF(OR(J116="",F116=""),"",IF(J116&gt;39,"E",IF(F116="leicht",VLOOKUP(J116,'Boden DüV-Bolap'!A:AA,19,FALSE),IF(F116="mittel",VLOOKUP(J116,'Boden DüV-Bolap'!A:AA,23,FALSE),IF(F116="schwer",VLOOKUP(J116,'Boden DüV-Bolap'!A:AA,27,FALSE))))))</f>
        <v/>
      </c>
    </row>
    <row r="117" spans="1:20" ht="15.75">
      <c r="A117" s="354">
        <v>113</v>
      </c>
      <c r="B117" s="493"/>
      <c r="C117" s="313"/>
      <c r="D117" s="313"/>
      <c r="E117" s="559"/>
      <c r="F117" s="314"/>
      <c r="G117" s="309"/>
      <c r="H117" s="309"/>
      <c r="I117" s="309"/>
      <c r="J117" s="310"/>
      <c r="K117" s="461"/>
      <c r="L117" s="310"/>
      <c r="M117" s="310"/>
      <c r="N117" s="310"/>
      <c r="O117" s="310"/>
      <c r="P117" s="310"/>
      <c r="Q117" s="464"/>
      <c r="R117" s="483" t="str">
        <f>IF(H117="","",IF(H117&gt;39,"E",VLOOKUP(H117,'Boden DüV-Bolap'!A:B,2,FALSE)))</f>
        <v/>
      </c>
      <c r="S117" s="484" t="str">
        <f>IF(OR(I117="",F117=""),"",IF(I117&gt;39,"E",IF(F117="leicht",VLOOKUP(I117,'Boden DüV-Bolap'!A:Q,7,FALSE),IF(F117="mittel",VLOOKUP(I117,'Boden DüV-Bolap'!A:K,11,FALSE),IF(F117="schwer",VLOOKUP(I117,'Boden DüV-Bolap'!A:R,15,FALSE))))))</f>
        <v/>
      </c>
      <c r="T117" s="484" t="str">
        <f>IF(OR(J117="",F117=""),"",IF(J117&gt;39,"E",IF(F117="leicht",VLOOKUP(J117,'Boden DüV-Bolap'!A:AA,19,FALSE),IF(F117="mittel",VLOOKUP(J117,'Boden DüV-Bolap'!A:AA,23,FALSE),IF(F117="schwer",VLOOKUP(J117,'Boden DüV-Bolap'!A:AA,27,FALSE))))))</f>
        <v/>
      </c>
    </row>
    <row r="118" spans="1:20" ht="15.75">
      <c r="A118" s="354">
        <v>114</v>
      </c>
      <c r="B118" s="493"/>
      <c r="C118" s="313"/>
      <c r="D118" s="313"/>
      <c r="E118" s="559"/>
      <c r="F118" s="314"/>
      <c r="G118" s="309"/>
      <c r="H118" s="309"/>
      <c r="I118" s="309"/>
      <c r="J118" s="310"/>
      <c r="K118" s="461"/>
      <c r="L118" s="310"/>
      <c r="M118" s="310"/>
      <c r="N118" s="310"/>
      <c r="O118" s="310"/>
      <c r="P118" s="310"/>
      <c r="Q118" s="464"/>
      <c r="R118" s="483" t="str">
        <f>IF(H118="","",IF(H118&gt;39,"E",VLOOKUP(H118,'Boden DüV-Bolap'!A:B,2,FALSE)))</f>
        <v/>
      </c>
      <c r="S118" s="484" t="str">
        <f>IF(OR(I118="",F118=""),"",IF(I118&gt;39,"E",IF(F118="leicht",VLOOKUP(I118,'Boden DüV-Bolap'!A:Q,7,FALSE),IF(F118="mittel",VLOOKUP(I118,'Boden DüV-Bolap'!A:K,11,FALSE),IF(F118="schwer",VLOOKUP(I118,'Boden DüV-Bolap'!A:R,15,FALSE))))))</f>
        <v/>
      </c>
      <c r="T118" s="484" t="str">
        <f>IF(OR(J118="",F118=""),"",IF(J118&gt;39,"E",IF(F118="leicht",VLOOKUP(J118,'Boden DüV-Bolap'!A:AA,19,FALSE),IF(F118="mittel",VLOOKUP(J118,'Boden DüV-Bolap'!A:AA,23,FALSE),IF(F118="schwer",VLOOKUP(J118,'Boden DüV-Bolap'!A:AA,27,FALSE))))))</f>
        <v/>
      </c>
    </row>
    <row r="119" spans="1:20" ht="15.75">
      <c r="A119" s="354">
        <v>115</v>
      </c>
      <c r="B119" s="493"/>
      <c r="C119" s="313"/>
      <c r="D119" s="313"/>
      <c r="E119" s="559"/>
      <c r="F119" s="314"/>
      <c r="G119" s="309"/>
      <c r="H119" s="309"/>
      <c r="I119" s="309"/>
      <c r="J119" s="310"/>
      <c r="K119" s="461"/>
      <c r="L119" s="310"/>
      <c r="M119" s="310"/>
      <c r="N119" s="310"/>
      <c r="O119" s="310"/>
      <c r="P119" s="310"/>
      <c r="Q119" s="464"/>
      <c r="R119" s="483" t="str">
        <f>IF(H119="","",IF(H119&gt;39,"E",VLOOKUP(H119,'Boden DüV-Bolap'!A:B,2,FALSE)))</f>
        <v/>
      </c>
      <c r="S119" s="484" t="str">
        <f>IF(OR(I119="",F119=""),"",IF(I119&gt;39,"E",IF(F119="leicht",VLOOKUP(I119,'Boden DüV-Bolap'!A:Q,7,FALSE),IF(F119="mittel",VLOOKUP(I119,'Boden DüV-Bolap'!A:K,11,FALSE),IF(F119="schwer",VLOOKUP(I119,'Boden DüV-Bolap'!A:R,15,FALSE))))))</f>
        <v/>
      </c>
      <c r="T119" s="484" t="str">
        <f>IF(OR(J119="",F119=""),"",IF(J119&gt;39,"E",IF(F119="leicht",VLOOKUP(J119,'Boden DüV-Bolap'!A:AA,19,FALSE),IF(F119="mittel",VLOOKUP(J119,'Boden DüV-Bolap'!A:AA,23,FALSE),IF(F119="schwer",VLOOKUP(J119,'Boden DüV-Bolap'!A:AA,27,FALSE))))))</f>
        <v/>
      </c>
    </row>
    <row r="120" spans="1:20" ht="15.75">
      <c r="A120" s="354">
        <v>116</v>
      </c>
      <c r="B120" s="493"/>
      <c r="C120" s="313"/>
      <c r="D120" s="313"/>
      <c r="E120" s="559"/>
      <c r="F120" s="314"/>
      <c r="G120" s="309"/>
      <c r="H120" s="309"/>
      <c r="I120" s="309"/>
      <c r="J120" s="310"/>
      <c r="K120" s="461"/>
      <c r="L120" s="310"/>
      <c r="M120" s="310"/>
      <c r="N120" s="310"/>
      <c r="O120" s="310"/>
      <c r="P120" s="310"/>
      <c r="Q120" s="464"/>
      <c r="R120" s="483" t="str">
        <f>IF(H120="","",IF(H120&gt;39,"E",VLOOKUP(H120,'Boden DüV-Bolap'!A:B,2,FALSE)))</f>
        <v/>
      </c>
      <c r="S120" s="484" t="str">
        <f>IF(OR(I120="",F120=""),"",IF(I120&gt;39,"E",IF(F120="leicht",VLOOKUP(I120,'Boden DüV-Bolap'!A:Q,7,FALSE),IF(F120="mittel",VLOOKUP(I120,'Boden DüV-Bolap'!A:K,11,FALSE),IF(F120="schwer",VLOOKUP(I120,'Boden DüV-Bolap'!A:R,15,FALSE))))))</f>
        <v/>
      </c>
      <c r="T120" s="484" t="str">
        <f>IF(OR(J120="",F120=""),"",IF(J120&gt;39,"E",IF(F120="leicht",VLOOKUP(J120,'Boden DüV-Bolap'!A:AA,19,FALSE),IF(F120="mittel",VLOOKUP(J120,'Boden DüV-Bolap'!A:AA,23,FALSE),IF(F120="schwer",VLOOKUP(J120,'Boden DüV-Bolap'!A:AA,27,FALSE))))))</f>
        <v/>
      </c>
    </row>
    <row r="121" spans="1:20" ht="15.75">
      <c r="A121" s="354">
        <v>117</v>
      </c>
      <c r="B121" s="493"/>
      <c r="C121" s="313"/>
      <c r="D121" s="313"/>
      <c r="E121" s="559"/>
      <c r="F121" s="314"/>
      <c r="G121" s="309"/>
      <c r="H121" s="309"/>
      <c r="I121" s="309"/>
      <c r="J121" s="310"/>
      <c r="K121" s="461"/>
      <c r="L121" s="310"/>
      <c r="M121" s="310"/>
      <c r="N121" s="310"/>
      <c r="O121" s="310"/>
      <c r="P121" s="310"/>
      <c r="Q121" s="464"/>
      <c r="R121" s="483" t="str">
        <f>IF(H121="","",IF(H121&gt;39,"E",VLOOKUP(H121,'Boden DüV-Bolap'!A:B,2,FALSE)))</f>
        <v/>
      </c>
      <c r="S121" s="484" t="str">
        <f>IF(OR(I121="",F121=""),"",IF(I121&gt;39,"E",IF(F121="leicht",VLOOKUP(I121,'Boden DüV-Bolap'!A:Q,7,FALSE),IF(F121="mittel",VLOOKUP(I121,'Boden DüV-Bolap'!A:K,11,FALSE),IF(F121="schwer",VLOOKUP(I121,'Boden DüV-Bolap'!A:R,15,FALSE))))))</f>
        <v/>
      </c>
      <c r="T121" s="484" t="str">
        <f>IF(OR(J121="",F121=""),"",IF(J121&gt;39,"E",IF(F121="leicht",VLOOKUP(J121,'Boden DüV-Bolap'!A:AA,19,FALSE),IF(F121="mittel",VLOOKUP(J121,'Boden DüV-Bolap'!A:AA,23,FALSE),IF(F121="schwer",VLOOKUP(J121,'Boden DüV-Bolap'!A:AA,27,FALSE))))))</f>
        <v/>
      </c>
    </row>
    <row r="122" spans="1:20" ht="15.75">
      <c r="A122" s="354">
        <v>118</v>
      </c>
      <c r="B122" s="493"/>
      <c r="C122" s="313"/>
      <c r="D122" s="313"/>
      <c r="E122" s="559"/>
      <c r="F122" s="314"/>
      <c r="G122" s="309"/>
      <c r="H122" s="309"/>
      <c r="I122" s="309"/>
      <c r="J122" s="310"/>
      <c r="K122" s="461"/>
      <c r="L122" s="310"/>
      <c r="M122" s="310"/>
      <c r="N122" s="310"/>
      <c r="O122" s="310"/>
      <c r="P122" s="310"/>
      <c r="Q122" s="464"/>
      <c r="R122" s="483" t="str">
        <f>IF(H122="","",IF(H122&gt;39,"E",VLOOKUP(H122,'Boden DüV-Bolap'!A:B,2,FALSE)))</f>
        <v/>
      </c>
      <c r="S122" s="484" t="str">
        <f>IF(OR(I122="",F122=""),"",IF(I122&gt;39,"E",IF(F122="leicht",VLOOKUP(I122,'Boden DüV-Bolap'!A:Q,7,FALSE),IF(F122="mittel",VLOOKUP(I122,'Boden DüV-Bolap'!A:K,11,FALSE),IF(F122="schwer",VLOOKUP(I122,'Boden DüV-Bolap'!A:R,15,FALSE))))))</f>
        <v/>
      </c>
      <c r="T122" s="484" t="str">
        <f>IF(OR(J122="",F122=""),"",IF(J122&gt;39,"E",IF(F122="leicht",VLOOKUP(J122,'Boden DüV-Bolap'!A:AA,19,FALSE),IF(F122="mittel",VLOOKUP(J122,'Boden DüV-Bolap'!A:AA,23,FALSE),IF(F122="schwer",VLOOKUP(J122,'Boden DüV-Bolap'!A:AA,27,FALSE))))))</f>
        <v/>
      </c>
    </row>
    <row r="123" spans="1:20" ht="15.75">
      <c r="A123" s="354">
        <v>119</v>
      </c>
      <c r="B123" s="493"/>
      <c r="C123" s="313"/>
      <c r="D123" s="313"/>
      <c r="E123" s="559"/>
      <c r="F123" s="314"/>
      <c r="G123" s="309"/>
      <c r="H123" s="309"/>
      <c r="I123" s="309"/>
      <c r="J123" s="310"/>
      <c r="K123" s="461"/>
      <c r="L123" s="310"/>
      <c r="M123" s="310"/>
      <c r="N123" s="310"/>
      <c r="O123" s="310"/>
      <c r="P123" s="310"/>
      <c r="Q123" s="464"/>
      <c r="R123" s="483" t="str">
        <f>IF(H123="","",IF(H123&gt;39,"E",VLOOKUP(H123,'Boden DüV-Bolap'!A:B,2,FALSE)))</f>
        <v/>
      </c>
      <c r="S123" s="484" t="str">
        <f>IF(OR(I123="",F123=""),"",IF(I123&gt;39,"E",IF(F123="leicht",VLOOKUP(I123,'Boden DüV-Bolap'!A:Q,7,FALSE),IF(F123="mittel",VLOOKUP(I123,'Boden DüV-Bolap'!A:K,11,FALSE),IF(F123="schwer",VLOOKUP(I123,'Boden DüV-Bolap'!A:R,15,FALSE))))))</f>
        <v/>
      </c>
      <c r="T123" s="484" t="str">
        <f>IF(OR(J123="",F123=""),"",IF(J123&gt;39,"E",IF(F123="leicht",VLOOKUP(J123,'Boden DüV-Bolap'!A:AA,19,FALSE),IF(F123="mittel",VLOOKUP(J123,'Boden DüV-Bolap'!A:AA,23,FALSE),IF(F123="schwer",VLOOKUP(J123,'Boden DüV-Bolap'!A:AA,27,FALSE))))))</f>
        <v/>
      </c>
    </row>
    <row r="124" spans="1:20" ht="15.75">
      <c r="A124" s="354">
        <v>120</v>
      </c>
      <c r="B124" s="493"/>
      <c r="C124" s="313"/>
      <c r="D124" s="313"/>
      <c r="E124" s="559"/>
      <c r="F124" s="314"/>
      <c r="G124" s="309"/>
      <c r="H124" s="309"/>
      <c r="I124" s="309"/>
      <c r="J124" s="310"/>
      <c r="K124" s="461"/>
      <c r="L124" s="310"/>
      <c r="M124" s="310"/>
      <c r="N124" s="310"/>
      <c r="O124" s="310"/>
      <c r="P124" s="310"/>
      <c r="Q124" s="464"/>
      <c r="R124" s="483" t="str">
        <f>IF(H124="","",IF(H124&gt;39,"E",VLOOKUP(H124,'Boden DüV-Bolap'!A:B,2,FALSE)))</f>
        <v/>
      </c>
      <c r="S124" s="484" t="str">
        <f>IF(OR(I124="",F124=""),"",IF(I124&gt;39,"E",IF(F124="leicht",VLOOKUP(I124,'Boden DüV-Bolap'!A:Q,7,FALSE),IF(F124="mittel",VLOOKUP(I124,'Boden DüV-Bolap'!A:K,11,FALSE),IF(F124="schwer",VLOOKUP(I124,'Boden DüV-Bolap'!A:R,15,FALSE))))))</f>
        <v/>
      </c>
      <c r="T124" s="484" t="str">
        <f>IF(OR(J124="",F124=""),"",IF(J124&gt;39,"E",IF(F124="leicht",VLOOKUP(J124,'Boden DüV-Bolap'!A:AA,19,FALSE),IF(F124="mittel",VLOOKUP(J124,'Boden DüV-Bolap'!A:AA,23,FALSE),IF(F124="schwer",VLOOKUP(J124,'Boden DüV-Bolap'!A:AA,27,FALSE))))))</f>
        <v/>
      </c>
    </row>
    <row r="125" spans="1:20" ht="15.75">
      <c r="A125" s="354">
        <v>121</v>
      </c>
      <c r="B125" s="493"/>
      <c r="C125" s="313"/>
      <c r="D125" s="313"/>
      <c r="E125" s="559"/>
      <c r="F125" s="314"/>
      <c r="G125" s="309"/>
      <c r="H125" s="309"/>
      <c r="I125" s="309"/>
      <c r="J125" s="310"/>
      <c r="K125" s="461"/>
      <c r="L125" s="310"/>
      <c r="M125" s="310"/>
      <c r="N125" s="310"/>
      <c r="O125" s="310"/>
      <c r="P125" s="310"/>
      <c r="Q125" s="464"/>
      <c r="R125" s="483" t="str">
        <f>IF(H125="","",IF(H125&gt;39,"E",VLOOKUP(H125,'Boden DüV-Bolap'!A:B,2,FALSE)))</f>
        <v/>
      </c>
      <c r="S125" s="484" t="str">
        <f>IF(OR(I125="",F125=""),"",IF(I125&gt;39,"E",IF(F125="leicht",VLOOKUP(I125,'Boden DüV-Bolap'!A:Q,7,FALSE),IF(F125="mittel",VLOOKUP(I125,'Boden DüV-Bolap'!A:K,11,FALSE),IF(F125="schwer",VLOOKUP(I125,'Boden DüV-Bolap'!A:R,15,FALSE))))))</f>
        <v/>
      </c>
      <c r="T125" s="484" t="str">
        <f>IF(OR(J125="",F125=""),"",IF(J125&gt;39,"E",IF(F125="leicht",VLOOKUP(J125,'Boden DüV-Bolap'!A:AA,19,FALSE),IF(F125="mittel",VLOOKUP(J125,'Boden DüV-Bolap'!A:AA,23,FALSE),IF(F125="schwer",VLOOKUP(J125,'Boden DüV-Bolap'!A:AA,27,FALSE))))))</f>
        <v/>
      </c>
    </row>
    <row r="126" spans="1:20" ht="15.75">
      <c r="A126" s="354">
        <v>122</v>
      </c>
      <c r="B126" s="493"/>
      <c r="C126" s="313"/>
      <c r="D126" s="313"/>
      <c r="E126" s="559"/>
      <c r="F126" s="314"/>
      <c r="G126" s="309"/>
      <c r="H126" s="309"/>
      <c r="I126" s="309"/>
      <c r="J126" s="310"/>
      <c r="K126" s="461"/>
      <c r="L126" s="310"/>
      <c r="M126" s="310"/>
      <c r="N126" s="310"/>
      <c r="O126" s="310"/>
      <c r="P126" s="310"/>
      <c r="Q126" s="464"/>
      <c r="R126" s="483" t="str">
        <f>IF(H126="","",IF(H126&gt;39,"E",VLOOKUP(H126,'Boden DüV-Bolap'!A:B,2,FALSE)))</f>
        <v/>
      </c>
      <c r="S126" s="484" t="str">
        <f>IF(OR(I126="",F126=""),"",IF(I126&gt;39,"E",IF(F126="leicht",VLOOKUP(I126,'Boden DüV-Bolap'!A:Q,7,FALSE),IF(F126="mittel",VLOOKUP(I126,'Boden DüV-Bolap'!A:K,11,FALSE),IF(F126="schwer",VLOOKUP(I126,'Boden DüV-Bolap'!A:R,15,FALSE))))))</f>
        <v/>
      </c>
      <c r="T126" s="484" t="str">
        <f>IF(OR(J126="",F126=""),"",IF(J126&gt;39,"E",IF(F126="leicht",VLOOKUP(J126,'Boden DüV-Bolap'!A:AA,19,FALSE),IF(F126="mittel",VLOOKUP(J126,'Boden DüV-Bolap'!A:AA,23,FALSE),IF(F126="schwer",VLOOKUP(J126,'Boden DüV-Bolap'!A:AA,27,FALSE))))))</f>
        <v/>
      </c>
    </row>
    <row r="127" spans="1:20" ht="15.75">
      <c r="A127" s="354">
        <v>123</v>
      </c>
      <c r="B127" s="493"/>
      <c r="C127" s="313"/>
      <c r="D127" s="313"/>
      <c r="E127" s="559"/>
      <c r="F127" s="314"/>
      <c r="G127" s="309"/>
      <c r="H127" s="309"/>
      <c r="I127" s="309"/>
      <c r="J127" s="310"/>
      <c r="K127" s="461"/>
      <c r="L127" s="310"/>
      <c r="M127" s="310"/>
      <c r="N127" s="310"/>
      <c r="O127" s="310"/>
      <c r="P127" s="310"/>
      <c r="Q127" s="464"/>
      <c r="R127" s="483" t="str">
        <f>IF(H127="","",IF(H127&gt;39,"E",VLOOKUP(H127,'Boden DüV-Bolap'!A:B,2,FALSE)))</f>
        <v/>
      </c>
      <c r="S127" s="484" t="str">
        <f>IF(OR(I127="",F127=""),"",IF(I127&gt;39,"E",IF(F127="leicht",VLOOKUP(I127,'Boden DüV-Bolap'!A:Q,7,FALSE),IF(F127="mittel",VLOOKUP(I127,'Boden DüV-Bolap'!A:K,11,FALSE),IF(F127="schwer",VLOOKUP(I127,'Boden DüV-Bolap'!A:R,15,FALSE))))))</f>
        <v/>
      </c>
      <c r="T127" s="484" t="str">
        <f>IF(OR(J127="",F127=""),"",IF(J127&gt;39,"E",IF(F127="leicht",VLOOKUP(J127,'Boden DüV-Bolap'!A:AA,19,FALSE),IF(F127="mittel",VLOOKUP(J127,'Boden DüV-Bolap'!A:AA,23,FALSE),IF(F127="schwer",VLOOKUP(J127,'Boden DüV-Bolap'!A:AA,27,FALSE))))))</f>
        <v/>
      </c>
    </row>
    <row r="128" spans="1:20" ht="15.75">
      <c r="A128" s="354">
        <v>124</v>
      </c>
      <c r="B128" s="493"/>
      <c r="C128" s="313"/>
      <c r="D128" s="313"/>
      <c r="E128" s="559"/>
      <c r="F128" s="314"/>
      <c r="G128" s="309"/>
      <c r="H128" s="309"/>
      <c r="I128" s="309"/>
      <c r="J128" s="310"/>
      <c r="K128" s="461"/>
      <c r="L128" s="310"/>
      <c r="M128" s="310"/>
      <c r="N128" s="310"/>
      <c r="O128" s="310"/>
      <c r="P128" s="310"/>
      <c r="Q128" s="464"/>
      <c r="R128" s="483" t="str">
        <f>IF(H128="","",IF(H128&gt;39,"E",VLOOKUP(H128,'Boden DüV-Bolap'!A:B,2,FALSE)))</f>
        <v/>
      </c>
      <c r="S128" s="484" t="str">
        <f>IF(OR(I128="",F128=""),"",IF(I128&gt;39,"E",IF(F128="leicht",VLOOKUP(I128,'Boden DüV-Bolap'!A:Q,7,FALSE),IF(F128="mittel",VLOOKUP(I128,'Boden DüV-Bolap'!A:K,11,FALSE),IF(F128="schwer",VLOOKUP(I128,'Boden DüV-Bolap'!A:R,15,FALSE))))))</f>
        <v/>
      </c>
      <c r="T128" s="484" t="str">
        <f>IF(OR(J128="",F128=""),"",IF(J128&gt;39,"E",IF(F128="leicht",VLOOKUP(J128,'Boden DüV-Bolap'!A:AA,19,FALSE),IF(F128="mittel",VLOOKUP(J128,'Boden DüV-Bolap'!A:AA,23,FALSE),IF(F128="schwer",VLOOKUP(J128,'Boden DüV-Bolap'!A:AA,27,FALSE))))))</f>
        <v/>
      </c>
    </row>
    <row r="129" spans="1:20" ht="15.75">
      <c r="A129" s="354">
        <v>125</v>
      </c>
      <c r="B129" s="493"/>
      <c r="C129" s="313"/>
      <c r="D129" s="313"/>
      <c r="E129" s="559"/>
      <c r="F129" s="314"/>
      <c r="G129" s="309"/>
      <c r="H129" s="309"/>
      <c r="I129" s="309"/>
      <c r="J129" s="310"/>
      <c r="K129" s="461"/>
      <c r="L129" s="310"/>
      <c r="M129" s="310"/>
      <c r="N129" s="310"/>
      <c r="O129" s="310"/>
      <c r="P129" s="310"/>
      <c r="Q129" s="464"/>
      <c r="R129" s="483" t="str">
        <f>IF(H129="","",IF(H129&gt;39,"E",VLOOKUP(H129,'Boden DüV-Bolap'!A:B,2,FALSE)))</f>
        <v/>
      </c>
      <c r="S129" s="484" t="str">
        <f>IF(OR(I129="",F129=""),"",IF(I129&gt;39,"E",IF(F129="leicht",VLOOKUP(I129,'Boden DüV-Bolap'!A:Q,7,FALSE),IF(F129="mittel",VLOOKUP(I129,'Boden DüV-Bolap'!A:K,11,FALSE),IF(F129="schwer",VLOOKUP(I129,'Boden DüV-Bolap'!A:R,15,FALSE))))))</f>
        <v/>
      </c>
      <c r="T129" s="484" t="str">
        <f>IF(OR(J129="",F129=""),"",IF(J129&gt;39,"E",IF(F129="leicht",VLOOKUP(J129,'Boden DüV-Bolap'!A:AA,19,FALSE),IF(F129="mittel",VLOOKUP(J129,'Boden DüV-Bolap'!A:AA,23,FALSE),IF(F129="schwer",VLOOKUP(J129,'Boden DüV-Bolap'!A:AA,27,FALSE))))))</f>
        <v/>
      </c>
    </row>
    <row r="130" spans="1:20" ht="15.75">
      <c r="A130" s="354">
        <v>126</v>
      </c>
      <c r="B130" s="493"/>
      <c r="C130" s="313"/>
      <c r="D130" s="313"/>
      <c r="E130" s="559"/>
      <c r="F130" s="314"/>
      <c r="G130" s="309"/>
      <c r="H130" s="309"/>
      <c r="I130" s="309"/>
      <c r="J130" s="310"/>
      <c r="K130" s="461"/>
      <c r="L130" s="310"/>
      <c r="M130" s="310"/>
      <c r="N130" s="310"/>
      <c r="O130" s="310"/>
      <c r="P130" s="310"/>
      <c r="Q130" s="464"/>
      <c r="R130" s="483" t="str">
        <f>IF(H130="","",IF(H130&gt;39,"E",VLOOKUP(H130,'Boden DüV-Bolap'!A:B,2,FALSE)))</f>
        <v/>
      </c>
      <c r="S130" s="484" t="str">
        <f>IF(OR(I130="",F130=""),"",IF(I130&gt;39,"E",IF(F130="leicht",VLOOKUP(I130,'Boden DüV-Bolap'!A:Q,7,FALSE),IF(F130="mittel",VLOOKUP(I130,'Boden DüV-Bolap'!A:K,11,FALSE),IF(F130="schwer",VLOOKUP(I130,'Boden DüV-Bolap'!A:R,15,FALSE))))))</f>
        <v/>
      </c>
      <c r="T130" s="484" t="str">
        <f>IF(OR(J130="",F130=""),"",IF(J130&gt;39,"E",IF(F130="leicht",VLOOKUP(J130,'Boden DüV-Bolap'!A:AA,19,FALSE),IF(F130="mittel",VLOOKUP(J130,'Boden DüV-Bolap'!A:AA,23,FALSE),IF(F130="schwer",VLOOKUP(J130,'Boden DüV-Bolap'!A:AA,27,FALSE))))))</f>
        <v/>
      </c>
    </row>
    <row r="131" spans="1:20" ht="15.75">
      <c r="A131" s="354">
        <v>127</v>
      </c>
      <c r="B131" s="493"/>
      <c r="C131" s="313"/>
      <c r="D131" s="313"/>
      <c r="E131" s="559"/>
      <c r="F131" s="314"/>
      <c r="G131" s="309"/>
      <c r="H131" s="309"/>
      <c r="I131" s="309"/>
      <c r="J131" s="310"/>
      <c r="K131" s="461"/>
      <c r="L131" s="310"/>
      <c r="M131" s="310"/>
      <c r="N131" s="310"/>
      <c r="O131" s="310"/>
      <c r="P131" s="310"/>
      <c r="Q131" s="464"/>
      <c r="R131" s="483" t="str">
        <f>IF(H131="","",IF(H131&gt;39,"E",VLOOKUP(H131,'Boden DüV-Bolap'!A:B,2,FALSE)))</f>
        <v/>
      </c>
      <c r="S131" s="484" t="str">
        <f>IF(OR(I131="",F131=""),"",IF(I131&gt;39,"E",IF(F131="leicht",VLOOKUP(I131,'Boden DüV-Bolap'!A:Q,7,FALSE),IF(F131="mittel",VLOOKUP(I131,'Boden DüV-Bolap'!A:K,11,FALSE),IF(F131="schwer",VLOOKUP(I131,'Boden DüV-Bolap'!A:R,15,FALSE))))))</f>
        <v/>
      </c>
      <c r="T131" s="484" t="str">
        <f>IF(OR(J131="",F131=""),"",IF(J131&gt;39,"E",IF(F131="leicht",VLOOKUP(J131,'Boden DüV-Bolap'!A:AA,19,FALSE),IF(F131="mittel",VLOOKUP(J131,'Boden DüV-Bolap'!A:AA,23,FALSE),IF(F131="schwer",VLOOKUP(J131,'Boden DüV-Bolap'!A:AA,27,FALSE))))))</f>
        <v/>
      </c>
    </row>
    <row r="132" spans="1:20" ht="15.75">
      <c r="A132" s="354">
        <v>128</v>
      </c>
      <c r="B132" s="493"/>
      <c r="C132" s="313"/>
      <c r="D132" s="313"/>
      <c r="E132" s="559"/>
      <c r="F132" s="314"/>
      <c r="G132" s="309"/>
      <c r="H132" s="309"/>
      <c r="I132" s="309"/>
      <c r="J132" s="310"/>
      <c r="K132" s="461"/>
      <c r="L132" s="310"/>
      <c r="M132" s="310"/>
      <c r="N132" s="310"/>
      <c r="O132" s="310"/>
      <c r="P132" s="310"/>
      <c r="Q132" s="464"/>
      <c r="R132" s="483" t="str">
        <f>IF(H132="","",IF(H132&gt;39,"E",VLOOKUP(H132,'Boden DüV-Bolap'!A:B,2,FALSE)))</f>
        <v/>
      </c>
      <c r="S132" s="484" t="str">
        <f>IF(OR(I132="",F132=""),"",IF(I132&gt;39,"E",IF(F132="leicht",VLOOKUP(I132,'Boden DüV-Bolap'!A:Q,7,FALSE),IF(F132="mittel",VLOOKUP(I132,'Boden DüV-Bolap'!A:K,11,FALSE),IF(F132="schwer",VLOOKUP(I132,'Boden DüV-Bolap'!A:R,15,FALSE))))))</f>
        <v/>
      </c>
      <c r="T132" s="484" t="str">
        <f>IF(OR(J132="",F132=""),"",IF(J132&gt;39,"E",IF(F132="leicht",VLOOKUP(J132,'Boden DüV-Bolap'!A:AA,19,FALSE),IF(F132="mittel",VLOOKUP(J132,'Boden DüV-Bolap'!A:AA,23,FALSE),IF(F132="schwer",VLOOKUP(J132,'Boden DüV-Bolap'!A:AA,27,FALSE))))))</f>
        <v/>
      </c>
    </row>
    <row r="133" spans="1:20" ht="15.75">
      <c r="A133" s="354">
        <v>129</v>
      </c>
      <c r="B133" s="493"/>
      <c r="C133" s="313"/>
      <c r="D133" s="313"/>
      <c r="E133" s="559"/>
      <c r="F133" s="314"/>
      <c r="G133" s="309"/>
      <c r="H133" s="309"/>
      <c r="I133" s="309"/>
      <c r="J133" s="310"/>
      <c r="K133" s="461"/>
      <c r="L133" s="310"/>
      <c r="M133" s="310"/>
      <c r="N133" s="310"/>
      <c r="O133" s="310"/>
      <c r="P133" s="310"/>
      <c r="Q133" s="464"/>
      <c r="R133" s="483" t="str">
        <f>IF(H133="","",IF(H133&gt;39,"E",VLOOKUP(H133,'Boden DüV-Bolap'!A:B,2,FALSE)))</f>
        <v/>
      </c>
      <c r="S133" s="484" t="str">
        <f>IF(OR(I133="",F133=""),"",IF(I133&gt;39,"E",IF(F133="leicht",VLOOKUP(I133,'Boden DüV-Bolap'!A:Q,7,FALSE),IF(F133="mittel",VLOOKUP(I133,'Boden DüV-Bolap'!A:K,11,FALSE),IF(F133="schwer",VLOOKUP(I133,'Boden DüV-Bolap'!A:R,15,FALSE))))))</f>
        <v/>
      </c>
      <c r="T133" s="484" t="str">
        <f>IF(OR(J133="",F133=""),"",IF(J133&gt;39,"E",IF(F133="leicht",VLOOKUP(J133,'Boden DüV-Bolap'!A:AA,19,FALSE),IF(F133="mittel",VLOOKUP(J133,'Boden DüV-Bolap'!A:AA,23,FALSE),IF(F133="schwer",VLOOKUP(J133,'Boden DüV-Bolap'!A:AA,27,FALSE))))))</f>
        <v/>
      </c>
    </row>
    <row r="134" spans="1:20" ht="15.75">
      <c r="A134" s="354">
        <v>130</v>
      </c>
      <c r="B134" s="493"/>
      <c r="C134" s="313"/>
      <c r="D134" s="313"/>
      <c r="E134" s="559"/>
      <c r="F134" s="314"/>
      <c r="G134" s="309"/>
      <c r="H134" s="309"/>
      <c r="I134" s="309"/>
      <c r="J134" s="310"/>
      <c r="K134" s="461"/>
      <c r="L134" s="310"/>
      <c r="M134" s="310"/>
      <c r="N134" s="310"/>
      <c r="O134" s="310"/>
      <c r="P134" s="310"/>
      <c r="Q134" s="464"/>
      <c r="R134" s="483" t="str">
        <f>IF(H134="","",IF(H134&gt;39,"E",VLOOKUP(H134,'Boden DüV-Bolap'!A:B,2,FALSE)))</f>
        <v/>
      </c>
      <c r="S134" s="484" t="str">
        <f>IF(OR(I134="",F134=""),"",IF(I134&gt;39,"E",IF(F134="leicht",VLOOKUP(I134,'Boden DüV-Bolap'!A:Q,7,FALSE),IF(F134="mittel",VLOOKUP(I134,'Boden DüV-Bolap'!A:K,11,FALSE),IF(F134="schwer",VLOOKUP(I134,'Boden DüV-Bolap'!A:R,15,FALSE))))))</f>
        <v/>
      </c>
      <c r="T134" s="484" t="str">
        <f>IF(OR(J134="",F134=""),"",IF(J134&gt;39,"E",IF(F134="leicht",VLOOKUP(J134,'Boden DüV-Bolap'!A:AA,19,FALSE),IF(F134="mittel",VLOOKUP(J134,'Boden DüV-Bolap'!A:AA,23,FALSE),IF(F134="schwer",VLOOKUP(J134,'Boden DüV-Bolap'!A:AA,27,FALSE))))))</f>
        <v/>
      </c>
    </row>
    <row r="135" spans="1:20" ht="15.75">
      <c r="A135" s="354">
        <v>131</v>
      </c>
      <c r="B135" s="493"/>
      <c r="C135" s="313"/>
      <c r="D135" s="313"/>
      <c r="E135" s="559"/>
      <c r="F135" s="314"/>
      <c r="G135" s="309"/>
      <c r="H135" s="309"/>
      <c r="I135" s="309"/>
      <c r="J135" s="310"/>
      <c r="K135" s="461"/>
      <c r="L135" s="310"/>
      <c r="M135" s="310"/>
      <c r="N135" s="310"/>
      <c r="O135" s="310"/>
      <c r="P135" s="310"/>
      <c r="Q135" s="464"/>
      <c r="R135" s="483" t="str">
        <f>IF(H135="","",IF(H135&gt;39,"E",VLOOKUP(H135,'Boden DüV-Bolap'!A:B,2,FALSE)))</f>
        <v/>
      </c>
      <c r="S135" s="484" t="str">
        <f>IF(OR(I135="",F135=""),"",IF(I135&gt;39,"E",IF(F135="leicht",VLOOKUP(I135,'Boden DüV-Bolap'!A:Q,7,FALSE),IF(F135="mittel",VLOOKUP(I135,'Boden DüV-Bolap'!A:K,11,FALSE),IF(F135="schwer",VLOOKUP(I135,'Boden DüV-Bolap'!A:R,15,FALSE))))))</f>
        <v/>
      </c>
      <c r="T135" s="484" t="str">
        <f>IF(OR(J135="",F135=""),"",IF(J135&gt;39,"E",IF(F135="leicht",VLOOKUP(J135,'Boden DüV-Bolap'!A:AA,19,FALSE),IF(F135="mittel",VLOOKUP(J135,'Boden DüV-Bolap'!A:AA,23,FALSE),IF(F135="schwer",VLOOKUP(J135,'Boden DüV-Bolap'!A:AA,27,FALSE))))))</f>
        <v/>
      </c>
    </row>
    <row r="136" spans="1:20" ht="15.75">
      <c r="A136" s="354">
        <v>132</v>
      </c>
      <c r="B136" s="493"/>
      <c r="C136" s="313"/>
      <c r="D136" s="313"/>
      <c r="E136" s="559"/>
      <c r="F136" s="314"/>
      <c r="G136" s="309"/>
      <c r="H136" s="309"/>
      <c r="I136" s="309"/>
      <c r="J136" s="310"/>
      <c r="K136" s="461"/>
      <c r="L136" s="310"/>
      <c r="M136" s="310"/>
      <c r="N136" s="310"/>
      <c r="O136" s="310"/>
      <c r="P136" s="310"/>
      <c r="Q136" s="464"/>
      <c r="R136" s="483" t="str">
        <f>IF(H136="","",IF(H136&gt;39,"E",VLOOKUP(H136,'Boden DüV-Bolap'!A:B,2,FALSE)))</f>
        <v/>
      </c>
      <c r="S136" s="484" t="str">
        <f>IF(OR(I136="",F136=""),"",IF(I136&gt;39,"E",IF(F136="leicht",VLOOKUP(I136,'Boden DüV-Bolap'!A:Q,7,FALSE),IF(F136="mittel",VLOOKUP(I136,'Boden DüV-Bolap'!A:K,11,FALSE),IF(F136="schwer",VLOOKUP(I136,'Boden DüV-Bolap'!A:R,15,FALSE))))))</f>
        <v/>
      </c>
      <c r="T136" s="484" t="str">
        <f>IF(OR(J136="",F136=""),"",IF(J136&gt;39,"E",IF(F136="leicht",VLOOKUP(J136,'Boden DüV-Bolap'!A:AA,19,FALSE),IF(F136="mittel",VLOOKUP(J136,'Boden DüV-Bolap'!A:AA,23,FALSE),IF(F136="schwer",VLOOKUP(J136,'Boden DüV-Bolap'!A:AA,27,FALSE))))))</f>
        <v/>
      </c>
    </row>
    <row r="137" spans="1:20" ht="15.75">
      <c r="A137" s="354">
        <v>133</v>
      </c>
      <c r="B137" s="493"/>
      <c r="C137" s="313"/>
      <c r="D137" s="313"/>
      <c r="E137" s="559"/>
      <c r="F137" s="314"/>
      <c r="G137" s="309"/>
      <c r="H137" s="309"/>
      <c r="I137" s="309"/>
      <c r="J137" s="310"/>
      <c r="K137" s="461"/>
      <c r="L137" s="310"/>
      <c r="M137" s="310"/>
      <c r="N137" s="310"/>
      <c r="O137" s="310"/>
      <c r="P137" s="310"/>
      <c r="Q137" s="464"/>
      <c r="R137" s="483" t="str">
        <f>IF(H137="","",IF(H137&gt;39,"E",VLOOKUP(H137,'Boden DüV-Bolap'!A:B,2,FALSE)))</f>
        <v/>
      </c>
      <c r="S137" s="484" t="str">
        <f>IF(OR(I137="",F137=""),"",IF(I137&gt;39,"E",IF(F137="leicht",VLOOKUP(I137,'Boden DüV-Bolap'!A:Q,7,FALSE),IF(F137="mittel",VLOOKUP(I137,'Boden DüV-Bolap'!A:K,11,FALSE),IF(F137="schwer",VLOOKUP(I137,'Boden DüV-Bolap'!A:R,15,FALSE))))))</f>
        <v/>
      </c>
      <c r="T137" s="484" t="str">
        <f>IF(OR(J137="",F137=""),"",IF(J137&gt;39,"E",IF(F137="leicht",VLOOKUP(J137,'Boden DüV-Bolap'!A:AA,19,FALSE),IF(F137="mittel",VLOOKUP(J137,'Boden DüV-Bolap'!A:AA,23,FALSE),IF(F137="schwer",VLOOKUP(J137,'Boden DüV-Bolap'!A:AA,27,FALSE))))))</f>
        <v/>
      </c>
    </row>
    <row r="138" spans="1:20" ht="15.75">
      <c r="A138" s="354">
        <v>134</v>
      </c>
      <c r="B138" s="493"/>
      <c r="C138" s="313"/>
      <c r="D138" s="313"/>
      <c r="E138" s="559"/>
      <c r="F138" s="314"/>
      <c r="G138" s="309"/>
      <c r="H138" s="309"/>
      <c r="I138" s="309"/>
      <c r="J138" s="310"/>
      <c r="K138" s="461"/>
      <c r="L138" s="310"/>
      <c r="M138" s="310"/>
      <c r="N138" s="310"/>
      <c r="O138" s="310"/>
      <c r="P138" s="310"/>
      <c r="Q138" s="464"/>
      <c r="R138" s="483" t="str">
        <f>IF(H138="","",IF(H138&gt;39,"E",VLOOKUP(H138,'Boden DüV-Bolap'!A:B,2,FALSE)))</f>
        <v/>
      </c>
      <c r="S138" s="484" t="str">
        <f>IF(OR(I138="",F138=""),"",IF(I138&gt;39,"E",IF(F138="leicht",VLOOKUP(I138,'Boden DüV-Bolap'!A:Q,7,FALSE),IF(F138="mittel",VLOOKUP(I138,'Boden DüV-Bolap'!A:K,11,FALSE),IF(F138="schwer",VLOOKUP(I138,'Boden DüV-Bolap'!A:R,15,FALSE))))))</f>
        <v/>
      </c>
      <c r="T138" s="484" t="str">
        <f>IF(OR(J138="",F138=""),"",IF(J138&gt;39,"E",IF(F138="leicht",VLOOKUP(J138,'Boden DüV-Bolap'!A:AA,19,FALSE),IF(F138="mittel",VLOOKUP(J138,'Boden DüV-Bolap'!A:AA,23,FALSE),IF(F138="schwer",VLOOKUP(J138,'Boden DüV-Bolap'!A:AA,27,FALSE))))))</f>
        <v/>
      </c>
    </row>
    <row r="139" spans="1:20" ht="15.75">
      <c r="A139" s="354">
        <v>135</v>
      </c>
      <c r="B139" s="493"/>
      <c r="C139" s="313"/>
      <c r="D139" s="313"/>
      <c r="E139" s="559"/>
      <c r="F139" s="314"/>
      <c r="G139" s="309"/>
      <c r="H139" s="309"/>
      <c r="I139" s="309"/>
      <c r="J139" s="310"/>
      <c r="K139" s="461"/>
      <c r="L139" s="310"/>
      <c r="M139" s="310"/>
      <c r="N139" s="310"/>
      <c r="O139" s="310"/>
      <c r="P139" s="310"/>
      <c r="Q139" s="464"/>
      <c r="R139" s="483" t="str">
        <f>IF(H139="","",IF(H139&gt;39,"E",VLOOKUP(H139,'Boden DüV-Bolap'!A:B,2,FALSE)))</f>
        <v/>
      </c>
      <c r="S139" s="484" t="str">
        <f>IF(OR(I139="",F139=""),"",IF(I139&gt;39,"E",IF(F139="leicht",VLOOKUP(I139,'Boden DüV-Bolap'!A:Q,7,FALSE),IF(F139="mittel",VLOOKUP(I139,'Boden DüV-Bolap'!A:K,11,FALSE),IF(F139="schwer",VLOOKUP(I139,'Boden DüV-Bolap'!A:R,15,FALSE))))))</f>
        <v/>
      </c>
      <c r="T139" s="484" t="str">
        <f>IF(OR(J139="",F139=""),"",IF(J139&gt;39,"E",IF(F139="leicht",VLOOKUP(J139,'Boden DüV-Bolap'!A:AA,19,FALSE),IF(F139="mittel",VLOOKUP(J139,'Boden DüV-Bolap'!A:AA,23,FALSE),IF(F139="schwer",VLOOKUP(J139,'Boden DüV-Bolap'!A:AA,27,FALSE))))))</f>
        <v/>
      </c>
    </row>
    <row r="140" spans="1:20" ht="15.75">
      <c r="A140" s="354">
        <v>136</v>
      </c>
      <c r="B140" s="493"/>
      <c r="C140" s="313"/>
      <c r="D140" s="313"/>
      <c r="E140" s="559"/>
      <c r="F140" s="314"/>
      <c r="G140" s="309"/>
      <c r="H140" s="309"/>
      <c r="I140" s="309"/>
      <c r="J140" s="310"/>
      <c r="K140" s="461"/>
      <c r="L140" s="310"/>
      <c r="M140" s="310"/>
      <c r="N140" s="310"/>
      <c r="O140" s="310"/>
      <c r="P140" s="310"/>
      <c r="Q140" s="464"/>
      <c r="R140" s="483" t="str">
        <f>IF(H140="","",IF(H140&gt;39,"E",VLOOKUP(H140,'Boden DüV-Bolap'!A:B,2,FALSE)))</f>
        <v/>
      </c>
      <c r="S140" s="484" t="str">
        <f>IF(OR(I140="",F140=""),"",IF(I140&gt;39,"E",IF(F140="leicht",VLOOKUP(I140,'Boden DüV-Bolap'!A:Q,7,FALSE),IF(F140="mittel",VLOOKUP(I140,'Boden DüV-Bolap'!A:K,11,FALSE),IF(F140="schwer",VLOOKUP(I140,'Boden DüV-Bolap'!A:R,15,FALSE))))))</f>
        <v/>
      </c>
      <c r="T140" s="484" t="str">
        <f>IF(OR(J140="",F140=""),"",IF(J140&gt;39,"E",IF(F140="leicht",VLOOKUP(J140,'Boden DüV-Bolap'!A:AA,19,FALSE),IF(F140="mittel",VLOOKUP(J140,'Boden DüV-Bolap'!A:AA,23,FALSE),IF(F140="schwer",VLOOKUP(J140,'Boden DüV-Bolap'!A:AA,27,FALSE))))))</f>
        <v/>
      </c>
    </row>
    <row r="141" spans="1:20" ht="15.75">
      <c r="A141" s="354">
        <v>137</v>
      </c>
      <c r="B141" s="493"/>
      <c r="C141" s="313"/>
      <c r="D141" s="313"/>
      <c r="E141" s="559"/>
      <c r="F141" s="314"/>
      <c r="G141" s="309"/>
      <c r="H141" s="309"/>
      <c r="I141" s="309"/>
      <c r="J141" s="310"/>
      <c r="K141" s="461"/>
      <c r="L141" s="310"/>
      <c r="M141" s="310"/>
      <c r="N141" s="310"/>
      <c r="O141" s="310"/>
      <c r="P141" s="310"/>
      <c r="Q141" s="464"/>
      <c r="R141" s="483" t="str">
        <f>IF(H141="","",IF(H141&gt;39,"E",VLOOKUP(H141,'Boden DüV-Bolap'!A:B,2,FALSE)))</f>
        <v/>
      </c>
      <c r="S141" s="484" t="str">
        <f>IF(OR(I141="",F141=""),"",IF(I141&gt;39,"E",IF(F141="leicht",VLOOKUP(I141,'Boden DüV-Bolap'!A:Q,7,FALSE),IF(F141="mittel",VLOOKUP(I141,'Boden DüV-Bolap'!A:K,11,FALSE),IF(F141="schwer",VLOOKUP(I141,'Boden DüV-Bolap'!A:R,15,FALSE))))))</f>
        <v/>
      </c>
      <c r="T141" s="484" t="str">
        <f>IF(OR(J141="",F141=""),"",IF(J141&gt;39,"E",IF(F141="leicht",VLOOKUP(J141,'Boden DüV-Bolap'!A:AA,19,FALSE),IF(F141="mittel",VLOOKUP(J141,'Boden DüV-Bolap'!A:AA,23,FALSE),IF(F141="schwer",VLOOKUP(J141,'Boden DüV-Bolap'!A:AA,27,FALSE))))))</f>
        <v/>
      </c>
    </row>
    <row r="142" spans="1:20" ht="15.75">
      <c r="A142" s="354">
        <v>138</v>
      </c>
      <c r="B142" s="493"/>
      <c r="C142" s="313"/>
      <c r="D142" s="313"/>
      <c r="E142" s="559"/>
      <c r="F142" s="314"/>
      <c r="G142" s="309"/>
      <c r="H142" s="309"/>
      <c r="I142" s="309"/>
      <c r="J142" s="310"/>
      <c r="K142" s="461"/>
      <c r="L142" s="310"/>
      <c r="M142" s="310"/>
      <c r="N142" s="310"/>
      <c r="O142" s="310"/>
      <c r="P142" s="310"/>
      <c r="Q142" s="464"/>
      <c r="R142" s="483" t="str">
        <f>IF(H142="","",IF(H142&gt;39,"E",VLOOKUP(H142,'Boden DüV-Bolap'!A:B,2,FALSE)))</f>
        <v/>
      </c>
      <c r="S142" s="484" t="str">
        <f>IF(OR(I142="",F142=""),"",IF(I142&gt;39,"E",IF(F142="leicht",VLOOKUP(I142,'Boden DüV-Bolap'!A:Q,7,FALSE),IF(F142="mittel",VLOOKUP(I142,'Boden DüV-Bolap'!A:K,11,FALSE),IF(F142="schwer",VLOOKUP(I142,'Boden DüV-Bolap'!A:R,15,FALSE))))))</f>
        <v/>
      </c>
      <c r="T142" s="484" t="str">
        <f>IF(OR(J142="",F142=""),"",IF(J142&gt;39,"E",IF(F142="leicht",VLOOKUP(J142,'Boden DüV-Bolap'!A:AA,19,FALSE),IF(F142="mittel",VLOOKUP(J142,'Boden DüV-Bolap'!A:AA,23,FALSE),IF(F142="schwer",VLOOKUP(J142,'Boden DüV-Bolap'!A:AA,27,FALSE))))))</f>
        <v/>
      </c>
    </row>
    <row r="143" spans="1:20" ht="15.75">
      <c r="A143" s="354">
        <v>139</v>
      </c>
      <c r="B143" s="493"/>
      <c r="C143" s="313"/>
      <c r="D143" s="313"/>
      <c r="E143" s="559"/>
      <c r="F143" s="314"/>
      <c r="G143" s="309"/>
      <c r="H143" s="309"/>
      <c r="I143" s="309"/>
      <c r="J143" s="310"/>
      <c r="K143" s="461"/>
      <c r="L143" s="310"/>
      <c r="M143" s="310"/>
      <c r="N143" s="310"/>
      <c r="O143" s="310"/>
      <c r="P143" s="310"/>
      <c r="Q143" s="464"/>
      <c r="R143" s="483" t="str">
        <f>IF(H143="","",IF(H143&gt;39,"E",VLOOKUP(H143,'Boden DüV-Bolap'!A:B,2,FALSE)))</f>
        <v/>
      </c>
      <c r="S143" s="484" t="str">
        <f>IF(OR(I143="",F143=""),"",IF(I143&gt;39,"E",IF(F143="leicht",VLOOKUP(I143,'Boden DüV-Bolap'!A:Q,7,FALSE),IF(F143="mittel",VLOOKUP(I143,'Boden DüV-Bolap'!A:K,11,FALSE),IF(F143="schwer",VLOOKUP(I143,'Boden DüV-Bolap'!A:R,15,FALSE))))))</f>
        <v/>
      </c>
      <c r="T143" s="484" t="str">
        <f>IF(OR(J143="",F143=""),"",IF(J143&gt;39,"E",IF(F143="leicht",VLOOKUP(J143,'Boden DüV-Bolap'!A:AA,19,FALSE),IF(F143="mittel",VLOOKUP(J143,'Boden DüV-Bolap'!A:AA,23,FALSE),IF(F143="schwer",VLOOKUP(J143,'Boden DüV-Bolap'!A:AA,27,FALSE))))))</f>
        <v/>
      </c>
    </row>
    <row r="144" spans="1:20" ht="15.75">
      <c r="A144" s="354">
        <v>140</v>
      </c>
      <c r="B144" s="493"/>
      <c r="C144" s="313"/>
      <c r="D144" s="313"/>
      <c r="E144" s="559"/>
      <c r="F144" s="314"/>
      <c r="G144" s="309"/>
      <c r="H144" s="309"/>
      <c r="I144" s="309"/>
      <c r="J144" s="310"/>
      <c r="K144" s="461"/>
      <c r="L144" s="310"/>
      <c r="M144" s="310"/>
      <c r="N144" s="310"/>
      <c r="O144" s="310"/>
      <c r="P144" s="310"/>
      <c r="Q144" s="464"/>
      <c r="R144" s="483" t="str">
        <f>IF(H144="","",IF(H144&gt;39,"E",VLOOKUP(H144,'Boden DüV-Bolap'!A:B,2,FALSE)))</f>
        <v/>
      </c>
      <c r="S144" s="484" t="str">
        <f>IF(OR(I144="",F144=""),"",IF(I144&gt;39,"E",IF(F144="leicht",VLOOKUP(I144,'Boden DüV-Bolap'!A:Q,7,FALSE),IF(F144="mittel",VLOOKUP(I144,'Boden DüV-Bolap'!A:K,11,FALSE),IF(F144="schwer",VLOOKUP(I144,'Boden DüV-Bolap'!A:R,15,FALSE))))))</f>
        <v/>
      </c>
      <c r="T144" s="484" t="str">
        <f>IF(OR(J144="",F144=""),"",IF(J144&gt;39,"E",IF(F144="leicht",VLOOKUP(J144,'Boden DüV-Bolap'!A:AA,19,FALSE),IF(F144="mittel",VLOOKUP(J144,'Boden DüV-Bolap'!A:AA,23,FALSE),IF(F144="schwer",VLOOKUP(J144,'Boden DüV-Bolap'!A:AA,27,FALSE))))))</f>
        <v/>
      </c>
    </row>
    <row r="145" spans="1:20" ht="15.75">
      <c r="A145" s="354">
        <v>141</v>
      </c>
      <c r="B145" s="493"/>
      <c r="C145" s="313"/>
      <c r="D145" s="313"/>
      <c r="E145" s="559"/>
      <c r="F145" s="314"/>
      <c r="G145" s="309"/>
      <c r="H145" s="309"/>
      <c r="I145" s="309"/>
      <c r="J145" s="310"/>
      <c r="K145" s="461"/>
      <c r="L145" s="310"/>
      <c r="M145" s="310"/>
      <c r="N145" s="310"/>
      <c r="O145" s="310"/>
      <c r="P145" s="310"/>
      <c r="Q145" s="464"/>
      <c r="R145" s="483" t="str">
        <f>IF(H145="","",IF(H145&gt;39,"E",VLOOKUP(H145,'Boden DüV-Bolap'!A:B,2,FALSE)))</f>
        <v/>
      </c>
      <c r="S145" s="484" t="str">
        <f>IF(OR(I145="",F145=""),"",IF(I145&gt;39,"E",IF(F145="leicht",VLOOKUP(I145,'Boden DüV-Bolap'!A:Q,7,FALSE),IF(F145="mittel",VLOOKUP(I145,'Boden DüV-Bolap'!A:K,11,FALSE),IF(F145="schwer",VLOOKUP(I145,'Boden DüV-Bolap'!A:R,15,FALSE))))))</f>
        <v/>
      </c>
      <c r="T145" s="484" t="str">
        <f>IF(OR(J145="",F145=""),"",IF(J145&gt;39,"E",IF(F145="leicht",VLOOKUP(J145,'Boden DüV-Bolap'!A:AA,19,FALSE),IF(F145="mittel",VLOOKUP(J145,'Boden DüV-Bolap'!A:AA,23,FALSE),IF(F145="schwer",VLOOKUP(J145,'Boden DüV-Bolap'!A:AA,27,FALSE))))))</f>
        <v/>
      </c>
    </row>
    <row r="146" spans="1:20" ht="15.75">
      <c r="A146" s="354">
        <v>142</v>
      </c>
      <c r="B146" s="493"/>
      <c r="C146" s="313"/>
      <c r="D146" s="313"/>
      <c r="E146" s="559"/>
      <c r="F146" s="314"/>
      <c r="G146" s="309"/>
      <c r="H146" s="309"/>
      <c r="I146" s="309"/>
      <c r="J146" s="310"/>
      <c r="K146" s="461"/>
      <c r="L146" s="310"/>
      <c r="M146" s="310"/>
      <c r="N146" s="310"/>
      <c r="O146" s="310"/>
      <c r="P146" s="310"/>
      <c r="Q146" s="464"/>
      <c r="R146" s="483" t="str">
        <f>IF(H146="","",IF(H146&gt;39,"E",VLOOKUP(H146,'Boden DüV-Bolap'!A:B,2,FALSE)))</f>
        <v/>
      </c>
      <c r="S146" s="484" t="str">
        <f>IF(OR(I146="",F146=""),"",IF(I146&gt;39,"E",IF(F146="leicht",VLOOKUP(I146,'Boden DüV-Bolap'!A:Q,7,FALSE),IF(F146="mittel",VLOOKUP(I146,'Boden DüV-Bolap'!A:K,11,FALSE),IF(F146="schwer",VLOOKUP(I146,'Boden DüV-Bolap'!A:R,15,FALSE))))))</f>
        <v/>
      </c>
      <c r="T146" s="484" t="str">
        <f>IF(OR(J146="",F146=""),"",IF(J146&gt;39,"E",IF(F146="leicht",VLOOKUP(J146,'Boden DüV-Bolap'!A:AA,19,FALSE),IF(F146="mittel",VLOOKUP(J146,'Boden DüV-Bolap'!A:AA,23,FALSE),IF(F146="schwer",VLOOKUP(J146,'Boden DüV-Bolap'!A:AA,27,FALSE))))))</f>
        <v/>
      </c>
    </row>
    <row r="147" spans="1:20" ht="15.75">
      <c r="A147" s="354">
        <v>143</v>
      </c>
      <c r="B147" s="493"/>
      <c r="C147" s="313"/>
      <c r="D147" s="313"/>
      <c r="E147" s="559"/>
      <c r="F147" s="314"/>
      <c r="G147" s="309"/>
      <c r="H147" s="309"/>
      <c r="I147" s="309"/>
      <c r="J147" s="310"/>
      <c r="K147" s="461"/>
      <c r="L147" s="310"/>
      <c r="M147" s="310"/>
      <c r="N147" s="310"/>
      <c r="O147" s="310"/>
      <c r="P147" s="310"/>
      <c r="Q147" s="464"/>
      <c r="R147" s="483" t="str">
        <f>IF(H147="","",IF(H147&gt;39,"E",VLOOKUP(H147,'Boden DüV-Bolap'!A:B,2,FALSE)))</f>
        <v/>
      </c>
      <c r="S147" s="484" t="str">
        <f>IF(OR(I147="",F147=""),"",IF(I147&gt;39,"E",IF(F147="leicht",VLOOKUP(I147,'Boden DüV-Bolap'!A:Q,7,FALSE),IF(F147="mittel",VLOOKUP(I147,'Boden DüV-Bolap'!A:K,11,FALSE),IF(F147="schwer",VLOOKUP(I147,'Boden DüV-Bolap'!A:R,15,FALSE))))))</f>
        <v/>
      </c>
      <c r="T147" s="484" t="str">
        <f>IF(OR(J147="",F147=""),"",IF(J147&gt;39,"E",IF(F147="leicht",VLOOKUP(J147,'Boden DüV-Bolap'!A:AA,19,FALSE),IF(F147="mittel",VLOOKUP(J147,'Boden DüV-Bolap'!A:AA,23,FALSE),IF(F147="schwer",VLOOKUP(J147,'Boden DüV-Bolap'!A:AA,27,FALSE))))))</f>
        <v/>
      </c>
    </row>
    <row r="148" spans="1:20" ht="15.75">
      <c r="A148" s="354">
        <v>144</v>
      </c>
      <c r="B148" s="493"/>
      <c r="C148" s="313"/>
      <c r="D148" s="313"/>
      <c r="E148" s="559"/>
      <c r="F148" s="314"/>
      <c r="G148" s="309"/>
      <c r="H148" s="309"/>
      <c r="I148" s="309"/>
      <c r="J148" s="310"/>
      <c r="K148" s="461"/>
      <c r="L148" s="310"/>
      <c r="M148" s="310"/>
      <c r="N148" s="310"/>
      <c r="O148" s="310"/>
      <c r="P148" s="310"/>
      <c r="Q148" s="464"/>
      <c r="R148" s="483" t="str">
        <f>IF(H148="","",IF(H148&gt;39,"E",VLOOKUP(H148,'Boden DüV-Bolap'!A:B,2,FALSE)))</f>
        <v/>
      </c>
      <c r="S148" s="484" t="str">
        <f>IF(OR(I148="",F148=""),"",IF(I148&gt;39,"E",IF(F148="leicht",VLOOKUP(I148,'Boden DüV-Bolap'!A:Q,7,FALSE),IF(F148="mittel",VLOOKUP(I148,'Boden DüV-Bolap'!A:K,11,FALSE),IF(F148="schwer",VLOOKUP(I148,'Boden DüV-Bolap'!A:R,15,FALSE))))))</f>
        <v/>
      </c>
      <c r="T148" s="484" t="str">
        <f>IF(OR(J148="",F148=""),"",IF(J148&gt;39,"E",IF(F148="leicht",VLOOKUP(J148,'Boden DüV-Bolap'!A:AA,19,FALSE),IF(F148="mittel",VLOOKUP(J148,'Boden DüV-Bolap'!A:AA,23,FALSE),IF(F148="schwer",VLOOKUP(J148,'Boden DüV-Bolap'!A:AA,27,FALSE))))))</f>
        <v/>
      </c>
    </row>
    <row r="149" spans="1:20" ht="15.75">
      <c r="A149" s="354">
        <v>145</v>
      </c>
      <c r="B149" s="493"/>
      <c r="C149" s="313"/>
      <c r="D149" s="313"/>
      <c r="E149" s="559"/>
      <c r="F149" s="314"/>
      <c r="G149" s="309"/>
      <c r="H149" s="309"/>
      <c r="I149" s="309"/>
      <c r="J149" s="310"/>
      <c r="K149" s="461"/>
      <c r="L149" s="310"/>
      <c r="M149" s="310"/>
      <c r="N149" s="310"/>
      <c r="O149" s="310"/>
      <c r="P149" s="310"/>
      <c r="Q149" s="464"/>
      <c r="R149" s="483" t="str">
        <f>IF(H149="","",IF(H149&gt;39,"E",VLOOKUP(H149,'Boden DüV-Bolap'!A:B,2,FALSE)))</f>
        <v/>
      </c>
      <c r="S149" s="484" t="str">
        <f>IF(OR(I149="",F149=""),"",IF(I149&gt;39,"E",IF(F149="leicht",VLOOKUP(I149,'Boden DüV-Bolap'!A:Q,7,FALSE),IF(F149="mittel",VLOOKUP(I149,'Boden DüV-Bolap'!A:K,11,FALSE),IF(F149="schwer",VLOOKUP(I149,'Boden DüV-Bolap'!A:R,15,FALSE))))))</f>
        <v/>
      </c>
      <c r="T149" s="484" t="str">
        <f>IF(OR(J149="",F149=""),"",IF(J149&gt;39,"E",IF(F149="leicht",VLOOKUP(J149,'Boden DüV-Bolap'!A:AA,19,FALSE),IF(F149="mittel",VLOOKUP(J149,'Boden DüV-Bolap'!A:AA,23,FALSE),IF(F149="schwer",VLOOKUP(J149,'Boden DüV-Bolap'!A:AA,27,FALSE))))))</f>
        <v/>
      </c>
    </row>
    <row r="150" spans="1:20" ht="15.75">
      <c r="A150" s="354">
        <v>146</v>
      </c>
      <c r="B150" s="493"/>
      <c r="C150" s="313"/>
      <c r="D150" s="313"/>
      <c r="E150" s="559"/>
      <c r="F150" s="314"/>
      <c r="G150" s="309"/>
      <c r="H150" s="309"/>
      <c r="I150" s="309"/>
      <c r="J150" s="310"/>
      <c r="K150" s="461"/>
      <c r="L150" s="310"/>
      <c r="M150" s="310"/>
      <c r="N150" s="310"/>
      <c r="O150" s="310"/>
      <c r="P150" s="310"/>
      <c r="Q150" s="464"/>
      <c r="R150" s="483" t="str">
        <f>IF(H150="","",IF(H150&gt;39,"E",VLOOKUP(H150,'Boden DüV-Bolap'!A:B,2,FALSE)))</f>
        <v/>
      </c>
      <c r="S150" s="484" t="str">
        <f>IF(OR(I150="",F150=""),"",IF(I150&gt;39,"E",IF(F150="leicht",VLOOKUP(I150,'Boden DüV-Bolap'!A:Q,7,FALSE),IF(F150="mittel",VLOOKUP(I150,'Boden DüV-Bolap'!A:K,11,FALSE),IF(F150="schwer",VLOOKUP(I150,'Boden DüV-Bolap'!A:R,15,FALSE))))))</f>
        <v/>
      </c>
      <c r="T150" s="484" t="str">
        <f>IF(OR(J150="",F150=""),"",IF(J150&gt;39,"E",IF(F150="leicht",VLOOKUP(J150,'Boden DüV-Bolap'!A:AA,19,FALSE),IF(F150="mittel",VLOOKUP(J150,'Boden DüV-Bolap'!A:AA,23,FALSE),IF(F150="schwer",VLOOKUP(J150,'Boden DüV-Bolap'!A:AA,27,FALSE))))))</f>
        <v/>
      </c>
    </row>
    <row r="151" spans="1:20" ht="15.75">
      <c r="A151" s="354">
        <v>147</v>
      </c>
      <c r="B151" s="493"/>
      <c r="C151" s="313"/>
      <c r="D151" s="313"/>
      <c r="E151" s="559"/>
      <c r="F151" s="314"/>
      <c r="G151" s="309"/>
      <c r="H151" s="309"/>
      <c r="I151" s="309"/>
      <c r="J151" s="310"/>
      <c r="K151" s="461"/>
      <c r="L151" s="310"/>
      <c r="M151" s="310"/>
      <c r="N151" s="310"/>
      <c r="O151" s="310"/>
      <c r="P151" s="310"/>
      <c r="Q151" s="464"/>
      <c r="R151" s="483" t="str">
        <f>IF(H151="","",IF(H151&gt;39,"E",VLOOKUP(H151,'Boden DüV-Bolap'!A:B,2,FALSE)))</f>
        <v/>
      </c>
      <c r="S151" s="484" t="str">
        <f>IF(OR(I151="",F151=""),"",IF(I151&gt;39,"E",IF(F151="leicht",VLOOKUP(I151,'Boden DüV-Bolap'!A:Q,7,FALSE),IF(F151="mittel",VLOOKUP(I151,'Boden DüV-Bolap'!A:K,11,FALSE),IF(F151="schwer",VLOOKUP(I151,'Boden DüV-Bolap'!A:R,15,FALSE))))))</f>
        <v/>
      </c>
      <c r="T151" s="484" t="str">
        <f>IF(OR(J151="",F151=""),"",IF(J151&gt;39,"E",IF(F151="leicht",VLOOKUP(J151,'Boden DüV-Bolap'!A:AA,19,FALSE),IF(F151="mittel",VLOOKUP(J151,'Boden DüV-Bolap'!A:AA,23,FALSE),IF(F151="schwer",VLOOKUP(J151,'Boden DüV-Bolap'!A:AA,27,FALSE))))))</f>
        <v/>
      </c>
    </row>
    <row r="152" spans="1:20" ht="15.75">
      <c r="A152" s="354">
        <v>148</v>
      </c>
      <c r="B152" s="493"/>
      <c r="C152" s="313"/>
      <c r="D152" s="313"/>
      <c r="E152" s="559"/>
      <c r="F152" s="314"/>
      <c r="G152" s="309"/>
      <c r="H152" s="309"/>
      <c r="I152" s="309"/>
      <c r="J152" s="310"/>
      <c r="K152" s="461"/>
      <c r="L152" s="310"/>
      <c r="M152" s="310"/>
      <c r="N152" s="310"/>
      <c r="O152" s="310"/>
      <c r="P152" s="310"/>
      <c r="Q152" s="464"/>
      <c r="R152" s="483" t="str">
        <f>IF(H152="","",IF(H152&gt;39,"E",VLOOKUP(H152,'Boden DüV-Bolap'!A:B,2,FALSE)))</f>
        <v/>
      </c>
      <c r="S152" s="484" t="str">
        <f>IF(OR(I152="",F152=""),"",IF(I152&gt;39,"E",IF(F152="leicht",VLOOKUP(I152,'Boden DüV-Bolap'!A:Q,7,FALSE),IF(F152="mittel",VLOOKUP(I152,'Boden DüV-Bolap'!A:K,11,FALSE),IF(F152="schwer",VLOOKUP(I152,'Boden DüV-Bolap'!A:R,15,FALSE))))))</f>
        <v/>
      </c>
      <c r="T152" s="484" t="str">
        <f>IF(OR(J152="",F152=""),"",IF(J152&gt;39,"E",IF(F152="leicht",VLOOKUP(J152,'Boden DüV-Bolap'!A:AA,19,FALSE),IF(F152="mittel",VLOOKUP(J152,'Boden DüV-Bolap'!A:AA,23,FALSE),IF(F152="schwer",VLOOKUP(J152,'Boden DüV-Bolap'!A:AA,27,FALSE))))))</f>
        <v/>
      </c>
    </row>
    <row r="153" spans="1:20" ht="15.75">
      <c r="A153" s="354">
        <v>149</v>
      </c>
      <c r="B153" s="493"/>
      <c r="C153" s="313"/>
      <c r="D153" s="313"/>
      <c r="E153" s="559"/>
      <c r="F153" s="314"/>
      <c r="G153" s="309"/>
      <c r="H153" s="309"/>
      <c r="I153" s="309"/>
      <c r="J153" s="310"/>
      <c r="K153" s="461"/>
      <c r="L153" s="310"/>
      <c r="M153" s="310"/>
      <c r="N153" s="310"/>
      <c r="O153" s="310"/>
      <c r="P153" s="310"/>
      <c r="Q153" s="464"/>
      <c r="R153" s="483" t="str">
        <f>IF(H153="","",IF(H153&gt;39,"E",VLOOKUP(H153,'Boden DüV-Bolap'!A:B,2,FALSE)))</f>
        <v/>
      </c>
      <c r="S153" s="484" t="str">
        <f>IF(OR(I153="",F153=""),"",IF(I153&gt;39,"E",IF(F153="leicht",VLOOKUP(I153,'Boden DüV-Bolap'!A:Q,7,FALSE),IF(F153="mittel",VLOOKUP(I153,'Boden DüV-Bolap'!A:K,11,FALSE),IF(F153="schwer",VLOOKUP(I153,'Boden DüV-Bolap'!A:R,15,FALSE))))))</f>
        <v/>
      </c>
      <c r="T153" s="484" t="str">
        <f>IF(OR(J153="",F153=""),"",IF(J153&gt;39,"E",IF(F153="leicht",VLOOKUP(J153,'Boden DüV-Bolap'!A:AA,19,FALSE),IF(F153="mittel",VLOOKUP(J153,'Boden DüV-Bolap'!A:AA,23,FALSE),IF(F153="schwer",VLOOKUP(J153,'Boden DüV-Bolap'!A:AA,27,FALSE))))))</f>
        <v/>
      </c>
    </row>
    <row r="154" spans="1:20" ht="15.75">
      <c r="A154" s="354">
        <v>150</v>
      </c>
      <c r="B154" s="493"/>
      <c r="C154" s="313"/>
      <c r="D154" s="313"/>
      <c r="E154" s="559"/>
      <c r="F154" s="314"/>
      <c r="G154" s="309"/>
      <c r="H154" s="309"/>
      <c r="I154" s="309"/>
      <c r="J154" s="310"/>
      <c r="K154" s="461"/>
      <c r="L154" s="310"/>
      <c r="M154" s="310"/>
      <c r="N154" s="310"/>
      <c r="O154" s="310"/>
      <c r="P154" s="310"/>
      <c r="Q154" s="464"/>
      <c r="R154" s="483" t="str">
        <f>IF(H154="","",IF(H154&gt;39,"E",VLOOKUP(H154,'Boden DüV-Bolap'!A:B,2,FALSE)))</f>
        <v/>
      </c>
      <c r="S154" s="484" t="str">
        <f>IF(OR(I154="",F154=""),"",IF(I154&gt;39,"E",IF(F154="leicht",VLOOKUP(I154,'Boden DüV-Bolap'!A:Q,7,FALSE),IF(F154="mittel",VLOOKUP(I154,'Boden DüV-Bolap'!A:K,11,FALSE),IF(F154="schwer",VLOOKUP(I154,'Boden DüV-Bolap'!A:R,15,FALSE))))))</f>
        <v/>
      </c>
      <c r="T154" s="484" t="str">
        <f>IF(OR(J154="",F154=""),"",IF(J154&gt;39,"E",IF(F154="leicht",VLOOKUP(J154,'Boden DüV-Bolap'!A:AA,19,FALSE),IF(F154="mittel",VLOOKUP(J154,'Boden DüV-Bolap'!A:AA,23,FALSE),IF(F154="schwer",VLOOKUP(J154,'Boden DüV-Bolap'!A:AA,27,FALSE))))))</f>
        <v/>
      </c>
    </row>
    <row r="155" spans="1:20" ht="15.75">
      <c r="A155" s="354">
        <v>151</v>
      </c>
      <c r="B155" s="493"/>
      <c r="C155" s="313"/>
      <c r="D155" s="313"/>
      <c r="E155" s="559"/>
      <c r="F155" s="314"/>
      <c r="G155" s="309"/>
      <c r="H155" s="309"/>
      <c r="I155" s="309"/>
      <c r="J155" s="310"/>
      <c r="K155" s="461"/>
      <c r="L155" s="310"/>
      <c r="M155" s="310"/>
      <c r="N155" s="310"/>
      <c r="O155" s="310"/>
      <c r="P155" s="310"/>
      <c r="Q155" s="464"/>
      <c r="R155" s="483" t="str">
        <f>IF(H155="","",IF(H155&gt;39,"E",VLOOKUP(H155,'Boden DüV-Bolap'!A:B,2,FALSE)))</f>
        <v/>
      </c>
      <c r="S155" s="484" t="str">
        <f>IF(OR(I155="",F155=""),"",IF(I155&gt;39,"E",IF(F155="leicht",VLOOKUP(I155,'Boden DüV-Bolap'!A:Q,7,FALSE),IF(F155="mittel",VLOOKUP(I155,'Boden DüV-Bolap'!A:K,11,FALSE),IF(F155="schwer",VLOOKUP(I155,'Boden DüV-Bolap'!A:R,15,FALSE))))))</f>
        <v/>
      </c>
      <c r="T155" s="484" t="str">
        <f>IF(OR(J155="",F155=""),"",IF(J155&gt;39,"E",IF(F155="leicht",VLOOKUP(J155,'Boden DüV-Bolap'!A:AA,19,FALSE),IF(F155="mittel",VLOOKUP(J155,'Boden DüV-Bolap'!A:AA,23,FALSE),IF(F155="schwer",VLOOKUP(J155,'Boden DüV-Bolap'!A:AA,27,FALSE))))))</f>
        <v/>
      </c>
    </row>
    <row r="156" spans="1:20" ht="15.75">
      <c r="A156" s="354">
        <v>152</v>
      </c>
      <c r="B156" s="493"/>
      <c r="C156" s="313"/>
      <c r="D156" s="313"/>
      <c r="E156" s="559"/>
      <c r="F156" s="314"/>
      <c r="G156" s="309"/>
      <c r="H156" s="309"/>
      <c r="I156" s="309"/>
      <c r="J156" s="310"/>
      <c r="K156" s="461"/>
      <c r="L156" s="310"/>
      <c r="M156" s="310"/>
      <c r="N156" s="310"/>
      <c r="O156" s="310"/>
      <c r="P156" s="310"/>
      <c r="Q156" s="464"/>
      <c r="R156" s="483" t="str">
        <f>IF(H156="","",IF(H156&gt;39,"E",VLOOKUP(H156,'Boden DüV-Bolap'!A:B,2,FALSE)))</f>
        <v/>
      </c>
      <c r="S156" s="484" t="str">
        <f>IF(OR(I156="",F156=""),"",IF(I156&gt;39,"E",IF(F156="leicht",VLOOKUP(I156,'Boden DüV-Bolap'!A:Q,7,FALSE),IF(F156="mittel",VLOOKUP(I156,'Boden DüV-Bolap'!A:K,11,FALSE),IF(F156="schwer",VLOOKUP(I156,'Boden DüV-Bolap'!A:R,15,FALSE))))))</f>
        <v/>
      </c>
      <c r="T156" s="484" t="str">
        <f>IF(OR(J156="",F156=""),"",IF(J156&gt;39,"E",IF(F156="leicht",VLOOKUP(J156,'Boden DüV-Bolap'!A:AA,19,FALSE),IF(F156="mittel",VLOOKUP(J156,'Boden DüV-Bolap'!A:AA,23,FALSE),IF(F156="schwer",VLOOKUP(J156,'Boden DüV-Bolap'!A:AA,27,FALSE))))))</f>
        <v/>
      </c>
    </row>
    <row r="157" spans="1:20" ht="15.75">
      <c r="A157" s="354">
        <v>153</v>
      </c>
      <c r="B157" s="493"/>
      <c r="C157" s="313"/>
      <c r="D157" s="313"/>
      <c r="E157" s="559"/>
      <c r="F157" s="314"/>
      <c r="G157" s="309"/>
      <c r="H157" s="309"/>
      <c r="I157" s="309"/>
      <c r="J157" s="310"/>
      <c r="K157" s="461"/>
      <c r="L157" s="310"/>
      <c r="M157" s="310"/>
      <c r="N157" s="310"/>
      <c r="O157" s="310"/>
      <c r="P157" s="310"/>
      <c r="Q157" s="464"/>
      <c r="R157" s="483" t="str">
        <f>IF(H157="","",IF(H157&gt;39,"E",VLOOKUP(H157,'Boden DüV-Bolap'!A:B,2,FALSE)))</f>
        <v/>
      </c>
      <c r="S157" s="484" t="str">
        <f>IF(OR(I157="",F157=""),"",IF(I157&gt;39,"E",IF(F157="leicht",VLOOKUP(I157,'Boden DüV-Bolap'!A:Q,7,FALSE),IF(F157="mittel",VLOOKUP(I157,'Boden DüV-Bolap'!A:K,11,FALSE),IF(F157="schwer",VLOOKUP(I157,'Boden DüV-Bolap'!A:R,15,FALSE))))))</f>
        <v/>
      </c>
      <c r="T157" s="484" t="str">
        <f>IF(OR(J157="",F157=""),"",IF(J157&gt;39,"E",IF(F157="leicht",VLOOKUP(J157,'Boden DüV-Bolap'!A:AA,19,FALSE),IF(F157="mittel",VLOOKUP(J157,'Boden DüV-Bolap'!A:AA,23,FALSE),IF(F157="schwer",VLOOKUP(J157,'Boden DüV-Bolap'!A:AA,27,FALSE))))))</f>
        <v/>
      </c>
    </row>
    <row r="158" spans="1:20" ht="15.75">
      <c r="A158" s="354">
        <v>154</v>
      </c>
      <c r="B158" s="493"/>
      <c r="C158" s="313"/>
      <c r="D158" s="313"/>
      <c r="E158" s="559"/>
      <c r="F158" s="314"/>
      <c r="G158" s="309"/>
      <c r="H158" s="309"/>
      <c r="I158" s="309"/>
      <c r="J158" s="310"/>
      <c r="K158" s="461"/>
      <c r="L158" s="310"/>
      <c r="M158" s="310"/>
      <c r="N158" s="310"/>
      <c r="O158" s="310"/>
      <c r="P158" s="310"/>
      <c r="Q158" s="464"/>
      <c r="R158" s="483" t="str">
        <f>IF(H158="","",IF(H158&gt;39,"E",VLOOKUP(H158,'Boden DüV-Bolap'!A:B,2,FALSE)))</f>
        <v/>
      </c>
      <c r="S158" s="484" t="str">
        <f>IF(OR(I158="",F158=""),"",IF(I158&gt;39,"E",IF(F158="leicht",VLOOKUP(I158,'Boden DüV-Bolap'!A:Q,7,FALSE),IF(F158="mittel",VLOOKUP(I158,'Boden DüV-Bolap'!A:K,11,FALSE),IF(F158="schwer",VLOOKUP(I158,'Boden DüV-Bolap'!A:R,15,FALSE))))))</f>
        <v/>
      </c>
      <c r="T158" s="484" t="str">
        <f>IF(OR(J158="",F158=""),"",IF(J158&gt;39,"E",IF(F158="leicht",VLOOKUP(J158,'Boden DüV-Bolap'!A:AA,19,FALSE),IF(F158="mittel",VLOOKUP(J158,'Boden DüV-Bolap'!A:AA,23,FALSE),IF(F158="schwer",VLOOKUP(J158,'Boden DüV-Bolap'!A:AA,27,FALSE))))))</f>
        <v/>
      </c>
    </row>
    <row r="159" spans="1:20" ht="15.75">
      <c r="A159" s="354">
        <v>155</v>
      </c>
      <c r="B159" s="493"/>
      <c r="C159" s="313"/>
      <c r="D159" s="313"/>
      <c r="E159" s="559"/>
      <c r="F159" s="314"/>
      <c r="G159" s="309"/>
      <c r="H159" s="309"/>
      <c r="I159" s="309"/>
      <c r="J159" s="310"/>
      <c r="K159" s="461"/>
      <c r="L159" s="310"/>
      <c r="M159" s="310"/>
      <c r="N159" s="310"/>
      <c r="O159" s="310"/>
      <c r="P159" s="310"/>
      <c r="Q159" s="464"/>
      <c r="R159" s="483" t="str">
        <f>IF(H159="","",IF(H159&gt;39,"E",VLOOKUP(H159,'Boden DüV-Bolap'!A:B,2,FALSE)))</f>
        <v/>
      </c>
      <c r="S159" s="484" t="str">
        <f>IF(OR(I159="",F159=""),"",IF(I159&gt;39,"E",IF(F159="leicht",VLOOKUP(I159,'Boden DüV-Bolap'!A:Q,7,FALSE),IF(F159="mittel",VLOOKUP(I159,'Boden DüV-Bolap'!A:K,11,FALSE),IF(F159="schwer",VLOOKUP(I159,'Boden DüV-Bolap'!A:R,15,FALSE))))))</f>
        <v/>
      </c>
      <c r="T159" s="484" t="str">
        <f>IF(OR(J159="",F159=""),"",IF(J159&gt;39,"E",IF(F159="leicht",VLOOKUP(J159,'Boden DüV-Bolap'!A:AA,19,FALSE),IF(F159="mittel",VLOOKUP(J159,'Boden DüV-Bolap'!A:AA,23,FALSE),IF(F159="schwer",VLOOKUP(J159,'Boden DüV-Bolap'!A:AA,27,FALSE))))))</f>
        <v/>
      </c>
    </row>
    <row r="160" spans="1:20" ht="15.75">
      <c r="A160" s="354">
        <v>156</v>
      </c>
      <c r="B160" s="493"/>
      <c r="C160" s="313"/>
      <c r="D160" s="313"/>
      <c r="E160" s="559"/>
      <c r="F160" s="314"/>
      <c r="G160" s="309"/>
      <c r="H160" s="309"/>
      <c r="I160" s="309"/>
      <c r="J160" s="310"/>
      <c r="K160" s="461"/>
      <c r="L160" s="310"/>
      <c r="M160" s="310"/>
      <c r="N160" s="310"/>
      <c r="O160" s="310"/>
      <c r="P160" s="310"/>
      <c r="Q160" s="464"/>
      <c r="R160" s="483" t="str">
        <f>IF(H160="","",IF(H160&gt;39,"E",VLOOKUP(H160,'Boden DüV-Bolap'!A:B,2,FALSE)))</f>
        <v/>
      </c>
      <c r="S160" s="484" t="str">
        <f>IF(OR(I160="",F160=""),"",IF(I160&gt;39,"E",IF(F160="leicht",VLOOKUP(I160,'Boden DüV-Bolap'!A:Q,7,FALSE),IF(F160="mittel",VLOOKUP(I160,'Boden DüV-Bolap'!A:K,11,FALSE),IF(F160="schwer",VLOOKUP(I160,'Boden DüV-Bolap'!A:R,15,FALSE))))))</f>
        <v/>
      </c>
      <c r="T160" s="484" t="str">
        <f>IF(OR(J160="",F160=""),"",IF(J160&gt;39,"E",IF(F160="leicht",VLOOKUP(J160,'Boden DüV-Bolap'!A:AA,19,FALSE),IF(F160="mittel",VLOOKUP(J160,'Boden DüV-Bolap'!A:AA,23,FALSE),IF(F160="schwer",VLOOKUP(J160,'Boden DüV-Bolap'!A:AA,27,FALSE))))))</f>
        <v/>
      </c>
    </row>
    <row r="161" spans="1:20" ht="15.75">
      <c r="A161" s="354">
        <v>157</v>
      </c>
      <c r="B161" s="493"/>
      <c r="C161" s="313"/>
      <c r="D161" s="313"/>
      <c r="E161" s="559"/>
      <c r="F161" s="314"/>
      <c r="G161" s="309"/>
      <c r="H161" s="309"/>
      <c r="I161" s="309"/>
      <c r="J161" s="310"/>
      <c r="K161" s="461"/>
      <c r="L161" s="310"/>
      <c r="M161" s="310"/>
      <c r="N161" s="310"/>
      <c r="O161" s="310"/>
      <c r="P161" s="310"/>
      <c r="Q161" s="464"/>
      <c r="R161" s="483" t="str">
        <f>IF(H161="","",IF(H161&gt;39,"E",VLOOKUP(H161,'Boden DüV-Bolap'!A:B,2,FALSE)))</f>
        <v/>
      </c>
      <c r="S161" s="484" t="str">
        <f>IF(OR(I161="",F161=""),"",IF(I161&gt;39,"E",IF(F161="leicht",VLOOKUP(I161,'Boden DüV-Bolap'!A:Q,7,FALSE),IF(F161="mittel",VLOOKUP(I161,'Boden DüV-Bolap'!A:K,11,FALSE),IF(F161="schwer",VLOOKUP(I161,'Boden DüV-Bolap'!A:R,15,FALSE))))))</f>
        <v/>
      </c>
      <c r="T161" s="484" t="str">
        <f>IF(OR(J161="",F161=""),"",IF(J161&gt;39,"E",IF(F161="leicht",VLOOKUP(J161,'Boden DüV-Bolap'!A:AA,19,FALSE),IF(F161="mittel",VLOOKUP(J161,'Boden DüV-Bolap'!A:AA,23,FALSE),IF(F161="schwer",VLOOKUP(J161,'Boden DüV-Bolap'!A:AA,27,FALSE))))))</f>
        <v/>
      </c>
    </row>
    <row r="162" spans="1:20" ht="15.75">
      <c r="A162" s="354">
        <v>158</v>
      </c>
      <c r="B162" s="493"/>
      <c r="C162" s="313"/>
      <c r="D162" s="313"/>
      <c r="E162" s="559"/>
      <c r="F162" s="314"/>
      <c r="G162" s="309"/>
      <c r="H162" s="309"/>
      <c r="I162" s="309"/>
      <c r="J162" s="310"/>
      <c r="K162" s="461"/>
      <c r="L162" s="310"/>
      <c r="M162" s="310"/>
      <c r="N162" s="310"/>
      <c r="O162" s="310"/>
      <c r="P162" s="310"/>
      <c r="Q162" s="464"/>
      <c r="R162" s="483" t="str">
        <f>IF(H162="","",IF(H162&gt;39,"E",VLOOKUP(H162,'Boden DüV-Bolap'!A:B,2,FALSE)))</f>
        <v/>
      </c>
      <c r="S162" s="484" t="str">
        <f>IF(OR(I162="",F162=""),"",IF(I162&gt;39,"E",IF(F162="leicht",VLOOKUP(I162,'Boden DüV-Bolap'!A:Q,7,FALSE),IF(F162="mittel",VLOOKUP(I162,'Boden DüV-Bolap'!A:K,11,FALSE),IF(F162="schwer",VLOOKUP(I162,'Boden DüV-Bolap'!A:R,15,FALSE))))))</f>
        <v/>
      </c>
      <c r="T162" s="484" t="str">
        <f>IF(OR(J162="",F162=""),"",IF(J162&gt;39,"E",IF(F162="leicht",VLOOKUP(J162,'Boden DüV-Bolap'!A:AA,19,FALSE),IF(F162="mittel",VLOOKUP(J162,'Boden DüV-Bolap'!A:AA,23,FALSE),IF(F162="schwer",VLOOKUP(J162,'Boden DüV-Bolap'!A:AA,27,FALSE))))))</f>
        <v/>
      </c>
    </row>
    <row r="163" spans="1:20" ht="15.75">
      <c r="A163" s="354">
        <v>159</v>
      </c>
      <c r="B163" s="493"/>
      <c r="C163" s="313"/>
      <c r="D163" s="313"/>
      <c r="E163" s="559"/>
      <c r="F163" s="314"/>
      <c r="G163" s="309"/>
      <c r="H163" s="309"/>
      <c r="I163" s="309"/>
      <c r="J163" s="310"/>
      <c r="K163" s="461"/>
      <c r="L163" s="310"/>
      <c r="M163" s="310"/>
      <c r="N163" s="310"/>
      <c r="O163" s="310"/>
      <c r="P163" s="310"/>
      <c r="Q163" s="464"/>
      <c r="R163" s="483" t="str">
        <f>IF(H163="","",IF(H163&gt;39,"E",VLOOKUP(H163,'Boden DüV-Bolap'!A:B,2,FALSE)))</f>
        <v/>
      </c>
      <c r="S163" s="484" t="str">
        <f>IF(OR(I163="",F163=""),"",IF(I163&gt;39,"E",IF(F163="leicht",VLOOKUP(I163,'Boden DüV-Bolap'!A:Q,7,FALSE),IF(F163="mittel",VLOOKUP(I163,'Boden DüV-Bolap'!A:K,11,FALSE),IF(F163="schwer",VLOOKUP(I163,'Boden DüV-Bolap'!A:R,15,FALSE))))))</f>
        <v/>
      </c>
      <c r="T163" s="484" t="str">
        <f>IF(OR(J163="",F163=""),"",IF(J163&gt;39,"E",IF(F163="leicht",VLOOKUP(J163,'Boden DüV-Bolap'!A:AA,19,FALSE),IF(F163="mittel",VLOOKUP(J163,'Boden DüV-Bolap'!A:AA,23,FALSE),IF(F163="schwer",VLOOKUP(J163,'Boden DüV-Bolap'!A:AA,27,FALSE))))))</f>
        <v/>
      </c>
    </row>
    <row r="164" spans="1:20" ht="15.75">
      <c r="A164" s="354">
        <v>160</v>
      </c>
      <c r="B164" s="493"/>
      <c r="C164" s="313"/>
      <c r="D164" s="313"/>
      <c r="E164" s="559"/>
      <c r="F164" s="314"/>
      <c r="G164" s="309"/>
      <c r="H164" s="309"/>
      <c r="I164" s="309"/>
      <c r="J164" s="310"/>
      <c r="K164" s="461"/>
      <c r="L164" s="310"/>
      <c r="M164" s="310"/>
      <c r="N164" s="310"/>
      <c r="O164" s="310"/>
      <c r="P164" s="310"/>
      <c r="Q164" s="464"/>
      <c r="R164" s="483" t="str">
        <f>IF(H164="","",IF(H164&gt;39,"E",VLOOKUP(H164,'Boden DüV-Bolap'!A:B,2,FALSE)))</f>
        <v/>
      </c>
      <c r="S164" s="484" t="str">
        <f>IF(OR(I164="",F164=""),"",IF(I164&gt;39,"E",IF(F164="leicht",VLOOKUP(I164,'Boden DüV-Bolap'!A:Q,7,FALSE),IF(F164="mittel",VLOOKUP(I164,'Boden DüV-Bolap'!A:K,11,FALSE),IF(F164="schwer",VLOOKUP(I164,'Boden DüV-Bolap'!A:R,15,FALSE))))))</f>
        <v/>
      </c>
      <c r="T164" s="484" t="str">
        <f>IF(OR(J164="",F164=""),"",IF(J164&gt;39,"E",IF(F164="leicht",VLOOKUP(J164,'Boden DüV-Bolap'!A:AA,19,FALSE),IF(F164="mittel",VLOOKUP(J164,'Boden DüV-Bolap'!A:AA,23,FALSE),IF(F164="schwer",VLOOKUP(J164,'Boden DüV-Bolap'!A:AA,27,FALSE))))))</f>
        <v/>
      </c>
    </row>
    <row r="165" spans="1:20" ht="15.75">
      <c r="A165" s="354">
        <v>161</v>
      </c>
      <c r="B165" s="493"/>
      <c r="C165" s="313"/>
      <c r="D165" s="313"/>
      <c r="E165" s="559"/>
      <c r="F165" s="314"/>
      <c r="G165" s="309"/>
      <c r="H165" s="309"/>
      <c r="I165" s="309"/>
      <c r="J165" s="310"/>
      <c r="K165" s="461"/>
      <c r="L165" s="310"/>
      <c r="M165" s="310"/>
      <c r="N165" s="310"/>
      <c r="O165" s="310"/>
      <c r="P165" s="310"/>
      <c r="Q165" s="464"/>
      <c r="R165" s="483" t="str">
        <f>IF(H165="","",IF(H165&gt;39,"E",VLOOKUP(H165,'Boden DüV-Bolap'!A:B,2,FALSE)))</f>
        <v/>
      </c>
      <c r="S165" s="484" t="str">
        <f>IF(OR(I165="",F165=""),"",IF(I165&gt;39,"E",IF(F165="leicht",VLOOKUP(I165,'Boden DüV-Bolap'!A:Q,7,FALSE),IF(F165="mittel",VLOOKUP(I165,'Boden DüV-Bolap'!A:K,11,FALSE),IF(F165="schwer",VLOOKUP(I165,'Boden DüV-Bolap'!A:R,15,FALSE))))))</f>
        <v/>
      </c>
      <c r="T165" s="484" t="str">
        <f>IF(OR(J165="",F165=""),"",IF(J165&gt;39,"E",IF(F165="leicht",VLOOKUP(J165,'Boden DüV-Bolap'!A:AA,19,FALSE),IF(F165="mittel",VLOOKUP(J165,'Boden DüV-Bolap'!A:AA,23,FALSE),IF(F165="schwer",VLOOKUP(J165,'Boden DüV-Bolap'!A:AA,27,FALSE))))))</f>
        <v/>
      </c>
    </row>
    <row r="166" spans="1:20" ht="15.75">
      <c r="A166" s="354">
        <v>162</v>
      </c>
      <c r="B166" s="493"/>
      <c r="C166" s="313"/>
      <c r="D166" s="313"/>
      <c r="E166" s="559"/>
      <c r="F166" s="314"/>
      <c r="G166" s="309"/>
      <c r="H166" s="309"/>
      <c r="I166" s="309"/>
      <c r="J166" s="310"/>
      <c r="K166" s="461"/>
      <c r="L166" s="310"/>
      <c r="M166" s="310"/>
      <c r="N166" s="310"/>
      <c r="O166" s="310"/>
      <c r="P166" s="310"/>
      <c r="Q166" s="464"/>
      <c r="R166" s="483" t="str">
        <f>IF(H166="","",IF(H166&gt;39,"E",VLOOKUP(H166,'Boden DüV-Bolap'!A:B,2,FALSE)))</f>
        <v/>
      </c>
      <c r="S166" s="484" t="str">
        <f>IF(OR(I166="",F166=""),"",IF(I166&gt;39,"E",IF(F166="leicht",VLOOKUP(I166,'Boden DüV-Bolap'!A:Q,7,FALSE),IF(F166="mittel",VLOOKUP(I166,'Boden DüV-Bolap'!A:K,11,FALSE),IF(F166="schwer",VLOOKUP(I166,'Boden DüV-Bolap'!A:R,15,FALSE))))))</f>
        <v/>
      </c>
      <c r="T166" s="484" t="str">
        <f>IF(OR(J166="",F166=""),"",IF(J166&gt;39,"E",IF(F166="leicht",VLOOKUP(J166,'Boden DüV-Bolap'!A:AA,19,FALSE),IF(F166="mittel",VLOOKUP(J166,'Boden DüV-Bolap'!A:AA,23,FALSE),IF(F166="schwer",VLOOKUP(J166,'Boden DüV-Bolap'!A:AA,27,FALSE))))))</f>
        <v/>
      </c>
    </row>
    <row r="167" spans="1:20" ht="15.75">
      <c r="A167" s="354">
        <v>163</v>
      </c>
      <c r="B167" s="493"/>
      <c r="C167" s="313"/>
      <c r="D167" s="313"/>
      <c r="E167" s="559"/>
      <c r="F167" s="314"/>
      <c r="G167" s="309"/>
      <c r="H167" s="309"/>
      <c r="I167" s="309"/>
      <c r="J167" s="310"/>
      <c r="K167" s="461"/>
      <c r="L167" s="310"/>
      <c r="M167" s="310"/>
      <c r="N167" s="310"/>
      <c r="O167" s="310"/>
      <c r="P167" s="310"/>
      <c r="Q167" s="464"/>
      <c r="R167" s="483" t="str">
        <f>IF(H167="","",IF(H167&gt;39,"E",VLOOKUP(H167,'Boden DüV-Bolap'!A:B,2,FALSE)))</f>
        <v/>
      </c>
      <c r="S167" s="484" t="str">
        <f>IF(OR(I167="",F167=""),"",IF(I167&gt;39,"E",IF(F167="leicht",VLOOKUP(I167,'Boden DüV-Bolap'!A:Q,7,FALSE),IF(F167="mittel",VLOOKUP(I167,'Boden DüV-Bolap'!A:K,11,FALSE),IF(F167="schwer",VLOOKUP(I167,'Boden DüV-Bolap'!A:R,15,FALSE))))))</f>
        <v/>
      </c>
      <c r="T167" s="484" t="str">
        <f>IF(OR(J167="",F167=""),"",IF(J167&gt;39,"E",IF(F167="leicht",VLOOKUP(J167,'Boden DüV-Bolap'!A:AA,19,FALSE),IF(F167="mittel",VLOOKUP(J167,'Boden DüV-Bolap'!A:AA,23,FALSE),IF(F167="schwer",VLOOKUP(J167,'Boden DüV-Bolap'!A:AA,27,FALSE))))))</f>
        <v/>
      </c>
    </row>
    <row r="168" spans="1:20" ht="15.75">
      <c r="A168" s="354">
        <v>164</v>
      </c>
      <c r="B168" s="493"/>
      <c r="C168" s="313"/>
      <c r="D168" s="313"/>
      <c r="E168" s="559"/>
      <c r="F168" s="314"/>
      <c r="G168" s="309"/>
      <c r="H168" s="309"/>
      <c r="I168" s="309"/>
      <c r="J168" s="310"/>
      <c r="K168" s="461"/>
      <c r="L168" s="310"/>
      <c r="M168" s="310"/>
      <c r="N168" s="310"/>
      <c r="O168" s="310"/>
      <c r="P168" s="310"/>
      <c r="Q168" s="464"/>
      <c r="R168" s="483" t="str">
        <f>IF(H168="","",IF(H168&gt;39,"E",VLOOKUP(H168,'Boden DüV-Bolap'!A:B,2,FALSE)))</f>
        <v/>
      </c>
      <c r="S168" s="484" t="str">
        <f>IF(OR(I168="",F168=""),"",IF(I168&gt;39,"E",IF(F168="leicht",VLOOKUP(I168,'Boden DüV-Bolap'!A:Q,7,FALSE),IF(F168="mittel",VLOOKUP(I168,'Boden DüV-Bolap'!A:K,11,FALSE),IF(F168="schwer",VLOOKUP(I168,'Boden DüV-Bolap'!A:R,15,FALSE))))))</f>
        <v/>
      </c>
      <c r="T168" s="484" t="str">
        <f>IF(OR(J168="",F168=""),"",IF(J168&gt;39,"E",IF(F168="leicht",VLOOKUP(J168,'Boden DüV-Bolap'!A:AA,19,FALSE),IF(F168="mittel",VLOOKUP(J168,'Boden DüV-Bolap'!A:AA,23,FALSE),IF(F168="schwer",VLOOKUP(J168,'Boden DüV-Bolap'!A:AA,27,FALSE))))))</f>
        <v/>
      </c>
    </row>
    <row r="169" spans="1:20" ht="15.75">
      <c r="A169" s="354">
        <v>165</v>
      </c>
      <c r="B169" s="493"/>
      <c r="C169" s="313"/>
      <c r="D169" s="313"/>
      <c r="E169" s="559"/>
      <c r="F169" s="314"/>
      <c r="G169" s="309"/>
      <c r="H169" s="309"/>
      <c r="I169" s="309"/>
      <c r="J169" s="310"/>
      <c r="K169" s="461"/>
      <c r="L169" s="310"/>
      <c r="M169" s="310"/>
      <c r="N169" s="310"/>
      <c r="O169" s="310"/>
      <c r="P169" s="310"/>
      <c r="Q169" s="464"/>
      <c r="R169" s="483" t="str">
        <f>IF(H169="","",IF(H169&gt;39,"E",VLOOKUP(H169,'Boden DüV-Bolap'!A:B,2,FALSE)))</f>
        <v/>
      </c>
      <c r="S169" s="484" t="str">
        <f>IF(OR(I169="",F169=""),"",IF(I169&gt;39,"E",IF(F169="leicht",VLOOKUP(I169,'Boden DüV-Bolap'!A:Q,7,FALSE),IF(F169="mittel",VLOOKUP(I169,'Boden DüV-Bolap'!A:K,11,FALSE),IF(F169="schwer",VLOOKUP(I169,'Boden DüV-Bolap'!A:R,15,FALSE))))))</f>
        <v/>
      </c>
      <c r="T169" s="484" t="str">
        <f>IF(OR(J169="",F169=""),"",IF(J169&gt;39,"E",IF(F169="leicht",VLOOKUP(J169,'Boden DüV-Bolap'!A:AA,19,FALSE),IF(F169="mittel",VLOOKUP(J169,'Boden DüV-Bolap'!A:AA,23,FALSE),IF(F169="schwer",VLOOKUP(J169,'Boden DüV-Bolap'!A:AA,27,FALSE))))))</f>
        <v/>
      </c>
    </row>
    <row r="170" spans="1:20" ht="15.75">
      <c r="A170" s="354">
        <v>166</v>
      </c>
      <c r="B170" s="493"/>
      <c r="C170" s="313"/>
      <c r="D170" s="313"/>
      <c r="E170" s="559"/>
      <c r="F170" s="314"/>
      <c r="G170" s="309"/>
      <c r="H170" s="309"/>
      <c r="I170" s="309"/>
      <c r="J170" s="310"/>
      <c r="K170" s="461"/>
      <c r="L170" s="310"/>
      <c r="M170" s="310"/>
      <c r="N170" s="310"/>
      <c r="O170" s="310"/>
      <c r="P170" s="310"/>
      <c r="Q170" s="464"/>
      <c r="R170" s="483" t="str">
        <f>IF(H170="","",IF(H170&gt;39,"E",VLOOKUP(H170,'Boden DüV-Bolap'!A:B,2,FALSE)))</f>
        <v/>
      </c>
      <c r="S170" s="484" t="str">
        <f>IF(OR(I170="",F170=""),"",IF(I170&gt;39,"E",IF(F170="leicht",VLOOKUP(I170,'Boden DüV-Bolap'!A:Q,7,FALSE),IF(F170="mittel",VLOOKUP(I170,'Boden DüV-Bolap'!A:K,11,FALSE),IF(F170="schwer",VLOOKUP(I170,'Boden DüV-Bolap'!A:R,15,FALSE))))))</f>
        <v/>
      </c>
      <c r="T170" s="484" t="str">
        <f>IF(OR(J170="",F170=""),"",IF(J170&gt;39,"E",IF(F170="leicht",VLOOKUP(J170,'Boden DüV-Bolap'!A:AA,19,FALSE),IF(F170="mittel",VLOOKUP(J170,'Boden DüV-Bolap'!A:AA,23,FALSE),IF(F170="schwer",VLOOKUP(J170,'Boden DüV-Bolap'!A:AA,27,FALSE))))))</f>
        <v/>
      </c>
    </row>
    <row r="171" spans="1:20" ht="15.75">
      <c r="A171" s="354">
        <v>167</v>
      </c>
      <c r="B171" s="493"/>
      <c r="C171" s="313"/>
      <c r="D171" s="313"/>
      <c r="E171" s="559"/>
      <c r="F171" s="314"/>
      <c r="G171" s="309"/>
      <c r="H171" s="309"/>
      <c r="I171" s="309"/>
      <c r="J171" s="310"/>
      <c r="K171" s="461"/>
      <c r="L171" s="310"/>
      <c r="M171" s="310"/>
      <c r="N171" s="310"/>
      <c r="O171" s="310"/>
      <c r="P171" s="310"/>
      <c r="Q171" s="464"/>
      <c r="R171" s="483" t="str">
        <f>IF(H171="","",IF(H171&gt;39,"E",VLOOKUP(H171,'Boden DüV-Bolap'!A:B,2,FALSE)))</f>
        <v/>
      </c>
      <c r="S171" s="484" t="str">
        <f>IF(OR(I171="",F171=""),"",IF(I171&gt;39,"E",IF(F171="leicht",VLOOKUP(I171,'Boden DüV-Bolap'!A:Q,7,FALSE),IF(F171="mittel",VLOOKUP(I171,'Boden DüV-Bolap'!A:K,11,FALSE),IF(F171="schwer",VLOOKUP(I171,'Boden DüV-Bolap'!A:R,15,FALSE))))))</f>
        <v/>
      </c>
      <c r="T171" s="484" t="str">
        <f>IF(OR(J171="",F171=""),"",IF(J171&gt;39,"E",IF(F171="leicht",VLOOKUP(J171,'Boden DüV-Bolap'!A:AA,19,FALSE),IF(F171="mittel",VLOOKUP(J171,'Boden DüV-Bolap'!A:AA,23,FALSE),IF(F171="schwer",VLOOKUP(J171,'Boden DüV-Bolap'!A:AA,27,FALSE))))))</f>
        <v/>
      </c>
    </row>
    <row r="172" spans="1:20" ht="15.75">
      <c r="A172" s="354">
        <v>168</v>
      </c>
      <c r="B172" s="493"/>
      <c r="C172" s="313"/>
      <c r="D172" s="313"/>
      <c r="E172" s="559"/>
      <c r="F172" s="314"/>
      <c r="G172" s="309"/>
      <c r="H172" s="309"/>
      <c r="I172" s="309"/>
      <c r="J172" s="310"/>
      <c r="K172" s="461"/>
      <c r="L172" s="310"/>
      <c r="M172" s="310"/>
      <c r="N172" s="310"/>
      <c r="O172" s="310"/>
      <c r="P172" s="310"/>
      <c r="Q172" s="464"/>
      <c r="R172" s="483" t="str">
        <f>IF(H172="","",IF(H172&gt;39,"E",VLOOKUP(H172,'Boden DüV-Bolap'!A:B,2,FALSE)))</f>
        <v/>
      </c>
      <c r="S172" s="484" t="str">
        <f>IF(OR(I172="",F172=""),"",IF(I172&gt;39,"E",IF(F172="leicht",VLOOKUP(I172,'Boden DüV-Bolap'!A:Q,7,FALSE),IF(F172="mittel",VLOOKUP(I172,'Boden DüV-Bolap'!A:K,11,FALSE),IF(F172="schwer",VLOOKUP(I172,'Boden DüV-Bolap'!A:R,15,FALSE))))))</f>
        <v/>
      </c>
      <c r="T172" s="484" t="str">
        <f>IF(OR(J172="",F172=""),"",IF(J172&gt;39,"E",IF(F172="leicht",VLOOKUP(J172,'Boden DüV-Bolap'!A:AA,19,FALSE),IF(F172="mittel",VLOOKUP(J172,'Boden DüV-Bolap'!A:AA,23,FALSE),IF(F172="schwer",VLOOKUP(J172,'Boden DüV-Bolap'!A:AA,27,FALSE))))))</f>
        <v/>
      </c>
    </row>
    <row r="173" spans="1:20" ht="15.75">
      <c r="A173" s="354">
        <v>169</v>
      </c>
      <c r="B173" s="493"/>
      <c r="C173" s="313"/>
      <c r="D173" s="313"/>
      <c r="E173" s="559"/>
      <c r="F173" s="314"/>
      <c r="G173" s="309"/>
      <c r="H173" s="309"/>
      <c r="I173" s="309"/>
      <c r="J173" s="310"/>
      <c r="K173" s="461"/>
      <c r="L173" s="310"/>
      <c r="M173" s="310"/>
      <c r="N173" s="310"/>
      <c r="O173" s="310"/>
      <c r="P173" s="310"/>
      <c r="Q173" s="464"/>
      <c r="R173" s="483" t="str">
        <f>IF(H173="","",IF(H173&gt;39,"E",VLOOKUP(H173,'Boden DüV-Bolap'!A:B,2,FALSE)))</f>
        <v/>
      </c>
      <c r="S173" s="484" t="str">
        <f>IF(OR(I173="",F173=""),"",IF(I173&gt;39,"E",IF(F173="leicht",VLOOKUP(I173,'Boden DüV-Bolap'!A:Q,7,FALSE),IF(F173="mittel",VLOOKUP(I173,'Boden DüV-Bolap'!A:K,11,FALSE),IF(F173="schwer",VLOOKUP(I173,'Boden DüV-Bolap'!A:R,15,FALSE))))))</f>
        <v/>
      </c>
      <c r="T173" s="484" t="str">
        <f>IF(OR(J173="",F173=""),"",IF(J173&gt;39,"E",IF(F173="leicht",VLOOKUP(J173,'Boden DüV-Bolap'!A:AA,19,FALSE),IF(F173="mittel",VLOOKUP(J173,'Boden DüV-Bolap'!A:AA,23,FALSE),IF(F173="schwer",VLOOKUP(J173,'Boden DüV-Bolap'!A:AA,27,FALSE))))))</f>
        <v/>
      </c>
    </row>
    <row r="174" spans="1:20" ht="15.75">
      <c r="A174" s="354">
        <v>170</v>
      </c>
      <c r="B174" s="493"/>
      <c r="C174" s="313"/>
      <c r="D174" s="313"/>
      <c r="E174" s="559"/>
      <c r="F174" s="314"/>
      <c r="G174" s="309"/>
      <c r="H174" s="309"/>
      <c r="I174" s="309"/>
      <c r="J174" s="310"/>
      <c r="K174" s="461"/>
      <c r="L174" s="310"/>
      <c r="M174" s="310"/>
      <c r="N174" s="310"/>
      <c r="O174" s="310"/>
      <c r="P174" s="310"/>
      <c r="Q174" s="464"/>
      <c r="R174" s="483" t="str">
        <f>IF(H174="","",IF(H174&gt;39,"E",VLOOKUP(H174,'Boden DüV-Bolap'!A:B,2,FALSE)))</f>
        <v/>
      </c>
      <c r="S174" s="484" t="str">
        <f>IF(OR(I174="",F174=""),"",IF(I174&gt;39,"E",IF(F174="leicht",VLOOKUP(I174,'Boden DüV-Bolap'!A:Q,7,FALSE),IF(F174="mittel",VLOOKUP(I174,'Boden DüV-Bolap'!A:K,11,FALSE),IF(F174="schwer",VLOOKUP(I174,'Boden DüV-Bolap'!A:R,15,FALSE))))))</f>
        <v/>
      </c>
      <c r="T174" s="484" t="str">
        <f>IF(OR(J174="",F174=""),"",IF(J174&gt;39,"E",IF(F174="leicht",VLOOKUP(J174,'Boden DüV-Bolap'!A:AA,19,FALSE),IF(F174="mittel",VLOOKUP(J174,'Boden DüV-Bolap'!A:AA,23,FALSE),IF(F174="schwer",VLOOKUP(J174,'Boden DüV-Bolap'!A:AA,27,FALSE))))))</f>
        <v/>
      </c>
    </row>
    <row r="175" spans="1:20" ht="15.75">
      <c r="A175" s="354">
        <v>171</v>
      </c>
      <c r="B175" s="493"/>
      <c r="C175" s="313"/>
      <c r="D175" s="313"/>
      <c r="E175" s="559"/>
      <c r="F175" s="314"/>
      <c r="G175" s="309"/>
      <c r="H175" s="309"/>
      <c r="I175" s="309"/>
      <c r="J175" s="310"/>
      <c r="K175" s="461"/>
      <c r="L175" s="310"/>
      <c r="M175" s="310"/>
      <c r="N175" s="310"/>
      <c r="O175" s="310"/>
      <c r="P175" s="310"/>
      <c r="Q175" s="464"/>
      <c r="R175" s="483" t="str">
        <f>IF(H175="","",IF(H175&gt;39,"E",VLOOKUP(H175,'Boden DüV-Bolap'!A:B,2,FALSE)))</f>
        <v/>
      </c>
      <c r="S175" s="484" t="str">
        <f>IF(OR(I175="",F175=""),"",IF(I175&gt;39,"E",IF(F175="leicht",VLOOKUP(I175,'Boden DüV-Bolap'!A:Q,7,FALSE),IF(F175="mittel",VLOOKUP(I175,'Boden DüV-Bolap'!A:K,11,FALSE),IF(F175="schwer",VLOOKUP(I175,'Boden DüV-Bolap'!A:R,15,FALSE))))))</f>
        <v/>
      </c>
      <c r="T175" s="484" t="str">
        <f>IF(OR(J175="",F175=""),"",IF(J175&gt;39,"E",IF(F175="leicht",VLOOKUP(J175,'Boden DüV-Bolap'!A:AA,19,FALSE),IF(F175="mittel",VLOOKUP(J175,'Boden DüV-Bolap'!A:AA,23,FALSE),IF(F175="schwer",VLOOKUP(J175,'Boden DüV-Bolap'!A:AA,27,FALSE))))))</f>
        <v/>
      </c>
    </row>
    <row r="176" spans="1:20" ht="15.75">
      <c r="A176" s="354">
        <v>172</v>
      </c>
      <c r="B176" s="493"/>
      <c r="C176" s="313"/>
      <c r="D176" s="313"/>
      <c r="E176" s="559"/>
      <c r="F176" s="314"/>
      <c r="G176" s="309"/>
      <c r="H176" s="309"/>
      <c r="I176" s="309"/>
      <c r="J176" s="310"/>
      <c r="K176" s="461"/>
      <c r="L176" s="310"/>
      <c r="M176" s="310"/>
      <c r="N176" s="310"/>
      <c r="O176" s="310"/>
      <c r="P176" s="310"/>
      <c r="Q176" s="464"/>
      <c r="R176" s="483" t="str">
        <f>IF(H176="","",IF(H176&gt;39,"E",VLOOKUP(H176,'Boden DüV-Bolap'!A:B,2,FALSE)))</f>
        <v/>
      </c>
      <c r="S176" s="484" t="str">
        <f>IF(OR(I176="",F176=""),"",IF(I176&gt;39,"E",IF(F176="leicht",VLOOKUP(I176,'Boden DüV-Bolap'!A:Q,7,FALSE),IF(F176="mittel",VLOOKUP(I176,'Boden DüV-Bolap'!A:K,11,FALSE),IF(F176="schwer",VLOOKUP(I176,'Boden DüV-Bolap'!A:R,15,FALSE))))))</f>
        <v/>
      </c>
      <c r="T176" s="484" t="str">
        <f>IF(OR(J176="",F176=""),"",IF(J176&gt;39,"E",IF(F176="leicht",VLOOKUP(J176,'Boden DüV-Bolap'!A:AA,19,FALSE),IF(F176="mittel",VLOOKUP(J176,'Boden DüV-Bolap'!A:AA,23,FALSE),IF(F176="schwer",VLOOKUP(J176,'Boden DüV-Bolap'!A:AA,27,FALSE))))))</f>
        <v/>
      </c>
    </row>
    <row r="177" spans="1:20" ht="15.75">
      <c r="A177" s="354">
        <v>173</v>
      </c>
      <c r="B177" s="493"/>
      <c r="C177" s="313"/>
      <c r="D177" s="313"/>
      <c r="E177" s="559"/>
      <c r="F177" s="314"/>
      <c r="G177" s="309"/>
      <c r="H177" s="309"/>
      <c r="I177" s="309"/>
      <c r="J177" s="310"/>
      <c r="K177" s="461"/>
      <c r="L177" s="310"/>
      <c r="M177" s="310"/>
      <c r="N177" s="310"/>
      <c r="O177" s="310"/>
      <c r="P177" s="310"/>
      <c r="Q177" s="464"/>
      <c r="R177" s="483" t="str">
        <f>IF(H177="","",IF(H177&gt;39,"E",VLOOKUP(H177,'Boden DüV-Bolap'!A:B,2,FALSE)))</f>
        <v/>
      </c>
      <c r="S177" s="484" t="str">
        <f>IF(OR(I177="",F177=""),"",IF(I177&gt;39,"E",IF(F177="leicht",VLOOKUP(I177,'Boden DüV-Bolap'!A:Q,7,FALSE),IF(F177="mittel",VLOOKUP(I177,'Boden DüV-Bolap'!A:K,11,FALSE),IF(F177="schwer",VLOOKUP(I177,'Boden DüV-Bolap'!A:R,15,FALSE))))))</f>
        <v/>
      </c>
      <c r="T177" s="484" t="str">
        <f>IF(OR(J177="",F177=""),"",IF(J177&gt;39,"E",IF(F177="leicht",VLOOKUP(J177,'Boden DüV-Bolap'!A:AA,19,FALSE),IF(F177="mittel",VLOOKUP(J177,'Boden DüV-Bolap'!A:AA,23,FALSE),IF(F177="schwer",VLOOKUP(J177,'Boden DüV-Bolap'!A:AA,27,FALSE))))))</f>
        <v/>
      </c>
    </row>
    <row r="178" spans="1:20" ht="15.75">
      <c r="A178" s="354">
        <v>174</v>
      </c>
      <c r="B178" s="493"/>
      <c r="C178" s="313"/>
      <c r="D178" s="313"/>
      <c r="E178" s="559"/>
      <c r="F178" s="314"/>
      <c r="G178" s="309"/>
      <c r="H178" s="309"/>
      <c r="I178" s="309"/>
      <c r="J178" s="310"/>
      <c r="K178" s="461"/>
      <c r="L178" s="310"/>
      <c r="M178" s="310"/>
      <c r="N178" s="310"/>
      <c r="O178" s="310"/>
      <c r="P178" s="310"/>
      <c r="Q178" s="464"/>
      <c r="R178" s="483" t="str">
        <f>IF(H178="","",IF(H178&gt;39,"E",VLOOKUP(H178,'Boden DüV-Bolap'!A:B,2,FALSE)))</f>
        <v/>
      </c>
      <c r="S178" s="484" t="str">
        <f>IF(OR(I178="",F178=""),"",IF(I178&gt;39,"E",IF(F178="leicht",VLOOKUP(I178,'Boden DüV-Bolap'!A:Q,7,FALSE),IF(F178="mittel",VLOOKUP(I178,'Boden DüV-Bolap'!A:K,11,FALSE),IF(F178="schwer",VLOOKUP(I178,'Boden DüV-Bolap'!A:R,15,FALSE))))))</f>
        <v/>
      </c>
      <c r="T178" s="484" t="str">
        <f>IF(OR(J178="",F178=""),"",IF(J178&gt;39,"E",IF(F178="leicht",VLOOKUP(J178,'Boden DüV-Bolap'!A:AA,19,FALSE),IF(F178="mittel",VLOOKUP(J178,'Boden DüV-Bolap'!A:AA,23,FALSE),IF(F178="schwer",VLOOKUP(J178,'Boden DüV-Bolap'!A:AA,27,FALSE))))))</f>
        <v/>
      </c>
    </row>
    <row r="179" spans="1:20" ht="15.75">
      <c r="A179" s="354">
        <v>175</v>
      </c>
      <c r="B179" s="493"/>
      <c r="C179" s="313"/>
      <c r="D179" s="313"/>
      <c r="E179" s="559"/>
      <c r="F179" s="314"/>
      <c r="G179" s="309"/>
      <c r="H179" s="309"/>
      <c r="I179" s="309"/>
      <c r="J179" s="310"/>
      <c r="K179" s="461"/>
      <c r="L179" s="310"/>
      <c r="M179" s="310"/>
      <c r="N179" s="310"/>
      <c r="O179" s="310"/>
      <c r="P179" s="310"/>
      <c r="Q179" s="464"/>
      <c r="R179" s="483" t="str">
        <f>IF(H179="","",IF(H179&gt;39,"E",VLOOKUP(H179,'Boden DüV-Bolap'!A:B,2,FALSE)))</f>
        <v/>
      </c>
      <c r="S179" s="484" t="str">
        <f>IF(OR(I179="",F179=""),"",IF(I179&gt;39,"E",IF(F179="leicht",VLOOKUP(I179,'Boden DüV-Bolap'!A:Q,7,FALSE),IF(F179="mittel",VLOOKUP(I179,'Boden DüV-Bolap'!A:K,11,FALSE),IF(F179="schwer",VLOOKUP(I179,'Boden DüV-Bolap'!A:R,15,FALSE))))))</f>
        <v/>
      </c>
      <c r="T179" s="484" t="str">
        <f>IF(OR(J179="",F179=""),"",IF(J179&gt;39,"E",IF(F179="leicht",VLOOKUP(J179,'Boden DüV-Bolap'!A:AA,19,FALSE),IF(F179="mittel",VLOOKUP(J179,'Boden DüV-Bolap'!A:AA,23,FALSE),IF(F179="schwer",VLOOKUP(J179,'Boden DüV-Bolap'!A:AA,27,FALSE))))))</f>
        <v/>
      </c>
    </row>
    <row r="180" spans="1:20" ht="15.75">
      <c r="A180" s="354">
        <v>176</v>
      </c>
      <c r="B180" s="493"/>
      <c r="C180" s="313"/>
      <c r="D180" s="313"/>
      <c r="E180" s="559"/>
      <c r="F180" s="314"/>
      <c r="G180" s="309"/>
      <c r="H180" s="309"/>
      <c r="I180" s="309"/>
      <c r="J180" s="310"/>
      <c r="K180" s="461"/>
      <c r="L180" s="310"/>
      <c r="M180" s="310"/>
      <c r="N180" s="310"/>
      <c r="O180" s="310"/>
      <c r="P180" s="310"/>
      <c r="Q180" s="464"/>
      <c r="R180" s="483" t="str">
        <f>IF(H180="","",IF(H180&gt;39,"E",VLOOKUP(H180,'Boden DüV-Bolap'!A:B,2,FALSE)))</f>
        <v/>
      </c>
      <c r="S180" s="484" t="str">
        <f>IF(OR(I180="",F180=""),"",IF(I180&gt;39,"E",IF(F180="leicht",VLOOKUP(I180,'Boden DüV-Bolap'!A:Q,7,FALSE),IF(F180="mittel",VLOOKUP(I180,'Boden DüV-Bolap'!A:K,11,FALSE),IF(F180="schwer",VLOOKUP(I180,'Boden DüV-Bolap'!A:R,15,FALSE))))))</f>
        <v/>
      </c>
      <c r="T180" s="484" t="str">
        <f>IF(OR(J180="",F180=""),"",IF(J180&gt;39,"E",IF(F180="leicht",VLOOKUP(J180,'Boden DüV-Bolap'!A:AA,19,FALSE),IF(F180="mittel",VLOOKUP(J180,'Boden DüV-Bolap'!A:AA,23,FALSE),IF(F180="schwer",VLOOKUP(J180,'Boden DüV-Bolap'!A:AA,27,FALSE))))))</f>
        <v/>
      </c>
    </row>
    <row r="181" spans="1:20" ht="15.75">
      <c r="A181" s="354">
        <v>177</v>
      </c>
      <c r="B181" s="493"/>
      <c r="C181" s="313"/>
      <c r="D181" s="313"/>
      <c r="E181" s="559"/>
      <c r="F181" s="314"/>
      <c r="G181" s="309"/>
      <c r="H181" s="309"/>
      <c r="I181" s="309"/>
      <c r="J181" s="310"/>
      <c r="K181" s="461"/>
      <c r="L181" s="310"/>
      <c r="M181" s="310"/>
      <c r="N181" s="310"/>
      <c r="O181" s="310"/>
      <c r="P181" s="310"/>
      <c r="Q181" s="464"/>
      <c r="R181" s="483" t="str">
        <f>IF(H181="","",IF(H181&gt;39,"E",VLOOKUP(H181,'Boden DüV-Bolap'!A:B,2,FALSE)))</f>
        <v/>
      </c>
      <c r="S181" s="484" t="str">
        <f>IF(OR(I181="",F181=""),"",IF(I181&gt;39,"E",IF(F181="leicht",VLOOKUP(I181,'Boden DüV-Bolap'!A:Q,7,FALSE),IF(F181="mittel",VLOOKUP(I181,'Boden DüV-Bolap'!A:K,11,FALSE),IF(F181="schwer",VLOOKUP(I181,'Boden DüV-Bolap'!A:R,15,FALSE))))))</f>
        <v/>
      </c>
      <c r="T181" s="484" t="str">
        <f>IF(OR(J181="",F181=""),"",IF(J181&gt;39,"E",IF(F181="leicht",VLOOKUP(J181,'Boden DüV-Bolap'!A:AA,19,FALSE),IF(F181="mittel",VLOOKUP(J181,'Boden DüV-Bolap'!A:AA,23,FALSE),IF(F181="schwer",VLOOKUP(J181,'Boden DüV-Bolap'!A:AA,27,FALSE))))))</f>
        <v/>
      </c>
    </row>
    <row r="182" spans="1:20" ht="15.75">
      <c r="A182" s="354">
        <v>178</v>
      </c>
      <c r="B182" s="493"/>
      <c r="C182" s="313"/>
      <c r="D182" s="313"/>
      <c r="E182" s="559"/>
      <c r="F182" s="314"/>
      <c r="G182" s="309"/>
      <c r="H182" s="309"/>
      <c r="I182" s="309"/>
      <c r="J182" s="310"/>
      <c r="K182" s="461"/>
      <c r="L182" s="310"/>
      <c r="M182" s="310"/>
      <c r="N182" s="310"/>
      <c r="O182" s="310"/>
      <c r="P182" s="310"/>
      <c r="Q182" s="464"/>
      <c r="R182" s="483" t="str">
        <f>IF(H182="","",IF(H182&gt;39,"E",VLOOKUP(H182,'Boden DüV-Bolap'!A:B,2,FALSE)))</f>
        <v/>
      </c>
      <c r="S182" s="484" t="str">
        <f>IF(OR(I182="",F182=""),"",IF(I182&gt;39,"E",IF(F182="leicht",VLOOKUP(I182,'Boden DüV-Bolap'!A:Q,7,FALSE),IF(F182="mittel",VLOOKUP(I182,'Boden DüV-Bolap'!A:K,11,FALSE),IF(F182="schwer",VLOOKUP(I182,'Boden DüV-Bolap'!A:R,15,FALSE))))))</f>
        <v/>
      </c>
      <c r="T182" s="484" t="str">
        <f>IF(OR(J182="",F182=""),"",IF(J182&gt;39,"E",IF(F182="leicht",VLOOKUP(J182,'Boden DüV-Bolap'!A:AA,19,FALSE),IF(F182="mittel",VLOOKUP(J182,'Boden DüV-Bolap'!A:AA,23,FALSE),IF(F182="schwer",VLOOKUP(J182,'Boden DüV-Bolap'!A:AA,27,FALSE))))))</f>
        <v/>
      </c>
    </row>
    <row r="183" spans="1:20" ht="15.75">
      <c r="A183" s="354">
        <v>179</v>
      </c>
      <c r="B183" s="493"/>
      <c r="C183" s="313"/>
      <c r="D183" s="313"/>
      <c r="E183" s="559"/>
      <c r="F183" s="314"/>
      <c r="G183" s="309"/>
      <c r="H183" s="309"/>
      <c r="I183" s="309"/>
      <c r="J183" s="310"/>
      <c r="K183" s="461"/>
      <c r="L183" s="310"/>
      <c r="M183" s="310"/>
      <c r="N183" s="310"/>
      <c r="O183" s="310"/>
      <c r="P183" s="310"/>
      <c r="Q183" s="464"/>
      <c r="R183" s="483" t="str">
        <f>IF(H183="","",IF(H183&gt;39,"E",VLOOKUP(H183,'Boden DüV-Bolap'!A:B,2,FALSE)))</f>
        <v/>
      </c>
      <c r="S183" s="484" t="str">
        <f>IF(OR(I183="",F183=""),"",IF(I183&gt;39,"E",IF(F183="leicht",VLOOKUP(I183,'Boden DüV-Bolap'!A:Q,7,FALSE),IF(F183="mittel",VLOOKUP(I183,'Boden DüV-Bolap'!A:K,11,FALSE),IF(F183="schwer",VLOOKUP(I183,'Boden DüV-Bolap'!A:R,15,FALSE))))))</f>
        <v/>
      </c>
      <c r="T183" s="484" t="str">
        <f>IF(OR(J183="",F183=""),"",IF(J183&gt;39,"E",IF(F183="leicht",VLOOKUP(J183,'Boden DüV-Bolap'!A:AA,19,FALSE),IF(F183="mittel",VLOOKUP(J183,'Boden DüV-Bolap'!A:AA,23,FALSE),IF(F183="schwer",VLOOKUP(J183,'Boden DüV-Bolap'!A:AA,27,FALSE))))))</f>
        <v/>
      </c>
    </row>
    <row r="184" spans="1:20" ht="15.75">
      <c r="A184" s="354">
        <v>180</v>
      </c>
      <c r="B184" s="493"/>
      <c r="C184" s="313"/>
      <c r="D184" s="313"/>
      <c r="E184" s="559"/>
      <c r="F184" s="314"/>
      <c r="G184" s="309"/>
      <c r="H184" s="309"/>
      <c r="I184" s="309"/>
      <c r="J184" s="310"/>
      <c r="K184" s="461"/>
      <c r="L184" s="310"/>
      <c r="M184" s="310"/>
      <c r="N184" s="310"/>
      <c r="O184" s="310"/>
      <c r="P184" s="310"/>
      <c r="Q184" s="464"/>
      <c r="R184" s="483" t="str">
        <f>IF(H184="","",IF(H184&gt;39,"E",VLOOKUP(H184,'Boden DüV-Bolap'!A:B,2,FALSE)))</f>
        <v/>
      </c>
      <c r="S184" s="484" t="str">
        <f>IF(OR(I184="",F184=""),"",IF(I184&gt;39,"E",IF(F184="leicht",VLOOKUP(I184,'Boden DüV-Bolap'!A:Q,7,FALSE),IF(F184="mittel",VLOOKUP(I184,'Boden DüV-Bolap'!A:K,11,FALSE),IF(F184="schwer",VLOOKUP(I184,'Boden DüV-Bolap'!A:R,15,FALSE))))))</f>
        <v/>
      </c>
      <c r="T184" s="484" t="str">
        <f>IF(OR(J184="",F184=""),"",IF(J184&gt;39,"E",IF(F184="leicht",VLOOKUP(J184,'Boden DüV-Bolap'!A:AA,19,FALSE),IF(F184="mittel",VLOOKUP(J184,'Boden DüV-Bolap'!A:AA,23,FALSE),IF(F184="schwer",VLOOKUP(J184,'Boden DüV-Bolap'!A:AA,27,FALSE))))))</f>
        <v/>
      </c>
    </row>
    <row r="185" spans="1:20" ht="15.75">
      <c r="A185" s="354">
        <v>181</v>
      </c>
      <c r="B185" s="493"/>
      <c r="C185" s="313"/>
      <c r="D185" s="313"/>
      <c r="E185" s="559"/>
      <c r="F185" s="314"/>
      <c r="G185" s="309"/>
      <c r="H185" s="309"/>
      <c r="I185" s="309"/>
      <c r="J185" s="310"/>
      <c r="K185" s="461"/>
      <c r="L185" s="310"/>
      <c r="M185" s="310"/>
      <c r="N185" s="310"/>
      <c r="O185" s="310"/>
      <c r="P185" s="310"/>
      <c r="Q185" s="464"/>
      <c r="R185" s="483" t="str">
        <f>IF(H185="","",IF(H185&gt;39,"E",VLOOKUP(H185,'Boden DüV-Bolap'!A:B,2,FALSE)))</f>
        <v/>
      </c>
      <c r="S185" s="484" t="str">
        <f>IF(OR(I185="",F185=""),"",IF(I185&gt;39,"E",IF(F185="leicht",VLOOKUP(I185,'Boden DüV-Bolap'!A:Q,7,FALSE),IF(F185="mittel",VLOOKUP(I185,'Boden DüV-Bolap'!A:K,11,FALSE),IF(F185="schwer",VLOOKUP(I185,'Boden DüV-Bolap'!A:R,15,FALSE))))))</f>
        <v/>
      </c>
      <c r="T185" s="484" t="str">
        <f>IF(OR(J185="",F185=""),"",IF(J185&gt;39,"E",IF(F185="leicht",VLOOKUP(J185,'Boden DüV-Bolap'!A:AA,19,FALSE),IF(F185="mittel",VLOOKUP(J185,'Boden DüV-Bolap'!A:AA,23,FALSE),IF(F185="schwer",VLOOKUP(J185,'Boden DüV-Bolap'!A:AA,27,FALSE))))))</f>
        <v/>
      </c>
    </row>
    <row r="186" spans="1:20" ht="15.75">
      <c r="A186" s="354">
        <v>182</v>
      </c>
      <c r="B186" s="493"/>
      <c r="C186" s="313"/>
      <c r="D186" s="313"/>
      <c r="E186" s="559"/>
      <c r="F186" s="314"/>
      <c r="G186" s="309"/>
      <c r="H186" s="309"/>
      <c r="I186" s="309"/>
      <c r="J186" s="310"/>
      <c r="K186" s="461"/>
      <c r="L186" s="310"/>
      <c r="M186" s="310"/>
      <c r="N186" s="310"/>
      <c r="O186" s="310"/>
      <c r="P186" s="310"/>
      <c r="Q186" s="464"/>
      <c r="R186" s="483" t="str">
        <f>IF(H186="","",IF(H186&gt;39,"E",VLOOKUP(H186,'Boden DüV-Bolap'!A:B,2,FALSE)))</f>
        <v/>
      </c>
      <c r="S186" s="484" t="str">
        <f>IF(OR(I186="",F186=""),"",IF(I186&gt;39,"E",IF(F186="leicht",VLOOKUP(I186,'Boden DüV-Bolap'!A:Q,7,FALSE),IF(F186="mittel",VLOOKUP(I186,'Boden DüV-Bolap'!A:K,11,FALSE),IF(F186="schwer",VLOOKUP(I186,'Boden DüV-Bolap'!A:R,15,FALSE))))))</f>
        <v/>
      </c>
      <c r="T186" s="484" t="str">
        <f>IF(OR(J186="",F186=""),"",IF(J186&gt;39,"E",IF(F186="leicht",VLOOKUP(J186,'Boden DüV-Bolap'!A:AA,19,FALSE),IF(F186="mittel",VLOOKUP(J186,'Boden DüV-Bolap'!A:AA,23,FALSE),IF(F186="schwer",VLOOKUP(J186,'Boden DüV-Bolap'!A:AA,27,FALSE))))))</f>
        <v/>
      </c>
    </row>
    <row r="187" spans="1:20" ht="15.75">
      <c r="A187" s="354">
        <v>183</v>
      </c>
      <c r="B187" s="493"/>
      <c r="C187" s="313"/>
      <c r="D187" s="313"/>
      <c r="E187" s="559"/>
      <c r="F187" s="314"/>
      <c r="G187" s="309"/>
      <c r="H187" s="309"/>
      <c r="I187" s="309"/>
      <c r="J187" s="310"/>
      <c r="K187" s="461"/>
      <c r="L187" s="310"/>
      <c r="M187" s="310"/>
      <c r="N187" s="310"/>
      <c r="O187" s="310"/>
      <c r="P187" s="310"/>
      <c r="Q187" s="464"/>
      <c r="R187" s="483" t="str">
        <f>IF(H187="","",IF(H187&gt;39,"E",VLOOKUP(H187,'Boden DüV-Bolap'!A:B,2,FALSE)))</f>
        <v/>
      </c>
      <c r="S187" s="484" t="str">
        <f>IF(OR(I187="",F187=""),"",IF(I187&gt;39,"E",IF(F187="leicht",VLOOKUP(I187,'Boden DüV-Bolap'!A:Q,7,FALSE),IF(F187="mittel",VLOOKUP(I187,'Boden DüV-Bolap'!A:K,11,FALSE),IF(F187="schwer",VLOOKUP(I187,'Boden DüV-Bolap'!A:R,15,FALSE))))))</f>
        <v/>
      </c>
      <c r="T187" s="484" t="str">
        <f>IF(OR(J187="",F187=""),"",IF(J187&gt;39,"E",IF(F187="leicht",VLOOKUP(J187,'Boden DüV-Bolap'!A:AA,19,FALSE),IF(F187="mittel",VLOOKUP(J187,'Boden DüV-Bolap'!A:AA,23,FALSE),IF(F187="schwer",VLOOKUP(J187,'Boden DüV-Bolap'!A:AA,27,FALSE))))))</f>
        <v/>
      </c>
    </row>
    <row r="188" spans="1:20" ht="15.75">
      <c r="A188" s="354">
        <v>184</v>
      </c>
      <c r="B188" s="493"/>
      <c r="C188" s="313"/>
      <c r="D188" s="313"/>
      <c r="E188" s="559"/>
      <c r="F188" s="314"/>
      <c r="G188" s="309"/>
      <c r="H188" s="309"/>
      <c r="I188" s="309"/>
      <c r="J188" s="310"/>
      <c r="K188" s="461"/>
      <c r="L188" s="310"/>
      <c r="M188" s="310"/>
      <c r="N188" s="310"/>
      <c r="O188" s="310"/>
      <c r="P188" s="310"/>
      <c r="Q188" s="464"/>
      <c r="R188" s="483" t="str">
        <f>IF(H188="","",IF(H188&gt;39,"E",VLOOKUP(H188,'Boden DüV-Bolap'!A:B,2,FALSE)))</f>
        <v/>
      </c>
      <c r="S188" s="484" t="str">
        <f>IF(OR(I188="",F188=""),"",IF(I188&gt;39,"E",IF(F188="leicht",VLOOKUP(I188,'Boden DüV-Bolap'!A:Q,7,FALSE),IF(F188="mittel",VLOOKUP(I188,'Boden DüV-Bolap'!A:K,11,FALSE),IF(F188="schwer",VLOOKUP(I188,'Boden DüV-Bolap'!A:R,15,FALSE))))))</f>
        <v/>
      </c>
      <c r="T188" s="484" t="str">
        <f>IF(OR(J188="",F188=""),"",IF(J188&gt;39,"E",IF(F188="leicht",VLOOKUP(J188,'Boden DüV-Bolap'!A:AA,19,FALSE),IF(F188="mittel",VLOOKUP(J188,'Boden DüV-Bolap'!A:AA,23,FALSE),IF(F188="schwer",VLOOKUP(J188,'Boden DüV-Bolap'!A:AA,27,FALSE))))))</f>
        <v/>
      </c>
    </row>
    <row r="189" spans="1:20" ht="15.75">
      <c r="A189" s="354">
        <v>185</v>
      </c>
      <c r="B189" s="493"/>
      <c r="C189" s="313"/>
      <c r="D189" s="313"/>
      <c r="E189" s="559"/>
      <c r="F189" s="314"/>
      <c r="G189" s="309"/>
      <c r="H189" s="309"/>
      <c r="I189" s="309"/>
      <c r="J189" s="310"/>
      <c r="K189" s="461"/>
      <c r="L189" s="310"/>
      <c r="M189" s="310"/>
      <c r="N189" s="310"/>
      <c r="O189" s="310"/>
      <c r="P189" s="310"/>
      <c r="Q189" s="464"/>
      <c r="R189" s="483" t="str">
        <f>IF(H189="","",IF(H189&gt;39,"E",VLOOKUP(H189,'Boden DüV-Bolap'!A:B,2,FALSE)))</f>
        <v/>
      </c>
      <c r="S189" s="484" t="str">
        <f>IF(OR(I189="",F189=""),"",IF(I189&gt;39,"E",IF(F189="leicht",VLOOKUP(I189,'Boden DüV-Bolap'!A:Q,7,FALSE),IF(F189="mittel",VLOOKUP(I189,'Boden DüV-Bolap'!A:K,11,FALSE),IF(F189="schwer",VLOOKUP(I189,'Boden DüV-Bolap'!A:R,15,FALSE))))))</f>
        <v/>
      </c>
      <c r="T189" s="484" t="str">
        <f>IF(OR(J189="",F189=""),"",IF(J189&gt;39,"E",IF(F189="leicht",VLOOKUP(J189,'Boden DüV-Bolap'!A:AA,19,FALSE),IF(F189="mittel",VLOOKUP(J189,'Boden DüV-Bolap'!A:AA,23,FALSE),IF(F189="schwer",VLOOKUP(J189,'Boden DüV-Bolap'!A:AA,27,FALSE))))))</f>
        <v/>
      </c>
    </row>
    <row r="190" spans="1:20" ht="15.75">
      <c r="A190" s="354">
        <v>186</v>
      </c>
      <c r="B190" s="493"/>
      <c r="C190" s="313"/>
      <c r="D190" s="313"/>
      <c r="E190" s="559"/>
      <c r="F190" s="314"/>
      <c r="G190" s="309"/>
      <c r="H190" s="309"/>
      <c r="I190" s="309"/>
      <c r="J190" s="310"/>
      <c r="K190" s="461"/>
      <c r="L190" s="310"/>
      <c r="M190" s="310"/>
      <c r="N190" s="310"/>
      <c r="O190" s="310"/>
      <c r="P190" s="310"/>
      <c r="Q190" s="464"/>
      <c r="R190" s="483" t="str">
        <f>IF(H190="","",IF(H190&gt;39,"E",VLOOKUP(H190,'Boden DüV-Bolap'!A:B,2,FALSE)))</f>
        <v/>
      </c>
      <c r="S190" s="484" t="str">
        <f>IF(OR(I190="",F190=""),"",IF(I190&gt;39,"E",IF(F190="leicht",VLOOKUP(I190,'Boden DüV-Bolap'!A:Q,7,FALSE),IF(F190="mittel",VLOOKUP(I190,'Boden DüV-Bolap'!A:K,11,FALSE),IF(F190="schwer",VLOOKUP(I190,'Boden DüV-Bolap'!A:R,15,FALSE))))))</f>
        <v/>
      </c>
      <c r="T190" s="484" t="str">
        <f>IF(OR(J190="",F190=""),"",IF(J190&gt;39,"E",IF(F190="leicht",VLOOKUP(J190,'Boden DüV-Bolap'!A:AA,19,FALSE),IF(F190="mittel",VLOOKUP(J190,'Boden DüV-Bolap'!A:AA,23,FALSE),IF(F190="schwer",VLOOKUP(J190,'Boden DüV-Bolap'!A:AA,27,FALSE))))))</f>
        <v/>
      </c>
    </row>
    <row r="191" spans="1:20" ht="15.75">
      <c r="A191" s="354">
        <v>187</v>
      </c>
      <c r="B191" s="493"/>
      <c r="C191" s="313"/>
      <c r="D191" s="313"/>
      <c r="E191" s="559"/>
      <c r="F191" s="314"/>
      <c r="G191" s="309"/>
      <c r="H191" s="309"/>
      <c r="I191" s="309"/>
      <c r="J191" s="310"/>
      <c r="K191" s="461"/>
      <c r="L191" s="310"/>
      <c r="M191" s="310"/>
      <c r="N191" s="310"/>
      <c r="O191" s="310"/>
      <c r="P191" s="310"/>
      <c r="Q191" s="464"/>
      <c r="R191" s="483" t="str">
        <f>IF(H191="","",IF(H191&gt;39,"E",VLOOKUP(H191,'Boden DüV-Bolap'!A:B,2,FALSE)))</f>
        <v/>
      </c>
      <c r="S191" s="484" t="str">
        <f>IF(OR(I191="",F191=""),"",IF(I191&gt;39,"E",IF(F191="leicht",VLOOKUP(I191,'Boden DüV-Bolap'!A:Q,7,FALSE),IF(F191="mittel",VLOOKUP(I191,'Boden DüV-Bolap'!A:K,11,FALSE),IF(F191="schwer",VLOOKUP(I191,'Boden DüV-Bolap'!A:R,15,FALSE))))))</f>
        <v/>
      </c>
      <c r="T191" s="484" t="str">
        <f>IF(OR(J191="",F191=""),"",IF(J191&gt;39,"E",IF(F191="leicht",VLOOKUP(J191,'Boden DüV-Bolap'!A:AA,19,FALSE),IF(F191="mittel",VLOOKUP(J191,'Boden DüV-Bolap'!A:AA,23,FALSE),IF(F191="schwer",VLOOKUP(J191,'Boden DüV-Bolap'!A:AA,27,FALSE))))))</f>
        <v/>
      </c>
    </row>
    <row r="192" spans="1:20" ht="15.75">
      <c r="A192" s="354">
        <v>188</v>
      </c>
      <c r="B192" s="493"/>
      <c r="C192" s="313"/>
      <c r="D192" s="313"/>
      <c r="E192" s="559"/>
      <c r="F192" s="314"/>
      <c r="G192" s="309"/>
      <c r="H192" s="309"/>
      <c r="I192" s="309"/>
      <c r="J192" s="310"/>
      <c r="K192" s="461"/>
      <c r="L192" s="310"/>
      <c r="M192" s="310"/>
      <c r="N192" s="310"/>
      <c r="O192" s="310"/>
      <c r="P192" s="310"/>
      <c r="Q192" s="464"/>
      <c r="R192" s="483" t="str">
        <f>IF(H192="","",IF(H192&gt;39,"E",VLOOKUP(H192,'Boden DüV-Bolap'!A:B,2,FALSE)))</f>
        <v/>
      </c>
      <c r="S192" s="484" t="str">
        <f>IF(OR(I192="",F192=""),"",IF(I192&gt;39,"E",IF(F192="leicht",VLOOKUP(I192,'Boden DüV-Bolap'!A:Q,7,FALSE),IF(F192="mittel",VLOOKUP(I192,'Boden DüV-Bolap'!A:K,11,FALSE),IF(F192="schwer",VLOOKUP(I192,'Boden DüV-Bolap'!A:R,15,FALSE))))))</f>
        <v/>
      </c>
      <c r="T192" s="484" t="str">
        <f>IF(OR(J192="",F192=""),"",IF(J192&gt;39,"E",IF(F192="leicht",VLOOKUP(J192,'Boden DüV-Bolap'!A:AA,19,FALSE),IF(F192="mittel",VLOOKUP(J192,'Boden DüV-Bolap'!A:AA,23,FALSE),IF(F192="schwer",VLOOKUP(J192,'Boden DüV-Bolap'!A:AA,27,FALSE))))))</f>
        <v/>
      </c>
    </row>
    <row r="193" spans="1:20" ht="15.75">
      <c r="A193" s="354">
        <v>189</v>
      </c>
      <c r="B193" s="493"/>
      <c r="C193" s="313"/>
      <c r="D193" s="313"/>
      <c r="E193" s="559"/>
      <c r="F193" s="314"/>
      <c r="G193" s="309"/>
      <c r="H193" s="309"/>
      <c r="I193" s="309"/>
      <c r="J193" s="310"/>
      <c r="K193" s="461"/>
      <c r="L193" s="310"/>
      <c r="M193" s="310"/>
      <c r="N193" s="310"/>
      <c r="O193" s="310"/>
      <c r="P193" s="310"/>
      <c r="Q193" s="464"/>
      <c r="R193" s="483" t="str">
        <f>IF(H193="","",IF(H193&gt;39,"E",VLOOKUP(H193,'Boden DüV-Bolap'!A:B,2,FALSE)))</f>
        <v/>
      </c>
      <c r="S193" s="484" t="str">
        <f>IF(OR(I193="",F193=""),"",IF(I193&gt;39,"E",IF(F193="leicht",VLOOKUP(I193,'Boden DüV-Bolap'!A:Q,7,FALSE),IF(F193="mittel",VLOOKUP(I193,'Boden DüV-Bolap'!A:K,11,FALSE),IF(F193="schwer",VLOOKUP(I193,'Boden DüV-Bolap'!A:R,15,FALSE))))))</f>
        <v/>
      </c>
      <c r="T193" s="484" t="str">
        <f>IF(OR(J193="",F193=""),"",IF(J193&gt;39,"E",IF(F193="leicht",VLOOKUP(J193,'Boden DüV-Bolap'!A:AA,19,FALSE),IF(F193="mittel",VLOOKUP(J193,'Boden DüV-Bolap'!A:AA,23,FALSE),IF(F193="schwer",VLOOKUP(J193,'Boden DüV-Bolap'!A:AA,27,FALSE))))))</f>
        <v/>
      </c>
    </row>
    <row r="194" spans="1:20" ht="15.75">
      <c r="A194" s="354">
        <v>190</v>
      </c>
      <c r="B194" s="493"/>
      <c r="C194" s="313"/>
      <c r="D194" s="313"/>
      <c r="E194" s="559"/>
      <c r="F194" s="314"/>
      <c r="G194" s="309"/>
      <c r="H194" s="309"/>
      <c r="I194" s="309"/>
      <c r="J194" s="310"/>
      <c r="K194" s="461"/>
      <c r="L194" s="310"/>
      <c r="M194" s="310"/>
      <c r="N194" s="310"/>
      <c r="O194" s="310"/>
      <c r="P194" s="310"/>
      <c r="Q194" s="464"/>
      <c r="R194" s="483" t="str">
        <f>IF(H194="","",IF(H194&gt;39,"E",VLOOKUP(H194,'Boden DüV-Bolap'!A:B,2,FALSE)))</f>
        <v/>
      </c>
      <c r="S194" s="484" t="str">
        <f>IF(OR(I194="",F194=""),"",IF(I194&gt;39,"E",IF(F194="leicht",VLOOKUP(I194,'Boden DüV-Bolap'!A:Q,7,FALSE),IF(F194="mittel",VLOOKUP(I194,'Boden DüV-Bolap'!A:K,11,FALSE),IF(F194="schwer",VLOOKUP(I194,'Boden DüV-Bolap'!A:R,15,FALSE))))))</f>
        <v/>
      </c>
      <c r="T194" s="484" t="str">
        <f>IF(OR(J194="",F194=""),"",IF(J194&gt;39,"E",IF(F194="leicht",VLOOKUP(J194,'Boden DüV-Bolap'!A:AA,19,FALSE),IF(F194="mittel",VLOOKUP(J194,'Boden DüV-Bolap'!A:AA,23,FALSE),IF(F194="schwer",VLOOKUP(J194,'Boden DüV-Bolap'!A:AA,27,FALSE))))))</f>
        <v/>
      </c>
    </row>
    <row r="195" spans="1:20" ht="15.75">
      <c r="A195" s="354">
        <v>191</v>
      </c>
      <c r="B195" s="493"/>
      <c r="C195" s="313"/>
      <c r="D195" s="313"/>
      <c r="E195" s="559"/>
      <c r="F195" s="314"/>
      <c r="G195" s="309"/>
      <c r="H195" s="309"/>
      <c r="I195" s="309"/>
      <c r="J195" s="310"/>
      <c r="K195" s="461"/>
      <c r="L195" s="310"/>
      <c r="M195" s="310"/>
      <c r="N195" s="310"/>
      <c r="O195" s="310"/>
      <c r="P195" s="310"/>
      <c r="Q195" s="464"/>
      <c r="R195" s="483" t="str">
        <f>IF(H195="","",IF(H195&gt;39,"E",VLOOKUP(H195,'Boden DüV-Bolap'!A:B,2,FALSE)))</f>
        <v/>
      </c>
      <c r="S195" s="484" t="str">
        <f>IF(OR(I195="",F195=""),"",IF(I195&gt;39,"E",IF(F195="leicht",VLOOKUP(I195,'Boden DüV-Bolap'!A:Q,7,FALSE),IF(F195="mittel",VLOOKUP(I195,'Boden DüV-Bolap'!A:K,11,FALSE),IF(F195="schwer",VLOOKUP(I195,'Boden DüV-Bolap'!A:R,15,FALSE))))))</f>
        <v/>
      </c>
      <c r="T195" s="484" t="str">
        <f>IF(OR(J195="",F195=""),"",IF(J195&gt;39,"E",IF(F195="leicht",VLOOKUP(J195,'Boden DüV-Bolap'!A:AA,19,FALSE),IF(F195="mittel",VLOOKUP(J195,'Boden DüV-Bolap'!A:AA,23,FALSE),IF(F195="schwer",VLOOKUP(J195,'Boden DüV-Bolap'!A:AA,27,FALSE))))))</f>
        <v/>
      </c>
    </row>
    <row r="196" spans="1:20" ht="15.75">
      <c r="A196" s="354">
        <v>192</v>
      </c>
      <c r="B196" s="493"/>
      <c r="C196" s="313"/>
      <c r="D196" s="313"/>
      <c r="E196" s="559"/>
      <c r="F196" s="314"/>
      <c r="G196" s="309"/>
      <c r="H196" s="309"/>
      <c r="I196" s="309"/>
      <c r="J196" s="310"/>
      <c r="K196" s="461"/>
      <c r="L196" s="310"/>
      <c r="M196" s="310"/>
      <c r="N196" s="310"/>
      <c r="O196" s="310"/>
      <c r="P196" s="310"/>
      <c r="Q196" s="464"/>
      <c r="R196" s="483" t="str">
        <f>IF(H196="","",IF(H196&gt;39,"E",VLOOKUP(H196,'Boden DüV-Bolap'!A:B,2,FALSE)))</f>
        <v/>
      </c>
      <c r="S196" s="484" t="str">
        <f>IF(OR(I196="",F196=""),"",IF(I196&gt;39,"E",IF(F196="leicht",VLOOKUP(I196,'Boden DüV-Bolap'!A:Q,7,FALSE),IF(F196="mittel",VLOOKUP(I196,'Boden DüV-Bolap'!A:K,11,FALSE),IF(F196="schwer",VLOOKUP(I196,'Boden DüV-Bolap'!A:R,15,FALSE))))))</f>
        <v/>
      </c>
      <c r="T196" s="484" t="str">
        <f>IF(OR(J196="",F196=""),"",IF(J196&gt;39,"E",IF(F196="leicht",VLOOKUP(J196,'Boden DüV-Bolap'!A:AA,19,FALSE),IF(F196="mittel",VLOOKUP(J196,'Boden DüV-Bolap'!A:AA,23,FALSE),IF(F196="schwer",VLOOKUP(J196,'Boden DüV-Bolap'!A:AA,27,FALSE))))))</f>
        <v/>
      </c>
    </row>
    <row r="197" spans="1:20" ht="15.75">
      <c r="A197" s="354">
        <v>193</v>
      </c>
      <c r="B197" s="493"/>
      <c r="C197" s="313"/>
      <c r="D197" s="313"/>
      <c r="E197" s="559"/>
      <c r="F197" s="314"/>
      <c r="G197" s="309"/>
      <c r="H197" s="309"/>
      <c r="I197" s="309"/>
      <c r="J197" s="310"/>
      <c r="K197" s="461"/>
      <c r="L197" s="310"/>
      <c r="M197" s="310"/>
      <c r="N197" s="310"/>
      <c r="O197" s="310"/>
      <c r="P197" s="310"/>
      <c r="Q197" s="464"/>
      <c r="R197" s="483" t="str">
        <f>IF(H197="","",IF(H197&gt;39,"E",VLOOKUP(H197,'Boden DüV-Bolap'!A:B,2,FALSE)))</f>
        <v/>
      </c>
      <c r="S197" s="484" t="str">
        <f>IF(OR(I197="",F197=""),"",IF(I197&gt;39,"E",IF(F197="leicht",VLOOKUP(I197,'Boden DüV-Bolap'!A:Q,7,FALSE),IF(F197="mittel",VLOOKUP(I197,'Boden DüV-Bolap'!A:K,11,FALSE),IF(F197="schwer",VLOOKUP(I197,'Boden DüV-Bolap'!A:R,15,FALSE))))))</f>
        <v/>
      </c>
      <c r="T197" s="484" t="str">
        <f>IF(OR(J197="",F197=""),"",IF(J197&gt;39,"E",IF(F197="leicht",VLOOKUP(J197,'Boden DüV-Bolap'!A:AA,19,FALSE),IF(F197="mittel",VLOOKUP(J197,'Boden DüV-Bolap'!A:AA,23,FALSE),IF(F197="schwer",VLOOKUP(J197,'Boden DüV-Bolap'!A:AA,27,FALSE))))))</f>
        <v/>
      </c>
    </row>
    <row r="198" spans="1:20" ht="15.75">
      <c r="A198" s="354">
        <v>194</v>
      </c>
      <c r="B198" s="493"/>
      <c r="C198" s="313"/>
      <c r="D198" s="313"/>
      <c r="E198" s="559"/>
      <c r="F198" s="314"/>
      <c r="G198" s="309"/>
      <c r="H198" s="309"/>
      <c r="I198" s="309"/>
      <c r="J198" s="310"/>
      <c r="K198" s="461"/>
      <c r="L198" s="310"/>
      <c r="M198" s="310"/>
      <c r="N198" s="310"/>
      <c r="O198" s="310"/>
      <c r="P198" s="310"/>
      <c r="Q198" s="464"/>
      <c r="R198" s="483" t="str">
        <f>IF(H198="","",IF(H198&gt;39,"E",VLOOKUP(H198,'Boden DüV-Bolap'!A:B,2,FALSE)))</f>
        <v/>
      </c>
      <c r="S198" s="484" t="str">
        <f>IF(OR(I198="",F198=""),"",IF(I198&gt;39,"E",IF(F198="leicht",VLOOKUP(I198,'Boden DüV-Bolap'!A:Q,7,FALSE),IF(F198="mittel",VLOOKUP(I198,'Boden DüV-Bolap'!A:K,11,FALSE),IF(F198="schwer",VLOOKUP(I198,'Boden DüV-Bolap'!A:R,15,FALSE))))))</f>
        <v/>
      </c>
      <c r="T198" s="484" t="str">
        <f>IF(OR(J198="",F198=""),"",IF(J198&gt;39,"E",IF(F198="leicht",VLOOKUP(J198,'Boden DüV-Bolap'!A:AA,19,FALSE),IF(F198="mittel",VLOOKUP(J198,'Boden DüV-Bolap'!A:AA,23,FALSE),IF(F198="schwer",VLOOKUP(J198,'Boden DüV-Bolap'!A:AA,27,FALSE))))))</f>
        <v/>
      </c>
    </row>
    <row r="199" spans="1:20" ht="15.75">
      <c r="A199" s="354">
        <v>195</v>
      </c>
      <c r="B199" s="493"/>
      <c r="C199" s="313"/>
      <c r="D199" s="313"/>
      <c r="E199" s="559"/>
      <c r="F199" s="314"/>
      <c r="G199" s="309"/>
      <c r="H199" s="309"/>
      <c r="I199" s="309"/>
      <c r="J199" s="310"/>
      <c r="K199" s="461"/>
      <c r="L199" s="310"/>
      <c r="M199" s="310"/>
      <c r="N199" s="310"/>
      <c r="O199" s="310"/>
      <c r="P199" s="310"/>
      <c r="Q199" s="464"/>
      <c r="R199" s="483" t="str">
        <f>IF(H199="","",IF(H199&gt;39,"E",VLOOKUP(H199,'Boden DüV-Bolap'!A:B,2,FALSE)))</f>
        <v/>
      </c>
      <c r="S199" s="484" t="str">
        <f>IF(OR(I199="",F199=""),"",IF(I199&gt;39,"E",IF(F199="leicht",VLOOKUP(I199,'Boden DüV-Bolap'!A:Q,7,FALSE),IF(F199="mittel",VLOOKUP(I199,'Boden DüV-Bolap'!A:K,11,FALSE),IF(F199="schwer",VLOOKUP(I199,'Boden DüV-Bolap'!A:R,15,FALSE))))))</f>
        <v/>
      </c>
      <c r="T199" s="484" t="str">
        <f>IF(OR(J199="",F199=""),"",IF(J199&gt;39,"E",IF(F199="leicht",VLOOKUP(J199,'Boden DüV-Bolap'!A:AA,19,FALSE),IF(F199="mittel",VLOOKUP(J199,'Boden DüV-Bolap'!A:AA,23,FALSE),IF(F199="schwer",VLOOKUP(J199,'Boden DüV-Bolap'!A:AA,27,FALSE))))))</f>
        <v/>
      </c>
    </row>
    <row r="200" spans="1:20" ht="15.75">
      <c r="A200" s="354">
        <v>196</v>
      </c>
      <c r="B200" s="493"/>
      <c r="C200" s="313"/>
      <c r="D200" s="313"/>
      <c r="E200" s="559"/>
      <c r="F200" s="314"/>
      <c r="G200" s="309"/>
      <c r="H200" s="309"/>
      <c r="I200" s="309"/>
      <c r="J200" s="310"/>
      <c r="K200" s="461"/>
      <c r="L200" s="310"/>
      <c r="M200" s="310"/>
      <c r="N200" s="310"/>
      <c r="O200" s="310"/>
      <c r="P200" s="310"/>
      <c r="Q200" s="464"/>
      <c r="R200" s="483" t="str">
        <f>IF(H200="","",IF(H200&gt;39,"E",VLOOKUP(H200,'Boden DüV-Bolap'!A:B,2,FALSE)))</f>
        <v/>
      </c>
      <c r="S200" s="484" t="str">
        <f>IF(OR(I200="",F200=""),"",IF(I200&gt;39,"E",IF(F200="leicht",VLOOKUP(I200,'Boden DüV-Bolap'!A:Q,7,FALSE),IF(F200="mittel",VLOOKUP(I200,'Boden DüV-Bolap'!A:K,11,FALSE),IF(F200="schwer",VLOOKUP(I200,'Boden DüV-Bolap'!A:R,15,FALSE))))))</f>
        <v/>
      </c>
      <c r="T200" s="484" t="str">
        <f>IF(OR(J200="",F200=""),"",IF(J200&gt;39,"E",IF(F200="leicht",VLOOKUP(J200,'Boden DüV-Bolap'!A:AA,19,FALSE),IF(F200="mittel",VLOOKUP(J200,'Boden DüV-Bolap'!A:AA,23,FALSE),IF(F200="schwer",VLOOKUP(J200,'Boden DüV-Bolap'!A:AA,27,FALSE))))))</f>
        <v/>
      </c>
    </row>
    <row r="201" spans="1:20" ht="15.75">
      <c r="A201" s="354">
        <v>197</v>
      </c>
      <c r="B201" s="493"/>
      <c r="C201" s="313"/>
      <c r="D201" s="313"/>
      <c r="E201" s="559"/>
      <c r="F201" s="314"/>
      <c r="G201" s="309"/>
      <c r="H201" s="309"/>
      <c r="I201" s="309"/>
      <c r="J201" s="310"/>
      <c r="K201" s="461"/>
      <c r="L201" s="310"/>
      <c r="M201" s="310"/>
      <c r="N201" s="310"/>
      <c r="O201" s="310"/>
      <c r="P201" s="310"/>
      <c r="Q201" s="464"/>
      <c r="R201" s="483" t="str">
        <f>IF(H201="","",IF(H201&gt;39,"E",VLOOKUP(H201,'Boden DüV-Bolap'!A:B,2,FALSE)))</f>
        <v/>
      </c>
      <c r="S201" s="484" t="str">
        <f>IF(OR(I201="",F201=""),"",IF(I201&gt;39,"E",IF(F201="leicht",VLOOKUP(I201,'Boden DüV-Bolap'!A:Q,7,FALSE),IF(F201="mittel",VLOOKUP(I201,'Boden DüV-Bolap'!A:K,11,FALSE),IF(F201="schwer",VLOOKUP(I201,'Boden DüV-Bolap'!A:R,15,FALSE))))))</f>
        <v/>
      </c>
      <c r="T201" s="484" t="str">
        <f>IF(OR(J201="",F201=""),"",IF(J201&gt;39,"E",IF(F201="leicht",VLOOKUP(J201,'Boden DüV-Bolap'!A:AA,19,FALSE),IF(F201="mittel",VLOOKUP(J201,'Boden DüV-Bolap'!A:AA,23,FALSE),IF(F201="schwer",VLOOKUP(J201,'Boden DüV-Bolap'!A:AA,27,FALSE))))))</f>
        <v/>
      </c>
    </row>
    <row r="202" spans="1:20" ht="15.75">
      <c r="A202" s="354">
        <v>198</v>
      </c>
      <c r="B202" s="493"/>
      <c r="C202" s="313"/>
      <c r="D202" s="313"/>
      <c r="E202" s="559"/>
      <c r="F202" s="314"/>
      <c r="G202" s="309"/>
      <c r="H202" s="309"/>
      <c r="I202" s="309"/>
      <c r="J202" s="310"/>
      <c r="K202" s="461"/>
      <c r="L202" s="310"/>
      <c r="M202" s="310"/>
      <c r="N202" s="310"/>
      <c r="O202" s="310"/>
      <c r="P202" s="310"/>
      <c r="Q202" s="464"/>
      <c r="R202" s="483" t="str">
        <f>IF(H202="","",IF(H202&gt;39,"E",VLOOKUP(H202,'Boden DüV-Bolap'!A:B,2,FALSE)))</f>
        <v/>
      </c>
      <c r="S202" s="484" t="str">
        <f>IF(OR(I202="",F202=""),"",IF(I202&gt;39,"E",IF(F202="leicht",VLOOKUP(I202,'Boden DüV-Bolap'!A:Q,7,FALSE),IF(F202="mittel",VLOOKUP(I202,'Boden DüV-Bolap'!A:K,11,FALSE),IF(F202="schwer",VLOOKUP(I202,'Boden DüV-Bolap'!A:R,15,FALSE))))))</f>
        <v/>
      </c>
      <c r="T202" s="484" t="str">
        <f>IF(OR(J202="",F202=""),"",IF(J202&gt;39,"E",IF(F202="leicht",VLOOKUP(J202,'Boden DüV-Bolap'!A:AA,19,FALSE),IF(F202="mittel",VLOOKUP(J202,'Boden DüV-Bolap'!A:AA,23,FALSE),IF(F202="schwer",VLOOKUP(J202,'Boden DüV-Bolap'!A:AA,27,FALSE))))))</f>
        <v/>
      </c>
    </row>
    <row r="203" spans="1:20" ht="15.75">
      <c r="A203" s="354">
        <v>199</v>
      </c>
      <c r="B203" s="493"/>
      <c r="C203" s="313"/>
      <c r="D203" s="313"/>
      <c r="E203" s="559"/>
      <c r="F203" s="314"/>
      <c r="G203" s="309"/>
      <c r="H203" s="309"/>
      <c r="I203" s="309"/>
      <c r="J203" s="310"/>
      <c r="K203" s="461"/>
      <c r="L203" s="310"/>
      <c r="M203" s="310"/>
      <c r="N203" s="310"/>
      <c r="O203" s="310"/>
      <c r="P203" s="310"/>
      <c r="Q203" s="464"/>
      <c r="R203" s="483" t="str">
        <f>IF(H203="","",IF(H203&gt;39,"E",VLOOKUP(H203,'Boden DüV-Bolap'!A:B,2,FALSE)))</f>
        <v/>
      </c>
      <c r="S203" s="484" t="str">
        <f>IF(OR(I203="",F203=""),"",IF(I203&gt;39,"E",IF(F203="leicht",VLOOKUP(I203,'Boden DüV-Bolap'!A:Q,7,FALSE),IF(F203="mittel",VLOOKUP(I203,'Boden DüV-Bolap'!A:K,11,FALSE),IF(F203="schwer",VLOOKUP(I203,'Boden DüV-Bolap'!A:R,15,FALSE))))))</f>
        <v/>
      </c>
      <c r="T203" s="484" t="str">
        <f>IF(OR(J203="",F203=""),"",IF(J203&gt;39,"E",IF(F203="leicht",VLOOKUP(J203,'Boden DüV-Bolap'!A:AA,19,FALSE),IF(F203="mittel",VLOOKUP(J203,'Boden DüV-Bolap'!A:AA,23,FALSE),IF(F203="schwer",VLOOKUP(J203,'Boden DüV-Bolap'!A:AA,27,FALSE))))))</f>
        <v/>
      </c>
    </row>
    <row r="204" spans="1:20" ht="15.75">
      <c r="A204" s="354">
        <v>200</v>
      </c>
      <c r="B204" s="493"/>
      <c r="C204" s="313"/>
      <c r="D204" s="313"/>
      <c r="E204" s="559"/>
      <c r="F204" s="314"/>
      <c r="G204" s="309"/>
      <c r="H204" s="309"/>
      <c r="I204" s="309"/>
      <c r="J204" s="310"/>
      <c r="K204" s="461"/>
      <c r="L204" s="310"/>
      <c r="M204" s="310"/>
      <c r="N204" s="310"/>
      <c r="O204" s="310"/>
      <c r="P204" s="310"/>
      <c r="Q204" s="464"/>
      <c r="R204" s="483" t="str">
        <f>IF(H204="","",IF(H204&gt;39,"E",VLOOKUP(H204,'Boden DüV-Bolap'!A:B,2,FALSE)))</f>
        <v/>
      </c>
      <c r="S204" s="484" t="str">
        <f>IF(OR(I204="",F204=""),"",IF(I204&gt;39,"E",IF(F204="leicht",VLOOKUP(I204,'Boden DüV-Bolap'!A:Q,7,FALSE),IF(F204="mittel",VLOOKUP(I204,'Boden DüV-Bolap'!A:K,11,FALSE),IF(F204="schwer",VLOOKUP(I204,'Boden DüV-Bolap'!A:R,15,FALSE))))))</f>
        <v/>
      </c>
      <c r="T204" s="484" t="str">
        <f>IF(OR(J204="",F204=""),"",IF(J204&gt;39,"E",IF(F204="leicht",VLOOKUP(J204,'Boden DüV-Bolap'!A:AA,19,FALSE),IF(F204="mittel",VLOOKUP(J204,'Boden DüV-Bolap'!A:AA,23,FALSE),IF(F204="schwer",VLOOKUP(J204,'Boden DüV-Bolap'!A:AA,27,FALSE))))))</f>
        <v/>
      </c>
    </row>
    <row r="205" spans="1:20" ht="15.75">
      <c r="A205" s="354">
        <v>201</v>
      </c>
      <c r="B205" s="493"/>
      <c r="C205" s="313"/>
      <c r="D205" s="313"/>
      <c r="E205" s="559"/>
      <c r="F205" s="314"/>
      <c r="G205" s="309"/>
      <c r="H205" s="309"/>
      <c r="I205" s="309"/>
      <c r="J205" s="310"/>
      <c r="K205" s="461"/>
      <c r="L205" s="310"/>
      <c r="M205" s="310"/>
      <c r="N205" s="310"/>
      <c r="O205" s="310"/>
      <c r="P205" s="310"/>
      <c r="Q205" s="464"/>
      <c r="R205" s="483" t="str">
        <f>IF(H205="","",IF(H205&gt;39,"E",VLOOKUP(H205,'Boden DüV-Bolap'!A:B,2,FALSE)))</f>
        <v/>
      </c>
      <c r="S205" s="484" t="str">
        <f>IF(OR(I205="",F205=""),"",IF(I205&gt;39,"E",IF(F205="leicht",VLOOKUP(I205,'Boden DüV-Bolap'!A:Q,7,FALSE),IF(F205="mittel",VLOOKUP(I205,'Boden DüV-Bolap'!A:K,11,FALSE),IF(F205="schwer",VLOOKUP(I205,'Boden DüV-Bolap'!A:R,15,FALSE))))))</f>
        <v/>
      </c>
      <c r="T205" s="484" t="str">
        <f>IF(OR(J205="",F205=""),"",IF(J205&gt;39,"E",IF(F205="leicht",VLOOKUP(J205,'Boden DüV-Bolap'!A:AA,19,FALSE),IF(F205="mittel",VLOOKUP(J205,'Boden DüV-Bolap'!A:AA,23,FALSE),IF(F205="schwer",VLOOKUP(J205,'Boden DüV-Bolap'!A:AA,27,FALSE))))))</f>
        <v/>
      </c>
    </row>
    <row r="206" spans="1:20" ht="15.75">
      <c r="A206" s="354">
        <v>202</v>
      </c>
      <c r="B206" s="493"/>
      <c r="C206" s="313"/>
      <c r="D206" s="313"/>
      <c r="E206" s="559"/>
      <c r="F206" s="314"/>
      <c r="G206" s="309"/>
      <c r="H206" s="309"/>
      <c r="I206" s="309"/>
      <c r="J206" s="310"/>
      <c r="K206" s="461"/>
      <c r="L206" s="310"/>
      <c r="M206" s="310"/>
      <c r="N206" s="310"/>
      <c r="O206" s="310"/>
      <c r="P206" s="310"/>
      <c r="Q206" s="464"/>
      <c r="R206" s="483" t="str">
        <f>IF(H206="","",IF(H206&gt;39,"E",VLOOKUP(H206,'Boden DüV-Bolap'!A:B,2,FALSE)))</f>
        <v/>
      </c>
      <c r="S206" s="484" t="str">
        <f>IF(OR(I206="",F206=""),"",IF(I206&gt;39,"E",IF(F206="leicht",VLOOKUP(I206,'Boden DüV-Bolap'!A:Q,7,FALSE),IF(F206="mittel",VLOOKUP(I206,'Boden DüV-Bolap'!A:K,11,FALSE),IF(F206="schwer",VLOOKUP(I206,'Boden DüV-Bolap'!A:R,15,FALSE))))))</f>
        <v/>
      </c>
      <c r="T206" s="484" t="str">
        <f>IF(OR(J206="",F206=""),"",IF(J206&gt;39,"E",IF(F206="leicht",VLOOKUP(J206,'Boden DüV-Bolap'!A:AA,19,FALSE),IF(F206="mittel",VLOOKUP(J206,'Boden DüV-Bolap'!A:AA,23,FALSE),IF(F206="schwer",VLOOKUP(J206,'Boden DüV-Bolap'!A:AA,27,FALSE))))))</f>
        <v/>
      </c>
    </row>
    <row r="207" spans="1:20" ht="15.75">
      <c r="A207" s="354">
        <v>203</v>
      </c>
      <c r="B207" s="493"/>
      <c r="C207" s="313"/>
      <c r="D207" s="313"/>
      <c r="E207" s="559"/>
      <c r="F207" s="314"/>
      <c r="G207" s="309"/>
      <c r="H207" s="309"/>
      <c r="I207" s="309"/>
      <c r="J207" s="310"/>
      <c r="K207" s="461"/>
      <c r="L207" s="310"/>
      <c r="M207" s="310"/>
      <c r="N207" s="310"/>
      <c r="O207" s="310"/>
      <c r="P207" s="310"/>
      <c r="Q207" s="464"/>
      <c r="R207" s="483" t="str">
        <f>IF(H207="","",IF(H207&gt;39,"E",VLOOKUP(H207,'Boden DüV-Bolap'!A:B,2,FALSE)))</f>
        <v/>
      </c>
      <c r="S207" s="484" t="str">
        <f>IF(OR(I207="",F207=""),"",IF(I207&gt;39,"E",IF(F207="leicht",VLOOKUP(I207,'Boden DüV-Bolap'!A:Q,7,FALSE),IF(F207="mittel",VLOOKUP(I207,'Boden DüV-Bolap'!A:K,11,FALSE),IF(F207="schwer",VLOOKUP(I207,'Boden DüV-Bolap'!A:R,15,FALSE))))))</f>
        <v/>
      </c>
      <c r="T207" s="484" t="str">
        <f>IF(OR(J207="",F207=""),"",IF(J207&gt;39,"E",IF(F207="leicht",VLOOKUP(J207,'Boden DüV-Bolap'!A:AA,19,FALSE),IF(F207="mittel",VLOOKUP(J207,'Boden DüV-Bolap'!A:AA,23,FALSE),IF(F207="schwer",VLOOKUP(J207,'Boden DüV-Bolap'!A:AA,27,FALSE))))))</f>
        <v/>
      </c>
    </row>
    <row r="208" spans="1:20" ht="15.75">
      <c r="A208" s="354">
        <v>204</v>
      </c>
      <c r="B208" s="493"/>
      <c r="C208" s="313"/>
      <c r="D208" s="313"/>
      <c r="E208" s="559"/>
      <c r="F208" s="314"/>
      <c r="G208" s="309"/>
      <c r="H208" s="309"/>
      <c r="I208" s="309"/>
      <c r="J208" s="310"/>
      <c r="K208" s="461"/>
      <c r="L208" s="310"/>
      <c r="M208" s="310"/>
      <c r="N208" s="310"/>
      <c r="O208" s="310"/>
      <c r="P208" s="310"/>
      <c r="Q208" s="464"/>
      <c r="R208" s="483" t="str">
        <f>IF(H208="","",IF(H208&gt;39,"E",VLOOKUP(H208,'Boden DüV-Bolap'!A:B,2,FALSE)))</f>
        <v/>
      </c>
      <c r="S208" s="484" t="str">
        <f>IF(OR(I208="",F208=""),"",IF(I208&gt;39,"E",IF(F208="leicht",VLOOKUP(I208,'Boden DüV-Bolap'!A:Q,7,FALSE),IF(F208="mittel",VLOOKUP(I208,'Boden DüV-Bolap'!A:K,11,FALSE),IF(F208="schwer",VLOOKUP(I208,'Boden DüV-Bolap'!A:R,15,FALSE))))))</f>
        <v/>
      </c>
      <c r="T208" s="484" t="str">
        <f>IF(OR(J208="",F208=""),"",IF(J208&gt;39,"E",IF(F208="leicht",VLOOKUP(J208,'Boden DüV-Bolap'!A:AA,19,FALSE),IF(F208="mittel",VLOOKUP(J208,'Boden DüV-Bolap'!A:AA,23,FALSE),IF(F208="schwer",VLOOKUP(J208,'Boden DüV-Bolap'!A:AA,27,FALSE))))))</f>
        <v/>
      </c>
    </row>
    <row r="209" spans="1:20" ht="15.75">
      <c r="A209" s="354">
        <v>205</v>
      </c>
      <c r="B209" s="493"/>
      <c r="C209" s="313"/>
      <c r="D209" s="313"/>
      <c r="E209" s="559"/>
      <c r="F209" s="314"/>
      <c r="G209" s="309"/>
      <c r="H209" s="309"/>
      <c r="I209" s="309"/>
      <c r="J209" s="310"/>
      <c r="K209" s="461"/>
      <c r="L209" s="310"/>
      <c r="M209" s="310"/>
      <c r="N209" s="310"/>
      <c r="O209" s="310"/>
      <c r="P209" s="310"/>
      <c r="Q209" s="464"/>
      <c r="R209" s="483" t="str">
        <f>IF(H209="","",IF(H209&gt;39,"E",VLOOKUP(H209,'Boden DüV-Bolap'!A:B,2,FALSE)))</f>
        <v/>
      </c>
      <c r="S209" s="484" t="str">
        <f>IF(OR(I209="",F209=""),"",IF(I209&gt;39,"E",IF(F209="leicht",VLOOKUP(I209,'Boden DüV-Bolap'!A:Q,7,FALSE),IF(F209="mittel",VLOOKUP(I209,'Boden DüV-Bolap'!A:K,11,FALSE),IF(F209="schwer",VLOOKUP(I209,'Boden DüV-Bolap'!A:R,15,FALSE))))))</f>
        <v/>
      </c>
      <c r="T209" s="484" t="str">
        <f>IF(OR(J209="",F209=""),"",IF(J209&gt;39,"E",IF(F209="leicht",VLOOKUP(J209,'Boden DüV-Bolap'!A:AA,19,FALSE),IF(F209="mittel",VLOOKUP(J209,'Boden DüV-Bolap'!A:AA,23,FALSE),IF(F209="schwer",VLOOKUP(J209,'Boden DüV-Bolap'!A:AA,27,FALSE))))))</f>
        <v/>
      </c>
    </row>
    <row r="210" spans="1:20" ht="15.75">
      <c r="A210" s="354">
        <v>206</v>
      </c>
      <c r="B210" s="493"/>
      <c r="C210" s="313"/>
      <c r="D210" s="313"/>
      <c r="E210" s="559"/>
      <c r="F210" s="314"/>
      <c r="G210" s="309"/>
      <c r="H210" s="309"/>
      <c r="I210" s="309"/>
      <c r="J210" s="310"/>
      <c r="K210" s="461"/>
      <c r="L210" s="310"/>
      <c r="M210" s="310"/>
      <c r="N210" s="310"/>
      <c r="O210" s="310"/>
      <c r="P210" s="310"/>
      <c r="Q210" s="464"/>
      <c r="R210" s="483" t="str">
        <f>IF(H210="","",IF(H210&gt;39,"E",VLOOKUP(H210,'Boden DüV-Bolap'!A:B,2,FALSE)))</f>
        <v/>
      </c>
      <c r="S210" s="484" t="str">
        <f>IF(OR(I210="",F210=""),"",IF(I210&gt;39,"E",IF(F210="leicht",VLOOKUP(I210,'Boden DüV-Bolap'!A:Q,7,FALSE),IF(F210="mittel",VLOOKUP(I210,'Boden DüV-Bolap'!A:K,11,FALSE),IF(F210="schwer",VLOOKUP(I210,'Boden DüV-Bolap'!A:R,15,FALSE))))))</f>
        <v/>
      </c>
      <c r="T210" s="484" t="str">
        <f>IF(OR(J210="",F210=""),"",IF(J210&gt;39,"E",IF(F210="leicht",VLOOKUP(J210,'Boden DüV-Bolap'!A:AA,19,FALSE),IF(F210="mittel",VLOOKUP(J210,'Boden DüV-Bolap'!A:AA,23,FALSE),IF(F210="schwer",VLOOKUP(J210,'Boden DüV-Bolap'!A:AA,27,FALSE))))))</f>
        <v/>
      </c>
    </row>
    <row r="211" spans="1:20" ht="15.75">
      <c r="A211" s="354">
        <v>207</v>
      </c>
      <c r="B211" s="493"/>
      <c r="C211" s="313"/>
      <c r="D211" s="313"/>
      <c r="E211" s="559"/>
      <c r="F211" s="314"/>
      <c r="G211" s="309"/>
      <c r="H211" s="309"/>
      <c r="I211" s="309"/>
      <c r="J211" s="310"/>
      <c r="K211" s="461"/>
      <c r="L211" s="310"/>
      <c r="M211" s="310"/>
      <c r="N211" s="310"/>
      <c r="O211" s="310"/>
      <c r="P211" s="310"/>
      <c r="Q211" s="464"/>
      <c r="R211" s="483" t="str">
        <f>IF(H211="","",IF(H211&gt;39,"E",VLOOKUP(H211,'Boden DüV-Bolap'!A:B,2,FALSE)))</f>
        <v/>
      </c>
      <c r="S211" s="484" t="str">
        <f>IF(OR(I211="",F211=""),"",IF(I211&gt;39,"E",IF(F211="leicht",VLOOKUP(I211,'Boden DüV-Bolap'!A:Q,7,FALSE),IF(F211="mittel",VLOOKUP(I211,'Boden DüV-Bolap'!A:K,11,FALSE),IF(F211="schwer",VLOOKUP(I211,'Boden DüV-Bolap'!A:R,15,FALSE))))))</f>
        <v/>
      </c>
      <c r="T211" s="484" t="str">
        <f>IF(OR(J211="",F211=""),"",IF(J211&gt;39,"E",IF(F211="leicht",VLOOKUP(J211,'Boden DüV-Bolap'!A:AA,19,FALSE),IF(F211="mittel",VLOOKUP(J211,'Boden DüV-Bolap'!A:AA,23,FALSE),IF(F211="schwer",VLOOKUP(J211,'Boden DüV-Bolap'!A:AA,27,FALSE))))))</f>
        <v/>
      </c>
    </row>
    <row r="212" spans="1:20" ht="15.75">
      <c r="A212" s="354">
        <v>208</v>
      </c>
      <c r="B212" s="493"/>
      <c r="C212" s="313"/>
      <c r="D212" s="313"/>
      <c r="E212" s="559"/>
      <c r="F212" s="314"/>
      <c r="G212" s="309"/>
      <c r="H212" s="309"/>
      <c r="I212" s="309"/>
      <c r="J212" s="310"/>
      <c r="K212" s="461"/>
      <c r="L212" s="310"/>
      <c r="M212" s="310"/>
      <c r="N212" s="310"/>
      <c r="O212" s="310"/>
      <c r="P212" s="310"/>
      <c r="Q212" s="464"/>
      <c r="R212" s="483" t="str">
        <f>IF(H212="","",IF(H212&gt;39,"E",VLOOKUP(H212,'Boden DüV-Bolap'!A:B,2,FALSE)))</f>
        <v/>
      </c>
      <c r="S212" s="484" t="str">
        <f>IF(OR(I212="",F212=""),"",IF(I212&gt;39,"E",IF(F212="leicht",VLOOKUP(I212,'Boden DüV-Bolap'!A:Q,7,FALSE),IF(F212="mittel",VLOOKUP(I212,'Boden DüV-Bolap'!A:K,11,FALSE),IF(F212="schwer",VLOOKUP(I212,'Boden DüV-Bolap'!A:R,15,FALSE))))))</f>
        <v/>
      </c>
      <c r="T212" s="484" t="str">
        <f>IF(OR(J212="",F212=""),"",IF(J212&gt;39,"E",IF(F212="leicht",VLOOKUP(J212,'Boden DüV-Bolap'!A:AA,19,FALSE),IF(F212="mittel",VLOOKUP(J212,'Boden DüV-Bolap'!A:AA,23,FALSE),IF(F212="schwer",VLOOKUP(J212,'Boden DüV-Bolap'!A:AA,27,FALSE))))))</f>
        <v/>
      </c>
    </row>
    <row r="213" spans="1:20" ht="15.75">
      <c r="A213" s="354">
        <v>209</v>
      </c>
      <c r="B213" s="493"/>
      <c r="C213" s="313"/>
      <c r="D213" s="313"/>
      <c r="E213" s="559"/>
      <c r="F213" s="314"/>
      <c r="G213" s="309"/>
      <c r="H213" s="309"/>
      <c r="I213" s="309"/>
      <c r="J213" s="310"/>
      <c r="K213" s="461"/>
      <c r="L213" s="310"/>
      <c r="M213" s="310"/>
      <c r="N213" s="310"/>
      <c r="O213" s="310"/>
      <c r="P213" s="310"/>
      <c r="Q213" s="464"/>
      <c r="R213" s="483" t="str">
        <f>IF(H213="","",IF(H213&gt;39,"E",VLOOKUP(H213,'Boden DüV-Bolap'!A:B,2,FALSE)))</f>
        <v/>
      </c>
      <c r="S213" s="484" t="str">
        <f>IF(OR(I213="",F213=""),"",IF(I213&gt;39,"E",IF(F213="leicht",VLOOKUP(I213,'Boden DüV-Bolap'!A:Q,7,FALSE),IF(F213="mittel",VLOOKUP(I213,'Boden DüV-Bolap'!A:K,11,FALSE),IF(F213="schwer",VLOOKUP(I213,'Boden DüV-Bolap'!A:R,15,FALSE))))))</f>
        <v/>
      </c>
      <c r="T213" s="484" t="str">
        <f>IF(OR(J213="",F213=""),"",IF(J213&gt;39,"E",IF(F213="leicht",VLOOKUP(J213,'Boden DüV-Bolap'!A:AA,19,FALSE),IF(F213="mittel",VLOOKUP(J213,'Boden DüV-Bolap'!A:AA,23,FALSE),IF(F213="schwer",VLOOKUP(J213,'Boden DüV-Bolap'!A:AA,27,FALSE))))))</f>
        <v/>
      </c>
    </row>
    <row r="214" spans="1:20" ht="15.75">
      <c r="A214" s="354">
        <v>210</v>
      </c>
      <c r="B214" s="493"/>
      <c r="C214" s="313"/>
      <c r="D214" s="313"/>
      <c r="E214" s="559"/>
      <c r="F214" s="314"/>
      <c r="G214" s="309"/>
      <c r="H214" s="309"/>
      <c r="I214" s="309"/>
      <c r="J214" s="310"/>
      <c r="K214" s="461"/>
      <c r="L214" s="310"/>
      <c r="M214" s="310"/>
      <c r="N214" s="310"/>
      <c r="O214" s="310"/>
      <c r="P214" s="310"/>
      <c r="Q214" s="464"/>
      <c r="R214" s="483" t="str">
        <f>IF(H214="","",IF(H214&gt;39,"E",VLOOKUP(H214,'Boden DüV-Bolap'!A:B,2,FALSE)))</f>
        <v/>
      </c>
      <c r="S214" s="484" t="str">
        <f>IF(OR(I214="",F214=""),"",IF(I214&gt;39,"E",IF(F214="leicht",VLOOKUP(I214,'Boden DüV-Bolap'!A:Q,7,FALSE),IF(F214="mittel",VLOOKUP(I214,'Boden DüV-Bolap'!A:K,11,FALSE),IF(F214="schwer",VLOOKUP(I214,'Boden DüV-Bolap'!A:R,15,FALSE))))))</f>
        <v/>
      </c>
      <c r="T214" s="484" t="str">
        <f>IF(OR(J214="",F214=""),"",IF(J214&gt;39,"E",IF(F214="leicht",VLOOKUP(J214,'Boden DüV-Bolap'!A:AA,19,FALSE),IF(F214="mittel",VLOOKUP(J214,'Boden DüV-Bolap'!A:AA,23,FALSE),IF(F214="schwer",VLOOKUP(J214,'Boden DüV-Bolap'!A:AA,27,FALSE))))))</f>
        <v/>
      </c>
    </row>
    <row r="215" spans="1:20" ht="15.75">
      <c r="A215" s="354">
        <v>211</v>
      </c>
      <c r="B215" s="493"/>
      <c r="C215" s="313"/>
      <c r="D215" s="313"/>
      <c r="E215" s="559"/>
      <c r="F215" s="314"/>
      <c r="G215" s="309"/>
      <c r="H215" s="309"/>
      <c r="I215" s="309"/>
      <c r="J215" s="310"/>
      <c r="K215" s="461"/>
      <c r="L215" s="310"/>
      <c r="M215" s="310"/>
      <c r="N215" s="310"/>
      <c r="O215" s="310"/>
      <c r="P215" s="310"/>
      <c r="Q215" s="464"/>
      <c r="R215" s="483" t="str">
        <f>IF(H215="","",IF(H215&gt;39,"E",VLOOKUP(H215,'Boden DüV-Bolap'!A:B,2,FALSE)))</f>
        <v/>
      </c>
      <c r="S215" s="484" t="str">
        <f>IF(OR(I215="",F215=""),"",IF(I215&gt;39,"E",IF(F215="leicht",VLOOKUP(I215,'Boden DüV-Bolap'!A:Q,7,FALSE),IF(F215="mittel",VLOOKUP(I215,'Boden DüV-Bolap'!A:K,11,FALSE),IF(F215="schwer",VLOOKUP(I215,'Boden DüV-Bolap'!A:R,15,FALSE))))))</f>
        <v/>
      </c>
      <c r="T215" s="484" t="str">
        <f>IF(OR(J215="",F215=""),"",IF(J215&gt;39,"E",IF(F215="leicht",VLOOKUP(J215,'Boden DüV-Bolap'!A:AA,19,FALSE),IF(F215="mittel",VLOOKUP(J215,'Boden DüV-Bolap'!A:AA,23,FALSE),IF(F215="schwer",VLOOKUP(J215,'Boden DüV-Bolap'!A:AA,27,FALSE))))))</f>
        <v/>
      </c>
    </row>
    <row r="216" spans="1:20" ht="15.75">
      <c r="A216" s="354">
        <v>212</v>
      </c>
      <c r="B216" s="493"/>
      <c r="C216" s="313"/>
      <c r="D216" s="313"/>
      <c r="E216" s="559"/>
      <c r="F216" s="314"/>
      <c r="G216" s="309"/>
      <c r="H216" s="309"/>
      <c r="I216" s="309"/>
      <c r="J216" s="310"/>
      <c r="K216" s="461"/>
      <c r="L216" s="310"/>
      <c r="M216" s="310"/>
      <c r="N216" s="310"/>
      <c r="O216" s="310"/>
      <c r="P216" s="310"/>
      <c r="Q216" s="464"/>
      <c r="R216" s="483" t="str">
        <f>IF(H216="","",IF(H216&gt;39,"E",VLOOKUP(H216,'Boden DüV-Bolap'!A:B,2,FALSE)))</f>
        <v/>
      </c>
      <c r="S216" s="484" t="str">
        <f>IF(OR(I216="",F216=""),"",IF(I216&gt;39,"E",IF(F216="leicht",VLOOKUP(I216,'Boden DüV-Bolap'!A:Q,7,FALSE),IF(F216="mittel",VLOOKUP(I216,'Boden DüV-Bolap'!A:K,11,FALSE),IF(F216="schwer",VLOOKUP(I216,'Boden DüV-Bolap'!A:R,15,FALSE))))))</f>
        <v/>
      </c>
      <c r="T216" s="484" t="str">
        <f>IF(OR(J216="",F216=""),"",IF(J216&gt;39,"E",IF(F216="leicht",VLOOKUP(J216,'Boden DüV-Bolap'!A:AA,19,FALSE),IF(F216="mittel",VLOOKUP(J216,'Boden DüV-Bolap'!A:AA,23,FALSE),IF(F216="schwer",VLOOKUP(J216,'Boden DüV-Bolap'!A:AA,27,FALSE))))))</f>
        <v/>
      </c>
    </row>
    <row r="217" spans="1:20" ht="15.75">
      <c r="A217" s="354">
        <v>213</v>
      </c>
      <c r="B217" s="493"/>
      <c r="C217" s="313"/>
      <c r="D217" s="313"/>
      <c r="E217" s="559"/>
      <c r="F217" s="314"/>
      <c r="G217" s="309"/>
      <c r="H217" s="309"/>
      <c r="I217" s="309"/>
      <c r="J217" s="310"/>
      <c r="K217" s="461"/>
      <c r="L217" s="310"/>
      <c r="M217" s="310"/>
      <c r="N217" s="310"/>
      <c r="O217" s="310"/>
      <c r="P217" s="310"/>
      <c r="Q217" s="464"/>
      <c r="R217" s="483" t="str">
        <f>IF(H217="","",IF(H217&gt;39,"E",VLOOKUP(H217,'Boden DüV-Bolap'!A:B,2,FALSE)))</f>
        <v/>
      </c>
      <c r="S217" s="484" t="str">
        <f>IF(OR(I217="",F217=""),"",IF(I217&gt;39,"E",IF(F217="leicht",VLOOKUP(I217,'Boden DüV-Bolap'!A:Q,7,FALSE),IF(F217="mittel",VLOOKUP(I217,'Boden DüV-Bolap'!A:K,11,FALSE),IF(F217="schwer",VLOOKUP(I217,'Boden DüV-Bolap'!A:R,15,FALSE))))))</f>
        <v/>
      </c>
      <c r="T217" s="484" t="str">
        <f>IF(OR(J217="",F217=""),"",IF(J217&gt;39,"E",IF(F217="leicht",VLOOKUP(J217,'Boden DüV-Bolap'!A:AA,19,FALSE),IF(F217="mittel",VLOOKUP(J217,'Boden DüV-Bolap'!A:AA,23,FALSE),IF(F217="schwer",VLOOKUP(J217,'Boden DüV-Bolap'!A:AA,27,FALSE))))))</f>
        <v/>
      </c>
    </row>
    <row r="218" spans="1:20" ht="15.75">
      <c r="A218" s="354">
        <v>214</v>
      </c>
      <c r="B218" s="493"/>
      <c r="C218" s="313"/>
      <c r="D218" s="313"/>
      <c r="E218" s="559"/>
      <c r="F218" s="314"/>
      <c r="G218" s="309"/>
      <c r="H218" s="309"/>
      <c r="I218" s="309"/>
      <c r="J218" s="310"/>
      <c r="K218" s="461"/>
      <c r="L218" s="310"/>
      <c r="M218" s="310"/>
      <c r="N218" s="310"/>
      <c r="O218" s="310"/>
      <c r="P218" s="310"/>
      <c r="Q218" s="464"/>
      <c r="R218" s="483" t="str">
        <f>IF(H218="","",IF(H218&gt;39,"E",VLOOKUP(H218,'Boden DüV-Bolap'!A:B,2,FALSE)))</f>
        <v/>
      </c>
      <c r="S218" s="484" t="str">
        <f>IF(OR(I218="",F218=""),"",IF(I218&gt;39,"E",IF(F218="leicht",VLOOKUP(I218,'Boden DüV-Bolap'!A:Q,7,FALSE),IF(F218="mittel",VLOOKUP(I218,'Boden DüV-Bolap'!A:K,11,FALSE),IF(F218="schwer",VLOOKUP(I218,'Boden DüV-Bolap'!A:R,15,FALSE))))))</f>
        <v/>
      </c>
      <c r="T218" s="484" t="str">
        <f>IF(OR(J218="",F218=""),"",IF(J218&gt;39,"E",IF(F218="leicht",VLOOKUP(J218,'Boden DüV-Bolap'!A:AA,19,FALSE),IF(F218="mittel",VLOOKUP(J218,'Boden DüV-Bolap'!A:AA,23,FALSE),IF(F218="schwer",VLOOKUP(J218,'Boden DüV-Bolap'!A:AA,27,FALSE))))))</f>
        <v/>
      </c>
    </row>
    <row r="219" spans="1:20" ht="15.75">
      <c r="A219" s="354">
        <v>215</v>
      </c>
      <c r="B219" s="493"/>
      <c r="C219" s="313"/>
      <c r="D219" s="313"/>
      <c r="E219" s="559"/>
      <c r="F219" s="314"/>
      <c r="G219" s="309"/>
      <c r="H219" s="309"/>
      <c r="I219" s="309"/>
      <c r="J219" s="310"/>
      <c r="K219" s="461"/>
      <c r="L219" s="310"/>
      <c r="M219" s="310"/>
      <c r="N219" s="310"/>
      <c r="O219" s="310"/>
      <c r="P219" s="310"/>
      <c r="Q219" s="464"/>
      <c r="R219" s="483" t="str">
        <f>IF(H219="","",IF(H219&gt;39,"E",VLOOKUP(H219,'Boden DüV-Bolap'!A:B,2,FALSE)))</f>
        <v/>
      </c>
      <c r="S219" s="484" t="str">
        <f>IF(OR(I219="",F219=""),"",IF(I219&gt;39,"E",IF(F219="leicht",VLOOKUP(I219,'Boden DüV-Bolap'!A:Q,7,FALSE),IF(F219="mittel",VLOOKUP(I219,'Boden DüV-Bolap'!A:K,11,FALSE),IF(F219="schwer",VLOOKUP(I219,'Boden DüV-Bolap'!A:R,15,FALSE))))))</f>
        <v/>
      </c>
      <c r="T219" s="484" t="str">
        <f>IF(OR(J219="",F219=""),"",IF(J219&gt;39,"E",IF(F219="leicht",VLOOKUP(J219,'Boden DüV-Bolap'!A:AA,19,FALSE),IF(F219="mittel",VLOOKUP(J219,'Boden DüV-Bolap'!A:AA,23,FALSE),IF(F219="schwer",VLOOKUP(J219,'Boden DüV-Bolap'!A:AA,27,FALSE))))))</f>
        <v/>
      </c>
    </row>
    <row r="220" spans="1:20" ht="15.75">
      <c r="A220" s="354">
        <v>216</v>
      </c>
      <c r="B220" s="493"/>
      <c r="C220" s="313"/>
      <c r="D220" s="313"/>
      <c r="E220" s="559"/>
      <c r="F220" s="314"/>
      <c r="G220" s="309"/>
      <c r="H220" s="309"/>
      <c r="I220" s="309"/>
      <c r="J220" s="310"/>
      <c r="K220" s="461"/>
      <c r="L220" s="310"/>
      <c r="M220" s="310"/>
      <c r="N220" s="310"/>
      <c r="O220" s="310"/>
      <c r="P220" s="310"/>
      <c r="Q220" s="464"/>
      <c r="R220" s="483" t="str">
        <f>IF(H220="","",IF(H220&gt;39,"E",VLOOKUP(H220,'Boden DüV-Bolap'!A:B,2,FALSE)))</f>
        <v/>
      </c>
      <c r="S220" s="484" t="str">
        <f>IF(OR(I220="",F220=""),"",IF(I220&gt;39,"E",IF(F220="leicht",VLOOKUP(I220,'Boden DüV-Bolap'!A:Q,7,FALSE),IF(F220="mittel",VLOOKUP(I220,'Boden DüV-Bolap'!A:K,11,FALSE),IF(F220="schwer",VLOOKUP(I220,'Boden DüV-Bolap'!A:R,15,FALSE))))))</f>
        <v/>
      </c>
      <c r="T220" s="484" t="str">
        <f>IF(OR(J220="",F220=""),"",IF(J220&gt;39,"E",IF(F220="leicht",VLOOKUP(J220,'Boden DüV-Bolap'!A:AA,19,FALSE),IF(F220="mittel",VLOOKUP(J220,'Boden DüV-Bolap'!A:AA,23,FALSE),IF(F220="schwer",VLOOKUP(J220,'Boden DüV-Bolap'!A:AA,27,FALSE))))))</f>
        <v/>
      </c>
    </row>
    <row r="221" spans="1:20" ht="15.75">
      <c r="A221" s="354">
        <v>217</v>
      </c>
      <c r="B221" s="493"/>
      <c r="C221" s="313"/>
      <c r="D221" s="313"/>
      <c r="E221" s="559"/>
      <c r="F221" s="314"/>
      <c r="G221" s="309"/>
      <c r="H221" s="309"/>
      <c r="I221" s="309"/>
      <c r="J221" s="310"/>
      <c r="K221" s="461"/>
      <c r="L221" s="310"/>
      <c r="M221" s="310"/>
      <c r="N221" s="310"/>
      <c r="O221" s="310"/>
      <c r="P221" s="310"/>
      <c r="Q221" s="464"/>
      <c r="R221" s="483" t="str">
        <f>IF(H221="","",IF(H221&gt;39,"E",VLOOKUP(H221,'Boden DüV-Bolap'!A:B,2,FALSE)))</f>
        <v/>
      </c>
      <c r="S221" s="484" t="str">
        <f>IF(OR(I221="",F221=""),"",IF(I221&gt;39,"E",IF(F221="leicht",VLOOKUP(I221,'Boden DüV-Bolap'!A:Q,7,FALSE),IF(F221="mittel",VLOOKUP(I221,'Boden DüV-Bolap'!A:K,11,FALSE),IF(F221="schwer",VLOOKUP(I221,'Boden DüV-Bolap'!A:R,15,FALSE))))))</f>
        <v/>
      </c>
      <c r="T221" s="484" t="str">
        <f>IF(OR(J221="",F221=""),"",IF(J221&gt;39,"E",IF(F221="leicht",VLOOKUP(J221,'Boden DüV-Bolap'!A:AA,19,FALSE),IF(F221="mittel",VLOOKUP(J221,'Boden DüV-Bolap'!A:AA,23,FALSE),IF(F221="schwer",VLOOKUP(J221,'Boden DüV-Bolap'!A:AA,27,FALSE))))))</f>
        <v/>
      </c>
    </row>
    <row r="222" spans="1:20" ht="15.75">
      <c r="A222" s="354">
        <v>218</v>
      </c>
      <c r="B222" s="493"/>
      <c r="C222" s="313"/>
      <c r="D222" s="313"/>
      <c r="E222" s="559"/>
      <c r="F222" s="314"/>
      <c r="G222" s="309"/>
      <c r="H222" s="309"/>
      <c r="I222" s="309"/>
      <c r="J222" s="310"/>
      <c r="K222" s="461"/>
      <c r="L222" s="310"/>
      <c r="M222" s="310"/>
      <c r="N222" s="310"/>
      <c r="O222" s="310"/>
      <c r="P222" s="310"/>
      <c r="Q222" s="464"/>
      <c r="R222" s="483" t="str">
        <f>IF(H222="","",IF(H222&gt;39,"E",VLOOKUP(H222,'Boden DüV-Bolap'!A:B,2,FALSE)))</f>
        <v/>
      </c>
      <c r="S222" s="484" t="str">
        <f>IF(OR(I222="",F222=""),"",IF(I222&gt;39,"E",IF(F222="leicht",VLOOKUP(I222,'Boden DüV-Bolap'!A:Q,7,FALSE),IF(F222="mittel",VLOOKUP(I222,'Boden DüV-Bolap'!A:K,11,FALSE),IF(F222="schwer",VLOOKUP(I222,'Boden DüV-Bolap'!A:R,15,FALSE))))))</f>
        <v/>
      </c>
      <c r="T222" s="484" t="str">
        <f>IF(OR(J222="",F222=""),"",IF(J222&gt;39,"E",IF(F222="leicht",VLOOKUP(J222,'Boden DüV-Bolap'!A:AA,19,FALSE),IF(F222="mittel",VLOOKUP(J222,'Boden DüV-Bolap'!A:AA,23,FALSE),IF(F222="schwer",VLOOKUP(J222,'Boden DüV-Bolap'!A:AA,27,FALSE))))))</f>
        <v/>
      </c>
    </row>
    <row r="223" spans="1:20" ht="15.75">
      <c r="A223" s="354">
        <v>219</v>
      </c>
      <c r="B223" s="493"/>
      <c r="C223" s="313"/>
      <c r="D223" s="313"/>
      <c r="E223" s="559"/>
      <c r="F223" s="314"/>
      <c r="G223" s="309"/>
      <c r="H223" s="309"/>
      <c r="I223" s="309"/>
      <c r="J223" s="310"/>
      <c r="K223" s="461"/>
      <c r="L223" s="310"/>
      <c r="M223" s="310"/>
      <c r="N223" s="310"/>
      <c r="O223" s="310"/>
      <c r="P223" s="310"/>
      <c r="Q223" s="464"/>
      <c r="R223" s="483" t="str">
        <f>IF(H223="","",IF(H223&gt;39,"E",VLOOKUP(H223,'Boden DüV-Bolap'!A:B,2,FALSE)))</f>
        <v/>
      </c>
      <c r="S223" s="484" t="str">
        <f>IF(OR(I223="",F223=""),"",IF(I223&gt;39,"E",IF(F223="leicht",VLOOKUP(I223,'Boden DüV-Bolap'!A:Q,7,FALSE),IF(F223="mittel",VLOOKUP(I223,'Boden DüV-Bolap'!A:K,11,FALSE),IF(F223="schwer",VLOOKUP(I223,'Boden DüV-Bolap'!A:R,15,FALSE))))))</f>
        <v/>
      </c>
      <c r="T223" s="484" t="str">
        <f>IF(OR(J223="",F223=""),"",IF(J223&gt;39,"E",IF(F223="leicht",VLOOKUP(J223,'Boden DüV-Bolap'!A:AA,19,FALSE),IF(F223="mittel",VLOOKUP(J223,'Boden DüV-Bolap'!A:AA,23,FALSE),IF(F223="schwer",VLOOKUP(J223,'Boden DüV-Bolap'!A:AA,27,FALSE))))))</f>
        <v/>
      </c>
    </row>
    <row r="224" spans="1:20" ht="15.75">
      <c r="A224" s="354">
        <v>220</v>
      </c>
      <c r="B224" s="493"/>
      <c r="C224" s="313"/>
      <c r="D224" s="313"/>
      <c r="E224" s="559"/>
      <c r="F224" s="314"/>
      <c r="G224" s="309"/>
      <c r="H224" s="309"/>
      <c r="I224" s="309"/>
      <c r="J224" s="310"/>
      <c r="K224" s="461"/>
      <c r="L224" s="310"/>
      <c r="M224" s="310"/>
      <c r="N224" s="310"/>
      <c r="O224" s="310"/>
      <c r="P224" s="310"/>
      <c r="Q224" s="464"/>
      <c r="R224" s="483" t="str">
        <f>IF(H224="","",IF(H224&gt;39,"E",VLOOKUP(H224,'Boden DüV-Bolap'!A:B,2,FALSE)))</f>
        <v/>
      </c>
      <c r="S224" s="484" t="str">
        <f>IF(OR(I224="",F224=""),"",IF(I224&gt;39,"E",IF(F224="leicht",VLOOKUP(I224,'Boden DüV-Bolap'!A:Q,7,FALSE),IF(F224="mittel",VLOOKUP(I224,'Boden DüV-Bolap'!A:K,11,FALSE),IF(F224="schwer",VLOOKUP(I224,'Boden DüV-Bolap'!A:R,15,FALSE))))))</f>
        <v/>
      </c>
      <c r="T224" s="484" t="str">
        <f>IF(OR(J224="",F224=""),"",IF(J224&gt;39,"E",IF(F224="leicht",VLOOKUP(J224,'Boden DüV-Bolap'!A:AA,19,FALSE),IF(F224="mittel",VLOOKUP(J224,'Boden DüV-Bolap'!A:AA,23,FALSE),IF(F224="schwer",VLOOKUP(J224,'Boden DüV-Bolap'!A:AA,27,FALSE))))))</f>
        <v/>
      </c>
    </row>
    <row r="225" spans="1:20" ht="15.75">
      <c r="A225" s="354">
        <v>221</v>
      </c>
      <c r="B225" s="493"/>
      <c r="C225" s="313"/>
      <c r="D225" s="313"/>
      <c r="E225" s="559"/>
      <c r="F225" s="314"/>
      <c r="G225" s="309"/>
      <c r="H225" s="309"/>
      <c r="I225" s="309"/>
      <c r="J225" s="310"/>
      <c r="K225" s="461"/>
      <c r="L225" s="310"/>
      <c r="M225" s="310"/>
      <c r="N225" s="310"/>
      <c r="O225" s="310"/>
      <c r="P225" s="310"/>
      <c r="Q225" s="464"/>
      <c r="R225" s="483" t="str">
        <f>IF(H225="","",IF(H225&gt;39,"E",VLOOKUP(H225,'Boden DüV-Bolap'!A:B,2,FALSE)))</f>
        <v/>
      </c>
      <c r="S225" s="484" t="str">
        <f>IF(OR(I225="",F225=""),"",IF(I225&gt;39,"E",IF(F225="leicht",VLOOKUP(I225,'Boden DüV-Bolap'!A:Q,7,FALSE),IF(F225="mittel",VLOOKUP(I225,'Boden DüV-Bolap'!A:K,11,FALSE),IF(F225="schwer",VLOOKUP(I225,'Boden DüV-Bolap'!A:R,15,FALSE))))))</f>
        <v/>
      </c>
      <c r="T225" s="484" t="str">
        <f>IF(OR(J225="",F225=""),"",IF(J225&gt;39,"E",IF(F225="leicht",VLOOKUP(J225,'Boden DüV-Bolap'!A:AA,19,FALSE),IF(F225="mittel",VLOOKUP(J225,'Boden DüV-Bolap'!A:AA,23,FALSE),IF(F225="schwer",VLOOKUP(J225,'Boden DüV-Bolap'!A:AA,27,FALSE))))))</f>
        <v/>
      </c>
    </row>
    <row r="226" spans="1:20" ht="15.75">
      <c r="A226" s="354">
        <v>222</v>
      </c>
      <c r="B226" s="493"/>
      <c r="C226" s="313"/>
      <c r="D226" s="313"/>
      <c r="E226" s="559"/>
      <c r="F226" s="314"/>
      <c r="G226" s="309"/>
      <c r="H226" s="309"/>
      <c r="I226" s="309"/>
      <c r="J226" s="310"/>
      <c r="K226" s="461"/>
      <c r="L226" s="310"/>
      <c r="M226" s="310"/>
      <c r="N226" s="310"/>
      <c r="O226" s="310"/>
      <c r="P226" s="310"/>
      <c r="Q226" s="464"/>
      <c r="R226" s="483" t="str">
        <f>IF(H226="","",IF(H226&gt;39,"E",VLOOKUP(H226,'Boden DüV-Bolap'!A:B,2,FALSE)))</f>
        <v/>
      </c>
      <c r="S226" s="484" t="str">
        <f>IF(OR(I226="",F226=""),"",IF(I226&gt;39,"E",IF(F226="leicht",VLOOKUP(I226,'Boden DüV-Bolap'!A:Q,7,FALSE),IF(F226="mittel",VLOOKUP(I226,'Boden DüV-Bolap'!A:K,11,FALSE),IF(F226="schwer",VLOOKUP(I226,'Boden DüV-Bolap'!A:R,15,FALSE))))))</f>
        <v/>
      </c>
      <c r="T226" s="484" t="str">
        <f>IF(OR(J226="",F226=""),"",IF(J226&gt;39,"E",IF(F226="leicht",VLOOKUP(J226,'Boden DüV-Bolap'!A:AA,19,FALSE),IF(F226="mittel",VLOOKUP(J226,'Boden DüV-Bolap'!A:AA,23,FALSE),IF(F226="schwer",VLOOKUP(J226,'Boden DüV-Bolap'!A:AA,27,FALSE))))))</f>
        <v/>
      </c>
    </row>
    <row r="227" spans="1:20" ht="15.75">
      <c r="A227" s="354">
        <v>223</v>
      </c>
      <c r="B227" s="493"/>
      <c r="C227" s="313"/>
      <c r="D227" s="313"/>
      <c r="E227" s="559"/>
      <c r="F227" s="314"/>
      <c r="G227" s="309"/>
      <c r="H227" s="309"/>
      <c r="I227" s="309"/>
      <c r="J227" s="310"/>
      <c r="K227" s="461"/>
      <c r="L227" s="310"/>
      <c r="M227" s="310"/>
      <c r="N227" s="310"/>
      <c r="O227" s="310"/>
      <c r="P227" s="310"/>
      <c r="Q227" s="464"/>
      <c r="R227" s="483" t="str">
        <f>IF(H227="","",IF(H227&gt;39,"E",VLOOKUP(H227,'Boden DüV-Bolap'!A:B,2,FALSE)))</f>
        <v/>
      </c>
      <c r="S227" s="484" t="str">
        <f>IF(OR(I227="",F227=""),"",IF(I227&gt;39,"E",IF(F227="leicht",VLOOKUP(I227,'Boden DüV-Bolap'!A:Q,7,FALSE),IF(F227="mittel",VLOOKUP(I227,'Boden DüV-Bolap'!A:K,11,FALSE),IF(F227="schwer",VLOOKUP(I227,'Boden DüV-Bolap'!A:R,15,FALSE))))))</f>
        <v/>
      </c>
      <c r="T227" s="484" t="str">
        <f>IF(OR(J227="",F227=""),"",IF(J227&gt;39,"E",IF(F227="leicht",VLOOKUP(J227,'Boden DüV-Bolap'!A:AA,19,FALSE),IF(F227="mittel",VLOOKUP(J227,'Boden DüV-Bolap'!A:AA,23,FALSE),IF(F227="schwer",VLOOKUP(J227,'Boden DüV-Bolap'!A:AA,27,FALSE))))))</f>
        <v/>
      </c>
    </row>
    <row r="228" spans="1:20" ht="15.75">
      <c r="A228" s="354">
        <v>224</v>
      </c>
      <c r="B228" s="493"/>
      <c r="C228" s="313"/>
      <c r="D228" s="313"/>
      <c r="E228" s="559"/>
      <c r="F228" s="314"/>
      <c r="G228" s="309"/>
      <c r="H228" s="309"/>
      <c r="I228" s="309"/>
      <c r="J228" s="310"/>
      <c r="K228" s="461"/>
      <c r="L228" s="310"/>
      <c r="M228" s="310"/>
      <c r="N228" s="310"/>
      <c r="O228" s="310"/>
      <c r="P228" s="310"/>
      <c r="Q228" s="464"/>
      <c r="R228" s="483" t="str">
        <f>IF(H228="","",IF(H228&gt;39,"E",VLOOKUP(H228,'Boden DüV-Bolap'!A:B,2,FALSE)))</f>
        <v/>
      </c>
      <c r="S228" s="484" t="str">
        <f>IF(OR(I228="",F228=""),"",IF(I228&gt;39,"E",IF(F228="leicht",VLOOKUP(I228,'Boden DüV-Bolap'!A:Q,7,FALSE),IF(F228="mittel",VLOOKUP(I228,'Boden DüV-Bolap'!A:K,11,FALSE),IF(F228="schwer",VLOOKUP(I228,'Boden DüV-Bolap'!A:R,15,FALSE))))))</f>
        <v/>
      </c>
      <c r="T228" s="484" t="str">
        <f>IF(OR(J228="",F228=""),"",IF(J228&gt;39,"E",IF(F228="leicht",VLOOKUP(J228,'Boden DüV-Bolap'!A:AA,19,FALSE),IF(F228="mittel",VLOOKUP(J228,'Boden DüV-Bolap'!A:AA,23,FALSE),IF(F228="schwer",VLOOKUP(J228,'Boden DüV-Bolap'!A:AA,27,FALSE))))))</f>
        <v/>
      </c>
    </row>
    <row r="229" spans="1:20" ht="15.75">
      <c r="A229" s="354">
        <v>225</v>
      </c>
      <c r="B229" s="493"/>
      <c r="C229" s="313"/>
      <c r="D229" s="313"/>
      <c r="E229" s="559"/>
      <c r="F229" s="314"/>
      <c r="G229" s="309"/>
      <c r="H229" s="309"/>
      <c r="I229" s="309"/>
      <c r="J229" s="310"/>
      <c r="K229" s="461"/>
      <c r="L229" s="310"/>
      <c r="M229" s="310"/>
      <c r="N229" s="310"/>
      <c r="O229" s="310"/>
      <c r="P229" s="310"/>
      <c r="Q229" s="464"/>
      <c r="R229" s="483" t="str">
        <f>IF(H229="","",IF(H229&gt;39,"E",VLOOKUP(H229,'Boden DüV-Bolap'!A:B,2,FALSE)))</f>
        <v/>
      </c>
      <c r="S229" s="484" t="str">
        <f>IF(OR(I229="",F229=""),"",IF(I229&gt;39,"E",IF(F229="leicht",VLOOKUP(I229,'Boden DüV-Bolap'!A:Q,7,FALSE),IF(F229="mittel",VLOOKUP(I229,'Boden DüV-Bolap'!A:K,11,FALSE),IF(F229="schwer",VLOOKUP(I229,'Boden DüV-Bolap'!A:R,15,FALSE))))))</f>
        <v/>
      </c>
      <c r="T229" s="484" t="str">
        <f>IF(OR(J229="",F229=""),"",IF(J229&gt;39,"E",IF(F229="leicht",VLOOKUP(J229,'Boden DüV-Bolap'!A:AA,19,FALSE),IF(F229="mittel",VLOOKUP(J229,'Boden DüV-Bolap'!A:AA,23,FALSE),IF(F229="schwer",VLOOKUP(J229,'Boden DüV-Bolap'!A:AA,27,FALSE))))))</f>
        <v/>
      </c>
    </row>
    <row r="230" spans="1:20" ht="15.75">
      <c r="A230" s="354">
        <v>226</v>
      </c>
      <c r="B230" s="493"/>
      <c r="C230" s="313"/>
      <c r="D230" s="313"/>
      <c r="E230" s="559"/>
      <c r="F230" s="314"/>
      <c r="G230" s="309"/>
      <c r="H230" s="309"/>
      <c r="I230" s="309"/>
      <c r="J230" s="310"/>
      <c r="K230" s="461"/>
      <c r="L230" s="310"/>
      <c r="M230" s="310"/>
      <c r="N230" s="310"/>
      <c r="O230" s="310"/>
      <c r="P230" s="310"/>
      <c r="Q230" s="464"/>
      <c r="R230" s="483" t="str">
        <f>IF(H230="","",IF(H230&gt;39,"E",VLOOKUP(H230,'Boden DüV-Bolap'!A:B,2,FALSE)))</f>
        <v/>
      </c>
      <c r="S230" s="484" t="str">
        <f>IF(OR(I230="",F230=""),"",IF(I230&gt;39,"E",IF(F230="leicht",VLOOKUP(I230,'Boden DüV-Bolap'!A:Q,7,FALSE),IF(F230="mittel",VLOOKUP(I230,'Boden DüV-Bolap'!A:K,11,FALSE),IF(F230="schwer",VLOOKUP(I230,'Boden DüV-Bolap'!A:R,15,FALSE))))))</f>
        <v/>
      </c>
      <c r="T230" s="484" t="str">
        <f>IF(OR(J230="",F230=""),"",IF(J230&gt;39,"E",IF(F230="leicht",VLOOKUP(J230,'Boden DüV-Bolap'!A:AA,19,FALSE),IF(F230="mittel",VLOOKUP(J230,'Boden DüV-Bolap'!A:AA,23,FALSE),IF(F230="schwer",VLOOKUP(J230,'Boden DüV-Bolap'!A:AA,27,FALSE))))))</f>
        <v/>
      </c>
    </row>
    <row r="231" spans="1:20" ht="15.75">
      <c r="A231" s="354">
        <v>227</v>
      </c>
      <c r="B231" s="493"/>
      <c r="C231" s="313"/>
      <c r="D231" s="313"/>
      <c r="E231" s="559"/>
      <c r="F231" s="314"/>
      <c r="G231" s="309"/>
      <c r="H231" s="309"/>
      <c r="I231" s="309"/>
      <c r="J231" s="310"/>
      <c r="K231" s="461"/>
      <c r="L231" s="310"/>
      <c r="M231" s="310"/>
      <c r="N231" s="310"/>
      <c r="O231" s="310"/>
      <c r="P231" s="310"/>
      <c r="Q231" s="464"/>
      <c r="R231" s="483" t="str">
        <f>IF(H231="","",IF(H231&gt;39,"E",VLOOKUP(H231,'Boden DüV-Bolap'!A:B,2,FALSE)))</f>
        <v/>
      </c>
      <c r="S231" s="484" t="str">
        <f>IF(OR(I231="",F231=""),"",IF(I231&gt;39,"E",IF(F231="leicht",VLOOKUP(I231,'Boden DüV-Bolap'!A:Q,7,FALSE),IF(F231="mittel",VLOOKUP(I231,'Boden DüV-Bolap'!A:K,11,FALSE),IF(F231="schwer",VLOOKUP(I231,'Boden DüV-Bolap'!A:R,15,FALSE))))))</f>
        <v/>
      </c>
      <c r="T231" s="484" t="str">
        <f>IF(OR(J231="",F231=""),"",IF(J231&gt;39,"E",IF(F231="leicht",VLOOKUP(J231,'Boden DüV-Bolap'!A:AA,19,FALSE),IF(F231="mittel",VLOOKUP(J231,'Boden DüV-Bolap'!A:AA,23,FALSE),IF(F231="schwer",VLOOKUP(J231,'Boden DüV-Bolap'!A:AA,27,FALSE))))))</f>
        <v/>
      </c>
    </row>
    <row r="232" spans="1:20" ht="15.75">
      <c r="A232" s="354">
        <v>228</v>
      </c>
      <c r="B232" s="493"/>
      <c r="C232" s="313"/>
      <c r="D232" s="313"/>
      <c r="E232" s="559"/>
      <c r="F232" s="314"/>
      <c r="G232" s="309"/>
      <c r="H232" s="309"/>
      <c r="I232" s="309"/>
      <c r="J232" s="310"/>
      <c r="K232" s="461"/>
      <c r="L232" s="310"/>
      <c r="M232" s="310"/>
      <c r="N232" s="310"/>
      <c r="O232" s="310"/>
      <c r="P232" s="310"/>
      <c r="Q232" s="464"/>
      <c r="R232" s="483" t="str">
        <f>IF(H232="","",IF(H232&gt;39,"E",VLOOKUP(H232,'Boden DüV-Bolap'!A:B,2,FALSE)))</f>
        <v/>
      </c>
      <c r="S232" s="484" t="str">
        <f>IF(OR(I232="",F232=""),"",IF(I232&gt;39,"E",IF(F232="leicht",VLOOKUP(I232,'Boden DüV-Bolap'!A:Q,7,FALSE),IF(F232="mittel",VLOOKUP(I232,'Boden DüV-Bolap'!A:K,11,FALSE),IF(F232="schwer",VLOOKUP(I232,'Boden DüV-Bolap'!A:R,15,FALSE))))))</f>
        <v/>
      </c>
      <c r="T232" s="484" t="str">
        <f>IF(OR(J232="",F232=""),"",IF(J232&gt;39,"E",IF(F232="leicht",VLOOKUP(J232,'Boden DüV-Bolap'!A:AA,19,FALSE),IF(F232="mittel",VLOOKUP(J232,'Boden DüV-Bolap'!A:AA,23,FALSE),IF(F232="schwer",VLOOKUP(J232,'Boden DüV-Bolap'!A:AA,27,FALSE))))))</f>
        <v/>
      </c>
    </row>
    <row r="233" spans="1:20" ht="15.75">
      <c r="A233" s="354">
        <v>229</v>
      </c>
      <c r="B233" s="493"/>
      <c r="C233" s="313"/>
      <c r="D233" s="313"/>
      <c r="E233" s="559"/>
      <c r="F233" s="314"/>
      <c r="G233" s="309"/>
      <c r="H233" s="309"/>
      <c r="I233" s="309"/>
      <c r="J233" s="310"/>
      <c r="K233" s="461"/>
      <c r="L233" s="310"/>
      <c r="M233" s="310"/>
      <c r="N233" s="310"/>
      <c r="O233" s="310"/>
      <c r="P233" s="310"/>
      <c r="Q233" s="464"/>
      <c r="R233" s="483" t="str">
        <f>IF(H233="","",IF(H233&gt;39,"E",VLOOKUP(H233,'Boden DüV-Bolap'!A:B,2,FALSE)))</f>
        <v/>
      </c>
      <c r="S233" s="484" t="str">
        <f>IF(OR(I233="",F233=""),"",IF(I233&gt;39,"E",IF(F233="leicht",VLOOKUP(I233,'Boden DüV-Bolap'!A:Q,7,FALSE),IF(F233="mittel",VLOOKUP(I233,'Boden DüV-Bolap'!A:K,11,FALSE),IF(F233="schwer",VLOOKUP(I233,'Boden DüV-Bolap'!A:R,15,FALSE))))))</f>
        <v/>
      </c>
      <c r="T233" s="484" t="str">
        <f>IF(OR(J233="",F233=""),"",IF(J233&gt;39,"E",IF(F233="leicht",VLOOKUP(J233,'Boden DüV-Bolap'!A:AA,19,FALSE),IF(F233="mittel",VLOOKUP(J233,'Boden DüV-Bolap'!A:AA,23,FALSE),IF(F233="schwer",VLOOKUP(J233,'Boden DüV-Bolap'!A:AA,27,FALSE))))))</f>
        <v/>
      </c>
    </row>
    <row r="234" spans="1:20" ht="15.75">
      <c r="A234" s="354">
        <v>230</v>
      </c>
      <c r="B234" s="493"/>
      <c r="C234" s="313"/>
      <c r="D234" s="313"/>
      <c r="E234" s="559"/>
      <c r="F234" s="314"/>
      <c r="G234" s="309"/>
      <c r="H234" s="309"/>
      <c r="I234" s="309"/>
      <c r="J234" s="310"/>
      <c r="K234" s="461"/>
      <c r="L234" s="310"/>
      <c r="M234" s="310"/>
      <c r="N234" s="310"/>
      <c r="O234" s="310"/>
      <c r="P234" s="310"/>
      <c r="Q234" s="464"/>
      <c r="R234" s="483" t="str">
        <f>IF(H234="","",IF(H234&gt;39,"E",VLOOKUP(H234,'Boden DüV-Bolap'!A:B,2,FALSE)))</f>
        <v/>
      </c>
      <c r="S234" s="484" t="str">
        <f>IF(OR(I234="",F234=""),"",IF(I234&gt;39,"E",IF(F234="leicht",VLOOKUP(I234,'Boden DüV-Bolap'!A:Q,7,FALSE),IF(F234="mittel",VLOOKUP(I234,'Boden DüV-Bolap'!A:K,11,FALSE),IF(F234="schwer",VLOOKUP(I234,'Boden DüV-Bolap'!A:R,15,FALSE))))))</f>
        <v/>
      </c>
      <c r="T234" s="484" t="str">
        <f>IF(OR(J234="",F234=""),"",IF(J234&gt;39,"E",IF(F234="leicht",VLOOKUP(J234,'Boden DüV-Bolap'!A:AA,19,FALSE),IF(F234="mittel",VLOOKUP(J234,'Boden DüV-Bolap'!A:AA,23,FALSE),IF(F234="schwer",VLOOKUP(J234,'Boden DüV-Bolap'!A:AA,27,FALSE))))))</f>
        <v/>
      </c>
    </row>
    <row r="235" spans="1:20" ht="15.75">
      <c r="A235" s="354">
        <v>231</v>
      </c>
      <c r="B235" s="493"/>
      <c r="C235" s="313"/>
      <c r="D235" s="313"/>
      <c r="E235" s="559"/>
      <c r="F235" s="314"/>
      <c r="G235" s="309"/>
      <c r="H235" s="309"/>
      <c r="I235" s="309"/>
      <c r="J235" s="310"/>
      <c r="K235" s="461"/>
      <c r="L235" s="310"/>
      <c r="M235" s="310"/>
      <c r="N235" s="310"/>
      <c r="O235" s="310"/>
      <c r="P235" s="310"/>
      <c r="Q235" s="464"/>
      <c r="R235" s="483" t="str">
        <f>IF(H235="","",IF(H235&gt;39,"E",VLOOKUP(H235,'Boden DüV-Bolap'!A:B,2,FALSE)))</f>
        <v/>
      </c>
      <c r="S235" s="484" t="str">
        <f>IF(OR(I235="",F235=""),"",IF(I235&gt;39,"E",IF(F235="leicht",VLOOKUP(I235,'Boden DüV-Bolap'!A:Q,7,FALSE),IF(F235="mittel",VLOOKUP(I235,'Boden DüV-Bolap'!A:K,11,FALSE),IF(F235="schwer",VLOOKUP(I235,'Boden DüV-Bolap'!A:R,15,FALSE))))))</f>
        <v/>
      </c>
      <c r="T235" s="484" t="str">
        <f>IF(OR(J235="",F235=""),"",IF(J235&gt;39,"E",IF(F235="leicht",VLOOKUP(J235,'Boden DüV-Bolap'!A:AA,19,FALSE),IF(F235="mittel",VLOOKUP(J235,'Boden DüV-Bolap'!A:AA,23,FALSE),IF(F235="schwer",VLOOKUP(J235,'Boden DüV-Bolap'!A:AA,27,FALSE))))))</f>
        <v/>
      </c>
    </row>
    <row r="236" spans="1:20" ht="15.75">
      <c r="A236" s="354">
        <v>232</v>
      </c>
      <c r="B236" s="493"/>
      <c r="C236" s="313"/>
      <c r="D236" s="313"/>
      <c r="E236" s="559"/>
      <c r="F236" s="314"/>
      <c r="G236" s="309"/>
      <c r="H236" s="309"/>
      <c r="I236" s="309"/>
      <c r="J236" s="310"/>
      <c r="K236" s="461"/>
      <c r="L236" s="310"/>
      <c r="M236" s="310"/>
      <c r="N236" s="310"/>
      <c r="O236" s="310"/>
      <c r="P236" s="310"/>
      <c r="Q236" s="464"/>
      <c r="R236" s="483" t="str">
        <f>IF(H236="","",IF(H236&gt;39,"E",VLOOKUP(H236,'Boden DüV-Bolap'!A:B,2,FALSE)))</f>
        <v/>
      </c>
      <c r="S236" s="484" t="str">
        <f>IF(OR(I236="",F236=""),"",IF(I236&gt;39,"E",IF(F236="leicht",VLOOKUP(I236,'Boden DüV-Bolap'!A:Q,7,FALSE),IF(F236="mittel",VLOOKUP(I236,'Boden DüV-Bolap'!A:K,11,FALSE),IF(F236="schwer",VLOOKUP(I236,'Boden DüV-Bolap'!A:R,15,FALSE))))))</f>
        <v/>
      </c>
      <c r="T236" s="484" t="str">
        <f>IF(OR(J236="",F236=""),"",IF(J236&gt;39,"E",IF(F236="leicht",VLOOKUP(J236,'Boden DüV-Bolap'!A:AA,19,FALSE),IF(F236="mittel",VLOOKUP(J236,'Boden DüV-Bolap'!A:AA,23,FALSE),IF(F236="schwer",VLOOKUP(J236,'Boden DüV-Bolap'!A:AA,27,FALSE))))))</f>
        <v/>
      </c>
    </row>
    <row r="237" spans="1:20" ht="15.75">
      <c r="A237" s="354">
        <v>233</v>
      </c>
      <c r="B237" s="493"/>
      <c r="C237" s="313"/>
      <c r="D237" s="313"/>
      <c r="E237" s="559"/>
      <c r="F237" s="314"/>
      <c r="G237" s="309"/>
      <c r="H237" s="309"/>
      <c r="I237" s="309"/>
      <c r="J237" s="310"/>
      <c r="K237" s="461"/>
      <c r="L237" s="310"/>
      <c r="M237" s="310"/>
      <c r="N237" s="310"/>
      <c r="O237" s="310"/>
      <c r="P237" s="310"/>
      <c r="Q237" s="464"/>
      <c r="R237" s="483" t="str">
        <f>IF(H237="","",IF(H237&gt;39,"E",VLOOKUP(H237,'Boden DüV-Bolap'!A:B,2,FALSE)))</f>
        <v/>
      </c>
      <c r="S237" s="484" t="str">
        <f>IF(OR(I237="",F237=""),"",IF(I237&gt;39,"E",IF(F237="leicht",VLOOKUP(I237,'Boden DüV-Bolap'!A:Q,7,FALSE),IF(F237="mittel",VLOOKUP(I237,'Boden DüV-Bolap'!A:K,11,FALSE),IF(F237="schwer",VLOOKUP(I237,'Boden DüV-Bolap'!A:R,15,FALSE))))))</f>
        <v/>
      </c>
      <c r="T237" s="484" t="str">
        <f>IF(OR(J237="",F237=""),"",IF(J237&gt;39,"E",IF(F237="leicht",VLOOKUP(J237,'Boden DüV-Bolap'!A:AA,19,FALSE),IF(F237="mittel",VLOOKUP(J237,'Boden DüV-Bolap'!A:AA,23,FALSE),IF(F237="schwer",VLOOKUP(J237,'Boden DüV-Bolap'!A:AA,27,FALSE))))))</f>
        <v/>
      </c>
    </row>
    <row r="238" spans="1:20" ht="15.75">
      <c r="A238" s="354">
        <v>234</v>
      </c>
      <c r="B238" s="493"/>
      <c r="C238" s="313"/>
      <c r="D238" s="313"/>
      <c r="E238" s="559"/>
      <c r="F238" s="314"/>
      <c r="G238" s="309"/>
      <c r="H238" s="309"/>
      <c r="I238" s="309"/>
      <c r="J238" s="310"/>
      <c r="K238" s="461"/>
      <c r="L238" s="310"/>
      <c r="M238" s="310"/>
      <c r="N238" s="310"/>
      <c r="O238" s="310"/>
      <c r="P238" s="310"/>
      <c r="Q238" s="464"/>
      <c r="R238" s="483" t="str">
        <f>IF(H238="","",IF(H238&gt;39,"E",VLOOKUP(H238,'Boden DüV-Bolap'!A:B,2,FALSE)))</f>
        <v/>
      </c>
      <c r="S238" s="484" t="str">
        <f>IF(OR(I238="",F238=""),"",IF(I238&gt;39,"E",IF(F238="leicht",VLOOKUP(I238,'Boden DüV-Bolap'!A:Q,7,FALSE),IF(F238="mittel",VLOOKUP(I238,'Boden DüV-Bolap'!A:K,11,FALSE),IF(F238="schwer",VLOOKUP(I238,'Boden DüV-Bolap'!A:R,15,FALSE))))))</f>
        <v/>
      </c>
      <c r="T238" s="484" t="str">
        <f>IF(OR(J238="",F238=""),"",IF(J238&gt;39,"E",IF(F238="leicht",VLOOKUP(J238,'Boden DüV-Bolap'!A:AA,19,FALSE),IF(F238="mittel",VLOOKUP(J238,'Boden DüV-Bolap'!A:AA,23,FALSE),IF(F238="schwer",VLOOKUP(J238,'Boden DüV-Bolap'!A:AA,27,FALSE))))))</f>
        <v/>
      </c>
    </row>
    <row r="239" spans="1:20" ht="15.75">
      <c r="A239" s="354">
        <v>235</v>
      </c>
      <c r="B239" s="493"/>
      <c r="C239" s="313"/>
      <c r="D239" s="313"/>
      <c r="E239" s="559"/>
      <c r="F239" s="314"/>
      <c r="G239" s="309"/>
      <c r="H239" s="309"/>
      <c r="I239" s="309"/>
      <c r="J239" s="310"/>
      <c r="K239" s="461"/>
      <c r="L239" s="310"/>
      <c r="M239" s="310"/>
      <c r="N239" s="310"/>
      <c r="O239" s="310"/>
      <c r="P239" s="310"/>
      <c r="Q239" s="464"/>
      <c r="R239" s="483" t="str">
        <f>IF(H239="","",IF(H239&gt;39,"E",VLOOKUP(H239,'Boden DüV-Bolap'!A:B,2,FALSE)))</f>
        <v/>
      </c>
      <c r="S239" s="484" t="str">
        <f>IF(OR(I239="",F239=""),"",IF(I239&gt;39,"E",IF(F239="leicht",VLOOKUP(I239,'Boden DüV-Bolap'!A:Q,7,FALSE),IF(F239="mittel",VLOOKUP(I239,'Boden DüV-Bolap'!A:K,11,FALSE),IF(F239="schwer",VLOOKUP(I239,'Boden DüV-Bolap'!A:R,15,FALSE))))))</f>
        <v/>
      </c>
      <c r="T239" s="484" t="str">
        <f>IF(OR(J239="",F239=""),"",IF(J239&gt;39,"E",IF(F239="leicht",VLOOKUP(J239,'Boden DüV-Bolap'!A:AA,19,FALSE),IF(F239="mittel",VLOOKUP(J239,'Boden DüV-Bolap'!A:AA,23,FALSE),IF(F239="schwer",VLOOKUP(J239,'Boden DüV-Bolap'!A:AA,27,FALSE))))))</f>
        <v/>
      </c>
    </row>
    <row r="240" spans="1:20" ht="15.75">
      <c r="A240" s="354">
        <v>236</v>
      </c>
      <c r="B240" s="493"/>
      <c r="C240" s="313"/>
      <c r="D240" s="313"/>
      <c r="E240" s="559"/>
      <c r="F240" s="314"/>
      <c r="G240" s="309"/>
      <c r="H240" s="309"/>
      <c r="I240" s="309"/>
      <c r="J240" s="310"/>
      <c r="K240" s="461"/>
      <c r="L240" s="310"/>
      <c r="M240" s="310"/>
      <c r="N240" s="310"/>
      <c r="O240" s="310"/>
      <c r="P240" s="310"/>
      <c r="Q240" s="464"/>
      <c r="R240" s="483" t="str">
        <f>IF(H240="","",IF(H240&gt;39,"E",VLOOKUP(H240,'Boden DüV-Bolap'!A:B,2,FALSE)))</f>
        <v/>
      </c>
      <c r="S240" s="484" t="str">
        <f>IF(OR(I240="",F240=""),"",IF(I240&gt;39,"E",IF(F240="leicht",VLOOKUP(I240,'Boden DüV-Bolap'!A:Q,7,FALSE),IF(F240="mittel",VLOOKUP(I240,'Boden DüV-Bolap'!A:K,11,FALSE),IF(F240="schwer",VLOOKUP(I240,'Boden DüV-Bolap'!A:R,15,FALSE))))))</f>
        <v/>
      </c>
      <c r="T240" s="484" t="str">
        <f>IF(OR(J240="",F240=""),"",IF(J240&gt;39,"E",IF(F240="leicht",VLOOKUP(J240,'Boden DüV-Bolap'!A:AA,19,FALSE),IF(F240="mittel",VLOOKUP(J240,'Boden DüV-Bolap'!A:AA,23,FALSE),IF(F240="schwer",VLOOKUP(J240,'Boden DüV-Bolap'!A:AA,27,FALSE))))))</f>
        <v/>
      </c>
    </row>
    <row r="241" spans="1:20" ht="15.75">
      <c r="A241" s="354">
        <v>237</v>
      </c>
      <c r="B241" s="493"/>
      <c r="C241" s="313"/>
      <c r="D241" s="313"/>
      <c r="E241" s="559"/>
      <c r="F241" s="314"/>
      <c r="G241" s="309"/>
      <c r="H241" s="309"/>
      <c r="I241" s="309"/>
      <c r="J241" s="310"/>
      <c r="K241" s="461"/>
      <c r="L241" s="310"/>
      <c r="M241" s="310"/>
      <c r="N241" s="310"/>
      <c r="O241" s="310"/>
      <c r="P241" s="310"/>
      <c r="Q241" s="464"/>
      <c r="R241" s="483" t="str">
        <f>IF(H241="","",IF(H241&gt;39,"E",VLOOKUP(H241,'Boden DüV-Bolap'!A:B,2,FALSE)))</f>
        <v/>
      </c>
      <c r="S241" s="484" t="str">
        <f>IF(OR(I241="",F241=""),"",IF(I241&gt;39,"E",IF(F241="leicht",VLOOKUP(I241,'Boden DüV-Bolap'!A:Q,7,FALSE),IF(F241="mittel",VLOOKUP(I241,'Boden DüV-Bolap'!A:K,11,FALSE),IF(F241="schwer",VLOOKUP(I241,'Boden DüV-Bolap'!A:R,15,FALSE))))))</f>
        <v/>
      </c>
      <c r="T241" s="484" t="str">
        <f>IF(OR(J241="",F241=""),"",IF(J241&gt;39,"E",IF(F241="leicht",VLOOKUP(J241,'Boden DüV-Bolap'!A:AA,19,FALSE),IF(F241="mittel",VLOOKUP(J241,'Boden DüV-Bolap'!A:AA,23,FALSE),IF(F241="schwer",VLOOKUP(J241,'Boden DüV-Bolap'!A:AA,27,FALSE))))))</f>
        <v/>
      </c>
    </row>
    <row r="242" spans="1:20" ht="15.75">
      <c r="A242" s="354">
        <v>238</v>
      </c>
      <c r="B242" s="493"/>
      <c r="C242" s="313"/>
      <c r="D242" s="313"/>
      <c r="E242" s="559"/>
      <c r="F242" s="314"/>
      <c r="G242" s="309"/>
      <c r="H242" s="309"/>
      <c r="I242" s="309"/>
      <c r="J242" s="310"/>
      <c r="K242" s="461"/>
      <c r="L242" s="310"/>
      <c r="M242" s="310"/>
      <c r="N242" s="310"/>
      <c r="O242" s="310"/>
      <c r="P242" s="310"/>
      <c r="Q242" s="464"/>
      <c r="R242" s="483" t="str">
        <f>IF(H242="","",IF(H242&gt;39,"E",VLOOKUP(H242,'Boden DüV-Bolap'!A:B,2,FALSE)))</f>
        <v/>
      </c>
      <c r="S242" s="484" t="str">
        <f>IF(OR(I242="",F242=""),"",IF(I242&gt;39,"E",IF(F242="leicht",VLOOKUP(I242,'Boden DüV-Bolap'!A:Q,7,FALSE),IF(F242="mittel",VLOOKUP(I242,'Boden DüV-Bolap'!A:K,11,FALSE),IF(F242="schwer",VLOOKUP(I242,'Boden DüV-Bolap'!A:R,15,FALSE))))))</f>
        <v/>
      </c>
      <c r="T242" s="484" t="str">
        <f>IF(OR(J242="",F242=""),"",IF(J242&gt;39,"E",IF(F242="leicht",VLOOKUP(J242,'Boden DüV-Bolap'!A:AA,19,FALSE),IF(F242="mittel",VLOOKUP(J242,'Boden DüV-Bolap'!A:AA,23,FALSE),IF(F242="schwer",VLOOKUP(J242,'Boden DüV-Bolap'!A:AA,27,FALSE))))))</f>
        <v/>
      </c>
    </row>
    <row r="243" spans="1:20" ht="15.75">
      <c r="A243" s="354">
        <v>239</v>
      </c>
      <c r="B243" s="493"/>
      <c r="C243" s="313"/>
      <c r="D243" s="313"/>
      <c r="E243" s="559"/>
      <c r="F243" s="314"/>
      <c r="G243" s="309"/>
      <c r="H243" s="309"/>
      <c r="I243" s="309"/>
      <c r="J243" s="310"/>
      <c r="K243" s="461"/>
      <c r="L243" s="310"/>
      <c r="M243" s="310"/>
      <c r="N243" s="310"/>
      <c r="O243" s="310"/>
      <c r="P243" s="310"/>
      <c r="Q243" s="464"/>
      <c r="R243" s="483" t="str">
        <f>IF(H243="","",IF(H243&gt;39,"E",VLOOKUP(H243,'Boden DüV-Bolap'!A:B,2,FALSE)))</f>
        <v/>
      </c>
      <c r="S243" s="484" t="str">
        <f>IF(OR(I243="",F243=""),"",IF(I243&gt;39,"E",IF(F243="leicht",VLOOKUP(I243,'Boden DüV-Bolap'!A:Q,7,FALSE),IF(F243="mittel",VLOOKUP(I243,'Boden DüV-Bolap'!A:K,11,FALSE),IF(F243="schwer",VLOOKUP(I243,'Boden DüV-Bolap'!A:R,15,FALSE))))))</f>
        <v/>
      </c>
      <c r="T243" s="484" t="str">
        <f>IF(OR(J243="",F243=""),"",IF(J243&gt;39,"E",IF(F243="leicht",VLOOKUP(J243,'Boden DüV-Bolap'!A:AA,19,FALSE),IF(F243="mittel",VLOOKUP(J243,'Boden DüV-Bolap'!A:AA,23,FALSE),IF(F243="schwer",VLOOKUP(J243,'Boden DüV-Bolap'!A:AA,27,FALSE))))))</f>
        <v/>
      </c>
    </row>
    <row r="244" spans="1:20" ht="15.75">
      <c r="A244" s="354">
        <v>240</v>
      </c>
      <c r="B244" s="493"/>
      <c r="C244" s="313"/>
      <c r="D244" s="313"/>
      <c r="E244" s="559"/>
      <c r="F244" s="314"/>
      <c r="G244" s="309"/>
      <c r="H244" s="309"/>
      <c r="I244" s="309"/>
      <c r="J244" s="310"/>
      <c r="K244" s="461"/>
      <c r="L244" s="310"/>
      <c r="M244" s="310"/>
      <c r="N244" s="310"/>
      <c r="O244" s="310"/>
      <c r="P244" s="310"/>
      <c r="Q244" s="464"/>
      <c r="R244" s="483" t="str">
        <f>IF(H244="","",IF(H244&gt;39,"E",VLOOKUP(H244,'Boden DüV-Bolap'!A:B,2,FALSE)))</f>
        <v/>
      </c>
      <c r="S244" s="484" t="str">
        <f>IF(OR(I244="",F244=""),"",IF(I244&gt;39,"E",IF(F244="leicht",VLOOKUP(I244,'Boden DüV-Bolap'!A:Q,7,FALSE),IF(F244="mittel",VLOOKUP(I244,'Boden DüV-Bolap'!A:K,11,FALSE),IF(F244="schwer",VLOOKUP(I244,'Boden DüV-Bolap'!A:R,15,FALSE))))))</f>
        <v/>
      </c>
      <c r="T244" s="484" t="str">
        <f>IF(OR(J244="",F244=""),"",IF(J244&gt;39,"E",IF(F244="leicht",VLOOKUP(J244,'Boden DüV-Bolap'!A:AA,19,FALSE),IF(F244="mittel",VLOOKUP(J244,'Boden DüV-Bolap'!A:AA,23,FALSE),IF(F244="schwer",VLOOKUP(J244,'Boden DüV-Bolap'!A:AA,27,FALSE))))))</f>
        <v/>
      </c>
    </row>
    <row r="245" spans="1:20" ht="15.75">
      <c r="A245" s="354">
        <v>241</v>
      </c>
      <c r="B245" s="493"/>
      <c r="C245" s="313"/>
      <c r="D245" s="313"/>
      <c r="E245" s="559"/>
      <c r="F245" s="314"/>
      <c r="G245" s="309"/>
      <c r="H245" s="309"/>
      <c r="I245" s="309"/>
      <c r="J245" s="310"/>
      <c r="K245" s="461"/>
      <c r="L245" s="310"/>
      <c r="M245" s="310"/>
      <c r="N245" s="310"/>
      <c r="O245" s="310"/>
      <c r="P245" s="310"/>
      <c r="Q245" s="464"/>
      <c r="R245" s="483" t="str">
        <f>IF(H245="","",IF(H245&gt;39,"E",VLOOKUP(H245,'Boden DüV-Bolap'!A:B,2,FALSE)))</f>
        <v/>
      </c>
      <c r="S245" s="484" t="str">
        <f>IF(OR(I245="",F245=""),"",IF(I245&gt;39,"E",IF(F245="leicht",VLOOKUP(I245,'Boden DüV-Bolap'!A:Q,7,FALSE),IF(F245="mittel",VLOOKUP(I245,'Boden DüV-Bolap'!A:K,11,FALSE),IF(F245="schwer",VLOOKUP(I245,'Boden DüV-Bolap'!A:R,15,FALSE))))))</f>
        <v/>
      </c>
      <c r="T245" s="484" t="str">
        <f>IF(OR(J245="",F245=""),"",IF(J245&gt;39,"E",IF(F245="leicht",VLOOKUP(J245,'Boden DüV-Bolap'!A:AA,19,FALSE),IF(F245="mittel",VLOOKUP(J245,'Boden DüV-Bolap'!A:AA,23,FALSE),IF(F245="schwer",VLOOKUP(J245,'Boden DüV-Bolap'!A:AA,27,FALSE))))))</f>
        <v/>
      </c>
    </row>
    <row r="246" spans="1:20" ht="15.75">
      <c r="A246" s="354">
        <v>242</v>
      </c>
      <c r="B246" s="493"/>
      <c r="C246" s="313"/>
      <c r="D246" s="313"/>
      <c r="E246" s="559"/>
      <c r="F246" s="314"/>
      <c r="G246" s="309"/>
      <c r="H246" s="309"/>
      <c r="I246" s="309"/>
      <c r="J246" s="310"/>
      <c r="K246" s="461"/>
      <c r="L246" s="310"/>
      <c r="M246" s="310"/>
      <c r="N246" s="310"/>
      <c r="O246" s="310"/>
      <c r="P246" s="310"/>
      <c r="Q246" s="464"/>
      <c r="R246" s="483" t="str">
        <f>IF(H246="","",IF(H246&gt;39,"E",VLOOKUP(H246,'Boden DüV-Bolap'!A:B,2,FALSE)))</f>
        <v/>
      </c>
      <c r="S246" s="484" t="str">
        <f>IF(OR(I246="",F246=""),"",IF(I246&gt;39,"E",IF(F246="leicht",VLOOKUP(I246,'Boden DüV-Bolap'!A:Q,7,FALSE),IF(F246="mittel",VLOOKUP(I246,'Boden DüV-Bolap'!A:K,11,FALSE),IF(F246="schwer",VLOOKUP(I246,'Boden DüV-Bolap'!A:R,15,FALSE))))))</f>
        <v/>
      </c>
      <c r="T246" s="484" t="str">
        <f>IF(OR(J246="",F246=""),"",IF(J246&gt;39,"E",IF(F246="leicht",VLOOKUP(J246,'Boden DüV-Bolap'!A:AA,19,FALSE),IF(F246="mittel",VLOOKUP(J246,'Boden DüV-Bolap'!A:AA,23,FALSE),IF(F246="schwer",VLOOKUP(J246,'Boden DüV-Bolap'!A:AA,27,FALSE))))))</f>
        <v/>
      </c>
    </row>
    <row r="247" spans="1:20" ht="15.75">
      <c r="A247" s="354">
        <v>243</v>
      </c>
      <c r="B247" s="493"/>
      <c r="C247" s="313"/>
      <c r="D247" s="313"/>
      <c r="E247" s="559"/>
      <c r="F247" s="314"/>
      <c r="G247" s="309"/>
      <c r="H247" s="309"/>
      <c r="I247" s="309"/>
      <c r="J247" s="310"/>
      <c r="K247" s="461"/>
      <c r="L247" s="310"/>
      <c r="M247" s="310"/>
      <c r="N247" s="310"/>
      <c r="O247" s="310"/>
      <c r="P247" s="310"/>
      <c r="Q247" s="464"/>
      <c r="R247" s="483" t="str">
        <f>IF(H247="","",IF(H247&gt;39,"E",VLOOKUP(H247,'Boden DüV-Bolap'!A:B,2,FALSE)))</f>
        <v/>
      </c>
      <c r="S247" s="484" t="str">
        <f>IF(OR(I247="",F247=""),"",IF(I247&gt;39,"E",IF(F247="leicht",VLOOKUP(I247,'Boden DüV-Bolap'!A:Q,7,FALSE),IF(F247="mittel",VLOOKUP(I247,'Boden DüV-Bolap'!A:K,11,FALSE),IF(F247="schwer",VLOOKUP(I247,'Boden DüV-Bolap'!A:R,15,FALSE))))))</f>
        <v/>
      </c>
      <c r="T247" s="484" t="str">
        <f>IF(OR(J247="",F247=""),"",IF(J247&gt;39,"E",IF(F247="leicht",VLOOKUP(J247,'Boden DüV-Bolap'!A:AA,19,FALSE),IF(F247="mittel",VLOOKUP(J247,'Boden DüV-Bolap'!A:AA,23,FALSE),IF(F247="schwer",VLOOKUP(J247,'Boden DüV-Bolap'!A:AA,27,FALSE))))))</f>
        <v/>
      </c>
    </row>
    <row r="248" spans="1:20" ht="15.75">
      <c r="A248" s="354">
        <v>244</v>
      </c>
      <c r="B248" s="493"/>
      <c r="C248" s="313"/>
      <c r="D248" s="313"/>
      <c r="E248" s="559"/>
      <c r="F248" s="314"/>
      <c r="G248" s="309"/>
      <c r="H248" s="309"/>
      <c r="I248" s="309"/>
      <c r="J248" s="310"/>
      <c r="K248" s="461"/>
      <c r="L248" s="310"/>
      <c r="M248" s="310"/>
      <c r="N248" s="310"/>
      <c r="O248" s="310"/>
      <c r="P248" s="310"/>
      <c r="Q248" s="464"/>
      <c r="R248" s="483" t="str">
        <f>IF(H248="","",IF(H248&gt;39,"E",VLOOKUP(H248,'Boden DüV-Bolap'!A:B,2,FALSE)))</f>
        <v/>
      </c>
      <c r="S248" s="484" t="str">
        <f>IF(OR(I248="",F248=""),"",IF(I248&gt;39,"E",IF(F248="leicht",VLOOKUP(I248,'Boden DüV-Bolap'!A:Q,7,FALSE),IF(F248="mittel",VLOOKUP(I248,'Boden DüV-Bolap'!A:K,11,FALSE),IF(F248="schwer",VLOOKUP(I248,'Boden DüV-Bolap'!A:R,15,FALSE))))))</f>
        <v/>
      </c>
      <c r="T248" s="484" t="str">
        <f>IF(OR(J248="",F248=""),"",IF(J248&gt;39,"E",IF(F248="leicht",VLOOKUP(J248,'Boden DüV-Bolap'!A:AA,19,FALSE),IF(F248="mittel",VLOOKUP(J248,'Boden DüV-Bolap'!A:AA,23,FALSE),IF(F248="schwer",VLOOKUP(J248,'Boden DüV-Bolap'!A:AA,27,FALSE))))))</f>
        <v/>
      </c>
    </row>
    <row r="249" spans="1:20" ht="15.75">
      <c r="A249" s="354">
        <v>245</v>
      </c>
      <c r="B249" s="493"/>
      <c r="C249" s="313"/>
      <c r="D249" s="313"/>
      <c r="E249" s="559"/>
      <c r="F249" s="314"/>
      <c r="G249" s="309"/>
      <c r="H249" s="309"/>
      <c r="I249" s="309"/>
      <c r="J249" s="310"/>
      <c r="K249" s="461"/>
      <c r="L249" s="310"/>
      <c r="M249" s="310"/>
      <c r="N249" s="310"/>
      <c r="O249" s="310"/>
      <c r="P249" s="310"/>
      <c r="Q249" s="464"/>
      <c r="R249" s="483" t="str">
        <f>IF(H249="","",IF(H249&gt;39,"E",VLOOKUP(H249,'Boden DüV-Bolap'!A:B,2,FALSE)))</f>
        <v/>
      </c>
      <c r="S249" s="484" t="str">
        <f>IF(OR(I249="",F249=""),"",IF(I249&gt;39,"E",IF(F249="leicht",VLOOKUP(I249,'Boden DüV-Bolap'!A:Q,7,FALSE),IF(F249="mittel",VLOOKUP(I249,'Boden DüV-Bolap'!A:K,11,FALSE),IF(F249="schwer",VLOOKUP(I249,'Boden DüV-Bolap'!A:R,15,FALSE))))))</f>
        <v/>
      </c>
      <c r="T249" s="484" t="str">
        <f>IF(OR(J249="",F249=""),"",IF(J249&gt;39,"E",IF(F249="leicht",VLOOKUP(J249,'Boden DüV-Bolap'!A:AA,19,FALSE),IF(F249="mittel",VLOOKUP(J249,'Boden DüV-Bolap'!A:AA,23,FALSE),IF(F249="schwer",VLOOKUP(J249,'Boden DüV-Bolap'!A:AA,27,FALSE))))))</f>
        <v/>
      </c>
    </row>
    <row r="250" spans="1:20" ht="15.75">
      <c r="A250" s="354">
        <v>246</v>
      </c>
      <c r="B250" s="493"/>
      <c r="C250" s="313"/>
      <c r="D250" s="313"/>
      <c r="E250" s="559"/>
      <c r="F250" s="314"/>
      <c r="G250" s="309"/>
      <c r="H250" s="309"/>
      <c r="I250" s="309"/>
      <c r="J250" s="310"/>
      <c r="K250" s="461"/>
      <c r="L250" s="310"/>
      <c r="M250" s="310"/>
      <c r="N250" s="310"/>
      <c r="O250" s="310"/>
      <c r="P250" s="310"/>
      <c r="Q250" s="464"/>
      <c r="R250" s="483" t="str">
        <f>IF(H250="","",IF(H250&gt;39,"E",VLOOKUP(H250,'Boden DüV-Bolap'!A:B,2,FALSE)))</f>
        <v/>
      </c>
      <c r="S250" s="484" t="str">
        <f>IF(OR(I250="",F250=""),"",IF(I250&gt;39,"E",IF(F250="leicht",VLOOKUP(I250,'Boden DüV-Bolap'!A:Q,7,FALSE),IF(F250="mittel",VLOOKUP(I250,'Boden DüV-Bolap'!A:K,11,FALSE),IF(F250="schwer",VLOOKUP(I250,'Boden DüV-Bolap'!A:R,15,FALSE))))))</f>
        <v/>
      </c>
      <c r="T250" s="484" t="str">
        <f>IF(OR(J250="",F250=""),"",IF(J250&gt;39,"E",IF(F250="leicht",VLOOKUP(J250,'Boden DüV-Bolap'!A:AA,19,FALSE),IF(F250="mittel",VLOOKUP(J250,'Boden DüV-Bolap'!A:AA,23,FALSE),IF(F250="schwer",VLOOKUP(J250,'Boden DüV-Bolap'!A:AA,27,FALSE))))))</f>
        <v/>
      </c>
    </row>
    <row r="251" spans="1:20" ht="15.75">
      <c r="A251" s="354">
        <v>247</v>
      </c>
      <c r="B251" s="493"/>
      <c r="C251" s="313"/>
      <c r="D251" s="313"/>
      <c r="E251" s="559"/>
      <c r="F251" s="314"/>
      <c r="G251" s="309"/>
      <c r="H251" s="309"/>
      <c r="I251" s="309"/>
      <c r="J251" s="310"/>
      <c r="K251" s="461"/>
      <c r="L251" s="310"/>
      <c r="M251" s="310"/>
      <c r="N251" s="310"/>
      <c r="O251" s="310"/>
      <c r="P251" s="310"/>
      <c r="Q251" s="464"/>
      <c r="R251" s="483" t="str">
        <f>IF(H251="","",IF(H251&gt;39,"E",VLOOKUP(H251,'Boden DüV-Bolap'!A:B,2,FALSE)))</f>
        <v/>
      </c>
      <c r="S251" s="484" t="str">
        <f>IF(OR(I251="",F251=""),"",IF(I251&gt;39,"E",IF(F251="leicht",VLOOKUP(I251,'Boden DüV-Bolap'!A:Q,7,FALSE),IF(F251="mittel",VLOOKUP(I251,'Boden DüV-Bolap'!A:K,11,FALSE),IF(F251="schwer",VLOOKUP(I251,'Boden DüV-Bolap'!A:R,15,FALSE))))))</f>
        <v/>
      </c>
      <c r="T251" s="484" t="str">
        <f>IF(OR(J251="",F251=""),"",IF(J251&gt;39,"E",IF(F251="leicht",VLOOKUP(J251,'Boden DüV-Bolap'!A:AA,19,FALSE),IF(F251="mittel",VLOOKUP(J251,'Boden DüV-Bolap'!A:AA,23,FALSE),IF(F251="schwer",VLOOKUP(J251,'Boden DüV-Bolap'!A:AA,27,FALSE))))))</f>
        <v/>
      </c>
    </row>
    <row r="252" spans="1:20" ht="15.75">
      <c r="A252" s="354">
        <v>248</v>
      </c>
      <c r="B252" s="493"/>
      <c r="C252" s="313"/>
      <c r="D252" s="313"/>
      <c r="E252" s="559"/>
      <c r="F252" s="314"/>
      <c r="G252" s="309"/>
      <c r="H252" s="309"/>
      <c r="I252" s="309"/>
      <c r="J252" s="310"/>
      <c r="K252" s="461"/>
      <c r="L252" s="310"/>
      <c r="M252" s="310"/>
      <c r="N252" s="310"/>
      <c r="O252" s="310"/>
      <c r="P252" s="310"/>
      <c r="Q252" s="464"/>
      <c r="R252" s="483" t="str">
        <f>IF(H252="","",IF(H252&gt;39,"E",VLOOKUP(H252,'Boden DüV-Bolap'!A:B,2,FALSE)))</f>
        <v/>
      </c>
      <c r="S252" s="484" t="str">
        <f>IF(OR(I252="",F252=""),"",IF(I252&gt;39,"E",IF(F252="leicht",VLOOKUP(I252,'Boden DüV-Bolap'!A:Q,7,FALSE),IF(F252="mittel",VLOOKUP(I252,'Boden DüV-Bolap'!A:K,11,FALSE),IF(F252="schwer",VLOOKUP(I252,'Boden DüV-Bolap'!A:R,15,FALSE))))))</f>
        <v/>
      </c>
      <c r="T252" s="484" t="str">
        <f>IF(OR(J252="",F252=""),"",IF(J252&gt;39,"E",IF(F252="leicht",VLOOKUP(J252,'Boden DüV-Bolap'!A:AA,19,FALSE),IF(F252="mittel",VLOOKUP(J252,'Boden DüV-Bolap'!A:AA,23,FALSE),IF(F252="schwer",VLOOKUP(J252,'Boden DüV-Bolap'!A:AA,27,FALSE))))))</f>
        <v/>
      </c>
    </row>
    <row r="253" spans="1:20" ht="15.75">
      <c r="A253" s="354">
        <v>249</v>
      </c>
      <c r="B253" s="493"/>
      <c r="C253" s="313"/>
      <c r="D253" s="313"/>
      <c r="E253" s="559"/>
      <c r="F253" s="314"/>
      <c r="G253" s="309"/>
      <c r="H253" s="309"/>
      <c r="I253" s="309"/>
      <c r="J253" s="310"/>
      <c r="K253" s="461"/>
      <c r="L253" s="310"/>
      <c r="M253" s="310"/>
      <c r="N253" s="310"/>
      <c r="O253" s="310"/>
      <c r="P253" s="310"/>
      <c r="Q253" s="464"/>
      <c r="R253" s="483" t="str">
        <f>IF(H253="","",IF(H253&gt;39,"E",VLOOKUP(H253,'Boden DüV-Bolap'!A:B,2,FALSE)))</f>
        <v/>
      </c>
      <c r="S253" s="484" t="str">
        <f>IF(OR(I253="",F253=""),"",IF(I253&gt;39,"E",IF(F253="leicht",VLOOKUP(I253,'Boden DüV-Bolap'!A:Q,7,FALSE),IF(F253="mittel",VLOOKUP(I253,'Boden DüV-Bolap'!A:K,11,FALSE),IF(F253="schwer",VLOOKUP(I253,'Boden DüV-Bolap'!A:R,15,FALSE))))))</f>
        <v/>
      </c>
      <c r="T253" s="484" t="str">
        <f>IF(OR(J253="",F253=""),"",IF(J253&gt;39,"E",IF(F253="leicht",VLOOKUP(J253,'Boden DüV-Bolap'!A:AA,19,FALSE),IF(F253="mittel",VLOOKUP(J253,'Boden DüV-Bolap'!A:AA,23,FALSE),IF(F253="schwer",VLOOKUP(J253,'Boden DüV-Bolap'!A:AA,27,FALSE))))))</f>
        <v/>
      </c>
    </row>
    <row r="254" spans="1:20" ht="15.75">
      <c r="A254" s="354">
        <v>250</v>
      </c>
      <c r="B254" s="493"/>
      <c r="C254" s="313"/>
      <c r="D254" s="313"/>
      <c r="E254" s="559"/>
      <c r="F254" s="314"/>
      <c r="G254" s="309"/>
      <c r="H254" s="309"/>
      <c r="I254" s="309"/>
      <c r="J254" s="310"/>
      <c r="K254" s="461"/>
      <c r="L254" s="310"/>
      <c r="M254" s="310"/>
      <c r="N254" s="310"/>
      <c r="O254" s="310"/>
      <c r="P254" s="310"/>
      <c r="Q254" s="464"/>
      <c r="R254" s="483" t="str">
        <f>IF(H254="","",IF(H254&gt;39,"E",VLOOKUP(H254,'Boden DüV-Bolap'!A:B,2,FALSE)))</f>
        <v/>
      </c>
      <c r="S254" s="484" t="str">
        <f>IF(OR(I254="",F254=""),"",IF(I254&gt;39,"E",IF(F254="leicht",VLOOKUP(I254,'Boden DüV-Bolap'!A:Q,7,FALSE),IF(F254="mittel",VLOOKUP(I254,'Boden DüV-Bolap'!A:K,11,FALSE),IF(F254="schwer",VLOOKUP(I254,'Boden DüV-Bolap'!A:R,15,FALSE))))))</f>
        <v/>
      </c>
      <c r="T254" s="484" t="str">
        <f>IF(OR(J254="",F254=""),"",IF(J254&gt;39,"E",IF(F254="leicht",VLOOKUP(J254,'Boden DüV-Bolap'!A:AA,19,FALSE),IF(F254="mittel",VLOOKUP(J254,'Boden DüV-Bolap'!A:AA,23,FALSE),IF(F254="schwer",VLOOKUP(J254,'Boden DüV-Bolap'!A:AA,27,FALSE))))))</f>
        <v/>
      </c>
    </row>
    <row r="255" spans="1:20" ht="15.75">
      <c r="A255" s="354">
        <v>251</v>
      </c>
      <c r="B255" s="493"/>
      <c r="C255" s="313"/>
      <c r="D255" s="313"/>
      <c r="E255" s="559"/>
      <c r="F255" s="314"/>
      <c r="G255" s="309"/>
      <c r="H255" s="309"/>
      <c r="I255" s="309"/>
      <c r="J255" s="310"/>
      <c r="K255" s="461"/>
      <c r="L255" s="310"/>
      <c r="M255" s="310"/>
      <c r="N255" s="310"/>
      <c r="O255" s="310"/>
      <c r="P255" s="310"/>
      <c r="Q255" s="464"/>
      <c r="R255" s="483" t="str">
        <f>IF(H255="","",IF(H255&gt;39,"E",VLOOKUP(H255,'Boden DüV-Bolap'!A:B,2,FALSE)))</f>
        <v/>
      </c>
      <c r="S255" s="484" t="str">
        <f>IF(OR(I255="",F255=""),"",IF(I255&gt;39,"E",IF(F255="leicht",VLOOKUP(I255,'Boden DüV-Bolap'!A:Q,7,FALSE),IF(F255="mittel",VLOOKUP(I255,'Boden DüV-Bolap'!A:K,11,FALSE),IF(F255="schwer",VLOOKUP(I255,'Boden DüV-Bolap'!A:R,15,FALSE))))))</f>
        <v/>
      </c>
      <c r="T255" s="484" t="str">
        <f>IF(OR(J255="",F255=""),"",IF(J255&gt;39,"E",IF(F255="leicht",VLOOKUP(J255,'Boden DüV-Bolap'!A:AA,19,FALSE),IF(F255="mittel",VLOOKUP(J255,'Boden DüV-Bolap'!A:AA,23,FALSE),IF(F255="schwer",VLOOKUP(J255,'Boden DüV-Bolap'!A:AA,27,FALSE))))))</f>
        <v/>
      </c>
    </row>
    <row r="256" spans="1:20" ht="15.75">
      <c r="A256" s="354">
        <v>252</v>
      </c>
      <c r="B256" s="493"/>
      <c r="C256" s="313"/>
      <c r="D256" s="313"/>
      <c r="E256" s="559"/>
      <c r="F256" s="314"/>
      <c r="G256" s="309"/>
      <c r="H256" s="309"/>
      <c r="I256" s="309"/>
      <c r="J256" s="310"/>
      <c r="K256" s="461"/>
      <c r="L256" s="310"/>
      <c r="M256" s="310"/>
      <c r="N256" s="310"/>
      <c r="O256" s="310"/>
      <c r="P256" s="310"/>
      <c r="Q256" s="464"/>
      <c r="R256" s="483" t="str">
        <f>IF(H256="","",IF(H256&gt;39,"E",VLOOKUP(H256,'Boden DüV-Bolap'!A:B,2,FALSE)))</f>
        <v/>
      </c>
      <c r="S256" s="484" t="str">
        <f>IF(OR(I256="",F256=""),"",IF(I256&gt;39,"E",IF(F256="leicht",VLOOKUP(I256,'Boden DüV-Bolap'!A:Q,7,FALSE),IF(F256="mittel",VLOOKUP(I256,'Boden DüV-Bolap'!A:K,11,FALSE),IF(F256="schwer",VLOOKUP(I256,'Boden DüV-Bolap'!A:R,15,FALSE))))))</f>
        <v/>
      </c>
      <c r="T256" s="484" t="str">
        <f>IF(OR(J256="",F256=""),"",IF(J256&gt;39,"E",IF(F256="leicht",VLOOKUP(J256,'Boden DüV-Bolap'!A:AA,19,FALSE),IF(F256="mittel",VLOOKUP(J256,'Boden DüV-Bolap'!A:AA,23,FALSE),IF(F256="schwer",VLOOKUP(J256,'Boden DüV-Bolap'!A:AA,27,FALSE))))))</f>
        <v/>
      </c>
    </row>
    <row r="257" spans="1:20" ht="15.75">
      <c r="A257" s="354">
        <v>253</v>
      </c>
      <c r="B257" s="493"/>
      <c r="C257" s="313"/>
      <c r="D257" s="313"/>
      <c r="E257" s="559"/>
      <c r="F257" s="314"/>
      <c r="G257" s="309"/>
      <c r="H257" s="309"/>
      <c r="I257" s="309"/>
      <c r="J257" s="310"/>
      <c r="K257" s="461"/>
      <c r="L257" s="310"/>
      <c r="M257" s="310"/>
      <c r="N257" s="310"/>
      <c r="O257" s="310"/>
      <c r="P257" s="310"/>
      <c r="Q257" s="464"/>
      <c r="R257" s="483" t="str">
        <f>IF(H257="","",IF(H257&gt;39,"E",VLOOKUP(H257,'Boden DüV-Bolap'!A:B,2,FALSE)))</f>
        <v/>
      </c>
      <c r="S257" s="484" t="str">
        <f>IF(OR(I257="",F257=""),"",IF(I257&gt;39,"E",IF(F257="leicht",VLOOKUP(I257,'Boden DüV-Bolap'!A:Q,7,FALSE),IF(F257="mittel",VLOOKUP(I257,'Boden DüV-Bolap'!A:K,11,FALSE),IF(F257="schwer",VLOOKUP(I257,'Boden DüV-Bolap'!A:R,15,FALSE))))))</f>
        <v/>
      </c>
      <c r="T257" s="484" t="str">
        <f>IF(OR(J257="",F257=""),"",IF(J257&gt;39,"E",IF(F257="leicht",VLOOKUP(J257,'Boden DüV-Bolap'!A:AA,19,FALSE),IF(F257="mittel",VLOOKUP(J257,'Boden DüV-Bolap'!A:AA,23,FALSE),IF(F257="schwer",VLOOKUP(J257,'Boden DüV-Bolap'!A:AA,27,FALSE))))))</f>
        <v/>
      </c>
    </row>
    <row r="258" spans="1:20" ht="15.75">
      <c r="A258" s="354">
        <v>254</v>
      </c>
      <c r="B258" s="493"/>
      <c r="C258" s="313"/>
      <c r="D258" s="313"/>
      <c r="E258" s="559"/>
      <c r="F258" s="314"/>
      <c r="G258" s="309"/>
      <c r="H258" s="309"/>
      <c r="I258" s="309"/>
      <c r="J258" s="310"/>
      <c r="K258" s="461"/>
      <c r="L258" s="310"/>
      <c r="M258" s="310"/>
      <c r="N258" s="310"/>
      <c r="O258" s="310"/>
      <c r="P258" s="310"/>
      <c r="Q258" s="464"/>
      <c r="R258" s="483" t="str">
        <f>IF(H258="","",IF(H258&gt;39,"E",VLOOKUP(H258,'Boden DüV-Bolap'!A:B,2,FALSE)))</f>
        <v/>
      </c>
      <c r="S258" s="484" t="str">
        <f>IF(OR(I258="",F258=""),"",IF(I258&gt;39,"E",IF(F258="leicht",VLOOKUP(I258,'Boden DüV-Bolap'!A:Q,7,FALSE),IF(F258="mittel",VLOOKUP(I258,'Boden DüV-Bolap'!A:K,11,FALSE),IF(F258="schwer",VLOOKUP(I258,'Boden DüV-Bolap'!A:R,15,FALSE))))))</f>
        <v/>
      </c>
      <c r="T258" s="484" t="str">
        <f>IF(OR(J258="",F258=""),"",IF(J258&gt;39,"E",IF(F258="leicht",VLOOKUP(J258,'Boden DüV-Bolap'!A:AA,19,FALSE),IF(F258="mittel",VLOOKUP(J258,'Boden DüV-Bolap'!A:AA,23,FALSE),IF(F258="schwer",VLOOKUP(J258,'Boden DüV-Bolap'!A:AA,27,FALSE))))))</f>
        <v/>
      </c>
    </row>
    <row r="259" spans="1:20" ht="15.75">
      <c r="A259" s="354">
        <v>255</v>
      </c>
      <c r="B259" s="493"/>
      <c r="C259" s="313"/>
      <c r="D259" s="313"/>
      <c r="E259" s="559"/>
      <c r="F259" s="314"/>
      <c r="G259" s="309"/>
      <c r="H259" s="309"/>
      <c r="I259" s="309"/>
      <c r="J259" s="310"/>
      <c r="K259" s="461"/>
      <c r="L259" s="310"/>
      <c r="M259" s="310"/>
      <c r="N259" s="310"/>
      <c r="O259" s="310"/>
      <c r="P259" s="310"/>
      <c r="Q259" s="464"/>
      <c r="R259" s="483" t="str">
        <f>IF(H259="","",IF(H259&gt;39,"E",VLOOKUP(H259,'Boden DüV-Bolap'!A:B,2,FALSE)))</f>
        <v/>
      </c>
      <c r="S259" s="484" t="str">
        <f>IF(OR(I259="",F259=""),"",IF(I259&gt;39,"E",IF(F259="leicht",VLOOKUP(I259,'Boden DüV-Bolap'!A:Q,7,FALSE),IF(F259="mittel",VLOOKUP(I259,'Boden DüV-Bolap'!A:K,11,FALSE),IF(F259="schwer",VLOOKUP(I259,'Boden DüV-Bolap'!A:R,15,FALSE))))))</f>
        <v/>
      </c>
      <c r="T259" s="484" t="str">
        <f>IF(OR(J259="",F259=""),"",IF(J259&gt;39,"E",IF(F259="leicht",VLOOKUP(J259,'Boden DüV-Bolap'!A:AA,19,FALSE),IF(F259="mittel",VLOOKUP(J259,'Boden DüV-Bolap'!A:AA,23,FALSE),IF(F259="schwer",VLOOKUP(J259,'Boden DüV-Bolap'!A:AA,27,FALSE))))))</f>
        <v/>
      </c>
    </row>
    <row r="260" spans="1:20" ht="15.75">
      <c r="A260" s="354">
        <v>256</v>
      </c>
      <c r="B260" s="493"/>
      <c r="C260" s="313"/>
      <c r="D260" s="313"/>
      <c r="E260" s="559"/>
      <c r="F260" s="314"/>
      <c r="G260" s="309"/>
      <c r="H260" s="309"/>
      <c r="I260" s="309"/>
      <c r="J260" s="310"/>
      <c r="K260" s="461"/>
      <c r="L260" s="310"/>
      <c r="M260" s="310"/>
      <c r="N260" s="310"/>
      <c r="O260" s="310"/>
      <c r="P260" s="310"/>
      <c r="Q260" s="464"/>
      <c r="R260" s="483" t="str">
        <f>IF(H260="","",IF(H260&gt;39,"E",VLOOKUP(H260,'Boden DüV-Bolap'!A:B,2,FALSE)))</f>
        <v/>
      </c>
      <c r="S260" s="484" t="str">
        <f>IF(OR(I260="",F260=""),"",IF(I260&gt;39,"E",IF(F260="leicht",VLOOKUP(I260,'Boden DüV-Bolap'!A:Q,7,FALSE),IF(F260="mittel",VLOOKUP(I260,'Boden DüV-Bolap'!A:K,11,FALSE),IF(F260="schwer",VLOOKUP(I260,'Boden DüV-Bolap'!A:R,15,FALSE))))))</f>
        <v/>
      </c>
      <c r="T260" s="484" t="str">
        <f>IF(OR(J260="",F260=""),"",IF(J260&gt;39,"E",IF(F260="leicht",VLOOKUP(J260,'Boden DüV-Bolap'!A:AA,19,FALSE),IF(F260="mittel",VLOOKUP(J260,'Boden DüV-Bolap'!A:AA,23,FALSE),IF(F260="schwer",VLOOKUP(J260,'Boden DüV-Bolap'!A:AA,27,FALSE))))))</f>
        <v/>
      </c>
    </row>
    <row r="261" spans="1:20" ht="15.75">
      <c r="A261" s="354">
        <v>257</v>
      </c>
      <c r="B261" s="493"/>
      <c r="C261" s="313"/>
      <c r="D261" s="313"/>
      <c r="E261" s="559"/>
      <c r="F261" s="314"/>
      <c r="G261" s="309"/>
      <c r="H261" s="309"/>
      <c r="I261" s="309"/>
      <c r="J261" s="310"/>
      <c r="K261" s="461"/>
      <c r="L261" s="310"/>
      <c r="M261" s="310"/>
      <c r="N261" s="310"/>
      <c r="O261" s="310"/>
      <c r="P261" s="310"/>
      <c r="Q261" s="464"/>
      <c r="R261" s="483" t="str">
        <f>IF(H261="","",IF(H261&gt;39,"E",VLOOKUP(H261,'Boden DüV-Bolap'!A:B,2,FALSE)))</f>
        <v/>
      </c>
      <c r="S261" s="484" t="str">
        <f>IF(OR(I261="",F261=""),"",IF(I261&gt;39,"E",IF(F261="leicht",VLOOKUP(I261,'Boden DüV-Bolap'!A:Q,7,FALSE),IF(F261="mittel",VLOOKUP(I261,'Boden DüV-Bolap'!A:K,11,FALSE),IF(F261="schwer",VLOOKUP(I261,'Boden DüV-Bolap'!A:R,15,FALSE))))))</f>
        <v/>
      </c>
      <c r="T261" s="484" t="str">
        <f>IF(OR(J261="",F261=""),"",IF(J261&gt;39,"E",IF(F261="leicht",VLOOKUP(J261,'Boden DüV-Bolap'!A:AA,19,FALSE),IF(F261="mittel",VLOOKUP(J261,'Boden DüV-Bolap'!A:AA,23,FALSE),IF(F261="schwer",VLOOKUP(J261,'Boden DüV-Bolap'!A:AA,27,FALSE))))))</f>
        <v/>
      </c>
    </row>
    <row r="262" spans="1:20" ht="15.75">
      <c r="A262" s="354">
        <v>258</v>
      </c>
      <c r="B262" s="493"/>
      <c r="C262" s="313"/>
      <c r="D262" s="313"/>
      <c r="E262" s="559"/>
      <c r="F262" s="314"/>
      <c r="G262" s="309"/>
      <c r="H262" s="309"/>
      <c r="I262" s="309"/>
      <c r="J262" s="310"/>
      <c r="K262" s="461"/>
      <c r="L262" s="310"/>
      <c r="M262" s="310"/>
      <c r="N262" s="310"/>
      <c r="O262" s="310"/>
      <c r="P262" s="310"/>
      <c r="Q262" s="464"/>
      <c r="R262" s="483" t="str">
        <f>IF(H262="","",IF(H262&gt;39,"E",VLOOKUP(H262,'Boden DüV-Bolap'!A:B,2,FALSE)))</f>
        <v/>
      </c>
      <c r="S262" s="484" t="str">
        <f>IF(OR(I262="",F262=""),"",IF(I262&gt;39,"E",IF(F262="leicht",VLOOKUP(I262,'Boden DüV-Bolap'!A:Q,7,FALSE),IF(F262="mittel",VLOOKUP(I262,'Boden DüV-Bolap'!A:K,11,FALSE),IF(F262="schwer",VLOOKUP(I262,'Boden DüV-Bolap'!A:R,15,FALSE))))))</f>
        <v/>
      </c>
      <c r="T262" s="484" t="str">
        <f>IF(OR(J262="",F262=""),"",IF(J262&gt;39,"E",IF(F262="leicht",VLOOKUP(J262,'Boden DüV-Bolap'!A:AA,19,FALSE),IF(F262="mittel",VLOOKUP(J262,'Boden DüV-Bolap'!A:AA,23,FALSE),IF(F262="schwer",VLOOKUP(J262,'Boden DüV-Bolap'!A:AA,27,FALSE))))))</f>
        <v/>
      </c>
    </row>
    <row r="263" spans="1:20" ht="15.75">
      <c r="A263" s="354">
        <v>259</v>
      </c>
      <c r="B263" s="493"/>
      <c r="C263" s="313"/>
      <c r="D263" s="313"/>
      <c r="E263" s="559"/>
      <c r="F263" s="314"/>
      <c r="G263" s="309"/>
      <c r="H263" s="309"/>
      <c r="I263" s="309"/>
      <c r="J263" s="310"/>
      <c r="K263" s="461"/>
      <c r="L263" s="310"/>
      <c r="M263" s="310"/>
      <c r="N263" s="310"/>
      <c r="O263" s="310"/>
      <c r="P263" s="310"/>
      <c r="Q263" s="464"/>
      <c r="R263" s="483" t="str">
        <f>IF(H263="","",IF(H263&gt;39,"E",VLOOKUP(H263,'Boden DüV-Bolap'!A:B,2,FALSE)))</f>
        <v/>
      </c>
      <c r="S263" s="484" t="str">
        <f>IF(OR(I263="",F263=""),"",IF(I263&gt;39,"E",IF(F263="leicht",VLOOKUP(I263,'Boden DüV-Bolap'!A:Q,7,FALSE),IF(F263="mittel",VLOOKUP(I263,'Boden DüV-Bolap'!A:K,11,FALSE),IF(F263="schwer",VLOOKUP(I263,'Boden DüV-Bolap'!A:R,15,FALSE))))))</f>
        <v/>
      </c>
      <c r="T263" s="484" t="str">
        <f>IF(OR(J263="",F263=""),"",IF(J263&gt;39,"E",IF(F263="leicht",VLOOKUP(J263,'Boden DüV-Bolap'!A:AA,19,FALSE),IF(F263="mittel",VLOOKUP(J263,'Boden DüV-Bolap'!A:AA,23,FALSE),IF(F263="schwer",VLOOKUP(J263,'Boden DüV-Bolap'!A:AA,27,FALSE))))))</f>
        <v/>
      </c>
    </row>
    <row r="264" spans="1:20" ht="15.75">
      <c r="A264" s="354">
        <v>260</v>
      </c>
      <c r="B264" s="493"/>
      <c r="C264" s="313"/>
      <c r="D264" s="313"/>
      <c r="E264" s="559"/>
      <c r="F264" s="314"/>
      <c r="G264" s="309"/>
      <c r="H264" s="309"/>
      <c r="I264" s="309"/>
      <c r="J264" s="310"/>
      <c r="K264" s="461"/>
      <c r="L264" s="310"/>
      <c r="M264" s="310"/>
      <c r="N264" s="310"/>
      <c r="O264" s="310"/>
      <c r="P264" s="310"/>
      <c r="Q264" s="464"/>
      <c r="R264" s="483" t="str">
        <f>IF(H264="","",IF(H264&gt;39,"E",VLOOKUP(H264,'Boden DüV-Bolap'!A:B,2,FALSE)))</f>
        <v/>
      </c>
      <c r="S264" s="484" t="str">
        <f>IF(OR(I264="",F264=""),"",IF(I264&gt;39,"E",IF(F264="leicht",VLOOKUP(I264,'Boden DüV-Bolap'!A:Q,7,FALSE),IF(F264="mittel",VLOOKUP(I264,'Boden DüV-Bolap'!A:K,11,FALSE),IF(F264="schwer",VLOOKUP(I264,'Boden DüV-Bolap'!A:R,15,FALSE))))))</f>
        <v/>
      </c>
      <c r="T264" s="484" t="str">
        <f>IF(OR(J264="",F264=""),"",IF(J264&gt;39,"E",IF(F264="leicht",VLOOKUP(J264,'Boden DüV-Bolap'!A:AA,19,FALSE),IF(F264="mittel",VLOOKUP(J264,'Boden DüV-Bolap'!A:AA,23,FALSE),IF(F264="schwer",VLOOKUP(J264,'Boden DüV-Bolap'!A:AA,27,FALSE))))))</f>
        <v/>
      </c>
    </row>
    <row r="265" spans="1:20" ht="15.75">
      <c r="A265" s="354">
        <v>261</v>
      </c>
      <c r="B265" s="493"/>
      <c r="C265" s="313"/>
      <c r="D265" s="313"/>
      <c r="E265" s="559"/>
      <c r="F265" s="314"/>
      <c r="G265" s="309"/>
      <c r="H265" s="309"/>
      <c r="I265" s="309"/>
      <c r="J265" s="310"/>
      <c r="K265" s="461"/>
      <c r="L265" s="310"/>
      <c r="M265" s="310"/>
      <c r="N265" s="310"/>
      <c r="O265" s="310"/>
      <c r="P265" s="310"/>
      <c r="Q265" s="464"/>
      <c r="R265" s="483" t="str">
        <f>IF(H265="","",IF(H265&gt;39,"E",VLOOKUP(H265,'Boden DüV-Bolap'!A:B,2,FALSE)))</f>
        <v/>
      </c>
      <c r="S265" s="484" t="str">
        <f>IF(OR(I265="",F265=""),"",IF(I265&gt;39,"E",IF(F265="leicht",VLOOKUP(I265,'Boden DüV-Bolap'!A:Q,7,FALSE),IF(F265="mittel",VLOOKUP(I265,'Boden DüV-Bolap'!A:K,11,FALSE),IF(F265="schwer",VLOOKUP(I265,'Boden DüV-Bolap'!A:R,15,FALSE))))))</f>
        <v/>
      </c>
      <c r="T265" s="484" t="str">
        <f>IF(OR(J265="",F265=""),"",IF(J265&gt;39,"E",IF(F265="leicht",VLOOKUP(J265,'Boden DüV-Bolap'!A:AA,19,FALSE),IF(F265="mittel",VLOOKUP(J265,'Boden DüV-Bolap'!A:AA,23,FALSE),IF(F265="schwer",VLOOKUP(J265,'Boden DüV-Bolap'!A:AA,27,FALSE))))))</f>
        <v/>
      </c>
    </row>
    <row r="266" spans="1:20" ht="15.75">
      <c r="A266" s="354">
        <v>262</v>
      </c>
      <c r="B266" s="493"/>
      <c r="C266" s="313"/>
      <c r="D266" s="313"/>
      <c r="E266" s="559"/>
      <c r="F266" s="314"/>
      <c r="G266" s="309"/>
      <c r="H266" s="309"/>
      <c r="I266" s="309"/>
      <c r="J266" s="310"/>
      <c r="K266" s="461"/>
      <c r="L266" s="310"/>
      <c r="M266" s="310"/>
      <c r="N266" s="310"/>
      <c r="O266" s="310"/>
      <c r="P266" s="310"/>
      <c r="Q266" s="464"/>
      <c r="R266" s="483" t="str">
        <f>IF(H266="","",IF(H266&gt;39,"E",VLOOKUP(H266,'Boden DüV-Bolap'!A:B,2,FALSE)))</f>
        <v/>
      </c>
      <c r="S266" s="484" t="str">
        <f>IF(OR(I266="",F266=""),"",IF(I266&gt;39,"E",IF(F266="leicht",VLOOKUP(I266,'Boden DüV-Bolap'!A:Q,7,FALSE),IF(F266="mittel",VLOOKUP(I266,'Boden DüV-Bolap'!A:K,11,FALSE),IF(F266="schwer",VLOOKUP(I266,'Boden DüV-Bolap'!A:R,15,FALSE))))))</f>
        <v/>
      </c>
      <c r="T266" s="484" t="str">
        <f>IF(OR(J266="",F266=""),"",IF(J266&gt;39,"E",IF(F266="leicht",VLOOKUP(J266,'Boden DüV-Bolap'!A:AA,19,FALSE),IF(F266="mittel",VLOOKUP(J266,'Boden DüV-Bolap'!A:AA,23,FALSE),IF(F266="schwer",VLOOKUP(J266,'Boden DüV-Bolap'!A:AA,27,FALSE))))))</f>
        <v/>
      </c>
    </row>
    <row r="267" spans="1:20" ht="15.75">
      <c r="A267" s="354">
        <v>263</v>
      </c>
      <c r="B267" s="493"/>
      <c r="C267" s="313"/>
      <c r="D267" s="313"/>
      <c r="E267" s="559"/>
      <c r="F267" s="314"/>
      <c r="G267" s="309"/>
      <c r="H267" s="309"/>
      <c r="I267" s="309"/>
      <c r="J267" s="310"/>
      <c r="K267" s="461"/>
      <c r="L267" s="310"/>
      <c r="M267" s="310"/>
      <c r="N267" s="310"/>
      <c r="O267" s="310"/>
      <c r="P267" s="310"/>
      <c r="Q267" s="464"/>
      <c r="R267" s="483" t="str">
        <f>IF(H267="","",IF(H267&gt;39,"E",VLOOKUP(H267,'Boden DüV-Bolap'!A:B,2,FALSE)))</f>
        <v/>
      </c>
      <c r="S267" s="484" t="str">
        <f>IF(OR(I267="",F267=""),"",IF(I267&gt;39,"E",IF(F267="leicht",VLOOKUP(I267,'Boden DüV-Bolap'!A:Q,7,FALSE),IF(F267="mittel",VLOOKUP(I267,'Boden DüV-Bolap'!A:K,11,FALSE),IF(F267="schwer",VLOOKUP(I267,'Boden DüV-Bolap'!A:R,15,FALSE))))))</f>
        <v/>
      </c>
      <c r="T267" s="484" t="str">
        <f>IF(OR(J267="",F267=""),"",IF(J267&gt;39,"E",IF(F267="leicht",VLOOKUP(J267,'Boden DüV-Bolap'!A:AA,19,FALSE),IF(F267="mittel",VLOOKUP(J267,'Boden DüV-Bolap'!A:AA,23,FALSE),IF(F267="schwer",VLOOKUP(J267,'Boden DüV-Bolap'!A:AA,27,FALSE))))))</f>
        <v/>
      </c>
    </row>
    <row r="268" spans="1:20" ht="15.75">
      <c r="A268" s="354">
        <v>264</v>
      </c>
      <c r="B268" s="493"/>
      <c r="C268" s="313"/>
      <c r="D268" s="313"/>
      <c r="E268" s="559"/>
      <c r="F268" s="314"/>
      <c r="G268" s="309"/>
      <c r="H268" s="309"/>
      <c r="I268" s="309"/>
      <c r="J268" s="310"/>
      <c r="K268" s="461"/>
      <c r="L268" s="310"/>
      <c r="M268" s="310"/>
      <c r="N268" s="310"/>
      <c r="O268" s="310"/>
      <c r="P268" s="310"/>
      <c r="Q268" s="464"/>
      <c r="R268" s="483" t="str">
        <f>IF(H268="","",IF(H268&gt;39,"E",VLOOKUP(H268,'Boden DüV-Bolap'!A:B,2,FALSE)))</f>
        <v/>
      </c>
      <c r="S268" s="484" t="str">
        <f>IF(OR(I268="",F268=""),"",IF(I268&gt;39,"E",IF(F268="leicht",VLOOKUP(I268,'Boden DüV-Bolap'!A:Q,7,FALSE),IF(F268="mittel",VLOOKUP(I268,'Boden DüV-Bolap'!A:K,11,FALSE),IF(F268="schwer",VLOOKUP(I268,'Boden DüV-Bolap'!A:R,15,FALSE))))))</f>
        <v/>
      </c>
      <c r="T268" s="484" t="str">
        <f>IF(OR(J268="",F268=""),"",IF(J268&gt;39,"E",IF(F268="leicht",VLOOKUP(J268,'Boden DüV-Bolap'!A:AA,19,FALSE),IF(F268="mittel",VLOOKUP(J268,'Boden DüV-Bolap'!A:AA,23,FALSE),IF(F268="schwer",VLOOKUP(J268,'Boden DüV-Bolap'!A:AA,27,FALSE))))))</f>
        <v/>
      </c>
    </row>
    <row r="269" spans="1:20" ht="15.75">
      <c r="A269" s="354">
        <v>265</v>
      </c>
      <c r="B269" s="493"/>
      <c r="C269" s="313"/>
      <c r="D269" s="313"/>
      <c r="E269" s="559"/>
      <c r="F269" s="314"/>
      <c r="G269" s="309"/>
      <c r="H269" s="309"/>
      <c r="I269" s="309"/>
      <c r="J269" s="310"/>
      <c r="K269" s="461"/>
      <c r="L269" s="310"/>
      <c r="M269" s="310"/>
      <c r="N269" s="310"/>
      <c r="O269" s="310"/>
      <c r="P269" s="310"/>
      <c r="Q269" s="464"/>
      <c r="R269" s="483" t="str">
        <f>IF(H269="","",IF(H269&gt;39,"E",VLOOKUP(H269,'Boden DüV-Bolap'!A:B,2,FALSE)))</f>
        <v/>
      </c>
      <c r="S269" s="484" t="str">
        <f>IF(OR(I269="",F269=""),"",IF(I269&gt;39,"E",IF(F269="leicht",VLOOKUP(I269,'Boden DüV-Bolap'!A:Q,7,FALSE),IF(F269="mittel",VLOOKUP(I269,'Boden DüV-Bolap'!A:K,11,FALSE),IF(F269="schwer",VLOOKUP(I269,'Boden DüV-Bolap'!A:R,15,FALSE))))))</f>
        <v/>
      </c>
      <c r="T269" s="484" t="str">
        <f>IF(OR(J269="",F269=""),"",IF(J269&gt;39,"E",IF(F269="leicht",VLOOKUP(J269,'Boden DüV-Bolap'!A:AA,19,FALSE),IF(F269="mittel",VLOOKUP(J269,'Boden DüV-Bolap'!A:AA,23,FALSE),IF(F269="schwer",VLOOKUP(J269,'Boden DüV-Bolap'!A:AA,27,FALSE))))))</f>
        <v/>
      </c>
    </row>
    <row r="270" spans="1:20" ht="15.75">
      <c r="A270" s="354">
        <v>266</v>
      </c>
      <c r="B270" s="493"/>
      <c r="C270" s="313"/>
      <c r="D270" s="313"/>
      <c r="E270" s="559"/>
      <c r="F270" s="314"/>
      <c r="G270" s="309"/>
      <c r="H270" s="309"/>
      <c r="I270" s="309"/>
      <c r="J270" s="310"/>
      <c r="K270" s="461"/>
      <c r="L270" s="310"/>
      <c r="M270" s="310"/>
      <c r="N270" s="310"/>
      <c r="O270" s="310"/>
      <c r="P270" s="310"/>
      <c r="Q270" s="464"/>
      <c r="R270" s="483" t="str">
        <f>IF(H270="","",IF(H270&gt;39,"E",VLOOKUP(H270,'Boden DüV-Bolap'!A:B,2,FALSE)))</f>
        <v/>
      </c>
      <c r="S270" s="484" t="str">
        <f>IF(OR(I270="",F270=""),"",IF(I270&gt;39,"E",IF(F270="leicht",VLOOKUP(I270,'Boden DüV-Bolap'!A:Q,7,FALSE),IF(F270="mittel",VLOOKUP(I270,'Boden DüV-Bolap'!A:K,11,FALSE),IF(F270="schwer",VLOOKUP(I270,'Boden DüV-Bolap'!A:R,15,FALSE))))))</f>
        <v/>
      </c>
      <c r="T270" s="484" t="str">
        <f>IF(OR(J270="",F270=""),"",IF(J270&gt;39,"E",IF(F270="leicht",VLOOKUP(J270,'Boden DüV-Bolap'!A:AA,19,FALSE),IF(F270="mittel",VLOOKUP(J270,'Boden DüV-Bolap'!A:AA,23,FALSE),IF(F270="schwer",VLOOKUP(J270,'Boden DüV-Bolap'!A:AA,27,FALSE))))))</f>
        <v/>
      </c>
    </row>
    <row r="271" spans="1:20" ht="15.75">
      <c r="A271" s="354">
        <v>267</v>
      </c>
      <c r="B271" s="493"/>
      <c r="C271" s="313"/>
      <c r="D271" s="313"/>
      <c r="E271" s="559"/>
      <c r="F271" s="314"/>
      <c r="G271" s="309"/>
      <c r="H271" s="309"/>
      <c r="I271" s="309"/>
      <c r="J271" s="310"/>
      <c r="K271" s="461"/>
      <c r="L271" s="310"/>
      <c r="M271" s="310"/>
      <c r="N271" s="310"/>
      <c r="O271" s="310"/>
      <c r="P271" s="310"/>
      <c r="Q271" s="464"/>
      <c r="R271" s="483" t="str">
        <f>IF(H271="","",IF(H271&gt;39,"E",VLOOKUP(H271,'Boden DüV-Bolap'!A:B,2,FALSE)))</f>
        <v/>
      </c>
      <c r="S271" s="484" t="str">
        <f>IF(OR(I271="",F271=""),"",IF(I271&gt;39,"E",IF(F271="leicht",VLOOKUP(I271,'Boden DüV-Bolap'!A:Q,7,FALSE),IF(F271="mittel",VLOOKUP(I271,'Boden DüV-Bolap'!A:K,11,FALSE),IF(F271="schwer",VLOOKUP(I271,'Boden DüV-Bolap'!A:R,15,FALSE))))))</f>
        <v/>
      </c>
      <c r="T271" s="484" t="str">
        <f>IF(OR(J271="",F271=""),"",IF(J271&gt;39,"E",IF(F271="leicht",VLOOKUP(J271,'Boden DüV-Bolap'!A:AA,19,FALSE),IF(F271="mittel",VLOOKUP(J271,'Boden DüV-Bolap'!A:AA,23,FALSE),IF(F271="schwer",VLOOKUP(J271,'Boden DüV-Bolap'!A:AA,27,FALSE))))))</f>
        <v/>
      </c>
    </row>
    <row r="272" spans="1:20" ht="15.75">
      <c r="A272" s="354">
        <v>268</v>
      </c>
      <c r="B272" s="493"/>
      <c r="C272" s="313"/>
      <c r="D272" s="313"/>
      <c r="E272" s="559"/>
      <c r="F272" s="314"/>
      <c r="G272" s="309"/>
      <c r="H272" s="309"/>
      <c r="I272" s="309"/>
      <c r="J272" s="310"/>
      <c r="K272" s="461"/>
      <c r="L272" s="310"/>
      <c r="M272" s="310"/>
      <c r="N272" s="310"/>
      <c r="O272" s="310"/>
      <c r="P272" s="310"/>
      <c r="Q272" s="464"/>
      <c r="R272" s="483" t="str">
        <f>IF(H272="","",IF(H272&gt;39,"E",VLOOKUP(H272,'Boden DüV-Bolap'!A:B,2,FALSE)))</f>
        <v/>
      </c>
      <c r="S272" s="484" t="str">
        <f>IF(OR(I272="",F272=""),"",IF(I272&gt;39,"E",IF(F272="leicht",VLOOKUP(I272,'Boden DüV-Bolap'!A:Q,7,FALSE),IF(F272="mittel",VLOOKUP(I272,'Boden DüV-Bolap'!A:K,11,FALSE),IF(F272="schwer",VLOOKUP(I272,'Boden DüV-Bolap'!A:R,15,FALSE))))))</f>
        <v/>
      </c>
      <c r="T272" s="484" t="str">
        <f>IF(OR(J272="",F272=""),"",IF(J272&gt;39,"E",IF(F272="leicht",VLOOKUP(J272,'Boden DüV-Bolap'!A:AA,19,FALSE),IF(F272="mittel",VLOOKUP(J272,'Boden DüV-Bolap'!A:AA,23,FALSE),IF(F272="schwer",VLOOKUP(J272,'Boden DüV-Bolap'!A:AA,27,FALSE))))))</f>
        <v/>
      </c>
    </row>
    <row r="273" spans="1:20" ht="15.75">
      <c r="A273" s="354">
        <v>269</v>
      </c>
      <c r="B273" s="493"/>
      <c r="C273" s="313"/>
      <c r="D273" s="313"/>
      <c r="E273" s="559"/>
      <c r="F273" s="314"/>
      <c r="G273" s="309"/>
      <c r="H273" s="309"/>
      <c r="I273" s="309"/>
      <c r="J273" s="310"/>
      <c r="K273" s="461"/>
      <c r="L273" s="310"/>
      <c r="M273" s="310"/>
      <c r="N273" s="310"/>
      <c r="O273" s="310"/>
      <c r="P273" s="310"/>
      <c r="Q273" s="464"/>
      <c r="R273" s="483" t="str">
        <f>IF(H273="","",IF(H273&gt;39,"E",VLOOKUP(H273,'Boden DüV-Bolap'!A:B,2,FALSE)))</f>
        <v/>
      </c>
      <c r="S273" s="484" t="str">
        <f>IF(OR(I273="",F273=""),"",IF(I273&gt;39,"E",IF(F273="leicht",VLOOKUP(I273,'Boden DüV-Bolap'!A:Q,7,FALSE),IF(F273="mittel",VLOOKUP(I273,'Boden DüV-Bolap'!A:K,11,FALSE),IF(F273="schwer",VLOOKUP(I273,'Boden DüV-Bolap'!A:R,15,FALSE))))))</f>
        <v/>
      </c>
      <c r="T273" s="484" t="str">
        <f>IF(OR(J273="",F273=""),"",IF(J273&gt;39,"E",IF(F273="leicht",VLOOKUP(J273,'Boden DüV-Bolap'!A:AA,19,FALSE),IF(F273="mittel",VLOOKUP(J273,'Boden DüV-Bolap'!A:AA,23,FALSE),IF(F273="schwer",VLOOKUP(J273,'Boden DüV-Bolap'!A:AA,27,FALSE))))))</f>
        <v/>
      </c>
    </row>
    <row r="274" spans="1:20" ht="15.75">
      <c r="A274" s="354">
        <v>270</v>
      </c>
      <c r="B274" s="493"/>
      <c r="C274" s="313"/>
      <c r="D274" s="313"/>
      <c r="E274" s="559"/>
      <c r="F274" s="314"/>
      <c r="G274" s="309"/>
      <c r="H274" s="309"/>
      <c r="I274" s="309"/>
      <c r="J274" s="310"/>
      <c r="K274" s="461"/>
      <c r="L274" s="310"/>
      <c r="M274" s="310"/>
      <c r="N274" s="310"/>
      <c r="O274" s="310"/>
      <c r="P274" s="310"/>
      <c r="Q274" s="464"/>
      <c r="R274" s="483" t="str">
        <f>IF(H274="","",IF(H274&gt;39,"E",VLOOKUP(H274,'Boden DüV-Bolap'!A:B,2,FALSE)))</f>
        <v/>
      </c>
      <c r="S274" s="484" t="str">
        <f>IF(OR(I274="",F274=""),"",IF(I274&gt;39,"E",IF(F274="leicht",VLOOKUP(I274,'Boden DüV-Bolap'!A:Q,7,FALSE),IF(F274="mittel",VLOOKUP(I274,'Boden DüV-Bolap'!A:K,11,FALSE),IF(F274="schwer",VLOOKUP(I274,'Boden DüV-Bolap'!A:R,15,FALSE))))))</f>
        <v/>
      </c>
      <c r="T274" s="484" t="str">
        <f>IF(OR(J274="",F274=""),"",IF(J274&gt;39,"E",IF(F274="leicht",VLOOKUP(J274,'Boden DüV-Bolap'!A:AA,19,FALSE),IF(F274="mittel",VLOOKUP(J274,'Boden DüV-Bolap'!A:AA,23,FALSE),IF(F274="schwer",VLOOKUP(J274,'Boden DüV-Bolap'!A:AA,27,FALSE))))))</f>
        <v/>
      </c>
    </row>
    <row r="275" spans="1:20" ht="15.75">
      <c r="A275" s="354">
        <v>271</v>
      </c>
      <c r="B275" s="493"/>
      <c r="C275" s="313"/>
      <c r="D275" s="313"/>
      <c r="E275" s="559"/>
      <c r="F275" s="314"/>
      <c r="G275" s="309"/>
      <c r="H275" s="309"/>
      <c r="I275" s="309"/>
      <c r="J275" s="310"/>
      <c r="K275" s="461"/>
      <c r="L275" s="310"/>
      <c r="M275" s="310"/>
      <c r="N275" s="310"/>
      <c r="O275" s="310"/>
      <c r="P275" s="310"/>
      <c r="Q275" s="464"/>
      <c r="R275" s="483" t="str">
        <f>IF(H275="","",IF(H275&gt;39,"E",VLOOKUP(H275,'Boden DüV-Bolap'!A:B,2,FALSE)))</f>
        <v/>
      </c>
      <c r="S275" s="484" t="str">
        <f>IF(OR(I275="",F275=""),"",IF(I275&gt;39,"E",IF(F275="leicht",VLOOKUP(I275,'Boden DüV-Bolap'!A:Q,7,FALSE),IF(F275="mittel",VLOOKUP(I275,'Boden DüV-Bolap'!A:K,11,FALSE),IF(F275="schwer",VLOOKUP(I275,'Boden DüV-Bolap'!A:R,15,FALSE))))))</f>
        <v/>
      </c>
      <c r="T275" s="484" t="str">
        <f>IF(OR(J275="",F275=""),"",IF(J275&gt;39,"E",IF(F275="leicht",VLOOKUP(J275,'Boden DüV-Bolap'!A:AA,19,FALSE),IF(F275="mittel",VLOOKUP(J275,'Boden DüV-Bolap'!A:AA,23,FALSE),IF(F275="schwer",VLOOKUP(J275,'Boden DüV-Bolap'!A:AA,27,FALSE))))))</f>
        <v/>
      </c>
    </row>
    <row r="276" spans="1:20" ht="15.75">
      <c r="A276" s="354">
        <v>272</v>
      </c>
      <c r="B276" s="493"/>
      <c r="C276" s="313"/>
      <c r="D276" s="313"/>
      <c r="E276" s="559"/>
      <c r="F276" s="314"/>
      <c r="G276" s="309"/>
      <c r="H276" s="309"/>
      <c r="I276" s="309"/>
      <c r="J276" s="310"/>
      <c r="K276" s="461"/>
      <c r="L276" s="310"/>
      <c r="M276" s="310"/>
      <c r="N276" s="310"/>
      <c r="O276" s="310"/>
      <c r="P276" s="310"/>
      <c r="Q276" s="464"/>
      <c r="R276" s="483" t="str">
        <f>IF(H276="","",IF(H276&gt;39,"E",VLOOKUP(H276,'Boden DüV-Bolap'!A:B,2,FALSE)))</f>
        <v/>
      </c>
      <c r="S276" s="484" t="str">
        <f>IF(OR(I276="",F276=""),"",IF(I276&gt;39,"E",IF(F276="leicht",VLOOKUP(I276,'Boden DüV-Bolap'!A:Q,7,FALSE),IF(F276="mittel",VLOOKUP(I276,'Boden DüV-Bolap'!A:K,11,FALSE),IF(F276="schwer",VLOOKUP(I276,'Boden DüV-Bolap'!A:R,15,FALSE))))))</f>
        <v/>
      </c>
      <c r="T276" s="484" t="str">
        <f>IF(OR(J276="",F276=""),"",IF(J276&gt;39,"E",IF(F276="leicht",VLOOKUP(J276,'Boden DüV-Bolap'!A:AA,19,FALSE),IF(F276="mittel",VLOOKUP(J276,'Boden DüV-Bolap'!A:AA,23,FALSE),IF(F276="schwer",VLOOKUP(J276,'Boden DüV-Bolap'!A:AA,27,FALSE))))))</f>
        <v/>
      </c>
    </row>
    <row r="277" spans="1:20" ht="15.75">
      <c r="A277" s="354">
        <v>273</v>
      </c>
      <c r="B277" s="493"/>
      <c r="C277" s="313"/>
      <c r="D277" s="313"/>
      <c r="E277" s="559"/>
      <c r="F277" s="314"/>
      <c r="G277" s="309"/>
      <c r="H277" s="309"/>
      <c r="I277" s="309"/>
      <c r="J277" s="310"/>
      <c r="K277" s="461"/>
      <c r="L277" s="310"/>
      <c r="M277" s="310"/>
      <c r="N277" s="310"/>
      <c r="O277" s="310"/>
      <c r="P277" s="310"/>
      <c r="Q277" s="464"/>
      <c r="R277" s="483" t="str">
        <f>IF(H277="","",IF(H277&gt;39,"E",VLOOKUP(H277,'Boden DüV-Bolap'!A:B,2,FALSE)))</f>
        <v/>
      </c>
      <c r="S277" s="484" t="str">
        <f>IF(OR(I277="",F277=""),"",IF(I277&gt;39,"E",IF(F277="leicht",VLOOKUP(I277,'Boden DüV-Bolap'!A:Q,7,FALSE),IF(F277="mittel",VLOOKUP(I277,'Boden DüV-Bolap'!A:K,11,FALSE),IF(F277="schwer",VLOOKUP(I277,'Boden DüV-Bolap'!A:R,15,FALSE))))))</f>
        <v/>
      </c>
      <c r="T277" s="484" t="str">
        <f>IF(OR(J277="",F277=""),"",IF(J277&gt;39,"E",IF(F277="leicht",VLOOKUP(J277,'Boden DüV-Bolap'!A:AA,19,FALSE),IF(F277="mittel",VLOOKUP(J277,'Boden DüV-Bolap'!A:AA,23,FALSE),IF(F277="schwer",VLOOKUP(J277,'Boden DüV-Bolap'!A:AA,27,FALSE))))))</f>
        <v/>
      </c>
    </row>
    <row r="278" spans="1:20" ht="15.75">
      <c r="A278" s="354">
        <v>274</v>
      </c>
      <c r="B278" s="493"/>
      <c r="C278" s="313"/>
      <c r="D278" s="313"/>
      <c r="E278" s="559"/>
      <c r="F278" s="314"/>
      <c r="G278" s="309"/>
      <c r="H278" s="309"/>
      <c r="I278" s="309"/>
      <c r="J278" s="310"/>
      <c r="K278" s="461"/>
      <c r="L278" s="310"/>
      <c r="M278" s="310"/>
      <c r="N278" s="310"/>
      <c r="O278" s="310"/>
      <c r="P278" s="310"/>
      <c r="Q278" s="464"/>
      <c r="R278" s="483" t="str">
        <f>IF(H278="","",IF(H278&gt;39,"E",VLOOKUP(H278,'Boden DüV-Bolap'!A:B,2,FALSE)))</f>
        <v/>
      </c>
      <c r="S278" s="484" t="str">
        <f>IF(OR(I278="",F278=""),"",IF(I278&gt;39,"E",IF(F278="leicht",VLOOKUP(I278,'Boden DüV-Bolap'!A:Q,7,FALSE),IF(F278="mittel",VLOOKUP(I278,'Boden DüV-Bolap'!A:K,11,FALSE),IF(F278="schwer",VLOOKUP(I278,'Boden DüV-Bolap'!A:R,15,FALSE))))))</f>
        <v/>
      </c>
      <c r="T278" s="484" t="str">
        <f>IF(OR(J278="",F278=""),"",IF(J278&gt;39,"E",IF(F278="leicht",VLOOKUP(J278,'Boden DüV-Bolap'!A:AA,19,FALSE),IF(F278="mittel",VLOOKUP(J278,'Boden DüV-Bolap'!A:AA,23,FALSE),IF(F278="schwer",VLOOKUP(J278,'Boden DüV-Bolap'!A:AA,27,FALSE))))))</f>
        <v/>
      </c>
    </row>
    <row r="279" spans="1:20" ht="15.75">
      <c r="A279" s="354">
        <v>275</v>
      </c>
      <c r="B279" s="493"/>
      <c r="C279" s="313"/>
      <c r="D279" s="313"/>
      <c r="E279" s="559"/>
      <c r="F279" s="314"/>
      <c r="G279" s="309"/>
      <c r="H279" s="309"/>
      <c r="I279" s="309"/>
      <c r="J279" s="310"/>
      <c r="K279" s="461"/>
      <c r="L279" s="310"/>
      <c r="M279" s="310"/>
      <c r="N279" s="310"/>
      <c r="O279" s="310"/>
      <c r="P279" s="310"/>
      <c r="Q279" s="464"/>
      <c r="R279" s="483" t="str">
        <f>IF(H279="","",IF(H279&gt;39,"E",VLOOKUP(H279,'Boden DüV-Bolap'!A:B,2,FALSE)))</f>
        <v/>
      </c>
      <c r="S279" s="484" t="str">
        <f>IF(OR(I279="",F279=""),"",IF(I279&gt;39,"E",IF(F279="leicht",VLOOKUP(I279,'Boden DüV-Bolap'!A:Q,7,FALSE),IF(F279="mittel",VLOOKUP(I279,'Boden DüV-Bolap'!A:K,11,FALSE),IF(F279="schwer",VLOOKUP(I279,'Boden DüV-Bolap'!A:R,15,FALSE))))))</f>
        <v/>
      </c>
      <c r="T279" s="484" t="str">
        <f>IF(OR(J279="",F279=""),"",IF(J279&gt;39,"E",IF(F279="leicht",VLOOKUP(J279,'Boden DüV-Bolap'!A:AA,19,FALSE),IF(F279="mittel",VLOOKUP(J279,'Boden DüV-Bolap'!A:AA,23,FALSE),IF(F279="schwer",VLOOKUP(J279,'Boden DüV-Bolap'!A:AA,27,FALSE))))))</f>
        <v/>
      </c>
    </row>
    <row r="280" spans="1:20" ht="15.75">
      <c r="A280" s="354">
        <v>276</v>
      </c>
      <c r="B280" s="493"/>
      <c r="C280" s="313"/>
      <c r="D280" s="313"/>
      <c r="E280" s="559"/>
      <c r="F280" s="314"/>
      <c r="G280" s="309"/>
      <c r="H280" s="309"/>
      <c r="I280" s="309"/>
      <c r="J280" s="310"/>
      <c r="K280" s="461"/>
      <c r="L280" s="310"/>
      <c r="M280" s="310"/>
      <c r="N280" s="310"/>
      <c r="O280" s="310"/>
      <c r="P280" s="310"/>
      <c r="Q280" s="464"/>
      <c r="R280" s="483" t="str">
        <f>IF(H280="","",IF(H280&gt;39,"E",VLOOKUP(H280,'Boden DüV-Bolap'!A:B,2,FALSE)))</f>
        <v/>
      </c>
      <c r="S280" s="484" t="str">
        <f>IF(OR(I280="",F280=""),"",IF(I280&gt;39,"E",IF(F280="leicht",VLOOKUP(I280,'Boden DüV-Bolap'!A:Q,7,FALSE),IF(F280="mittel",VLOOKUP(I280,'Boden DüV-Bolap'!A:K,11,FALSE),IF(F280="schwer",VLOOKUP(I280,'Boden DüV-Bolap'!A:R,15,FALSE))))))</f>
        <v/>
      </c>
      <c r="T280" s="484" t="str">
        <f>IF(OR(J280="",F280=""),"",IF(J280&gt;39,"E",IF(F280="leicht",VLOOKUP(J280,'Boden DüV-Bolap'!A:AA,19,FALSE),IF(F280="mittel",VLOOKUP(J280,'Boden DüV-Bolap'!A:AA,23,FALSE),IF(F280="schwer",VLOOKUP(J280,'Boden DüV-Bolap'!A:AA,27,FALSE))))))</f>
        <v/>
      </c>
    </row>
    <row r="281" spans="1:20" ht="15.75">
      <c r="A281" s="354">
        <v>277</v>
      </c>
      <c r="B281" s="493"/>
      <c r="C281" s="313"/>
      <c r="D281" s="313"/>
      <c r="E281" s="559"/>
      <c r="F281" s="314"/>
      <c r="G281" s="309"/>
      <c r="H281" s="309"/>
      <c r="I281" s="309"/>
      <c r="J281" s="310"/>
      <c r="K281" s="461"/>
      <c r="L281" s="310"/>
      <c r="M281" s="310"/>
      <c r="N281" s="310"/>
      <c r="O281" s="310"/>
      <c r="P281" s="310"/>
      <c r="Q281" s="464"/>
      <c r="R281" s="483" t="str">
        <f>IF(H281="","",IF(H281&gt;39,"E",VLOOKUP(H281,'Boden DüV-Bolap'!A:B,2,FALSE)))</f>
        <v/>
      </c>
      <c r="S281" s="484" t="str">
        <f>IF(OR(I281="",F281=""),"",IF(I281&gt;39,"E",IF(F281="leicht",VLOOKUP(I281,'Boden DüV-Bolap'!A:Q,7,FALSE),IF(F281="mittel",VLOOKUP(I281,'Boden DüV-Bolap'!A:K,11,FALSE),IF(F281="schwer",VLOOKUP(I281,'Boden DüV-Bolap'!A:R,15,FALSE))))))</f>
        <v/>
      </c>
      <c r="T281" s="484" t="str">
        <f>IF(OR(J281="",F281=""),"",IF(J281&gt;39,"E",IF(F281="leicht",VLOOKUP(J281,'Boden DüV-Bolap'!A:AA,19,FALSE),IF(F281="mittel",VLOOKUP(J281,'Boden DüV-Bolap'!A:AA,23,FALSE),IF(F281="schwer",VLOOKUP(J281,'Boden DüV-Bolap'!A:AA,27,FALSE))))))</f>
        <v/>
      </c>
    </row>
    <row r="282" spans="1:20" ht="15.75">
      <c r="A282" s="354">
        <v>278</v>
      </c>
      <c r="B282" s="493"/>
      <c r="C282" s="313"/>
      <c r="D282" s="313"/>
      <c r="E282" s="559"/>
      <c r="F282" s="314"/>
      <c r="G282" s="309"/>
      <c r="H282" s="309"/>
      <c r="I282" s="309"/>
      <c r="J282" s="310"/>
      <c r="K282" s="461"/>
      <c r="L282" s="310"/>
      <c r="M282" s="310"/>
      <c r="N282" s="310"/>
      <c r="O282" s="310"/>
      <c r="P282" s="310"/>
      <c r="Q282" s="464"/>
      <c r="R282" s="483" t="str">
        <f>IF(H282="","",IF(H282&gt;39,"E",VLOOKUP(H282,'Boden DüV-Bolap'!A:B,2,FALSE)))</f>
        <v/>
      </c>
      <c r="S282" s="484" t="str">
        <f>IF(OR(I282="",F282=""),"",IF(I282&gt;39,"E",IF(F282="leicht",VLOOKUP(I282,'Boden DüV-Bolap'!A:Q,7,FALSE),IF(F282="mittel",VLOOKUP(I282,'Boden DüV-Bolap'!A:K,11,FALSE),IF(F282="schwer",VLOOKUP(I282,'Boden DüV-Bolap'!A:R,15,FALSE))))))</f>
        <v/>
      </c>
      <c r="T282" s="484" t="str">
        <f>IF(OR(J282="",F282=""),"",IF(J282&gt;39,"E",IF(F282="leicht",VLOOKUP(J282,'Boden DüV-Bolap'!A:AA,19,FALSE),IF(F282="mittel",VLOOKUP(J282,'Boden DüV-Bolap'!A:AA,23,FALSE),IF(F282="schwer",VLOOKUP(J282,'Boden DüV-Bolap'!A:AA,27,FALSE))))))</f>
        <v/>
      </c>
    </row>
    <row r="283" spans="1:20" ht="15.75">
      <c r="A283" s="354">
        <v>279</v>
      </c>
      <c r="B283" s="493"/>
      <c r="C283" s="313"/>
      <c r="D283" s="313"/>
      <c r="E283" s="559"/>
      <c r="F283" s="314"/>
      <c r="G283" s="309"/>
      <c r="H283" s="309"/>
      <c r="I283" s="309"/>
      <c r="J283" s="310"/>
      <c r="K283" s="461"/>
      <c r="L283" s="310"/>
      <c r="M283" s="310"/>
      <c r="N283" s="310"/>
      <c r="O283" s="310"/>
      <c r="P283" s="310"/>
      <c r="Q283" s="464"/>
      <c r="R283" s="483" t="str">
        <f>IF(H283="","",IF(H283&gt;39,"E",VLOOKUP(H283,'Boden DüV-Bolap'!A:B,2,FALSE)))</f>
        <v/>
      </c>
      <c r="S283" s="484" t="str">
        <f>IF(OR(I283="",F283=""),"",IF(I283&gt;39,"E",IF(F283="leicht",VLOOKUP(I283,'Boden DüV-Bolap'!A:Q,7,FALSE),IF(F283="mittel",VLOOKUP(I283,'Boden DüV-Bolap'!A:K,11,FALSE),IF(F283="schwer",VLOOKUP(I283,'Boden DüV-Bolap'!A:R,15,FALSE))))))</f>
        <v/>
      </c>
      <c r="T283" s="484" t="str">
        <f>IF(OR(J283="",F283=""),"",IF(J283&gt;39,"E",IF(F283="leicht",VLOOKUP(J283,'Boden DüV-Bolap'!A:AA,19,FALSE),IF(F283="mittel",VLOOKUP(J283,'Boden DüV-Bolap'!A:AA,23,FALSE),IF(F283="schwer",VLOOKUP(J283,'Boden DüV-Bolap'!A:AA,27,FALSE))))))</f>
        <v/>
      </c>
    </row>
    <row r="284" spans="1:20" ht="15.75">
      <c r="A284" s="354">
        <v>280</v>
      </c>
      <c r="B284" s="493"/>
      <c r="C284" s="313"/>
      <c r="D284" s="313"/>
      <c r="E284" s="559"/>
      <c r="F284" s="314"/>
      <c r="G284" s="309"/>
      <c r="H284" s="309"/>
      <c r="I284" s="309"/>
      <c r="J284" s="310"/>
      <c r="K284" s="461"/>
      <c r="L284" s="310"/>
      <c r="M284" s="310"/>
      <c r="N284" s="310"/>
      <c r="O284" s="310"/>
      <c r="P284" s="310"/>
      <c r="Q284" s="464"/>
      <c r="R284" s="483" t="str">
        <f>IF(H284="","",IF(H284&gt;39,"E",VLOOKUP(H284,'Boden DüV-Bolap'!A:B,2,FALSE)))</f>
        <v/>
      </c>
      <c r="S284" s="484" t="str">
        <f>IF(OR(I284="",F284=""),"",IF(I284&gt;39,"E",IF(F284="leicht",VLOOKUP(I284,'Boden DüV-Bolap'!A:Q,7,FALSE),IF(F284="mittel",VLOOKUP(I284,'Boden DüV-Bolap'!A:K,11,FALSE),IF(F284="schwer",VLOOKUP(I284,'Boden DüV-Bolap'!A:R,15,FALSE))))))</f>
        <v/>
      </c>
      <c r="T284" s="484" t="str">
        <f>IF(OR(J284="",F284=""),"",IF(J284&gt;39,"E",IF(F284="leicht",VLOOKUP(J284,'Boden DüV-Bolap'!A:AA,19,FALSE),IF(F284="mittel",VLOOKUP(J284,'Boden DüV-Bolap'!A:AA,23,FALSE),IF(F284="schwer",VLOOKUP(J284,'Boden DüV-Bolap'!A:AA,27,FALSE))))))</f>
        <v/>
      </c>
    </row>
    <row r="285" spans="1:20" ht="15.75">
      <c r="A285" s="354">
        <v>281</v>
      </c>
      <c r="B285" s="493"/>
      <c r="C285" s="313"/>
      <c r="D285" s="313"/>
      <c r="E285" s="559"/>
      <c r="F285" s="314"/>
      <c r="G285" s="309"/>
      <c r="H285" s="309"/>
      <c r="I285" s="309"/>
      <c r="J285" s="310"/>
      <c r="K285" s="461"/>
      <c r="L285" s="310"/>
      <c r="M285" s="310"/>
      <c r="N285" s="310"/>
      <c r="O285" s="310"/>
      <c r="P285" s="310"/>
      <c r="Q285" s="464"/>
      <c r="R285" s="483" t="str">
        <f>IF(H285="","",IF(H285&gt;39,"E",VLOOKUP(H285,'Boden DüV-Bolap'!A:B,2,FALSE)))</f>
        <v/>
      </c>
      <c r="S285" s="484" t="str">
        <f>IF(OR(I285="",F285=""),"",IF(I285&gt;39,"E",IF(F285="leicht",VLOOKUP(I285,'Boden DüV-Bolap'!A:Q,7,FALSE),IF(F285="mittel",VLOOKUP(I285,'Boden DüV-Bolap'!A:K,11,FALSE),IF(F285="schwer",VLOOKUP(I285,'Boden DüV-Bolap'!A:R,15,FALSE))))))</f>
        <v/>
      </c>
      <c r="T285" s="484" t="str">
        <f>IF(OR(J285="",F285=""),"",IF(J285&gt;39,"E",IF(F285="leicht",VLOOKUP(J285,'Boden DüV-Bolap'!A:AA,19,FALSE),IF(F285="mittel",VLOOKUP(J285,'Boden DüV-Bolap'!A:AA,23,FALSE),IF(F285="schwer",VLOOKUP(J285,'Boden DüV-Bolap'!A:AA,27,FALSE))))))</f>
        <v/>
      </c>
    </row>
    <row r="286" spans="1:20" ht="15.75">
      <c r="A286" s="354">
        <v>282</v>
      </c>
      <c r="B286" s="493"/>
      <c r="C286" s="313"/>
      <c r="D286" s="313"/>
      <c r="E286" s="559"/>
      <c r="F286" s="314"/>
      <c r="G286" s="309"/>
      <c r="H286" s="309"/>
      <c r="I286" s="309"/>
      <c r="J286" s="310"/>
      <c r="K286" s="461"/>
      <c r="L286" s="310"/>
      <c r="M286" s="310"/>
      <c r="N286" s="310"/>
      <c r="O286" s="310"/>
      <c r="P286" s="310"/>
      <c r="Q286" s="464"/>
      <c r="R286" s="483" t="str">
        <f>IF(H286="","",IF(H286&gt;39,"E",VLOOKUP(H286,'Boden DüV-Bolap'!A:B,2,FALSE)))</f>
        <v/>
      </c>
      <c r="S286" s="484" t="str">
        <f>IF(OR(I286="",F286=""),"",IF(I286&gt;39,"E",IF(F286="leicht",VLOOKUP(I286,'Boden DüV-Bolap'!A:Q,7,FALSE),IF(F286="mittel",VLOOKUP(I286,'Boden DüV-Bolap'!A:K,11,FALSE),IF(F286="schwer",VLOOKUP(I286,'Boden DüV-Bolap'!A:R,15,FALSE))))))</f>
        <v/>
      </c>
      <c r="T286" s="484" t="str">
        <f>IF(OR(J286="",F286=""),"",IF(J286&gt;39,"E",IF(F286="leicht",VLOOKUP(J286,'Boden DüV-Bolap'!A:AA,19,FALSE),IF(F286="mittel",VLOOKUP(J286,'Boden DüV-Bolap'!A:AA,23,FALSE),IF(F286="schwer",VLOOKUP(J286,'Boden DüV-Bolap'!A:AA,27,FALSE))))))</f>
        <v/>
      </c>
    </row>
    <row r="287" spans="1:20" ht="15.75">
      <c r="A287" s="354">
        <v>283</v>
      </c>
      <c r="B287" s="493"/>
      <c r="C287" s="313"/>
      <c r="D287" s="313"/>
      <c r="E287" s="559"/>
      <c r="F287" s="314"/>
      <c r="G287" s="309"/>
      <c r="H287" s="309"/>
      <c r="I287" s="309"/>
      <c r="J287" s="310"/>
      <c r="K287" s="461"/>
      <c r="L287" s="310"/>
      <c r="M287" s="310"/>
      <c r="N287" s="310"/>
      <c r="O287" s="310"/>
      <c r="P287" s="310"/>
      <c r="Q287" s="464"/>
      <c r="R287" s="483" t="str">
        <f>IF(H287="","",IF(H287&gt;39,"E",VLOOKUP(H287,'Boden DüV-Bolap'!A:B,2,FALSE)))</f>
        <v/>
      </c>
      <c r="S287" s="484" t="str">
        <f>IF(OR(I287="",F287=""),"",IF(I287&gt;39,"E",IF(F287="leicht",VLOOKUP(I287,'Boden DüV-Bolap'!A:Q,7,FALSE),IF(F287="mittel",VLOOKUP(I287,'Boden DüV-Bolap'!A:K,11,FALSE),IF(F287="schwer",VLOOKUP(I287,'Boden DüV-Bolap'!A:R,15,FALSE))))))</f>
        <v/>
      </c>
      <c r="T287" s="484" t="str">
        <f>IF(OR(J287="",F287=""),"",IF(J287&gt;39,"E",IF(F287="leicht",VLOOKUP(J287,'Boden DüV-Bolap'!A:AA,19,FALSE),IF(F287="mittel",VLOOKUP(J287,'Boden DüV-Bolap'!A:AA,23,FALSE),IF(F287="schwer",VLOOKUP(J287,'Boden DüV-Bolap'!A:AA,27,FALSE))))))</f>
        <v/>
      </c>
    </row>
    <row r="288" spans="1:20" ht="15.75">
      <c r="A288" s="354">
        <v>284</v>
      </c>
      <c r="B288" s="493"/>
      <c r="C288" s="313"/>
      <c r="D288" s="313"/>
      <c r="E288" s="559"/>
      <c r="F288" s="314"/>
      <c r="G288" s="309"/>
      <c r="H288" s="309"/>
      <c r="I288" s="309"/>
      <c r="J288" s="310"/>
      <c r="K288" s="461"/>
      <c r="L288" s="310"/>
      <c r="M288" s="310"/>
      <c r="N288" s="310"/>
      <c r="O288" s="310"/>
      <c r="P288" s="310"/>
      <c r="Q288" s="464"/>
      <c r="R288" s="483" t="str">
        <f>IF(H288="","",IF(H288&gt;39,"E",VLOOKUP(H288,'Boden DüV-Bolap'!A:B,2,FALSE)))</f>
        <v/>
      </c>
      <c r="S288" s="484" t="str">
        <f>IF(OR(I288="",F288=""),"",IF(I288&gt;39,"E",IF(F288="leicht",VLOOKUP(I288,'Boden DüV-Bolap'!A:Q,7,FALSE),IF(F288="mittel",VLOOKUP(I288,'Boden DüV-Bolap'!A:K,11,FALSE),IF(F288="schwer",VLOOKUP(I288,'Boden DüV-Bolap'!A:R,15,FALSE))))))</f>
        <v/>
      </c>
      <c r="T288" s="484" t="str">
        <f>IF(OR(J288="",F288=""),"",IF(J288&gt;39,"E",IF(F288="leicht",VLOOKUP(J288,'Boden DüV-Bolap'!A:AA,19,FALSE),IF(F288="mittel",VLOOKUP(J288,'Boden DüV-Bolap'!A:AA,23,FALSE),IF(F288="schwer",VLOOKUP(J288,'Boden DüV-Bolap'!A:AA,27,FALSE))))))</f>
        <v/>
      </c>
    </row>
    <row r="289" spans="1:20" ht="15.75">
      <c r="A289" s="354">
        <v>285</v>
      </c>
      <c r="B289" s="493"/>
      <c r="C289" s="313"/>
      <c r="D289" s="313"/>
      <c r="E289" s="559"/>
      <c r="F289" s="314"/>
      <c r="G289" s="309"/>
      <c r="H289" s="309"/>
      <c r="I289" s="309"/>
      <c r="J289" s="310"/>
      <c r="K289" s="461"/>
      <c r="L289" s="310"/>
      <c r="M289" s="310"/>
      <c r="N289" s="310"/>
      <c r="O289" s="310"/>
      <c r="P289" s="310"/>
      <c r="Q289" s="464"/>
      <c r="R289" s="483" t="str">
        <f>IF(H289="","",IF(H289&gt;39,"E",VLOOKUP(H289,'Boden DüV-Bolap'!A:B,2,FALSE)))</f>
        <v/>
      </c>
      <c r="S289" s="484" t="str">
        <f>IF(OR(I289="",F289=""),"",IF(I289&gt;39,"E",IF(F289="leicht",VLOOKUP(I289,'Boden DüV-Bolap'!A:Q,7,FALSE),IF(F289="mittel",VLOOKUP(I289,'Boden DüV-Bolap'!A:K,11,FALSE),IF(F289="schwer",VLOOKUP(I289,'Boden DüV-Bolap'!A:R,15,FALSE))))))</f>
        <v/>
      </c>
      <c r="T289" s="484" t="str">
        <f>IF(OR(J289="",F289=""),"",IF(J289&gt;39,"E",IF(F289="leicht",VLOOKUP(J289,'Boden DüV-Bolap'!A:AA,19,FALSE),IF(F289="mittel",VLOOKUP(J289,'Boden DüV-Bolap'!A:AA,23,FALSE),IF(F289="schwer",VLOOKUP(J289,'Boden DüV-Bolap'!A:AA,27,FALSE))))))</f>
        <v/>
      </c>
    </row>
    <row r="290" spans="1:20" ht="15.75">
      <c r="A290" s="354">
        <v>286</v>
      </c>
      <c r="B290" s="493"/>
      <c r="C290" s="313"/>
      <c r="D290" s="313"/>
      <c r="E290" s="559"/>
      <c r="F290" s="314"/>
      <c r="G290" s="309"/>
      <c r="H290" s="309"/>
      <c r="I290" s="309"/>
      <c r="J290" s="310"/>
      <c r="K290" s="461"/>
      <c r="L290" s="310"/>
      <c r="M290" s="310"/>
      <c r="N290" s="310"/>
      <c r="O290" s="310"/>
      <c r="P290" s="310"/>
      <c r="Q290" s="464"/>
      <c r="R290" s="483" t="str">
        <f>IF(H290="","",IF(H290&gt;39,"E",VLOOKUP(H290,'Boden DüV-Bolap'!A:B,2,FALSE)))</f>
        <v/>
      </c>
      <c r="S290" s="484" t="str">
        <f>IF(OR(I290="",F290=""),"",IF(I290&gt;39,"E",IF(F290="leicht",VLOOKUP(I290,'Boden DüV-Bolap'!A:Q,7,FALSE),IF(F290="mittel",VLOOKUP(I290,'Boden DüV-Bolap'!A:K,11,FALSE),IF(F290="schwer",VLOOKUP(I290,'Boden DüV-Bolap'!A:R,15,FALSE))))))</f>
        <v/>
      </c>
      <c r="T290" s="484" t="str">
        <f>IF(OR(J290="",F290=""),"",IF(J290&gt;39,"E",IF(F290="leicht",VLOOKUP(J290,'Boden DüV-Bolap'!A:AA,19,FALSE),IF(F290="mittel",VLOOKUP(J290,'Boden DüV-Bolap'!A:AA,23,FALSE),IF(F290="schwer",VLOOKUP(J290,'Boden DüV-Bolap'!A:AA,27,FALSE))))))</f>
        <v/>
      </c>
    </row>
    <row r="291" spans="1:20" ht="15.75">
      <c r="A291" s="354">
        <v>287</v>
      </c>
      <c r="B291" s="493"/>
      <c r="C291" s="313"/>
      <c r="D291" s="313"/>
      <c r="E291" s="559"/>
      <c r="F291" s="314"/>
      <c r="G291" s="309"/>
      <c r="H291" s="309"/>
      <c r="I291" s="309"/>
      <c r="J291" s="310"/>
      <c r="K291" s="461"/>
      <c r="L291" s="310"/>
      <c r="M291" s="310"/>
      <c r="N291" s="310"/>
      <c r="O291" s="310"/>
      <c r="P291" s="310"/>
      <c r="Q291" s="464"/>
      <c r="R291" s="483" t="str">
        <f>IF(H291="","",IF(H291&gt;39,"E",VLOOKUP(H291,'Boden DüV-Bolap'!A:B,2,FALSE)))</f>
        <v/>
      </c>
      <c r="S291" s="484" t="str">
        <f>IF(OR(I291="",F291=""),"",IF(I291&gt;39,"E",IF(F291="leicht",VLOOKUP(I291,'Boden DüV-Bolap'!A:Q,7,FALSE),IF(F291="mittel",VLOOKUP(I291,'Boden DüV-Bolap'!A:K,11,FALSE),IF(F291="schwer",VLOOKUP(I291,'Boden DüV-Bolap'!A:R,15,FALSE))))))</f>
        <v/>
      </c>
      <c r="T291" s="484" t="str">
        <f>IF(OR(J291="",F291=""),"",IF(J291&gt;39,"E",IF(F291="leicht",VLOOKUP(J291,'Boden DüV-Bolap'!A:AA,19,FALSE),IF(F291="mittel",VLOOKUP(J291,'Boden DüV-Bolap'!A:AA,23,FALSE),IF(F291="schwer",VLOOKUP(J291,'Boden DüV-Bolap'!A:AA,27,FALSE))))))</f>
        <v/>
      </c>
    </row>
    <row r="292" spans="1:20" ht="15.75">
      <c r="A292" s="354">
        <v>288</v>
      </c>
      <c r="B292" s="493"/>
      <c r="C292" s="313"/>
      <c r="D292" s="313"/>
      <c r="E292" s="559"/>
      <c r="F292" s="314"/>
      <c r="G292" s="309"/>
      <c r="H292" s="309"/>
      <c r="I292" s="309"/>
      <c r="J292" s="310"/>
      <c r="K292" s="461"/>
      <c r="L292" s="310"/>
      <c r="M292" s="310"/>
      <c r="N292" s="310"/>
      <c r="O292" s="310"/>
      <c r="P292" s="310"/>
      <c r="Q292" s="464"/>
      <c r="R292" s="483" t="str">
        <f>IF(H292="","",IF(H292&gt;39,"E",VLOOKUP(H292,'Boden DüV-Bolap'!A:B,2,FALSE)))</f>
        <v/>
      </c>
      <c r="S292" s="484" t="str">
        <f>IF(OR(I292="",F292=""),"",IF(I292&gt;39,"E",IF(F292="leicht",VLOOKUP(I292,'Boden DüV-Bolap'!A:Q,7,FALSE),IF(F292="mittel",VLOOKUP(I292,'Boden DüV-Bolap'!A:K,11,FALSE),IF(F292="schwer",VLOOKUP(I292,'Boden DüV-Bolap'!A:R,15,FALSE))))))</f>
        <v/>
      </c>
      <c r="T292" s="484" t="str">
        <f>IF(OR(J292="",F292=""),"",IF(J292&gt;39,"E",IF(F292="leicht",VLOOKUP(J292,'Boden DüV-Bolap'!A:AA,19,FALSE),IF(F292="mittel",VLOOKUP(J292,'Boden DüV-Bolap'!A:AA,23,FALSE),IF(F292="schwer",VLOOKUP(J292,'Boden DüV-Bolap'!A:AA,27,FALSE))))))</f>
        <v/>
      </c>
    </row>
    <row r="293" spans="1:20" ht="15.75">
      <c r="A293" s="354">
        <v>289</v>
      </c>
      <c r="B293" s="493"/>
      <c r="C293" s="313"/>
      <c r="D293" s="313"/>
      <c r="E293" s="559"/>
      <c r="F293" s="314"/>
      <c r="G293" s="309"/>
      <c r="H293" s="309"/>
      <c r="I293" s="309"/>
      <c r="J293" s="310"/>
      <c r="K293" s="461"/>
      <c r="L293" s="310"/>
      <c r="M293" s="310"/>
      <c r="N293" s="310"/>
      <c r="O293" s="310"/>
      <c r="P293" s="310"/>
      <c r="Q293" s="464"/>
      <c r="R293" s="483" t="str">
        <f>IF(H293="","",IF(H293&gt;39,"E",VLOOKUP(H293,'Boden DüV-Bolap'!A:B,2,FALSE)))</f>
        <v/>
      </c>
      <c r="S293" s="484" t="str">
        <f>IF(OR(I293="",F293=""),"",IF(I293&gt;39,"E",IF(F293="leicht",VLOOKUP(I293,'Boden DüV-Bolap'!A:Q,7,FALSE),IF(F293="mittel",VLOOKUP(I293,'Boden DüV-Bolap'!A:K,11,FALSE),IF(F293="schwer",VLOOKUP(I293,'Boden DüV-Bolap'!A:R,15,FALSE))))))</f>
        <v/>
      </c>
      <c r="T293" s="484" t="str">
        <f>IF(OR(J293="",F293=""),"",IF(J293&gt;39,"E",IF(F293="leicht",VLOOKUP(J293,'Boden DüV-Bolap'!A:AA,19,FALSE),IF(F293="mittel",VLOOKUP(J293,'Boden DüV-Bolap'!A:AA,23,FALSE),IF(F293="schwer",VLOOKUP(J293,'Boden DüV-Bolap'!A:AA,27,FALSE))))))</f>
        <v/>
      </c>
    </row>
    <row r="294" spans="1:20" ht="15.75">
      <c r="A294" s="354">
        <v>290</v>
      </c>
      <c r="B294" s="493"/>
      <c r="C294" s="313"/>
      <c r="D294" s="313"/>
      <c r="E294" s="559"/>
      <c r="F294" s="314"/>
      <c r="G294" s="309"/>
      <c r="H294" s="309"/>
      <c r="I294" s="309"/>
      <c r="J294" s="310"/>
      <c r="K294" s="461"/>
      <c r="L294" s="310"/>
      <c r="M294" s="310"/>
      <c r="N294" s="310"/>
      <c r="O294" s="310"/>
      <c r="P294" s="310"/>
      <c r="Q294" s="464"/>
      <c r="R294" s="483" t="str">
        <f>IF(H294="","",IF(H294&gt;39,"E",VLOOKUP(H294,'Boden DüV-Bolap'!A:B,2,FALSE)))</f>
        <v/>
      </c>
      <c r="S294" s="484" t="str">
        <f>IF(OR(I294="",F294=""),"",IF(I294&gt;39,"E",IF(F294="leicht",VLOOKUP(I294,'Boden DüV-Bolap'!A:Q,7,FALSE),IF(F294="mittel",VLOOKUP(I294,'Boden DüV-Bolap'!A:K,11,FALSE),IF(F294="schwer",VLOOKUP(I294,'Boden DüV-Bolap'!A:R,15,FALSE))))))</f>
        <v/>
      </c>
      <c r="T294" s="484" t="str">
        <f>IF(OR(J294="",F294=""),"",IF(J294&gt;39,"E",IF(F294="leicht",VLOOKUP(J294,'Boden DüV-Bolap'!A:AA,19,FALSE),IF(F294="mittel",VLOOKUP(J294,'Boden DüV-Bolap'!A:AA,23,FALSE),IF(F294="schwer",VLOOKUP(J294,'Boden DüV-Bolap'!A:AA,27,FALSE))))))</f>
        <v/>
      </c>
    </row>
    <row r="295" spans="1:20" ht="15.75">
      <c r="A295" s="354">
        <v>291</v>
      </c>
      <c r="B295" s="493"/>
      <c r="C295" s="313"/>
      <c r="D295" s="313"/>
      <c r="E295" s="559"/>
      <c r="F295" s="314"/>
      <c r="G295" s="309"/>
      <c r="H295" s="309"/>
      <c r="I295" s="309"/>
      <c r="J295" s="310"/>
      <c r="K295" s="461"/>
      <c r="L295" s="310"/>
      <c r="M295" s="310"/>
      <c r="N295" s="310"/>
      <c r="O295" s="310"/>
      <c r="P295" s="310"/>
      <c r="Q295" s="464"/>
      <c r="R295" s="483" t="str">
        <f>IF(H295="","",IF(H295&gt;39,"E",VLOOKUP(H295,'Boden DüV-Bolap'!A:B,2,FALSE)))</f>
        <v/>
      </c>
      <c r="S295" s="484" t="str">
        <f>IF(OR(I295="",F295=""),"",IF(I295&gt;39,"E",IF(F295="leicht",VLOOKUP(I295,'Boden DüV-Bolap'!A:Q,7,FALSE),IF(F295="mittel",VLOOKUP(I295,'Boden DüV-Bolap'!A:K,11,FALSE),IF(F295="schwer",VLOOKUP(I295,'Boden DüV-Bolap'!A:R,15,FALSE))))))</f>
        <v/>
      </c>
      <c r="T295" s="484" t="str">
        <f>IF(OR(J295="",F295=""),"",IF(J295&gt;39,"E",IF(F295="leicht",VLOOKUP(J295,'Boden DüV-Bolap'!A:AA,19,FALSE),IF(F295="mittel",VLOOKUP(J295,'Boden DüV-Bolap'!A:AA,23,FALSE),IF(F295="schwer",VLOOKUP(J295,'Boden DüV-Bolap'!A:AA,27,FALSE))))))</f>
        <v/>
      </c>
    </row>
    <row r="296" spans="1:20" ht="15.75">
      <c r="A296" s="354">
        <v>292</v>
      </c>
      <c r="B296" s="493"/>
      <c r="C296" s="313"/>
      <c r="D296" s="313"/>
      <c r="E296" s="559"/>
      <c r="F296" s="314"/>
      <c r="G296" s="309"/>
      <c r="H296" s="309"/>
      <c r="I296" s="309"/>
      <c r="J296" s="310"/>
      <c r="K296" s="461"/>
      <c r="L296" s="310"/>
      <c r="M296" s="310"/>
      <c r="N296" s="310"/>
      <c r="O296" s="310"/>
      <c r="P296" s="310"/>
      <c r="Q296" s="464"/>
      <c r="R296" s="483" t="str">
        <f>IF(H296="","",IF(H296&gt;39,"E",VLOOKUP(H296,'Boden DüV-Bolap'!A:B,2,FALSE)))</f>
        <v/>
      </c>
      <c r="S296" s="484" t="str">
        <f>IF(OR(I296="",F296=""),"",IF(I296&gt;39,"E",IF(F296="leicht",VLOOKUP(I296,'Boden DüV-Bolap'!A:Q,7,FALSE),IF(F296="mittel",VLOOKUP(I296,'Boden DüV-Bolap'!A:K,11,FALSE),IF(F296="schwer",VLOOKUP(I296,'Boden DüV-Bolap'!A:R,15,FALSE))))))</f>
        <v/>
      </c>
      <c r="T296" s="484" t="str">
        <f>IF(OR(J296="",F296=""),"",IF(J296&gt;39,"E",IF(F296="leicht",VLOOKUP(J296,'Boden DüV-Bolap'!A:AA,19,FALSE),IF(F296="mittel",VLOOKUP(J296,'Boden DüV-Bolap'!A:AA,23,FALSE),IF(F296="schwer",VLOOKUP(J296,'Boden DüV-Bolap'!A:AA,27,FALSE))))))</f>
        <v/>
      </c>
    </row>
    <row r="297" spans="1:20" ht="15.75">
      <c r="A297" s="354">
        <v>293</v>
      </c>
      <c r="B297" s="493"/>
      <c r="C297" s="313"/>
      <c r="D297" s="313"/>
      <c r="E297" s="559"/>
      <c r="F297" s="314"/>
      <c r="G297" s="309"/>
      <c r="H297" s="309"/>
      <c r="I297" s="309"/>
      <c r="J297" s="310"/>
      <c r="K297" s="461"/>
      <c r="L297" s="310"/>
      <c r="M297" s="310"/>
      <c r="N297" s="310"/>
      <c r="O297" s="310"/>
      <c r="P297" s="310"/>
      <c r="Q297" s="464"/>
      <c r="R297" s="483" t="str">
        <f>IF(H297="","",IF(H297&gt;39,"E",VLOOKUP(H297,'Boden DüV-Bolap'!A:B,2,FALSE)))</f>
        <v/>
      </c>
      <c r="S297" s="484" t="str">
        <f>IF(OR(I297="",F297=""),"",IF(I297&gt;39,"E",IF(F297="leicht",VLOOKUP(I297,'Boden DüV-Bolap'!A:Q,7,FALSE),IF(F297="mittel",VLOOKUP(I297,'Boden DüV-Bolap'!A:K,11,FALSE),IF(F297="schwer",VLOOKUP(I297,'Boden DüV-Bolap'!A:R,15,FALSE))))))</f>
        <v/>
      </c>
      <c r="T297" s="484" t="str">
        <f>IF(OR(J297="",F297=""),"",IF(J297&gt;39,"E",IF(F297="leicht",VLOOKUP(J297,'Boden DüV-Bolap'!A:AA,19,FALSE),IF(F297="mittel",VLOOKUP(J297,'Boden DüV-Bolap'!A:AA,23,FALSE),IF(F297="schwer",VLOOKUP(J297,'Boden DüV-Bolap'!A:AA,27,FALSE))))))</f>
        <v/>
      </c>
    </row>
    <row r="298" spans="1:20" ht="15.75">
      <c r="A298" s="354">
        <v>294</v>
      </c>
      <c r="B298" s="493"/>
      <c r="C298" s="313"/>
      <c r="D298" s="313"/>
      <c r="E298" s="559"/>
      <c r="F298" s="314"/>
      <c r="G298" s="309"/>
      <c r="H298" s="309"/>
      <c r="I298" s="309"/>
      <c r="J298" s="310"/>
      <c r="K298" s="461"/>
      <c r="L298" s="310"/>
      <c r="M298" s="310"/>
      <c r="N298" s="310"/>
      <c r="O298" s="310"/>
      <c r="P298" s="310"/>
      <c r="Q298" s="464"/>
      <c r="R298" s="483" t="str">
        <f>IF(H298="","",IF(H298&gt;39,"E",VLOOKUP(H298,'Boden DüV-Bolap'!A:B,2,FALSE)))</f>
        <v/>
      </c>
      <c r="S298" s="484" t="str">
        <f>IF(OR(I298="",F298=""),"",IF(I298&gt;39,"E",IF(F298="leicht",VLOOKUP(I298,'Boden DüV-Bolap'!A:Q,7,FALSE),IF(F298="mittel",VLOOKUP(I298,'Boden DüV-Bolap'!A:K,11,FALSE),IF(F298="schwer",VLOOKUP(I298,'Boden DüV-Bolap'!A:R,15,FALSE))))))</f>
        <v/>
      </c>
      <c r="T298" s="484" t="str">
        <f>IF(OR(J298="",F298=""),"",IF(J298&gt;39,"E",IF(F298="leicht",VLOOKUP(J298,'Boden DüV-Bolap'!A:AA,19,FALSE),IF(F298="mittel",VLOOKUP(J298,'Boden DüV-Bolap'!A:AA,23,FALSE),IF(F298="schwer",VLOOKUP(J298,'Boden DüV-Bolap'!A:AA,27,FALSE))))))</f>
        <v/>
      </c>
    </row>
    <row r="299" spans="1:20" ht="15.75">
      <c r="A299" s="354">
        <v>295</v>
      </c>
      <c r="B299" s="493"/>
      <c r="C299" s="313"/>
      <c r="D299" s="313"/>
      <c r="E299" s="559"/>
      <c r="F299" s="314"/>
      <c r="G299" s="309"/>
      <c r="H299" s="309"/>
      <c r="I299" s="309"/>
      <c r="J299" s="310"/>
      <c r="K299" s="461"/>
      <c r="L299" s="310"/>
      <c r="M299" s="310"/>
      <c r="N299" s="310"/>
      <c r="O299" s="310"/>
      <c r="P299" s="310"/>
      <c r="Q299" s="464"/>
      <c r="R299" s="483" t="str">
        <f>IF(H299="","",IF(H299&gt;39,"E",VLOOKUP(H299,'Boden DüV-Bolap'!A:B,2,FALSE)))</f>
        <v/>
      </c>
      <c r="S299" s="484" t="str">
        <f>IF(OR(I299="",F299=""),"",IF(I299&gt;39,"E",IF(F299="leicht",VLOOKUP(I299,'Boden DüV-Bolap'!A:Q,7,FALSE),IF(F299="mittel",VLOOKUP(I299,'Boden DüV-Bolap'!A:K,11,FALSE),IF(F299="schwer",VLOOKUP(I299,'Boden DüV-Bolap'!A:R,15,FALSE))))))</f>
        <v/>
      </c>
      <c r="T299" s="484" t="str">
        <f>IF(OR(J299="",F299=""),"",IF(J299&gt;39,"E",IF(F299="leicht",VLOOKUP(J299,'Boden DüV-Bolap'!A:AA,19,FALSE),IF(F299="mittel",VLOOKUP(J299,'Boden DüV-Bolap'!A:AA,23,FALSE),IF(F299="schwer",VLOOKUP(J299,'Boden DüV-Bolap'!A:AA,27,FALSE))))))</f>
        <v/>
      </c>
    </row>
    <row r="300" spans="1:20" ht="15.75">
      <c r="A300" s="354">
        <v>296</v>
      </c>
      <c r="B300" s="493"/>
      <c r="C300" s="313"/>
      <c r="D300" s="313"/>
      <c r="E300" s="559"/>
      <c r="F300" s="314"/>
      <c r="G300" s="309"/>
      <c r="H300" s="309"/>
      <c r="I300" s="309"/>
      <c r="J300" s="310"/>
      <c r="K300" s="461"/>
      <c r="L300" s="310"/>
      <c r="M300" s="310"/>
      <c r="N300" s="310"/>
      <c r="O300" s="310"/>
      <c r="P300" s="310"/>
      <c r="Q300" s="464"/>
      <c r="R300" s="483" t="str">
        <f>IF(H300="","",IF(H300&gt;39,"E",VLOOKUP(H300,'Boden DüV-Bolap'!A:B,2,FALSE)))</f>
        <v/>
      </c>
      <c r="S300" s="484" t="str">
        <f>IF(OR(I300="",F300=""),"",IF(I300&gt;39,"E",IF(F300="leicht",VLOOKUP(I300,'Boden DüV-Bolap'!A:Q,7,FALSE),IF(F300="mittel",VLOOKUP(I300,'Boden DüV-Bolap'!A:K,11,FALSE),IF(F300="schwer",VLOOKUP(I300,'Boden DüV-Bolap'!A:R,15,FALSE))))))</f>
        <v/>
      </c>
      <c r="T300" s="484" t="str">
        <f>IF(OR(J300="",F300=""),"",IF(J300&gt;39,"E",IF(F300="leicht",VLOOKUP(J300,'Boden DüV-Bolap'!A:AA,19,FALSE),IF(F300="mittel",VLOOKUP(J300,'Boden DüV-Bolap'!A:AA,23,FALSE),IF(F300="schwer",VLOOKUP(J300,'Boden DüV-Bolap'!A:AA,27,FALSE))))))</f>
        <v/>
      </c>
    </row>
    <row r="301" spans="1:20" ht="15.75">
      <c r="A301" s="354">
        <v>297</v>
      </c>
      <c r="B301" s="493"/>
      <c r="C301" s="313"/>
      <c r="D301" s="313"/>
      <c r="E301" s="559"/>
      <c r="F301" s="314"/>
      <c r="G301" s="309"/>
      <c r="H301" s="309"/>
      <c r="I301" s="309"/>
      <c r="J301" s="310"/>
      <c r="K301" s="461"/>
      <c r="L301" s="310"/>
      <c r="M301" s="310"/>
      <c r="N301" s="310"/>
      <c r="O301" s="310"/>
      <c r="P301" s="310"/>
      <c r="Q301" s="464"/>
      <c r="R301" s="483" t="str">
        <f>IF(H301="","",IF(H301&gt;39,"E",VLOOKUP(H301,'Boden DüV-Bolap'!A:B,2,FALSE)))</f>
        <v/>
      </c>
      <c r="S301" s="484" t="str">
        <f>IF(OR(I301="",F301=""),"",IF(I301&gt;39,"E",IF(F301="leicht",VLOOKUP(I301,'Boden DüV-Bolap'!A:Q,7,FALSE),IF(F301="mittel",VLOOKUP(I301,'Boden DüV-Bolap'!A:K,11,FALSE),IF(F301="schwer",VLOOKUP(I301,'Boden DüV-Bolap'!A:R,15,FALSE))))))</f>
        <v/>
      </c>
      <c r="T301" s="484" t="str">
        <f>IF(OR(J301="",F301=""),"",IF(J301&gt;39,"E",IF(F301="leicht",VLOOKUP(J301,'Boden DüV-Bolap'!A:AA,19,FALSE),IF(F301="mittel",VLOOKUP(J301,'Boden DüV-Bolap'!A:AA,23,FALSE),IF(F301="schwer",VLOOKUP(J301,'Boden DüV-Bolap'!A:AA,27,FALSE))))))</f>
        <v/>
      </c>
    </row>
    <row r="302" spans="1:20" ht="15.75">
      <c r="A302" s="354">
        <v>298</v>
      </c>
      <c r="B302" s="493"/>
      <c r="C302" s="313"/>
      <c r="D302" s="313"/>
      <c r="E302" s="559"/>
      <c r="F302" s="314"/>
      <c r="G302" s="309"/>
      <c r="H302" s="309"/>
      <c r="I302" s="309"/>
      <c r="J302" s="310"/>
      <c r="K302" s="461"/>
      <c r="L302" s="310"/>
      <c r="M302" s="310"/>
      <c r="N302" s="310"/>
      <c r="O302" s="310"/>
      <c r="P302" s="310"/>
      <c r="Q302" s="464"/>
      <c r="R302" s="483" t="str">
        <f>IF(H302="","",IF(H302&gt;39,"E",VLOOKUP(H302,'Boden DüV-Bolap'!A:B,2,FALSE)))</f>
        <v/>
      </c>
      <c r="S302" s="484" t="str">
        <f>IF(OR(I302="",F302=""),"",IF(I302&gt;39,"E",IF(F302="leicht",VLOOKUP(I302,'Boden DüV-Bolap'!A:Q,7,FALSE),IF(F302="mittel",VLOOKUP(I302,'Boden DüV-Bolap'!A:K,11,FALSE),IF(F302="schwer",VLOOKUP(I302,'Boden DüV-Bolap'!A:R,15,FALSE))))))</f>
        <v/>
      </c>
      <c r="T302" s="484" t="str">
        <f>IF(OR(J302="",F302=""),"",IF(J302&gt;39,"E",IF(F302="leicht",VLOOKUP(J302,'Boden DüV-Bolap'!A:AA,19,FALSE),IF(F302="mittel",VLOOKUP(J302,'Boden DüV-Bolap'!A:AA,23,FALSE),IF(F302="schwer",VLOOKUP(J302,'Boden DüV-Bolap'!A:AA,27,FALSE))))))</f>
        <v/>
      </c>
    </row>
    <row r="303" spans="1:20" ht="15.75">
      <c r="A303" s="354">
        <v>299</v>
      </c>
      <c r="B303" s="493"/>
      <c r="C303" s="313"/>
      <c r="D303" s="313"/>
      <c r="E303" s="559"/>
      <c r="F303" s="314"/>
      <c r="G303" s="309"/>
      <c r="H303" s="309"/>
      <c r="I303" s="309"/>
      <c r="J303" s="310"/>
      <c r="K303" s="461"/>
      <c r="L303" s="310"/>
      <c r="M303" s="310"/>
      <c r="N303" s="310"/>
      <c r="O303" s="310"/>
      <c r="P303" s="310"/>
      <c r="Q303" s="464"/>
      <c r="R303" s="483" t="str">
        <f>IF(H303="","",IF(H303&gt;39,"E",VLOOKUP(H303,'Boden DüV-Bolap'!A:B,2,FALSE)))</f>
        <v/>
      </c>
      <c r="S303" s="484" t="str">
        <f>IF(OR(I303="",F303=""),"",IF(I303&gt;39,"E",IF(F303="leicht",VLOOKUP(I303,'Boden DüV-Bolap'!A:Q,7,FALSE),IF(F303="mittel",VLOOKUP(I303,'Boden DüV-Bolap'!A:K,11,FALSE),IF(F303="schwer",VLOOKUP(I303,'Boden DüV-Bolap'!A:R,15,FALSE))))))</f>
        <v/>
      </c>
      <c r="T303" s="484" t="str">
        <f>IF(OR(J303="",F303=""),"",IF(J303&gt;39,"E",IF(F303="leicht",VLOOKUP(J303,'Boden DüV-Bolap'!A:AA,19,FALSE),IF(F303="mittel",VLOOKUP(J303,'Boden DüV-Bolap'!A:AA,23,FALSE),IF(F303="schwer",VLOOKUP(J303,'Boden DüV-Bolap'!A:AA,27,FALSE))))))</f>
        <v/>
      </c>
    </row>
    <row r="304" spans="1:20" ht="15.75">
      <c r="A304" s="354">
        <v>300</v>
      </c>
      <c r="B304" s="493"/>
      <c r="C304" s="313"/>
      <c r="D304" s="313"/>
      <c r="E304" s="559"/>
      <c r="F304" s="314"/>
      <c r="G304" s="309"/>
      <c r="H304" s="309"/>
      <c r="I304" s="309"/>
      <c r="J304" s="310"/>
      <c r="K304" s="461"/>
      <c r="L304" s="310"/>
      <c r="M304" s="310"/>
      <c r="N304" s="310"/>
      <c r="O304" s="310"/>
      <c r="P304" s="310"/>
      <c r="Q304" s="464"/>
      <c r="R304" s="483" t="str">
        <f>IF(H304="","",IF(H304&gt;39,"E",VLOOKUP(H304,'Boden DüV-Bolap'!A:B,2,FALSE)))</f>
        <v/>
      </c>
      <c r="S304" s="484" t="str">
        <f>IF(OR(I304="",F304=""),"",IF(I304&gt;39,"E",IF(F304="leicht",VLOOKUP(I304,'Boden DüV-Bolap'!A:Q,7,FALSE),IF(F304="mittel",VLOOKUP(I304,'Boden DüV-Bolap'!A:K,11,FALSE),IF(F304="schwer",VLOOKUP(I304,'Boden DüV-Bolap'!A:R,15,FALSE))))))</f>
        <v/>
      </c>
      <c r="T304" s="484" t="str">
        <f>IF(OR(J304="",F304=""),"",IF(J304&gt;39,"E",IF(F304="leicht",VLOOKUP(J304,'Boden DüV-Bolap'!A:AA,19,FALSE),IF(F304="mittel",VLOOKUP(J304,'Boden DüV-Bolap'!A:AA,23,FALSE),IF(F304="schwer",VLOOKUP(J304,'Boden DüV-Bolap'!A:AA,27,FALSE))))))</f>
        <v/>
      </c>
    </row>
    <row r="305" spans="1:20" ht="15.75">
      <c r="A305" s="354">
        <v>301</v>
      </c>
      <c r="B305" s="493"/>
      <c r="C305" s="313"/>
      <c r="D305" s="313"/>
      <c r="E305" s="559"/>
      <c r="F305" s="314"/>
      <c r="G305" s="309"/>
      <c r="H305" s="309"/>
      <c r="I305" s="309"/>
      <c r="J305" s="310"/>
      <c r="K305" s="461"/>
      <c r="L305" s="310"/>
      <c r="M305" s="310"/>
      <c r="N305" s="310"/>
      <c r="O305" s="310"/>
      <c r="P305" s="310"/>
      <c r="Q305" s="464"/>
      <c r="R305" s="483" t="str">
        <f>IF(H305="","",IF(H305&gt;39,"E",VLOOKUP(H305,'Boden DüV-Bolap'!A:B,2,FALSE)))</f>
        <v/>
      </c>
      <c r="S305" s="484" t="str">
        <f>IF(OR(I305="",F305=""),"",IF(I305&gt;39,"E",IF(F305="leicht",VLOOKUP(I305,'Boden DüV-Bolap'!A:Q,7,FALSE),IF(F305="mittel",VLOOKUP(I305,'Boden DüV-Bolap'!A:K,11,FALSE),IF(F305="schwer",VLOOKUP(I305,'Boden DüV-Bolap'!A:R,15,FALSE))))))</f>
        <v/>
      </c>
      <c r="T305" s="484" t="str">
        <f>IF(OR(J305="",F305=""),"",IF(J305&gt;39,"E",IF(F305="leicht",VLOOKUP(J305,'Boden DüV-Bolap'!A:AA,19,FALSE),IF(F305="mittel",VLOOKUP(J305,'Boden DüV-Bolap'!A:AA,23,FALSE),IF(F305="schwer",VLOOKUP(J305,'Boden DüV-Bolap'!A:AA,27,FALSE))))))</f>
        <v/>
      </c>
    </row>
    <row r="306" spans="1:20" ht="15.75">
      <c r="A306" s="354">
        <v>302</v>
      </c>
      <c r="B306" s="493"/>
      <c r="C306" s="313"/>
      <c r="D306" s="313"/>
      <c r="E306" s="559"/>
      <c r="F306" s="314"/>
      <c r="G306" s="309"/>
      <c r="H306" s="309"/>
      <c r="I306" s="309"/>
      <c r="J306" s="310"/>
      <c r="K306" s="461"/>
      <c r="L306" s="310"/>
      <c r="M306" s="310"/>
      <c r="N306" s="310"/>
      <c r="O306" s="310"/>
      <c r="P306" s="310"/>
      <c r="Q306" s="464"/>
      <c r="R306" s="483" t="str">
        <f>IF(H306="","",IF(H306&gt;39,"E",VLOOKUP(H306,'Boden DüV-Bolap'!A:B,2,FALSE)))</f>
        <v/>
      </c>
      <c r="S306" s="484" t="str">
        <f>IF(OR(I306="",F306=""),"",IF(I306&gt;39,"E",IF(F306="leicht",VLOOKUP(I306,'Boden DüV-Bolap'!A:Q,7,FALSE),IF(F306="mittel",VLOOKUP(I306,'Boden DüV-Bolap'!A:K,11,FALSE),IF(F306="schwer",VLOOKUP(I306,'Boden DüV-Bolap'!A:R,15,FALSE))))))</f>
        <v/>
      </c>
      <c r="T306" s="484" t="str">
        <f>IF(OR(J306="",F306=""),"",IF(J306&gt;39,"E",IF(F306="leicht",VLOOKUP(J306,'Boden DüV-Bolap'!A:AA,19,FALSE),IF(F306="mittel",VLOOKUP(J306,'Boden DüV-Bolap'!A:AA,23,FALSE),IF(F306="schwer",VLOOKUP(J306,'Boden DüV-Bolap'!A:AA,27,FALSE))))))</f>
        <v/>
      </c>
    </row>
    <row r="307" spans="1:20" ht="15.75">
      <c r="A307" s="354">
        <v>303</v>
      </c>
      <c r="B307" s="493"/>
      <c r="C307" s="313"/>
      <c r="D307" s="313"/>
      <c r="E307" s="559"/>
      <c r="F307" s="314"/>
      <c r="G307" s="309"/>
      <c r="H307" s="309"/>
      <c r="I307" s="309"/>
      <c r="J307" s="310"/>
      <c r="K307" s="461"/>
      <c r="L307" s="310"/>
      <c r="M307" s="310"/>
      <c r="N307" s="310"/>
      <c r="O307" s="310"/>
      <c r="P307" s="310"/>
      <c r="Q307" s="464"/>
      <c r="R307" s="483" t="str">
        <f>IF(H307="","",IF(H307&gt;39,"E",VLOOKUP(H307,'Boden DüV-Bolap'!A:B,2,FALSE)))</f>
        <v/>
      </c>
      <c r="S307" s="484" t="str">
        <f>IF(OR(I307="",F307=""),"",IF(I307&gt;39,"E",IF(F307="leicht",VLOOKUP(I307,'Boden DüV-Bolap'!A:Q,7,FALSE),IF(F307="mittel",VLOOKUP(I307,'Boden DüV-Bolap'!A:K,11,FALSE),IF(F307="schwer",VLOOKUP(I307,'Boden DüV-Bolap'!A:R,15,FALSE))))))</f>
        <v/>
      </c>
      <c r="T307" s="484" t="str">
        <f>IF(OR(J307="",F307=""),"",IF(J307&gt;39,"E",IF(F307="leicht",VLOOKUP(J307,'Boden DüV-Bolap'!A:AA,19,FALSE),IF(F307="mittel",VLOOKUP(J307,'Boden DüV-Bolap'!A:AA,23,FALSE),IF(F307="schwer",VLOOKUP(J307,'Boden DüV-Bolap'!A:AA,27,FALSE))))))</f>
        <v/>
      </c>
    </row>
    <row r="308" spans="1:20" ht="15.75">
      <c r="A308" s="354">
        <v>304</v>
      </c>
      <c r="B308" s="493"/>
      <c r="C308" s="313"/>
      <c r="D308" s="313"/>
      <c r="E308" s="559"/>
      <c r="F308" s="314"/>
      <c r="G308" s="309"/>
      <c r="H308" s="309"/>
      <c r="I308" s="309"/>
      <c r="J308" s="310"/>
      <c r="K308" s="461"/>
      <c r="L308" s="310"/>
      <c r="M308" s="310"/>
      <c r="N308" s="310"/>
      <c r="O308" s="310"/>
      <c r="P308" s="310"/>
      <c r="Q308" s="464"/>
      <c r="R308" s="483" t="str">
        <f>IF(H308="","",IF(H308&gt;39,"E",VLOOKUP(H308,'Boden DüV-Bolap'!A:B,2,FALSE)))</f>
        <v/>
      </c>
      <c r="S308" s="484" t="str">
        <f>IF(OR(I308="",F308=""),"",IF(I308&gt;39,"E",IF(F308="leicht",VLOOKUP(I308,'Boden DüV-Bolap'!A:Q,7,FALSE),IF(F308="mittel",VLOOKUP(I308,'Boden DüV-Bolap'!A:K,11,FALSE),IF(F308="schwer",VLOOKUP(I308,'Boden DüV-Bolap'!A:R,15,FALSE))))))</f>
        <v/>
      </c>
      <c r="T308" s="484" t="str">
        <f>IF(OR(J308="",F308=""),"",IF(J308&gt;39,"E",IF(F308="leicht",VLOOKUP(J308,'Boden DüV-Bolap'!A:AA,19,FALSE),IF(F308="mittel",VLOOKUP(J308,'Boden DüV-Bolap'!A:AA,23,FALSE),IF(F308="schwer",VLOOKUP(J308,'Boden DüV-Bolap'!A:AA,27,FALSE))))))</f>
        <v/>
      </c>
    </row>
    <row r="309" spans="1:20" ht="15.75">
      <c r="A309" s="354">
        <v>305</v>
      </c>
      <c r="B309" s="493"/>
      <c r="C309" s="313"/>
      <c r="D309" s="313"/>
      <c r="E309" s="559"/>
      <c r="F309" s="314"/>
      <c r="G309" s="309"/>
      <c r="H309" s="309"/>
      <c r="I309" s="309"/>
      <c r="J309" s="310"/>
      <c r="K309" s="461"/>
      <c r="L309" s="310"/>
      <c r="M309" s="310"/>
      <c r="N309" s="310"/>
      <c r="O309" s="310"/>
      <c r="P309" s="310"/>
      <c r="Q309" s="464"/>
      <c r="R309" s="483" t="str">
        <f>IF(H309="","",IF(H309&gt;39,"E",VLOOKUP(H309,'Boden DüV-Bolap'!A:B,2,FALSE)))</f>
        <v/>
      </c>
      <c r="S309" s="484" t="str">
        <f>IF(OR(I309="",F309=""),"",IF(I309&gt;39,"E",IF(F309="leicht",VLOOKUP(I309,'Boden DüV-Bolap'!A:Q,7,FALSE),IF(F309="mittel",VLOOKUP(I309,'Boden DüV-Bolap'!A:K,11,FALSE),IF(F309="schwer",VLOOKUP(I309,'Boden DüV-Bolap'!A:R,15,FALSE))))))</f>
        <v/>
      </c>
      <c r="T309" s="484" t="str">
        <f>IF(OR(J309="",F309=""),"",IF(J309&gt;39,"E",IF(F309="leicht",VLOOKUP(J309,'Boden DüV-Bolap'!A:AA,19,FALSE),IF(F309="mittel",VLOOKUP(J309,'Boden DüV-Bolap'!A:AA,23,FALSE),IF(F309="schwer",VLOOKUP(J309,'Boden DüV-Bolap'!A:AA,27,FALSE))))))</f>
        <v/>
      </c>
    </row>
    <row r="310" spans="1:20" ht="15.75">
      <c r="A310" s="354">
        <v>306</v>
      </c>
      <c r="B310" s="493"/>
      <c r="C310" s="313"/>
      <c r="D310" s="313"/>
      <c r="E310" s="559"/>
      <c r="F310" s="314"/>
      <c r="G310" s="309"/>
      <c r="H310" s="309"/>
      <c r="I310" s="309"/>
      <c r="J310" s="310"/>
      <c r="K310" s="461"/>
      <c r="L310" s="310"/>
      <c r="M310" s="310"/>
      <c r="N310" s="310"/>
      <c r="O310" s="310"/>
      <c r="P310" s="310"/>
      <c r="Q310" s="464"/>
      <c r="R310" s="483" t="str">
        <f>IF(H310="","",IF(H310&gt;39,"E",VLOOKUP(H310,'Boden DüV-Bolap'!A:B,2,FALSE)))</f>
        <v/>
      </c>
      <c r="S310" s="484" t="str">
        <f>IF(OR(I310="",F310=""),"",IF(I310&gt;39,"E",IF(F310="leicht",VLOOKUP(I310,'Boden DüV-Bolap'!A:Q,7,FALSE),IF(F310="mittel",VLOOKUP(I310,'Boden DüV-Bolap'!A:K,11,FALSE),IF(F310="schwer",VLOOKUP(I310,'Boden DüV-Bolap'!A:R,15,FALSE))))))</f>
        <v/>
      </c>
      <c r="T310" s="484" t="str">
        <f>IF(OR(J310="",F310=""),"",IF(J310&gt;39,"E",IF(F310="leicht",VLOOKUP(J310,'Boden DüV-Bolap'!A:AA,19,FALSE),IF(F310="mittel",VLOOKUP(J310,'Boden DüV-Bolap'!A:AA,23,FALSE),IF(F310="schwer",VLOOKUP(J310,'Boden DüV-Bolap'!A:AA,27,FALSE))))))</f>
        <v/>
      </c>
    </row>
    <row r="311" spans="1:20" ht="15.75">
      <c r="A311" s="354">
        <v>307</v>
      </c>
      <c r="B311" s="493"/>
      <c r="C311" s="313"/>
      <c r="D311" s="313"/>
      <c r="E311" s="559"/>
      <c r="F311" s="314"/>
      <c r="G311" s="309"/>
      <c r="H311" s="309"/>
      <c r="I311" s="309"/>
      <c r="J311" s="310"/>
      <c r="K311" s="461"/>
      <c r="L311" s="310"/>
      <c r="M311" s="310"/>
      <c r="N311" s="310"/>
      <c r="O311" s="310"/>
      <c r="P311" s="310"/>
      <c r="Q311" s="464"/>
      <c r="R311" s="483" t="str">
        <f>IF(H311="","",IF(H311&gt;39,"E",VLOOKUP(H311,'Boden DüV-Bolap'!A:B,2,FALSE)))</f>
        <v/>
      </c>
      <c r="S311" s="484" t="str">
        <f>IF(OR(I311="",F311=""),"",IF(I311&gt;39,"E",IF(F311="leicht",VLOOKUP(I311,'Boden DüV-Bolap'!A:Q,7,FALSE),IF(F311="mittel",VLOOKUP(I311,'Boden DüV-Bolap'!A:K,11,FALSE),IF(F311="schwer",VLOOKUP(I311,'Boden DüV-Bolap'!A:R,15,FALSE))))))</f>
        <v/>
      </c>
      <c r="T311" s="484" t="str">
        <f>IF(OR(J311="",F311=""),"",IF(J311&gt;39,"E",IF(F311="leicht",VLOOKUP(J311,'Boden DüV-Bolap'!A:AA,19,FALSE),IF(F311="mittel",VLOOKUP(J311,'Boden DüV-Bolap'!A:AA,23,FALSE),IF(F311="schwer",VLOOKUP(J311,'Boden DüV-Bolap'!A:AA,27,FALSE))))))</f>
        <v/>
      </c>
    </row>
    <row r="312" spans="1:20" ht="15.75">
      <c r="A312" s="354">
        <v>308</v>
      </c>
      <c r="B312" s="493"/>
      <c r="C312" s="313"/>
      <c r="D312" s="313"/>
      <c r="E312" s="559"/>
      <c r="F312" s="314"/>
      <c r="G312" s="309"/>
      <c r="H312" s="309"/>
      <c r="I312" s="309"/>
      <c r="J312" s="310"/>
      <c r="K312" s="461"/>
      <c r="L312" s="310"/>
      <c r="M312" s="310"/>
      <c r="N312" s="310"/>
      <c r="O312" s="310"/>
      <c r="P312" s="310"/>
      <c r="Q312" s="464"/>
      <c r="R312" s="483" t="str">
        <f>IF(H312="","",IF(H312&gt;39,"E",VLOOKUP(H312,'Boden DüV-Bolap'!A:B,2,FALSE)))</f>
        <v/>
      </c>
      <c r="S312" s="484" t="str">
        <f>IF(OR(I312="",F312=""),"",IF(I312&gt;39,"E",IF(F312="leicht",VLOOKUP(I312,'Boden DüV-Bolap'!A:Q,7,FALSE),IF(F312="mittel",VLOOKUP(I312,'Boden DüV-Bolap'!A:K,11,FALSE),IF(F312="schwer",VLOOKUP(I312,'Boden DüV-Bolap'!A:R,15,FALSE))))))</f>
        <v/>
      </c>
      <c r="T312" s="484" t="str">
        <f>IF(OR(J312="",F312=""),"",IF(J312&gt;39,"E",IF(F312="leicht",VLOOKUP(J312,'Boden DüV-Bolap'!A:AA,19,FALSE),IF(F312="mittel",VLOOKUP(J312,'Boden DüV-Bolap'!A:AA,23,FALSE),IF(F312="schwer",VLOOKUP(J312,'Boden DüV-Bolap'!A:AA,27,FALSE))))))</f>
        <v/>
      </c>
    </row>
    <row r="313" spans="1:20" ht="15.75">
      <c r="A313" s="354">
        <v>309</v>
      </c>
      <c r="B313" s="493"/>
      <c r="C313" s="313"/>
      <c r="D313" s="313"/>
      <c r="E313" s="559"/>
      <c r="F313" s="314"/>
      <c r="G313" s="309"/>
      <c r="H313" s="309"/>
      <c r="I313" s="309"/>
      <c r="J313" s="310"/>
      <c r="K313" s="461"/>
      <c r="L313" s="310"/>
      <c r="M313" s="310"/>
      <c r="N313" s="310"/>
      <c r="O313" s="310"/>
      <c r="P313" s="310"/>
      <c r="Q313" s="464"/>
      <c r="R313" s="483" t="str">
        <f>IF(H313="","",IF(H313&gt;39,"E",VLOOKUP(H313,'Boden DüV-Bolap'!A:B,2,FALSE)))</f>
        <v/>
      </c>
      <c r="S313" s="484" t="str">
        <f>IF(OR(I313="",F313=""),"",IF(I313&gt;39,"E",IF(F313="leicht",VLOOKUP(I313,'Boden DüV-Bolap'!A:Q,7,FALSE),IF(F313="mittel",VLOOKUP(I313,'Boden DüV-Bolap'!A:K,11,FALSE),IF(F313="schwer",VLOOKUP(I313,'Boden DüV-Bolap'!A:R,15,FALSE))))))</f>
        <v/>
      </c>
      <c r="T313" s="484" t="str">
        <f>IF(OR(J313="",F313=""),"",IF(J313&gt;39,"E",IF(F313="leicht",VLOOKUP(J313,'Boden DüV-Bolap'!A:AA,19,FALSE),IF(F313="mittel",VLOOKUP(J313,'Boden DüV-Bolap'!A:AA,23,FALSE),IF(F313="schwer",VLOOKUP(J313,'Boden DüV-Bolap'!A:AA,27,FALSE))))))</f>
        <v/>
      </c>
    </row>
    <row r="314" spans="1:20" ht="15.75">
      <c r="A314" s="354">
        <v>310</v>
      </c>
      <c r="B314" s="493"/>
      <c r="C314" s="313"/>
      <c r="D314" s="313"/>
      <c r="E314" s="559"/>
      <c r="F314" s="314"/>
      <c r="G314" s="309"/>
      <c r="H314" s="309"/>
      <c r="I314" s="309"/>
      <c r="J314" s="310"/>
      <c r="K314" s="461"/>
      <c r="L314" s="310"/>
      <c r="M314" s="310"/>
      <c r="N314" s="310"/>
      <c r="O314" s="310"/>
      <c r="P314" s="310"/>
      <c r="Q314" s="464"/>
      <c r="R314" s="483" t="str">
        <f>IF(H314="","",IF(H314&gt;39,"E",VLOOKUP(H314,'Boden DüV-Bolap'!A:B,2,FALSE)))</f>
        <v/>
      </c>
      <c r="S314" s="484" t="str">
        <f>IF(OR(I314="",F314=""),"",IF(I314&gt;39,"E",IF(F314="leicht",VLOOKUP(I314,'Boden DüV-Bolap'!A:Q,7,FALSE),IF(F314="mittel",VLOOKUP(I314,'Boden DüV-Bolap'!A:K,11,FALSE),IF(F314="schwer",VLOOKUP(I314,'Boden DüV-Bolap'!A:R,15,FALSE))))))</f>
        <v/>
      </c>
      <c r="T314" s="484" t="str">
        <f>IF(OR(J314="",F314=""),"",IF(J314&gt;39,"E",IF(F314="leicht",VLOOKUP(J314,'Boden DüV-Bolap'!A:AA,19,FALSE),IF(F314="mittel",VLOOKUP(J314,'Boden DüV-Bolap'!A:AA,23,FALSE),IF(F314="schwer",VLOOKUP(J314,'Boden DüV-Bolap'!A:AA,27,FALSE))))))</f>
        <v/>
      </c>
    </row>
    <row r="315" spans="1:20" ht="15.75">
      <c r="A315" s="354">
        <v>311</v>
      </c>
      <c r="B315" s="493"/>
      <c r="C315" s="313"/>
      <c r="D315" s="313"/>
      <c r="E315" s="559"/>
      <c r="F315" s="314"/>
      <c r="G315" s="309"/>
      <c r="H315" s="309"/>
      <c r="I315" s="309"/>
      <c r="J315" s="310"/>
      <c r="K315" s="461"/>
      <c r="L315" s="310"/>
      <c r="M315" s="310"/>
      <c r="N315" s="310"/>
      <c r="O315" s="310"/>
      <c r="P315" s="310"/>
      <c r="Q315" s="464"/>
      <c r="R315" s="483" t="str">
        <f>IF(H315="","",IF(H315&gt;39,"E",VLOOKUP(H315,'Boden DüV-Bolap'!A:B,2,FALSE)))</f>
        <v/>
      </c>
      <c r="S315" s="484" t="str">
        <f>IF(OR(I315="",F315=""),"",IF(I315&gt;39,"E",IF(F315="leicht",VLOOKUP(I315,'Boden DüV-Bolap'!A:Q,7,FALSE),IF(F315="mittel",VLOOKUP(I315,'Boden DüV-Bolap'!A:K,11,FALSE),IF(F315="schwer",VLOOKUP(I315,'Boden DüV-Bolap'!A:R,15,FALSE))))))</f>
        <v/>
      </c>
      <c r="T315" s="484" t="str">
        <f>IF(OR(J315="",F315=""),"",IF(J315&gt;39,"E",IF(F315="leicht",VLOOKUP(J315,'Boden DüV-Bolap'!A:AA,19,FALSE),IF(F315="mittel",VLOOKUP(J315,'Boden DüV-Bolap'!A:AA,23,FALSE),IF(F315="schwer",VLOOKUP(J315,'Boden DüV-Bolap'!A:AA,27,FALSE))))))</f>
        <v/>
      </c>
    </row>
    <row r="316" spans="1:20" ht="15.75">
      <c r="A316" s="354">
        <v>312</v>
      </c>
      <c r="B316" s="493"/>
      <c r="C316" s="313"/>
      <c r="D316" s="313"/>
      <c r="E316" s="559"/>
      <c r="F316" s="314"/>
      <c r="G316" s="309"/>
      <c r="H316" s="309"/>
      <c r="I316" s="309"/>
      <c r="J316" s="310"/>
      <c r="K316" s="461"/>
      <c r="L316" s="310"/>
      <c r="M316" s="310"/>
      <c r="N316" s="310"/>
      <c r="O316" s="310"/>
      <c r="P316" s="310"/>
      <c r="Q316" s="464"/>
      <c r="R316" s="483" t="str">
        <f>IF(H316="","",IF(H316&gt;39,"E",VLOOKUP(H316,'Boden DüV-Bolap'!A:B,2,FALSE)))</f>
        <v/>
      </c>
      <c r="S316" s="484" t="str">
        <f>IF(OR(I316="",F316=""),"",IF(I316&gt;39,"E",IF(F316="leicht",VLOOKUP(I316,'Boden DüV-Bolap'!A:Q,7,FALSE),IF(F316="mittel",VLOOKUP(I316,'Boden DüV-Bolap'!A:K,11,FALSE),IF(F316="schwer",VLOOKUP(I316,'Boden DüV-Bolap'!A:R,15,FALSE))))))</f>
        <v/>
      </c>
      <c r="T316" s="484" t="str">
        <f>IF(OR(J316="",F316=""),"",IF(J316&gt;39,"E",IF(F316="leicht",VLOOKUP(J316,'Boden DüV-Bolap'!A:AA,19,FALSE),IF(F316="mittel",VLOOKUP(J316,'Boden DüV-Bolap'!A:AA,23,FALSE),IF(F316="schwer",VLOOKUP(J316,'Boden DüV-Bolap'!A:AA,27,FALSE))))))</f>
        <v/>
      </c>
    </row>
    <row r="317" spans="1:20" ht="15.75">
      <c r="A317" s="354">
        <v>313</v>
      </c>
      <c r="B317" s="493"/>
      <c r="C317" s="313"/>
      <c r="D317" s="313"/>
      <c r="E317" s="559"/>
      <c r="F317" s="314"/>
      <c r="G317" s="309"/>
      <c r="H317" s="309"/>
      <c r="I317" s="309"/>
      <c r="J317" s="310"/>
      <c r="K317" s="461"/>
      <c r="L317" s="310"/>
      <c r="M317" s="310"/>
      <c r="N317" s="310"/>
      <c r="O317" s="310"/>
      <c r="P317" s="310"/>
      <c r="Q317" s="464"/>
      <c r="R317" s="483" t="str">
        <f>IF(H317="","",IF(H317&gt;39,"E",VLOOKUP(H317,'Boden DüV-Bolap'!A:B,2,FALSE)))</f>
        <v/>
      </c>
      <c r="S317" s="484" t="str">
        <f>IF(OR(I317="",F317=""),"",IF(I317&gt;39,"E",IF(F317="leicht",VLOOKUP(I317,'Boden DüV-Bolap'!A:Q,7,FALSE),IF(F317="mittel",VLOOKUP(I317,'Boden DüV-Bolap'!A:K,11,FALSE),IF(F317="schwer",VLOOKUP(I317,'Boden DüV-Bolap'!A:R,15,FALSE))))))</f>
        <v/>
      </c>
      <c r="T317" s="484" t="str">
        <f>IF(OR(J317="",F317=""),"",IF(J317&gt;39,"E",IF(F317="leicht",VLOOKUP(J317,'Boden DüV-Bolap'!A:AA,19,FALSE),IF(F317="mittel",VLOOKUP(J317,'Boden DüV-Bolap'!A:AA,23,FALSE),IF(F317="schwer",VLOOKUP(J317,'Boden DüV-Bolap'!A:AA,27,FALSE))))))</f>
        <v/>
      </c>
    </row>
    <row r="318" spans="1:20" ht="15.75">
      <c r="A318" s="354">
        <v>314</v>
      </c>
      <c r="B318" s="493"/>
      <c r="C318" s="313"/>
      <c r="D318" s="313"/>
      <c r="E318" s="559"/>
      <c r="F318" s="314"/>
      <c r="G318" s="309"/>
      <c r="H318" s="309"/>
      <c r="I318" s="309"/>
      <c r="J318" s="310"/>
      <c r="K318" s="461"/>
      <c r="L318" s="310"/>
      <c r="M318" s="310"/>
      <c r="N318" s="310"/>
      <c r="O318" s="310"/>
      <c r="P318" s="310"/>
      <c r="Q318" s="464"/>
      <c r="R318" s="483" t="str">
        <f>IF(H318="","",IF(H318&gt;39,"E",VLOOKUP(H318,'Boden DüV-Bolap'!A:B,2,FALSE)))</f>
        <v/>
      </c>
      <c r="S318" s="484" t="str">
        <f>IF(OR(I318="",F318=""),"",IF(I318&gt;39,"E",IF(F318="leicht",VLOOKUP(I318,'Boden DüV-Bolap'!A:Q,7,FALSE),IF(F318="mittel",VLOOKUP(I318,'Boden DüV-Bolap'!A:K,11,FALSE),IF(F318="schwer",VLOOKUP(I318,'Boden DüV-Bolap'!A:R,15,FALSE))))))</f>
        <v/>
      </c>
      <c r="T318" s="484" t="str">
        <f>IF(OR(J318="",F318=""),"",IF(J318&gt;39,"E",IF(F318="leicht",VLOOKUP(J318,'Boden DüV-Bolap'!A:AA,19,FALSE),IF(F318="mittel",VLOOKUP(J318,'Boden DüV-Bolap'!A:AA,23,FALSE),IF(F318="schwer",VLOOKUP(J318,'Boden DüV-Bolap'!A:AA,27,FALSE))))))</f>
        <v/>
      </c>
    </row>
    <row r="319" spans="1:20" ht="15.75">
      <c r="A319" s="354">
        <v>315</v>
      </c>
      <c r="B319" s="493"/>
      <c r="C319" s="313"/>
      <c r="D319" s="313"/>
      <c r="E319" s="559"/>
      <c r="F319" s="314"/>
      <c r="G319" s="309"/>
      <c r="H319" s="309"/>
      <c r="I319" s="309"/>
      <c r="J319" s="310"/>
      <c r="K319" s="461"/>
      <c r="L319" s="310"/>
      <c r="M319" s="310"/>
      <c r="N319" s="310"/>
      <c r="O319" s="310"/>
      <c r="P319" s="310"/>
      <c r="Q319" s="464"/>
      <c r="R319" s="483" t="str">
        <f>IF(H319="","",IF(H319&gt;39,"E",VLOOKUP(H319,'Boden DüV-Bolap'!A:B,2,FALSE)))</f>
        <v/>
      </c>
      <c r="S319" s="484" t="str">
        <f>IF(OR(I319="",F319=""),"",IF(I319&gt;39,"E",IF(F319="leicht",VLOOKUP(I319,'Boden DüV-Bolap'!A:Q,7,FALSE),IF(F319="mittel",VLOOKUP(I319,'Boden DüV-Bolap'!A:K,11,FALSE),IF(F319="schwer",VLOOKUP(I319,'Boden DüV-Bolap'!A:R,15,FALSE))))))</f>
        <v/>
      </c>
      <c r="T319" s="484" t="str">
        <f>IF(OR(J319="",F319=""),"",IF(J319&gt;39,"E",IF(F319="leicht",VLOOKUP(J319,'Boden DüV-Bolap'!A:AA,19,FALSE),IF(F319="mittel",VLOOKUP(J319,'Boden DüV-Bolap'!A:AA,23,FALSE),IF(F319="schwer",VLOOKUP(J319,'Boden DüV-Bolap'!A:AA,27,FALSE))))))</f>
        <v/>
      </c>
    </row>
    <row r="320" spans="1:20" ht="15.75">
      <c r="A320" s="354">
        <v>316</v>
      </c>
      <c r="B320" s="493"/>
      <c r="C320" s="313"/>
      <c r="D320" s="313"/>
      <c r="E320" s="559"/>
      <c r="F320" s="314"/>
      <c r="G320" s="309"/>
      <c r="H320" s="309"/>
      <c r="I320" s="309"/>
      <c r="J320" s="310"/>
      <c r="K320" s="461"/>
      <c r="L320" s="310"/>
      <c r="M320" s="310"/>
      <c r="N320" s="310"/>
      <c r="O320" s="310"/>
      <c r="P320" s="310"/>
      <c r="Q320" s="464"/>
      <c r="R320" s="483" t="str">
        <f>IF(H320="","",IF(H320&gt;39,"E",VLOOKUP(H320,'Boden DüV-Bolap'!A:B,2,FALSE)))</f>
        <v/>
      </c>
      <c r="S320" s="484" t="str">
        <f>IF(OR(I320="",F320=""),"",IF(I320&gt;39,"E",IF(F320="leicht",VLOOKUP(I320,'Boden DüV-Bolap'!A:Q,7,FALSE),IF(F320="mittel",VLOOKUP(I320,'Boden DüV-Bolap'!A:K,11,FALSE),IF(F320="schwer",VLOOKUP(I320,'Boden DüV-Bolap'!A:R,15,FALSE))))))</f>
        <v/>
      </c>
      <c r="T320" s="484" t="str">
        <f>IF(OR(J320="",F320=""),"",IF(J320&gt;39,"E",IF(F320="leicht",VLOOKUP(J320,'Boden DüV-Bolap'!A:AA,19,FALSE),IF(F320="mittel",VLOOKUP(J320,'Boden DüV-Bolap'!A:AA,23,FALSE),IF(F320="schwer",VLOOKUP(J320,'Boden DüV-Bolap'!A:AA,27,FALSE))))))</f>
        <v/>
      </c>
    </row>
    <row r="321" spans="1:20" ht="15.75">
      <c r="A321" s="354">
        <v>317</v>
      </c>
      <c r="B321" s="493"/>
      <c r="C321" s="313"/>
      <c r="D321" s="313"/>
      <c r="E321" s="559"/>
      <c r="F321" s="314"/>
      <c r="G321" s="309"/>
      <c r="H321" s="309"/>
      <c r="I321" s="309"/>
      <c r="J321" s="310"/>
      <c r="K321" s="461"/>
      <c r="L321" s="310"/>
      <c r="M321" s="310"/>
      <c r="N321" s="310"/>
      <c r="O321" s="310"/>
      <c r="P321" s="310"/>
      <c r="Q321" s="464"/>
      <c r="R321" s="483" t="str">
        <f>IF(H321="","",IF(H321&gt;39,"E",VLOOKUP(H321,'Boden DüV-Bolap'!A:B,2,FALSE)))</f>
        <v/>
      </c>
      <c r="S321" s="484" t="str">
        <f>IF(OR(I321="",F321=""),"",IF(I321&gt;39,"E",IF(F321="leicht",VLOOKUP(I321,'Boden DüV-Bolap'!A:Q,7,FALSE),IF(F321="mittel",VLOOKUP(I321,'Boden DüV-Bolap'!A:K,11,FALSE),IF(F321="schwer",VLOOKUP(I321,'Boden DüV-Bolap'!A:R,15,FALSE))))))</f>
        <v/>
      </c>
      <c r="T321" s="484" t="str">
        <f>IF(OR(J321="",F321=""),"",IF(J321&gt;39,"E",IF(F321="leicht",VLOOKUP(J321,'Boden DüV-Bolap'!A:AA,19,FALSE),IF(F321="mittel",VLOOKUP(J321,'Boden DüV-Bolap'!A:AA,23,FALSE),IF(F321="schwer",VLOOKUP(J321,'Boden DüV-Bolap'!A:AA,27,FALSE))))))</f>
        <v/>
      </c>
    </row>
    <row r="322" spans="1:20" ht="15.75">
      <c r="A322" s="354">
        <v>318</v>
      </c>
      <c r="B322" s="493"/>
      <c r="C322" s="313"/>
      <c r="D322" s="313"/>
      <c r="E322" s="559"/>
      <c r="F322" s="314"/>
      <c r="G322" s="309"/>
      <c r="H322" s="309"/>
      <c r="I322" s="309"/>
      <c r="J322" s="310"/>
      <c r="K322" s="461"/>
      <c r="L322" s="310"/>
      <c r="M322" s="310"/>
      <c r="N322" s="310"/>
      <c r="O322" s="310"/>
      <c r="P322" s="310"/>
      <c r="Q322" s="464"/>
      <c r="R322" s="483" t="str">
        <f>IF(H322="","",IF(H322&gt;39,"E",VLOOKUP(H322,'Boden DüV-Bolap'!A:B,2,FALSE)))</f>
        <v/>
      </c>
      <c r="S322" s="484" t="str">
        <f>IF(OR(I322="",F322=""),"",IF(I322&gt;39,"E",IF(F322="leicht",VLOOKUP(I322,'Boden DüV-Bolap'!A:Q,7,FALSE),IF(F322="mittel",VLOOKUP(I322,'Boden DüV-Bolap'!A:K,11,FALSE),IF(F322="schwer",VLOOKUP(I322,'Boden DüV-Bolap'!A:R,15,FALSE))))))</f>
        <v/>
      </c>
      <c r="T322" s="484" t="str">
        <f>IF(OR(J322="",F322=""),"",IF(J322&gt;39,"E",IF(F322="leicht",VLOOKUP(J322,'Boden DüV-Bolap'!A:AA,19,FALSE),IF(F322="mittel",VLOOKUP(J322,'Boden DüV-Bolap'!A:AA,23,FALSE),IF(F322="schwer",VLOOKUP(J322,'Boden DüV-Bolap'!A:AA,27,FALSE))))))</f>
        <v/>
      </c>
    </row>
    <row r="323" spans="1:20" ht="15.75">
      <c r="A323" s="354">
        <v>319</v>
      </c>
      <c r="B323" s="493"/>
      <c r="C323" s="313"/>
      <c r="D323" s="313"/>
      <c r="E323" s="559"/>
      <c r="F323" s="314"/>
      <c r="G323" s="309"/>
      <c r="H323" s="309"/>
      <c r="I323" s="309"/>
      <c r="J323" s="310"/>
      <c r="K323" s="461"/>
      <c r="L323" s="310"/>
      <c r="M323" s="310"/>
      <c r="N323" s="310"/>
      <c r="O323" s="310"/>
      <c r="P323" s="310"/>
      <c r="Q323" s="464"/>
      <c r="R323" s="483" t="str">
        <f>IF(H323="","",IF(H323&gt;39,"E",VLOOKUP(H323,'Boden DüV-Bolap'!A:B,2,FALSE)))</f>
        <v/>
      </c>
      <c r="S323" s="484" t="str">
        <f>IF(OR(I323="",F323=""),"",IF(I323&gt;39,"E",IF(F323="leicht",VLOOKUP(I323,'Boden DüV-Bolap'!A:Q,7,FALSE),IF(F323="mittel",VLOOKUP(I323,'Boden DüV-Bolap'!A:K,11,FALSE),IF(F323="schwer",VLOOKUP(I323,'Boden DüV-Bolap'!A:R,15,FALSE))))))</f>
        <v/>
      </c>
      <c r="T323" s="484" t="str">
        <f>IF(OR(J323="",F323=""),"",IF(J323&gt;39,"E",IF(F323="leicht",VLOOKUP(J323,'Boden DüV-Bolap'!A:AA,19,FALSE),IF(F323="mittel",VLOOKUP(J323,'Boden DüV-Bolap'!A:AA,23,FALSE),IF(F323="schwer",VLOOKUP(J323,'Boden DüV-Bolap'!A:AA,27,FALSE))))))</f>
        <v/>
      </c>
    </row>
    <row r="324" spans="1:20" ht="15.75">
      <c r="A324" s="354">
        <v>320</v>
      </c>
      <c r="B324" s="493"/>
      <c r="C324" s="313"/>
      <c r="D324" s="313"/>
      <c r="E324" s="559"/>
      <c r="F324" s="314"/>
      <c r="G324" s="309"/>
      <c r="H324" s="309"/>
      <c r="I324" s="309"/>
      <c r="J324" s="310"/>
      <c r="K324" s="461"/>
      <c r="L324" s="310"/>
      <c r="M324" s="310"/>
      <c r="N324" s="310"/>
      <c r="O324" s="310"/>
      <c r="P324" s="310"/>
      <c r="Q324" s="464"/>
      <c r="R324" s="483" t="str">
        <f>IF(H324="","",IF(H324&gt;39,"E",VLOOKUP(H324,'Boden DüV-Bolap'!A:B,2,FALSE)))</f>
        <v/>
      </c>
      <c r="S324" s="484" t="str">
        <f>IF(OR(I324="",F324=""),"",IF(I324&gt;39,"E",IF(F324="leicht",VLOOKUP(I324,'Boden DüV-Bolap'!A:Q,7,FALSE),IF(F324="mittel",VLOOKUP(I324,'Boden DüV-Bolap'!A:K,11,FALSE),IF(F324="schwer",VLOOKUP(I324,'Boden DüV-Bolap'!A:R,15,FALSE))))))</f>
        <v/>
      </c>
      <c r="T324" s="484" t="str">
        <f>IF(OR(J324="",F324=""),"",IF(J324&gt;39,"E",IF(F324="leicht",VLOOKUP(J324,'Boden DüV-Bolap'!A:AA,19,FALSE),IF(F324="mittel",VLOOKUP(J324,'Boden DüV-Bolap'!A:AA,23,FALSE),IF(F324="schwer",VLOOKUP(J324,'Boden DüV-Bolap'!A:AA,27,FALSE))))))</f>
        <v/>
      </c>
    </row>
    <row r="325" spans="1:20" ht="15.75">
      <c r="A325" s="354">
        <v>321</v>
      </c>
      <c r="B325" s="493"/>
      <c r="C325" s="313"/>
      <c r="D325" s="313"/>
      <c r="E325" s="559"/>
      <c r="F325" s="314"/>
      <c r="G325" s="309"/>
      <c r="H325" s="309"/>
      <c r="I325" s="309"/>
      <c r="J325" s="310"/>
      <c r="K325" s="461"/>
      <c r="L325" s="310"/>
      <c r="M325" s="310"/>
      <c r="N325" s="310"/>
      <c r="O325" s="310"/>
      <c r="P325" s="310"/>
      <c r="Q325" s="464"/>
      <c r="R325" s="483" t="str">
        <f>IF(H325="","",IF(H325&gt;39,"E",VLOOKUP(H325,'Boden DüV-Bolap'!A:B,2,FALSE)))</f>
        <v/>
      </c>
      <c r="S325" s="484" t="str">
        <f>IF(OR(I325="",F325=""),"",IF(I325&gt;39,"E",IF(F325="leicht",VLOOKUP(I325,'Boden DüV-Bolap'!A:Q,7,FALSE),IF(F325="mittel",VLOOKUP(I325,'Boden DüV-Bolap'!A:K,11,FALSE),IF(F325="schwer",VLOOKUP(I325,'Boden DüV-Bolap'!A:R,15,FALSE))))))</f>
        <v/>
      </c>
      <c r="T325" s="484" t="str">
        <f>IF(OR(J325="",F325=""),"",IF(J325&gt;39,"E",IF(F325="leicht",VLOOKUP(J325,'Boden DüV-Bolap'!A:AA,19,FALSE),IF(F325="mittel",VLOOKUP(J325,'Boden DüV-Bolap'!A:AA,23,FALSE),IF(F325="schwer",VLOOKUP(J325,'Boden DüV-Bolap'!A:AA,27,FALSE))))))</f>
        <v/>
      </c>
    </row>
    <row r="326" spans="1:20" ht="15.75">
      <c r="A326" s="354">
        <v>322</v>
      </c>
      <c r="B326" s="493"/>
      <c r="C326" s="313"/>
      <c r="D326" s="313"/>
      <c r="E326" s="559"/>
      <c r="F326" s="314"/>
      <c r="G326" s="309"/>
      <c r="H326" s="309"/>
      <c r="I326" s="309"/>
      <c r="J326" s="310"/>
      <c r="K326" s="461"/>
      <c r="L326" s="310"/>
      <c r="M326" s="310"/>
      <c r="N326" s="310"/>
      <c r="O326" s="310"/>
      <c r="P326" s="310"/>
      <c r="Q326" s="464"/>
      <c r="R326" s="483" t="str">
        <f>IF(H326="","",IF(H326&gt;39,"E",VLOOKUP(H326,'Boden DüV-Bolap'!A:B,2,FALSE)))</f>
        <v/>
      </c>
      <c r="S326" s="484" t="str">
        <f>IF(OR(I326="",F326=""),"",IF(I326&gt;39,"E",IF(F326="leicht",VLOOKUP(I326,'Boden DüV-Bolap'!A:Q,7,FALSE),IF(F326="mittel",VLOOKUP(I326,'Boden DüV-Bolap'!A:K,11,FALSE),IF(F326="schwer",VLOOKUP(I326,'Boden DüV-Bolap'!A:R,15,FALSE))))))</f>
        <v/>
      </c>
      <c r="T326" s="484" t="str">
        <f>IF(OR(J326="",F326=""),"",IF(J326&gt;39,"E",IF(F326="leicht",VLOOKUP(J326,'Boden DüV-Bolap'!A:AA,19,FALSE),IF(F326="mittel",VLOOKUP(J326,'Boden DüV-Bolap'!A:AA,23,FALSE),IF(F326="schwer",VLOOKUP(J326,'Boden DüV-Bolap'!A:AA,27,FALSE))))))</f>
        <v/>
      </c>
    </row>
    <row r="327" spans="1:20" ht="15.75">
      <c r="A327" s="354">
        <v>323</v>
      </c>
      <c r="B327" s="493"/>
      <c r="C327" s="313"/>
      <c r="D327" s="313"/>
      <c r="E327" s="559"/>
      <c r="F327" s="314"/>
      <c r="G327" s="309"/>
      <c r="H327" s="309"/>
      <c r="I327" s="309"/>
      <c r="J327" s="310"/>
      <c r="K327" s="461"/>
      <c r="L327" s="310"/>
      <c r="M327" s="310"/>
      <c r="N327" s="310"/>
      <c r="O327" s="310"/>
      <c r="P327" s="310"/>
      <c r="Q327" s="464"/>
      <c r="R327" s="483" t="str">
        <f>IF(H327="","",IF(H327&gt;39,"E",VLOOKUP(H327,'Boden DüV-Bolap'!A:B,2,FALSE)))</f>
        <v/>
      </c>
      <c r="S327" s="484" t="str">
        <f>IF(OR(I327="",F327=""),"",IF(I327&gt;39,"E",IF(F327="leicht",VLOOKUP(I327,'Boden DüV-Bolap'!A:Q,7,FALSE),IF(F327="mittel",VLOOKUP(I327,'Boden DüV-Bolap'!A:K,11,FALSE),IF(F327="schwer",VLOOKUP(I327,'Boden DüV-Bolap'!A:R,15,FALSE))))))</f>
        <v/>
      </c>
      <c r="T327" s="484" t="str">
        <f>IF(OR(J327="",F327=""),"",IF(J327&gt;39,"E",IF(F327="leicht",VLOOKUP(J327,'Boden DüV-Bolap'!A:AA,19,FALSE),IF(F327="mittel",VLOOKUP(J327,'Boden DüV-Bolap'!A:AA,23,FALSE),IF(F327="schwer",VLOOKUP(J327,'Boden DüV-Bolap'!A:AA,27,FALSE))))))</f>
        <v/>
      </c>
    </row>
    <row r="328" spans="1:20" ht="15.75">
      <c r="A328" s="354">
        <v>324</v>
      </c>
      <c r="B328" s="493"/>
      <c r="C328" s="313"/>
      <c r="D328" s="313"/>
      <c r="E328" s="559"/>
      <c r="F328" s="314"/>
      <c r="G328" s="309"/>
      <c r="H328" s="309"/>
      <c r="I328" s="309"/>
      <c r="J328" s="310"/>
      <c r="K328" s="461"/>
      <c r="L328" s="310"/>
      <c r="M328" s="310"/>
      <c r="N328" s="310"/>
      <c r="O328" s="310"/>
      <c r="P328" s="310"/>
      <c r="Q328" s="464"/>
      <c r="R328" s="483" t="str">
        <f>IF(H328="","",IF(H328&gt;39,"E",VLOOKUP(H328,'Boden DüV-Bolap'!A:B,2,FALSE)))</f>
        <v/>
      </c>
      <c r="S328" s="484" t="str">
        <f>IF(OR(I328="",F328=""),"",IF(I328&gt;39,"E",IF(F328="leicht",VLOOKUP(I328,'Boden DüV-Bolap'!A:Q,7,FALSE),IF(F328="mittel",VLOOKUP(I328,'Boden DüV-Bolap'!A:K,11,FALSE),IF(F328="schwer",VLOOKUP(I328,'Boden DüV-Bolap'!A:R,15,FALSE))))))</f>
        <v/>
      </c>
      <c r="T328" s="484" t="str">
        <f>IF(OR(J328="",F328=""),"",IF(J328&gt;39,"E",IF(F328="leicht",VLOOKUP(J328,'Boden DüV-Bolap'!A:AA,19,FALSE),IF(F328="mittel",VLOOKUP(J328,'Boden DüV-Bolap'!A:AA,23,FALSE),IF(F328="schwer",VLOOKUP(J328,'Boden DüV-Bolap'!A:AA,27,FALSE))))))</f>
        <v/>
      </c>
    </row>
    <row r="329" spans="1:20" ht="15.75">
      <c r="A329" s="354">
        <v>325</v>
      </c>
      <c r="B329" s="493"/>
      <c r="C329" s="313"/>
      <c r="D329" s="313"/>
      <c r="E329" s="559"/>
      <c r="F329" s="314"/>
      <c r="G329" s="309"/>
      <c r="H329" s="309"/>
      <c r="I329" s="309"/>
      <c r="J329" s="310"/>
      <c r="K329" s="461"/>
      <c r="L329" s="310"/>
      <c r="M329" s="310"/>
      <c r="N329" s="310"/>
      <c r="O329" s="310"/>
      <c r="P329" s="310"/>
      <c r="Q329" s="464"/>
      <c r="R329" s="483" t="str">
        <f>IF(H329="","",IF(H329&gt;39,"E",VLOOKUP(H329,'Boden DüV-Bolap'!A:B,2,FALSE)))</f>
        <v/>
      </c>
      <c r="S329" s="484" t="str">
        <f>IF(OR(I329="",F329=""),"",IF(I329&gt;39,"E",IF(F329="leicht",VLOOKUP(I329,'Boden DüV-Bolap'!A:Q,7,FALSE),IF(F329="mittel",VLOOKUP(I329,'Boden DüV-Bolap'!A:K,11,FALSE),IF(F329="schwer",VLOOKUP(I329,'Boden DüV-Bolap'!A:R,15,FALSE))))))</f>
        <v/>
      </c>
      <c r="T329" s="484" t="str">
        <f>IF(OR(J329="",F329=""),"",IF(J329&gt;39,"E",IF(F329="leicht",VLOOKUP(J329,'Boden DüV-Bolap'!A:AA,19,FALSE),IF(F329="mittel",VLOOKUP(J329,'Boden DüV-Bolap'!A:AA,23,FALSE),IF(F329="schwer",VLOOKUP(J329,'Boden DüV-Bolap'!A:AA,27,FALSE))))))</f>
        <v/>
      </c>
    </row>
    <row r="330" spans="1:20" ht="15.75">
      <c r="A330" s="354">
        <v>326</v>
      </c>
      <c r="B330" s="493"/>
      <c r="C330" s="313"/>
      <c r="D330" s="313"/>
      <c r="E330" s="559"/>
      <c r="F330" s="314"/>
      <c r="G330" s="309"/>
      <c r="H330" s="309"/>
      <c r="I330" s="309"/>
      <c r="J330" s="310"/>
      <c r="K330" s="461"/>
      <c r="L330" s="310"/>
      <c r="M330" s="310"/>
      <c r="N330" s="310"/>
      <c r="O330" s="310"/>
      <c r="P330" s="310"/>
      <c r="Q330" s="464"/>
      <c r="R330" s="483" t="str">
        <f>IF(H330="","",IF(H330&gt;39,"E",VLOOKUP(H330,'Boden DüV-Bolap'!A:B,2,FALSE)))</f>
        <v/>
      </c>
      <c r="S330" s="484" t="str">
        <f>IF(OR(I330="",F330=""),"",IF(I330&gt;39,"E",IF(F330="leicht",VLOOKUP(I330,'Boden DüV-Bolap'!A:Q,7,FALSE),IF(F330="mittel",VLOOKUP(I330,'Boden DüV-Bolap'!A:K,11,FALSE),IF(F330="schwer",VLOOKUP(I330,'Boden DüV-Bolap'!A:R,15,FALSE))))))</f>
        <v/>
      </c>
      <c r="T330" s="484" t="str">
        <f>IF(OR(J330="",F330=""),"",IF(J330&gt;39,"E",IF(F330="leicht",VLOOKUP(J330,'Boden DüV-Bolap'!A:AA,19,FALSE),IF(F330="mittel",VLOOKUP(J330,'Boden DüV-Bolap'!A:AA,23,FALSE),IF(F330="schwer",VLOOKUP(J330,'Boden DüV-Bolap'!A:AA,27,FALSE))))))</f>
        <v/>
      </c>
    </row>
    <row r="331" spans="1:20" ht="15.75">
      <c r="A331" s="354">
        <v>327</v>
      </c>
      <c r="B331" s="493"/>
      <c r="C331" s="313"/>
      <c r="D331" s="313"/>
      <c r="E331" s="559"/>
      <c r="F331" s="314"/>
      <c r="G331" s="309"/>
      <c r="H331" s="309"/>
      <c r="I331" s="309"/>
      <c r="J331" s="310"/>
      <c r="K331" s="461"/>
      <c r="L331" s="310"/>
      <c r="M331" s="310"/>
      <c r="N331" s="310"/>
      <c r="O331" s="310"/>
      <c r="P331" s="310"/>
      <c r="Q331" s="464"/>
      <c r="R331" s="483" t="str">
        <f>IF(H331="","",IF(H331&gt;39,"E",VLOOKUP(H331,'Boden DüV-Bolap'!A:B,2,FALSE)))</f>
        <v/>
      </c>
      <c r="S331" s="484" t="str">
        <f>IF(OR(I331="",F331=""),"",IF(I331&gt;39,"E",IF(F331="leicht",VLOOKUP(I331,'Boden DüV-Bolap'!A:Q,7,FALSE),IF(F331="mittel",VLOOKUP(I331,'Boden DüV-Bolap'!A:K,11,FALSE),IF(F331="schwer",VLOOKUP(I331,'Boden DüV-Bolap'!A:R,15,FALSE))))))</f>
        <v/>
      </c>
      <c r="T331" s="484" t="str">
        <f>IF(OR(J331="",F331=""),"",IF(J331&gt;39,"E",IF(F331="leicht",VLOOKUP(J331,'Boden DüV-Bolap'!A:AA,19,FALSE),IF(F331="mittel",VLOOKUP(J331,'Boden DüV-Bolap'!A:AA,23,FALSE),IF(F331="schwer",VLOOKUP(J331,'Boden DüV-Bolap'!A:AA,27,FALSE))))))</f>
        <v/>
      </c>
    </row>
    <row r="332" spans="1:20" ht="15.75">
      <c r="A332" s="354">
        <v>328</v>
      </c>
      <c r="B332" s="493"/>
      <c r="C332" s="313"/>
      <c r="D332" s="313"/>
      <c r="E332" s="559"/>
      <c r="F332" s="314"/>
      <c r="G332" s="309"/>
      <c r="H332" s="309"/>
      <c r="I332" s="309"/>
      <c r="J332" s="310"/>
      <c r="K332" s="461"/>
      <c r="L332" s="310"/>
      <c r="M332" s="310"/>
      <c r="N332" s="310"/>
      <c r="O332" s="310"/>
      <c r="P332" s="310"/>
      <c r="Q332" s="464"/>
      <c r="R332" s="483" t="str">
        <f>IF(H332="","",IF(H332&gt;39,"E",VLOOKUP(H332,'Boden DüV-Bolap'!A:B,2,FALSE)))</f>
        <v/>
      </c>
      <c r="S332" s="484" t="str">
        <f>IF(OR(I332="",F332=""),"",IF(I332&gt;39,"E",IF(F332="leicht",VLOOKUP(I332,'Boden DüV-Bolap'!A:Q,7,FALSE),IF(F332="mittel",VLOOKUP(I332,'Boden DüV-Bolap'!A:K,11,FALSE),IF(F332="schwer",VLOOKUP(I332,'Boden DüV-Bolap'!A:R,15,FALSE))))))</f>
        <v/>
      </c>
      <c r="T332" s="484" t="str">
        <f>IF(OR(J332="",F332=""),"",IF(J332&gt;39,"E",IF(F332="leicht",VLOOKUP(J332,'Boden DüV-Bolap'!A:AA,19,FALSE),IF(F332="mittel",VLOOKUP(J332,'Boden DüV-Bolap'!A:AA,23,FALSE),IF(F332="schwer",VLOOKUP(J332,'Boden DüV-Bolap'!A:AA,27,FALSE))))))</f>
        <v/>
      </c>
    </row>
    <row r="333" spans="1:20" ht="15.75">
      <c r="A333" s="354">
        <v>329</v>
      </c>
      <c r="B333" s="493"/>
      <c r="C333" s="313"/>
      <c r="D333" s="313"/>
      <c r="E333" s="559"/>
      <c r="F333" s="314"/>
      <c r="G333" s="309"/>
      <c r="H333" s="309"/>
      <c r="I333" s="309"/>
      <c r="J333" s="310"/>
      <c r="K333" s="461"/>
      <c r="L333" s="310"/>
      <c r="M333" s="310"/>
      <c r="N333" s="310"/>
      <c r="O333" s="310"/>
      <c r="P333" s="310"/>
      <c r="Q333" s="464"/>
      <c r="R333" s="483" t="str">
        <f>IF(H333="","",IF(H333&gt;39,"E",VLOOKUP(H333,'Boden DüV-Bolap'!A:B,2,FALSE)))</f>
        <v/>
      </c>
      <c r="S333" s="484" t="str">
        <f>IF(OR(I333="",F333=""),"",IF(I333&gt;39,"E",IF(F333="leicht",VLOOKUP(I333,'Boden DüV-Bolap'!A:Q,7,FALSE),IF(F333="mittel",VLOOKUP(I333,'Boden DüV-Bolap'!A:K,11,FALSE),IF(F333="schwer",VLOOKUP(I333,'Boden DüV-Bolap'!A:R,15,FALSE))))))</f>
        <v/>
      </c>
      <c r="T333" s="484" t="str">
        <f>IF(OR(J333="",F333=""),"",IF(J333&gt;39,"E",IF(F333="leicht",VLOOKUP(J333,'Boden DüV-Bolap'!A:AA,19,FALSE),IF(F333="mittel",VLOOKUP(J333,'Boden DüV-Bolap'!A:AA,23,FALSE),IF(F333="schwer",VLOOKUP(J333,'Boden DüV-Bolap'!A:AA,27,FALSE))))))</f>
        <v/>
      </c>
    </row>
    <row r="334" spans="1:20" ht="15.75">
      <c r="A334" s="354">
        <v>330</v>
      </c>
      <c r="B334" s="493"/>
      <c r="C334" s="313"/>
      <c r="D334" s="313"/>
      <c r="E334" s="559"/>
      <c r="F334" s="314"/>
      <c r="G334" s="309"/>
      <c r="H334" s="309"/>
      <c r="I334" s="309"/>
      <c r="J334" s="310"/>
      <c r="K334" s="461"/>
      <c r="L334" s="310"/>
      <c r="M334" s="310"/>
      <c r="N334" s="310"/>
      <c r="O334" s="310"/>
      <c r="P334" s="310"/>
      <c r="Q334" s="464"/>
      <c r="R334" s="483" t="str">
        <f>IF(H334="","",IF(H334&gt;39,"E",VLOOKUP(H334,'Boden DüV-Bolap'!A:B,2,FALSE)))</f>
        <v/>
      </c>
      <c r="S334" s="484" t="str">
        <f>IF(OR(I334="",F334=""),"",IF(I334&gt;39,"E",IF(F334="leicht",VLOOKUP(I334,'Boden DüV-Bolap'!A:Q,7,FALSE),IF(F334="mittel",VLOOKUP(I334,'Boden DüV-Bolap'!A:K,11,FALSE),IF(F334="schwer",VLOOKUP(I334,'Boden DüV-Bolap'!A:R,15,FALSE))))))</f>
        <v/>
      </c>
      <c r="T334" s="484" t="str">
        <f>IF(OR(J334="",F334=""),"",IF(J334&gt;39,"E",IF(F334="leicht",VLOOKUP(J334,'Boden DüV-Bolap'!A:AA,19,FALSE),IF(F334="mittel",VLOOKUP(J334,'Boden DüV-Bolap'!A:AA,23,FALSE),IF(F334="schwer",VLOOKUP(J334,'Boden DüV-Bolap'!A:AA,27,FALSE))))))</f>
        <v/>
      </c>
    </row>
    <row r="335" spans="1:20" ht="15.75">
      <c r="A335" s="354">
        <v>331</v>
      </c>
      <c r="B335" s="493"/>
      <c r="C335" s="313"/>
      <c r="D335" s="313"/>
      <c r="E335" s="559"/>
      <c r="F335" s="314"/>
      <c r="G335" s="309"/>
      <c r="H335" s="309"/>
      <c r="I335" s="309"/>
      <c r="J335" s="310"/>
      <c r="K335" s="461"/>
      <c r="L335" s="310"/>
      <c r="M335" s="310"/>
      <c r="N335" s="310"/>
      <c r="O335" s="310"/>
      <c r="P335" s="310"/>
      <c r="Q335" s="464"/>
      <c r="R335" s="483" t="str">
        <f>IF(H335="","",IF(H335&gt;39,"E",VLOOKUP(H335,'Boden DüV-Bolap'!A:B,2,FALSE)))</f>
        <v/>
      </c>
      <c r="S335" s="484" t="str">
        <f>IF(OR(I335="",F335=""),"",IF(I335&gt;39,"E",IF(F335="leicht",VLOOKUP(I335,'Boden DüV-Bolap'!A:Q,7,FALSE),IF(F335="mittel",VLOOKUP(I335,'Boden DüV-Bolap'!A:K,11,FALSE),IF(F335="schwer",VLOOKUP(I335,'Boden DüV-Bolap'!A:R,15,FALSE))))))</f>
        <v/>
      </c>
      <c r="T335" s="484" t="str">
        <f>IF(OR(J335="",F335=""),"",IF(J335&gt;39,"E",IF(F335="leicht",VLOOKUP(J335,'Boden DüV-Bolap'!A:AA,19,FALSE),IF(F335="mittel",VLOOKUP(J335,'Boden DüV-Bolap'!A:AA,23,FALSE),IF(F335="schwer",VLOOKUP(J335,'Boden DüV-Bolap'!A:AA,27,FALSE))))))</f>
        <v/>
      </c>
    </row>
    <row r="336" spans="1:20" ht="15.75">
      <c r="A336" s="354">
        <v>332</v>
      </c>
      <c r="B336" s="493"/>
      <c r="C336" s="313"/>
      <c r="D336" s="313"/>
      <c r="E336" s="559"/>
      <c r="F336" s="314"/>
      <c r="G336" s="309"/>
      <c r="H336" s="309"/>
      <c r="I336" s="309"/>
      <c r="J336" s="310"/>
      <c r="K336" s="461"/>
      <c r="L336" s="310"/>
      <c r="M336" s="310"/>
      <c r="N336" s="310"/>
      <c r="O336" s="310"/>
      <c r="P336" s="310"/>
      <c r="Q336" s="464"/>
      <c r="R336" s="483" t="str">
        <f>IF(H336="","",IF(H336&gt;39,"E",VLOOKUP(H336,'Boden DüV-Bolap'!A:B,2,FALSE)))</f>
        <v/>
      </c>
      <c r="S336" s="484" t="str">
        <f>IF(OR(I336="",F336=""),"",IF(I336&gt;39,"E",IF(F336="leicht",VLOOKUP(I336,'Boden DüV-Bolap'!A:Q,7,FALSE),IF(F336="mittel",VLOOKUP(I336,'Boden DüV-Bolap'!A:K,11,FALSE),IF(F336="schwer",VLOOKUP(I336,'Boden DüV-Bolap'!A:R,15,FALSE))))))</f>
        <v/>
      </c>
      <c r="T336" s="484" t="str">
        <f>IF(OR(J336="",F336=""),"",IF(J336&gt;39,"E",IF(F336="leicht",VLOOKUP(J336,'Boden DüV-Bolap'!A:AA,19,FALSE),IF(F336="mittel",VLOOKUP(J336,'Boden DüV-Bolap'!A:AA,23,FALSE),IF(F336="schwer",VLOOKUP(J336,'Boden DüV-Bolap'!A:AA,27,FALSE))))))</f>
        <v/>
      </c>
    </row>
    <row r="337" spans="1:20" ht="15.75">
      <c r="A337" s="354">
        <v>333</v>
      </c>
      <c r="B337" s="493"/>
      <c r="C337" s="313"/>
      <c r="D337" s="313"/>
      <c r="E337" s="559"/>
      <c r="F337" s="314"/>
      <c r="G337" s="309"/>
      <c r="H337" s="309"/>
      <c r="I337" s="309"/>
      <c r="J337" s="310"/>
      <c r="K337" s="461"/>
      <c r="L337" s="310"/>
      <c r="M337" s="310"/>
      <c r="N337" s="310"/>
      <c r="O337" s="310"/>
      <c r="P337" s="310"/>
      <c r="Q337" s="464"/>
      <c r="R337" s="483" t="str">
        <f>IF(H337="","",IF(H337&gt;39,"E",VLOOKUP(H337,'Boden DüV-Bolap'!A:B,2,FALSE)))</f>
        <v/>
      </c>
      <c r="S337" s="484" t="str">
        <f>IF(OR(I337="",F337=""),"",IF(I337&gt;39,"E",IF(F337="leicht",VLOOKUP(I337,'Boden DüV-Bolap'!A:Q,7,FALSE),IF(F337="mittel",VLOOKUP(I337,'Boden DüV-Bolap'!A:K,11,FALSE),IF(F337="schwer",VLOOKUP(I337,'Boden DüV-Bolap'!A:R,15,FALSE))))))</f>
        <v/>
      </c>
      <c r="T337" s="484" t="str">
        <f>IF(OR(J337="",F337=""),"",IF(J337&gt;39,"E",IF(F337="leicht",VLOOKUP(J337,'Boden DüV-Bolap'!A:AA,19,FALSE),IF(F337="mittel",VLOOKUP(J337,'Boden DüV-Bolap'!A:AA,23,FALSE),IF(F337="schwer",VLOOKUP(J337,'Boden DüV-Bolap'!A:AA,27,FALSE))))))</f>
        <v/>
      </c>
    </row>
    <row r="338" spans="1:20" ht="15.75">
      <c r="A338" s="354">
        <v>334</v>
      </c>
      <c r="B338" s="493"/>
      <c r="C338" s="313"/>
      <c r="D338" s="313"/>
      <c r="E338" s="559"/>
      <c r="F338" s="314"/>
      <c r="G338" s="309"/>
      <c r="H338" s="309"/>
      <c r="I338" s="309"/>
      <c r="J338" s="310"/>
      <c r="K338" s="461"/>
      <c r="L338" s="310"/>
      <c r="M338" s="310"/>
      <c r="N338" s="310"/>
      <c r="O338" s="310"/>
      <c r="P338" s="310"/>
      <c r="Q338" s="464"/>
      <c r="R338" s="483" t="str">
        <f>IF(H338="","",IF(H338&gt;39,"E",VLOOKUP(H338,'Boden DüV-Bolap'!A:B,2,FALSE)))</f>
        <v/>
      </c>
      <c r="S338" s="484" t="str">
        <f>IF(OR(I338="",F338=""),"",IF(I338&gt;39,"E",IF(F338="leicht",VLOOKUP(I338,'Boden DüV-Bolap'!A:Q,7,FALSE),IF(F338="mittel",VLOOKUP(I338,'Boden DüV-Bolap'!A:K,11,FALSE),IF(F338="schwer",VLOOKUP(I338,'Boden DüV-Bolap'!A:R,15,FALSE))))))</f>
        <v/>
      </c>
      <c r="T338" s="484" t="str">
        <f>IF(OR(J338="",F338=""),"",IF(J338&gt;39,"E",IF(F338="leicht",VLOOKUP(J338,'Boden DüV-Bolap'!A:AA,19,FALSE),IF(F338="mittel",VLOOKUP(J338,'Boden DüV-Bolap'!A:AA,23,FALSE),IF(F338="schwer",VLOOKUP(J338,'Boden DüV-Bolap'!A:AA,27,FALSE))))))</f>
        <v/>
      </c>
    </row>
    <row r="339" spans="1:20" ht="15.75">
      <c r="A339" s="354">
        <v>335</v>
      </c>
      <c r="B339" s="493"/>
      <c r="C339" s="313"/>
      <c r="D339" s="313"/>
      <c r="E339" s="559"/>
      <c r="F339" s="314"/>
      <c r="G339" s="309"/>
      <c r="H339" s="309"/>
      <c r="I339" s="309"/>
      <c r="J339" s="310"/>
      <c r="K339" s="461"/>
      <c r="L339" s="310"/>
      <c r="M339" s="310"/>
      <c r="N339" s="310"/>
      <c r="O339" s="310"/>
      <c r="P339" s="310"/>
      <c r="Q339" s="464"/>
      <c r="R339" s="483" t="str">
        <f>IF(H339="","",IF(H339&gt;39,"E",VLOOKUP(H339,'Boden DüV-Bolap'!A:B,2,FALSE)))</f>
        <v/>
      </c>
      <c r="S339" s="484" t="str">
        <f>IF(OR(I339="",F339=""),"",IF(I339&gt;39,"E",IF(F339="leicht",VLOOKUP(I339,'Boden DüV-Bolap'!A:Q,7,FALSE),IF(F339="mittel",VLOOKUP(I339,'Boden DüV-Bolap'!A:K,11,FALSE),IF(F339="schwer",VLOOKUP(I339,'Boden DüV-Bolap'!A:R,15,FALSE))))))</f>
        <v/>
      </c>
      <c r="T339" s="484" t="str">
        <f>IF(OR(J339="",F339=""),"",IF(J339&gt;39,"E",IF(F339="leicht",VLOOKUP(J339,'Boden DüV-Bolap'!A:AA,19,FALSE),IF(F339="mittel",VLOOKUP(J339,'Boden DüV-Bolap'!A:AA,23,FALSE),IF(F339="schwer",VLOOKUP(J339,'Boden DüV-Bolap'!A:AA,27,FALSE))))))</f>
        <v/>
      </c>
    </row>
    <row r="340" spans="1:20" ht="15.75">
      <c r="A340" s="354">
        <v>336</v>
      </c>
      <c r="B340" s="493"/>
      <c r="C340" s="313"/>
      <c r="D340" s="313"/>
      <c r="E340" s="559"/>
      <c r="F340" s="314"/>
      <c r="G340" s="309"/>
      <c r="H340" s="309"/>
      <c r="I340" s="309"/>
      <c r="J340" s="310"/>
      <c r="K340" s="461"/>
      <c r="L340" s="310"/>
      <c r="M340" s="310"/>
      <c r="N340" s="310"/>
      <c r="O340" s="310"/>
      <c r="P340" s="310"/>
      <c r="Q340" s="464"/>
      <c r="R340" s="483" t="str">
        <f>IF(H340="","",IF(H340&gt;39,"E",VLOOKUP(H340,'Boden DüV-Bolap'!A:B,2,FALSE)))</f>
        <v/>
      </c>
      <c r="S340" s="484" t="str">
        <f>IF(OR(I340="",F340=""),"",IF(I340&gt;39,"E",IF(F340="leicht",VLOOKUP(I340,'Boden DüV-Bolap'!A:Q,7,FALSE),IF(F340="mittel",VLOOKUP(I340,'Boden DüV-Bolap'!A:K,11,FALSE),IF(F340="schwer",VLOOKUP(I340,'Boden DüV-Bolap'!A:R,15,FALSE))))))</f>
        <v/>
      </c>
      <c r="T340" s="484" t="str">
        <f>IF(OR(J340="",F340=""),"",IF(J340&gt;39,"E",IF(F340="leicht",VLOOKUP(J340,'Boden DüV-Bolap'!A:AA,19,FALSE),IF(F340="mittel",VLOOKUP(J340,'Boden DüV-Bolap'!A:AA,23,FALSE),IF(F340="schwer",VLOOKUP(J340,'Boden DüV-Bolap'!A:AA,27,FALSE))))))</f>
        <v/>
      </c>
    </row>
    <row r="341" spans="1:20" ht="15.75">
      <c r="A341" s="354">
        <v>337</v>
      </c>
      <c r="B341" s="493"/>
      <c r="C341" s="313"/>
      <c r="D341" s="313"/>
      <c r="E341" s="559"/>
      <c r="F341" s="314"/>
      <c r="G341" s="309"/>
      <c r="H341" s="309"/>
      <c r="I341" s="309"/>
      <c r="J341" s="310"/>
      <c r="K341" s="461"/>
      <c r="L341" s="310"/>
      <c r="M341" s="310"/>
      <c r="N341" s="310"/>
      <c r="O341" s="310"/>
      <c r="P341" s="310"/>
      <c r="Q341" s="464"/>
      <c r="R341" s="483" t="str">
        <f>IF(H341="","",IF(H341&gt;39,"E",VLOOKUP(H341,'Boden DüV-Bolap'!A:B,2,FALSE)))</f>
        <v/>
      </c>
      <c r="S341" s="484" t="str">
        <f>IF(OR(I341="",F341=""),"",IF(I341&gt;39,"E",IF(F341="leicht",VLOOKUP(I341,'Boden DüV-Bolap'!A:Q,7,FALSE),IF(F341="mittel",VLOOKUP(I341,'Boden DüV-Bolap'!A:K,11,FALSE),IF(F341="schwer",VLOOKUP(I341,'Boden DüV-Bolap'!A:R,15,FALSE))))))</f>
        <v/>
      </c>
      <c r="T341" s="484" t="str">
        <f>IF(OR(J341="",F341=""),"",IF(J341&gt;39,"E",IF(F341="leicht",VLOOKUP(J341,'Boden DüV-Bolap'!A:AA,19,FALSE),IF(F341="mittel",VLOOKUP(J341,'Boden DüV-Bolap'!A:AA,23,FALSE),IF(F341="schwer",VLOOKUP(J341,'Boden DüV-Bolap'!A:AA,27,FALSE))))))</f>
        <v/>
      </c>
    </row>
    <row r="342" spans="1:20" ht="15.75">
      <c r="A342" s="354">
        <v>338</v>
      </c>
      <c r="B342" s="493"/>
      <c r="C342" s="313"/>
      <c r="D342" s="313"/>
      <c r="E342" s="559"/>
      <c r="F342" s="314"/>
      <c r="G342" s="309"/>
      <c r="H342" s="309"/>
      <c r="I342" s="309"/>
      <c r="J342" s="310"/>
      <c r="K342" s="461"/>
      <c r="L342" s="310"/>
      <c r="M342" s="310"/>
      <c r="N342" s="310"/>
      <c r="O342" s="310"/>
      <c r="P342" s="310"/>
      <c r="Q342" s="464"/>
      <c r="R342" s="483" t="str">
        <f>IF(H342="","",IF(H342&gt;39,"E",VLOOKUP(H342,'Boden DüV-Bolap'!A:B,2,FALSE)))</f>
        <v/>
      </c>
      <c r="S342" s="484" t="str">
        <f>IF(OR(I342="",F342=""),"",IF(I342&gt;39,"E",IF(F342="leicht",VLOOKUP(I342,'Boden DüV-Bolap'!A:Q,7,FALSE),IF(F342="mittel",VLOOKUP(I342,'Boden DüV-Bolap'!A:K,11,FALSE),IF(F342="schwer",VLOOKUP(I342,'Boden DüV-Bolap'!A:R,15,FALSE))))))</f>
        <v/>
      </c>
      <c r="T342" s="484" t="str">
        <f>IF(OR(J342="",F342=""),"",IF(J342&gt;39,"E",IF(F342="leicht",VLOOKUP(J342,'Boden DüV-Bolap'!A:AA,19,FALSE),IF(F342="mittel",VLOOKUP(J342,'Boden DüV-Bolap'!A:AA,23,FALSE),IF(F342="schwer",VLOOKUP(J342,'Boden DüV-Bolap'!A:AA,27,FALSE))))))</f>
        <v/>
      </c>
    </row>
    <row r="343" spans="1:20" ht="15.75">
      <c r="A343" s="354">
        <v>339</v>
      </c>
      <c r="B343" s="493"/>
      <c r="C343" s="313"/>
      <c r="D343" s="313"/>
      <c r="E343" s="559"/>
      <c r="F343" s="314"/>
      <c r="G343" s="309"/>
      <c r="H343" s="309"/>
      <c r="I343" s="309"/>
      <c r="J343" s="310"/>
      <c r="K343" s="461"/>
      <c r="L343" s="310"/>
      <c r="M343" s="310"/>
      <c r="N343" s="310"/>
      <c r="O343" s="310"/>
      <c r="P343" s="310"/>
      <c r="Q343" s="464"/>
      <c r="R343" s="483" t="str">
        <f>IF(H343="","",IF(H343&gt;39,"E",VLOOKUP(H343,'Boden DüV-Bolap'!A:B,2,FALSE)))</f>
        <v/>
      </c>
      <c r="S343" s="484" t="str">
        <f>IF(OR(I343="",F343=""),"",IF(I343&gt;39,"E",IF(F343="leicht",VLOOKUP(I343,'Boden DüV-Bolap'!A:Q,7,FALSE),IF(F343="mittel",VLOOKUP(I343,'Boden DüV-Bolap'!A:K,11,FALSE),IF(F343="schwer",VLOOKUP(I343,'Boden DüV-Bolap'!A:R,15,FALSE))))))</f>
        <v/>
      </c>
      <c r="T343" s="484" t="str">
        <f>IF(OR(J343="",F343=""),"",IF(J343&gt;39,"E",IF(F343="leicht",VLOOKUP(J343,'Boden DüV-Bolap'!A:AA,19,FALSE),IF(F343="mittel",VLOOKUP(J343,'Boden DüV-Bolap'!A:AA,23,FALSE),IF(F343="schwer",VLOOKUP(J343,'Boden DüV-Bolap'!A:AA,27,FALSE))))))</f>
        <v/>
      </c>
    </row>
    <row r="344" spans="1:20" ht="15.75">
      <c r="A344" s="354">
        <v>340</v>
      </c>
      <c r="B344" s="493"/>
      <c r="C344" s="313"/>
      <c r="D344" s="313"/>
      <c r="E344" s="559"/>
      <c r="F344" s="314"/>
      <c r="G344" s="309"/>
      <c r="H344" s="309"/>
      <c r="I344" s="309"/>
      <c r="J344" s="310"/>
      <c r="K344" s="461"/>
      <c r="L344" s="310"/>
      <c r="M344" s="310"/>
      <c r="N344" s="310"/>
      <c r="O344" s="310"/>
      <c r="P344" s="310"/>
      <c r="Q344" s="464"/>
      <c r="R344" s="483" t="str">
        <f>IF(H344="","",IF(H344&gt;39,"E",VLOOKUP(H344,'Boden DüV-Bolap'!A:B,2,FALSE)))</f>
        <v/>
      </c>
      <c r="S344" s="484" t="str">
        <f>IF(OR(I344="",F344=""),"",IF(I344&gt;39,"E",IF(F344="leicht",VLOOKUP(I344,'Boden DüV-Bolap'!A:Q,7,FALSE),IF(F344="mittel",VLOOKUP(I344,'Boden DüV-Bolap'!A:K,11,FALSE),IF(F344="schwer",VLOOKUP(I344,'Boden DüV-Bolap'!A:R,15,FALSE))))))</f>
        <v/>
      </c>
      <c r="T344" s="484" t="str">
        <f>IF(OR(J344="",F344=""),"",IF(J344&gt;39,"E",IF(F344="leicht",VLOOKUP(J344,'Boden DüV-Bolap'!A:AA,19,FALSE),IF(F344="mittel",VLOOKUP(J344,'Boden DüV-Bolap'!A:AA,23,FALSE),IF(F344="schwer",VLOOKUP(J344,'Boden DüV-Bolap'!A:AA,27,FALSE))))))</f>
        <v/>
      </c>
    </row>
    <row r="345" spans="1:20" ht="15.75">
      <c r="A345" s="354">
        <v>341</v>
      </c>
      <c r="B345" s="493"/>
      <c r="C345" s="313"/>
      <c r="D345" s="313"/>
      <c r="E345" s="559"/>
      <c r="F345" s="314"/>
      <c r="G345" s="309"/>
      <c r="H345" s="309"/>
      <c r="I345" s="309"/>
      <c r="J345" s="310"/>
      <c r="K345" s="461"/>
      <c r="L345" s="310"/>
      <c r="M345" s="310"/>
      <c r="N345" s="310"/>
      <c r="O345" s="310"/>
      <c r="P345" s="310"/>
      <c r="Q345" s="464"/>
      <c r="R345" s="483" t="str">
        <f>IF(H345="","",IF(H345&gt;39,"E",VLOOKUP(H345,'Boden DüV-Bolap'!A:B,2,FALSE)))</f>
        <v/>
      </c>
      <c r="S345" s="484" t="str">
        <f>IF(OR(I345="",F345=""),"",IF(I345&gt;39,"E",IF(F345="leicht",VLOOKUP(I345,'Boden DüV-Bolap'!A:Q,7,FALSE),IF(F345="mittel",VLOOKUP(I345,'Boden DüV-Bolap'!A:K,11,FALSE),IF(F345="schwer",VLOOKUP(I345,'Boden DüV-Bolap'!A:R,15,FALSE))))))</f>
        <v/>
      </c>
      <c r="T345" s="484" t="str">
        <f>IF(OR(J345="",F345=""),"",IF(J345&gt;39,"E",IF(F345="leicht",VLOOKUP(J345,'Boden DüV-Bolap'!A:AA,19,FALSE),IF(F345="mittel",VLOOKUP(J345,'Boden DüV-Bolap'!A:AA,23,FALSE),IF(F345="schwer",VLOOKUP(J345,'Boden DüV-Bolap'!A:AA,27,FALSE))))))</f>
        <v/>
      </c>
    </row>
    <row r="346" spans="1:20" ht="15.75">
      <c r="A346" s="354">
        <v>342</v>
      </c>
      <c r="B346" s="493"/>
      <c r="C346" s="313"/>
      <c r="D346" s="313"/>
      <c r="E346" s="559"/>
      <c r="F346" s="314"/>
      <c r="G346" s="309"/>
      <c r="H346" s="309"/>
      <c r="I346" s="309"/>
      <c r="J346" s="310"/>
      <c r="K346" s="461"/>
      <c r="L346" s="310"/>
      <c r="M346" s="310"/>
      <c r="N346" s="310"/>
      <c r="O346" s="310"/>
      <c r="P346" s="310"/>
      <c r="Q346" s="464"/>
      <c r="R346" s="483" t="str">
        <f>IF(H346="","",IF(H346&gt;39,"E",VLOOKUP(H346,'Boden DüV-Bolap'!A:B,2,FALSE)))</f>
        <v/>
      </c>
      <c r="S346" s="484" t="str">
        <f>IF(OR(I346="",F346=""),"",IF(I346&gt;39,"E",IF(F346="leicht",VLOOKUP(I346,'Boden DüV-Bolap'!A:Q,7,FALSE),IF(F346="mittel",VLOOKUP(I346,'Boden DüV-Bolap'!A:K,11,FALSE),IF(F346="schwer",VLOOKUP(I346,'Boden DüV-Bolap'!A:R,15,FALSE))))))</f>
        <v/>
      </c>
      <c r="T346" s="484" t="str">
        <f>IF(OR(J346="",F346=""),"",IF(J346&gt;39,"E",IF(F346="leicht",VLOOKUP(J346,'Boden DüV-Bolap'!A:AA,19,FALSE),IF(F346="mittel",VLOOKUP(J346,'Boden DüV-Bolap'!A:AA,23,FALSE),IF(F346="schwer",VLOOKUP(J346,'Boden DüV-Bolap'!A:AA,27,FALSE))))))</f>
        <v/>
      </c>
    </row>
    <row r="347" spans="1:20" ht="15.75">
      <c r="A347" s="354">
        <v>343</v>
      </c>
      <c r="B347" s="493"/>
      <c r="C347" s="313"/>
      <c r="D347" s="313"/>
      <c r="E347" s="559"/>
      <c r="F347" s="314"/>
      <c r="G347" s="309"/>
      <c r="H347" s="309"/>
      <c r="I347" s="309"/>
      <c r="J347" s="310"/>
      <c r="K347" s="461"/>
      <c r="L347" s="310"/>
      <c r="M347" s="310"/>
      <c r="N347" s="310"/>
      <c r="O347" s="310"/>
      <c r="P347" s="310"/>
      <c r="Q347" s="464"/>
      <c r="R347" s="483" t="str">
        <f>IF(H347="","",IF(H347&gt;39,"E",VLOOKUP(H347,'Boden DüV-Bolap'!A:B,2,FALSE)))</f>
        <v/>
      </c>
      <c r="S347" s="484" t="str">
        <f>IF(OR(I347="",F347=""),"",IF(I347&gt;39,"E",IF(F347="leicht",VLOOKUP(I347,'Boden DüV-Bolap'!A:Q,7,FALSE),IF(F347="mittel",VLOOKUP(I347,'Boden DüV-Bolap'!A:K,11,FALSE),IF(F347="schwer",VLOOKUP(I347,'Boden DüV-Bolap'!A:R,15,FALSE))))))</f>
        <v/>
      </c>
      <c r="T347" s="484" t="str">
        <f>IF(OR(J347="",F347=""),"",IF(J347&gt;39,"E",IF(F347="leicht",VLOOKUP(J347,'Boden DüV-Bolap'!A:AA,19,FALSE),IF(F347="mittel",VLOOKUP(J347,'Boden DüV-Bolap'!A:AA,23,FALSE),IF(F347="schwer",VLOOKUP(J347,'Boden DüV-Bolap'!A:AA,27,FALSE))))))</f>
        <v/>
      </c>
    </row>
    <row r="348" spans="1:20" ht="15.75">
      <c r="A348" s="354">
        <v>344</v>
      </c>
      <c r="B348" s="493"/>
      <c r="C348" s="313"/>
      <c r="D348" s="313"/>
      <c r="E348" s="559"/>
      <c r="F348" s="314"/>
      <c r="G348" s="309"/>
      <c r="H348" s="309"/>
      <c r="I348" s="309"/>
      <c r="J348" s="310"/>
      <c r="K348" s="461"/>
      <c r="L348" s="310"/>
      <c r="M348" s="310"/>
      <c r="N348" s="310"/>
      <c r="O348" s="310"/>
      <c r="P348" s="310"/>
      <c r="Q348" s="464"/>
      <c r="R348" s="483" t="str">
        <f>IF(H348="","",IF(H348&gt;39,"E",VLOOKUP(H348,'Boden DüV-Bolap'!A:B,2,FALSE)))</f>
        <v/>
      </c>
      <c r="S348" s="484" t="str">
        <f>IF(OR(I348="",F348=""),"",IF(I348&gt;39,"E",IF(F348="leicht",VLOOKUP(I348,'Boden DüV-Bolap'!A:Q,7,FALSE),IF(F348="mittel",VLOOKUP(I348,'Boden DüV-Bolap'!A:K,11,FALSE),IF(F348="schwer",VLOOKUP(I348,'Boden DüV-Bolap'!A:R,15,FALSE))))))</f>
        <v/>
      </c>
      <c r="T348" s="484" t="str">
        <f>IF(OR(J348="",F348=""),"",IF(J348&gt;39,"E",IF(F348="leicht",VLOOKUP(J348,'Boden DüV-Bolap'!A:AA,19,FALSE),IF(F348="mittel",VLOOKUP(J348,'Boden DüV-Bolap'!A:AA,23,FALSE),IF(F348="schwer",VLOOKUP(J348,'Boden DüV-Bolap'!A:AA,27,FALSE))))))</f>
        <v/>
      </c>
    </row>
    <row r="349" spans="1:20" ht="15.75">
      <c r="A349" s="354">
        <v>345</v>
      </c>
      <c r="B349" s="493"/>
      <c r="C349" s="313"/>
      <c r="D349" s="313"/>
      <c r="E349" s="559"/>
      <c r="F349" s="314"/>
      <c r="G349" s="309"/>
      <c r="H349" s="309"/>
      <c r="I349" s="309"/>
      <c r="J349" s="310"/>
      <c r="K349" s="461"/>
      <c r="L349" s="310"/>
      <c r="M349" s="310"/>
      <c r="N349" s="310"/>
      <c r="O349" s="310"/>
      <c r="P349" s="310"/>
      <c r="Q349" s="464"/>
      <c r="R349" s="483" t="str">
        <f>IF(H349="","",IF(H349&gt;39,"E",VLOOKUP(H349,'Boden DüV-Bolap'!A:B,2,FALSE)))</f>
        <v/>
      </c>
      <c r="S349" s="484" t="str">
        <f>IF(OR(I349="",F349=""),"",IF(I349&gt;39,"E",IF(F349="leicht",VLOOKUP(I349,'Boden DüV-Bolap'!A:Q,7,FALSE),IF(F349="mittel",VLOOKUP(I349,'Boden DüV-Bolap'!A:K,11,FALSE),IF(F349="schwer",VLOOKUP(I349,'Boden DüV-Bolap'!A:R,15,FALSE))))))</f>
        <v/>
      </c>
      <c r="T349" s="484" t="str">
        <f>IF(OR(J349="",F349=""),"",IF(J349&gt;39,"E",IF(F349="leicht",VLOOKUP(J349,'Boden DüV-Bolap'!A:AA,19,FALSE),IF(F349="mittel",VLOOKUP(J349,'Boden DüV-Bolap'!A:AA,23,FALSE),IF(F349="schwer",VLOOKUP(J349,'Boden DüV-Bolap'!A:AA,27,FALSE))))))</f>
        <v/>
      </c>
    </row>
    <row r="350" spans="1:20" ht="15.75">
      <c r="A350" s="354">
        <v>346</v>
      </c>
      <c r="B350" s="493"/>
      <c r="C350" s="313"/>
      <c r="D350" s="313"/>
      <c r="E350" s="559"/>
      <c r="F350" s="314"/>
      <c r="G350" s="309"/>
      <c r="H350" s="309"/>
      <c r="I350" s="309"/>
      <c r="J350" s="310"/>
      <c r="K350" s="461"/>
      <c r="L350" s="310"/>
      <c r="M350" s="310"/>
      <c r="N350" s="310"/>
      <c r="O350" s="310"/>
      <c r="P350" s="310"/>
      <c r="Q350" s="464"/>
      <c r="R350" s="483" t="str">
        <f>IF(H350="","",IF(H350&gt;39,"E",VLOOKUP(H350,'Boden DüV-Bolap'!A:B,2,FALSE)))</f>
        <v/>
      </c>
      <c r="S350" s="484" t="str">
        <f>IF(OR(I350="",F350=""),"",IF(I350&gt;39,"E",IF(F350="leicht",VLOOKUP(I350,'Boden DüV-Bolap'!A:Q,7,FALSE),IF(F350="mittel",VLOOKUP(I350,'Boden DüV-Bolap'!A:K,11,FALSE),IF(F350="schwer",VLOOKUP(I350,'Boden DüV-Bolap'!A:R,15,FALSE))))))</f>
        <v/>
      </c>
      <c r="T350" s="484" t="str">
        <f>IF(OR(J350="",F350=""),"",IF(J350&gt;39,"E",IF(F350="leicht",VLOOKUP(J350,'Boden DüV-Bolap'!A:AA,19,FALSE),IF(F350="mittel",VLOOKUP(J350,'Boden DüV-Bolap'!A:AA,23,FALSE),IF(F350="schwer",VLOOKUP(J350,'Boden DüV-Bolap'!A:AA,27,FALSE))))))</f>
        <v/>
      </c>
    </row>
    <row r="351" spans="1:20" ht="15.75">
      <c r="A351" s="354">
        <v>347</v>
      </c>
      <c r="B351" s="493"/>
      <c r="C351" s="313"/>
      <c r="D351" s="313"/>
      <c r="E351" s="559"/>
      <c r="F351" s="314"/>
      <c r="G351" s="309"/>
      <c r="H351" s="309"/>
      <c r="I351" s="309"/>
      <c r="J351" s="310"/>
      <c r="K351" s="461"/>
      <c r="L351" s="310"/>
      <c r="M351" s="310"/>
      <c r="N351" s="310"/>
      <c r="O351" s="310"/>
      <c r="P351" s="310"/>
      <c r="Q351" s="464"/>
      <c r="R351" s="483" t="str">
        <f>IF(H351="","",IF(H351&gt;39,"E",VLOOKUP(H351,'Boden DüV-Bolap'!A:B,2,FALSE)))</f>
        <v/>
      </c>
      <c r="S351" s="484" t="str">
        <f>IF(OR(I351="",F351=""),"",IF(I351&gt;39,"E",IF(F351="leicht",VLOOKUP(I351,'Boden DüV-Bolap'!A:Q,7,FALSE),IF(F351="mittel",VLOOKUP(I351,'Boden DüV-Bolap'!A:K,11,FALSE),IF(F351="schwer",VLOOKUP(I351,'Boden DüV-Bolap'!A:R,15,FALSE))))))</f>
        <v/>
      </c>
      <c r="T351" s="484" t="str">
        <f>IF(OR(J351="",F351=""),"",IF(J351&gt;39,"E",IF(F351="leicht",VLOOKUP(J351,'Boden DüV-Bolap'!A:AA,19,FALSE),IF(F351="mittel",VLOOKUP(J351,'Boden DüV-Bolap'!A:AA,23,FALSE),IF(F351="schwer",VLOOKUP(J351,'Boden DüV-Bolap'!A:AA,27,FALSE))))))</f>
        <v/>
      </c>
    </row>
    <row r="352" spans="1:20" ht="15.75">
      <c r="A352" s="354">
        <v>348</v>
      </c>
      <c r="B352" s="493"/>
      <c r="C352" s="313"/>
      <c r="D352" s="313"/>
      <c r="E352" s="559"/>
      <c r="F352" s="314"/>
      <c r="G352" s="309"/>
      <c r="H352" s="309"/>
      <c r="I352" s="309"/>
      <c r="J352" s="310"/>
      <c r="K352" s="461"/>
      <c r="L352" s="310"/>
      <c r="M352" s="310"/>
      <c r="N352" s="310"/>
      <c r="O352" s="310"/>
      <c r="P352" s="310"/>
      <c r="Q352" s="464"/>
      <c r="R352" s="483" t="str">
        <f>IF(H352="","",IF(H352&gt;39,"E",VLOOKUP(H352,'Boden DüV-Bolap'!A:B,2,FALSE)))</f>
        <v/>
      </c>
      <c r="S352" s="484" t="str">
        <f>IF(OR(I352="",F352=""),"",IF(I352&gt;39,"E",IF(F352="leicht",VLOOKUP(I352,'Boden DüV-Bolap'!A:Q,7,FALSE),IF(F352="mittel",VLOOKUP(I352,'Boden DüV-Bolap'!A:K,11,FALSE),IF(F352="schwer",VLOOKUP(I352,'Boden DüV-Bolap'!A:R,15,FALSE))))))</f>
        <v/>
      </c>
      <c r="T352" s="484" t="str">
        <f>IF(OR(J352="",F352=""),"",IF(J352&gt;39,"E",IF(F352="leicht",VLOOKUP(J352,'Boden DüV-Bolap'!A:AA,19,FALSE),IF(F352="mittel",VLOOKUP(J352,'Boden DüV-Bolap'!A:AA,23,FALSE),IF(F352="schwer",VLOOKUP(J352,'Boden DüV-Bolap'!A:AA,27,FALSE))))))</f>
        <v/>
      </c>
    </row>
    <row r="353" spans="1:20" ht="15.75">
      <c r="A353" s="354">
        <v>349</v>
      </c>
      <c r="B353" s="493"/>
      <c r="C353" s="313"/>
      <c r="D353" s="313"/>
      <c r="E353" s="559"/>
      <c r="F353" s="314"/>
      <c r="G353" s="309"/>
      <c r="H353" s="309"/>
      <c r="I353" s="309"/>
      <c r="J353" s="310"/>
      <c r="K353" s="461"/>
      <c r="L353" s="310"/>
      <c r="M353" s="310"/>
      <c r="N353" s="310"/>
      <c r="O353" s="310"/>
      <c r="P353" s="310"/>
      <c r="Q353" s="464"/>
      <c r="R353" s="483" t="str">
        <f>IF(H353="","",IF(H353&gt;39,"E",VLOOKUP(H353,'Boden DüV-Bolap'!A:B,2,FALSE)))</f>
        <v/>
      </c>
      <c r="S353" s="484" t="str">
        <f>IF(OR(I353="",F353=""),"",IF(I353&gt;39,"E",IF(F353="leicht",VLOOKUP(I353,'Boden DüV-Bolap'!A:Q,7,FALSE),IF(F353="mittel",VLOOKUP(I353,'Boden DüV-Bolap'!A:K,11,FALSE),IF(F353="schwer",VLOOKUP(I353,'Boden DüV-Bolap'!A:R,15,FALSE))))))</f>
        <v/>
      </c>
      <c r="T353" s="484" t="str">
        <f>IF(OR(J353="",F353=""),"",IF(J353&gt;39,"E",IF(F353="leicht",VLOOKUP(J353,'Boden DüV-Bolap'!A:AA,19,FALSE),IF(F353="mittel",VLOOKUP(J353,'Boden DüV-Bolap'!A:AA,23,FALSE),IF(F353="schwer",VLOOKUP(J353,'Boden DüV-Bolap'!A:AA,27,FALSE))))))</f>
        <v/>
      </c>
    </row>
    <row r="354" spans="1:20" ht="15.75">
      <c r="A354" s="354">
        <v>350</v>
      </c>
      <c r="B354" s="493"/>
      <c r="C354" s="313"/>
      <c r="D354" s="313"/>
      <c r="E354" s="559"/>
      <c r="F354" s="314"/>
      <c r="G354" s="309"/>
      <c r="H354" s="309"/>
      <c r="I354" s="309"/>
      <c r="J354" s="310"/>
      <c r="K354" s="461"/>
      <c r="L354" s="310"/>
      <c r="M354" s="310"/>
      <c r="N354" s="310"/>
      <c r="O354" s="310"/>
      <c r="P354" s="310"/>
      <c r="Q354" s="464"/>
      <c r="R354" s="483" t="str">
        <f>IF(H354="","",IF(H354&gt;39,"E",VLOOKUP(H354,'Boden DüV-Bolap'!A:B,2,FALSE)))</f>
        <v/>
      </c>
      <c r="S354" s="484" t="str">
        <f>IF(OR(I354="",F354=""),"",IF(I354&gt;39,"E",IF(F354="leicht",VLOOKUP(I354,'Boden DüV-Bolap'!A:Q,7,FALSE),IF(F354="mittel",VLOOKUP(I354,'Boden DüV-Bolap'!A:K,11,FALSE),IF(F354="schwer",VLOOKUP(I354,'Boden DüV-Bolap'!A:R,15,FALSE))))))</f>
        <v/>
      </c>
      <c r="T354" s="484" t="str">
        <f>IF(OR(J354="",F354=""),"",IF(J354&gt;39,"E",IF(F354="leicht",VLOOKUP(J354,'Boden DüV-Bolap'!A:AA,19,FALSE),IF(F354="mittel",VLOOKUP(J354,'Boden DüV-Bolap'!A:AA,23,FALSE),IF(F354="schwer",VLOOKUP(J354,'Boden DüV-Bolap'!A:AA,27,FALSE))))))</f>
        <v/>
      </c>
    </row>
    <row r="355" spans="1:20" ht="15.75">
      <c r="A355" s="354">
        <v>351</v>
      </c>
      <c r="B355" s="493"/>
      <c r="C355" s="313"/>
      <c r="D355" s="313"/>
      <c r="E355" s="559"/>
      <c r="F355" s="314"/>
      <c r="G355" s="309"/>
      <c r="H355" s="309"/>
      <c r="I355" s="309"/>
      <c r="J355" s="310"/>
      <c r="K355" s="461"/>
      <c r="L355" s="310"/>
      <c r="M355" s="310"/>
      <c r="N355" s="310"/>
      <c r="O355" s="310"/>
      <c r="P355" s="310"/>
      <c r="Q355" s="464"/>
      <c r="R355" s="483" t="str">
        <f>IF(H355="","",IF(H355&gt;39,"E",VLOOKUP(H355,'Boden DüV-Bolap'!A:B,2,FALSE)))</f>
        <v/>
      </c>
      <c r="S355" s="484" t="str">
        <f>IF(OR(I355="",F355=""),"",IF(I355&gt;39,"E",IF(F355="leicht",VLOOKUP(I355,'Boden DüV-Bolap'!A:Q,7,FALSE),IF(F355="mittel",VLOOKUP(I355,'Boden DüV-Bolap'!A:K,11,FALSE),IF(F355="schwer",VLOOKUP(I355,'Boden DüV-Bolap'!A:R,15,FALSE))))))</f>
        <v/>
      </c>
      <c r="T355" s="484" t="str">
        <f>IF(OR(J355="",F355=""),"",IF(J355&gt;39,"E",IF(F355="leicht",VLOOKUP(J355,'Boden DüV-Bolap'!A:AA,19,FALSE),IF(F355="mittel",VLOOKUP(J355,'Boden DüV-Bolap'!A:AA,23,FALSE),IF(F355="schwer",VLOOKUP(J355,'Boden DüV-Bolap'!A:AA,27,FALSE))))))</f>
        <v/>
      </c>
    </row>
    <row r="356" spans="1:20" ht="15.75">
      <c r="A356" s="354">
        <v>352</v>
      </c>
      <c r="B356" s="493"/>
      <c r="C356" s="313"/>
      <c r="D356" s="313"/>
      <c r="E356" s="559"/>
      <c r="F356" s="314"/>
      <c r="G356" s="309"/>
      <c r="H356" s="309"/>
      <c r="I356" s="309"/>
      <c r="J356" s="310"/>
      <c r="K356" s="461"/>
      <c r="L356" s="310"/>
      <c r="M356" s="310"/>
      <c r="N356" s="310"/>
      <c r="O356" s="310"/>
      <c r="P356" s="310"/>
      <c r="Q356" s="464"/>
      <c r="R356" s="483" t="str">
        <f>IF(H356="","",IF(H356&gt;39,"E",VLOOKUP(H356,'Boden DüV-Bolap'!A:B,2,FALSE)))</f>
        <v/>
      </c>
      <c r="S356" s="484" t="str">
        <f>IF(OR(I356="",F356=""),"",IF(I356&gt;39,"E",IF(F356="leicht",VLOOKUP(I356,'Boden DüV-Bolap'!A:Q,7,FALSE),IF(F356="mittel",VLOOKUP(I356,'Boden DüV-Bolap'!A:K,11,FALSE),IF(F356="schwer",VLOOKUP(I356,'Boden DüV-Bolap'!A:R,15,FALSE))))))</f>
        <v/>
      </c>
      <c r="T356" s="484" t="str">
        <f>IF(OR(J356="",F356=""),"",IF(J356&gt;39,"E",IF(F356="leicht",VLOOKUP(J356,'Boden DüV-Bolap'!A:AA,19,FALSE),IF(F356="mittel",VLOOKUP(J356,'Boden DüV-Bolap'!A:AA,23,FALSE),IF(F356="schwer",VLOOKUP(J356,'Boden DüV-Bolap'!A:AA,27,FALSE))))))</f>
        <v/>
      </c>
    </row>
    <row r="357" spans="1:20" ht="15.75">
      <c r="A357" s="354">
        <v>353</v>
      </c>
      <c r="B357" s="493"/>
      <c r="C357" s="313"/>
      <c r="D357" s="313"/>
      <c r="E357" s="559"/>
      <c r="F357" s="314"/>
      <c r="G357" s="309"/>
      <c r="H357" s="309"/>
      <c r="I357" s="309"/>
      <c r="J357" s="310"/>
      <c r="K357" s="461"/>
      <c r="L357" s="310"/>
      <c r="M357" s="310"/>
      <c r="N357" s="310"/>
      <c r="O357" s="310"/>
      <c r="P357" s="310"/>
      <c r="Q357" s="464"/>
      <c r="R357" s="483" t="str">
        <f>IF(H357="","",IF(H357&gt;39,"E",VLOOKUP(H357,'Boden DüV-Bolap'!A:B,2,FALSE)))</f>
        <v/>
      </c>
      <c r="S357" s="484" t="str">
        <f>IF(OR(I357="",F357=""),"",IF(I357&gt;39,"E",IF(F357="leicht",VLOOKUP(I357,'Boden DüV-Bolap'!A:Q,7,FALSE),IF(F357="mittel",VLOOKUP(I357,'Boden DüV-Bolap'!A:K,11,FALSE),IF(F357="schwer",VLOOKUP(I357,'Boden DüV-Bolap'!A:R,15,FALSE))))))</f>
        <v/>
      </c>
      <c r="T357" s="484" t="str">
        <f>IF(OR(J357="",F357=""),"",IF(J357&gt;39,"E",IF(F357="leicht",VLOOKUP(J357,'Boden DüV-Bolap'!A:AA,19,FALSE),IF(F357="mittel",VLOOKUP(J357,'Boden DüV-Bolap'!A:AA,23,FALSE),IF(F357="schwer",VLOOKUP(J357,'Boden DüV-Bolap'!A:AA,27,FALSE))))))</f>
        <v/>
      </c>
    </row>
    <row r="358" spans="1:20" ht="15.75">
      <c r="A358" s="354">
        <v>354</v>
      </c>
      <c r="B358" s="493"/>
      <c r="C358" s="313"/>
      <c r="D358" s="313"/>
      <c r="E358" s="559"/>
      <c r="F358" s="314"/>
      <c r="G358" s="309"/>
      <c r="H358" s="309"/>
      <c r="I358" s="309"/>
      <c r="J358" s="310"/>
      <c r="K358" s="461"/>
      <c r="L358" s="310"/>
      <c r="M358" s="310"/>
      <c r="N358" s="310"/>
      <c r="O358" s="310"/>
      <c r="P358" s="310"/>
      <c r="Q358" s="464"/>
      <c r="R358" s="483" t="str">
        <f>IF(H358="","",IF(H358&gt;39,"E",VLOOKUP(H358,'Boden DüV-Bolap'!A:B,2,FALSE)))</f>
        <v/>
      </c>
      <c r="S358" s="484" t="str">
        <f>IF(OR(I358="",F358=""),"",IF(I358&gt;39,"E",IF(F358="leicht",VLOOKUP(I358,'Boden DüV-Bolap'!A:Q,7,FALSE),IF(F358="mittel",VLOOKUP(I358,'Boden DüV-Bolap'!A:K,11,FALSE),IF(F358="schwer",VLOOKUP(I358,'Boden DüV-Bolap'!A:R,15,FALSE))))))</f>
        <v/>
      </c>
      <c r="T358" s="484" t="str">
        <f>IF(OR(J358="",F358=""),"",IF(J358&gt;39,"E",IF(F358="leicht",VLOOKUP(J358,'Boden DüV-Bolap'!A:AA,19,FALSE),IF(F358="mittel",VLOOKUP(J358,'Boden DüV-Bolap'!A:AA,23,FALSE),IF(F358="schwer",VLOOKUP(J358,'Boden DüV-Bolap'!A:AA,27,FALSE))))))</f>
        <v/>
      </c>
    </row>
    <row r="359" spans="1:20" ht="15.75">
      <c r="A359" s="354">
        <v>355</v>
      </c>
      <c r="B359" s="493"/>
      <c r="C359" s="313"/>
      <c r="D359" s="313"/>
      <c r="E359" s="559"/>
      <c r="F359" s="314"/>
      <c r="G359" s="309"/>
      <c r="H359" s="309"/>
      <c r="I359" s="309"/>
      <c r="J359" s="310"/>
      <c r="K359" s="461"/>
      <c r="L359" s="310"/>
      <c r="M359" s="310"/>
      <c r="N359" s="310"/>
      <c r="O359" s="310"/>
      <c r="P359" s="310"/>
      <c r="Q359" s="464"/>
      <c r="R359" s="483" t="str">
        <f>IF(H359="","",IF(H359&gt;39,"E",VLOOKUP(H359,'Boden DüV-Bolap'!A:B,2,FALSE)))</f>
        <v/>
      </c>
      <c r="S359" s="484" t="str">
        <f>IF(OR(I359="",F359=""),"",IF(I359&gt;39,"E",IF(F359="leicht",VLOOKUP(I359,'Boden DüV-Bolap'!A:Q,7,FALSE),IF(F359="mittel",VLOOKUP(I359,'Boden DüV-Bolap'!A:K,11,FALSE),IF(F359="schwer",VLOOKUP(I359,'Boden DüV-Bolap'!A:R,15,FALSE))))))</f>
        <v/>
      </c>
      <c r="T359" s="484" t="str">
        <f>IF(OR(J359="",F359=""),"",IF(J359&gt;39,"E",IF(F359="leicht",VLOOKUP(J359,'Boden DüV-Bolap'!A:AA,19,FALSE),IF(F359="mittel",VLOOKUP(J359,'Boden DüV-Bolap'!A:AA,23,FALSE),IF(F359="schwer",VLOOKUP(J359,'Boden DüV-Bolap'!A:AA,27,FALSE))))))</f>
        <v/>
      </c>
    </row>
    <row r="360" spans="1:20" ht="15.75">
      <c r="A360" s="354">
        <v>356</v>
      </c>
      <c r="B360" s="493"/>
      <c r="C360" s="313"/>
      <c r="D360" s="313"/>
      <c r="E360" s="559"/>
      <c r="F360" s="314"/>
      <c r="G360" s="309"/>
      <c r="H360" s="309"/>
      <c r="I360" s="309"/>
      <c r="J360" s="310"/>
      <c r="K360" s="461"/>
      <c r="L360" s="310"/>
      <c r="M360" s="310"/>
      <c r="N360" s="310"/>
      <c r="O360" s="310"/>
      <c r="P360" s="310"/>
      <c r="Q360" s="464"/>
      <c r="R360" s="483" t="str">
        <f>IF(H360="","",IF(H360&gt;39,"E",VLOOKUP(H360,'Boden DüV-Bolap'!A:B,2,FALSE)))</f>
        <v/>
      </c>
      <c r="S360" s="484" t="str">
        <f>IF(OR(I360="",F360=""),"",IF(I360&gt;39,"E",IF(F360="leicht",VLOOKUP(I360,'Boden DüV-Bolap'!A:Q,7,FALSE),IF(F360="mittel",VLOOKUP(I360,'Boden DüV-Bolap'!A:K,11,FALSE),IF(F360="schwer",VLOOKUP(I360,'Boden DüV-Bolap'!A:R,15,FALSE))))))</f>
        <v/>
      </c>
      <c r="T360" s="484" t="str">
        <f>IF(OR(J360="",F360=""),"",IF(J360&gt;39,"E",IF(F360="leicht",VLOOKUP(J360,'Boden DüV-Bolap'!A:AA,19,FALSE),IF(F360="mittel",VLOOKUP(J360,'Boden DüV-Bolap'!A:AA,23,FALSE),IF(F360="schwer",VLOOKUP(J360,'Boden DüV-Bolap'!A:AA,27,FALSE))))))</f>
        <v/>
      </c>
    </row>
    <row r="361" spans="1:20" ht="15.75">
      <c r="A361" s="354">
        <v>357</v>
      </c>
      <c r="B361" s="493"/>
      <c r="C361" s="313"/>
      <c r="D361" s="313"/>
      <c r="E361" s="559"/>
      <c r="F361" s="314"/>
      <c r="G361" s="309"/>
      <c r="H361" s="309"/>
      <c r="I361" s="309"/>
      <c r="J361" s="310"/>
      <c r="K361" s="461"/>
      <c r="L361" s="310"/>
      <c r="M361" s="310"/>
      <c r="N361" s="310"/>
      <c r="O361" s="310"/>
      <c r="P361" s="310"/>
      <c r="Q361" s="464"/>
      <c r="R361" s="483" t="str">
        <f>IF(H361="","",IF(H361&gt;39,"E",VLOOKUP(H361,'Boden DüV-Bolap'!A:B,2,FALSE)))</f>
        <v/>
      </c>
      <c r="S361" s="484" t="str">
        <f>IF(OR(I361="",F361=""),"",IF(I361&gt;39,"E",IF(F361="leicht",VLOOKUP(I361,'Boden DüV-Bolap'!A:Q,7,FALSE),IF(F361="mittel",VLOOKUP(I361,'Boden DüV-Bolap'!A:K,11,FALSE),IF(F361="schwer",VLOOKUP(I361,'Boden DüV-Bolap'!A:R,15,FALSE))))))</f>
        <v/>
      </c>
      <c r="T361" s="484" t="str">
        <f>IF(OR(J361="",F361=""),"",IF(J361&gt;39,"E",IF(F361="leicht",VLOOKUP(J361,'Boden DüV-Bolap'!A:AA,19,FALSE),IF(F361="mittel",VLOOKUP(J361,'Boden DüV-Bolap'!A:AA,23,FALSE),IF(F361="schwer",VLOOKUP(J361,'Boden DüV-Bolap'!A:AA,27,FALSE))))))</f>
        <v/>
      </c>
    </row>
    <row r="362" spans="1:20" ht="15.75">
      <c r="A362" s="354">
        <v>358</v>
      </c>
      <c r="B362" s="493"/>
      <c r="C362" s="313"/>
      <c r="D362" s="313"/>
      <c r="E362" s="559"/>
      <c r="F362" s="314"/>
      <c r="G362" s="309"/>
      <c r="H362" s="309"/>
      <c r="I362" s="309"/>
      <c r="J362" s="310"/>
      <c r="K362" s="461"/>
      <c r="L362" s="310"/>
      <c r="M362" s="310"/>
      <c r="N362" s="310"/>
      <c r="O362" s="310"/>
      <c r="P362" s="310"/>
      <c r="Q362" s="464"/>
      <c r="R362" s="483" t="str">
        <f>IF(H362="","",IF(H362&gt;39,"E",VLOOKUP(H362,'Boden DüV-Bolap'!A:B,2,FALSE)))</f>
        <v/>
      </c>
      <c r="S362" s="484" t="str">
        <f>IF(OR(I362="",F362=""),"",IF(I362&gt;39,"E",IF(F362="leicht",VLOOKUP(I362,'Boden DüV-Bolap'!A:Q,7,FALSE),IF(F362="mittel",VLOOKUP(I362,'Boden DüV-Bolap'!A:K,11,FALSE),IF(F362="schwer",VLOOKUP(I362,'Boden DüV-Bolap'!A:R,15,FALSE))))))</f>
        <v/>
      </c>
      <c r="T362" s="484" t="str">
        <f>IF(OR(J362="",F362=""),"",IF(J362&gt;39,"E",IF(F362="leicht",VLOOKUP(J362,'Boden DüV-Bolap'!A:AA,19,FALSE),IF(F362="mittel",VLOOKUP(J362,'Boden DüV-Bolap'!A:AA,23,FALSE),IF(F362="schwer",VLOOKUP(J362,'Boden DüV-Bolap'!A:AA,27,FALSE))))))</f>
        <v/>
      </c>
    </row>
    <row r="363" spans="1:20" ht="15.75">
      <c r="A363" s="354">
        <v>359</v>
      </c>
      <c r="B363" s="493"/>
      <c r="C363" s="313"/>
      <c r="D363" s="313"/>
      <c r="E363" s="559"/>
      <c r="F363" s="314"/>
      <c r="G363" s="309"/>
      <c r="H363" s="309"/>
      <c r="I363" s="309"/>
      <c r="J363" s="310"/>
      <c r="K363" s="461"/>
      <c r="L363" s="310"/>
      <c r="M363" s="310"/>
      <c r="N363" s="310"/>
      <c r="O363" s="310"/>
      <c r="P363" s="310"/>
      <c r="Q363" s="464"/>
      <c r="R363" s="483" t="str">
        <f>IF(H363="","",IF(H363&gt;39,"E",VLOOKUP(H363,'Boden DüV-Bolap'!A:B,2,FALSE)))</f>
        <v/>
      </c>
      <c r="S363" s="484" t="str">
        <f>IF(OR(I363="",F363=""),"",IF(I363&gt;39,"E",IF(F363="leicht",VLOOKUP(I363,'Boden DüV-Bolap'!A:Q,7,FALSE),IF(F363="mittel",VLOOKUP(I363,'Boden DüV-Bolap'!A:K,11,FALSE),IF(F363="schwer",VLOOKUP(I363,'Boden DüV-Bolap'!A:R,15,FALSE))))))</f>
        <v/>
      </c>
      <c r="T363" s="484" t="str">
        <f>IF(OR(J363="",F363=""),"",IF(J363&gt;39,"E",IF(F363="leicht",VLOOKUP(J363,'Boden DüV-Bolap'!A:AA,19,FALSE),IF(F363="mittel",VLOOKUP(J363,'Boden DüV-Bolap'!A:AA,23,FALSE),IF(F363="schwer",VLOOKUP(J363,'Boden DüV-Bolap'!A:AA,27,FALSE))))))</f>
        <v/>
      </c>
    </row>
    <row r="364" spans="1:20" ht="15.75">
      <c r="A364" s="354">
        <v>360</v>
      </c>
      <c r="B364" s="493"/>
      <c r="C364" s="313"/>
      <c r="D364" s="313"/>
      <c r="E364" s="559"/>
      <c r="F364" s="314"/>
      <c r="G364" s="309"/>
      <c r="H364" s="309"/>
      <c r="I364" s="309"/>
      <c r="J364" s="310"/>
      <c r="K364" s="461"/>
      <c r="L364" s="310"/>
      <c r="M364" s="310"/>
      <c r="N364" s="310"/>
      <c r="O364" s="310"/>
      <c r="P364" s="310"/>
      <c r="Q364" s="464"/>
      <c r="R364" s="483" t="str">
        <f>IF(H364="","",IF(H364&gt;39,"E",VLOOKUP(H364,'Boden DüV-Bolap'!A:B,2,FALSE)))</f>
        <v/>
      </c>
      <c r="S364" s="484" t="str">
        <f>IF(OR(I364="",F364=""),"",IF(I364&gt;39,"E",IF(F364="leicht",VLOOKUP(I364,'Boden DüV-Bolap'!A:Q,7,FALSE),IF(F364="mittel",VLOOKUP(I364,'Boden DüV-Bolap'!A:K,11,FALSE),IF(F364="schwer",VLOOKUP(I364,'Boden DüV-Bolap'!A:R,15,FALSE))))))</f>
        <v/>
      </c>
      <c r="T364" s="484" t="str">
        <f>IF(OR(J364="",F364=""),"",IF(J364&gt;39,"E",IF(F364="leicht",VLOOKUP(J364,'Boden DüV-Bolap'!A:AA,19,FALSE),IF(F364="mittel",VLOOKUP(J364,'Boden DüV-Bolap'!A:AA,23,FALSE),IF(F364="schwer",VLOOKUP(J364,'Boden DüV-Bolap'!A:AA,27,FALSE))))))</f>
        <v/>
      </c>
    </row>
    <row r="365" spans="1:20" ht="15.75">
      <c r="A365" s="354">
        <v>361</v>
      </c>
      <c r="B365" s="493"/>
      <c r="C365" s="313"/>
      <c r="D365" s="313"/>
      <c r="E365" s="559"/>
      <c r="F365" s="314"/>
      <c r="G365" s="309"/>
      <c r="H365" s="309"/>
      <c r="I365" s="309"/>
      <c r="J365" s="310"/>
      <c r="K365" s="461"/>
      <c r="L365" s="310"/>
      <c r="M365" s="310"/>
      <c r="N365" s="310"/>
      <c r="O365" s="310"/>
      <c r="P365" s="310"/>
      <c r="Q365" s="464"/>
      <c r="R365" s="483" t="str">
        <f>IF(H365="","",IF(H365&gt;39,"E",VLOOKUP(H365,'Boden DüV-Bolap'!A:B,2,FALSE)))</f>
        <v/>
      </c>
      <c r="S365" s="484" t="str">
        <f>IF(OR(I365="",F365=""),"",IF(I365&gt;39,"E",IF(F365="leicht",VLOOKUP(I365,'Boden DüV-Bolap'!A:Q,7,FALSE),IF(F365="mittel",VLOOKUP(I365,'Boden DüV-Bolap'!A:K,11,FALSE),IF(F365="schwer",VLOOKUP(I365,'Boden DüV-Bolap'!A:R,15,FALSE))))))</f>
        <v/>
      </c>
      <c r="T365" s="484" t="str">
        <f>IF(OR(J365="",F365=""),"",IF(J365&gt;39,"E",IF(F365="leicht",VLOOKUP(J365,'Boden DüV-Bolap'!A:AA,19,FALSE),IF(F365="mittel",VLOOKUP(J365,'Boden DüV-Bolap'!A:AA,23,FALSE),IF(F365="schwer",VLOOKUP(J365,'Boden DüV-Bolap'!A:AA,27,FALSE))))))</f>
        <v/>
      </c>
    </row>
    <row r="366" spans="1:20" ht="15.75">
      <c r="A366" s="354">
        <v>362</v>
      </c>
      <c r="B366" s="493"/>
      <c r="C366" s="313"/>
      <c r="D366" s="313"/>
      <c r="E366" s="559"/>
      <c r="F366" s="314"/>
      <c r="G366" s="309"/>
      <c r="H366" s="309"/>
      <c r="I366" s="309"/>
      <c r="J366" s="310"/>
      <c r="K366" s="461"/>
      <c r="L366" s="310"/>
      <c r="M366" s="310"/>
      <c r="N366" s="310"/>
      <c r="O366" s="310"/>
      <c r="P366" s="310"/>
      <c r="Q366" s="464"/>
      <c r="R366" s="483" t="str">
        <f>IF(H366="","",IF(H366&gt;39,"E",VLOOKUP(H366,'Boden DüV-Bolap'!A:B,2,FALSE)))</f>
        <v/>
      </c>
      <c r="S366" s="484" t="str">
        <f>IF(OR(I366="",F366=""),"",IF(I366&gt;39,"E",IF(F366="leicht",VLOOKUP(I366,'Boden DüV-Bolap'!A:Q,7,FALSE),IF(F366="mittel",VLOOKUP(I366,'Boden DüV-Bolap'!A:K,11,FALSE),IF(F366="schwer",VLOOKUP(I366,'Boden DüV-Bolap'!A:R,15,FALSE))))))</f>
        <v/>
      </c>
      <c r="T366" s="484" t="str">
        <f>IF(OR(J366="",F366=""),"",IF(J366&gt;39,"E",IF(F366="leicht",VLOOKUP(J366,'Boden DüV-Bolap'!A:AA,19,FALSE),IF(F366="mittel",VLOOKUP(J366,'Boden DüV-Bolap'!A:AA,23,FALSE),IF(F366="schwer",VLOOKUP(J366,'Boden DüV-Bolap'!A:AA,27,FALSE))))))</f>
        <v/>
      </c>
    </row>
    <row r="367" spans="1:20" ht="15.75">
      <c r="A367" s="354">
        <v>363</v>
      </c>
      <c r="B367" s="493"/>
      <c r="C367" s="313"/>
      <c r="D367" s="313"/>
      <c r="E367" s="559"/>
      <c r="F367" s="314"/>
      <c r="G367" s="309"/>
      <c r="H367" s="309"/>
      <c r="I367" s="309"/>
      <c r="J367" s="310"/>
      <c r="K367" s="461"/>
      <c r="L367" s="310"/>
      <c r="M367" s="310"/>
      <c r="N367" s="310"/>
      <c r="O367" s="310"/>
      <c r="P367" s="310"/>
      <c r="Q367" s="464"/>
      <c r="R367" s="483" t="str">
        <f>IF(H367="","",IF(H367&gt;39,"E",VLOOKUP(H367,'Boden DüV-Bolap'!A:B,2,FALSE)))</f>
        <v/>
      </c>
      <c r="S367" s="484" t="str">
        <f>IF(OR(I367="",F367=""),"",IF(I367&gt;39,"E",IF(F367="leicht",VLOOKUP(I367,'Boden DüV-Bolap'!A:Q,7,FALSE),IF(F367="mittel",VLOOKUP(I367,'Boden DüV-Bolap'!A:K,11,FALSE),IF(F367="schwer",VLOOKUP(I367,'Boden DüV-Bolap'!A:R,15,FALSE))))))</f>
        <v/>
      </c>
      <c r="T367" s="484" t="str">
        <f>IF(OR(J367="",F367=""),"",IF(J367&gt;39,"E",IF(F367="leicht",VLOOKUP(J367,'Boden DüV-Bolap'!A:AA,19,FALSE),IF(F367="mittel",VLOOKUP(J367,'Boden DüV-Bolap'!A:AA,23,FALSE),IF(F367="schwer",VLOOKUP(J367,'Boden DüV-Bolap'!A:AA,27,FALSE))))))</f>
        <v/>
      </c>
    </row>
    <row r="368" spans="1:20" ht="15.75">
      <c r="A368" s="354">
        <v>364</v>
      </c>
      <c r="B368" s="493"/>
      <c r="C368" s="313"/>
      <c r="D368" s="313"/>
      <c r="E368" s="559"/>
      <c r="F368" s="314"/>
      <c r="G368" s="309"/>
      <c r="H368" s="309"/>
      <c r="I368" s="309"/>
      <c r="J368" s="310"/>
      <c r="K368" s="461"/>
      <c r="L368" s="310"/>
      <c r="M368" s="310"/>
      <c r="N368" s="310"/>
      <c r="O368" s="310"/>
      <c r="P368" s="310"/>
      <c r="Q368" s="464"/>
      <c r="R368" s="483" t="str">
        <f>IF(H368="","",IF(H368&gt;39,"E",VLOOKUP(H368,'Boden DüV-Bolap'!A:B,2,FALSE)))</f>
        <v/>
      </c>
      <c r="S368" s="484" t="str">
        <f>IF(OR(I368="",F368=""),"",IF(I368&gt;39,"E",IF(F368="leicht",VLOOKUP(I368,'Boden DüV-Bolap'!A:Q,7,FALSE),IF(F368="mittel",VLOOKUP(I368,'Boden DüV-Bolap'!A:K,11,FALSE),IF(F368="schwer",VLOOKUP(I368,'Boden DüV-Bolap'!A:R,15,FALSE))))))</f>
        <v/>
      </c>
      <c r="T368" s="484" t="str">
        <f>IF(OR(J368="",F368=""),"",IF(J368&gt;39,"E",IF(F368="leicht",VLOOKUP(J368,'Boden DüV-Bolap'!A:AA,19,FALSE),IF(F368="mittel",VLOOKUP(J368,'Boden DüV-Bolap'!A:AA,23,FALSE),IF(F368="schwer",VLOOKUP(J368,'Boden DüV-Bolap'!A:AA,27,FALSE))))))</f>
        <v/>
      </c>
    </row>
    <row r="369" spans="1:20" ht="15.75">
      <c r="A369" s="354">
        <v>365</v>
      </c>
      <c r="B369" s="493"/>
      <c r="C369" s="313"/>
      <c r="D369" s="313"/>
      <c r="E369" s="559"/>
      <c r="F369" s="314"/>
      <c r="G369" s="309"/>
      <c r="H369" s="309"/>
      <c r="I369" s="309"/>
      <c r="J369" s="310"/>
      <c r="K369" s="461"/>
      <c r="L369" s="310"/>
      <c r="M369" s="310"/>
      <c r="N369" s="310"/>
      <c r="O369" s="310"/>
      <c r="P369" s="310"/>
      <c r="Q369" s="464"/>
      <c r="R369" s="483" t="str">
        <f>IF(H369="","",IF(H369&gt;39,"E",VLOOKUP(H369,'Boden DüV-Bolap'!A:B,2,FALSE)))</f>
        <v/>
      </c>
      <c r="S369" s="484" t="str">
        <f>IF(OR(I369="",F369=""),"",IF(I369&gt;39,"E",IF(F369="leicht",VLOOKUP(I369,'Boden DüV-Bolap'!A:Q,7,FALSE),IF(F369="mittel",VLOOKUP(I369,'Boden DüV-Bolap'!A:K,11,FALSE),IF(F369="schwer",VLOOKUP(I369,'Boden DüV-Bolap'!A:R,15,FALSE))))))</f>
        <v/>
      </c>
      <c r="T369" s="484" t="str">
        <f>IF(OR(J369="",F369=""),"",IF(J369&gt;39,"E",IF(F369="leicht",VLOOKUP(J369,'Boden DüV-Bolap'!A:AA,19,FALSE),IF(F369="mittel",VLOOKUP(J369,'Boden DüV-Bolap'!A:AA,23,FALSE),IF(F369="schwer",VLOOKUP(J369,'Boden DüV-Bolap'!A:AA,27,FALSE))))))</f>
        <v/>
      </c>
    </row>
    <row r="370" spans="1:20" ht="15.75">
      <c r="A370" s="354">
        <v>366</v>
      </c>
      <c r="B370" s="493"/>
      <c r="C370" s="313"/>
      <c r="D370" s="313"/>
      <c r="E370" s="559"/>
      <c r="F370" s="314"/>
      <c r="G370" s="309"/>
      <c r="H370" s="309"/>
      <c r="I370" s="309"/>
      <c r="J370" s="310"/>
      <c r="K370" s="461"/>
      <c r="L370" s="310"/>
      <c r="M370" s="310"/>
      <c r="N370" s="310"/>
      <c r="O370" s="310"/>
      <c r="P370" s="310"/>
      <c r="Q370" s="464"/>
      <c r="R370" s="483" t="str">
        <f>IF(H370="","",IF(H370&gt;39,"E",VLOOKUP(H370,'Boden DüV-Bolap'!A:B,2,FALSE)))</f>
        <v/>
      </c>
      <c r="S370" s="484" t="str">
        <f>IF(OR(I370="",F370=""),"",IF(I370&gt;39,"E",IF(F370="leicht",VLOOKUP(I370,'Boden DüV-Bolap'!A:Q,7,FALSE),IF(F370="mittel",VLOOKUP(I370,'Boden DüV-Bolap'!A:K,11,FALSE),IF(F370="schwer",VLOOKUP(I370,'Boden DüV-Bolap'!A:R,15,FALSE))))))</f>
        <v/>
      </c>
      <c r="T370" s="484" t="str">
        <f>IF(OR(J370="",F370=""),"",IF(J370&gt;39,"E",IF(F370="leicht",VLOOKUP(J370,'Boden DüV-Bolap'!A:AA,19,FALSE),IF(F370="mittel",VLOOKUP(J370,'Boden DüV-Bolap'!A:AA,23,FALSE),IF(F370="schwer",VLOOKUP(J370,'Boden DüV-Bolap'!A:AA,27,FALSE))))))</f>
        <v/>
      </c>
    </row>
    <row r="371" spans="1:20" ht="15.75">
      <c r="A371" s="354">
        <v>367</v>
      </c>
      <c r="B371" s="493"/>
      <c r="C371" s="313"/>
      <c r="D371" s="313"/>
      <c r="E371" s="559"/>
      <c r="F371" s="314"/>
      <c r="G371" s="309"/>
      <c r="H371" s="309"/>
      <c r="I371" s="309"/>
      <c r="J371" s="310"/>
      <c r="K371" s="461"/>
      <c r="L371" s="310"/>
      <c r="M371" s="310"/>
      <c r="N371" s="310"/>
      <c r="O371" s="310"/>
      <c r="P371" s="310"/>
      <c r="Q371" s="464"/>
      <c r="R371" s="483" t="str">
        <f>IF(H371="","",IF(H371&gt;39,"E",VLOOKUP(H371,'Boden DüV-Bolap'!A:B,2,FALSE)))</f>
        <v/>
      </c>
      <c r="S371" s="484" t="str">
        <f>IF(OR(I371="",F371=""),"",IF(I371&gt;39,"E",IF(F371="leicht",VLOOKUP(I371,'Boden DüV-Bolap'!A:Q,7,FALSE),IF(F371="mittel",VLOOKUP(I371,'Boden DüV-Bolap'!A:K,11,FALSE),IF(F371="schwer",VLOOKUP(I371,'Boden DüV-Bolap'!A:R,15,FALSE))))))</f>
        <v/>
      </c>
      <c r="T371" s="484" t="str">
        <f>IF(OR(J371="",F371=""),"",IF(J371&gt;39,"E",IF(F371="leicht",VLOOKUP(J371,'Boden DüV-Bolap'!A:AA,19,FALSE),IF(F371="mittel",VLOOKUP(J371,'Boden DüV-Bolap'!A:AA,23,FALSE),IF(F371="schwer",VLOOKUP(J371,'Boden DüV-Bolap'!A:AA,27,FALSE))))))</f>
        <v/>
      </c>
    </row>
    <row r="372" spans="1:20" ht="15.75">
      <c r="A372" s="354">
        <v>368</v>
      </c>
      <c r="B372" s="493"/>
      <c r="C372" s="313"/>
      <c r="D372" s="313"/>
      <c r="E372" s="559"/>
      <c r="F372" s="314"/>
      <c r="G372" s="309"/>
      <c r="H372" s="309"/>
      <c r="I372" s="309"/>
      <c r="J372" s="310"/>
      <c r="K372" s="461"/>
      <c r="L372" s="310"/>
      <c r="M372" s="310"/>
      <c r="N372" s="310"/>
      <c r="O372" s="310"/>
      <c r="P372" s="310"/>
      <c r="Q372" s="464"/>
      <c r="R372" s="483" t="str">
        <f>IF(H372="","",IF(H372&gt;39,"E",VLOOKUP(H372,'Boden DüV-Bolap'!A:B,2,FALSE)))</f>
        <v/>
      </c>
      <c r="S372" s="484" t="str">
        <f>IF(OR(I372="",F372=""),"",IF(I372&gt;39,"E",IF(F372="leicht",VLOOKUP(I372,'Boden DüV-Bolap'!A:Q,7,FALSE),IF(F372="mittel",VLOOKUP(I372,'Boden DüV-Bolap'!A:K,11,FALSE),IF(F372="schwer",VLOOKUP(I372,'Boden DüV-Bolap'!A:R,15,FALSE))))))</f>
        <v/>
      </c>
      <c r="T372" s="484" t="str">
        <f>IF(OR(J372="",F372=""),"",IF(J372&gt;39,"E",IF(F372="leicht",VLOOKUP(J372,'Boden DüV-Bolap'!A:AA,19,FALSE),IF(F372="mittel",VLOOKUP(J372,'Boden DüV-Bolap'!A:AA,23,FALSE),IF(F372="schwer",VLOOKUP(J372,'Boden DüV-Bolap'!A:AA,27,FALSE))))))</f>
        <v/>
      </c>
    </row>
    <row r="373" spans="1:20" ht="15.75">
      <c r="A373" s="354">
        <v>369</v>
      </c>
      <c r="B373" s="493"/>
      <c r="C373" s="313"/>
      <c r="D373" s="313"/>
      <c r="E373" s="559"/>
      <c r="F373" s="314"/>
      <c r="G373" s="309"/>
      <c r="H373" s="309"/>
      <c r="I373" s="309"/>
      <c r="J373" s="310"/>
      <c r="K373" s="461"/>
      <c r="L373" s="310"/>
      <c r="M373" s="310"/>
      <c r="N373" s="310"/>
      <c r="O373" s="310"/>
      <c r="P373" s="310"/>
      <c r="Q373" s="464"/>
      <c r="R373" s="483" t="str">
        <f>IF(H373="","",IF(H373&gt;39,"E",VLOOKUP(H373,'Boden DüV-Bolap'!A:B,2,FALSE)))</f>
        <v/>
      </c>
      <c r="S373" s="484" t="str">
        <f>IF(OR(I373="",F373=""),"",IF(I373&gt;39,"E",IF(F373="leicht",VLOOKUP(I373,'Boden DüV-Bolap'!A:Q,7,FALSE),IF(F373="mittel",VLOOKUP(I373,'Boden DüV-Bolap'!A:K,11,FALSE),IF(F373="schwer",VLOOKUP(I373,'Boden DüV-Bolap'!A:R,15,FALSE))))))</f>
        <v/>
      </c>
      <c r="T373" s="484" t="str">
        <f>IF(OR(J373="",F373=""),"",IF(J373&gt;39,"E",IF(F373="leicht",VLOOKUP(J373,'Boden DüV-Bolap'!A:AA,19,FALSE),IF(F373="mittel",VLOOKUP(J373,'Boden DüV-Bolap'!A:AA,23,FALSE),IF(F373="schwer",VLOOKUP(J373,'Boden DüV-Bolap'!A:AA,27,FALSE))))))</f>
        <v/>
      </c>
    </row>
    <row r="374" spans="1:20" ht="15.75">
      <c r="A374" s="354">
        <v>370</v>
      </c>
      <c r="B374" s="493"/>
      <c r="C374" s="313"/>
      <c r="D374" s="313"/>
      <c r="E374" s="559"/>
      <c r="F374" s="314"/>
      <c r="G374" s="309"/>
      <c r="H374" s="309"/>
      <c r="I374" s="309"/>
      <c r="J374" s="310"/>
      <c r="K374" s="461"/>
      <c r="L374" s="310"/>
      <c r="M374" s="310"/>
      <c r="N374" s="310"/>
      <c r="O374" s="310"/>
      <c r="P374" s="310"/>
      <c r="Q374" s="464"/>
      <c r="R374" s="483" t="str">
        <f>IF(H374="","",IF(H374&gt;39,"E",VLOOKUP(H374,'Boden DüV-Bolap'!A:B,2,FALSE)))</f>
        <v/>
      </c>
      <c r="S374" s="484" t="str">
        <f>IF(OR(I374="",F374=""),"",IF(I374&gt;39,"E",IF(F374="leicht",VLOOKUP(I374,'Boden DüV-Bolap'!A:Q,7,FALSE),IF(F374="mittel",VLOOKUP(I374,'Boden DüV-Bolap'!A:K,11,FALSE),IF(F374="schwer",VLOOKUP(I374,'Boden DüV-Bolap'!A:R,15,FALSE))))))</f>
        <v/>
      </c>
      <c r="T374" s="484" t="str">
        <f>IF(OR(J374="",F374=""),"",IF(J374&gt;39,"E",IF(F374="leicht",VLOOKUP(J374,'Boden DüV-Bolap'!A:AA,19,FALSE),IF(F374="mittel",VLOOKUP(J374,'Boden DüV-Bolap'!A:AA,23,FALSE),IF(F374="schwer",VLOOKUP(J374,'Boden DüV-Bolap'!A:AA,27,FALSE))))))</f>
        <v/>
      </c>
    </row>
    <row r="375" spans="1:20" ht="15.75">
      <c r="A375" s="354">
        <v>371</v>
      </c>
      <c r="B375" s="493"/>
      <c r="C375" s="313"/>
      <c r="D375" s="313"/>
      <c r="E375" s="559"/>
      <c r="F375" s="314"/>
      <c r="G375" s="309"/>
      <c r="H375" s="309"/>
      <c r="I375" s="309"/>
      <c r="J375" s="310"/>
      <c r="K375" s="461"/>
      <c r="L375" s="310"/>
      <c r="M375" s="310"/>
      <c r="N375" s="310"/>
      <c r="O375" s="310"/>
      <c r="P375" s="310"/>
      <c r="Q375" s="464"/>
      <c r="R375" s="483" t="str">
        <f>IF(H375="","",IF(H375&gt;39,"E",VLOOKUP(H375,'Boden DüV-Bolap'!A:B,2,FALSE)))</f>
        <v/>
      </c>
      <c r="S375" s="484" t="str">
        <f>IF(OR(I375="",F375=""),"",IF(I375&gt;39,"E",IF(F375="leicht",VLOOKUP(I375,'Boden DüV-Bolap'!A:Q,7,FALSE),IF(F375="mittel",VLOOKUP(I375,'Boden DüV-Bolap'!A:K,11,FALSE),IF(F375="schwer",VLOOKUP(I375,'Boden DüV-Bolap'!A:R,15,FALSE))))))</f>
        <v/>
      </c>
      <c r="T375" s="484" t="str">
        <f>IF(OR(J375="",F375=""),"",IF(J375&gt;39,"E",IF(F375="leicht",VLOOKUP(J375,'Boden DüV-Bolap'!A:AA,19,FALSE),IF(F375="mittel",VLOOKUP(J375,'Boden DüV-Bolap'!A:AA,23,FALSE),IF(F375="schwer",VLOOKUP(J375,'Boden DüV-Bolap'!A:AA,27,FALSE))))))</f>
        <v/>
      </c>
    </row>
    <row r="376" spans="1:20" ht="15.75">
      <c r="A376" s="354">
        <v>372</v>
      </c>
      <c r="B376" s="493"/>
      <c r="C376" s="313"/>
      <c r="D376" s="313"/>
      <c r="E376" s="559"/>
      <c r="F376" s="314"/>
      <c r="G376" s="309"/>
      <c r="H376" s="309"/>
      <c r="I376" s="309"/>
      <c r="J376" s="310"/>
      <c r="K376" s="461"/>
      <c r="L376" s="310"/>
      <c r="M376" s="310"/>
      <c r="N376" s="310"/>
      <c r="O376" s="310"/>
      <c r="P376" s="310"/>
      <c r="Q376" s="464"/>
      <c r="R376" s="483" t="str">
        <f>IF(H376="","",IF(H376&gt;39,"E",VLOOKUP(H376,'Boden DüV-Bolap'!A:B,2,FALSE)))</f>
        <v/>
      </c>
      <c r="S376" s="484" t="str">
        <f>IF(OR(I376="",F376=""),"",IF(I376&gt;39,"E",IF(F376="leicht",VLOOKUP(I376,'Boden DüV-Bolap'!A:Q,7,FALSE),IF(F376="mittel",VLOOKUP(I376,'Boden DüV-Bolap'!A:K,11,FALSE),IF(F376="schwer",VLOOKUP(I376,'Boden DüV-Bolap'!A:R,15,FALSE))))))</f>
        <v/>
      </c>
      <c r="T376" s="484" t="str">
        <f>IF(OR(J376="",F376=""),"",IF(J376&gt;39,"E",IF(F376="leicht",VLOOKUP(J376,'Boden DüV-Bolap'!A:AA,19,FALSE),IF(F376="mittel",VLOOKUP(J376,'Boden DüV-Bolap'!A:AA,23,FALSE),IF(F376="schwer",VLOOKUP(J376,'Boden DüV-Bolap'!A:AA,27,FALSE))))))</f>
        <v/>
      </c>
    </row>
    <row r="377" spans="1:20" ht="15.75">
      <c r="A377" s="354">
        <v>373</v>
      </c>
      <c r="B377" s="493"/>
      <c r="C377" s="313"/>
      <c r="D377" s="313"/>
      <c r="E377" s="559"/>
      <c r="F377" s="314"/>
      <c r="G377" s="309"/>
      <c r="H377" s="309"/>
      <c r="I377" s="309"/>
      <c r="J377" s="310"/>
      <c r="K377" s="461"/>
      <c r="L377" s="310"/>
      <c r="M377" s="310"/>
      <c r="N377" s="310"/>
      <c r="O377" s="310"/>
      <c r="P377" s="310"/>
      <c r="Q377" s="464"/>
      <c r="R377" s="483" t="str">
        <f>IF(H377="","",IF(H377&gt;39,"E",VLOOKUP(H377,'Boden DüV-Bolap'!A:B,2,FALSE)))</f>
        <v/>
      </c>
      <c r="S377" s="484" t="str">
        <f>IF(OR(I377="",F377=""),"",IF(I377&gt;39,"E",IF(F377="leicht",VLOOKUP(I377,'Boden DüV-Bolap'!A:Q,7,FALSE),IF(F377="mittel",VLOOKUP(I377,'Boden DüV-Bolap'!A:K,11,FALSE),IF(F377="schwer",VLOOKUP(I377,'Boden DüV-Bolap'!A:R,15,FALSE))))))</f>
        <v/>
      </c>
      <c r="T377" s="484" t="str">
        <f>IF(OR(J377="",F377=""),"",IF(J377&gt;39,"E",IF(F377="leicht",VLOOKUP(J377,'Boden DüV-Bolap'!A:AA,19,FALSE),IF(F377="mittel",VLOOKUP(J377,'Boden DüV-Bolap'!A:AA,23,FALSE),IF(F377="schwer",VLOOKUP(J377,'Boden DüV-Bolap'!A:AA,27,FALSE))))))</f>
        <v/>
      </c>
    </row>
    <row r="378" spans="1:20" ht="15.75">
      <c r="A378" s="354">
        <v>374</v>
      </c>
      <c r="B378" s="493"/>
      <c r="C378" s="313"/>
      <c r="D378" s="313"/>
      <c r="E378" s="559"/>
      <c r="F378" s="314"/>
      <c r="G378" s="309"/>
      <c r="H378" s="309"/>
      <c r="I378" s="309"/>
      <c r="J378" s="310"/>
      <c r="K378" s="461"/>
      <c r="L378" s="310"/>
      <c r="M378" s="310"/>
      <c r="N378" s="310"/>
      <c r="O378" s="310"/>
      <c r="P378" s="310"/>
      <c r="Q378" s="464"/>
      <c r="R378" s="483" t="str">
        <f>IF(H378="","",IF(H378&gt;39,"E",VLOOKUP(H378,'Boden DüV-Bolap'!A:B,2,FALSE)))</f>
        <v/>
      </c>
      <c r="S378" s="484" t="str">
        <f>IF(OR(I378="",F378=""),"",IF(I378&gt;39,"E",IF(F378="leicht",VLOOKUP(I378,'Boden DüV-Bolap'!A:Q,7,FALSE),IF(F378="mittel",VLOOKUP(I378,'Boden DüV-Bolap'!A:K,11,FALSE),IF(F378="schwer",VLOOKUP(I378,'Boden DüV-Bolap'!A:R,15,FALSE))))))</f>
        <v/>
      </c>
      <c r="T378" s="484" t="str">
        <f>IF(OR(J378="",F378=""),"",IF(J378&gt;39,"E",IF(F378="leicht",VLOOKUP(J378,'Boden DüV-Bolap'!A:AA,19,FALSE),IF(F378="mittel",VLOOKUP(J378,'Boden DüV-Bolap'!A:AA,23,FALSE),IF(F378="schwer",VLOOKUP(J378,'Boden DüV-Bolap'!A:AA,27,FALSE))))))</f>
        <v/>
      </c>
    </row>
    <row r="379" spans="1:20" ht="15.75">
      <c r="A379" s="354">
        <v>375</v>
      </c>
      <c r="B379" s="493"/>
      <c r="C379" s="313"/>
      <c r="D379" s="313"/>
      <c r="E379" s="559"/>
      <c r="F379" s="314"/>
      <c r="G379" s="309"/>
      <c r="H379" s="309"/>
      <c r="I379" s="309"/>
      <c r="J379" s="310"/>
      <c r="K379" s="461"/>
      <c r="L379" s="310"/>
      <c r="M379" s="310"/>
      <c r="N379" s="310"/>
      <c r="O379" s="310"/>
      <c r="P379" s="310"/>
      <c r="Q379" s="464"/>
      <c r="R379" s="483" t="str">
        <f>IF(H379="","",IF(H379&gt;39,"E",VLOOKUP(H379,'Boden DüV-Bolap'!A:B,2,FALSE)))</f>
        <v/>
      </c>
      <c r="S379" s="484" t="str">
        <f>IF(OR(I379="",F379=""),"",IF(I379&gt;39,"E",IF(F379="leicht",VLOOKUP(I379,'Boden DüV-Bolap'!A:Q,7,FALSE),IF(F379="mittel",VLOOKUP(I379,'Boden DüV-Bolap'!A:K,11,FALSE),IF(F379="schwer",VLOOKUP(I379,'Boden DüV-Bolap'!A:R,15,FALSE))))))</f>
        <v/>
      </c>
      <c r="T379" s="484" t="str">
        <f>IF(OR(J379="",F379=""),"",IF(J379&gt;39,"E",IF(F379="leicht",VLOOKUP(J379,'Boden DüV-Bolap'!A:AA,19,FALSE),IF(F379="mittel",VLOOKUP(J379,'Boden DüV-Bolap'!A:AA,23,FALSE),IF(F379="schwer",VLOOKUP(J379,'Boden DüV-Bolap'!A:AA,27,FALSE))))))</f>
        <v/>
      </c>
    </row>
    <row r="380" spans="1:20" ht="15.75">
      <c r="A380" s="354">
        <v>376</v>
      </c>
      <c r="B380" s="493"/>
      <c r="C380" s="313"/>
      <c r="D380" s="313"/>
      <c r="E380" s="559"/>
      <c r="F380" s="314"/>
      <c r="G380" s="309"/>
      <c r="H380" s="309"/>
      <c r="I380" s="309"/>
      <c r="J380" s="310"/>
      <c r="K380" s="461"/>
      <c r="L380" s="310"/>
      <c r="M380" s="310"/>
      <c r="N380" s="310"/>
      <c r="O380" s="310"/>
      <c r="P380" s="310"/>
      <c r="Q380" s="464"/>
      <c r="R380" s="483" t="str">
        <f>IF(H380="","",IF(H380&gt;39,"E",VLOOKUP(H380,'Boden DüV-Bolap'!A:B,2,FALSE)))</f>
        <v/>
      </c>
      <c r="S380" s="484" t="str">
        <f>IF(OR(I380="",F380=""),"",IF(I380&gt;39,"E",IF(F380="leicht",VLOOKUP(I380,'Boden DüV-Bolap'!A:Q,7,FALSE),IF(F380="mittel",VLOOKUP(I380,'Boden DüV-Bolap'!A:K,11,FALSE),IF(F380="schwer",VLOOKUP(I380,'Boden DüV-Bolap'!A:R,15,FALSE))))))</f>
        <v/>
      </c>
      <c r="T380" s="484" t="str">
        <f>IF(OR(J380="",F380=""),"",IF(J380&gt;39,"E",IF(F380="leicht",VLOOKUP(J380,'Boden DüV-Bolap'!A:AA,19,FALSE),IF(F380="mittel",VLOOKUP(J380,'Boden DüV-Bolap'!A:AA,23,FALSE),IF(F380="schwer",VLOOKUP(J380,'Boden DüV-Bolap'!A:AA,27,FALSE))))))</f>
        <v/>
      </c>
    </row>
    <row r="381" spans="1:20" ht="15.75">
      <c r="A381" s="354">
        <v>377</v>
      </c>
      <c r="B381" s="493"/>
      <c r="C381" s="313"/>
      <c r="D381" s="313"/>
      <c r="E381" s="559"/>
      <c r="F381" s="314"/>
      <c r="G381" s="309"/>
      <c r="H381" s="309"/>
      <c r="I381" s="309"/>
      <c r="J381" s="310"/>
      <c r="K381" s="461"/>
      <c r="L381" s="310"/>
      <c r="M381" s="310"/>
      <c r="N381" s="310"/>
      <c r="O381" s="310"/>
      <c r="P381" s="310"/>
      <c r="Q381" s="464"/>
      <c r="R381" s="483" t="str">
        <f>IF(H381="","",IF(H381&gt;39,"E",VLOOKUP(H381,'Boden DüV-Bolap'!A:B,2,FALSE)))</f>
        <v/>
      </c>
      <c r="S381" s="484" t="str">
        <f>IF(OR(I381="",F381=""),"",IF(I381&gt;39,"E",IF(F381="leicht",VLOOKUP(I381,'Boden DüV-Bolap'!A:Q,7,FALSE),IF(F381="mittel",VLOOKUP(I381,'Boden DüV-Bolap'!A:K,11,FALSE),IF(F381="schwer",VLOOKUP(I381,'Boden DüV-Bolap'!A:R,15,FALSE))))))</f>
        <v/>
      </c>
      <c r="T381" s="484" t="str">
        <f>IF(OR(J381="",F381=""),"",IF(J381&gt;39,"E",IF(F381="leicht",VLOOKUP(J381,'Boden DüV-Bolap'!A:AA,19,FALSE),IF(F381="mittel",VLOOKUP(J381,'Boden DüV-Bolap'!A:AA,23,FALSE),IF(F381="schwer",VLOOKUP(J381,'Boden DüV-Bolap'!A:AA,27,FALSE))))))</f>
        <v/>
      </c>
    </row>
    <row r="382" spans="1:20" ht="15.75">
      <c r="A382" s="354">
        <v>378</v>
      </c>
      <c r="B382" s="493"/>
      <c r="C382" s="313"/>
      <c r="D382" s="313"/>
      <c r="E382" s="559"/>
      <c r="F382" s="314"/>
      <c r="G382" s="309"/>
      <c r="H382" s="309"/>
      <c r="I382" s="309"/>
      <c r="J382" s="310"/>
      <c r="K382" s="461"/>
      <c r="L382" s="310"/>
      <c r="M382" s="310"/>
      <c r="N382" s="310"/>
      <c r="O382" s="310"/>
      <c r="P382" s="310"/>
      <c r="Q382" s="464"/>
      <c r="R382" s="483" t="str">
        <f>IF(H382="","",IF(H382&gt;39,"E",VLOOKUP(H382,'Boden DüV-Bolap'!A:B,2,FALSE)))</f>
        <v/>
      </c>
      <c r="S382" s="484" t="str">
        <f>IF(OR(I382="",F382=""),"",IF(I382&gt;39,"E",IF(F382="leicht",VLOOKUP(I382,'Boden DüV-Bolap'!A:Q,7,FALSE),IF(F382="mittel",VLOOKUP(I382,'Boden DüV-Bolap'!A:K,11,FALSE),IF(F382="schwer",VLOOKUP(I382,'Boden DüV-Bolap'!A:R,15,FALSE))))))</f>
        <v/>
      </c>
      <c r="T382" s="484" t="str">
        <f>IF(OR(J382="",F382=""),"",IF(J382&gt;39,"E",IF(F382="leicht",VLOOKUP(J382,'Boden DüV-Bolap'!A:AA,19,FALSE),IF(F382="mittel",VLOOKUP(J382,'Boden DüV-Bolap'!A:AA,23,FALSE),IF(F382="schwer",VLOOKUP(J382,'Boden DüV-Bolap'!A:AA,27,FALSE))))))</f>
        <v/>
      </c>
    </row>
    <row r="383" spans="1:20" ht="15.75">
      <c r="A383" s="354">
        <v>379</v>
      </c>
      <c r="B383" s="493"/>
      <c r="C383" s="313"/>
      <c r="D383" s="313"/>
      <c r="E383" s="559"/>
      <c r="F383" s="314"/>
      <c r="G383" s="309"/>
      <c r="H383" s="309"/>
      <c r="I383" s="309"/>
      <c r="J383" s="310"/>
      <c r="K383" s="461"/>
      <c r="L383" s="310"/>
      <c r="M383" s="310"/>
      <c r="N383" s="310"/>
      <c r="O383" s="310"/>
      <c r="P383" s="310"/>
      <c r="Q383" s="464"/>
      <c r="R383" s="483" t="str">
        <f>IF(H383="","",IF(H383&gt;39,"E",VLOOKUP(H383,'Boden DüV-Bolap'!A:B,2,FALSE)))</f>
        <v/>
      </c>
      <c r="S383" s="484" t="str">
        <f>IF(OR(I383="",F383=""),"",IF(I383&gt;39,"E",IF(F383="leicht",VLOOKUP(I383,'Boden DüV-Bolap'!A:Q,7,FALSE),IF(F383="mittel",VLOOKUP(I383,'Boden DüV-Bolap'!A:K,11,FALSE),IF(F383="schwer",VLOOKUP(I383,'Boden DüV-Bolap'!A:R,15,FALSE))))))</f>
        <v/>
      </c>
      <c r="T383" s="484" t="str">
        <f>IF(OR(J383="",F383=""),"",IF(J383&gt;39,"E",IF(F383="leicht",VLOOKUP(J383,'Boden DüV-Bolap'!A:AA,19,FALSE),IF(F383="mittel",VLOOKUP(J383,'Boden DüV-Bolap'!A:AA,23,FALSE),IF(F383="schwer",VLOOKUP(J383,'Boden DüV-Bolap'!A:AA,27,FALSE))))))</f>
        <v/>
      </c>
    </row>
    <row r="384" spans="1:20" ht="15.75">
      <c r="A384" s="354">
        <v>380</v>
      </c>
      <c r="B384" s="493"/>
      <c r="C384" s="313"/>
      <c r="D384" s="313"/>
      <c r="E384" s="559"/>
      <c r="F384" s="314"/>
      <c r="G384" s="309"/>
      <c r="H384" s="309"/>
      <c r="I384" s="309"/>
      <c r="J384" s="310"/>
      <c r="K384" s="461"/>
      <c r="L384" s="310"/>
      <c r="M384" s="310"/>
      <c r="N384" s="310"/>
      <c r="O384" s="310"/>
      <c r="P384" s="310"/>
      <c r="Q384" s="464"/>
      <c r="R384" s="483" t="str">
        <f>IF(H384="","",IF(H384&gt;39,"E",VLOOKUP(H384,'Boden DüV-Bolap'!A:B,2,FALSE)))</f>
        <v/>
      </c>
      <c r="S384" s="484" t="str">
        <f>IF(OR(I384="",F384=""),"",IF(I384&gt;39,"E",IF(F384="leicht",VLOOKUP(I384,'Boden DüV-Bolap'!A:Q,7,FALSE),IF(F384="mittel",VLOOKUP(I384,'Boden DüV-Bolap'!A:K,11,FALSE),IF(F384="schwer",VLOOKUP(I384,'Boden DüV-Bolap'!A:R,15,FALSE))))))</f>
        <v/>
      </c>
      <c r="T384" s="484" t="str">
        <f>IF(OR(J384="",F384=""),"",IF(J384&gt;39,"E",IF(F384="leicht",VLOOKUP(J384,'Boden DüV-Bolap'!A:AA,19,FALSE),IF(F384="mittel",VLOOKUP(J384,'Boden DüV-Bolap'!A:AA,23,FALSE),IF(F384="schwer",VLOOKUP(J384,'Boden DüV-Bolap'!A:AA,27,FALSE))))))</f>
        <v/>
      </c>
    </row>
    <row r="385" spans="1:20" ht="15.75">
      <c r="A385" s="354">
        <v>381</v>
      </c>
      <c r="B385" s="493"/>
      <c r="C385" s="313"/>
      <c r="D385" s="313"/>
      <c r="E385" s="559"/>
      <c r="F385" s="314"/>
      <c r="G385" s="309"/>
      <c r="H385" s="309"/>
      <c r="I385" s="309"/>
      <c r="J385" s="310"/>
      <c r="K385" s="461"/>
      <c r="L385" s="310"/>
      <c r="M385" s="310"/>
      <c r="N385" s="310"/>
      <c r="O385" s="310"/>
      <c r="P385" s="310"/>
      <c r="Q385" s="464"/>
      <c r="R385" s="483" t="str">
        <f>IF(H385="","",IF(H385&gt;39,"E",VLOOKUP(H385,'Boden DüV-Bolap'!A:B,2,FALSE)))</f>
        <v/>
      </c>
      <c r="S385" s="484" t="str">
        <f>IF(OR(I385="",F385=""),"",IF(I385&gt;39,"E",IF(F385="leicht",VLOOKUP(I385,'Boden DüV-Bolap'!A:Q,7,FALSE),IF(F385="mittel",VLOOKUP(I385,'Boden DüV-Bolap'!A:K,11,FALSE),IF(F385="schwer",VLOOKUP(I385,'Boden DüV-Bolap'!A:R,15,FALSE))))))</f>
        <v/>
      </c>
      <c r="T385" s="484" t="str">
        <f>IF(OR(J385="",F385=""),"",IF(J385&gt;39,"E",IF(F385="leicht",VLOOKUP(J385,'Boden DüV-Bolap'!A:AA,19,FALSE),IF(F385="mittel",VLOOKUP(J385,'Boden DüV-Bolap'!A:AA,23,FALSE),IF(F385="schwer",VLOOKUP(J385,'Boden DüV-Bolap'!A:AA,27,FALSE))))))</f>
        <v/>
      </c>
    </row>
    <row r="386" spans="1:20" ht="15.75">
      <c r="A386" s="354">
        <v>382</v>
      </c>
      <c r="B386" s="493"/>
      <c r="C386" s="313"/>
      <c r="D386" s="313"/>
      <c r="E386" s="559"/>
      <c r="F386" s="314"/>
      <c r="G386" s="309"/>
      <c r="H386" s="309"/>
      <c r="I386" s="309"/>
      <c r="J386" s="310"/>
      <c r="K386" s="461"/>
      <c r="L386" s="310"/>
      <c r="M386" s="310"/>
      <c r="N386" s="310"/>
      <c r="O386" s="310"/>
      <c r="P386" s="310"/>
      <c r="Q386" s="464"/>
      <c r="R386" s="483" t="str">
        <f>IF(H386="","",IF(H386&gt;39,"E",VLOOKUP(H386,'Boden DüV-Bolap'!A:B,2,FALSE)))</f>
        <v/>
      </c>
      <c r="S386" s="484" t="str">
        <f>IF(OR(I386="",F386=""),"",IF(I386&gt;39,"E",IF(F386="leicht",VLOOKUP(I386,'Boden DüV-Bolap'!A:Q,7,FALSE),IF(F386="mittel",VLOOKUP(I386,'Boden DüV-Bolap'!A:K,11,FALSE),IF(F386="schwer",VLOOKUP(I386,'Boden DüV-Bolap'!A:R,15,FALSE))))))</f>
        <v/>
      </c>
      <c r="T386" s="484" t="str">
        <f>IF(OR(J386="",F386=""),"",IF(J386&gt;39,"E",IF(F386="leicht",VLOOKUP(J386,'Boden DüV-Bolap'!A:AA,19,FALSE),IF(F386="mittel",VLOOKUP(J386,'Boden DüV-Bolap'!A:AA,23,FALSE),IF(F386="schwer",VLOOKUP(J386,'Boden DüV-Bolap'!A:AA,27,FALSE))))))</f>
        <v/>
      </c>
    </row>
    <row r="387" spans="1:20" ht="15.75">
      <c r="A387" s="354">
        <v>383</v>
      </c>
      <c r="B387" s="493"/>
      <c r="C387" s="313"/>
      <c r="D387" s="313"/>
      <c r="E387" s="559"/>
      <c r="F387" s="314"/>
      <c r="G387" s="309"/>
      <c r="H387" s="309"/>
      <c r="I387" s="309"/>
      <c r="J387" s="310"/>
      <c r="K387" s="461"/>
      <c r="L387" s="310"/>
      <c r="M387" s="310"/>
      <c r="N387" s="310"/>
      <c r="O387" s="310"/>
      <c r="P387" s="310"/>
      <c r="Q387" s="464"/>
      <c r="R387" s="483" t="str">
        <f>IF(H387="","",IF(H387&gt;39,"E",VLOOKUP(H387,'Boden DüV-Bolap'!A:B,2,FALSE)))</f>
        <v/>
      </c>
      <c r="S387" s="484" t="str">
        <f>IF(OR(I387="",F387=""),"",IF(I387&gt;39,"E",IF(F387="leicht",VLOOKUP(I387,'Boden DüV-Bolap'!A:Q,7,FALSE),IF(F387="mittel",VLOOKUP(I387,'Boden DüV-Bolap'!A:K,11,FALSE),IF(F387="schwer",VLOOKUP(I387,'Boden DüV-Bolap'!A:R,15,FALSE))))))</f>
        <v/>
      </c>
      <c r="T387" s="484" t="str">
        <f>IF(OR(J387="",F387=""),"",IF(J387&gt;39,"E",IF(F387="leicht",VLOOKUP(J387,'Boden DüV-Bolap'!A:AA,19,FALSE),IF(F387="mittel",VLOOKUP(J387,'Boden DüV-Bolap'!A:AA,23,FALSE),IF(F387="schwer",VLOOKUP(J387,'Boden DüV-Bolap'!A:AA,27,FALSE))))))</f>
        <v/>
      </c>
    </row>
    <row r="388" spans="1:20" ht="15.75">
      <c r="A388" s="354">
        <v>384</v>
      </c>
      <c r="B388" s="493"/>
      <c r="C388" s="313"/>
      <c r="D388" s="313"/>
      <c r="E388" s="559"/>
      <c r="F388" s="314"/>
      <c r="G388" s="309"/>
      <c r="H388" s="309"/>
      <c r="I388" s="309"/>
      <c r="J388" s="310"/>
      <c r="K388" s="461"/>
      <c r="L388" s="310"/>
      <c r="M388" s="310"/>
      <c r="N388" s="310"/>
      <c r="O388" s="310"/>
      <c r="P388" s="310"/>
      <c r="Q388" s="464"/>
      <c r="R388" s="483" t="str">
        <f>IF(H388="","",IF(H388&gt;39,"E",VLOOKUP(H388,'Boden DüV-Bolap'!A:B,2,FALSE)))</f>
        <v/>
      </c>
      <c r="S388" s="484" t="str">
        <f>IF(OR(I388="",F388=""),"",IF(I388&gt;39,"E",IF(F388="leicht",VLOOKUP(I388,'Boden DüV-Bolap'!A:Q,7,FALSE),IF(F388="mittel",VLOOKUP(I388,'Boden DüV-Bolap'!A:K,11,FALSE),IF(F388="schwer",VLOOKUP(I388,'Boden DüV-Bolap'!A:R,15,FALSE))))))</f>
        <v/>
      </c>
      <c r="T388" s="484" t="str">
        <f>IF(OR(J388="",F388=""),"",IF(J388&gt;39,"E",IF(F388="leicht",VLOOKUP(J388,'Boden DüV-Bolap'!A:AA,19,FALSE),IF(F388="mittel",VLOOKUP(J388,'Boden DüV-Bolap'!A:AA,23,FALSE),IF(F388="schwer",VLOOKUP(J388,'Boden DüV-Bolap'!A:AA,27,FALSE))))))</f>
        <v/>
      </c>
    </row>
    <row r="389" spans="1:20" ht="15.75">
      <c r="A389" s="354">
        <v>385</v>
      </c>
      <c r="B389" s="493"/>
      <c r="C389" s="313"/>
      <c r="D389" s="313"/>
      <c r="E389" s="559"/>
      <c r="F389" s="314"/>
      <c r="G389" s="309"/>
      <c r="H389" s="309"/>
      <c r="I389" s="309"/>
      <c r="J389" s="310"/>
      <c r="K389" s="461"/>
      <c r="L389" s="310"/>
      <c r="M389" s="310"/>
      <c r="N389" s="310"/>
      <c r="O389" s="310"/>
      <c r="P389" s="310"/>
      <c r="Q389" s="464"/>
      <c r="R389" s="483" t="str">
        <f>IF(H389="","",IF(H389&gt;39,"E",VLOOKUP(H389,'Boden DüV-Bolap'!A:B,2,FALSE)))</f>
        <v/>
      </c>
      <c r="S389" s="484" t="str">
        <f>IF(OR(I389="",F389=""),"",IF(I389&gt;39,"E",IF(F389="leicht",VLOOKUP(I389,'Boden DüV-Bolap'!A:Q,7,FALSE),IF(F389="mittel",VLOOKUP(I389,'Boden DüV-Bolap'!A:K,11,FALSE),IF(F389="schwer",VLOOKUP(I389,'Boden DüV-Bolap'!A:R,15,FALSE))))))</f>
        <v/>
      </c>
      <c r="T389" s="484" t="str">
        <f>IF(OR(J389="",F389=""),"",IF(J389&gt;39,"E",IF(F389="leicht",VLOOKUP(J389,'Boden DüV-Bolap'!A:AA,19,FALSE),IF(F389="mittel",VLOOKUP(J389,'Boden DüV-Bolap'!A:AA,23,FALSE),IF(F389="schwer",VLOOKUP(J389,'Boden DüV-Bolap'!A:AA,27,FALSE))))))</f>
        <v/>
      </c>
    </row>
    <row r="390" spans="1:20" ht="15.75">
      <c r="A390" s="354">
        <v>386</v>
      </c>
      <c r="B390" s="493"/>
      <c r="C390" s="313"/>
      <c r="D390" s="313"/>
      <c r="E390" s="559"/>
      <c r="F390" s="314"/>
      <c r="G390" s="309"/>
      <c r="H390" s="309"/>
      <c r="I390" s="309"/>
      <c r="J390" s="310"/>
      <c r="K390" s="461"/>
      <c r="L390" s="310"/>
      <c r="M390" s="310"/>
      <c r="N390" s="310"/>
      <c r="O390" s="310"/>
      <c r="P390" s="310"/>
      <c r="Q390" s="464"/>
      <c r="R390" s="483" t="str">
        <f>IF(H390="","",IF(H390&gt;39,"E",VLOOKUP(H390,'Boden DüV-Bolap'!A:B,2,FALSE)))</f>
        <v/>
      </c>
      <c r="S390" s="484" t="str">
        <f>IF(OR(I390="",F390=""),"",IF(I390&gt;39,"E",IF(F390="leicht",VLOOKUP(I390,'Boden DüV-Bolap'!A:Q,7,FALSE),IF(F390="mittel",VLOOKUP(I390,'Boden DüV-Bolap'!A:K,11,FALSE),IF(F390="schwer",VLOOKUP(I390,'Boden DüV-Bolap'!A:R,15,FALSE))))))</f>
        <v/>
      </c>
      <c r="T390" s="484" t="str">
        <f>IF(OR(J390="",F390=""),"",IF(J390&gt;39,"E",IF(F390="leicht",VLOOKUP(J390,'Boden DüV-Bolap'!A:AA,19,FALSE),IF(F390="mittel",VLOOKUP(J390,'Boden DüV-Bolap'!A:AA,23,FALSE),IF(F390="schwer",VLOOKUP(J390,'Boden DüV-Bolap'!A:AA,27,FALSE))))))</f>
        <v/>
      </c>
    </row>
    <row r="391" spans="1:20" ht="15.75">
      <c r="A391" s="354">
        <v>387</v>
      </c>
      <c r="B391" s="493"/>
      <c r="C391" s="313"/>
      <c r="D391" s="313"/>
      <c r="E391" s="559"/>
      <c r="F391" s="314"/>
      <c r="G391" s="309"/>
      <c r="H391" s="309"/>
      <c r="I391" s="309"/>
      <c r="J391" s="310"/>
      <c r="K391" s="461"/>
      <c r="L391" s="310"/>
      <c r="M391" s="310"/>
      <c r="N391" s="310"/>
      <c r="O391" s="310"/>
      <c r="P391" s="310"/>
      <c r="Q391" s="464"/>
      <c r="R391" s="483" t="str">
        <f>IF(H391="","",IF(H391&gt;39,"E",VLOOKUP(H391,'Boden DüV-Bolap'!A:B,2,FALSE)))</f>
        <v/>
      </c>
      <c r="S391" s="484" t="str">
        <f>IF(OR(I391="",F391=""),"",IF(I391&gt;39,"E",IF(F391="leicht",VLOOKUP(I391,'Boden DüV-Bolap'!A:Q,7,FALSE),IF(F391="mittel",VLOOKUP(I391,'Boden DüV-Bolap'!A:K,11,FALSE),IF(F391="schwer",VLOOKUP(I391,'Boden DüV-Bolap'!A:R,15,FALSE))))))</f>
        <v/>
      </c>
      <c r="T391" s="484" t="str">
        <f>IF(OR(J391="",F391=""),"",IF(J391&gt;39,"E",IF(F391="leicht",VLOOKUP(J391,'Boden DüV-Bolap'!A:AA,19,FALSE),IF(F391="mittel",VLOOKUP(J391,'Boden DüV-Bolap'!A:AA,23,FALSE),IF(F391="schwer",VLOOKUP(J391,'Boden DüV-Bolap'!A:AA,27,FALSE))))))</f>
        <v/>
      </c>
    </row>
    <row r="392" spans="1:20" ht="15.75">
      <c r="A392" s="354">
        <v>388</v>
      </c>
      <c r="B392" s="493"/>
      <c r="C392" s="313"/>
      <c r="D392" s="313"/>
      <c r="E392" s="559"/>
      <c r="F392" s="314"/>
      <c r="G392" s="309"/>
      <c r="H392" s="309"/>
      <c r="I392" s="309"/>
      <c r="J392" s="310"/>
      <c r="K392" s="461"/>
      <c r="L392" s="310"/>
      <c r="M392" s="310"/>
      <c r="N392" s="310"/>
      <c r="O392" s="310"/>
      <c r="P392" s="310"/>
      <c r="Q392" s="464"/>
      <c r="R392" s="483" t="str">
        <f>IF(H392="","",IF(H392&gt;39,"E",VLOOKUP(H392,'Boden DüV-Bolap'!A:B,2,FALSE)))</f>
        <v/>
      </c>
      <c r="S392" s="484" t="str">
        <f>IF(OR(I392="",F392=""),"",IF(I392&gt;39,"E",IF(F392="leicht",VLOOKUP(I392,'Boden DüV-Bolap'!A:Q,7,FALSE),IF(F392="mittel",VLOOKUP(I392,'Boden DüV-Bolap'!A:K,11,FALSE),IF(F392="schwer",VLOOKUP(I392,'Boden DüV-Bolap'!A:R,15,FALSE))))))</f>
        <v/>
      </c>
      <c r="T392" s="484" t="str">
        <f>IF(OR(J392="",F392=""),"",IF(J392&gt;39,"E",IF(F392="leicht",VLOOKUP(J392,'Boden DüV-Bolap'!A:AA,19,FALSE),IF(F392="mittel",VLOOKUP(J392,'Boden DüV-Bolap'!A:AA,23,FALSE),IF(F392="schwer",VLOOKUP(J392,'Boden DüV-Bolap'!A:AA,27,FALSE))))))</f>
        <v/>
      </c>
    </row>
    <row r="393" spans="1:20" ht="15.75">
      <c r="A393" s="354">
        <v>389</v>
      </c>
      <c r="B393" s="493"/>
      <c r="C393" s="313"/>
      <c r="D393" s="313"/>
      <c r="E393" s="559"/>
      <c r="F393" s="314"/>
      <c r="G393" s="309"/>
      <c r="H393" s="309"/>
      <c r="I393" s="309"/>
      <c r="J393" s="310"/>
      <c r="K393" s="461"/>
      <c r="L393" s="310"/>
      <c r="M393" s="310"/>
      <c r="N393" s="310"/>
      <c r="O393" s="310"/>
      <c r="P393" s="310"/>
      <c r="Q393" s="464"/>
      <c r="R393" s="483" t="str">
        <f>IF(H393="","",IF(H393&gt;39,"E",VLOOKUP(H393,'Boden DüV-Bolap'!A:B,2,FALSE)))</f>
        <v/>
      </c>
      <c r="S393" s="484" t="str">
        <f>IF(OR(I393="",F393=""),"",IF(I393&gt;39,"E",IF(F393="leicht",VLOOKUP(I393,'Boden DüV-Bolap'!A:Q,7,FALSE),IF(F393="mittel",VLOOKUP(I393,'Boden DüV-Bolap'!A:K,11,FALSE),IF(F393="schwer",VLOOKUP(I393,'Boden DüV-Bolap'!A:R,15,FALSE))))))</f>
        <v/>
      </c>
      <c r="T393" s="484" t="str">
        <f>IF(OR(J393="",F393=""),"",IF(J393&gt;39,"E",IF(F393="leicht",VLOOKUP(J393,'Boden DüV-Bolap'!A:AA,19,FALSE),IF(F393="mittel",VLOOKUP(J393,'Boden DüV-Bolap'!A:AA,23,FALSE),IF(F393="schwer",VLOOKUP(J393,'Boden DüV-Bolap'!A:AA,27,FALSE))))))</f>
        <v/>
      </c>
    </row>
    <row r="394" spans="1:20" ht="15.75">
      <c r="A394" s="354">
        <v>390</v>
      </c>
      <c r="B394" s="493"/>
      <c r="C394" s="313"/>
      <c r="D394" s="313"/>
      <c r="E394" s="559"/>
      <c r="F394" s="314"/>
      <c r="G394" s="309"/>
      <c r="H394" s="309"/>
      <c r="I394" s="309"/>
      <c r="J394" s="310"/>
      <c r="K394" s="461"/>
      <c r="L394" s="310"/>
      <c r="M394" s="310"/>
      <c r="N394" s="310"/>
      <c r="O394" s="310"/>
      <c r="P394" s="310"/>
      <c r="Q394" s="464"/>
      <c r="R394" s="483" t="str">
        <f>IF(H394="","",IF(H394&gt;39,"E",VLOOKUP(H394,'Boden DüV-Bolap'!A:B,2,FALSE)))</f>
        <v/>
      </c>
      <c r="S394" s="484" t="str">
        <f>IF(OR(I394="",F394=""),"",IF(I394&gt;39,"E",IF(F394="leicht",VLOOKUP(I394,'Boden DüV-Bolap'!A:Q,7,FALSE),IF(F394="mittel",VLOOKUP(I394,'Boden DüV-Bolap'!A:K,11,FALSE),IF(F394="schwer",VLOOKUP(I394,'Boden DüV-Bolap'!A:R,15,FALSE))))))</f>
        <v/>
      </c>
      <c r="T394" s="484" t="str">
        <f>IF(OR(J394="",F394=""),"",IF(J394&gt;39,"E",IF(F394="leicht",VLOOKUP(J394,'Boden DüV-Bolap'!A:AA,19,FALSE),IF(F394="mittel",VLOOKUP(J394,'Boden DüV-Bolap'!A:AA,23,FALSE),IF(F394="schwer",VLOOKUP(J394,'Boden DüV-Bolap'!A:AA,27,FALSE))))))</f>
        <v/>
      </c>
    </row>
    <row r="395" spans="1:20" ht="15.75">
      <c r="A395" s="354">
        <v>391</v>
      </c>
      <c r="B395" s="493"/>
      <c r="C395" s="313"/>
      <c r="D395" s="313"/>
      <c r="E395" s="559"/>
      <c r="F395" s="314"/>
      <c r="G395" s="309"/>
      <c r="H395" s="309"/>
      <c r="I395" s="309"/>
      <c r="J395" s="310"/>
      <c r="K395" s="461"/>
      <c r="L395" s="310"/>
      <c r="M395" s="310"/>
      <c r="N395" s="310"/>
      <c r="O395" s="310"/>
      <c r="P395" s="310"/>
      <c r="Q395" s="464"/>
      <c r="R395" s="483" t="str">
        <f>IF(H395="","",IF(H395&gt;39,"E",VLOOKUP(H395,'Boden DüV-Bolap'!A:B,2,FALSE)))</f>
        <v/>
      </c>
      <c r="S395" s="484" t="str">
        <f>IF(OR(I395="",F395=""),"",IF(I395&gt;39,"E",IF(F395="leicht",VLOOKUP(I395,'Boden DüV-Bolap'!A:Q,7,FALSE),IF(F395="mittel",VLOOKUP(I395,'Boden DüV-Bolap'!A:K,11,FALSE),IF(F395="schwer",VLOOKUP(I395,'Boden DüV-Bolap'!A:R,15,FALSE))))))</f>
        <v/>
      </c>
      <c r="T395" s="484" t="str">
        <f>IF(OR(J395="",F395=""),"",IF(J395&gt;39,"E",IF(F395="leicht",VLOOKUP(J395,'Boden DüV-Bolap'!A:AA,19,FALSE),IF(F395="mittel",VLOOKUP(J395,'Boden DüV-Bolap'!A:AA,23,FALSE),IF(F395="schwer",VLOOKUP(J395,'Boden DüV-Bolap'!A:AA,27,FALSE))))))</f>
        <v/>
      </c>
    </row>
    <row r="396" spans="1:20" ht="15.75">
      <c r="A396" s="354">
        <v>392</v>
      </c>
      <c r="B396" s="493"/>
      <c r="C396" s="313"/>
      <c r="D396" s="313"/>
      <c r="E396" s="559"/>
      <c r="F396" s="314"/>
      <c r="G396" s="309"/>
      <c r="H396" s="309"/>
      <c r="I396" s="309"/>
      <c r="J396" s="310"/>
      <c r="K396" s="461"/>
      <c r="L396" s="310"/>
      <c r="M396" s="310"/>
      <c r="N396" s="310"/>
      <c r="O396" s="310"/>
      <c r="P396" s="310"/>
      <c r="Q396" s="464"/>
      <c r="R396" s="483" t="str">
        <f>IF(H396="","",IF(H396&gt;39,"E",VLOOKUP(H396,'Boden DüV-Bolap'!A:B,2,FALSE)))</f>
        <v/>
      </c>
      <c r="S396" s="484" t="str">
        <f>IF(OR(I396="",F396=""),"",IF(I396&gt;39,"E",IF(F396="leicht",VLOOKUP(I396,'Boden DüV-Bolap'!A:Q,7,FALSE),IF(F396="mittel",VLOOKUP(I396,'Boden DüV-Bolap'!A:K,11,FALSE),IF(F396="schwer",VLOOKUP(I396,'Boden DüV-Bolap'!A:R,15,FALSE))))))</f>
        <v/>
      </c>
      <c r="T396" s="484" t="str">
        <f>IF(OR(J396="",F396=""),"",IF(J396&gt;39,"E",IF(F396="leicht",VLOOKUP(J396,'Boden DüV-Bolap'!A:AA,19,FALSE),IF(F396="mittel",VLOOKUP(J396,'Boden DüV-Bolap'!A:AA,23,FALSE),IF(F396="schwer",VLOOKUP(J396,'Boden DüV-Bolap'!A:AA,27,FALSE))))))</f>
        <v/>
      </c>
    </row>
    <row r="397" spans="1:20" ht="15.75">
      <c r="A397" s="354">
        <v>393</v>
      </c>
      <c r="B397" s="493"/>
      <c r="C397" s="313"/>
      <c r="D397" s="313"/>
      <c r="E397" s="559"/>
      <c r="F397" s="314"/>
      <c r="G397" s="309"/>
      <c r="H397" s="309"/>
      <c r="I397" s="309"/>
      <c r="J397" s="310"/>
      <c r="K397" s="461"/>
      <c r="L397" s="310"/>
      <c r="M397" s="310"/>
      <c r="N397" s="310"/>
      <c r="O397" s="310"/>
      <c r="P397" s="310"/>
      <c r="Q397" s="464"/>
      <c r="R397" s="483" t="str">
        <f>IF(H397="","",IF(H397&gt;39,"E",VLOOKUP(H397,'Boden DüV-Bolap'!A:B,2,FALSE)))</f>
        <v/>
      </c>
      <c r="S397" s="484" t="str">
        <f>IF(OR(I397="",F397=""),"",IF(I397&gt;39,"E",IF(F397="leicht",VLOOKUP(I397,'Boden DüV-Bolap'!A:Q,7,FALSE),IF(F397="mittel",VLOOKUP(I397,'Boden DüV-Bolap'!A:K,11,FALSE),IF(F397="schwer",VLOOKUP(I397,'Boden DüV-Bolap'!A:R,15,FALSE))))))</f>
        <v/>
      </c>
      <c r="T397" s="484" t="str">
        <f>IF(OR(J397="",F397=""),"",IF(J397&gt;39,"E",IF(F397="leicht",VLOOKUP(J397,'Boden DüV-Bolap'!A:AA,19,FALSE),IF(F397="mittel",VLOOKUP(J397,'Boden DüV-Bolap'!A:AA,23,FALSE),IF(F397="schwer",VLOOKUP(J397,'Boden DüV-Bolap'!A:AA,27,FALSE))))))</f>
        <v/>
      </c>
    </row>
    <row r="398" spans="1:20" ht="15.75">
      <c r="A398" s="354">
        <v>394</v>
      </c>
      <c r="B398" s="493"/>
      <c r="C398" s="313"/>
      <c r="D398" s="313"/>
      <c r="E398" s="559"/>
      <c r="F398" s="314"/>
      <c r="G398" s="309"/>
      <c r="H398" s="309"/>
      <c r="I398" s="309"/>
      <c r="J398" s="310"/>
      <c r="K398" s="461"/>
      <c r="L398" s="310"/>
      <c r="M398" s="310"/>
      <c r="N398" s="310"/>
      <c r="O398" s="310"/>
      <c r="P398" s="310"/>
      <c r="Q398" s="464"/>
      <c r="R398" s="483" t="str">
        <f>IF(H398="","",IF(H398&gt;39,"E",VLOOKUP(H398,'Boden DüV-Bolap'!A:B,2,FALSE)))</f>
        <v/>
      </c>
      <c r="S398" s="484" t="str">
        <f>IF(OR(I398="",F398=""),"",IF(I398&gt;39,"E",IF(F398="leicht",VLOOKUP(I398,'Boden DüV-Bolap'!A:Q,7,FALSE),IF(F398="mittel",VLOOKUP(I398,'Boden DüV-Bolap'!A:K,11,FALSE),IF(F398="schwer",VLOOKUP(I398,'Boden DüV-Bolap'!A:R,15,FALSE))))))</f>
        <v/>
      </c>
      <c r="T398" s="484" t="str">
        <f>IF(OR(J398="",F398=""),"",IF(J398&gt;39,"E",IF(F398="leicht",VLOOKUP(J398,'Boden DüV-Bolap'!A:AA,19,FALSE),IF(F398="mittel",VLOOKUP(J398,'Boden DüV-Bolap'!A:AA,23,FALSE),IF(F398="schwer",VLOOKUP(J398,'Boden DüV-Bolap'!A:AA,27,FALSE))))))</f>
        <v/>
      </c>
    </row>
    <row r="399" spans="1:20" ht="15.75">
      <c r="A399" s="354">
        <v>395</v>
      </c>
      <c r="B399" s="493"/>
      <c r="C399" s="313"/>
      <c r="D399" s="313"/>
      <c r="E399" s="559"/>
      <c r="F399" s="314"/>
      <c r="G399" s="309"/>
      <c r="H399" s="309"/>
      <c r="I399" s="309"/>
      <c r="J399" s="310"/>
      <c r="K399" s="461"/>
      <c r="L399" s="310"/>
      <c r="M399" s="310"/>
      <c r="N399" s="310"/>
      <c r="O399" s="310"/>
      <c r="P399" s="310"/>
      <c r="Q399" s="464"/>
      <c r="R399" s="483" t="str">
        <f>IF(H399="","",IF(H399&gt;39,"E",VLOOKUP(H399,'Boden DüV-Bolap'!A:B,2,FALSE)))</f>
        <v/>
      </c>
      <c r="S399" s="484" t="str">
        <f>IF(OR(I399="",F399=""),"",IF(I399&gt;39,"E",IF(F399="leicht",VLOOKUP(I399,'Boden DüV-Bolap'!A:Q,7,FALSE),IF(F399="mittel",VLOOKUP(I399,'Boden DüV-Bolap'!A:K,11,FALSE),IF(F399="schwer",VLOOKUP(I399,'Boden DüV-Bolap'!A:R,15,FALSE))))))</f>
        <v/>
      </c>
      <c r="T399" s="484" t="str">
        <f>IF(OR(J399="",F399=""),"",IF(J399&gt;39,"E",IF(F399="leicht",VLOOKUP(J399,'Boden DüV-Bolap'!A:AA,19,FALSE),IF(F399="mittel",VLOOKUP(J399,'Boden DüV-Bolap'!A:AA,23,FALSE),IF(F399="schwer",VLOOKUP(J399,'Boden DüV-Bolap'!A:AA,27,FALSE))))))</f>
        <v/>
      </c>
    </row>
    <row r="400" spans="1:20" ht="15.75">
      <c r="A400" s="354">
        <v>396</v>
      </c>
      <c r="B400" s="493"/>
      <c r="C400" s="313"/>
      <c r="D400" s="313"/>
      <c r="E400" s="559"/>
      <c r="F400" s="314"/>
      <c r="G400" s="309"/>
      <c r="H400" s="309"/>
      <c r="I400" s="309"/>
      <c r="J400" s="310"/>
      <c r="K400" s="461"/>
      <c r="L400" s="310"/>
      <c r="M400" s="310"/>
      <c r="N400" s="310"/>
      <c r="O400" s="310"/>
      <c r="P400" s="310"/>
      <c r="Q400" s="464"/>
      <c r="R400" s="483" t="str">
        <f>IF(H400="","",IF(H400&gt;39,"E",VLOOKUP(H400,'Boden DüV-Bolap'!A:B,2,FALSE)))</f>
        <v/>
      </c>
      <c r="S400" s="484" t="str">
        <f>IF(OR(I400="",F400=""),"",IF(I400&gt;39,"E",IF(F400="leicht",VLOOKUP(I400,'Boden DüV-Bolap'!A:Q,7,FALSE),IF(F400="mittel",VLOOKUP(I400,'Boden DüV-Bolap'!A:K,11,FALSE),IF(F400="schwer",VLOOKUP(I400,'Boden DüV-Bolap'!A:R,15,FALSE))))))</f>
        <v/>
      </c>
      <c r="T400" s="484" t="str">
        <f>IF(OR(J400="",F400=""),"",IF(J400&gt;39,"E",IF(F400="leicht",VLOOKUP(J400,'Boden DüV-Bolap'!A:AA,19,FALSE),IF(F400="mittel",VLOOKUP(J400,'Boden DüV-Bolap'!A:AA,23,FALSE),IF(F400="schwer",VLOOKUP(J400,'Boden DüV-Bolap'!A:AA,27,FALSE))))))</f>
        <v/>
      </c>
    </row>
    <row r="401" spans="1:20" ht="15.75">
      <c r="A401" s="354">
        <v>397</v>
      </c>
      <c r="B401" s="493"/>
      <c r="C401" s="313"/>
      <c r="D401" s="313"/>
      <c r="E401" s="559"/>
      <c r="F401" s="314"/>
      <c r="G401" s="309"/>
      <c r="H401" s="309"/>
      <c r="I401" s="309"/>
      <c r="J401" s="310"/>
      <c r="K401" s="461"/>
      <c r="L401" s="310"/>
      <c r="M401" s="310"/>
      <c r="N401" s="310"/>
      <c r="O401" s="310"/>
      <c r="P401" s="310"/>
      <c r="Q401" s="464"/>
      <c r="R401" s="483" t="str">
        <f>IF(H401="","",IF(H401&gt;39,"E",VLOOKUP(H401,'Boden DüV-Bolap'!A:B,2,FALSE)))</f>
        <v/>
      </c>
      <c r="S401" s="484" t="str">
        <f>IF(OR(I401="",F401=""),"",IF(I401&gt;39,"E",IF(F401="leicht",VLOOKUP(I401,'Boden DüV-Bolap'!A:Q,7,FALSE),IF(F401="mittel",VLOOKUP(I401,'Boden DüV-Bolap'!A:K,11,FALSE),IF(F401="schwer",VLOOKUP(I401,'Boden DüV-Bolap'!A:R,15,FALSE))))))</f>
        <v/>
      </c>
      <c r="T401" s="484" t="str">
        <f>IF(OR(J401="",F401=""),"",IF(J401&gt;39,"E",IF(F401="leicht",VLOOKUP(J401,'Boden DüV-Bolap'!A:AA,19,FALSE),IF(F401="mittel",VLOOKUP(J401,'Boden DüV-Bolap'!A:AA,23,FALSE),IF(F401="schwer",VLOOKUP(J401,'Boden DüV-Bolap'!A:AA,27,FALSE))))))</f>
        <v/>
      </c>
    </row>
    <row r="402" spans="1:20" ht="15.75">
      <c r="A402" s="354">
        <v>398</v>
      </c>
      <c r="B402" s="493"/>
      <c r="C402" s="313"/>
      <c r="D402" s="313"/>
      <c r="E402" s="559"/>
      <c r="F402" s="314"/>
      <c r="G402" s="309"/>
      <c r="H402" s="309"/>
      <c r="I402" s="309"/>
      <c r="J402" s="310"/>
      <c r="K402" s="461"/>
      <c r="L402" s="310"/>
      <c r="M402" s="310"/>
      <c r="N402" s="310"/>
      <c r="O402" s="310"/>
      <c r="P402" s="310"/>
      <c r="Q402" s="464"/>
      <c r="R402" s="483" t="str">
        <f>IF(H402="","",IF(H402&gt;39,"E",VLOOKUP(H402,'Boden DüV-Bolap'!A:B,2,FALSE)))</f>
        <v/>
      </c>
      <c r="S402" s="484" t="str">
        <f>IF(OR(I402="",F402=""),"",IF(I402&gt;39,"E",IF(F402="leicht",VLOOKUP(I402,'Boden DüV-Bolap'!A:Q,7,FALSE),IF(F402="mittel",VLOOKUP(I402,'Boden DüV-Bolap'!A:K,11,FALSE),IF(F402="schwer",VLOOKUP(I402,'Boden DüV-Bolap'!A:R,15,FALSE))))))</f>
        <v/>
      </c>
      <c r="T402" s="484" t="str">
        <f>IF(OR(J402="",F402=""),"",IF(J402&gt;39,"E",IF(F402="leicht",VLOOKUP(J402,'Boden DüV-Bolap'!A:AA,19,FALSE),IF(F402="mittel",VLOOKUP(J402,'Boden DüV-Bolap'!A:AA,23,FALSE),IF(F402="schwer",VLOOKUP(J402,'Boden DüV-Bolap'!A:AA,27,FALSE))))))</f>
        <v/>
      </c>
    </row>
    <row r="403" spans="1:20" ht="15.75">
      <c r="A403" s="354">
        <v>399</v>
      </c>
      <c r="B403" s="493"/>
      <c r="C403" s="313"/>
      <c r="D403" s="313"/>
      <c r="E403" s="559"/>
      <c r="F403" s="314"/>
      <c r="G403" s="309"/>
      <c r="H403" s="309"/>
      <c r="I403" s="309"/>
      <c r="J403" s="310"/>
      <c r="K403" s="461"/>
      <c r="L403" s="310"/>
      <c r="M403" s="310"/>
      <c r="N403" s="310"/>
      <c r="O403" s="310"/>
      <c r="P403" s="310"/>
      <c r="Q403" s="464"/>
      <c r="R403" s="483" t="str">
        <f>IF(H403="","",IF(H403&gt;39,"E",VLOOKUP(H403,'Boden DüV-Bolap'!A:B,2,FALSE)))</f>
        <v/>
      </c>
      <c r="S403" s="484" t="str">
        <f>IF(OR(I403="",F403=""),"",IF(I403&gt;39,"E",IF(F403="leicht",VLOOKUP(I403,'Boden DüV-Bolap'!A:Q,7,FALSE),IF(F403="mittel",VLOOKUP(I403,'Boden DüV-Bolap'!A:K,11,FALSE),IF(F403="schwer",VLOOKUP(I403,'Boden DüV-Bolap'!A:R,15,FALSE))))))</f>
        <v/>
      </c>
      <c r="T403" s="484" t="str">
        <f>IF(OR(J403="",F403=""),"",IF(J403&gt;39,"E",IF(F403="leicht",VLOOKUP(J403,'Boden DüV-Bolap'!A:AA,19,FALSE),IF(F403="mittel",VLOOKUP(J403,'Boden DüV-Bolap'!A:AA,23,FALSE),IF(F403="schwer",VLOOKUP(J403,'Boden DüV-Bolap'!A:AA,27,FALSE))))))</f>
        <v/>
      </c>
    </row>
    <row r="404" spans="1:20" ht="15.75">
      <c r="A404" s="354">
        <v>400</v>
      </c>
      <c r="B404" s="493"/>
      <c r="C404" s="313"/>
      <c r="D404" s="313"/>
      <c r="E404" s="559"/>
      <c r="F404" s="314"/>
      <c r="G404" s="309"/>
      <c r="H404" s="309"/>
      <c r="I404" s="309"/>
      <c r="J404" s="310"/>
      <c r="K404" s="461"/>
      <c r="L404" s="310"/>
      <c r="M404" s="310"/>
      <c r="N404" s="310"/>
      <c r="O404" s="310"/>
      <c r="P404" s="310"/>
      <c r="Q404" s="464"/>
      <c r="R404" s="483" t="str">
        <f>IF(H404="","",IF(H404&gt;39,"E",VLOOKUP(H404,'Boden DüV-Bolap'!A:B,2,FALSE)))</f>
        <v/>
      </c>
      <c r="S404" s="484" t="str">
        <f>IF(OR(I404="",F404=""),"",IF(I404&gt;39,"E",IF(F404="leicht",VLOOKUP(I404,'Boden DüV-Bolap'!A:Q,7,FALSE),IF(F404="mittel",VLOOKUP(I404,'Boden DüV-Bolap'!A:K,11,FALSE),IF(F404="schwer",VLOOKUP(I404,'Boden DüV-Bolap'!A:R,15,FALSE))))))</f>
        <v/>
      </c>
      <c r="T404" s="484" t="str">
        <f>IF(OR(J404="",F404=""),"",IF(J404&gt;39,"E",IF(F404="leicht",VLOOKUP(J404,'Boden DüV-Bolap'!A:AA,19,FALSE),IF(F404="mittel",VLOOKUP(J404,'Boden DüV-Bolap'!A:AA,23,FALSE),IF(F404="schwer",VLOOKUP(J404,'Boden DüV-Bolap'!A:AA,27,FALSE))))))</f>
        <v/>
      </c>
    </row>
    <row r="405" spans="1:20" ht="15.75">
      <c r="A405" s="354">
        <v>401</v>
      </c>
      <c r="B405" s="493"/>
      <c r="C405" s="313"/>
      <c r="D405" s="313"/>
      <c r="E405" s="559"/>
      <c r="F405" s="314"/>
      <c r="G405" s="309"/>
      <c r="H405" s="309"/>
      <c r="I405" s="309"/>
      <c r="J405" s="310"/>
      <c r="K405" s="461"/>
      <c r="L405" s="310"/>
      <c r="M405" s="310"/>
      <c r="N405" s="310"/>
      <c r="O405" s="310"/>
      <c r="P405" s="310"/>
      <c r="Q405" s="464"/>
      <c r="R405" s="483" t="str">
        <f>IF(H405="","",IF(H405&gt;39,"E",VLOOKUP(H405,'Boden DüV-Bolap'!A:B,2,FALSE)))</f>
        <v/>
      </c>
      <c r="S405" s="484" t="str">
        <f>IF(OR(I405="",F405=""),"",IF(I405&gt;39,"E",IF(F405="leicht",VLOOKUP(I405,'Boden DüV-Bolap'!A:Q,7,FALSE),IF(F405="mittel",VLOOKUP(I405,'Boden DüV-Bolap'!A:K,11,FALSE),IF(F405="schwer",VLOOKUP(I405,'Boden DüV-Bolap'!A:R,15,FALSE))))))</f>
        <v/>
      </c>
      <c r="T405" s="484" t="str">
        <f>IF(OR(J405="",F405=""),"",IF(J405&gt;39,"E",IF(F405="leicht",VLOOKUP(J405,'Boden DüV-Bolap'!A:AA,19,FALSE),IF(F405="mittel",VLOOKUP(J405,'Boden DüV-Bolap'!A:AA,23,FALSE),IF(F405="schwer",VLOOKUP(J405,'Boden DüV-Bolap'!A:AA,27,FALSE))))))</f>
        <v/>
      </c>
    </row>
    <row r="406" spans="1:20" ht="15.75">
      <c r="A406" s="354">
        <v>402</v>
      </c>
      <c r="B406" s="493"/>
      <c r="C406" s="313"/>
      <c r="D406" s="313"/>
      <c r="E406" s="559"/>
      <c r="F406" s="314"/>
      <c r="G406" s="309"/>
      <c r="H406" s="309"/>
      <c r="I406" s="309"/>
      <c r="J406" s="310"/>
      <c r="K406" s="461"/>
      <c r="L406" s="310"/>
      <c r="M406" s="310"/>
      <c r="N406" s="310"/>
      <c r="O406" s="310"/>
      <c r="P406" s="310"/>
      <c r="Q406" s="464"/>
      <c r="R406" s="483" t="str">
        <f>IF(H406="","",IF(H406&gt;39,"E",VLOOKUP(H406,'Boden DüV-Bolap'!A:B,2,FALSE)))</f>
        <v/>
      </c>
      <c r="S406" s="484" t="str">
        <f>IF(OR(I406="",F406=""),"",IF(I406&gt;39,"E",IF(F406="leicht",VLOOKUP(I406,'Boden DüV-Bolap'!A:Q,7,FALSE),IF(F406="mittel",VLOOKUP(I406,'Boden DüV-Bolap'!A:K,11,FALSE),IF(F406="schwer",VLOOKUP(I406,'Boden DüV-Bolap'!A:R,15,FALSE))))))</f>
        <v/>
      </c>
      <c r="T406" s="484" t="str">
        <f>IF(OR(J406="",F406=""),"",IF(J406&gt;39,"E",IF(F406="leicht",VLOOKUP(J406,'Boden DüV-Bolap'!A:AA,19,FALSE),IF(F406="mittel",VLOOKUP(J406,'Boden DüV-Bolap'!A:AA,23,FALSE),IF(F406="schwer",VLOOKUP(J406,'Boden DüV-Bolap'!A:AA,27,FALSE))))))</f>
        <v/>
      </c>
    </row>
    <row r="407" spans="1:20" ht="15.75">
      <c r="A407" s="354">
        <v>403</v>
      </c>
      <c r="B407" s="493"/>
      <c r="C407" s="313"/>
      <c r="D407" s="313"/>
      <c r="E407" s="559"/>
      <c r="F407" s="314"/>
      <c r="G407" s="309"/>
      <c r="H407" s="309"/>
      <c r="I407" s="309"/>
      <c r="J407" s="310"/>
      <c r="K407" s="461"/>
      <c r="L407" s="310"/>
      <c r="M407" s="310"/>
      <c r="N407" s="310"/>
      <c r="O407" s="310"/>
      <c r="P407" s="310"/>
      <c r="Q407" s="464"/>
      <c r="R407" s="483" t="str">
        <f>IF(H407="","",IF(H407&gt;39,"E",VLOOKUP(H407,'Boden DüV-Bolap'!A:B,2,FALSE)))</f>
        <v/>
      </c>
      <c r="S407" s="484" t="str">
        <f>IF(OR(I407="",F407=""),"",IF(I407&gt;39,"E",IF(F407="leicht",VLOOKUP(I407,'Boden DüV-Bolap'!A:Q,7,FALSE),IF(F407="mittel",VLOOKUP(I407,'Boden DüV-Bolap'!A:K,11,FALSE),IF(F407="schwer",VLOOKUP(I407,'Boden DüV-Bolap'!A:R,15,FALSE))))))</f>
        <v/>
      </c>
      <c r="T407" s="484" t="str">
        <f>IF(OR(J407="",F407=""),"",IF(J407&gt;39,"E",IF(F407="leicht",VLOOKUP(J407,'Boden DüV-Bolap'!A:AA,19,FALSE),IF(F407="mittel",VLOOKUP(J407,'Boden DüV-Bolap'!A:AA,23,FALSE),IF(F407="schwer",VLOOKUP(J407,'Boden DüV-Bolap'!A:AA,27,FALSE))))))</f>
        <v/>
      </c>
    </row>
    <row r="408" spans="1:20" ht="15.75">
      <c r="A408" s="354">
        <v>404</v>
      </c>
      <c r="B408" s="493"/>
      <c r="C408" s="313"/>
      <c r="D408" s="313"/>
      <c r="E408" s="559"/>
      <c r="F408" s="314"/>
      <c r="G408" s="309"/>
      <c r="H408" s="309"/>
      <c r="I408" s="309"/>
      <c r="J408" s="310"/>
      <c r="K408" s="461"/>
      <c r="L408" s="310"/>
      <c r="M408" s="310"/>
      <c r="N408" s="310"/>
      <c r="O408" s="310"/>
      <c r="P408" s="310"/>
      <c r="Q408" s="464"/>
      <c r="R408" s="483" t="str">
        <f>IF(H408="","",IF(H408&gt;39,"E",VLOOKUP(H408,'Boden DüV-Bolap'!A:B,2,FALSE)))</f>
        <v/>
      </c>
      <c r="S408" s="484" t="str">
        <f>IF(OR(I408="",F408=""),"",IF(I408&gt;39,"E",IF(F408="leicht",VLOOKUP(I408,'Boden DüV-Bolap'!A:Q,7,FALSE),IF(F408="mittel",VLOOKUP(I408,'Boden DüV-Bolap'!A:K,11,FALSE),IF(F408="schwer",VLOOKUP(I408,'Boden DüV-Bolap'!A:R,15,FALSE))))))</f>
        <v/>
      </c>
      <c r="T408" s="484" t="str">
        <f>IF(OR(J408="",F408=""),"",IF(J408&gt;39,"E",IF(F408="leicht",VLOOKUP(J408,'Boden DüV-Bolap'!A:AA,19,FALSE),IF(F408="mittel",VLOOKUP(J408,'Boden DüV-Bolap'!A:AA,23,FALSE),IF(F408="schwer",VLOOKUP(J408,'Boden DüV-Bolap'!A:AA,27,FALSE))))))</f>
        <v/>
      </c>
    </row>
    <row r="409" spans="1:20" ht="15.75">
      <c r="A409" s="354">
        <v>405</v>
      </c>
      <c r="B409" s="493"/>
      <c r="C409" s="313"/>
      <c r="D409" s="313"/>
      <c r="E409" s="559"/>
      <c r="F409" s="314"/>
      <c r="G409" s="309"/>
      <c r="H409" s="309"/>
      <c r="I409" s="309"/>
      <c r="J409" s="310"/>
      <c r="K409" s="461"/>
      <c r="L409" s="310"/>
      <c r="M409" s="310"/>
      <c r="N409" s="310"/>
      <c r="O409" s="310"/>
      <c r="P409" s="310"/>
      <c r="Q409" s="464"/>
      <c r="R409" s="483" t="str">
        <f>IF(H409="","",IF(H409&gt;39,"E",VLOOKUP(H409,'Boden DüV-Bolap'!A:B,2,FALSE)))</f>
        <v/>
      </c>
      <c r="S409" s="484" t="str">
        <f>IF(OR(I409="",F409=""),"",IF(I409&gt;39,"E",IF(F409="leicht",VLOOKUP(I409,'Boden DüV-Bolap'!A:Q,7,FALSE),IF(F409="mittel",VLOOKUP(I409,'Boden DüV-Bolap'!A:K,11,FALSE),IF(F409="schwer",VLOOKUP(I409,'Boden DüV-Bolap'!A:R,15,FALSE))))))</f>
        <v/>
      </c>
      <c r="T409" s="484" t="str">
        <f>IF(OR(J409="",F409=""),"",IF(J409&gt;39,"E",IF(F409="leicht",VLOOKUP(J409,'Boden DüV-Bolap'!A:AA,19,FALSE),IF(F409="mittel",VLOOKUP(J409,'Boden DüV-Bolap'!A:AA,23,FALSE),IF(F409="schwer",VLOOKUP(J409,'Boden DüV-Bolap'!A:AA,27,FALSE))))))</f>
        <v/>
      </c>
    </row>
    <row r="410" spans="1:20" ht="15.75">
      <c r="A410" s="354">
        <v>406</v>
      </c>
      <c r="B410" s="493"/>
      <c r="C410" s="313"/>
      <c r="D410" s="313"/>
      <c r="E410" s="559"/>
      <c r="F410" s="314"/>
      <c r="G410" s="309"/>
      <c r="H410" s="309"/>
      <c r="I410" s="309"/>
      <c r="J410" s="310"/>
      <c r="K410" s="461"/>
      <c r="L410" s="310"/>
      <c r="M410" s="310"/>
      <c r="N410" s="310"/>
      <c r="O410" s="310"/>
      <c r="P410" s="310"/>
      <c r="Q410" s="464"/>
      <c r="R410" s="483" t="str">
        <f>IF(H410="","",IF(H410&gt;39,"E",VLOOKUP(H410,'Boden DüV-Bolap'!A:B,2,FALSE)))</f>
        <v/>
      </c>
      <c r="S410" s="484" t="str">
        <f>IF(OR(I410="",F410=""),"",IF(I410&gt;39,"E",IF(F410="leicht",VLOOKUP(I410,'Boden DüV-Bolap'!A:Q,7,FALSE),IF(F410="mittel",VLOOKUP(I410,'Boden DüV-Bolap'!A:K,11,FALSE),IF(F410="schwer",VLOOKUP(I410,'Boden DüV-Bolap'!A:R,15,FALSE))))))</f>
        <v/>
      </c>
      <c r="T410" s="484" t="str">
        <f>IF(OR(J410="",F410=""),"",IF(J410&gt;39,"E",IF(F410="leicht",VLOOKUP(J410,'Boden DüV-Bolap'!A:AA,19,FALSE),IF(F410="mittel",VLOOKUP(J410,'Boden DüV-Bolap'!A:AA,23,FALSE),IF(F410="schwer",VLOOKUP(J410,'Boden DüV-Bolap'!A:AA,27,FALSE))))))</f>
        <v/>
      </c>
    </row>
    <row r="411" spans="1:20" ht="15.75">
      <c r="A411" s="354">
        <v>407</v>
      </c>
      <c r="B411" s="493"/>
      <c r="C411" s="313"/>
      <c r="D411" s="313"/>
      <c r="E411" s="559"/>
      <c r="F411" s="314"/>
      <c r="G411" s="309"/>
      <c r="H411" s="309"/>
      <c r="I411" s="309"/>
      <c r="J411" s="310"/>
      <c r="K411" s="461"/>
      <c r="L411" s="310"/>
      <c r="M411" s="310"/>
      <c r="N411" s="310"/>
      <c r="O411" s="310"/>
      <c r="P411" s="310"/>
      <c r="Q411" s="464"/>
      <c r="R411" s="483" t="str">
        <f>IF(H411="","",IF(H411&gt;39,"E",VLOOKUP(H411,'Boden DüV-Bolap'!A:B,2,FALSE)))</f>
        <v/>
      </c>
      <c r="S411" s="484" t="str">
        <f>IF(OR(I411="",F411=""),"",IF(I411&gt;39,"E",IF(F411="leicht",VLOOKUP(I411,'Boden DüV-Bolap'!A:Q,7,FALSE),IF(F411="mittel",VLOOKUP(I411,'Boden DüV-Bolap'!A:K,11,FALSE),IF(F411="schwer",VLOOKUP(I411,'Boden DüV-Bolap'!A:R,15,FALSE))))))</f>
        <v/>
      </c>
      <c r="T411" s="484" t="str">
        <f>IF(OR(J411="",F411=""),"",IF(J411&gt;39,"E",IF(F411="leicht",VLOOKUP(J411,'Boden DüV-Bolap'!A:AA,19,FALSE),IF(F411="mittel",VLOOKUP(J411,'Boden DüV-Bolap'!A:AA,23,FALSE),IF(F411="schwer",VLOOKUP(J411,'Boden DüV-Bolap'!A:AA,27,FALSE))))))</f>
        <v/>
      </c>
    </row>
    <row r="412" spans="1:20" ht="15.75">
      <c r="A412" s="354">
        <v>408</v>
      </c>
      <c r="B412" s="493"/>
      <c r="C412" s="313"/>
      <c r="D412" s="313"/>
      <c r="E412" s="559"/>
      <c r="F412" s="314"/>
      <c r="G412" s="309"/>
      <c r="H412" s="309"/>
      <c r="I412" s="309"/>
      <c r="J412" s="310"/>
      <c r="K412" s="461"/>
      <c r="L412" s="310"/>
      <c r="M412" s="310"/>
      <c r="N412" s="310"/>
      <c r="O412" s="310"/>
      <c r="P412" s="310"/>
      <c r="Q412" s="464"/>
      <c r="R412" s="483" t="str">
        <f>IF(H412="","",IF(H412&gt;39,"E",VLOOKUP(H412,'Boden DüV-Bolap'!A:B,2,FALSE)))</f>
        <v/>
      </c>
      <c r="S412" s="484" t="str">
        <f>IF(OR(I412="",F412=""),"",IF(I412&gt;39,"E",IF(F412="leicht",VLOOKUP(I412,'Boden DüV-Bolap'!A:Q,7,FALSE),IF(F412="mittel",VLOOKUP(I412,'Boden DüV-Bolap'!A:K,11,FALSE),IF(F412="schwer",VLOOKUP(I412,'Boden DüV-Bolap'!A:R,15,FALSE))))))</f>
        <v/>
      </c>
      <c r="T412" s="484" t="str">
        <f>IF(OR(J412="",F412=""),"",IF(J412&gt;39,"E",IF(F412="leicht",VLOOKUP(J412,'Boden DüV-Bolap'!A:AA,19,FALSE),IF(F412="mittel",VLOOKUP(J412,'Boden DüV-Bolap'!A:AA,23,FALSE),IF(F412="schwer",VLOOKUP(J412,'Boden DüV-Bolap'!A:AA,27,FALSE))))))</f>
        <v/>
      </c>
    </row>
    <row r="413" spans="1:20" ht="15.75">
      <c r="A413" s="354">
        <v>409</v>
      </c>
      <c r="B413" s="493"/>
      <c r="C413" s="313"/>
      <c r="D413" s="313"/>
      <c r="E413" s="559"/>
      <c r="F413" s="314"/>
      <c r="G413" s="309"/>
      <c r="H413" s="309"/>
      <c r="I413" s="309"/>
      <c r="J413" s="310"/>
      <c r="K413" s="461"/>
      <c r="L413" s="310"/>
      <c r="M413" s="310"/>
      <c r="N413" s="310"/>
      <c r="O413" s="310"/>
      <c r="P413" s="310"/>
      <c r="Q413" s="464"/>
      <c r="R413" s="483" t="str">
        <f>IF(H413="","",IF(H413&gt;39,"E",VLOOKUP(H413,'Boden DüV-Bolap'!A:B,2,FALSE)))</f>
        <v/>
      </c>
      <c r="S413" s="484" t="str">
        <f>IF(OR(I413="",F413=""),"",IF(I413&gt;39,"E",IF(F413="leicht",VLOOKUP(I413,'Boden DüV-Bolap'!A:Q,7,FALSE),IF(F413="mittel",VLOOKUP(I413,'Boden DüV-Bolap'!A:K,11,FALSE),IF(F413="schwer",VLOOKUP(I413,'Boden DüV-Bolap'!A:R,15,FALSE))))))</f>
        <v/>
      </c>
      <c r="T413" s="484" t="str">
        <f>IF(OR(J413="",F413=""),"",IF(J413&gt;39,"E",IF(F413="leicht",VLOOKUP(J413,'Boden DüV-Bolap'!A:AA,19,FALSE),IF(F413="mittel",VLOOKUP(J413,'Boden DüV-Bolap'!A:AA,23,FALSE),IF(F413="schwer",VLOOKUP(J413,'Boden DüV-Bolap'!A:AA,27,FALSE))))))</f>
        <v/>
      </c>
    </row>
    <row r="414" spans="1:20" ht="15.75">
      <c r="A414" s="354">
        <v>410</v>
      </c>
      <c r="B414" s="493"/>
      <c r="C414" s="313"/>
      <c r="D414" s="313"/>
      <c r="E414" s="559"/>
      <c r="F414" s="314"/>
      <c r="G414" s="309"/>
      <c r="H414" s="309"/>
      <c r="I414" s="309"/>
      <c r="J414" s="310"/>
      <c r="K414" s="461"/>
      <c r="L414" s="310"/>
      <c r="M414" s="310"/>
      <c r="N414" s="310"/>
      <c r="O414" s="310"/>
      <c r="P414" s="310"/>
      <c r="Q414" s="464"/>
      <c r="R414" s="483" t="str">
        <f>IF(H414="","",IF(H414&gt;39,"E",VLOOKUP(H414,'Boden DüV-Bolap'!A:B,2,FALSE)))</f>
        <v/>
      </c>
      <c r="S414" s="484" t="str">
        <f>IF(OR(I414="",F414=""),"",IF(I414&gt;39,"E",IF(F414="leicht",VLOOKUP(I414,'Boden DüV-Bolap'!A:Q,7,FALSE),IF(F414="mittel",VLOOKUP(I414,'Boden DüV-Bolap'!A:K,11,FALSE),IF(F414="schwer",VLOOKUP(I414,'Boden DüV-Bolap'!A:R,15,FALSE))))))</f>
        <v/>
      </c>
      <c r="T414" s="484" t="str">
        <f>IF(OR(J414="",F414=""),"",IF(J414&gt;39,"E",IF(F414="leicht",VLOOKUP(J414,'Boden DüV-Bolap'!A:AA,19,FALSE),IF(F414="mittel",VLOOKUP(J414,'Boden DüV-Bolap'!A:AA,23,FALSE),IF(F414="schwer",VLOOKUP(J414,'Boden DüV-Bolap'!A:AA,27,FALSE))))))</f>
        <v/>
      </c>
    </row>
    <row r="415" spans="1:20" ht="15.75">
      <c r="A415" s="354">
        <v>411</v>
      </c>
      <c r="B415" s="493"/>
      <c r="C415" s="313"/>
      <c r="D415" s="313"/>
      <c r="E415" s="559"/>
      <c r="F415" s="314"/>
      <c r="G415" s="309"/>
      <c r="H415" s="309"/>
      <c r="I415" s="309"/>
      <c r="J415" s="310"/>
      <c r="K415" s="461"/>
      <c r="L415" s="310"/>
      <c r="M415" s="310"/>
      <c r="N415" s="310"/>
      <c r="O415" s="310"/>
      <c r="P415" s="310"/>
      <c r="Q415" s="464"/>
      <c r="R415" s="483" t="str">
        <f>IF(H415="","",IF(H415&gt;39,"E",VLOOKUP(H415,'Boden DüV-Bolap'!A:B,2,FALSE)))</f>
        <v/>
      </c>
      <c r="S415" s="484" t="str">
        <f>IF(OR(I415="",F415=""),"",IF(I415&gt;39,"E",IF(F415="leicht",VLOOKUP(I415,'Boden DüV-Bolap'!A:Q,7,FALSE),IF(F415="mittel",VLOOKUP(I415,'Boden DüV-Bolap'!A:K,11,FALSE),IF(F415="schwer",VLOOKUP(I415,'Boden DüV-Bolap'!A:R,15,FALSE))))))</f>
        <v/>
      </c>
      <c r="T415" s="484" t="str">
        <f>IF(OR(J415="",F415=""),"",IF(J415&gt;39,"E",IF(F415="leicht",VLOOKUP(J415,'Boden DüV-Bolap'!A:AA,19,FALSE),IF(F415="mittel",VLOOKUP(J415,'Boden DüV-Bolap'!A:AA,23,FALSE),IF(F415="schwer",VLOOKUP(J415,'Boden DüV-Bolap'!A:AA,27,FALSE))))))</f>
        <v/>
      </c>
    </row>
    <row r="416" spans="1:20" ht="15.75">
      <c r="A416" s="354">
        <v>412</v>
      </c>
      <c r="B416" s="493"/>
      <c r="C416" s="313"/>
      <c r="D416" s="313"/>
      <c r="E416" s="559"/>
      <c r="F416" s="314"/>
      <c r="G416" s="309"/>
      <c r="H416" s="309"/>
      <c r="I416" s="309"/>
      <c r="J416" s="310"/>
      <c r="K416" s="461"/>
      <c r="L416" s="310"/>
      <c r="M416" s="310"/>
      <c r="N416" s="310"/>
      <c r="O416" s="310"/>
      <c r="P416" s="310"/>
      <c r="Q416" s="464"/>
      <c r="R416" s="483" t="str">
        <f>IF(H416="","",IF(H416&gt;39,"E",VLOOKUP(H416,'Boden DüV-Bolap'!A:B,2,FALSE)))</f>
        <v/>
      </c>
      <c r="S416" s="484" t="str">
        <f>IF(OR(I416="",F416=""),"",IF(I416&gt;39,"E",IF(F416="leicht",VLOOKUP(I416,'Boden DüV-Bolap'!A:Q,7,FALSE),IF(F416="mittel",VLOOKUP(I416,'Boden DüV-Bolap'!A:K,11,FALSE),IF(F416="schwer",VLOOKUP(I416,'Boden DüV-Bolap'!A:R,15,FALSE))))))</f>
        <v/>
      </c>
      <c r="T416" s="484" t="str">
        <f>IF(OR(J416="",F416=""),"",IF(J416&gt;39,"E",IF(F416="leicht",VLOOKUP(J416,'Boden DüV-Bolap'!A:AA,19,FALSE),IF(F416="mittel",VLOOKUP(J416,'Boden DüV-Bolap'!A:AA,23,FALSE),IF(F416="schwer",VLOOKUP(J416,'Boden DüV-Bolap'!A:AA,27,FALSE))))))</f>
        <v/>
      </c>
    </row>
    <row r="417" spans="1:20" ht="15.75">
      <c r="A417" s="354">
        <v>413</v>
      </c>
      <c r="B417" s="493"/>
      <c r="C417" s="313"/>
      <c r="D417" s="313"/>
      <c r="E417" s="559"/>
      <c r="F417" s="314"/>
      <c r="G417" s="309"/>
      <c r="H417" s="309"/>
      <c r="I417" s="309"/>
      <c r="J417" s="310"/>
      <c r="K417" s="461"/>
      <c r="L417" s="310"/>
      <c r="M417" s="310"/>
      <c r="N417" s="310"/>
      <c r="O417" s="310"/>
      <c r="P417" s="310"/>
      <c r="Q417" s="464"/>
      <c r="R417" s="483" t="str">
        <f>IF(H417="","",IF(H417&gt;39,"E",VLOOKUP(H417,'Boden DüV-Bolap'!A:B,2,FALSE)))</f>
        <v/>
      </c>
      <c r="S417" s="484" t="str">
        <f>IF(OR(I417="",F417=""),"",IF(I417&gt;39,"E",IF(F417="leicht",VLOOKUP(I417,'Boden DüV-Bolap'!A:Q,7,FALSE),IF(F417="mittel",VLOOKUP(I417,'Boden DüV-Bolap'!A:K,11,FALSE),IF(F417="schwer",VLOOKUP(I417,'Boden DüV-Bolap'!A:R,15,FALSE))))))</f>
        <v/>
      </c>
      <c r="T417" s="484" t="str">
        <f>IF(OR(J417="",F417=""),"",IF(J417&gt;39,"E",IF(F417="leicht",VLOOKUP(J417,'Boden DüV-Bolap'!A:AA,19,FALSE),IF(F417="mittel",VLOOKUP(J417,'Boden DüV-Bolap'!A:AA,23,FALSE),IF(F417="schwer",VLOOKUP(J417,'Boden DüV-Bolap'!A:AA,27,FALSE))))))</f>
        <v/>
      </c>
    </row>
    <row r="418" spans="1:20" ht="15.75">
      <c r="A418" s="354">
        <v>414</v>
      </c>
      <c r="B418" s="493"/>
      <c r="C418" s="313"/>
      <c r="D418" s="313"/>
      <c r="E418" s="559"/>
      <c r="F418" s="314"/>
      <c r="G418" s="309"/>
      <c r="H418" s="309"/>
      <c r="I418" s="309"/>
      <c r="J418" s="310"/>
      <c r="K418" s="461"/>
      <c r="L418" s="310"/>
      <c r="M418" s="310"/>
      <c r="N418" s="310"/>
      <c r="O418" s="310"/>
      <c r="P418" s="310"/>
      <c r="Q418" s="464"/>
      <c r="R418" s="483" t="str">
        <f>IF(H418="","",IF(H418&gt;39,"E",VLOOKUP(H418,'Boden DüV-Bolap'!A:B,2,FALSE)))</f>
        <v/>
      </c>
      <c r="S418" s="484" t="str">
        <f>IF(OR(I418="",F418=""),"",IF(I418&gt;39,"E",IF(F418="leicht",VLOOKUP(I418,'Boden DüV-Bolap'!A:Q,7,FALSE),IF(F418="mittel",VLOOKUP(I418,'Boden DüV-Bolap'!A:K,11,FALSE),IF(F418="schwer",VLOOKUP(I418,'Boden DüV-Bolap'!A:R,15,FALSE))))))</f>
        <v/>
      </c>
      <c r="T418" s="484" t="str">
        <f>IF(OR(J418="",F418=""),"",IF(J418&gt;39,"E",IF(F418="leicht",VLOOKUP(J418,'Boden DüV-Bolap'!A:AA,19,FALSE),IF(F418="mittel",VLOOKUP(J418,'Boden DüV-Bolap'!A:AA,23,FALSE),IF(F418="schwer",VLOOKUP(J418,'Boden DüV-Bolap'!A:AA,27,FALSE))))))</f>
        <v/>
      </c>
    </row>
    <row r="419" spans="1:20" ht="15.75">
      <c r="A419" s="354">
        <v>415</v>
      </c>
      <c r="B419" s="493"/>
      <c r="C419" s="313"/>
      <c r="D419" s="313"/>
      <c r="E419" s="559"/>
      <c r="F419" s="314"/>
      <c r="G419" s="309"/>
      <c r="H419" s="309"/>
      <c r="I419" s="309"/>
      <c r="J419" s="310"/>
      <c r="K419" s="461"/>
      <c r="L419" s="310"/>
      <c r="M419" s="310"/>
      <c r="N419" s="310"/>
      <c r="O419" s="310"/>
      <c r="P419" s="310"/>
      <c r="Q419" s="464"/>
      <c r="R419" s="483" t="str">
        <f>IF(H419="","",IF(H419&gt;39,"E",VLOOKUP(H419,'Boden DüV-Bolap'!A:B,2,FALSE)))</f>
        <v/>
      </c>
      <c r="S419" s="484" t="str">
        <f>IF(OR(I419="",F419=""),"",IF(I419&gt;39,"E",IF(F419="leicht",VLOOKUP(I419,'Boden DüV-Bolap'!A:Q,7,FALSE),IF(F419="mittel",VLOOKUP(I419,'Boden DüV-Bolap'!A:K,11,FALSE),IF(F419="schwer",VLOOKUP(I419,'Boden DüV-Bolap'!A:R,15,FALSE))))))</f>
        <v/>
      </c>
      <c r="T419" s="484" t="str">
        <f>IF(OR(J419="",F419=""),"",IF(J419&gt;39,"E",IF(F419="leicht",VLOOKUP(J419,'Boden DüV-Bolap'!A:AA,19,FALSE),IF(F419="mittel",VLOOKUP(J419,'Boden DüV-Bolap'!A:AA,23,FALSE),IF(F419="schwer",VLOOKUP(J419,'Boden DüV-Bolap'!A:AA,27,FALSE))))))</f>
        <v/>
      </c>
    </row>
    <row r="420" spans="1:20" ht="15.75">
      <c r="A420" s="354">
        <v>416</v>
      </c>
      <c r="B420" s="493"/>
      <c r="C420" s="313"/>
      <c r="D420" s="313"/>
      <c r="E420" s="559"/>
      <c r="F420" s="314"/>
      <c r="G420" s="309"/>
      <c r="H420" s="309"/>
      <c r="I420" s="309"/>
      <c r="J420" s="310"/>
      <c r="K420" s="461"/>
      <c r="L420" s="310"/>
      <c r="M420" s="310"/>
      <c r="N420" s="310"/>
      <c r="O420" s="310"/>
      <c r="P420" s="310"/>
      <c r="Q420" s="464"/>
      <c r="R420" s="483" t="str">
        <f>IF(H420="","",IF(H420&gt;39,"E",VLOOKUP(H420,'Boden DüV-Bolap'!A:B,2,FALSE)))</f>
        <v/>
      </c>
      <c r="S420" s="484" t="str">
        <f>IF(OR(I420="",F420=""),"",IF(I420&gt;39,"E",IF(F420="leicht",VLOOKUP(I420,'Boden DüV-Bolap'!A:Q,7,FALSE),IF(F420="mittel",VLOOKUP(I420,'Boden DüV-Bolap'!A:K,11,FALSE),IF(F420="schwer",VLOOKUP(I420,'Boden DüV-Bolap'!A:R,15,FALSE))))))</f>
        <v/>
      </c>
      <c r="T420" s="484" t="str">
        <f>IF(OR(J420="",F420=""),"",IF(J420&gt;39,"E",IF(F420="leicht",VLOOKUP(J420,'Boden DüV-Bolap'!A:AA,19,FALSE),IF(F420="mittel",VLOOKUP(J420,'Boden DüV-Bolap'!A:AA,23,FALSE),IF(F420="schwer",VLOOKUP(J420,'Boden DüV-Bolap'!A:AA,27,FALSE))))))</f>
        <v/>
      </c>
    </row>
    <row r="421" spans="1:20" ht="15.75">
      <c r="A421" s="354">
        <v>417</v>
      </c>
      <c r="B421" s="493"/>
      <c r="C421" s="313"/>
      <c r="D421" s="313"/>
      <c r="E421" s="559"/>
      <c r="F421" s="314"/>
      <c r="G421" s="309"/>
      <c r="H421" s="309"/>
      <c r="I421" s="309"/>
      <c r="J421" s="310"/>
      <c r="K421" s="461"/>
      <c r="L421" s="310"/>
      <c r="M421" s="310"/>
      <c r="N421" s="310"/>
      <c r="O421" s="310"/>
      <c r="P421" s="310"/>
      <c r="Q421" s="464"/>
      <c r="R421" s="483" t="str">
        <f>IF(H421="","",IF(H421&gt;39,"E",VLOOKUP(H421,'Boden DüV-Bolap'!A:B,2,FALSE)))</f>
        <v/>
      </c>
      <c r="S421" s="484" t="str">
        <f>IF(OR(I421="",F421=""),"",IF(I421&gt;39,"E",IF(F421="leicht",VLOOKUP(I421,'Boden DüV-Bolap'!A:Q,7,FALSE),IF(F421="mittel",VLOOKUP(I421,'Boden DüV-Bolap'!A:K,11,FALSE),IF(F421="schwer",VLOOKUP(I421,'Boden DüV-Bolap'!A:R,15,FALSE))))))</f>
        <v/>
      </c>
      <c r="T421" s="484" t="str">
        <f>IF(OR(J421="",F421=""),"",IF(J421&gt;39,"E",IF(F421="leicht",VLOOKUP(J421,'Boden DüV-Bolap'!A:AA,19,FALSE),IF(F421="mittel",VLOOKUP(J421,'Boden DüV-Bolap'!A:AA,23,FALSE),IF(F421="schwer",VLOOKUP(J421,'Boden DüV-Bolap'!A:AA,27,FALSE))))))</f>
        <v/>
      </c>
    </row>
    <row r="422" spans="1:20" ht="15.75">
      <c r="A422" s="354">
        <v>418</v>
      </c>
      <c r="B422" s="493"/>
      <c r="C422" s="313"/>
      <c r="D422" s="313"/>
      <c r="E422" s="559"/>
      <c r="F422" s="314"/>
      <c r="G422" s="309"/>
      <c r="H422" s="309"/>
      <c r="I422" s="309"/>
      <c r="J422" s="310"/>
      <c r="K422" s="461"/>
      <c r="L422" s="310"/>
      <c r="M422" s="310"/>
      <c r="N422" s="310"/>
      <c r="O422" s="310"/>
      <c r="P422" s="310"/>
      <c r="Q422" s="464"/>
      <c r="R422" s="483" t="str">
        <f>IF(H422="","",IF(H422&gt;39,"E",VLOOKUP(H422,'Boden DüV-Bolap'!A:B,2,FALSE)))</f>
        <v/>
      </c>
      <c r="S422" s="484" t="str">
        <f>IF(OR(I422="",F422=""),"",IF(I422&gt;39,"E",IF(F422="leicht",VLOOKUP(I422,'Boden DüV-Bolap'!A:Q,7,FALSE),IF(F422="mittel",VLOOKUP(I422,'Boden DüV-Bolap'!A:K,11,FALSE),IF(F422="schwer",VLOOKUP(I422,'Boden DüV-Bolap'!A:R,15,FALSE))))))</f>
        <v/>
      </c>
      <c r="T422" s="484" t="str">
        <f>IF(OR(J422="",F422=""),"",IF(J422&gt;39,"E",IF(F422="leicht",VLOOKUP(J422,'Boden DüV-Bolap'!A:AA,19,FALSE),IF(F422="mittel",VLOOKUP(J422,'Boden DüV-Bolap'!A:AA,23,FALSE),IF(F422="schwer",VLOOKUP(J422,'Boden DüV-Bolap'!A:AA,27,FALSE))))))</f>
        <v/>
      </c>
    </row>
    <row r="423" spans="1:20" ht="15.75">
      <c r="A423" s="354">
        <v>419</v>
      </c>
      <c r="B423" s="493"/>
      <c r="C423" s="313"/>
      <c r="D423" s="313"/>
      <c r="E423" s="559"/>
      <c r="F423" s="314"/>
      <c r="G423" s="309"/>
      <c r="H423" s="309"/>
      <c r="I423" s="309"/>
      <c r="J423" s="310"/>
      <c r="K423" s="461"/>
      <c r="L423" s="310"/>
      <c r="M423" s="310"/>
      <c r="N423" s="310"/>
      <c r="O423" s="310"/>
      <c r="P423" s="310"/>
      <c r="Q423" s="464"/>
      <c r="R423" s="483" t="str">
        <f>IF(H423="","",IF(H423&gt;39,"E",VLOOKUP(H423,'Boden DüV-Bolap'!A:B,2,FALSE)))</f>
        <v/>
      </c>
      <c r="S423" s="484" t="str">
        <f>IF(OR(I423="",F423=""),"",IF(I423&gt;39,"E",IF(F423="leicht",VLOOKUP(I423,'Boden DüV-Bolap'!A:Q,7,FALSE),IF(F423="mittel",VLOOKUP(I423,'Boden DüV-Bolap'!A:K,11,FALSE),IF(F423="schwer",VLOOKUP(I423,'Boden DüV-Bolap'!A:R,15,FALSE))))))</f>
        <v/>
      </c>
      <c r="T423" s="484" t="str">
        <f>IF(OR(J423="",F423=""),"",IF(J423&gt;39,"E",IF(F423="leicht",VLOOKUP(J423,'Boden DüV-Bolap'!A:AA,19,FALSE),IF(F423="mittel",VLOOKUP(J423,'Boden DüV-Bolap'!A:AA,23,FALSE),IF(F423="schwer",VLOOKUP(J423,'Boden DüV-Bolap'!A:AA,27,FALSE))))))</f>
        <v/>
      </c>
    </row>
    <row r="424" spans="1:20" ht="15.75">
      <c r="A424" s="354">
        <v>420</v>
      </c>
      <c r="B424" s="493"/>
      <c r="C424" s="313"/>
      <c r="D424" s="313"/>
      <c r="E424" s="559"/>
      <c r="F424" s="314"/>
      <c r="G424" s="309"/>
      <c r="H424" s="309"/>
      <c r="I424" s="309"/>
      <c r="J424" s="310"/>
      <c r="K424" s="461"/>
      <c r="L424" s="310"/>
      <c r="M424" s="310"/>
      <c r="N424" s="310"/>
      <c r="O424" s="310"/>
      <c r="P424" s="310"/>
      <c r="Q424" s="464"/>
      <c r="R424" s="483" t="str">
        <f>IF(H424="","",IF(H424&gt;39,"E",VLOOKUP(H424,'Boden DüV-Bolap'!A:B,2,FALSE)))</f>
        <v/>
      </c>
      <c r="S424" s="484" t="str">
        <f>IF(OR(I424="",F424=""),"",IF(I424&gt;39,"E",IF(F424="leicht",VLOOKUP(I424,'Boden DüV-Bolap'!A:Q,7,FALSE),IF(F424="mittel",VLOOKUP(I424,'Boden DüV-Bolap'!A:K,11,FALSE),IF(F424="schwer",VLOOKUP(I424,'Boden DüV-Bolap'!A:R,15,FALSE))))))</f>
        <v/>
      </c>
      <c r="T424" s="484" t="str">
        <f>IF(OR(J424="",F424=""),"",IF(J424&gt;39,"E",IF(F424="leicht",VLOOKUP(J424,'Boden DüV-Bolap'!A:AA,19,FALSE),IF(F424="mittel",VLOOKUP(J424,'Boden DüV-Bolap'!A:AA,23,FALSE),IF(F424="schwer",VLOOKUP(J424,'Boden DüV-Bolap'!A:AA,27,FALSE))))))</f>
        <v/>
      </c>
    </row>
    <row r="425" spans="1:20" ht="15.75">
      <c r="A425" s="354">
        <v>421</v>
      </c>
      <c r="B425" s="493"/>
      <c r="C425" s="313"/>
      <c r="D425" s="313"/>
      <c r="E425" s="559"/>
      <c r="F425" s="314"/>
      <c r="G425" s="309"/>
      <c r="H425" s="309"/>
      <c r="I425" s="309"/>
      <c r="J425" s="310"/>
      <c r="K425" s="461"/>
      <c r="L425" s="310"/>
      <c r="M425" s="310"/>
      <c r="N425" s="310"/>
      <c r="O425" s="310"/>
      <c r="P425" s="310"/>
      <c r="Q425" s="464"/>
      <c r="R425" s="483" t="str">
        <f>IF(H425="","",IF(H425&gt;39,"E",VLOOKUP(H425,'Boden DüV-Bolap'!A:B,2,FALSE)))</f>
        <v/>
      </c>
      <c r="S425" s="484" t="str">
        <f>IF(OR(I425="",F425=""),"",IF(I425&gt;39,"E",IF(F425="leicht",VLOOKUP(I425,'Boden DüV-Bolap'!A:Q,7,FALSE),IF(F425="mittel",VLOOKUP(I425,'Boden DüV-Bolap'!A:K,11,FALSE),IF(F425="schwer",VLOOKUP(I425,'Boden DüV-Bolap'!A:R,15,FALSE))))))</f>
        <v/>
      </c>
      <c r="T425" s="484" t="str">
        <f>IF(OR(J425="",F425=""),"",IF(J425&gt;39,"E",IF(F425="leicht",VLOOKUP(J425,'Boden DüV-Bolap'!A:AA,19,FALSE),IF(F425="mittel",VLOOKUP(J425,'Boden DüV-Bolap'!A:AA,23,FALSE),IF(F425="schwer",VLOOKUP(J425,'Boden DüV-Bolap'!A:AA,27,FALSE))))))</f>
        <v/>
      </c>
    </row>
    <row r="426" spans="1:20" ht="15.75">
      <c r="A426" s="354">
        <v>422</v>
      </c>
      <c r="B426" s="493"/>
      <c r="C426" s="313"/>
      <c r="D426" s="313"/>
      <c r="E426" s="559"/>
      <c r="F426" s="314"/>
      <c r="G426" s="309"/>
      <c r="H426" s="309"/>
      <c r="I426" s="309"/>
      <c r="J426" s="310"/>
      <c r="K426" s="461"/>
      <c r="L426" s="310"/>
      <c r="M426" s="310"/>
      <c r="N426" s="310"/>
      <c r="O426" s="310"/>
      <c r="P426" s="310"/>
      <c r="Q426" s="464"/>
      <c r="R426" s="483" t="str">
        <f>IF(H426="","",IF(H426&gt;39,"E",VLOOKUP(H426,'Boden DüV-Bolap'!A:B,2,FALSE)))</f>
        <v/>
      </c>
      <c r="S426" s="484" t="str">
        <f>IF(OR(I426="",F426=""),"",IF(I426&gt;39,"E",IF(F426="leicht",VLOOKUP(I426,'Boden DüV-Bolap'!A:Q,7,FALSE),IF(F426="mittel",VLOOKUP(I426,'Boden DüV-Bolap'!A:K,11,FALSE),IF(F426="schwer",VLOOKUP(I426,'Boden DüV-Bolap'!A:R,15,FALSE))))))</f>
        <v/>
      </c>
      <c r="T426" s="484" t="str">
        <f>IF(OR(J426="",F426=""),"",IF(J426&gt;39,"E",IF(F426="leicht",VLOOKUP(J426,'Boden DüV-Bolap'!A:AA,19,FALSE),IF(F426="mittel",VLOOKUP(J426,'Boden DüV-Bolap'!A:AA,23,FALSE),IF(F426="schwer",VLOOKUP(J426,'Boden DüV-Bolap'!A:AA,27,FALSE))))))</f>
        <v/>
      </c>
    </row>
    <row r="427" spans="1:20" ht="15.75">
      <c r="A427" s="354">
        <v>423</v>
      </c>
      <c r="B427" s="493"/>
      <c r="C427" s="313"/>
      <c r="D427" s="313"/>
      <c r="E427" s="559"/>
      <c r="F427" s="314"/>
      <c r="G427" s="309"/>
      <c r="H427" s="309"/>
      <c r="I427" s="309"/>
      <c r="J427" s="310"/>
      <c r="K427" s="461"/>
      <c r="L427" s="310"/>
      <c r="M427" s="310"/>
      <c r="N427" s="310"/>
      <c r="O427" s="310"/>
      <c r="P427" s="310"/>
      <c r="Q427" s="464"/>
      <c r="R427" s="483" t="str">
        <f>IF(H427="","",IF(H427&gt;39,"E",VLOOKUP(H427,'Boden DüV-Bolap'!A:B,2,FALSE)))</f>
        <v/>
      </c>
      <c r="S427" s="484" t="str">
        <f>IF(OR(I427="",F427=""),"",IF(I427&gt;39,"E",IF(F427="leicht",VLOOKUP(I427,'Boden DüV-Bolap'!A:Q,7,FALSE),IF(F427="mittel",VLOOKUP(I427,'Boden DüV-Bolap'!A:K,11,FALSE),IF(F427="schwer",VLOOKUP(I427,'Boden DüV-Bolap'!A:R,15,FALSE))))))</f>
        <v/>
      </c>
      <c r="T427" s="484" t="str">
        <f>IF(OR(J427="",F427=""),"",IF(J427&gt;39,"E",IF(F427="leicht",VLOOKUP(J427,'Boden DüV-Bolap'!A:AA,19,FALSE),IF(F427="mittel",VLOOKUP(J427,'Boden DüV-Bolap'!A:AA,23,FALSE),IF(F427="schwer",VLOOKUP(J427,'Boden DüV-Bolap'!A:AA,27,FALSE))))))</f>
        <v/>
      </c>
    </row>
    <row r="428" spans="1:20" ht="15.75">
      <c r="A428" s="354">
        <v>424</v>
      </c>
      <c r="B428" s="493"/>
      <c r="C428" s="313"/>
      <c r="D428" s="313"/>
      <c r="E428" s="559"/>
      <c r="F428" s="314"/>
      <c r="G428" s="309"/>
      <c r="H428" s="309"/>
      <c r="I428" s="309"/>
      <c r="J428" s="310"/>
      <c r="K428" s="461"/>
      <c r="L428" s="310"/>
      <c r="M428" s="310"/>
      <c r="N428" s="310"/>
      <c r="O428" s="310"/>
      <c r="P428" s="310"/>
      <c r="Q428" s="464"/>
      <c r="R428" s="483" t="str">
        <f>IF(H428="","",IF(H428&gt;39,"E",VLOOKUP(H428,'Boden DüV-Bolap'!A:B,2,FALSE)))</f>
        <v/>
      </c>
      <c r="S428" s="484" t="str">
        <f>IF(OR(I428="",F428=""),"",IF(I428&gt;39,"E",IF(F428="leicht",VLOOKUP(I428,'Boden DüV-Bolap'!A:Q,7,FALSE),IF(F428="mittel",VLOOKUP(I428,'Boden DüV-Bolap'!A:K,11,FALSE),IF(F428="schwer",VLOOKUP(I428,'Boden DüV-Bolap'!A:R,15,FALSE))))))</f>
        <v/>
      </c>
      <c r="T428" s="484" t="str">
        <f>IF(OR(J428="",F428=""),"",IF(J428&gt;39,"E",IF(F428="leicht",VLOOKUP(J428,'Boden DüV-Bolap'!A:AA,19,FALSE),IF(F428="mittel",VLOOKUP(J428,'Boden DüV-Bolap'!A:AA,23,FALSE),IF(F428="schwer",VLOOKUP(J428,'Boden DüV-Bolap'!A:AA,27,FALSE))))))</f>
        <v/>
      </c>
    </row>
    <row r="429" spans="1:20" ht="15.75">
      <c r="A429" s="354">
        <v>425</v>
      </c>
      <c r="B429" s="493"/>
      <c r="C429" s="313"/>
      <c r="D429" s="313"/>
      <c r="E429" s="559"/>
      <c r="F429" s="314"/>
      <c r="G429" s="309"/>
      <c r="H429" s="309"/>
      <c r="I429" s="309"/>
      <c r="J429" s="310"/>
      <c r="K429" s="461"/>
      <c r="L429" s="310"/>
      <c r="M429" s="310"/>
      <c r="N429" s="310"/>
      <c r="O429" s="310"/>
      <c r="P429" s="310"/>
      <c r="Q429" s="464"/>
      <c r="R429" s="483" t="str">
        <f>IF(H429="","",IF(H429&gt;39,"E",VLOOKUP(H429,'Boden DüV-Bolap'!A:B,2,FALSE)))</f>
        <v/>
      </c>
      <c r="S429" s="484" t="str">
        <f>IF(OR(I429="",F429=""),"",IF(I429&gt;39,"E",IF(F429="leicht",VLOOKUP(I429,'Boden DüV-Bolap'!A:Q,7,FALSE),IF(F429="mittel",VLOOKUP(I429,'Boden DüV-Bolap'!A:K,11,FALSE),IF(F429="schwer",VLOOKUP(I429,'Boden DüV-Bolap'!A:R,15,FALSE))))))</f>
        <v/>
      </c>
      <c r="T429" s="484" t="str">
        <f>IF(OR(J429="",F429=""),"",IF(J429&gt;39,"E",IF(F429="leicht",VLOOKUP(J429,'Boden DüV-Bolap'!A:AA,19,FALSE),IF(F429="mittel",VLOOKUP(J429,'Boden DüV-Bolap'!A:AA,23,FALSE),IF(F429="schwer",VLOOKUP(J429,'Boden DüV-Bolap'!A:AA,27,FALSE))))))</f>
        <v/>
      </c>
    </row>
    <row r="430" spans="1:20" ht="15.75">
      <c r="A430" s="354">
        <v>426</v>
      </c>
      <c r="B430" s="493"/>
      <c r="C430" s="313"/>
      <c r="D430" s="313"/>
      <c r="E430" s="559"/>
      <c r="F430" s="314"/>
      <c r="G430" s="309"/>
      <c r="H430" s="309"/>
      <c r="I430" s="309"/>
      <c r="J430" s="310"/>
      <c r="K430" s="461"/>
      <c r="L430" s="310"/>
      <c r="M430" s="310"/>
      <c r="N430" s="310"/>
      <c r="O430" s="310"/>
      <c r="P430" s="310"/>
      <c r="Q430" s="464"/>
      <c r="R430" s="483" t="str">
        <f>IF(H430="","",IF(H430&gt;39,"E",VLOOKUP(H430,'Boden DüV-Bolap'!A:B,2,FALSE)))</f>
        <v/>
      </c>
      <c r="S430" s="484" t="str">
        <f>IF(OR(I430="",F430=""),"",IF(I430&gt;39,"E",IF(F430="leicht",VLOOKUP(I430,'Boden DüV-Bolap'!A:Q,7,FALSE),IF(F430="mittel",VLOOKUP(I430,'Boden DüV-Bolap'!A:K,11,FALSE),IF(F430="schwer",VLOOKUP(I430,'Boden DüV-Bolap'!A:R,15,FALSE))))))</f>
        <v/>
      </c>
      <c r="T430" s="484" t="str">
        <f>IF(OR(J430="",F430=""),"",IF(J430&gt;39,"E",IF(F430="leicht",VLOOKUP(J430,'Boden DüV-Bolap'!A:AA,19,FALSE),IF(F430="mittel",VLOOKUP(J430,'Boden DüV-Bolap'!A:AA,23,FALSE),IF(F430="schwer",VLOOKUP(J430,'Boden DüV-Bolap'!A:AA,27,FALSE))))))</f>
        <v/>
      </c>
    </row>
    <row r="431" spans="1:20" ht="15.75">
      <c r="A431" s="354">
        <v>427</v>
      </c>
      <c r="B431" s="493"/>
      <c r="C431" s="313"/>
      <c r="D431" s="313"/>
      <c r="E431" s="559"/>
      <c r="F431" s="314"/>
      <c r="G431" s="309"/>
      <c r="H431" s="309"/>
      <c r="I431" s="309"/>
      <c r="J431" s="310"/>
      <c r="K431" s="461"/>
      <c r="L431" s="310"/>
      <c r="M431" s="310"/>
      <c r="N431" s="310"/>
      <c r="O431" s="310"/>
      <c r="P431" s="310"/>
      <c r="Q431" s="464"/>
      <c r="R431" s="483" t="str">
        <f>IF(H431="","",IF(H431&gt;39,"E",VLOOKUP(H431,'Boden DüV-Bolap'!A:B,2,FALSE)))</f>
        <v/>
      </c>
      <c r="S431" s="484" t="str">
        <f>IF(OR(I431="",F431=""),"",IF(I431&gt;39,"E",IF(F431="leicht",VLOOKUP(I431,'Boden DüV-Bolap'!A:Q,7,FALSE),IF(F431="mittel",VLOOKUP(I431,'Boden DüV-Bolap'!A:K,11,FALSE),IF(F431="schwer",VLOOKUP(I431,'Boden DüV-Bolap'!A:R,15,FALSE))))))</f>
        <v/>
      </c>
      <c r="T431" s="484" t="str">
        <f>IF(OR(J431="",F431=""),"",IF(J431&gt;39,"E",IF(F431="leicht",VLOOKUP(J431,'Boden DüV-Bolap'!A:AA,19,FALSE),IF(F431="mittel",VLOOKUP(J431,'Boden DüV-Bolap'!A:AA,23,FALSE),IF(F431="schwer",VLOOKUP(J431,'Boden DüV-Bolap'!A:AA,27,FALSE))))))</f>
        <v/>
      </c>
    </row>
    <row r="432" spans="1:20" ht="15.75">
      <c r="A432" s="354">
        <v>428</v>
      </c>
      <c r="B432" s="493"/>
      <c r="C432" s="313"/>
      <c r="D432" s="313"/>
      <c r="E432" s="559"/>
      <c r="F432" s="314"/>
      <c r="G432" s="309"/>
      <c r="H432" s="309"/>
      <c r="I432" s="309"/>
      <c r="J432" s="310"/>
      <c r="K432" s="461"/>
      <c r="L432" s="310"/>
      <c r="M432" s="310"/>
      <c r="N432" s="310"/>
      <c r="O432" s="310"/>
      <c r="P432" s="310"/>
      <c r="Q432" s="464"/>
      <c r="R432" s="483" t="str">
        <f>IF(H432="","",IF(H432&gt;39,"E",VLOOKUP(H432,'Boden DüV-Bolap'!A:B,2,FALSE)))</f>
        <v/>
      </c>
      <c r="S432" s="484" t="str">
        <f>IF(OR(I432="",F432=""),"",IF(I432&gt;39,"E",IF(F432="leicht",VLOOKUP(I432,'Boden DüV-Bolap'!A:Q,7,FALSE),IF(F432="mittel",VLOOKUP(I432,'Boden DüV-Bolap'!A:K,11,FALSE),IF(F432="schwer",VLOOKUP(I432,'Boden DüV-Bolap'!A:R,15,FALSE))))))</f>
        <v/>
      </c>
      <c r="T432" s="484" t="str">
        <f>IF(OR(J432="",F432=""),"",IF(J432&gt;39,"E",IF(F432="leicht",VLOOKUP(J432,'Boden DüV-Bolap'!A:AA,19,FALSE),IF(F432="mittel",VLOOKUP(J432,'Boden DüV-Bolap'!A:AA,23,FALSE),IF(F432="schwer",VLOOKUP(J432,'Boden DüV-Bolap'!A:AA,27,FALSE))))))</f>
        <v/>
      </c>
    </row>
    <row r="433" spans="1:20" ht="15.75">
      <c r="A433" s="354">
        <v>429</v>
      </c>
      <c r="B433" s="493"/>
      <c r="C433" s="313"/>
      <c r="D433" s="313"/>
      <c r="E433" s="559"/>
      <c r="F433" s="314"/>
      <c r="G433" s="309"/>
      <c r="H433" s="309"/>
      <c r="I433" s="309"/>
      <c r="J433" s="310"/>
      <c r="K433" s="461"/>
      <c r="L433" s="310"/>
      <c r="M433" s="310"/>
      <c r="N433" s="310"/>
      <c r="O433" s="310"/>
      <c r="P433" s="310"/>
      <c r="Q433" s="464"/>
      <c r="R433" s="483" t="str">
        <f>IF(H433="","",IF(H433&gt;39,"E",VLOOKUP(H433,'Boden DüV-Bolap'!A:B,2,FALSE)))</f>
        <v/>
      </c>
      <c r="S433" s="484" t="str">
        <f>IF(OR(I433="",F433=""),"",IF(I433&gt;39,"E",IF(F433="leicht",VLOOKUP(I433,'Boden DüV-Bolap'!A:Q,7,FALSE),IF(F433="mittel",VLOOKUP(I433,'Boden DüV-Bolap'!A:K,11,FALSE),IF(F433="schwer",VLOOKUP(I433,'Boden DüV-Bolap'!A:R,15,FALSE))))))</f>
        <v/>
      </c>
      <c r="T433" s="484" t="str">
        <f>IF(OR(J433="",F433=""),"",IF(J433&gt;39,"E",IF(F433="leicht",VLOOKUP(J433,'Boden DüV-Bolap'!A:AA,19,FALSE),IF(F433="mittel",VLOOKUP(J433,'Boden DüV-Bolap'!A:AA,23,FALSE),IF(F433="schwer",VLOOKUP(J433,'Boden DüV-Bolap'!A:AA,27,FALSE))))))</f>
        <v/>
      </c>
    </row>
    <row r="434" spans="1:20" ht="15.75">
      <c r="A434" s="354">
        <v>430</v>
      </c>
      <c r="B434" s="493"/>
      <c r="C434" s="313"/>
      <c r="D434" s="313"/>
      <c r="E434" s="559"/>
      <c r="F434" s="314"/>
      <c r="G434" s="309"/>
      <c r="H434" s="309"/>
      <c r="I434" s="309"/>
      <c r="J434" s="310"/>
      <c r="K434" s="461"/>
      <c r="L434" s="310"/>
      <c r="M434" s="310"/>
      <c r="N434" s="310"/>
      <c r="O434" s="310"/>
      <c r="P434" s="310"/>
      <c r="Q434" s="464"/>
      <c r="R434" s="483" t="str">
        <f>IF(H434="","",IF(H434&gt;39,"E",VLOOKUP(H434,'Boden DüV-Bolap'!A:B,2,FALSE)))</f>
        <v/>
      </c>
      <c r="S434" s="484" t="str">
        <f>IF(OR(I434="",F434=""),"",IF(I434&gt;39,"E",IF(F434="leicht",VLOOKUP(I434,'Boden DüV-Bolap'!A:Q,7,FALSE),IF(F434="mittel",VLOOKUP(I434,'Boden DüV-Bolap'!A:K,11,FALSE),IF(F434="schwer",VLOOKUP(I434,'Boden DüV-Bolap'!A:R,15,FALSE))))))</f>
        <v/>
      </c>
      <c r="T434" s="484" t="str">
        <f>IF(OR(J434="",F434=""),"",IF(J434&gt;39,"E",IF(F434="leicht",VLOOKUP(J434,'Boden DüV-Bolap'!A:AA,19,FALSE),IF(F434="mittel",VLOOKUP(J434,'Boden DüV-Bolap'!A:AA,23,FALSE),IF(F434="schwer",VLOOKUP(J434,'Boden DüV-Bolap'!A:AA,27,FALSE))))))</f>
        <v/>
      </c>
    </row>
    <row r="435" spans="1:20" ht="15.75">
      <c r="A435" s="354">
        <v>431</v>
      </c>
      <c r="B435" s="493"/>
      <c r="C435" s="313"/>
      <c r="D435" s="313"/>
      <c r="E435" s="559"/>
      <c r="F435" s="314"/>
      <c r="G435" s="309"/>
      <c r="H435" s="309"/>
      <c r="I435" s="309"/>
      <c r="J435" s="310"/>
      <c r="K435" s="461"/>
      <c r="L435" s="310"/>
      <c r="M435" s="310"/>
      <c r="N435" s="310"/>
      <c r="O435" s="310"/>
      <c r="P435" s="310"/>
      <c r="Q435" s="464"/>
      <c r="R435" s="483" t="str">
        <f>IF(H435="","",IF(H435&gt;39,"E",VLOOKUP(H435,'Boden DüV-Bolap'!A:B,2,FALSE)))</f>
        <v/>
      </c>
      <c r="S435" s="484" t="str">
        <f>IF(OR(I435="",F435=""),"",IF(I435&gt;39,"E",IF(F435="leicht",VLOOKUP(I435,'Boden DüV-Bolap'!A:Q,7,FALSE),IF(F435="mittel",VLOOKUP(I435,'Boden DüV-Bolap'!A:K,11,FALSE),IF(F435="schwer",VLOOKUP(I435,'Boden DüV-Bolap'!A:R,15,FALSE))))))</f>
        <v/>
      </c>
      <c r="T435" s="484" t="str">
        <f>IF(OR(J435="",F435=""),"",IF(J435&gt;39,"E",IF(F435="leicht",VLOOKUP(J435,'Boden DüV-Bolap'!A:AA,19,FALSE),IF(F435="mittel",VLOOKUP(J435,'Boden DüV-Bolap'!A:AA,23,FALSE),IF(F435="schwer",VLOOKUP(J435,'Boden DüV-Bolap'!A:AA,27,FALSE))))))</f>
        <v/>
      </c>
    </row>
    <row r="436" spans="1:20" ht="15.75">
      <c r="A436" s="354">
        <v>432</v>
      </c>
      <c r="B436" s="493"/>
      <c r="C436" s="313"/>
      <c r="D436" s="313"/>
      <c r="E436" s="559"/>
      <c r="F436" s="314"/>
      <c r="G436" s="309"/>
      <c r="H436" s="309"/>
      <c r="I436" s="309"/>
      <c r="J436" s="310"/>
      <c r="K436" s="461"/>
      <c r="L436" s="310"/>
      <c r="M436" s="310"/>
      <c r="N436" s="310"/>
      <c r="O436" s="310"/>
      <c r="P436" s="310"/>
      <c r="Q436" s="464"/>
      <c r="R436" s="483" t="str">
        <f>IF(H436="","",IF(H436&gt;39,"E",VLOOKUP(H436,'Boden DüV-Bolap'!A:B,2,FALSE)))</f>
        <v/>
      </c>
      <c r="S436" s="484" t="str">
        <f>IF(OR(I436="",F436=""),"",IF(I436&gt;39,"E",IF(F436="leicht",VLOOKUP(I436,'Boden DüV-Bolap'!A:Q,7,FALSE),IF(F436="mittel",VLOOKUP(I436,'Boden DüV-Bolap'!A:K,11,FALSE),IF(F436="schwer",VLOOKUP(I436,'Boden DüV-Bolap'!A:R,15,FALSE))))))</f>
        <v/>
      </c>
      <c r="T436" s="484" t="str">
        <f>IF(OR(J436="",F436=""),"",IF(J436&gt;39,"E",IF(F436="leicht",VLOOKUP(J436,'Boden DüV-Bolap'!A:AA,19,FALSE),IF(F436="mittel",VLOOKUP(J436,'Boden DüV-Bolap'!A:AA,23,FALSE),IF(F436="schwer",VLOOKUP(J436,'Boden DüV-Bolap'!A:AA,27,FALSE))))))</f>
        <v/>
      </c>
    </row>
    <row r="437" spans="1:20" ht="15.75">
      <c r="A437" s="354">
        <v>433</v>
      </c>
      <c r="B437" s="493"/>
      <c r="C437" s="313"/>
      <c r="D437" s="313"/>
      <c r="E437" s="559"/>
      <c r="F437" s="314"/>
      <c r="G437" s="309"/>
      <c r="H437" s="309"/>
      <c r="I437" s="309"/>
      <c r="J437" s="310"/>
      <c r="K437" s="461"/>
      <c r="L437" s="310"/>
      <c r="M437" s="310"/>
      <c r="N437" s="310"/>
      <c r="O437" s="310"/>
      <c r="P437" s="310"/>
      <c r="Q437" s="464"/>
      <c r="R437" s="483" t="str">
        <f>IF(H437="","",IF(H437&gt;39,"E",VLOOKUP(H437,'Boden DüV-Bolap'!A:B,2,FALSE)))</f>
        <v/>
      </c>
      <c r="S437" s="484" t="str">
        <f>IF(OR(I437="",F437=""),"",IF(I437&gt;39,"E",IF(F437="leicht",VLOOKUP(I437,'Boden DüV-Bolap'!A:Q,7,FALSE),IF(F437="mittel",VLOOKUP(I437,'Boden DüV-Bolap'!A:K,11,FALSE),IF(F437="schwer",VLOOKUP(I437,'Boden DüV-Bolap'!A:R,15,FALSE))))))</f>
        <v/>
      </c>
      <c r="T437" s="484" t="str">
        <f>IF(OR(J437="",F437=""),"",IF(J437&gt;39,"E",IF(F437="leicht",VLOOKUP(J437,'Boden DüV-Bolap'!A:AA,19,FALSE),IF(F437="mittel",VLOOKUP(J437,'Boden DüV-Bolap'!A:AA,23,FALSE),IF(F437="schwer",VLOOKUP(J437,'Boden DüV-Bolap'!A:AA,27,FALSE))))))</f>
        <v/>
      </c>
    </row>
    <row r="438" spans="1:20" ht="15.75">
      <c r="A438" s="354">
        <v>434</v>
      </c>
      <c r="B438" s="493"/>
      <c r="C438" s="313"/>
      <c r="D438" s="313"/>
      <c r="E438" s="559"/>
      <c r="F438" s="314"/>
      <c r="G438" s="309"/>
      <c r="H438" s="309"/>
      <c r="I438" s="309"/>
      <c r="J438" s="310"/>
      <c r="K438" s="461"/>
      <c r="L438" s="310"/>
      <c r="M438" s="310"/>
      <c r="N438" s="310"/>
      <c r="O438" s="310"/>
      <c r="P438" s="310"/>
      <c r="Q438" s="464"/>
      <c r="R438" s="483" t="str">
        <f>IF(H438="","",IF(H438&gt;39,"E",VLOOKUP(H438,'Boden DüV-Bolap'!A:B,2,FALSE)))</f>
        <v/>
      </c>
      <c r="S438" s="484" t="str">
        <f>IF(OR(I438="",F438=""),"",IF(I438&gt;39,"E",IF(F438="leicht",VLOOKUP(I438,'Boden DüV-Bolap'!A:Q,7,FALSE),IF(F438="mittel",VLOOKUP(I438,'Boden DüV-Bolap'!A:K,11,FALSE),IF(F438="schwer",VLOOKUP(I438,'Boden DüV-Bolap'!A:R,15,FALSE))))))</f>
        <v/>
      </c>
      <c r="T438" s="484" t="str">
        <f>IF(OR(J438="",F438=""),"",IF(J438&gt;39,"E",IF(F438="leicht",VLOOKUP(J438,'Boden DüV-Bolap'!A:AA,19,FALSE),IF(F438="mittel",VLOOKUP(J438,'Boden DüV-Bolap'!A:AA,23,FALSE),IF(F438="schwer",VLOOKUP(J438,'Boden DüV-Bolap'!A:AA,27,FALSE))))))</f>
        <v/>
      </c>
    </row>
    <row r="439" spans="1:20" ht="15.75">
      <c r="A439" s="354">
        <v>435</v>
      </c>
      <c r="B439" s="493"/>
      <c r="C439" s="313"/>
      <c r="D439" s="313"/>
      <c r="E439" s="559"/>
      <c r="F439" s="314"/>
      <c r="G439" s="309"/>
      <c r="H439" s="309"/>
      <c r="I439" s="309"/>
      <c r="J439" s="310"/>
      <c r="K439" s="461"/>
      <c r="L439" s="310"/>
      <c r="M439" s="310"/>
      <c r="N439" s="310"/>
      <c r="O439" s="310"/>
      <c r="P439" s="310"/>
      <c r="Q439" s="464"/>
      <c r="R439" s="483" t="str">
        <f>IF(H439="","",IF(H439&gt;39,"E",VLOOKUP(H439,'Boden DüV-Bolap'!A:B,2,FALSE)))</f>
        <v/>
      </c>
      <c r="S439" s="484" t="str">
        <f>IF(OR(I439="",F439=""),"",IF(I439&gt;39,"E",IF(F439="leicht",VLOOKUP(I439,'Boden DüV-Bolap'!A:Q,7,FALSE),IF(F439="mittel",VLOOKUP(I439,'Boden DüV-Bolap'!A:K,11,FALSE),IF(F439="schwer",VLOOKUP(I439,'Boden DüV-Bolap'!A:R,15,FALSE))))))</f>
        <v/>
      </c>
      <c r="T439" s="484" t="str">
        <f>IF(OR(J439="",F439=""),"",IF(J439&gt;39,"E",IF(F439="leicht",VLOOKUP(J439,'Boden DüV-Bolap'!A:AA,19,FALSE),IF(F439="mittel",VLOOKUP(J439,'Boden DüV-Bolap'!A:AA,23,FALSE),IF(F439="schwer",VLOOKUP(J439,'Boden DüV-Bolap'!A:AA,27,FALSE))))))</f>
        <v/>
      </c>
    </row>
    <row r="440" spans="1:20" ht="15.75">
      <c r="A440" s="354">
        <v>436</v>
      </c>
      <c r="B440" s="493"/>
      <c r="C440" s="313"/>
      <c r="D440" s="313"/>
      <c r="E440" s="559"/>
      <c r="F440" s="314"/>
      <c r="G440" s="309"/>
      <c r="H440" s="309"/>
      <c r="I440" s="309"/>
      <c r="J440" s="310"/>
      <c r="K440" s="461"/>
      <c r="L440" s="310"/>
      <c r="M440" s="310"/>
      <c r="N440" s="310"/>
      <c r="O440" s="310"/>
      <c r="P440" s="310"/>
      <c r="Q440" s="464"/>
      <c r="R440" s="483" t="str">
        <f>IF(H440="","",IF(H440&gt;39,"E",VLOOKUP(H440,'Boden DüV-Bolap'!A:B,2,FALSE)))</f>
        <v/>
      </c>
      <c r="S440" s="484" t="str">
        <f>IF(OR(I440="",F440=""),"",IF(I440&gt;39,"E",IF(F440="leicht",VLOOKUP(I440,'Boden DüV-Bolap'!A:Q,7,FALSE),IF(F440="mittel",VLOOKUP(I440,'Boden DüV-Bolap'!A:K,11,FALSE),IF(F440="schwer",VLOOKUP(I440,'Boden DüV-Bolap'!A:R,15,FALSE))))))</f>
        <v/>
      </c>
      <c r="T440" s="484" t="str">
        <f>IF(OR(J440="",F440=""),"",IF(J440&gt;39,"E",IF(F440="leicht",VLOOKUP(J440,'Boden DüV-Bolap'!A:AA,19,FALSE),IF(F440="mittel",VLOOKUP(J440,'Boden DüV-Bolap'!A:AA,23,FALSE),IF(F440="schwer",VLOOKUP(J440,'Boden DüV-Bolap'!A:AA,27,FALSE))))))</f>
        <v/>
      </c>
    </row>
    <row r="441" spans="1:20" ht="15.75">
      <c r="A441" s="354">
        <v>437</v>
      </c>
      <c r="B441" s="493"/>
      <c r="C441" s="313"/>
      <c r="D441" s="313"/>
      <c r="E441" s="559"/>
      <c r="F441" s="314"/>
      <c r="G441" s="309"/>
      <c r="H441" s="309"/>
      <c r="I441" s="309"/>
      <c r="J441" s="310"/>
      <c r="K441" s="461"/>
      <c r="L441" s="310"/>
      <c r="M441" s="310"/>
      <c r="N441" s="310"/>
      <c r="O441" s="310"/>
      <c r="P441" s="310"/>
      <c r="Q441" s="464"/>
      <c r="R441" s="483" t="str">
        <f>IF(H441="","",IF(H441&gt;39,"E",VLOOKUP(H441,'Boden DüV-Bolap'!A:B,2,FALSE)))</f>
        <v/>
      </c>
      <c r="S441" s="484" t="str">
        <f>IF(OR(I441="",F441=""),"",IF(I441&gt;39,"E",IF(F441="leicht",VLOOKUP(I441,'Boden DüV-Bolap'!A:Q,7,FALSE),IF(F441="mittel",VLOOKUP(I441,'Boden DüV-Bolap'!A:K,11,FALSE),IF(F441="schwer",VLOOKUP(I441,'Boden DüV-Bolap'!A:R,15,FALSE))))))</f>
        <v/>
      </c>
      <c r="T441" s="484" t="str">
        <f>IF(OR(J441="",F441=""),"",IF(J441&gt;39,"E",IF(F441="leicht",VLOOKUP(J441,'Boden DüV-Bolap'!A:AA,19,FALSE),IF(F441="mittel",VLOOKUP(J441,'Boden DüV-Bolap'!A:AA,23,FALSE),IF(F441="schwer",VLOOKUP(J441,'Boden DüV-Bolap'!A:AA,27,FALSE))))))</f>
        <v/>
      </c>
    </row>
    <row r="442" spans="1:20" ht="15.75">
      <c r="A442" s="354">
        <v>438</v>
      </c>
      <c r="B442" s="493"/>
      <c r="C442" s="313"/>
      <c r="D442" s="313"/>
      <c r="E442" s="559"/>
      <c r="F442" s="314"/>
      <c r="G442" s="309"/>
      <c r="H442" s="309"/>
      <c r="I442" s="309"/>
      <c r="J442" s="310"/>
      <c r="K442" s="461"/>
      <c r="L442" s="310"/>
      <c r="M442" s="310"/>
      <c r="N442" s="310"/>
      <c r="O442" s="310"/>
      <c r="P442" s="310"/>
      <c r="Q442" s="464"/>
      <c r="R442" s="483" t="str">
        <f>IF(H442="","",IF(H442&gt;39,"E",VLOOKUP(H442,'Boden DüV-Bolap'!A:B,2,FALSE)))</f>
        <v/>
      </c>
      <c r="S442" s="484" t="str">
        <f>IF(OR(I442="",F442=""),"",IF(I442&gt;39,"E",IF(F442="leicht",VLOOKUP(I442,'Boden DüV-Bolap'!A:Q,7,FALSE),IF(F442="mittel",VLOOKUP(I442,'Boden DüV-Bolap'!A:K,11,FALSE),IF(F442="schwer",VLOOKUP(I442,'Boden DüV-Bolap'!A:R,15,FALSE))))))</f>
        <v/>
      </c>
      <c r="T442" s="484" t="str">
        <f>IF(OR(J442="",F442=""),"",IF(J442&gt;39,"E",IF(F442="leicht",VLOOKUP(J442,'Boden DüV-Bolap'!A:AA,19,FALSE),IF(F442="mittel",VLOOKUP(J442,'Boden DüV-Bolap'!A:AA,23,FALSE),IF(F442="schwer",VLOOKUP(J442,'Boden DüV-Bolap'!A:AA,27,FALSE))))))</f>
        <v/>
      </c>
    </row>
    <row r="443" spans="1:20" ht="15.75">
      <c r="A443" s="354">
        <v>439</v>
      </c>
      <c r="B443" s="493"/>
      <c r="C443" s="313"/>
      <c r="D443" s="313"/>
      <c r="E443" s="559"/>
      <c r="F443" s="314"/>
      <c r="G443" s="309"/>
      <c r="H443" s="309"/>
      <c r="I443" s="309"/>
      <c r="J443" s="310"/>
      <c r="K443" s="461"/>
      <c r="L443" s="310"/>
      <c r="M443" s="310"/>
      <c r="N443" s="310"/>
      <c r="O443" s="310"/>
      <c r="P443" s="310"/>
      <c r="Q443" s="464"/>
      <c r="R443" s="483" t="str">
        <f>IF(H443="","",IF(H443&gt;39,"E",VLOOKUP(H443,'Boden DüV-Bolap'!A:B,2,FALSE)))</f>
        <v/>
      </c>
      <c r="S443" s="484" t="str">
        <f>IF(OR(I443="",F443=""),"",IF(I443&gt;39,"E",IF(F443="leicht",VLOOKUP(I443,'Boden DüV-Bolap'!A:Q,7,FALSE),IF(F443="mittel",VLOOKUP(I443,'Boden DüV-Bolap'!A:K,11,FALSE),IF(F443="schwer",VLOOKUP(I443,'Boden DüV-Bolap'!A:R,15,FALSE))))))</f>
        <v/>
      </c>
      <c r="T443" s="484" t="str">
        <f>IF(OR(J443="",F443=""),"",IF(J443&gt;39,"E",IF(F443="leicht",VLOOKUP(J443,'Boden DüV-Bolap'!A:AA,19,FALSE),IF(F443="mittel",VLOOKUP(J443,'Boden DüV-Bolap'!A:AA,23,FALSE),IF(F443="schwer",VLOOKUP(J443,'Boden DüV-Bolap'!A:AA,27,FALSE))))))</f>
        <v/>
      </c>
    </row>
    <row r="444" spans="1:20" ht="15.75">
      <c r="A444" s="354">
        <v>440</v>
      </c>
      <c r="B444" s="493"/>
      <c r="C444" s="313"/>
      <c r="D444" s="313"/>
      <c r="E444" s="559"/>
      <c r="F444" s="314"/>
      <c r="G444" s="309"/>
      <c r="H444" s="309"/>
      <c r="I444" s="309"/>
      <c r="J444" s="310"/>
      <c r="K444" s="461"/>
      <c r="L444" s="310"/>
      <c r="M444" s="310"/>
      <c r="N444" s="310"/>
      <c r="O444" s="310"/>
      <c r="P444" s="310"/>
      <c r="Q444" s="464"/>
      <c r="R444" s="483" t="str">
        <f>IF(H444="","",IF(H444&gt;39,"E",VLOOKUP(H444,'Boden DüV-Bolap'!A:B,2,FALSE)))</f>
        <v/>
      </c>
      <c r="S444" s="484" t="str">
        <f>IF(OR(I444="",F444=""),"",IF(I444&gt;39,"E",IF(F444="leicht",VLOOKUP(I444,'Boden DüV-Bolap'!A:Q,7,FALSE),IF(F444="mittel",VLOOKUP(I444,'Boden DüV-Bolap'!A:K,11,FALSE),IF(F444="schwer",VLOOKUP(I444,'Boden DüV-Bolap'!A:R,15,FALSE))))))</f>
        <v/>
      </c>
      <c r="T444" s="484" t="str">
        <f>IF(OR(J444="",F444=""),"",IF(J444&gt;39,"E",IF(F444="leicht",VLOOKUP(J444,'Boden DüV-Bolap'!A:AA,19,FALSE),IF(F444="mittel",VLOOKUP(J444,'Boden DüV-Bolap'!A:AA,23,FALSE),IF(F444="schwer",VLOOKUP(J444,'Boden DüV-Bolap'!A:AA,27,FALSE))))))</f>
        <v/>
      </c>
    </row>
    <row r="445" spans="1:20" ht="15.75">
      <c r="A445" s="354">
        <v>441</v>
      </c>
      <c r="B445" s="493"/>
      <c r="C445" s="313"/>
      <c r="D445" s="313"/>
      <c r="E445" s="559"/>
      <c r="F445" s="314"/>
      <c r="G445" s="309"/>
      <c r="H445" s="309"/>
      <c r="I445" s="309"/>
      <c r="J445" s="310"/>
      <c r="K445" s="461"/>
      <c r="L445" s="310"/>
      <c r="M445" s="310"/>
      <c r="N445" s="310"/>
      <c r="O445" s="310"/>
      <c r="P445" s="310"/>
      <c r="Q445" s="464"/>
      <c r="R445" s="483" t="str">
        <f>IF(H445="","",IF(H445&gt;39,"E",VLOOKUP(H445,'Boden DüV-Bolap'!A:B,2,FALSE)))</f>
        <v/>
      </c>
      <c r="S445" s="484" t="str">
        <f>IF(OR(I445="",F445=""),"",IF(I445&gt;39,"E",IF(F445="leicht",VLOOKUP(I445,'Boden DüV-Bolap'!A:Q,7,FALSE),IF(F445="mittel",VLOOKUP(I445,'Boden DüV-Bolap'!A:K,11,FALSE),IF(F445="schwer",VLOOKUP(I445,'Boden DüV-Bolap'!A:R,15,FALSE))))))</f>
        <v/>
      </c>
      <c r="T445" s="484" t="str">
        <f>IF(OR(J445="",F445=""),"",IF(J445&gt;39,"E",IF(F445="leicht",VLOOKUP(J445,'Boden DüV-Bolap'!A:AA,19,FALSE),IF(F445="mittel",VLOOKUP(J445,'Boden DüV-Bolap'!A:AA,23,FALSE),IF(F445="schwer",VLOOKUP(J445,'Boden DüV-Bolap'!A:AA,27,FALSE))))))</f>
        <v/>
      </c>
    </row>
    <row r="446" spans="1:20" ht="15.75">
      <c r="A446" s="354">
        <v>442</v>
      </c>
      <c r="B446" s="493"/>
      <c r="C446" s="313"/>
      <c r="D446" s="313"/>
      <c r="E446" s="559"/>
      <c r="F446" s="314"/>
      <c r="G446" s="309"/>
      <c r="H446" s="309"/>
      <c r="I446" s="309"/>
      <c r="J446" s="310"/>
      <c r="K446" s="461"/>
      <c r="L446" s="310"/>
      <c r="M446" s="310"/>
      <c r="N446" s="310"/>
      <c r="O446" s="310"/>
      <c r="P446" s="310"/>
      <c r="Q446" s="464"/>
      <c r="R446" s="483" t="str">
        <f>IF(H446="","",IF(H446&gt;39,"E",VLOOKUP(H446,'Boden DüV-Bolap'!A:B,2,FALSE)))</f>
        <v/>
      </c>
      <c r="S446" s="484" t="str">
        <f>IF(OR(I446="",F446=""),"",IF(I446&gt;39,"E",IF(F446="leicht",VLOOKUP(I446,'Boden DüV-Bolap'!A:Q,7,FALSE),IF(F446="mittel",VLOOKUP(I446,'Boden DüV-Bolap'!A:K,11,FALSE),IF(F446="schwer",VLOOKUP(I446,'Boden DüV-Bolap'!A:R,15,FALSE))))))</f>
        <v/>
      </c>
      <c r="T446" s="484" t="str">
        <f>IF(OR(J446="",F446=""),"",IF(J446&gt;39,"E",IF(F446="leicht",VLOOKUP(J446,'Boden DüV-Bolap'!A:AA,19,FALSE),IF(F446="mittel",VLOOKUP(J446,'Boden DüV-Bolap'!A:AA,23,FALSE),IF(F446="schwer",VLOOKUP(J446,'Boden DüV-Bolap'!A:AA,27,FALSE))))))</f>
        <v/>
      </c>
    </row>
    <row r="447" spans="1:20" ht="15.75">
      <c r="A447" s="354">
        <v>443</v>
      </c>
      <c r="B447" s="493"/>
      <c r="C447" s="313"/>
      <c r="D447" s="313"/>
      <c r="E447" s="559"/>
      <c r="F447" s="314"/>
      <c r="G447" s="309"/>
      <c r="H447" s="309"/>
      <c r="I447" s="309"/>
      <c r="J447" s="310"/>
      <c r="K447" s="461"/>
      <c r="L447" s="310"/>
      <c r="M447" s="310"/>
      <c r="N447" s="310"/>
      <c r="O447" s="310"/>
      <c r="P447" s="310"/>
      <c r="Q447" s="464"/>
      <c r="R447" s="483" t="str">
        <f>IF(H447="","",IF(H447&gt;39,"E",VLOOKUP(H447,'Boden DüV-Bolap'!A:B,2,FALSE)))</f>
        <v/>
      </c>
      <c r="S447" s="484" t="str">
        <f>IF(OR(I447="",F447=""),"",IF(I447&gt;39,"E",IF(F447="leicht",VLOOKUP(I447,'Boden DüV-Bolap'!A:Q,7,FALSE),IF(F447="mittel",VLOOKUP(I447,'Boden DüV-Bolap'!A:K,11,FALSE),IF(F447="schwer",VLOOKUP(I447,'Boden DüV-Bolap'!A:R,15,FALSE))))))</f>
        <v/>
      </c>
      <c r="T447" s="484" t="str">
        <f>IF(OR(J447="",F447=""),"",IF(J447&gt;39,"E",IF(F447="leicht",VLOOKUP(J447,'Boden DüV-Bolap'!A:AA,19,FALSE),IF(F447="mittel",VLOOKUP(J447,'Boden DüV-Bolap'!A:AA,23,FALSE),IF(F447="schwer",VLOOKUP(J447,'Boden DüV-Bolap'!A:AA,27,FALSE))))))</f>
        <v/>
      </c>
    </row>
    <row r="448" spans="1:20" ht="15.75">
      <c r="A448" s="354">
        <v>444</v>
      </c>
      <c r="B448" s="493"/>
      <c r="C448" s="313"/>
      <c r="D448" s="313"/>
      <c r="E448" s="559"/>
      <c r="F448" s="314"/>
      <c r="G448" s="309"/>
      <c r="H448" s="309"/>
      <c r="I448" s="309"/>
      <c r="J448" s="310"/>
      <c r="K448" s="461"/>
      <c r="L448" s="310"/>
      <c r="M448" s="310"/>
      <c r="N448" s="310"/>
      <c r="O448" s="310"/>
      <c r="P448" s="310"/>
      <c r="Q448" s="464"/>
      <c r="R448" s="483" t="str">
        <f>IF(H448="","",IF(H448&gt;39,"E",VLOOKUP(H448,'Boden DüV-Bolap'!A:B,2,FALSE)))</f>
        <v/>
      </c>
      <c r="S448" s="484" t="str">
        <f>IF(OR(I448="",F448=""),"",IF(I448&gt;39,"E",IF(F448="leicht",VLOOKUP(I448,'Boden DüV-Bolap'!A:Q,7,FALSE),IF(F448="mittel",VLOOKUP(I448,'Boden DüV-Bolap'!A:K,11,FALSE),IF(F448="schwer",VLOOKUP(I448,'Boden DüV-Bolap'!A:R,15,FALSE))))))</f>
        <v/>
      </c>
      <c r="T448" s="484" t="str">
        <f>IF(OR(J448="",F448=""),"",IF(J448&gt;39,"E",IF(F448="leicht",VLOOKUP(J448,'Boden DüV-Bolap'!A:AA,19,FALSE),IF(F448="mittel",VLOOKUP(J448,'Boden DüV-Bolap'!A:AA,23,FALSE),IF(F448="schwer",VLOOKUP(J448,'Boden DüV-Bolap'!A:AA,27,FALSE))))))</f>
        <v/>
      </c>
    </row>
    <row r="449" spans="1:20" ht="15.75">
      <c r="A449" s="354">
        <v>445</v>
      </c>
      <c r="B449" s="493"/>
      <c r="C449" s="313"/>
      <c r="D449" s="313"/>
      <c r="E449" s="559"/>
      <c r="F449" s="314"/>
      <c r="G449" s="309"/>
      <c r="H449" s="309"/>
      <c r="I449" s="309"/>
      <c r="J449" s="310"/>
      <c r="K449" s="461"/>
      <c r="L449" s="310"/>
      <c r="M449" s="310"/>
      <c r="N449" s="310"/>
      <c r="O449" s="310"/>
      <c r="P449" s="310"/>
      <c r="Q449" s="464"/>
      <c r="R449" s="483" t="str">
        <f>IF(H449="","",IF(H449&gt;39,"E",VLOOKUP(H449,'Boden DüV-Bolap'!A:B,2,FALSE)))</f>
        <v/>
      </c>
      <c r="S449" s="484" t="str">
        <f>IF(OR(I449="",F449=""),"",IF(I449&gt;39,"E",IF(F449="leicht",VLOOKUP(I449,'Boden DüV-Bolap'!A:Q,7,FALSE),IF(F449="mittel",VLOOKUP(I449,'Boden DüV-Bolap'!A:K,11,FALSE),IF(F449="schwer",VLOOKUP(I449,'Boden DüV-Bolap'!A:R,15,FALSE))))))</f>
        <v/>
      </c>
      <c r="T449" s="484" t="str">
        <f>IF(OR(J449="",F449=""),"",IF(J449&gt;39,"E",IF(F449="leicht",VLOOKUP(J449,'Boden DüV-Bolap'!A:AA,19,FALSE),IF(F449="mittel",VLOOKUP(J449,'Boden DüV-Bolap'!A:AA,23,FALSE),IF(F449="schwer",VLOOKUP(J449,'Boden DüV-Bolap'!A:AA,27,FALSE))))))</f>
        <v/>
      </c>
    </row>
    <row r="450" spans="1:20" ht="15.75">
      <c r="A450" s="354">
        <v>446</v>
      </c>
      <c r="B450" s="493"/>
      <c r="C450" s="313"/>
      <c r="D450" s="313"/>
      <c r="E450" s="559"/>
      <c r="F450" s="314"/>
      <c r="G450" s="309"/>
      <c r="H450" s="309"/>
      <c r="I450" s="309"/>
      <c r="J450" s="310"/>
      <c r="K450" s="461"/>
      <c r="L450" s="310"/>
      <c r="M450" s="310"/>
      <c r="N450" s="310"/>
      <c r="O450" s="310"/>
      <c r="P450" s="310"/>
      <c r="Q450" s="464"/>
      <c r="R450" s="483" t="str">
        <f>IF(H450="","",IF(H450&gt;39,"E",VLOOKUP(H450,'Boden DüV-Bolap'!A:B,2,FALSE)))</f>
        <v/>
      </c>
      <c r="S450" s="484" t="str">
        <f>IF(OR(I450="",F450=""),"",IF(I450&gt;39,"E",IF(F450="leicht",VLOOKUP(I450,'Boden DüV-Bolap'!A:Q,7,FALSE),IF(F450="mittel",VLOOKUP(I450,'Boden DüV-Bolap'!A:K,11,FALSE),IF(F450="schwer",VLOOKUP(I450,'Boden DüV-Bolap'!A:R,15,FALSE))))))</f>
        <v/>
      </c>
      <c r="T450" s="484" t="str">
        <f>IF(OR(J450="",F450=""),"",IF(J450&gt;39,"E",IF(F450="leicht",VLOOKUP(J450,'Boden DüV-Bolap'!A:AA,19,FALSE),IF(F450="mittel",VLOOKUP(J450,'Boden DüV-Bolap'!A:AA,23,FALSE),IF(F450="schwer",VLOOKUP(J450,'Boden DüV-Bolap'!A:AA,27,FALSE))))))</f>
        <v/>
      </c>
    </row>
    <row r="451" spans="1:20" ht="15.75">
      <c r="A451" s="354">
        <v>447</v>
      </c>
      <c r="B451" s="493"/>
      <c r="C451" s="313"/>
      <c r="D451" s="313"/>
      <c r="E451" s="559"/>
      <c r="F451" s="314"/>
      <c r="G451" s="309"/>
      <c r="H451" s="309"/>
      <c r="I451" s="309"/>
      <c r="J451" s="310"/>
      <c r="K451" s="461"/>
      <c r="L451" s="310"/>
      <c r="M451" s="310"/>
      <c r="N451" s="310"/>
      <c r="O451" s="310"/>
      <c r="P451" s="310"/>
      <c r="Q451" s="464"/>
      <c r="R451" s="483" t="str">
        <f>IF(H451="","",IF(H451&gt;39,"E",VLOOKUP(H451,'Boden DüV-Bolap'!A:B,2,FALSE)))</f>
        <v/>
      </c>
      <c r="S451" s="484" t="str">
        <f>IF(OR(I451="",F451=""),"",IF(I451&gt;39,"E",IF(F451="leicht",VLOOKUP(I451,'Boden DüV-Bolap'!A:Q,7,FALSE),IF(F451="mittel",VLOOKUP(I451,'Boden DüV-Bolap'!A:K,11,FALSE),IF(F451="schwer",VLOOKUP(I451,'Boden DüV-Bolap'!A:R,15,FALSE))))))</f>
        <v/>
      </c>
      <c r="T451" s="484" t="str">
        <f>IF(OR(J451="",F451=""),"",IF(J451&gt;39,"E",IF(F451="leicht",VLOOKUP(J451,'Boden DüV-Bolap'!A:AA,19,FALSE),IF(F451="mittel",VLOOKUP(J451,'Boden DüV-Bolap'!A:AA,23,FALSE),IF(F451="schwer",VLOOKUP(J451,'Boden DüV-Bolap'!A:AA,27,FALSE))))))</f>
        <v/>
      </c>
    </row>
    <row r="452" spans="1:20" ht="15.75">
      <c r="A452" s="354">
        <v>448</v>
      </c>
      <c r="B452" s="493"/>
      <c r="C452" s="313"/>
      <c r="D452" s="313"/>
      <c r="E452" s="559"/>
      <c r="F452" s="314"/>
      <c r="G452" s="309"/>
      <c r="H452" s="309"/>
      <c r="I452" s="309"/>
      <c r="J452" s="310"/>
      <c r="K452" s="461"/>
      <c r="L452" s="310"/>
      <c r="M452" s="310"/>
      <c r="N452" s="310"/>
      <c r="O452" s="310"/>
      <c r="P452" s="310"/>
      <c r="Q452" s="464"/>
      <c r="R452" s="483" t="str">
        <f>IF(H452="","",IF(H452&gt;39,"E",VLOOKUP(H452,'Boden DüV-Bolap'!A:B,2,FALSE)))</f>
        <v/>
      </c>
      <c r="S452" s="484" t="str">
        <f>IF(OR(I452="",F452=""),"",IF(I452&gt;39,"E",IF(F452="leicht",VLOOKUP(I452,'Boden DüV-Bolap'!A:Q,7,FALSE),IF(F452="mittel",VLOOKUP(I452,'Boden DüV-Bolap'!A:K,11,FALSE),IF(F452="schwer",VLOOKUP(I452,'Boden DüV-Bolap'!A:R,15,FALSE))))))</f>
        <v/>
      </c>
      <c r="T452" s="484" t="str">
        <f>IF(OR(J452="",F452=""),"",IF(J452&gt;39,"E",IF(F452="leicht",VLOOKUP(J452,'Boden DüV-Bolap'!A:AA,19,FALSE),IF(F452="mittel",VLOOKUP(J452,'Boden DüV-Bolap'!A:AA,23,FALSE),IF(F452="schwer",VLOOKUP(J452,'Boden DüV-Bolap'!A:AA,27,FALSE))))))</f>
        <v/>
      </c>
    </row>
    <row r="453" spans="1:20" ht="15.75">
      <c r="A453" s="354">
        <v>449</v>
      </c>
      <c r="B453" s="493"/>
      <c r="C453" s="313"/>
      <c r="D453" s="313"/>
      <c r="E453" s="559"/>
      <c r="F453" s="314"/>
      <c r="G453" s="309"/>
      <c r="H453" s="309"/>
      <c r="I453" s="309"/>
      <c r="J453" s="310"/>
      <c r="K453" s="461"/>
      <c r="L453" s="310"/>
      <c r="M453" s="310"/>
      <c r="N453" s="310"/>
      <c r="O453" s="310"/>
      <c r="P453" s="310"/>
      <c r="Q453" s="464"/>
      <c r="R453" s="483" t="str">
        <f>IF(H453="","",IF(H453&gt;39,"E",VLOOKUP(H453,'Boden DüV-Bolap'!A:B,2,FALSE)))</f>
        <v/>
      </c>
      <c r="S453" s="484" t="str">
        <f>IF(OR(I453="",F453=""),"",IF(I453&gt;39,"E",IF(F453="leicht",VLOOKUP(I453,'Boden DüV-Bolap'!A:Q,7,FALSE),IF(F453="mittel",VLOOKUP(I453,'Boden DüV-Bolap'!A:K,11,FALSE),IF(F453="schwer",VLOOKUP(I453,'Boden DüV-Bolap'!A:R,15,FALSE))))))</f>
        <v/>
      </c>
      <c r="T453" s="484" t="str">
        <f>IF(OR(J453="",F453=""),"",IF(J453&gt;39,"E",IF(F453="leicht",VLOOKUP(J453,'Boden DüV-Bolap'!A:AA,19,FALSE),IF(F453="mittel",VLOOKUP(J453,'Boden DüV-Bolap'!A:AA,23,FALSE),IF(F453="schwer",VLOOKUP(J453,'Boden DüV-Bolap'!A:AA,27,FALSE))))))</f>
        <v/>
      </c>
    </row>
    <row r="454" spans="1:20" ht="15.75">
      <c r="A454" s="354">
        <v>450</v>
      </c>
      <c r="B454" s="493"/>
      <c r="C454" s="313"/>
      <c r="D454" s="313"/>
      <c r="E454" s="559"/>
      <c r="F454" s="314"/>
      <c r="G454" s="309"/>
      <c r="H454" s="309"/>
      <c r="I454" s="309"/>
      <c r="J454" s="310"/>
      <c r="K454" s="461"/>
      <c r="L454" s="310"/>
      <c r="M454" s="310"/>
      <c r="N454" s="310"/>
      <c r="O454" s="310"/>
      <c r="P454" s="310"/>
      <c r="Q454" s="464"/>
      <c r="R454" s="483" t="str">
        <f>IF(H454="","",IF(H454&gt;39,"E",VLOOKUP(H454,'Boden DüV-Bolap'!A:B,2,FALSE)))</f>
        <v/>
      </c>
      <c r="S454" s="484" t="str">
        <f>IF(OR(I454="",F454=""),"",IF(I454&gt;39,"E",IF(F454="leicht",VLOOKUP(I454,'Boden DüV-Bolap'!A:Q,7,FALSE),IF(F454="mittel",VLOOKUP(I454,'Boden DüV-Bolap'!A:K,11,FALSE),IF(F454="schwer",VLOOKUP(I454,'Boden DüV-Bolap'!A:R,15,FALSE))))))</f>
        <v/>
      </c>
      <c r="T454" s="484" t="str">
        <f>IF(OR(J454="",F454=""),"",IF(J454&gt;39,"E",IF(F454="leicht",VLOOKUP(J454,'Boden DüV-Bolap'!A:AA,19,FALSE),IF(F454="mittel",VLOOKUP(J454,'Boden DüV-Bolap'!A:AA,23,FALSE),IF(F454="schwer",VLOOKUP(J454,'Boden DüV-Bolap'!A:AA,27,FALSE))))))</f>
        <v/>
      </c>
    </row>
    <row r="455" spans="1:20" ht="15.75">
      <c r="A455" s="354">
        <v>451</v>
      </c>
      <c r="B455" s="493"/>
      <c r="C455" s="313"/>
      <c r="D455" s="313"/>
      <c r="E455" s="559"/>
      <c r="F455" s="314"/>
      <c r="G455" s="309"/>
      <c r="H455" s="309"/>
      <c r="I455" s="309"/>
      <c r="J455" s="310"/>
      <c r="K455" s="461"/>
      <c r="L455" s="310"/>
      <c r="M455" s="310"/>
      <c r="N455" s="310"/>
      <c r="O455" s="310"/>
      <c r="P455" s="310"/>
      <c r="Q455" s="464"/>
      <c r="R455" s="483" t="str">
        <f>IF(H455="","",IF(H455&gt;39,"E",VLOOKUP(H455,'Boden DüV-Bolap'!A:B,2,FALSE)))</f>
        <v/>
      </c>
      <c r="S455" s="484" t="str">
        <f>IF(OR(I455="",F455=""),"",IF(I455&gt;39,"E",IF(F455="leicht",VLOOKUP(I455,'Boden DüV-Bolap'!A:Q,7,FALSE),IF(F455="mittel",VLOOKUP(I455,'Boden DüV-Bolap'!A:K,11,FALSE),IF(F455="schwer",VLOOKUP(I455,'Boden DüV-Bolap'!A:R,15,FALSE))))))</f>
        <v/>
      </c>
      <c r="T455" s="484" t="str">
        <f>IF(OR(J455="",F455=""),"",IF(J455&gt;39,"E",IF(F455="leicht",VLOOKUP(J455,'Boden DüV-Bolap'!A:AA,19,FALSE),IF(F455="mittel",VLOOKUP(J455,'Boden DüV-Bolap'!A:AA,23,FALSE),IF(F455="schwer",VLOOKUP(J455,'Boden DüV-Bolap'!A:AA,27,FALSE))))))</f>
        <v/>
      </c>
    </row>
    <row r="456" spans="1:20" ht="15.75">
      <c r="A456" s="354">
        <v>452</v>
      </c>
      <c r="B456" s="493"/>
      <c r="C456" s="313"/>
      <c r="D456" s="313"/>
      <c r="E456" s="559"/>
      <c r="F456" s="314"/>
      <c r="G456" s="309"/>
      <c r="H456" s="309"/>
      <c r="I456" s="309"/>
      <c r="J456" s="310"/>
      <c r="K456" s="461"/>
      <c r="L456" s="310"/>
      <c r="M456" s="310"/>
      <c r="N456" s="310"/>
      <c r="O456" s="310"/>
      <c r="P456" s="310"/>
      <c r="Q456" s="464"/>
      <c r="R456" s="483" t="str">
        <f>IF(H456="","",IF(H456&gt;39,"E",VLOOKUP(H456,'Boden DüV-Bolap'!A:B,2,FALSE)))</f>
        <v/>
      </c>
      <c r="S456" s="484" t="str">
        <f>IF(OR(I456="",F456=""),"",IF(I456&gt;39,"E",IF(F456="leicht",VLOOKUP(I456,'Boden DüV-Bolap'!A:Q,7,FALSE),IF(F456="mittel",VLOOKUP(I456,'Boden DüV-Bolap'!A:K,11,FALSE),IF(F456="schwer",VLOOKUP(I456,'Boden DüV-Bolap'!A:R,15,FALSE))))))</f>
        <v/>
      </c>
      <c r="T456" s="484" t="str">
        <f>IF(OR(J456="",F456=""),"",IF(J456&gt;39,"E",IF(F456="leicht",VLOOKUP(J456,'Boden DüV-Bolap'!A:AA,19,FALSE),IF(F456="mittel",VLOOKUP(J456,'Boden DüV-Bolap'!A:AA,23,FALSE),IF(F456="schwer",VLOOKUP(J456,'Boden DüV-Bolap'!A:AA,27,FALSE))))))</f>
        <v/>
      </c>
    </row>
    <row r="457" spans="1:20" ht="15.75">
      <c r="A457" s="354">
        <v>453</v>
      </c>
      <c r="B457" s="493"/>
      <c r="C457" s="313"/>
      <c r="D457" s="313"/>
      <c r="E457" s="559"/>
      <c r="F457" s="314"/>
      <c r="G457" s="309"/>
      <c r="H457" s="309"/>
      <c r="I457" s="309"/>
      <c r="J457" s="310"/>
      <c r="K457" s="461"/>
      <c r="L457" s="310"/>
      <c r="M457" s="310"/>
      <c r="N457" s="310"/>
      <c r="O457" s="310"/>
      <c r="P457" s="310"/>
      <c r="Q457" s="464"/>
      <c r="R457" s="483" t="str">
        <f>IF(H457="","",IF(H457&gt;39,"E",VLOOKUP(H457,'Boden DüV-Bolap'!A:B,2,FALSE)))</f>
        <v/>
      </c>
      <c r="S457" s="484" t="str">
        <f>IF(OR(I457="",F457=""),"",IF(I457&gt;39,"E",IF(F457="leicht",VLOOKUP(I457,'Boden DüV-Bolap'!A:Q,7,FALSE),IF(F457="mittel",VLOOKUP(I457,'Boden DüV-Bolap'!A:K,11,FALSE),IF(F457="schwer",VLOOKUP(I457,'Boden DüV-Bolap'!A:R,15,FALSE))))))</f>
        <v/>
      </c>
      <c r="T457" s="484" t="str">
        <f>IF(OR(J457="",F457=""),"",IF(J457&gt;39,"E",IF(F457="leicht",VLOOKUP(J457,'Boden DüV-Bolap'!A:AA,19,FALSE),IF(F457="mittel",VLOOKUP(J457,'Boden DüV-Bolap'!A:AA,23,FALSE),IF(F457="schwer",VLOOKUP(J457,'Boden DüV-Bolap'!A:AA,27,FALSE))))))</f>
        <v/>
      </c>
    </row>
    <row r="458" spans="1:20" ht="15.75">
      <c r="A458" s="354">
        <v>454</v>
      </c>
      <c r="B458" s="493"/>
      <c r="C458" s="313"/>
      <c r="D458" s="313"/>
      <c r="E458" s="559"/>
      <c r="F458" s="314"/>
      <c r="G458" s="309"/>
      <c r="H458" s="309"/>
      <c r="I458" s="309"/>
      <c r="J458" s="310"/>
      <c r="K458" s="461"/>
      <c r="L458" s="310"/>
      <c r="M458" s="310"/>
      <c r="N458" s="310"/>
      <c r="O458" s="310"/>
      <c r="P458" s="310"/>
      <c r="Q458" s="464"/>
      <c r="R458" s="483" t="str">
        <f>IF(H458="","",IF(H458&gt;39,"E",VLOOKUP(H458,'Boden DüV-Bolap'!A:B,2,FALSE)))</f>
        <v/>
      </c>
      <c r="S458" s="484" t="str">
        <f>IF(OR(I458="",F458=""),"",IF(I458&gt;39,"E",IF(F458="leicht",VLOOKUP(I458,'Boden DüV-Bolap'!A:Q,7,FALSE),IF(F458="mittel",VLOOKUP(I458,'Boden DüV-Bolap'!A:K,11,FALSE),IF(F458="schwer",VLOOKUP(I458,'Boden DüV-Bolap'!A:R,15,FALSE))))))</f>
        <v/>
      </c>
      <c r="T458" s="484" t="str">
        <f>IF(OR(J458="",F458=""),"",IF(J458&gt;39,"E",IF(F458="leicht",VLOOKUP(J458,'Boden DüV-Bolap'!A:AA,19,FALSE),IF(F458="mittel",VLOOKUP(J458,'Boden DüV-Bolap'!A:AA,23,FALSE),IF(F458="schwer",VLOOKUP(J458,'Boden DüV-Bolap'!A:AA,27,FALSE))))))</f>
        <v/>
      </c>
    </row>
    <row r="459" spans="1:20" ht="15.75">
      <c r="A459" s="354">
        <v>455</v>
      </c>
      <c r="B459" s="493"/>
      <c r="C459" s="313"/>
      <c r="D459" s="313"/>
      <c r="E459" s="559"/>
      <c r="F459" s="314"/>
      <c r="G459" s="309"/>
      <c r="H459" s="309"/>
      <c r="I459" s="309"/>
      <c r="J459" s="310"/>
      <c r="K459" s="461"/>
      <c r="L459" s="310"/>
      <c r="M459" s="310"/>
      <c r="N459" s="310"/>
      <c r="O459" s="310"/>
      <c r="P459" s="310"/>
      <c r="Q459" s="464"/>
      <c r="R459" s="483" t="str">
        <f>IF(H459="","",IF(H459&gt;39,"E",VLOOKUP(H459,'Boden DüV-Bolap'!A:B,2,FALSE)))</f>
        <v/>
      </c>
      <c r="S459" s="484" t="str">
        <f>IF(OR(I459="",F459=""),"",IF(I459&gt;39,"E",IF(F459="leicht",VLOOKUP(I459,'Boden DüV-Bolap'!A:Q,7,FALSE),IF(F459="mittel",VLOOKUP(I459,'Boden DüV-Bolap'!A:K,11,FALSE),IF(F459="schwer",VLOOKUP(I459,'Boden DüV-Bolap'!A:R,15,FALSE))))))</f>
        <v/>
      </c>
      <c r="T459" s="484" t="str">
        <f>IF(OR(J459="",F459=""),"",IF(J459&gt;39,"E",IF(F459="leicht",VLOOKUP(J459,'Boden DüV-Bolap'!A:AA,19,FALSE),IF(F459="mittel",VLOOKUP(J459,'Boden DüV-Bolap'!A:AA,23,FALSE),IF(F459="schwer",VLOOKUP(J459,'Boden DüV-Bolap'!A:AA,27,FALSE))))))</f>
        <v/>
      </c>
    </row>
    <row r="460" spans="1:20" ht="15.75">
      <c r="A460" s="354">
        <v>456</v>
      </c>
      <c r="B460" s="493"/>
      <c r="C460" s="313"/>
      <c r="D460" s="313"/>
      <c r="E460" s="559"/>
      <c r="F460" s="314"/>
      <c r="G460" s="309"/>
      <c r="H460" s="309"/>
      <c r="I460" s="309"/>
      <c r="J460" s="310"/>
      <c r="K460" s="461"/>
      <c r="L460" s="310"/>
      <c r="M460" s="310"/>
      <c r="N460" s="310"/>
      <c r="O460" s="310"/>
      <c r="P460" s="310"/>
      <c r="Q460" s="464"/>
      <c r="R460" s="483" t="str">
        <f>IF(H460="","",IF(H460&gt;39,"E",VLOOKUP(H460,'Boden DüV-Bolap'!A:B,2,FALSE)))</f>
        <v/>
      </c>
      <c r="S460" s="484" t="str">
        <f>IF(OR(I460="",F460=""),"",IF(I460&gt;39,"E",IF(F460="leicht",VLOOKUP(I460,'Boden DüV-Bolap'!A:Q,7,FALSE),IF(F460="mittel",VLOOKUP(I460,'Boden DüV-Bolap'!A:K,11,FALSE),IF(F460="schwer",VLOOKUP(I460,'Boden DüV-Bolap'!A:R,15,FALSE))))))</f>
        <v/>
      </c>
      <c r="T460" s="484" t="str">
        <f>IF(OR(J460="",F460=""),"",IF(J460&gt;39,"E",IF(F460="leicht",VLOOKUP(J460,'Boden DüV-Bolap'!A:AA,19,FALSE),IF(F460="mittel",VLOOKUP(J460,'Boden DüV-Bolap'!A:AA,23,FALSE),IF(F460="schwer",VLOOKUP(J460,'Boden DüV-Bolap'!A:AA,27,FALSE))))))</f>
        <v/>
      </c>
    </row>
    <row r="461" spans="1:20" ht="15.75">
      <c r="A461" s="354">
        <v>457</v>
      </c>
      <c r="B461" s="493"/>
      <c r="C461" s="313"/>
      <c r="D461" s="313"/>
      <c r="E461" s="559"/>
      <c r="F461" s="314"/>
      <c r="G461" s="309"/>
      <c r="H461" s="309"/>
      <c r="I461" s="309"/>
      <c r="J461" s="310"/>
      <c r="K461" s="461"/>
      <c r="L461" s="310"/>
      <c r="M461" s="310"/>
      <c r="N461" s="310"/>
      <c r="O461" s="310"/>
      <c r="P461" s="310"/>
      <c r="Q461" s="464"/>
      <c r="R461" s="483" t="str">
        <f>IF(H461="","",IF(H461&gt;39,"E",VLOOKUP(H461,'Boden DüV-Bolap'!A:B,2,FALSE)))</f>
        <v/>
      </c>
      <c r="S461" s="484" t="str">
        <f>IF(OR(I461="",F461=""),"",IF(I461&gt;39,"E",IF(F461="leicht",VLOOKUP(I461,'Boden DüV-Bolap'!A:Q,7,FALSE),IF(F461="mittel",VLOOKUP(I461,'Boden DüV-Bolap'!A:K,11,FALSE),IF(F461="schwer",VLOOKUP(I461,'Boden DüV-Bolap'!A:R,15,FALSE))))))</f>
        <v/>
      </c>
      <c r="T461" s="484" t="str">
        <f>IF(OR(J461="",F461=""),"",IF(J461&gt;39,"E",IF(F461="leicht",VLOOKUP(J461,'Boden DüV-Bolap'!A:AA,19,FALSE),IF(F461="mittel",VLOOKUP(J461,'Boden DüV-Bolap'!A:AA,23,FALSE),IF(F461="schwer",VLOOKUP(J461,'Boden DüV-Bolap'!A:AA,27,FALSE))))))</f>
        <v/>
      </c>
    </row>
    <row r="462" spans="1:20" ht="15.75">
      <c r="A462" s="354">
        <v>458</v>
      </c>
      <c r="B462" s="493"/>
      <c r="C462" s="313"/>
      <c r="D462" s="313"/>
      <c r="E462" s="559"/>
      <c r="F462" s="314"/>
      <c r="G462" s="309"/>
      <c r="H462" s="309"/>
      <c r="I462" s="309"/>
      <c r="J462" s="310"/>
      <c r="K462" s="461"/>
      <c r="L462" s="310"/>
      <c r="M462" s="310"/>
      <c r="N462" s="310"/>
      <c r="O462" s="310"/>
      <c r="P462" s="310"/>
      <c r="Q462" s="464"/>
      <c r="R462" s="483" t="str">
        <f>IF(H462="","",IF(H462&gt;39,"E",VLOOKUP(H462,'Boden DüV-Bolap'!A:B,2,FALSE)))</f>
        <v/>
      </c>
      <c r="S462" s="484" t="str">
        <f>IF(OR(I462="",F462=""),"",IF(I462&gt;39,"E",IF(F462="leicht",VLOOKUP(I462,'Boden DüV-Bolap'!A:Q,7,FALSE),IF(F462="mittel",VLOOKUP(I462,'Boden DüV-Bolap'!A:K,11,FALSE),IF(F462="schwer",VLOOKUP(I462,'Boden DüV-Bolap'!A:R,15,FALSE))))))</f>
        <v/>
      </c>
      <c r="T462" s="484" t="str">
        <f>IF(OR(J462="",F462=""),"",IF(J462&gt;39,"E",IF(F462="leicht",VLOOKUP(J462,'Boden DüV-Bolap'!A:AA,19,FALSE),IF(F462="mittel",VLOOKUP(J462,'Boden DüV-Bolap'!A:AA,23,FALSE),IF(F462="schwer",VLOOKUP(J462,'Boden DüV-Bolap'!A:AA,27,FALSE))))))</f>
        <v/>
      </c>
    </row>
    <row r="463" spans="1:20" ht="15.75">
      <c r="A463" s="354">
        <v>459</v>
      </c>
      <c r="B463" s="493"/>
      <c r="C463" s="313"/>
      <c r="D463" s="313"/>
      <c r="E463" s="559"/>
      <c r="F463" s="314"/>
      <c r="G463" s="309"/>
      <c r="H463" s="309"/>
      <c r="I463" s="309"/>
      <c r="J463" s="310"/>
      <c r="K463" s="461"/>
      <c r="L463" s="310"/>
      <c r="M463" s="310"/>
      <c r="N463" s="310"/>
      <c r="O463" s="310"/>
      <c r="P463" s="310"/>
      <c r="Q463" s="464"/>
      <c r="R463" s="483" t="str">
        <f>IF(H463="","",IF(H463&gt;39,"E",VLOOKUP(H463,'Boden DüV-Bolap'!A:B,2,FALSE)))</f>
        <v/>
      </c>
      <c r="S463" s="484" t="str">
        <f>IF(OR(I463="",F463=""),"",IF(I463&gt;39,"E",IF(F463="leicht",VLOOKUP(I463,'Boden DüV-Bolap'!A:Q,7,FALSE),IF(F463="mittel",VLOOKUP(I463,'Boden DüV-Bolap'!A:K,11,FALSE),IF(F463="schwer",VLOOKUP(I463,'Boden DüV-Bolap'!A:R,15,FALSE))))))</f>
        <v/>
      </c>
      <c r="T463" s="484" t="str">
        <f>IF(OR(J463="",F463=""),"",IF(J463&gt;39,"E",IF(F463="leicht",VLOOKUP(J463,'Boden DüV-Bolap'!A:AA,19,FALSE),IF(F463="mittel",VLOOKUP(J463,'Boden DüV-Bolap'!A:AA,23,FALSE),IF(F463="schwer",VLOOKUP(J463,'Boden DüV-Bolap'!A:AA,27,FALSE))))))</f>
        <v/>
      </c>
    </row>
    <row r="464" spans="1:20" ht="15.75">
      <c r="A464" s="354">
        <v>460</v>
      </c>
      <c r="B464" s="493"/>
      <c r="C464" s="313"/>
      <c r="D464" s="313"/>
      <c r="E464" s="559"/>
      <c r="F464" s="314"/>
      <c r="G464" s="309"/>
      <c r="H464" s="309"/>
      <c r="I464" s="309"/>
      <c r="J464" s="310"/>
      <c r="K464" s="461"/>
      <c r="L464" s="310"/>
      <c r="M464" s="310"/>
      <c r="N464" s="310"/>
      <c r="O464" s="310"/>
      <c r="P464" s="310"/>
      <c r="Q464" s="464"/>
      <c r="R464" s="483" t="str">
        <f>IF(H464="","",IF(H464&gt;39,"E",VLOOKUP(H464,'Boden DüV-Bolap'!A:B,2,FALSE)))</f>
        <v/>
      </c>
      <c r="S464" s="484" t="str">
        <f>IF(OR(I464="",F464=""),"",IF(I464&gt;39,"E",IF(F464="leicht",VLOOKUP(I464,'Boden DüV-Bolap'!A:Q,7,FALSE),IF(F464="mittel",VLOOKUP(I464,'Boden DüV-Bolap'!A:K,11,FALSE),IF(F464="schwer",VLOOKUP(I464,'Boden DüV-Bolap'!A:R,15,FALSE))))))</f>
        <v/>
      </c>
      <c r="T464" s="484" t="str">
        <f>IF(OR(J464="",F464=""),"",IF(J464&gt;39,"E",IF(F464="leicht",VLOOKUP(J464,'Boden DüV-Bolap'!A:AA,19,FALSE),IF(F464="mittel",VLOOKUP(J464,'Boden DüV-Bolap'!A:AA,23,FALSE),IF(F464="schwer",VLOOKUP(J464,'Boden DüV-Bolap'!A:AA,27,FALSE))))))</f>
        <v/>
      </c>
    </row>
    <row r="465" spans="1:20" ht="15.75">
      <c r="A465" s="354">
        <v>461</v>
      </c>
      <c r="B465" s="493"/>
      <c r="C465" s="313"/>
      <c r="D465" s="313"/>
      <c r="E465" s="559"/>
      <c r="F465" s="314"/>
      <c r="G465" s="309"/>
      <c r="H465" s="309"/>
      <c r="I465" s="309"/>
      <c r="J465" s="310"/>
      <c r="K465" s="461"/>
      <c r="L465" s="310"/>
      <c r="M465" s="310"/>
      <c r="N465" s="310"/>
      <c r="O465" s="310"/>
      <c r="P465" s="310"/>
      <c r="Q465" s="464"/>
      <c r="R465" s="483" t="str">
        <f>IF(H465="","",IF(H465&gt;39,"E",VLOOKUP(H465,'Boden DüV-Bolap'!A:B,2,FALSE)))</f>
        <v/>
      </c>
      <c r="S465" s="484" t="str">
        <f>IF(OR(I465="",F465=""),"",IF(I465&gt;39,"E",IF(F465="leicht",VLOOKUP(I465,'Boden DüV-Bolap'!A:Q,7,FALSE),IF(F465="mittel",VLOOKUP(I465,'Boden DüV-Bolap'!A:K,11,FALSE),IF(F465="schwer",VLOOKUP(I465,'Boden DüV-Bolap'!A:R,15,FALSE))))))</f>
        <v/>
      </c>
      <c r="T465" s="484" t="str">
        <f>IF(OR(J465="",F465=""),"",IF(J465&gt;39,"E",IF(F465="leicht",VLOOKUP(J465,'Boden DüV-Bolap'!A:AA,19,FALSE),IF(F465="mittel",VLOOKUP(J465,'Boden DüV-Bolap'!A:AA,23,FALSE),IF(F465="schwer",VLOOKUP(J465,'Boden DüV-Bolap'!A:AA,27,FALSE))))))</f>
        <v/>
      </c>
    </row>
    <row r="466" spans="1:20" ht="15.75">
      <c r="A466" s="354">
        <v>462</v>
      </c>
      <c r="B466" s="493"/>
      <c r="C466" s="313"/>
      <c r="D466" s="313"/>
      <c r="E466" s="559"/>
      <c r="F466" s="314"/>
      <c r="G466" s="309"/>
      <c r="H466" s="309"/>
      <c r="I466" s="309"/>
      <c r="J466" s="310"/>
      <c r="K466" s="461"/>
      <c r="L466" s="310"/>
      <c r="M466" s="310"/>
      <c r="N466" s="310"/>
      <c r="O466" s="310"/>
      <c r="P466" s="310"/>
      <c r="Q466" s="464"/>
      <c r="R466" s="483" t="str">
        <f>IF(H466="","",IF(H466&gt;39,"E",VLOOKUP(H466,'Boden DüV-Bolap'!A:B,2,FALSE)))</f>
        <v/>
      </c>
      <c r="S466" s="484" t="str">
        <f>IF(OR(I466="",F466=""),"",IF(I466&gt;39,"E",IF(F466="leicht",VLOOKUP(I466,'Boden DüV-Bolap'!A:Q,7,FALSE),IF(F466="mittel",VLOOKUP(I466,'Boden DüV-Bolap'!A:K,11,FALSE),IF(F466="schwer",VLOOKUP(I466,'Boden DüV-Bolap'!A:R,15,FALSE))))))</f>
        <v/>
      </c>
      <c r="T466" s="484" t="str">
        <f>IF(OR(J466="",F466=""),"",IF(J466&gt;39,"E",IF(F466="leicht",VLOOKUP(J466,'Boden DüV-Bolap'!A:AA,19,FALSE),IF(F466="mittel",VLOOKUP(J466,'Boden DüV-Bolap'!A:AA,23,FALSE),IF(F466="schwer",VLOOKUP(J466,'Boden DüV-Bolap'!A:AA,27,FALSE))))))</f>
        <v/>
      </c>
    </row>
    <row r="467" spans="1:20" ht="15.75">
      <c r="A467" s="354">
        <v>463</v>
      </c>
      <c r="B467" s="493"/>
      <c r="C467" s="313"/>
      <c r="D467" s="313"/>
      <c r="E467" s="559"/>
      <c r="F467" s="314"/>
      <c r="G467" s="309"/>
      <c r="H467" s="309"/>
      <c r="I467" s="309"/>
      <c r="J467" s="310"/>
      <c r="K467" s="461"/>
      <c r="L467" s="310"/>
      <c r="M467" s="310"/>
      <c r="N467" s="310"/>
      <c r="O467" s="310"/>
      <c r="P467" s="310"/>
      <c r="Q467" s="464"/>
      <c r="R467" s="483" t="str">
        <f>IF(H467="","",IF(H467&gt;39,"E",VLOOKUP(H467,'Boden DüV-Bolap'!A:B,2,FALSE)))</f>
        <v/>
      </c>
      <c r="S467" s="484" t="str">
        <f>IF(OR(I467="",F467=""),"",IF(I467&gt;39,"E",IF(F467="leicht",VLOOKUP(I467,'Boden DüV-Bolap'!A:Q,7,FALSE),IF(F467="mittel",VLOOKUP(I467,'Boden DüV-Bolap'!A:K,11,FALSE),IF(F467="schwer",VLOOKUP(I467,'Boden DüV-Bolap'!A:R,15,FALSE))))))</f>
        <v/>
      </c>
      <c r="T467" s="484" t="str">
        <f>IF(OR(J467="",F467=""),"",IF(J467&gt;39,"E",IF(F467="leicht",VLOOKUP(J467,'Boden DüV-Bolap'!A:AA,19,FALSE),IF(F467="mittel",VLOOKUP(J467,'Boden DüV-Bolap'!A:AA,23,FALSE),IF(F467="schwer",VLOOKUP(J467,'Boden DüV-Bolap'!A:AA,27,FALSE))))))</f>
        <v/>
      </c>
    </row>
    <row r="468" spans="1:20" ht="15.75">
      <c r="A468" s="354">
        <v>464</v>
      </c>
      <c r="B468" s="493"/>
      <c r="C468" s="313"/>
      <c r="D468" s="313"/>
      <c r="E468" s="559"/>
      <c r="F468" s="314"/>
      <c r="G468" s="309"/>
      <c r="H468" s="309"/>
      <c r="I468" s="309"/>
      <c r="J468" s="310"/>
      <c r="K468" s="461"/>
      <c r="L468" s="310"/>
      <c r="M468" s="310"/>
      <c r="N468" s="310"/>
      <c r="O468" s="310"/>
      <c r="P468" s="310"/>
      <c r="Q468" s="464"/>
      <c r="R468" s="483" t="str">
        <f>IF(H468="","",IF(H468&gt;39,"E",VLOOKUP(H468,'Boden DüV-Bolap'!A:B,2,FALSE)))</f>
        <v/>
      </c>
      <c r="S468" s="484" t="str">
        <f>IF(OR(I468="",F468=""),"",IF(I468&gt;39,"E",IF(F468="leicht",VLOOKUP(I468,'Boden DüV-Bolap'!A:Q,7,FALSE),IF(F468="mittel",VLOOKUP(I468,'Boden DüV-Bolap'!A:K,11,FALSE),IF(F468="schwer",VLOOKUP(I468,'Boden DüV-Bolap'!A:R,15,FALSE))))))</f>
        <v/>
      </c>
      <c r="T468" s="484" t="str">
        <f>IF(OR(J468="",F468=""),"",IF(J468&gt;39,"E",IF(F468="leicht",VLOOKUP(J468,'Boden DüV-Bolap'!A:AA,19,FALSE),IF(F468="mittel",VLOOKUP(J468,'Boden DüV-Bolap'!A:AA,23,FALSE),IF(F468="schwer",VLOOKUP(J468,'Boden DüV-Bolap'!A:AA,27,FALSE))))))</f>
        <v/>
      </c>
    </row>
    <row r="469" spans="1:20" ht="15.75">
      <c r="A469" s="354">
        <v>465</v>
      </c>
      <c r="B469" s="493"/>
      <c r="C469" s="313"/>
      <c r="D469" s="313"/>
      <c r="E469" s="559"/>
      <c r="F469" s="314"/>
      <c r="G469" s="309"/>
      <c r="H469" s="309"/>
      <c r="I469" s="309"/>
      <c r="J469" s="310"/>
      <c r="K469" s="461"/>
      <c r="L469" s="310"/>
      <c r="M469" s="310"/>
      <c r="N469" s="310"/>
      <c r="O469" s="310"/>
      <c r="P469" s="310"/>
      <c r="Q469" s="464"/>
      <c r="R469" s="483" t="str">
        <f>IF(H469="","",IF(H469&gt;39,"E",VLOOKUP(H469,'Boden DüV-Bolap'!A:B,2,FALSE)))</f>
        <v/>
      </c>
      <c r="S469" s="484" t="str">
        <f>IF(OR(I469="",F469=""),"",IF(I469&gt;39,"E",IF(F469="leicht",VLOOKUP(I469,'Boden DüV-Bolap'!A:Q,7,FALSE),IF(F469="mittel",VLOOKUP(I469,'Boden DüV-Bolap'!A:K,11,FALSE),IF(F469="schwer",VLOOKUP(I469,'Boden DüV-Bolap'!A:R,15,FALSE))))))</f>
        <v/>
      </c>
      <c r="T469" s="484" t="str">
        <f>IF(OR(J469="",F469=""),"",IF(J469&gt;39,"E",IF(F469="leicht",VLOOKUP(J469,'Boden DüV-Bolap'!A:AA,19,FALSE),IF(F469="mittel",VLOOKUP(J469,'Boden DüV-Bolap'!A:AA,23,FALSE),IF(F469="schwer",VLOOKUP(J469,'Boden DüV-Bolap'!A:AA,27,FALSE))))))</f>
        <v/>
      </c>
    </row>
    <row r="470" spans="1:20" ht="15.75">
      <c r="A470" s="354">
        <v>466</v>
      </c>
      <c r="B470" s="493"/>
      <c r="C470" s="313"/>
      <c r="D470" s="313"/>
      <c r="E470" s="559"/>
      <c r="F470" s="314"/>
      <c r="G470" s="309"/>
      <c r="H470" s="309"/>
      <c r="I470" s="309"/>
      <c r="J470" s="310"/>
      <c r="K470" s="461"/>
      <c r="L470" s="310"/>
      <c r="M470" s="310"/>
      <c r="N470" s="310"/>
      <c r="O470" s="310"/>
      <c r="P470" s="310"/>
      <c r="Q470" s="464"/>
      <c r="R470" s="483" t="str">
        <f>IF(H470="","",IF(H470&gt;39,"E",VLOOKUP(H470,'Boden DüV-Bolap'!A:B,2,FALSE)))</f>
        <v/>
      </c>
      <c r="S470" s="484" t="str">
        <f>IF(OR(I470="",F470=""),"",IF(I470&gt;39,"E",IF(F470="leicht",VLOOKUP(I470,'Boden DüV-Bolap'!A:Q,7,FALSE),IF(F470="mittel",VLOOKUP(I470,'Boden DüV-Bolap'!A:K,11,FALSE),IF(F470="schwer",VLOOKUP(I470,'Boden DüV-Bolap'!A:R,15,FALSE))))))</f>
        <v/>
      </c>
      <c r="T470" s="484" t="str">
        <f>IF(OR(J470="",F470=""),"",IF(J470&gt;39,"E",IF(F470="leicht",VLOOKUP(J470,'Boden DüV-Bolap'!A:AA,19,FALSE),IF(F470="mittel",VLOOKUP(J470,'Boden DüV-Bolap'!A:AA,23,FALSE),IF(F470="schwer",VLOOKUP(J470,'Boden DüV-Bolap'!A:AA,27,FALSE))))))</f>
        <v/>
      </c>
    </row>
    <row r="471" spans="1:20" ht="15.75">
      <c r="A471" s="354">
        <v>467</v>
      </c>
      <c r="B471" s="493"/>
      <c r="C471" s="313"/>
      <c r="D471" s="313"/>
      <c r="E471" s="559"/>
      <c r="F471" s="314"/>
      <c r="G471" s="309"/>
      <c r="H471" s="309"/>
      <c r="I471" s="309"/>
      <c r="J471" s="310"/>
      <c r="K471" s="461"/>
      <c r="L471" s="310"/>
      <c r="M471" s="310"/>
      <c r="N471" s="310"/>
      <c r="O471" s="310"/>
      <c r="P471" s="310"/>
      <c r="Q471" s="464"/>
      <c r="R471" s="483" t="str">
        <f>IF(H471="","",IF(H471&gt;39,"E",VLOOKUP(H471,'Boden DüV-Bolap'!A:B,2,FALSE)))</f>
        <v/>
      </c>
      <c r="S471" s="484" t="str">
        <f>IF(OR(I471="",F471=""),"",IF(I471&gt;39,"E",IF(F471="leicht",VLOOKUP(I471,'Boden DüV-Bolap'!A:Q,7,FALSE),IF(F471="mittel",VLOOKUP(I471,'Boden DüV-Bolap'!A:K,11,FALSE),IF(F471="schwer",VLOOKUP(I471,'Boden DüV-Bolap'!A:R,15,FALSE))))))</f>
        <v/>
      </c>
      <c r="T471" s="484" t="str">
        <f>IF(OR(J471="",F471=""),"",IF(J471&gt;39,"E",IF(F471="leicht",VLOOKUP(J471,'Boden DüV-Bolap'!A:AA,19,FALSE),IF(F471="mittel",VLOOKUP(J471,'Boden DüV-Bolap'!A:AA,23,FALSE),IF(F471="schwer",VLOOKUP(J471,'Boden DüV-Bolap'!A:AA,27,FALSE))))))</f>
        <v/>
      </c>
    </row>
    <row r="472" spans="1:20" ht="15.75">
      <c r="A472" s="354">
        <v>468</v>
      </c>
      <c r="B472" s="493"/>
      <c r="C472" s="313"/>
      <c r="D472" s="313"/>
      <c r="E472" s="559"/>
      <c r="F472" s="314"/>
      <c r="G472" s="309"/>
      <c r="H472" s="309"/>
      <c r="I472" s="309"/>
      <c r="J472" s="310"/>
      <c r="K472" s="461"/>
      <c r="L472" s="310"/>
      <c r="M472" s="310"/>
      <c r="N472" s="310"/>
      <c r="O472" s="310"/>
      <c r="P472" s="310"/>
      <c r="Q472" s="464"/>
      <c r="R472" s="483" t="str">
        <f>IF(H472="","",IF(H472&gt;39,"E",VLOOKUP(H472,'Boden DüV-Bolap'!A:B,2,FALSE)))</f>
        <v/>
      </c>
      <c r="S472" s="484" t="str">
        <f>IF(OR(I472="",F472=""),"",IF(I472&gt;39,"E",IF(F472="leicht",VLOOKUP(I472,'Boden DüV-Bolap'!A:Q,7,FALSE),IF(F472="mittel",VLOOKUP(I472,'Boden DüV-Bolap'!A:K,11,FALSE),IF(F472="schwer",VLOOKUP(I472,'Boden DüV-Bolap'!A:R,15,FALSE))))))</f>
        <v/>
      </c>
      <c r="T472" s="484" t="str">
        <f>IF(OR(J472="",F472=""),"",IF(J472&gt;39,"E",IF(F472="leicht",VLOOKUP(J472,'Boden DüV-Bolap'!A:AA,19,FALSE),IF(F472="mittel",VLOOKUP(J472,'Boden DüV-Bolap'!A:AA,23,FALSE),IF(F472="schwer",VLOOKUP(J472,'Boden DüV-Bolap'!A:AA,27,FALSE))))))</f>
        <v/>
      </c>
    </row>
    <row r="473" spans="1:20" ht="15.75">
      <c r="A473" s="354">
        <v>469</v>
      </c>
      <c r="B473" s="493"/>
      <c r="C473" s="313"/>
      <c r="D473" s="313"/>
      <c r="E473" s="559"/>
      <c r="F473" s="314"/>
      <c r="G473" s="309"/>
      <c r="H473" s="309"/>
      <c r="I473" s="309"/>
      <c r="J473" s="310"/>
      <c r="K473" s="461"/>
      <c r="L473" s="310"/>
      <c r="M473" s="310"/>
      <c r="N473" s="310"/>
      <c r="O473" s="310"/>
      <c r="P473" s="310"/>
      <c r="Q473" s="464"/>
      <c r="R473" s="483" t="str">
        <f>IF(H473="","",IF(H473&gt;39,"E",VLOOKUP(H473,'Boden DüV-Bolap'!A:B,2,FALSE)))</f>
        <v/>
      </c>
      <c r="S473" s="484" t="str">
        <f>IF(OR(I473="",F473=""),"",IF(I473&gt;39,"E",IF(F473="leicht",VLOOKUP(I473,'Boden DüV-Bolap'!A:Q,7,FALSE),IF(F473="mittel",VLOOKUP(I473,'Boden DüV-Bolap'!A:K,11,FALSE),IF(F473="schwer",VLOOKUP(I473,'Boden DüV-Bolap'!A:R,15,FALSE))))))</f>
        <v/>
      </c>
      <c r="T473" s="484" t="str">
        <f>IF(OR(J473="",F473=""),"",IF(J473&gt;39,"E",IF(F473="leicht",VLOOKUP(J473,'Boden DüV-Bolap'!A:AA,19,FALSE),IF(F473="mittel",VLOOKUP(J473,'Boden DüV-Bolap'!A:AA,23,FALSE),IF(F473="schwer",VLOOKUP(J473,'Boden DüV-Bolap'!A:AA,27,FALSE))))))</f>
        <v/>
      </c>
    </row>
    <row r="474" spans="1:20" ht="15.75">
      <c r="A474" s="354">
        <v>470</v>
      </c>
      <c r="B474" s="493"/>
      <c r="C474" s="313"/>
      <c r="D474" s="313"/>
      <c r="E474" s="559"/>
      <c r="F474" s="314"/>
      <c r="G474" s="309"/>
      <c r="H474" s="309"/>
      <c r="I474" s="309"/>
      <c r="J474" s="310"/>
      <c r="K474" s="461"/>
      <c r="L474" s="310"/>
      <c r="M474" s="310"/>
      <c r="N474" s="310"/>
      <c r="O474" s="310"/>
      <c r="P474" s="310"/>
      <c r="Q474" s="464"/>
      <c r="R474" s="483" t="str">
        <f>IF(H474="","",IF(H474&gt;39,"E",VLOOKUP(H474,'Boden DüV-Bolap'!A:B,2,FALSE)))</f>
        <v/>
      </c>
      <c r="S474" s="484" t="str">
        <f>IF(OR(I474="",F474=""),"",IF(I474&gt;39,"E",IF(F474="leicht",VLOOKUP(I474,'Boden DüV-Bolap'!A:Q,7,FALSE),IF(F474="mittel",VLOOKUP(I474,'Boden DüV-Bolap'!A:K,11,FALSE),IF(F474="schwer",VLOOKUP(I474,'Boden DüV-Bolap'!A:R,15,FALSE))))))</f>
        <v/>
      </c>
      <c r="T474" s="484" t="str">
        <f>IF(OR(J474="",F474=""),"",IF(J474&gt;39,"E",IF(F474="leicht",VLOOKUP(J474,'Boden DüV-Bolap'!A:AA,19,FALSE),IF(F474="mittel",VLOOKUP(J474,'Boden DüV-Bolap'!A:AA,23,FALSE),IF(F474="schwer",VLOOKUP(J474,'Boden DüV-Bolap'!A:AA,27,FALSE))))))</f>
        <v/>
      </c>
    </row>
    <row r="475" spans="1:20" ht="15.75">
      <c r="A475" s="354">
        <v>471</v>
      </c>
      <c r="B475" s="493"/>
      <c r="C475" s="313"/>
      <c r="D475" s="313"/>
      <c r="E475" s="559"/>
      <c r="F475" s="314"/>
      <c r="G475" s="309"/>
      <c r="H475" s="309"/>
      <c r="I475" s="309"/>
      <c r="J475" s="310"/>
      <c r="K475" s="461"/>
      <c r="L475" s="310"/>
      <c r="M475" s="310"/>
      <c r="N475" s="310"/>
      <c r="O475" s="310"/>
      <c r="P475" s="310"/>
      <c r="Q475" s="464"/>
      <c r="R475" s="483" t="str">
        <f>IF(H475="","",IF(H475&gt;39,"E",VLOOKUP(H475,'Boden DüV-Bolap'!A:B,2,FALSE)))</f>
        <v/>
      </c>
      <c r="S475" s="484" t="str">
        <f>IF(OR(I475="",F475=""),"",IF(I475&gt;39,"E",IF(F475="leicht",VLOOKUP(I475,'Boden DüV-Bolap'!A:Q,7,FALSE),IF(F475="mittel",VLOOKUP(I475,'Boden DüV-Bolap'!A:K,11,FALSE),IF(F475="schwer",VLOOKUP(I475,'Boden DüV-Bolap'!A:R,15,FALSE))))))</f>
        <v/>
      </c>
      <c r="T475" s="484" t="str">
        <f>IF(OR(J475="",F475=""),"",IF(J475&gt;39,"E",IF(F475="leicht",VLOOKUP(J475,'Boden DüV-Bolap'!A:AA,19,FALSE),IF(F475="mittel",VLOOKUP(J475,'Boden DüV-Bolap'!A:AA,23,FALSE),IF(F475="schwer",VLOOKUP(J475,'Boden DüV-Bolap'!A:AA,27,FALSE))))))</f>
        <v/>
      </c>
    </row>
    <row r="476" spans="1:20" ht="15.75">
      <c r="A476" s="354">
        <v>472</v>
      </c>
      <c r="B476" s="493"/>
      <c r="C476" s="313"/>
      <c r="D476" s="313"/>
      <c r="E476" s="559"/>
      <c r="F476" s="314"/>
      <c r="G476" s="309"/>
      <c r="H476" s="309"/>
      <c r="I476" s="309"/>
      <c r="J476" s="310"/>
      <c r="K476" s="461"/>
      <c r="L476" s="310"/>
      <c r="M476" s="310"/>
      <c r="N476" s="310"/>
      <c r="O476" s="310"/>
      <c r="P476" s="310"/>
      <c r="Q476" s="464"/>
      <c r="R476" s="483" t="str">
        <f>IF(H476="","",IF(H476&gt;39,"E",VLOOKUP(H476,'Boden DüV-Bolap'!A:B,2,FALSE)))</f>
        <v/>
      </c>
      <c r="S476" s="484" t="str">
        <f>IF(OR(I476="",F476=""),"",IF(I476&gt;39,"E",IF(F476="leicht",VLOOKUP(I476,'Boden DüV-Bolap'!A:Q,7,FALSE),IF(F476="mittel",VLOOKUP(I476,'Boden DüV-Bolap'!A:K,11,FALSE),IF(F476="schwer",VLOOKUP(I476,'Boden DüV-Bolap'!A:R,15,FALSE))))))</f>
        <v/>
      </c>
      <c r="T476" s="484" t="str">
        <f>IF(OR(J476="",F476=""),"",IF(J476&gt;39,"E",IF(F476="leicht",VLOOKUP(J476,'Boden DüV-Bolap'!A:AA,19,FALSE),IF(F476="mittel",VLOOKUP(J476,'Boden DüV-Bolap'!A:AA,23,FALSE),IF(F476="schwer",VLOOKUP(J476,'Boden DüV-Bolap'!A:AA,27,FALSE))))))</f>
        <v/>
      </c>
    </row>
    <row r="477" spans="1:20" ht="15.75">
      <c r="A477" s="354">
        <v>473</v>
      </c>
      <c r="B477" s="493"/>
      <c r="C477" s="313"/>
      <c r="D477" s="313"/>
      <c r="E477" s="559"/>
      <c r="F477" s="314"/>
      <c r="G477" s="309"/>
      <c r="H477" s="309"/>
      <c r="I477" s="309"/>
      <c r="J477" s="310"/>
      <c r="K477" s="461"/>
      <c r="L477" s="310"/>
      <c r="M477" s="310"/>
      <c r="N477" s="310"/>
      <c r="O477" s="310"/>
      <c r="P477" s="310"/>
      <c r="Q477" s="464"/>
      <c r="R477" s="483" t="str">
        <f>IF(H477="","",IF(H477&gt;39,"E",VLOOKUP(H477,'Boden DüV-Bolap'!A:B,2,FALSE)))</f>
        <v/>
      </c>
      <c r="S477" s="484" t="str">
        <f>IF(OR(I477="",F477=""),"",IF(I477&gt;39,"E",IF(F477="leicht",VLOOKUP(I477,'Boden DüV-Bolap'!A:Q,7,FALSE),IF(F477="mittel",VLOOKUP(I477,'Boden DüV-Bolap'!A:K,11,FALSE),IF(F477="schwer",VLOOKUP(I477,'Boden DüV-Bolap'!A:R,15,FALSE))))))</f>
        <v/>
      </c>
      <c r="T477" s="484" t="str">
        <f>IF(OR(J477="",F477=""),"",IF(J477&gt;39,"E",IF(F477="leicht",VLOOKUP(J477,'Boden DüV-Bolap'!A:AA,19,FALSE),IF(F477="mittel",VLOOKUP(J477,'Boden DüV-Bolap'!A:AA,23,FALSE),IF(F477="schwer",VLOOKUP(J477,'Boden DüV-Bolap'!A:AA,27,FALSE))))))</f>
        <v/>
      </c>
    </row>
    <row r="478" spans="1:20" ht="15.75">
      <c r="A478" s="354">
        <v>474</v>
      </c>
      <c r="B478" s="493"/>
      <c r="C478" s="313"/>
      <c r="D478" s="313"/>
      <c r="E478" s="559"/>
      <c r="F478" s="314"/>
      <c r="G478" s="309"/>
      <c r="H478" s="309"/>
      <c r="I478" s="309"/>
      <c r="J478" s="310"/>
      <c r="K478" s="461"/>
      <c r="L478" s="310"/>
      <c r="M478" s="310"/>
      <c r="N478" s="310"/>
      <c r="O478" s="310"/>
      <c r="P478" s="310"/>
      <c r="Q478" s="464"/>
      <c r="R478" s="483" t="str">
        <f>IF(H478="","",IF(H478&gt;39,"E",VLOOKUP(H478,'Boden DüV-Bolap'!A:B,2,FALSE)))</f>
        <v/>
      </c>
      <c r="S478" s="484" t="str">
        <f>IF(OR(I478="",F478=""),"",IF(I478&gt;39,"E",IF(F478="leicht",VLOOKUP(I478,'Boden DüV-Bolap'!A:Q,7,FALSE),IF(F478="mittel",VLOOKUP(I478,'Boden DüV-Bolap'!A:K,11,FALSE),IF(F478="schwer",VLOOKUP(I478,'Boden DüV-Bolap'!A:R,15,FALSE))))))</f>
        <v/>
      </c>
      <c r="T478" s="484" t="str">
        <f>IF(OR(J478="",F478=""),"",IF(J478&gt;39,"E",IF(F478="leicht",VLOOKUP(J478,'Boden DüV-Bolap'!A:AA,19,FALSE),IF(F478="mittel",VLOOKUP(J478,'Boden DüV-Bolap'!A:AA,23,FALSE),IF(F478="schwer",VLOOKUP(J478,'Boden DüV-Bolap'!A:AA,27,FALSE))))))</f>
        <v/>
      </c>
    </row>
    <row r="479" spans="1:20" ht="15.75">
      <c r="A479" s="354">
        <v>475</v>
      </c>
      <c r="B479" s="493"/>
      <c r="C479" s="313"/>
      <c r="D479" s="313"/>
      <c r="E479" s="559"/>
      <c r="F479" s="314"/>
      <c r="G479" s="309"/>
      <c r="H479" s="309"/>
      <c r="I479" s="309"/>
      <c r="J479" s="310"/>
      <c r="K479" s="461"/>
      <c r="L479" s="310"/>
      <c r="M479" s="310"/>
      <c r="N479" s="310"/>
      <c r="O479" s="310"/>
      <c r="P479" s="310"/>
      <c r="Q479" s="464"/>
      <c r="R479" s="483" t="str">
        <f>IF(H479="","",IF(H479&gt;39,"E",VLOOKUP(H479,'Boden DüV-Bolap'!A:B,2,FALSE)))</f>
        <v/>
      </c>
      <c r="S479" s="484" t="str">
        <f>IF(OR(I479="",F479=""),"",IF(I479&gt;39,"E",IF(F479="leicht",VLOOKUP(I479,'Boden DüV-Bolap'!A:Q,7,FALSE),IF(F479="mittel",VLOOKUP(I479,'Boden DüV-Bolap'!A:K,11,FALSE),IF(F479="schwer",VLOOKUP(I479,'Boden DüV-Bolap'!A:R,15,FALSE))))))</f>
        <v/>
      </c>
      <c r="T479" s="484" t="str">
        <f>IF(OR(J479="",F479=""),"",IF(J479&gt;39,"E",IF(F479="leicht",VLOOKUP(J479,'Boden DüV-Bolap'!A:AA,19,FALSE),IF(F479="mittel",VLOOKUP(J479,'Boden DüV-Bolap'!A:AA,23,FALSE),IF(F479="schwer",VLOOKUP(J479,'Boden DüV-Bolap'!A:AA,27,FALSE))))))</f>
        <v/>
      </c>
    </row>
    <row r="480" spans="1:20" ht="15.75">
      <c r="A480" s="354">
        <v>476</v>
      </c>
      <c r="B480" s="493"/>
      <c r="C480" s="313"/>
      <c r="D480" s="313"/>
      <c r="E480" s="559"/>
      <c r="F480" s="314"/>
      <c r="G480" s="309"/>
      <c r="H480" s="309"/>
      <c r="I480" s="309"/>
      <c r="J480" s="310"/>
      <c r="K480" s="461"/>
      <c r="L480" s="310"/>
      <c r="M480" s="310"/>
      <c r="N480" s="310"/>
      <c r="O480" s="310"/>
      <c r="P480" s="310"/>
      <c r="Q480" s="464"/>
      <c r="R480" s="483" t="str">
        <f>IF(H480="","",IF(H480&gt;39,"E",VLOOKUP(H480,'Boden DüV-Bolap'!A:B,2,FALSE)))</f>
        <v/>
      </c>
      <c r="S480" s="484" t="str">
        <f>IF(OR(I480="",F480=""),"",IF(I480&gt;39,"E",IF(F480="leicht",VLOOKUP(I480,'Boden DüV-Bolap'!A:Q,7,FALSE),IF(F480="mittel",VLOOKUP(I480,'Boden DüV-Bolap'!A:K,11,FALSE),IF(F480="schwer",VLOOKUP(I480,'Boden DüV-Bolap'!A:R,15,FALSE))))))</f>
        <v/>
      </c>
      <c r="T480" s="484" t="str">
        <f>IF(OR(J480="",F480=""),"",IF(J480&gt;39,"E",IF(F480="leicht",VLOOKUP(J480,'Boden DüV-Bolap'!A:AA,19,FALSE),IF(F480="mittel",VLOOKUP(J480,'Boden DüV-Bolap'!A:AA,23,FALSE),IF(F480="schwer",VLOOKUP(J480,'Boden DüV-Bolap'!A:AA,27,FALSE))))))</f>
        <v/>
      </c>
    </row>
    <row r="481" spans="1:20" ht="15.75">
      <c r="A481" s="354">
        <v>477</v>
      </c>
      <c r="B481" s="493"/>
      <c r="C481" s="313"/>
      <c r="D481" s="313"/>
      <c r="E481" s="559"/>
      <c r="F481" s="314"/>
      <c r="G481" s="309"/>
      <c r="H481" s="309"/>
      <c r="I481" s="309"/>
      <c r="J481" s="310"/>
      <c r="K481" s="461"/>
      <c r="L481" s="310"/>
      <c r="M481" s="310"/>
      <c r="N481" s="310"/>
      <c r="O481" s="310"/>
      <c r="P481" s="310"/>
      <c r="Q481" s="464"/>
      <c r="R481" s="483" t="str">
        <f>IF(H481="","",IF(H481&gt;39,"E",VLOOKUP(H481,'Boden DüV-Bolap'!A:B,2,FALSE)))</f>
        <v/>
      </c>
      <c r="S481" s="484" t="str">
        <f>IF(OR(I481="",F481=""),"",IF(I481&gt;39,"E",IF(F481="leicht",VLOOKUP(I481,'Boden DüV-Bolap'!A:Q,7,FALSE),IF(F481="mittel",VLOOKUP(I481,'Boden DüV-Bolap'!A:K,11,FALSE),IF(F481="schwer",VLOOKUP(I481,'Boden DüV-Bolap'!A:R,15,FALSE))))))</f>
        <v/>
      </c>
      <c r="T481" s="484" t="str">
        <f>IF(OR(J481="",F481=""),"",IF(J481&gt;39,"E",IF(F481="leicht",VLOOKUP(J481,'Boden DüV-Bolap'!A:AA,19,FALSE),IF(F481="mittel",VLOOKUP(J481,'Boden DüV-Bolap'!A:AA,23,FALSE),IF(F481="schwer",VLOOKUP(J481,'Boden DüV-Bolap'!A:AA,27,FALSE))))))</f>
        <v/>
      </c>
    </row>
    <row r="482" spans="1:20" ht="15.75">
      <c r="A482" s="354">
        <v>478</v>
      </c>
      <c r="B482" s="493"/>
      <c r="C482" s="313"/>
      <c r="D482" s="313"/>
      <c r="E482" s="559"/>
      <c r="F482" s="314"/>
      <c r="G482" s="309"/>
      <c r="H482" s="309"/>
      <c r="I482" s="309"/>
      <c r="J482" s="310"/>
      <c r="K482" s="461"/>
      <c r="L482" s="310"/>
      <c r="M482" s="310"/>
      <c r="N482" s="310"/>
      <c r="O482" s="310"/>
      <c r="P482" s="310"/>
      <c r="Q482" s="464"/>
      <c r="R482" s="483" t="str">
        <f>IF(H482="","",IF(H482&gt;39,"E",VLOOKUP(H482,'Boden DüV-Bolap'!A:B,2,FALSE)))</f>
        <v/>
      </c>
      <c r="S482" s="484" t="str">
        <f>IF(OR(I482="",F482=""),"",IF(I482&gt;39,"E",IF(F482="leicht",VLOOKUP(I482,'Boden DüV-Bolap'!A:Q,7,FALSE),IF(F482="mittel",VLOOKUP(I482,'Boden DüV-Bolap'!A:K,11,FALSE),IF(F482="schwer",VLOOKUP(I482,'Boden DüV-Bolap'!A:R,15,FALSE))))))</f>
        <v/>
      </c>
      <c r="T482" s="484" t="str">
        <f>IF(OR(J482="",F482=""),"",IF(J482&gt;39,"E",IF(F482="leicht",VLOOKUP(J482,'Boden DüV-Bolap'!A:AA,19,FALSE),IF(F482="mittel",VLOOKUP(J482,'Boden DüV-Bolap'!A:AA,23,FALSE),IF(F482="schwer",VLOOKUP(J482,'Boden DüV-Bolap'!A:AA,27,FALSE))))))</f>
        <v/>
      </c>
    </row>
    <row r="483" spans="1:20" ht="15.75">
      <c r="A483" s="354">
        <v>479</v>
      </c>
      <c r="B483" s="493"/>
      <c r="C483" s="313"/>
      <c r="D483" s="313"/>
      <c r="E483" s="559"/>
      <c r="F483" s="314"/>
      <c r="G483" s="309"/>
      <c r="H483" s="309"/>
      <c r="I483" s="309"/>
      <c r="J483" s="310"/>
      <c r="K483" s="461"/>
      <c r="L483" s="310"/>
      <c r="M483" s="310"/>
      <c r="N483" s="310"/>
      <c r="O483" s="310"/>
      <c r="P483" s="310"/>
      <c r="Q483" s="464"/>
      <c r="R483" s="483" t="str">
        <f>IF(H483="","",IF(H483&gt;39,"E",VLOOKUP(H483,'Boden DüV-Bolap'!A:B,2,FALSE)))</f>
        <v/>
      </c>
      <c r="S483" s="484" t="str">
        <f>IF(OR(I483="",F483=""),"",IF(I483&gt;39,"E",IF(F483="leicht",VLOOKUP(I483,'Boden DüV-Bolap'!A:Q,7,FALSE),IF(F483="mittel",VLOOKUP(I483,'Boden DüV-Bolap'!A:K,11,FALSE),IF(F483="schwer",VLOOKUP(I483,'Boden DüV-Bolap'!A:R,15,FALSE))))))</f>
        <v/>
      </c>
      <c r="T483" s="484" t="str">
        <f>IF(OR(J483="",F483=""),"",IF(J483&gt;39,"E",IF(F483="leicht",VLOOKUP(J483,'Boden DüV-Bolap'!A:AA,19,FALSE),IF(F483="mittel",VLOOKUP(J483,'Boden DüV-Bolap'!A:AA,23,FALSE),IF(F483="schwer",VLOOKUP(J483,'Boden DüV-Bolap'!A:AA,27,FALSE))))))</f>
        <v/>
      </c>
    </row>
    <row r="484" spans="1:20" ht="15.75">
      <c r="A484" s="354">
        <v>480</v>
      </c>
      <c r="B484" s="493"/>
      <c r="C484" s="313"/>
      <c r="D484" s="313"/>
      <c r="E484" s="559"/>
      <c r="F484" s="314"/>
      <c r="G484" s="309"/>
      <c r="H484" s="309"/>
      <c r="I484" s="309"/>
      <c r="J484" s="310"/>
      <c r="K484" s="461"/>
      <c r="L484" s="310"/>
      <c r="M484" s="310"/>
      <c r="N484" s="310"/>
      <c r="O484" s="310"/>
      <c r="P484" s="310"/>
      <c r="Q484" s="464"/>
      <c r="R484" s="483" t="str">
        <f>IF(H484="","",IF(H484&gt;39,"E",VLOOKUP(H484,'Boden DüV-Bolap'!A:B,2,FALSE)))</f>
        <v/>
      </c>
      <c r="S484" s="484" t="str">
        <f>IF(OR(I484="",F484=""),"",IF(I484&gt;39,"E",IF(F484="leicht",VLOOKUP(I484,'Boden DüV-Bolap'!A:Q,7,FALSE),IF(F484="mittel",VLOOKUP(I484,'Boden DüV-Bolap'!A:K,11,FALSE),IF(F484="schwer",VLOOKUP(I484,'Boden DüV-Bolap'!A:R,15,FALSE))))))</f>
        <v/>
      </c>
      <c r="T484" s="484" t="str">
        <f>IF(OR(J484="",F484=""),"",IF(J484&gt;39,"E",IF(F484="leicht",VLOOKUP(J484,'Boden DüV-Bolap'!A:AA,19,FALSE),IF(F484="mittel",VLOOKUP(J484,'Boden DüV-Bolap'!A:AA,23,FALSE),IF(F484="schwer",VLOOKUP(J484,'Boden DüV-Bolap'!A:AA,27,FALSE))))))</f>
        <v/>
      </c>
    </row>
    <row r="485" spans="1:20" ht="15.75">
      <c r="A485" s="354">
        <v>481</v>
      </c>
      <c r="B485" s="493"/>
      <c r="C485" s="313"/>
      <c r="D485" s="313"/>
      <c r="E485" s="559"/>
      <c r="F485" s="314"/>
      <c r="G485" s="309"/>
      <c r="H485" s="309"/>
      <c r="I485" s="309"/>
      <c r="J485" s="310"/>
      <c r="K485" s="461"/>
      <c r="L485" s="310"/>
      <c r="M485" s="310"/>
      <c r="N485" s="310"/>
      <c r="O485" s="310"/>
      <c r="P485" s="310"/>
      <c r="Q485" s="464"/>
      <c r="R485" s="483" t="str">
        <f>IF(H485="","",IF(H485&gt;39,"E",VLOOKUP(H485,'Boden DüV-Bolap'!A:B,2,FALSE)))</f>
        <v/>
      </c>
      <c r="S485" s="484" t="str">
        <f>IF(OR(I485="",F485=""),"",IF(I485&gt;39,"E",IF(F485="leicht",VLOOKUP(I485,'Boden DüV-Bolap'!A:Q,7,FALSE),IF(F485="mittel",VLOOKUP(I485,'Boden DüV-Bolap'!A:K,11,FALSE),IF(F485="schwer",VLOOKUP(I485,'Boden DüV-Bolap'!A:R,15,FALSE))))))</f>
        <v/>
      </c>
      <c r="T485" s="484" t="str">
        <f>IF(OR(J485="",F485=""),"",IF(J485&gt;39,"E",IF(F485="leicht",VLOOKUP(J485,'Boden DüV-Bolap'!A:AA,19,FALSE),IF(F485="mittel",VLOOKUP(J485,'Boden DüV-Bolap'!A:AA,23,FALSE),IF(F485="schwer",VLOOKUP(J485,'Boden DüV-Bolap'!A:AA,27,FALSE))))))</f>
        <v/>
      </c>
    </row>
    <row r="486" spans="1:20" ht="15.75">
      <c r="A486" s="354">
        <v>482</v>
      </c>
      <c r="B486" s="493"/>
      <c r="C486" s="313"/>
      <c r="D486" s="313"/>
      <c r="E486" s="559"/>
      <c r="F486" s="314"/>
      <c r="G486" s="309"/>
      <c r="H486" s="309"/>
      <c r="I486" s="309"/>
      <c r="J486" s="310"/>
      <c r="K486" s="461"/>
      <c r="L486" s="310"/>
      <c r="M486" s="310"/>
      <c r="N486" s="310"/>
      <c r="O486" s="310"/>
      <c r="P486" s="310"/>
      <c r="Q486" s="464"/>
      <c r="R486" s="483" t="str">
        <f>IF(H486="","",IF(H486&gt;39,"E",VLOOKUP(H486,'Boden DüV-Bolap'!A:B,2,FALSE)))</f>
        <v/>
      </c>
      <c r="S486" s="484" t="str">
        <f>IF(OR(I486="",F486=""),"",IF(I486&gt;39,"E",IF(F486="leicht",VLOOKUP(I486,'Boden DüV-Bolap'!A:Q,7,FALSE),IF(F486="mittel",VLOOKUP(I486,'Boden DüV-Bolap'!A:K,11,FALSE),IF(F486="schwer",VLOOKUP(I486,'Boden DüV-Bolap'!A:R,15,FALSE))))))</f>
        <v/>
      </c>
      <c r="T486" s="484" t="str">
        <f>IF(OR(J486="",F486=""),"",IF(J486&gt;39,"E",IF(F486="leicht",VLOOKUP(J486,'Boden DüV-Bolap'!A:AA,19,FALSE),IF(F486="mittel",VLOOKUP(J486,'Boden DüV-Bolap'!A:AA,23,FALSE),IF(F486="schwer",VLOOKUP(J486,'Boden DüV-Bolap'!A:AA,27,FALSE))))))</f>
        <v/>
      </c>
    </row>
    <row r="487" spans="1:20" ht="15.75">
      <c r="A487" s="354">
        <v>483</v>
      </c>
      <c r="B487" s="493"/>
      <c r="C487" s="313"/>
      <c r="D487" s="313"/>
      <c r="E487" s="559"/>
      <c r="F487" s="314"/>
      <c r="G487" s="309"/>
      <c r="H487" s="309"/>
      <c r="I487" s="309"/>
      <c r="J487" s="310"/>
      <c r="K487" s="461"/>
      <c r="L487" s="310"/>
      <c r="M487" s="310"/>
      <c r="N487" s="310"/>
      <c r="O487" s="310"/>
      <c r="P487" s="310"/>
      <c r="Q487" s="464"/>
      <c r="R487" s="483" t="str">
        <f>IF(H487="","",IF(H487&gt;39,"E",VLOOKUP(H487,'Boden DüV-Bolap'!A:B,2,FALSE)))</f>
        <v/>
      </c>
      <c r="S487" s="484" t="str">
        <f>IF(OR(I487="",F487=""),"",IF(I487&gt;39,"E",IF(F487="leicht",VLOOKUP(I487,'Boden DüV-Bolap'!A:Q,7,FALSE),IF(F487="mittel",VLOOKUP(I487,'Boden DüV-Bolap'!A:K,11,FALSE),IF(F487="schwer",VLOOKUP(I487,'Boden DüV-Bolap'!A:R,15,FALSE))))))</f>
        <v/>
      </c>
      <c r="T487" s="484" t="str">
        <f>IF(OR(J487="",F487=""),"",IF(J487&gt;39,"E",IF(F487="leicht",VLOOKUP(J487,'Boden DüV-Bolap'!A:AA,19,FALSE),IF(F487="mittel",VLOOKUP(J487,'Boden DüV-Bolap'!A:AA,23,FALSE),IF(F487="schwer",VLOOKUP(J487,'Boden DüV-Bolap'!A:AA,27,FALSE))))))</f>
        <v/>
      </c>
    </row>
    <row r="488" spans="1:20" ht="15.75">
      <c r="A488" s="354">
        <v>484</v>
      </c>
      <c r="B488" s="493"/>
      <c r="C488" s="313"/>
      <c r="D488" s="313"/>
      <c r="E488" s="559"/>
      <c r="F488" s="314"/>
      <c r="G488" s="309"/>
      <c r="H488" s="309"/>
      <c r="I488" s="309"/>
      <c r="J488" s="310"/>
      <c r="K488" s="461"/>
      <c r="L488" s="310"/>
      <c r="M488" s="310"/>
      <c r="N488" s="310"/>
      <c r="O488" s="310"/>
      <c r="P488" s="310"/>
      <c r="Q488" s="464"/>
      <c r="R488" s="483" t="str">
        <f>IF(H488="","",IF(H488&gt;39,"E",VLOOKUP(H488,'Boden DüV-Bolap'!A:B,2,FALSE)))</f>
        <v/>
      </c>
      <c r="S488" s="484" t="str">
        <f>IF(OR(I488="",F488=""),"",IF(I488&gt;39,"E",IF(F488="leicht",VLOOKUP(I488,'Boden DüV-Bolap'!A:Q,7,FALSE),IF(F488="mittel",VLOOKUP(I488,'Boden DüV-Bolap'!A:K,11,FALSE),IF(F488="schwer",VLOOKUP(I488,'Boden DüV-Bolap'!A:R,15,FALSE))))))</f>
        <v/>
      </c>
      <c r="T488" s="484" t="str">
        <f>IF(OR(J488="",F488=""),"",IF(J488&gt;39,"E",IF(F488="leicht",VLOOKUP(J488,'Boden DüV-Bolap'!A:AA,19,FALSE),IF(F488="mittel",VLOOKUP(J488,'Boden DüV-Bolap'!A:AA,23,FALSE),IF(F488="schwer",VLOOKUP(J488,'Boden DüV-Bolap'!A:AA,27,FALSE))))))</f>
        <v/>
      </c>
    </row>
    <row r="489" spans="1:20" ht="15.75">
      <c r="A489" s="354">
        <v>485</v>
      </c>
      <c r="B489" s="493"/>
      <c r="C489" s="313"/>
      <c r="D489" s="313"/>
      <c r="E489" s="559"/>
      <c r="F489" s="314"/>
      <c r="G489" s="309"/>
      <c r="H489" s="309"/>
      <c r="I489" s="309"/>
      <c r="J489" s="310"/>
      <c r="K489" s="461"/>
      <c r="L489" s="310"/>
      <c r="M489" s="310"/>
      <c r="N489" s="310"/>
      <c r="O489" s="310"/>
      <c r="P489" s="310"/>
      <c r="Q489" s="464"/>
      <c r="R489" s="483" t="str">
        <f>IF(H489="","",IF(H489&gt;39,"E",VLOOKUP(H489,'Boden DüV-Bolap'!A:B,2,FALSE)))</f>
        <v/>
      </c>
      <c r="S489" s="484" t="str">
        <f>IF(OR(I489="",F489=""),"",IF(I489&gt;39,"E",IF(F489="leicht",VLOOKUP(I489,'Boden DüV-Bolap'!A:Q,7,FALSE),IF(F489="mittel",VLOOKUP(I489,'Boden DüV-Bolap'!A:K,11,FALSE),IF(F489="schwer",VLOOKUP(I489,'Boden DüV-Bolap'!A:R,15,FALSE))))))</f>
        <v/>
      </c>
      <c r="T489" s="484" t="str">
        <f>IF(OR(J489="",F489=""),"",IF(J489&gt;39,"E",IF(F489="leicht",VLOOKUP(J489,'Boden DüV-Bolap'!A:AA,19,FALSE),IF(F489="mittel",VLOOKUP(J489,'Boden DüV-Bolap'!A:AA,23,FALSE),IF(F489="schwer",VLOOKUP(J489,'Boden DüV-Bolap'!A:AA,27,FALSE))))))</f>
        <v/>
      </c>
    </row>
    <row r="490" spans="1:20" ht="15.75">
      <c r="A490" s="354">
        <v>486</v>
      </c>
      <c r="B490" s="493"/>
      <c r="C490" s="313"/>
      <c r="D490" s="313"/>
      <c r="E490" s="559"/>
      <c r="F490" s="314"/>
      <c r="G490" s="309"/>
      <c r="H490" s="309"/>
      <c r="I490" s="309"/>
      <c r="J490" s="310"/>
      <c r="K490" s="461"/>
      <c r="L490" s="310"/>
      <c r="M490" s="310"/>
      <c r="N490" s="310"/>
      <c r="O490" s="310"/>
      <c r="P490" s="310"/>
      <c r="Q490" s="464"/>
      <c r="R490" s="483" t="str">
        <f>IF(H490="","",IF(H490&gt;39,"E",VLOOKUP(H490,'Boden DüV-Bolap'!A:B,2,FALSE)))</f>
        <v/>
      </c>
      <c r="S490" s="484" t="str">
        <f>IF(OR(I490="",F490=""),"",IF(I490&gt;39,"E",IF(F490="leicht",VLOOKUP(I490,'Boden DüV-Bolap'!A:Q,7,FALSE),IF(F490="mittel",VLOOKUP(I490,'Boden DüV-Bolap'!A:K,11,FALSE),IF(F490="schwer",VLOOKUP(I490,'Boden DüV-Bolap'!A:R,15,FALSE))))))</f>
        <v/>
      </c>
      <c r="T490" s="484" t="str">
        <f>IF(OR(J490="",F490=""),"",IF(J490&gt;39,"E",IF(F490="leicht",VLOOKUP(J490,'Boden DüV-Bolap'!A:AA,19,FALSE),IF(F490="mittel",VLOOKUP(J490,'Boden DüV-Bolap'!A:AA,23,FALSE),IF(F490="schwer",VLOOKUP(J490,'Boden DüV-Bolap'!A:AA,27,FALSE))))))</f>
        <v/>
      </c>
    </row>
    <row r="491" spans="1:20" ht="15.75">
      <c r="A491" s="354">
        <v>487</v>
      </c>
      <c r="B491" s="493"/>
      <c r="C491" s="313"/>
      <c r="D491" s="313"/>
      <c r="E491" s="559"/>
      <c r="F491" s="314"/>
      <c r="G491" s="309"/>
      <c r="H491" s="309"/>
      <c r="I491" s="309"/>
      <c r="J491" s="310"/>
      <c r="K491" s="461"/>
      <c r="L491" s="310"/>
      <c r="M491" s="310"/>
      <c r="N491" s="310"/>
      <c r="O491" s="310"/>
      <c r="P491" s="310"/>
      <c r="Q491" s="464"/>
      <c r="R491" s="483" t="str">
        <f>IF(H491="","",IF(H491&gt;39,"E",VLOOKUP(H491,'Boden DüV-Bolap'!A:B,2,FALSE)))</f>
        <v/>
      </c>
      <c r="S491" s="484" t="str">
        <f>IF(OR(I491="",F491=""),"",IF(I491&gt;39,"E",IF(F491="leicht",VLOOKUP(I491,'Boden DüV-Bolap'!A:Q,7,FALSE),IF(F491="mittel",VLOOKUP(I491,'Boden DüV-Bolap'!A:K,11,FALSE),IF(F491="schwer",VLOOKUP(I491,'Boden DüV-Bolap'!A:R,15,FALSE))))))</f>
        <v/>
      </c>
      <c r="T491" s="484" t="str">
        <f>IF(OR(J491="",F491=""),"",IF(J491&gt;39,"E",IF(F491="leicht",VLOOKUP(J491,'Boden DüV-Bolap'!A:AA,19,FALSE),IF(F491="mittel",VLOOKUP(J491,'Boden DüV-Bolap'!A:AA,23,FALSE),IF(F491="schwer",VLOOKUP(J491,'Boden DüV-Bolap'!A:AA,27,FALSE))))))</f>
        <v/>
      </c>
    </row>
    <row r="492" spans="1:20" ht="15.75">
      <c r="A492" s="354">
        <v>488</v>
      </c>
      <c r="B492" s="493"/>
      <c r="C492" s="313"/>
      <c r="D492" s="313"/>
      <c r="E492" s="559"/>
      <c r="F492" s="314"/>
      <c r="G492" s="309"/>
      <c r="H492" s="309"/>
      <c r="I492" s="309"/>
      <c r="J492" s="310"/>
      <c r="K492" s="461"/>
      <c r="L492" s="310"/>
      <c r="M492" s="310"/>
      <c r="N492" s="310"/>
      <c r="O492" s="310"/>
      <c r="P492" s="310"/>
      <c r="Q492" s="464"/>
      <c r="R492" s="483" t="str">
        <f>IF(H492="","",IF(H492&gt;39,"E",VLOOKUP(H492,'Boden DüV-Bolap'!A:B,2,FALSE)))</f>
        <v/>
      </c>
      <c r="S492" s="484" t="str">
        <f>IF(OR(I492="",F492=""),"",IF(I492&gt;39,"E",IF(F492="leicht",VLOOKUP(I492,'Boden DüV-Bolap'!A:Q,7,FALSE),IF(F492="mittel",VLOOKUP(I492,'Boden DüV-Bolap'!A:K,11,FALSE),IF(F492="schwer",VLOOKUP(I492,'Boden DüV-Bolap'!A:R,15,FALSE))))))</f>
        <v/>
      </c>
      <c r="T492" s="484" t="str">
        <f>IF(OR(J492="",F492=""),"",IF(J492&gt;39,"E",IF(F492="leicht",VLOOKUP(J492,'Boden DüV-Bolap'!A:AA,19,FALSE),IF(F492="mittel",VLOOKUP(J492,'Boden DüV-Bolap'!A:AA,23,FALSE),IF(F492="schwer",VLOOKUP(J492,'Boden DüV-Bolap'!A:AA,27,FALSE))))))</f>
        <v/>
      </c>
    </row>
    <row r="493" spans="1:20" ht="15.75">
      <c r="A493" s="354">
        <v>489</v>
      </c>
      <c r="B493" s="493"/>
      <c r="C493" s="313"/>
      <c r="D493" s="313"/>
      <c r="E493" s="559"/>
      <c r="F493" s="314"/>
      <c r="G493" s="309"/>
      <c r="H493" s="309"/>
      <c r="I493" s="309"/>
      <c r="J493" s="310"/>
      <c r="K493" s="461"/>
      <c r="L493" s="310"/>
      <c r="M493" s="310"/>
      <c r="N493" s="310"/>
      <c r="O493" s="310"/>
      <c r="P493" s="310"/>
      <c r="Q493" s="464"/>
      <c r="R493" s="483" t="str">
        <f>IF(H493="","",IF(H493&gt;39,"E",VLOOKUP(H493,'Boden DüV-Bolap'!A:B,2,FALSE)))</f>
        <v/>
      </c>
      <c r="S493" s="484" t="str">
        <f>IF(OR(I493="",F493=""),"",IF(I493&gt;39,"E",IF(F493="leicht",VLOOKUP(I493,'Boden DüV-Bolap'!A:Q,7,FALSE),IF(F493="mittel",VLOOKUP(I493,'Boden DüV-Bolap'!A:K,11,FALSE),IF(F493="schwer",VLOOKUP(I493,'Boden DüV-Bolap'!A:R,15,FALSE))))))</f>
        <v/>
      </c>
      <c r="T493" s="484" t="str">
        <f>IF(OR(J493="",F493=""),"",IF(J493&gt;39,"E",IF(F493="leicht",VLOOKUP(J493,'Boden DüV-Bolap'!A:AA,19,FALSE),IF(F493="mittel",VLOOKUP(J493,'Boden DüV-Bolap'!A:AA,23,FALSE),IF(F493="schwer",VLOOKUP(J493,'Boden DüV-Bolap'!A:AA,27,FALSE))))))</f>
        <v/>
      </c>
    </row>
    <row r="494" spans="1:20" ht="15.75">
      <c r="A494" s="354">
        <v>490</v>
      </c>
      <c r="B494" s="493"/>
      <c r="C494" s="313"/>
      <c r="D494" s="313"/>
      <c r="E494" s="559"/>
      <c r="F494" s="314"/>
      <c r="G494" s="309"/>
      <c r="H494" s="309"/>
      <c r="I494" s="309"/>
      <c r="J494" s="310"/>
      <c r="K494" s="461"/>
      <c r="L494" s="310"/>
      <c r="M494" s="310"/>
      <c r="N494" s="310"/>
      <c r="O494" s="310"/>
      <c r="P494" s="310"/>
      <c r="Q494" s="464"/>
      <c r="R494" s="483" t="str">
        <f>IF(H494="","",IF(H494&gt;39,"E",VLOOKUP(H494,'Boden DüV-Bolap'!A:B,2,FALSE)))</f>
        <v/>
      </c>
      <c r="S494" s="484" t="str">
        <f>IF(OR(I494="",F494=""),"",IF(I494&gt;39,"E",IF(F494="leicht",VLOOKUP(I494,'Boden DüV-Bolap'!A:Q,7,FALSE),IF(F494="mittel",VLOOKUP(I494,'Boden DüV-Bolap'!A:K,11,FALSE),IF(F494="schwer",VLOOKUP(I494,'Boden DüV-Bolap'!A:R,15,FALSE))))))</f>
        <v/>
      </c>
      <c r="T494" s="484" t="str">
        <f>IF(OR(J494="",F494=""),"",IF(J494&gt;39,"E",IF(F494="leicht",VLOOKUP(J494,'Boden DüV-Bolap'!A:AA,19,FALSE),IF(F494="mittel",VLOOKUP(J494,'Boden DüV-Bolap'!A:AA,23,FALSE),IF(F494="schwer",VLOOKUP(J494,'Boden DüV-Bolap'!A:AA,27,FALSE))))))</f>
        <v/>
      </c>
    </row>
    <row r="495" spans="1:20" ht="15.75">
      <c r="A495" s="354">
        <v>491</v>
      </c>
      <c r="B495" s="493"/>
      <c r="C495" s="313"/>
      <c r="D495" s="313"/>
      <c r="E495" s="559"/>
      <c r="F495" s="314"/>
      <c r="G495" s="309"/>
      <c r="H495" s="309"/>
      <c r="I495" s="309"/>
      <c r="J495" s="310"/>
      <c r="K495" s="461"/>
      <c r="L495" s="310"/>
      <c r="M495" s="310"/>
      <c r="N495" s="310"/>
      <c r="O495" s="310"/>
      <c r="P495" s="310"/>
      <c r="Q495" s="464"/>
      <c r="R495" s="483" t="str">
        <f>IF(H495="","",IF(H495&gt;39,"E",VLOOKUP(H495,'Boden DüV-Bolap'!A:B,2,FALSE)))</f>
        <v/>
      </c>
      <c r="S495" s="484" t="str">
        <f>IF(OR(I495="",F495=""),"",IF(I495&gt;39,"E",IF(F495="leicht",VLOOKUP(I495,'Boden DüV-Bolap'!A:Q,7,FALSE),IF(F495="mittel",VLOOKUP(I495,'Boden DüV-Bolap'!A:K,11,FALSE),IF(F495="schwer",VLOOKUP(I495,'Boden DüV-Bolap'!A:R,15,FALSE))))))</f>
        <v/>
      </c>
      <c r="T495" s="484" t="str">
        <f>IF(OR(J495="",F495=""),"",IF(J495&gt;39,"E",IF(F495="leicht",VLOOKUP(J495,'Boden DüV-Bolap'!A:AA,19,FALSE),IF(F495="mittel",VLOOKUP(J495,'Boden DüV-Bolap'!A:AA,23,FALSE),IF(F495="schwer",VLOOKUP(J495,'Boden DüV-Bolap'!A:AA,27,FALSE))))))</f>
        <v/>
      </c>
    </row>
    <row r="496" spans="1:20" ht="15.75">
      <c r="A496" s="354">
        <v>492</v>
      </c>
      <c r="B496" s="493"/>
      <c r="C496" s="313"/>
      <c r="D496" s="313"/>
      <c r="E496" s="559"/>
      <c r="F496" s="314"/>
      <c r="G496" s="309"/>
      <c r="H496" s="309"/>
      <c r="I496" s="309"/>
      <c r="J496" s="310"/>
      <c r="K496" s="461"/>
      <c r="L496" s="310"/>
      <c r="M496" s="310"/>
      <c r="N496" s="310"/>
      <c r="O496" s="310"/>
      <c r="P496" s="310"/>
      <c r="Q496" s="464"/>
      <c r="R496" s="483" t="str">
        <f>IF(H496="","",IF(H496&gt;39,"E",VLOOKUP(H496,'Boden DüV-Bolap'!A:B,2,FALSE)))</f>
        <v/>
      </c>
      <c r="S496" s="484" t="str">
        <f>IF(OR(I496="",F496=""),"",IF(I496&gt;39,"E",IF(F496="leicht",VLOOKUP(I496,'Boden DüV-Bolap'!A:Q,7,FALSE),IF(F496="mittel",VLOOKUP(I496,'Boden DüV-Bolap'!A:K,11,FALSE),IF(F496="schwer",VLOOKUP(I496,'Boden DüV-Bolap'!A:R,15,FALSE))))))</f>
        <v/>
      </c>
      <c r="T496" s="484" t="str">
        <f>IF(OR(J496="",F496=""),"",IF(J496&gt;39,"E",IF(F496="leicht",VLOOKUP(J496,'Boden DüV-Bolap'!A:AA,19,FALSE),IF(F496="mittel",VLOOKUP(J496,'Boden DüV-Bolap'!A:AA,23,FALSE),IF(F496="schwer",VLOOKUP(J496,'Boden DüV-Bolap'!A:AA,27,FALSE))))))</f>
        <v/>
      </c>
    </row>
    <row r="497" spans="1:20" ht="15.75">
      <c r="A497" s="354">
        <v>493</v>
      </c>
      <c r="B497" s="493"/>
      <c r="C497" s="313"/>
      <c r="D497" s="313"/>
      <c r="E497" s="559"/>
      <c r="F497" s="314"/>
      <c r="G497" s="309"/>
      <c r="H497" s="309"/>
      <c r="I497" s="309"/>
      <c r="J497" s="310"/>
      <c r="K497" s="461"/>
      <c r="L497" s="310"/>
      <c r="M497" s="310"/>
      <c r="N497" s="310"/>
      <c r="O497" s="310"/>
      <c r="P497" s="310"/>
      <c r="Q497" s="464"/>
      <c r="R497" s="483" t="str">
        <f>IF(H497="","",IF(H497&gt;39,"E",VLOOKUP(H497,'Boden DüV-Bolap'!A:B,2,FALSE)))</f>
        <v/>
      </c>
      <c r="S497" s="484" t="str">
        <f>IF(OR(I497="",F497=""),"",IF(I497&gt;39,"E",IF(F497="leicht",VLOOKUP(I497,'Boden DüV-Bolap'!A:Q,7,FALSE),IF(F497="mittel",VLOOKUP(I497,'Boden DüV-Bolap'!A:K,11,FALSE),IF(F497="schwer",VLOOKUP(I497,'Boden DüV-Bolap'!A:R,15,FALSE))))))</f>
        <v/>
      </c>
      <c r="T497" s="484" t="str">
        <f>IF(OR(J497="",F497=""),"",IF(J497&gt;39,"E",IF(F497="leicht",VLOOKUP(J497,'Boden DüV-Bolap'!A:AA,19,FALSE),IF(F497="mittel",VLOOKUP(J497,'Boden DüV-Bolap'!A:AA,23,FALSE),IF(F497="schwer",VLOOKUP(J497,'Boden DüV-Bolap'!A:AA,27,FALSE))))))</f>
        <v/>
      </c>
    </row>
    <row r="498" spans="1:20" ht="15.75">
      <c r="A498" s="354">
        <v>494</v>
      </c>
      <c r="B498" s="493"/>
      <c r="C498" s="313"/>
      <c r="D498" s="313"/>
      <c r="E498" s="559"/>
      <c r="F498" s="314"/>
      <c r="G498" s="309"/>
      <c r="H498" s="309"/>
      <c r="I498" s="309"/>
      <c r="J498" s="310"/>
      <c r="K498" s="461"/>
      <c r="L498" s="310"/>
      <c r="M498" s="310"/>
      <c r="N498" s="310"/>
      <c r="O498" s="310"/>
      <c r="P498" s="310"/>
      <c r="Q498" s="464"/>
      <c r="R498" s="483" t="str">
        <f>IF(H498="","",IF(H498&gt;39,"E",VLOOKUP(H498,'Boden DüV-Bolap'!A:B,2,FALSE)))</f>
        <v/>
      </c>
      <c r="S498" s="484" t="str">
        <f>IF(OR(I498="",F498=""),"",IF(I498&gt;39,"E",IF(F498="leicht",VLOOKUP(I498,'Boden DüV-Bolap'!A:Q,7,FALSE),IF(F498="mittel",VLOOKUP(I498,'Boden DüV-Bolap'!A:K,11,FALSE),IF(F498="schwer",VLOOKUP(I498,'Boden DüV-Bolap'!A:R,15,FALSE))))))</f>
        <v/>
      </c>
      <c r="T498" s="484" t="str">
        <f>IF(OR(J498="",F498=""),"",IF(J498&gt;39,"E",IF(F498="leicht",VLOOKUP(J498,'Boden DüV-Bolap'!A:AA,19,FALSE),IF(F498="mittel",VLOOKUP(J498,'Boden DüV-Bolap'!A:AA,23,FALSE),IF(F498="schwer",VLOOKUP(J498,'Boden DüV-Bolap'!A:AA,27,FALSE))))))</f>
        <v/>
      </c>
    </row>
    <row r="499" spans="1:20" ht="15.75">
      <c r="A499" s="354">
        <v>495</v>
      </c>
      <c r="B499" s="493"/>
      <c r="C499" s="313"/>
      <c r="D499" s="313"/>
      <c r="E499" s="559"/>
      <c r="F499" s="314"/>
      <c r="G499" s="309"/>
      <c r="H499" s="309"/>
      <c r="I499" s="309"/>
      <c r="J499" s="310"/>
      <c r="K499" s="461"/>
      <c r="L499" s="310"/>
      <c r="M499" s="310"/>
      <c r="N499" s="310"/>
      <c r="O499" s="310"/>
      <c r="P499" s="310"/>
      <c r="Q499" s="464"/>
      <c r="R499" s="483" t="str">
        <f>IF(H499="","",IF(H499&gt;39,"E",VLOOKUP(H499,'Boden DüV-Bolap'!A:B,2,FALSE)))</f>
        <v/>
      </c>
      <c r="S499" s="484" t="str">
        <f>IF(OR(I499="",F499=""),"",IF(I499&gt;39,"E",IF(F499="leicht",VLOOKUP(I499,'Boden DüV-Bolap'!A:Q,7,FALSE),IF(F499="mittel",VLOOKUP(I499,'Boden DüV-Bolap'!A:K,11,FALSE),IF(F499="schwer",VLOOKUP(I499,'Boden DüV-Bolap'!A:R,15,FALSE))))))</f>
        <v/>
      </c>
      <c r="T499" s="484" t="str">
        <f>IF(OR(J499="",F499=""),"",IF(J499&gt;39,"E",IF(F499="leicht",VLOOKUP(J499,'Boden DüV-Bolap'!A:AA,19,FALSE),IF(F499="mittel",VLOOKUP(J499,'Boden DüV-Bolap'!A:AA,23,FALSE),IF(F499="schwer",VLOOKUP(J499,'Boden DüV-Bolap'!A:AA,27,FALSE))))))</f>
        <v/>
      </c>
    </row>
    <row r="500" spans="1:20" ht="15.75">
      <c r="A500" s="354">
        <v>496</v>
      </c>
      <c r="B500" s="493"/>
      <c r="C500" s="313"/>
      <c r="D500" s="313"/>
      <c r="E500" s="559"/>
      <c r="F500" s="314"/>
      <c r="G500" s="309"/>
      <c r="H500" s="309"/>
      <c r="I500" s="309"/>
      <c r="J500" s="310"/>
      <c r="K500" s="461"/>
      <c r="L500" s="310"/>
      <c r="M500" s="310"/>
      <c r="N500" s="310"/>
      <c r="O500" s="310"/>
      <c r="P500" s="310"/>
      <c r="Q500" s="464"/>
      <c r="R500" s="483" t="str">
        <f>IF(H500="","",IF(H500&gt;39,"E",VLOOKUP(H500,'Boden DüV-Bolap'!A:B,2,FALSE)))</f>
        <v/>
      </c>
      <c r="S500" s="484" t="str">
        <f>IF(OR(I500="",F500=""),"",IF(I500&gt;39,"E",IF(F500="leicht",VLOOKUP(I500,'Boden DüV-Bolap'!A:Q,7,FALSE),IF(F500="mittel",VLOOKUP(I500,'Boden DüV-Bolap'!A:K,11,FALSE),IF(F500="schwer",VLOOKUP(I500,'Boden DüV-Bolap'!A:R,15,FALSE))))))</f>
        <v/>
      </c>
      <c r="T500" s="484" t="str">
        <f>IF(OR(J500="",F500=""),"",IF(J500&gt;39,"E",IF(F500="leicht",VLOOKUP(J500,'Boden DüV-Bolap'!A:AA,19,FALSE),IF(F500="mittel",VLOOKUP(J500,'Boden DüV-Bolap'!A:AA,23,FALSE),IF(F500="schwer",VLOOKUP(J500,'Boden DüV-Bolap'!A:AA,27,FALSE))))))</f>
        <v/>
      </c>
    </row>
    <row r="501" spans="1:20" ht="15.75">
      <c r="A501" s="354">
        <v>497</v>
      </c>
      <c r="B501" s="493"/>
      <c r="C501" s="313"/>
      <c r="D501" s="313"/>
      <c r="E501" s="559"/>
      <c r="F501" s="314"/>
      <c r="G501" s="309"/>
      <c r="H501" s="309"/>
      <c r="I501" s="309"/>
      <c r="J501" s="310"/>
      <c r="K501" s="461"/>
      <c r="L501" s="310"/>
      <c r="M501" s="310"/>
      <c r="N501" s="310"/>
      <c r="O501" s="310"/>
      <c r="P501" s="310"/>
      <c r="Q501" s="464"/>
      <c r="R501" s="483" t="str">
        <f>IF(H501="","",IF(H501&gt;39,"E",VLOOKUP(H501,'Boden DüV-Bolap'!A:B,2,FALSE)))</f>
        <v/>
      </c>
      <c r="S501" s="484" t="str">
        <f>IF(OR(I501="",F501=""),"",IF(I501&gt;39,"E",IF(F501="leicht",VLOOKUP(I501,'Boden DüV-Bolap'!A:Q,7,FALSE),IF(F501="mittel",VLOOKUP(I501,'Boden DüV-Bolap'!A:K,11,FALSE),IF(F501="schwer",VLOOKUP(I501,'Boden DüV-Bolap'!A:R,15,FALSE))))))</f>
        <v/>
      </c>
      <c r="T501" s="484" t="str">
        <f>IF(OR(J501="",F501=""),"",IF(J501&gt;39,"E",IF(F501="leicht",VLOOKUP(J501,'Boden DüV-Bolap'!A:AA,19,FALSE),IF(F501="mittel",VLOOKUP(J501,'Boden DüV-Bolap'!A:AA,23,FALSE),IF(F501="schwer",VLOOKUP(J501,'Boden DüV-Bolap'!A:AA,27,FALSE))))))</f>
        <v/>
      </c>
    </row>
    <row r="502" spans="1:20" ht="15.75">
      <c r="A502" s="354">
        <v>498</v>
      </c>
      <c r="B502" s="493"/>
      <c r="C502" s="313"/>
      <c r="D502" s="313"/>
      <c r="E502" s="559"/>
      <c r="F502" s="314"/>
      <c r="G502" s="309"/>
      <c r="H502" s="309"/>
      <c r="I502" s="309"/>
      <c r="J502" s="310"/>
      <c r="K502" s="461"/>
      <c r="L502" s="310"/>
      <c r="M502" s="310"/>
      <c r="N502" s="310"/>
      <c r="O502" s="310"/>
      <c r="P502" s="310"/>
      <c r="Q502" s="464"/>
      <c r="R502" s="483" t="str">
        <f>IF(H502="","",IF(H502&gt;39,"E",VLOOKUP(H502,'Boden DüV-Bolap'!A:B,2,FALSE)))</f>
        <v/>
      </c>
      <c r="S502" s="484" t="str">
        <f>IF(OR(I502="",F502=""),"",IF(I502&gt;39,"E",IF(F502="leicht",VLOOKUP(I502,'Boden DüV-Bolap'!A:Q,7,FALSE),IF(F502="mittel",VLOOKUP(I502,'Boden DüV-Bolap'!A:K,11,FALSE),IF(F502="schwer",VLOOKUP(I502,'Boden DüV-Bolap'!A:R,15,FALSE))))))</f>
        <v/>
      </c>
      <c r="T502" s="484" t="str">
        <f>IF(OR(J502="",F502=""),"",IF(J502&gt;39,"E",IF(F502="leicht",VLOOKUP(J502,'Boden DüV-Bolap'!A:AA,19,FALSE),IF(F502="mittel",VLOOKUP(J502,'Boden DüV-Bolap'!A:AA,23,FALSE),IF(F502="schwer",VLOOKUP(J502,'Boden DüV-Bolap'!A:AA,27,FALSE))))))</f>
        <v/>
      </c>
    </row>
    <row r="503" spans="1:20" ht="15.75">
      <c r="A503" s="354">
        <v>499</v>
      </c>
      <c r="B503" s="493"/>
      <c r="C503" s="313"/>
      <c r="D503" s="313"/>
      <c r="E503" s="559"/>
      <c r="F503" s="314"/>
      <c r="G503" s="309"/>
      <c r="H503" s="309"/>
      <c r="I503" s="309"/>
      <c r="J503" s="310"/>
      <c r="K503" s="461"/>
      <c r="L503" s="310"/>
      <c r="M503" s="310"/>
      <c r="N503" s="310"/>
      <c r="O503" s="310"/>
      <c r="P503" s="310"/>
      <c r="Q503" s="464"/>
      <c r="R503" s="483" t="str">
        <f>IF(H503="","",IF(H503&gt;39,"E",VLOOKUP(H503,'Boden DüV-Bolap'!A:B,2,FALSE)))</f>
        <v/>
      </c>
      <c r="S503" s="484" t="str">
        <f>IF(OR(I503="",F503=""),"",IF(I503&gt;39,"E",IF(F503="leicht",VLOOKUP(I503,'Boden DüV-Bolap'!A:Q,7,FALSE),IF(F503="mittel",VLOOKUP(I503,'Boden DüV-Bolap'!A:K,11,FALSE),IF(F503="schwer",VLOOKUP(I503,'Boden DüV-Bolap'!A:R,15,FALSE))))))</f>
        <v/>
      </c>
      <c r="T503" s="484" t="str">
        <f>IF(OR(J503="",F503=""),"",IF(J503&gt;39,"E",IF(F503="leicht",VLOOKUP(J503,'Boden DüV-Bolap'!A:AA,19,FALSE),IF(F503="mittel",VLOOKUP(J503,'Boden DüV-Bolap'!A:AA,23,FALSE),IF(F503="schwer",VLOOKUP(J503,'Boden DüV-Bolap'!A:AA,27,FALSE))))))</f>
        <v/>
      </c>
    </row>
    <row r="504" spans="1:20" ht="15.75">
      <c r="A504" s="354">
        <v>500</v>
      </c>
      <c r="B504" s="493"/>
      <c r="C504" s="313"/>
      <c r="D504" s="313"/>
      <c r="E504" s="558"/>
      <c r="F504" s="313"/>
      <c r="G504" s="309"/>
      <c r="H504" s="309"/>
      <c r="I504" s="309"/>
      <c r="J504" s="309"/>
      <c r="K504" s="462"/>
      <c r="L504" s="311"/>
      <c r="M504" s="311"/>
      <c r="N504" s="311"/>
      <c r="O504" s="311"/>
      <c r="P504" s="311"/>
      <c r="Q504" s="464"/>
      <c r="R504" s="483" t="str">
        <f>IF(H504="","",IF(H504&gt;39,"E",VLOOKUP(H504,'Boden DüV-Bolap'!A:B,2,FALSE)))</f>
        <v/>
      </c>
      <c r="S504" s="484" t="str">
        <f>IF(OR(I504="",F504=""),"",IF(I504&gt;39,"E",IF(F504="leicht",VLOOKUP(I504,'Boden DüV-Bolap'!A:Q,7,FALSE),IF(F504="mittel",VLOOKUP(I504,'Boden DüV-Bolap'!A:K,11,FALSE),IF(F504="schwer",VLOOKUP(I504,'Boden DüV-Bolap'!A:R,15,FALSE))))))</f>
        <v/>
      </c>
      <c r="T504" s="484" t="str">
        <f>IF(OR(J504="",F504=""),"",IF(J504&gt;39,"E",IF(F504="leicht",VLOOKUP(J504,'Boden DüV-Bolap'!A:AA,19,FALSE),IF(F504="mittel",VLOOKUP(J504,'Boden DüV-Bolap'!A:AA,23,FALSE),IF(F504="schwer",VLOOKUP(J504,'Boden DüV-Bolap'!A:AA,27,FALSE))))))</f>
        <v/>
      </c>
    </row>
    <row r="505" spans="1:20" s="565" customFormat="1">
      <c r="A505" s="563"/>
      <c r="B505" s="566"/>
      <c r="C505" s="566"/>
      <c r="D505" s="566"/>
      <c r="E505" s="620"/>
      <c r="F505" s="566"/>
      <c r="G505" s="563"/>
      <c r="H505" s="563"/>
      <c r="I505" s="563"/>
      <c r="J505" s="563"/>
      <c r="K505" s="563"/>
      <c r="L505" s="563"/>
      <c r="M505" s="563"/>
      <c r="N505" s="563"/>
      <c r="O505" s="563"/>
      <c r="P505" s="563"/>
      <c r="Q505" s="563"/>
      <c r="R505" s="621"/>
      <c r="S505" s="621"/>
      <c r="T505" s="621"/>
    </row>
    <row r="506" spans="1:20" s="565" customFormat="1">
      <c r="A506" s="563"/>
      <c r="B506" s="563"/>
      <c r="C506" s="563"/>
      <c r="D506" s="563"/>
      <c r="E506" s="564"/>
      <c r="F506" s="563"/>
      <c r="G506" s="563"/>
      <c r="H506" s="563"/>
      <c r="I506" s="563"/>
      <c r="J506" s="563"/>
      <c r="K506" s="563"/>
      <c r="L506" s="563"/>
      <c r="M506" s="563"/>
      <c r="N506" s="563"/>
      <c r="O506" s="563"/>
      <c r="P506" s="563"/>
      <c r="Q506" s="563"/>
    </row>
    <row r="507" spans="1:20" s="565" customFormat="1">
      <c r="A507" s="563"/>
      <c r="B507" s="563"/>
      <c r="C507" s="563"/>
      <c r="D507" s="563"/>
      <c r="E507" s="564"/>
      <c r="F507" s="563"/>
      <c r="G507" s="563"/>
      <c r="H507" s="563"/>
      <c r="I507" s="563"/>
      <c r="J507" s="563"/>
      <c r="K507" s="563"/>
      <c r="L507" s="563"/>
      <c r="M507" s="563"/>
      <c r="N507" s="563"/>
      <c r="O507" s="563"/>
      <c r="P507" s="563"/>
      <c r="Q507" s="563"/>
    </row>
    <row r="508" spans="1:20" s="565" customFormat="1">
      <c r="A508" s="563"/>
      <c r="B508" s="563"/>
      <c r="C508" s="563"/>
      <c r="D508" s="563"/>
      <c r="E508" s="564"/>
      <c r="F508" s="563"/>
      <c r="G508" s="563"/>
      <c r="H508" s="563"/>
      <c r="I508" s="563"/>
      <c r="J508" s="563"/>
      <c r="K508" s="563"/>
      <c r="L508" s="563"/>
      <c r="M508" s="563"/>
      <c r="N508" s="563"/>
      <c r="O508" s="563"/>
      <c r="P508" s="563"/>
      <c r="Q508" s="563"/>
    </row>
    <row r="509" spans="1:20" s="565" customFormat="1">
      <c r="A509" s="563"/>
      <c r="B509" s="563"/>
      <c r="C509" s="563"/>
      <c r="D509" s="563"/>
      <c r="E509" s="564"/>
      <c r="F509" s="563"/>
      <c r="G509" s="563"/>
      <c r="H509" s="563"/>
      <c r="I509" s="563"/>
      <c r="J509" s="563"/>
      <c r="K509" s="563"/>
      <c r="L509" s="563"/>
      <c r="M509" s="563"/>
      <c r="N509" s="563"/>
      <c r="O509" s="563"/>
      <c r="P509" s="563"/>
      <c r="Q509" s="563"/>
    </row>
    <row r="510" spans="1:20" s="565" customFormat="1">
      <c r="A510" s="563"/>
      <c r="B510" s="563"/>
      <c r="C510" s="563"/>
      <c r="D510" s="563"/>
      <c r="E510" s="564"/>
      <c r="F510" s="563"/>
      <c r="G510" s="563"/>
      <c r="H510" s="563"/>
      <c r="I510" s="563"/>
      <c r="J510" s="563"/>
      <c r="K510" s="563"/>
      <c r="L510" s="563"/>
      <c r="M510" s="563"/>
      <c r="N510" s="563"/>
      <c r="O510" s="563"/>
      <c r="P510" s="563"/>
      <c r="Q510" s="563"/>
    </row>
    <row r="511" spans="1:20" s="565" customFormat="1">
      <c r="A511" s="563"/>
      <c r="B511" s="563"/>
      <c r="C511" s="563"/>
      <c r="D511" s="563"/>
      <c r="E511" s="564"/>
      <c r="F511" s="563"/>
      <c r="G511" s="563"/>
      <c r="H511" s="563"/>
      <c r="I511" s="563"/>
      <c r="J511" s="563"/>
      <c r="K511" s="563"/>
      <c r="L511" s="563"/>
      <c r="M511" s="563"/>
      <c r="N511" s="563"/>
      <c r="O511" s="563"/>
      <c r="P511" s="563"/>
      <c r="Q511" s="563"/>
    </row>
    <row r="512" spans="1:20" s="565" customFormat="1">
      <c r="A512" s="563"/>
      <c r="B512" s="563"/>
      <c r="C512" s="563"/>
      <c r="D512" s="563"/>
      <c r="E512" s="564"/>
      <c r="F512" s="563"/>
      <c r="G512" s="563"/>
      <c r="H512" s="563"/>
      <c r="I512" s="563"/>
      <c r="J512" s="563"/>
      <c r="K512" s="563"/>
      <c r="L512" s="563"/>
      <c r="M512" s="563"/>
      <c r="N512" s="563"/>
      <c r="O512" s="563"/>
      <c r="P512" s="563"/>
      <c r="Q512" s="563"/>
    </row>
    <row r="513" spans="1:17" s="565" customFormat="1">
      <c r="A513" s="563"/>
      <c r="B513" s="563"/>
      <c r="C513" s="563"/>
      <c r="D513" s="563"/>
      <c r="E513" s="564"/>
      <c r="F513" s="563"/>
      <c r="G513" s="563"/>
      <c r="H513" s="563"/>
      <c r="I513" s="563"/>
      <c r="J513" s="563"/>
      <c r="K513" s="563"/>
      <c r="L513" s="563"/>
      <c r="M513" s="563"/>
      <c r="N513" s="563"/>
      <c r="O513" s="563"/>
      <c r="P513" s="563"/>
      <c r="Q513" s="563"/>
    </row>
    <row r="514" spans="1:17" s="565" customFormat="1">
      <c r="A514" s="563"/>
      <c r="B514" s="563"/>
      <c r="C514" s="563"/>
      <c r="D514" s="563"/>
      <c r="E514" s="564"/>
      <c r="F514" s="563"/>
      <c r="G514" s="563"/>
      <c r="H514" s="563"/>
      <c r="I514" s="563"/>
      <c r="J514" s="563"/>
      <c r="K514" s="563"/>
      <c r="L514" s="563"/>
      <c r="M514" s="563"/>
      <c r="N514" s="563"/>
      <c r="O514" s="563"/>
      <c r="P514" s="563"/>
      <c r="Q514" s="563"/>
    </row>
    <row r="515" spans="1:17" s="565" customFormat="1">
      <c r="A515" s="563"/>
      <c r="B515" s="563"/>
      <c r="C515" s="563"/>
      <c r="D515" s="563"/>
      <c r="E515" s="564"/>
      <c r="F515" s="563"/>
      <c r="G515" s="563"/>
      <c r="H515" s="563"/>
      <c r="I515" s="563"/>
      <c r="J515" s="563"/>
      <c r="K515" s="563"/>
      <c r="L515" s="563"/>
      <c r="M515" s="563"/>
      <c r="N515" s="563"/>
      <c r="O515" s="563"/>
      <c r="P515" s="563"/>
      <c r="Q515" s="563"/>
    </row>
    <row r="516" spans="1:17" s="565" customFormat="1">
      <c r="A516" s="563"/>
      <c r="B516" s="563"/>
      <c r="C516" s="563"/>
      <c r="D516" s="563"/>
      <c r="E516" s="564"/>
      <c r="F516" s="563"/>
      <c r="G516" s="563"/>
      <c r="H516" s="563"/>
      <c r="I516" s="563"/>
      <c r="J516" s="563"/>
      <c r="K516" s="563"/>
      <c r="L516" s="563"/>
      <c r="M516" s="563"/>
      <c r="N516" s="563"/>
      <c r="O516" s="563"/>
      <c r="P516" s="563"/>
      <c r="Q516" s="563"/>
    </row>
    <row r="517" spans="1:17" s="565" customFormat="1">
      <c r="A517" s="563"/>
      <c r="B517" s="563"/>
      <c r="C517" s="563"/>
      <c r="D517" s="563"/>
      <c r="E517" s="564"/>
      <c r="F517" s="563"/>
      <c r="G517" s="563"/>
      <c r="H517" s="563"/>
      <c r="I517" s="563"/>
      <c r="J517" s="563"/>
      <c r="K517" s="563"/>
      <c r="L517" s="563"/>
      <c r="M517" s="563"/>
      <c r="N517" s="563"/>
      <c r="O517" s="563"/>
      <c r="P517" s="563"/>
      <c r="Q517" s="563"/>
    </row>
    <row r="518" spans="1:17" s="565" customFormat="1">
      <c r="A518" s="563"/>
      <c r="B518" s="563"/>
      <c r="C518" s="563"/>
      <c r="D518" s="563"/>
      <c r="E518" s="564"/>
      <c r="F518" s="563"/>
      <c r="G518" s="563"/>
      <c r="H518" s="563"/>
      <c r="I518" s="563"/>
      <c r="J518" s="563"/>
      <c r="K518" s="563"/>
      <c r="L518" s="563"/>
      <c r="M518" s="563"/>
      <c r="N518" s="563"/>
      <c r="O518" s="563"/>
      <c r="P518" s="563"/>
      <c r="Q518" s="563"/>
    </row>
    <row r="519" spans="1:17" s="565" customFormat="1">
      <c r="A519" s="563"/>
      <c r="B519" s="563"/>
      <c r="C519" s="563"/>
      <c r="D519" s="563"/>
      <c r="E519" s="564"/>
      <c r="F519" s="563"/>
      <c r="G519" s="563"/>
      <c r="H519" s="563"/>
      <c r="I519" s="563"/>
      <c r="J519" s="563"/>
      <c r="K519" s="563"/>
      <c r="L519" s="563"/>
      <c r="M519" s="563"/>
      <c r="N519" s="563"/>
      <c r="O519" s="563"/>
      <c r="P519" s="563"/>
      <c r="Q519" s="563"/>
    </row>
    <row r="520" spans="1:17" s="565" customFormat="1">
      <c r="A520" s="563"/>
      <c r="B520" s="563"/>
      <c r="C520" s="563"/>
      <c r="D520" s="563"/>
      <c r="E520" s="564"/>
      <c r="F520" s="563"/>
      <c r="G520" s="563"/>
      <c r="H520" s="563"/>
      <c r="I520" s="563"/>
      <c r="J520" s="563"/>
      <c r="K520" s="563"/>
      <c r="L520" s="563"/>
      <c r="M520" s="563"/>
      <c r="N520" s="563"/>
      <c r="O520" s="563"/>
      <c r="P520" s="563"/>
      <c r="Q520" s="563"/>
    </row>
    <row r="521" spans="1:17" s="565" customFormat="1">
      <c r="A521" s="563"/>
      <c r="B521" s="563"/>
      <c r="C521" s="563"/>
      <c r="D521" s="563"/>
      <c r="E521" s="564"/>
      <c r="F521" s="563"/>
      <c r="G521" s="563"/>
      <c r="H521" s="563"/>
      <c r="I521" s="563"/>
      <c r="J521" s="563"/>
      <c r="K521" s="563"/>
      <c r="L521" s="563"/>
      <c r="M521" s="563"/>
      <c r="N521" s="563"/>
      <c r="O521" s="563"/>
      <c r="P521" s="563"/>
      <c r="Q521" s="563"/>
    </row>
    <row r="522" spans="1:17" s="565" customFormat="1">
      <c r="A522" s="563"/>
      <c r="B522" s="563"/>
      <c r="C522" s="563"/>
      <c r="D522" s="563"/>
      <c r="E522" s="564"/>
      <c r="F522" s="563"/>
      <c r="G522" s="563"/>
      <c r="H522" s="563"/>
      <c r="I522" s="563"/>
      <c r="J522" s="563"/>
      <c r="K522" s="563"/>
      <c r="L522" s="563"/>
      <c r="M522" s="563"/>
      <c r="N522" s="563"/>
      <c r="O522" s="563"/>
      <c r="P522" s="563"/>
      <c r="Q522" s="563"/>
    </row>
    <row r="523" spans="1:17" s="565" customFormat="1">
      <c r="A523" s="563"/>
      <c r="B523" s="563"/>
      <c r="C523" s="563"/>
      <c r="D523" s="563"/>
      <c r="E523" s="564"/>
      <c r="F523" s="563"/>
      <c r="G523" s="563"/>
      <c r="H523" s="563"/>
      <c r="I523" s="563"/>
      <c r="J523" s="563"/>
      <c r="K523" s="563"/>
      <c r="L523" s="563"/>
      <c r="M523" s="563"/>
      <c r="N523" s="563"/>
      <c r="O523" s="563"/>
      <c r="P523" s="563"/>
      <c r="Q523" s="563"/>
    </row>
    <row r="524" spans="1:17" s="565" customFormat="1">
      <c r="A524" s="563"/>
      <c r="B524" s="563"/>
      <c r="C524" s="563"/>
      <c r="D524" s="563"/>
      <c r="E524" s="564"/>
      <c r="F524" s="563"/>
      <c r="G524" s="563"/>
      <c r="H524" s="563"/>
      <c r="I524" s="563"/>
      <c r="J524" s="563"/>
      <c r="K524" s="563"/>
      <c r="L524" s="563"/>
      <c r="M524" s="563"/>
      <c r="N524" s="563"/>
      <c r="O524" s="563"/>
      <c r="P524" s="563"/>
      <c r="Q524" s="563"/>
    </row>
    <row r="525" spans="1:17" s="565" customFormat="1">
      <c r="A525" s="563"/>
      <c r="B525" s="563"/>
      <c r="C525" s="563"/>
      <c r="D525" s="563"/>
      <c r="E525" s="564"/>
      <c r="F525" s="563"/>
      <c r="G525" s="563"/>
      <c r="H525" s="563"/>
      <c r="I525" s="563"/>
      <c r="J525" s="563"/>
      <c r="K525" s="563"/>
      <c r="L525" s="563"/>
      <c r="M525" s="563"/>
      <c r="N525" s="563"/>
      <c r="O525" s="563"/>
      <c r="P525" s="563"/>
      <c r="Q525" s="563"/>
    </row>
    <row r="526" spans="1:17" s="565" customFormat="1">
      <c r="A526" s="563"/>
      <c r="B526" s="563"/>
      <c r="C526" s="563"/>
      <c r="D526" s="563"/>
      <c r="E526" s="564"/>
      <c r="F526" s="563"/>
      <c r="G526" s="563"/>
      <c r="H526" s="563"/>
      <c r="I526" s="563"/>
      <c r="J526" s="563"/>
      <c r="K526" s="563"/>
      <c r="L526" s="563"/>
      <c r="M526" s="563"/>
      <c r="N526" s="563"/>
      <c r="O526" s="563"/>
      <c r="P526" s="563"/>
      <c r="Q526" s="563"/>
    </row>
    <row r="527" spans="1:17" s="565" customFormat="1">
      <c r="A527" s="563"/>
      <c r="B527" s="563"/>
      <c r="C527" s="563"/>
      <c r="D527" s="563"/>
      <c r="E527" s="564"/>
      <c r="F527" s="563"/>
      <c r="G527" s="563"/>
      <c r="H527" s="563"/>
      <c r="I527" s="563"/>
      <c r="J527" s="563"/>
      <c r="K527" s="563"/>
      <c r="L527" s="563"/>
      <c r="M527" s="563"/>
      <c r="N527" s="563"/>
      <c r="O527" s="563"/>
      <c r="P527" s="563"/>
      <c r="Q527" s="563"/>
    </row>
    <row r="528" spans="1:17" s="565" customFormat="1">
      <c r="A528" s="563"/>
      <c r="B528" s="563"/>
      <c r="C528" s="563"/>
      <c r="D528" s="563"/>
      <c r="E528" s="564"/>
      <c r="F528" s="563"/>
      <c r="G528" s="563"/>
      <c r="H528" s="563"/>
      <c r="I528" s="563"/>
      <c r="J528" s="563"/>
      <c r="K528" s="563"/>
      <c r="L528" s="563"/>
      <c r="M528" s="563"/>
      <c r="N528" s="563"/>
      <c r="O528" s="563"/>
      <c r="P528" s="563"/>
      <c r="Q528" s="563"/>
    </row>
    <row r="529" spans="1:17" s="565" customFormat="1">
      <c r="A529" s="563"/>
      <c r="B529" s="563"/>
      <c r="C529" s="563"/>
      <c r="D529" s="563"/>
      <c r="E529" s="564"/>
      <c r="F529" s="563"/>
      <c r="G529" s="563"/>
      <c r="H529" s="563"/>
      <c r="I529" s="563"/>
      <c r="J529" s="563"/>
      <c r="K529" s="563"/>
      <c r="L529" s="563"/>
      <c r="M529" s="563"/>
      <c r="N529" s="563"/>
      <c r="O529" s="563"/>
      <c r="P529" s="563"/>
      <c r="Q529" s="563"/>
    </row>
    <row r="530" spans="1:17" s="565" customFormat="1">
      <c r="A530" s="563"/>
      <c r="B530" s="563"/>
      <c r="C530" s="563"/>
      <c r="D530" s="563"/>
      <c r="E530" s="564"/>
      <c r="F530" s="563"/>
      <c r="G530" s="563"/>
      <c r="H530" s="563"/>
      <c r="I530" s="563"/>
      <c r="J530" s="563"/>
      <c r="K530" s="563"/>
      <c r="L530" s="563"/>
      <c r="M530" s="563"/>
      <c r="N530" s="563"/>
      <c r="O530" s="563"/>
      <c r="P530" s="563"/>
      <c r="Q530" s="563"/>
    </row>
    <row r="531" spans="1:17" s="565" customFormat="1">
      <c r="A531" s="563"/>
      <c r="B531" s="563"/>
      <c r="C531" s="563"/>
      <c r="D531" s="563"/>
      <c r="E531" s="564"/>
      <c r="F531" s="563"/>
      <c r="G531" s="563"/>
      <c r="H531" s="563"/>
      <c r="I531" s="563"/>
      <c r="J531" s="563"/>
      <c r="K531" s="563"/>
      <c r="L531" s="563"/>
      <c r="M531" s="563"/>
      <c r="N531" s="563"/>
      <c r="O531" s="563"/>
      <c r="P531" s="563"/>
      <c r="Q531" s="563"/>
    </row>
    <row r="532" spans="1:17" s="565" customFormat="1">
      <c r="A532" s="563"/>
      <c r="B532" s="563"/>
      <c r="C532" s="563"/>
      <c r="D532" s="563"/>
      <c r="E532" s="564"/>
      <c r="F532" s="563"/>
      <c r="G532" s="563"/>
      <c r="H532" s="563"/>
      <c r="I532" s="563"/>
      <c r="J532" s="563"/>
      <c r="K532" s="563"/>
      <c r="L532" s="563"/>
      <c r="M532" s="563"/>
      <c r="N532" s="563"/>
      <c r="O532" s="563"/>
      <c r="P532" s="563"/>
      <c r="Q532" s="563"/>
    </row>
    <row r="533" spans="1:17" s="565" customFormat="1">
      <c r="A533" s="563"/>
      <c r="B533" s="563"/>
      <c r="C533" s="563"/>
      <c r="D533" s="563"/>
      <c r="E533" s="564"/>
      <c r="F533" s="563"/>
      <c r="G533" s="563"/>
      <c r="H533" s="563"/>
      <c r="I533" s="563"/>
      <c r="J533" s="563"/>
      <c r="K533" s="563"/>
      <c r="L533" s="563"/>
      <c r="M533" s="563"/>
      <c r="N533" s="563"/>
      <c r="O533" s="563"/>
      <c r="P533" s="563"/>
      <c r="Q533" s="563"/>
    </row>
    <row r="534" spans="1:17" s="565" customFormat="1">
      <c r="A534" s="563"/>
      <c r="B534" s="563"/>
      <c r="C534" s="563"/>
      <c r="D534" s="563"/>
      <c r="E534" s="564"/>
      <c r="F534" s="563"/>
      <c r="G534" s="563"/>
      <c r="H534" s="563"/>
      <c r="I534" s="563"/>
      <c r="J534" s="563"/>
      <c r="K534" s="563"/>
      <c r="L534" s="563"/>
      <c r="M534" s="563"/>
      <c r="N534" s="563"/>
      <c r="O534" s="563"/>
      <c r="P534" s="563"/>
      <c r="Q534" s="563"/>
    </row>
    <row r="535" spans="1:17" s="565" customFormat="1">
      <c r="A535" s="563"/>
      <c r="B535" s="563"/>
      <c r="C535" s="563"/>
      <c r="D535" s="563"/>
      <c r="E535" s="564"/>
      <c r="F535" s="563"/>
      <c r="G535" s="563"/>
      <c r="H535" s="563"/>
      <c r="I535" s="563"/>
      <c r="J535" s="563"/>
      <c r="K535" s="563"/>
      <c r="L535" s="563"/>
      <c r="M535" s="563"/>
      <c r="N535" s="563"/>
      <c r="O535" s="563"/>
      <c r="P535" s="563"/>
      <c r="Q535" s="563"/>
    </row>
    <row r="536" spans="1:17" s="565" customFormat="1">
      <c r="A536" s="563"/>
      <c r="B536" s="563"/>
      <c r="C536" s="563"/>
      <c r="D536" s="563"/>
      <c r="E536" s="564"/>
      <c r="F536" s="563"/>
      <c r="G536" s="563"/>
      <c r="H536" s="563"/>
      <c r="I536" s="563"/>
      <c r="J536" s="563"/>
      <c r="K536" s="563"/>
      <c r="L536" s="563"/>
      <c r="M536" s="563"/>
      <c r="N536" s="563"/>
      <c r="O536" s="563"/>
      <c r="P536" s="563"/>
      <c r="Q536" s="563"/>
    </row>
    <row r="537" spans="1:17" s="565" customFormat="1">
      <c r="A537" s="563"/>
      <c r="B537" s="563"/>
      <c r="C537" s="563"/>
      <c r="D537" s="563"/>
      <c r="E537" s="564"/>
      <c r="F537" s="563"/>
      <c r="G537" s="563"/>
      <c r="H537" s="563"/>
      <c r="I537" s="563"/>
      <c r="J537" s="563"/>
      <c r="K537" s="563"/>
      <c r="L537" s="563"/>
      <c r="M537" s="563"/>
      <c r="N537" s="563"/>
      <c r="O537" s="563"/>
      <c r="P537" s="563"/>
      <c r="Q537" s="563"/>
    </row>
    <row r="538" spans="1:17" s="565" customFormat="1">
      <c r="A538" s="563"/>
      <c r="B538" s="563"/>
      <c r="C538" s="563"/>
      <c r="D538" s="563"/>
      <c r="E538" s="564"/>
      <c r="F538" s="563"/>
      <c r="G538" s="563"/>
      <c r="H538" s="563"/>
      <c r="I538" s="563"/>
      <c r="J538" s="563"/>
      <c r="K538" s="563"/>
      <c r="L538" s="563"/>
      <c r="M538" s="563"/>
      <c r="N538" s="563"/>
      <c r="O538" s="563"/>
      <c r="P538" s="563"/>
      <c r="Q538" s="563"/>
    </row>
    <row r="539" spans="1:17" s="565" customFormat="1">
      <c r="A539" s="563"/>
      <c r="B539" s="563"/>
      <c r="C539" s="563"/>
      <c r="D539" s="563"/>
      <c r="E539" s="564"/>
      <c r="F539" s="563"/>
      <c r="G539" s="563"/>
      <c r="H539" s="563"/>
      <c r="I539" s="563"/>
      <c r="J539" s="563"/>
      <c r="K539" s="563"/>
      <c r="L539" s="563"/>
      <c r="M539" s="563"/>
      <c r="N539" s="563"/>
      <c r="O539" s="563"/>
      <c r="P539" s="563"/>
      <c r="Q539" s="563"/>
    </row>
    <row r="540" spans="1:17" s="565" customFormat="1">
      <c r="A540" s="563"/>
      <c r="B540" s="563"/>
      <c r="C540" s="563"/>
      <c r="D540" s="563"/>
      <c r="E540" s="564"/>
      <c r="F540" s="563"/>
      <c r="G540" s="563"/>
      <c r="H540" s="563"/>
      <c r="I540" s="563"/>
      <c r="J540" s="563"/>
      <c r="K540" s="563"/>
      <c r="L540" s="563"/>
      <c r="M540" s="563"/>
      <c r="N540" s="563"/>
      <c r="O540" s="563"/>
      <c r="P540" s="563"/>
      <c r="Q540" s="563"/>
    </row>
    <row r="541" spans="1:17" s="565" customFormat="1">
      <c r="A541" s="563"/>
      <c r="B541" s="563"/>
      <c r="C541" s="563"/>
      <c r="D541" s="563"/>
      <c r="E541" s="564"/>
      <c r="F541" s="563"/>
      <c r="G541" s="563"/>
      <c r="H541" s="563"/>
      <c r="I541" s="563"/>
      <c r="J541" s="563"/>
      <c r="K541" s="563"/>
      <c r="L541" s="563"/>
      <c r="M541" s="563"/>
      <c r="N541" s="563"/>
      <c r="O541" s="563"/>
      <c r="P541" s="563"/>
      <c r="Q541" s="563"/>
    </row>
    <row r="542" spans="1:17" s="565" customFormat="1">
      <c r="A542" s="563"/>
      <c r="B542" s="563"/>
      <c r="C542" s="563"/>
      <c r="D542" s="563"/>
      <c r="E542" s="564"/>
      <c r="F542" s="563"/>
      <c r="G542" s="563"/>
      <c r="H542" s="563"/>
      <c r="I542" s="563"/>
      <c r="J542" s="563"/>
      <c r="K542" s="563"/>
      <c r="L542" s="563"/>
      <c r="M542" s="563"/>
      <c r="N542" s="563"/>
      <c r="O542" s="563"/>
      <c r="P542" s="563"/>
      <c r="Q542" s="563"/>
    </row>
    <row r="543" spans="1:17" s="565" customFormat="1">
      <c r="A543" s="563"/>
      <c r="B543" s="563"/>
      <c r="C543" s="563"/>
      <c r="D543" s="563"/>
      <c r="E543" s="564"/>
      <c r="F543" s="563"/>
      <c r="G543" s="563"/>
      <c r="H543" s="563"/>
      <c r="I543" s="563"/>
      <c r="J543" s="563"/>
      <c r="K543" s="563"/>
      <c r="L543" s="563"/>
      <c r="M543" s="563"/>
      <c r="N543" s="563"/>
      <c r="O543" s="563"/>
      <c r="P543" s="563"/>
      <c r="Q543" s="563"/>
    </row>
    <row r="544" spans="1:17" s="565" customFormat="1">
      <c r="A544" s="563"/>
      <c r="B544" s="563"/>
      <c r="C544" s="563"/>
      <c r="D544" s="563"/>
      <c r="E544" s="564"/>
      <c r="F544" s="563"/>
      <c r="G544" s="563"/>
      <c r="H544" s="563"/>
      <c r="I544" s="563"/>
      <c r="J544" s="563"/>
      <c r="K544" s="563"/>
      <c r="L544" s="563"/>
      <c r="M544" s="563"/>
      <c r="N544" s="563"/>
      <c r="O544" s="563"/>
      <c r="P544" s="563"/>
      <c r="Q544" s="563"/>
    </row>
    <row r="545" spans="1:17" s="565" customFormat="1">
      <c r="A545" s="563"/>
      <c r="B545" s="563"/>
      <c r="C545" s="563"/>
      <c r="D545" s="563"/>
      <c r="E545" s="564"/>
      <c r="F545" s="563"/>
      <c r="G545" s="563"/>
      <c r="H545" s="563"/>
      <c r="I545" s="563"/>
      <c r="J545" s="563"/>
      <c r="K545" s="563"/>
      <c r="L545" s="563"/>
      <c r="M545" s="563"/>
      <c r="N545" s="563"/>
      <c r="O545" s="563"/>
      <c r="P545" s="563"/>
      <c r="Q545" s="563"/>
    </row>
    <row r="546" spans="1:17" s="565" customFormat="1">
      <c r="A546" s="563"/>
      <c r="B546" s="563"/>
      <c r="C546" s="563"/>
      <c r="D546" s="563"/>
      <c r="E546" s="564"/>
      <c r="F546" s="563"/>
      <c r="G546" s="563"/>
      <c r="H546" s="563"/>
      <c r="I546" s="563"/>
      <c r="J546" s="563"/>
      <c r="K546" s="563"/>
      <c r="L546" s="563"/>
      <c r="M546" s="563"/>
      <c r="N546" s="563"/>
      <c r="O546" s="563"/>
      <c r="P546" s="563"/>
      <c r="Q546" s="563"/>
    </row>
    <row r="547" spans="1:17" s="565" customFormat="1">
      <c r="A547" s="563"/>
      <c r="B547" s="563"/>
      <c r="C547" s="563"/>
      <c r="D547" s="563"/>
      <c r="E547" s="564"/>
      <c r="F547" s="563"/>
      <c r="G547" s="563"/>
      <c r="H547" s="563"/>
      <c r="I547" s="563"/>
      <c r="J547" s="563"/>
      <c r="K547" s="563"/>
      <c r="L547" s="563"/>
      <c r="M547" s="563"/>
      <c r="N547" s="563"/>
      <c r="O547" s="563"/>
      <c r="P547" s="563"/>
      <c r="Q547" s="563"/>
    </row>
    <row r="548" spans="1:17" s="565" customFormat="1">
      <c r="A548" s="563"/>
      <c r="B548" s="563"/>
      <c r="C548" s="563"/>
      <c r="D548" s="563"/>
      <c r="E548" s="564"/>
      <c r="F548" s="563"/>
      <c r="G548" s="563"/>
      <c r="H548" s="563"/>
      <c r="I548" s="563"/>
      <c r="J548" s="563"/>
      <c r="K548" s="563"/>
      <c r="L548" s="563"/>
      <c r="M548" s="563"/>
      <c r="N548" s="563"/>
      <c r="O548" s="563"/>
      <c r="P548" s="563"/>
      <c r="Q548" s="563"/>
    </row>
    <row r="549" spans="1:17" s="565" customFormat="1">
      <c r="A549" s="563"/>
      <c r="B549" s="563"/>
      <c r="C549" s="563"/>
      <c r="D549" s="563"/>
      <c r="E549" s="564"/>
      <c r="F549" s="563"/>
      <c r="G549" s="563"/>
      <c r="H549" s="563"/>
      <c r="I549" s="563"/>
      <c r="J549" s="563"/>
      <c r="K549" s="563"/>
      <c r="L549" s="563"/>
      <c r="M549" s="563"/>
      <c r="N549" s="563"/>
      <c r="O549" s="563"/>
      <c r="P549" s="563"/>
      <c r="Q549" s="563"/>
    </row>
    <row r="550" spans="1:17" s="565" customFormat="1">
      <c r="A550" s="563"/>
      <c r="B550" s="563"/>
      <c r="C550" s="563"/>
      <c r="D550" s="563"/>
      <c r="E550" s="564"/>
      <c r="F550" s="563"/>
      <c r="G550" s="563"/>
      <c r="H550" s="563"/>
      <c r="I550" s="563"/>
      <c r="J550" s="563"/>
      <c r="K550" s="563"/>
      <c r="L550" s="563"/>
      <c r="M550" s="563"/>
      <c r="N550" s="563"/>
      <c r="O550" s="563"/>
      <c r="P550" s="563"/>
      <c r="Q550" s="563"/>
    </row>
  </sheetData>
  <sheetProtection algorithmName="SHA-512" hashValue="8HGiTA4BLZOtFAaYkWoJUtJ4JTIc3N8rskCMboJxT0ljrkly2c80h6YMpcrwnXya6GHWJ0HsEhCFv1Jn657e0g==" saltValue="foxZQPhsEnj2HItZOXwRVQ==" spinCount="100000" sheet="1" formatCells="0" selectLockedCells="1" autoFilter="0"/>
  <conditionalFormatting sqref="D26:D503">
    <cfRule type="cellIs" dxfId="403" priority="45" operator="equal">
      <formula>"ja"</formula>
    </cfRule>
  </conditionalFormatting>
  <conditionalFormatting sqref="C26:C503 C5 C8:C9">
    <cfRule type="cellIs" dxfId="402" priority="44" operator="equal">
      <formula>"ja"</formula>
    </cfRule>
  </conditionalFormatting>
  <conditionalFormatting sqref="D504">
    <cfRule type="cellIs" dxfId="401" priority="35" operator="equal">
      <formula>"ja"</formula>
    </cfRule>
  </conditionalFormatting>
  <conditionalFormatting sqref="C504">
    <cfRule type="cellIs" dxfId="400" priority="34" operator="equal">
      <formula>"ja"</formula>
    </cfRule>
  </conditionalFormatting>
  <conditionalFormatting sqref="C11">
    <cfRule type="cellIs" dxfId="399" priority="26" operator="equal">
      <formula>"ja"</formula>
    </cfRule>
  </conditionalFormatting>
  <conditionalFormatting sqref="D5 D8:D9">
    <cfRule type="cellIs" dxfId="398" priority="30" operator="equal">
      <formula>"ja"</formula>
    </cfRule>
  </conditionalFormatting>
  <conditionalFormatting sqref="C12:C13">
    <cfRule type="cellIs" dxfId="397" priority="25" operator="equal">
      <formula>"ja"</formula>
    </cfRule>
  </conditionalFormatting>
  <conditionalFormatting sqref="D11:D13">
    <cfRule type="cellIs" dxfId="396" priority="24" operator="equal">
      <formula>"ja"</formula>
    </cfRule>
  </conditionalFormatting>
  <conditionalFormatting sqref="C14">
    <cfRule type="cellIs" dxfId="395" priority="23" operator="equal">
      <formula>"ja"</formula>
    </cfRule>
  </conditionalFormatting>
  <conditionalFormatting sqref="C15:C16">
    <cfRule type="cellIs" dxfId="394" priority="22" operator="equal">
      <formula>"ja"</formula>
    </cfRule>
  </conditionalFormatting>
  <conditionalFormatting sqref="D14:D16">
    <cfRule type="cellIs" dxfId="393" priority="21" operator="equal">
      <formula>"ja"</formula>
    </cfRule>
  </conditionalFormatting>
  <conditionalFormatting sqref="C17">
    <cfRule type="cellIs" dxfId="392" priority="20" operator="equal">
      <formula>"ja"</formula>
    </cfRule>
  </conditionalFormatting>
  <conditionalFormatting sqref="C18:C19">
    <cfRule type="cellIs" dxfId="391" priority="19" operator="equal">
      <formula>"ja"</formula>
    </cfRule>
  </conditionalFormatting>
  <conditionalFormatting sqref="D17:D19">
    <cfRule type="cellIs" dxfId="390" priority="18" operator="equal">
      <formula>"ja"</formula>
    </cfRule>
  </conditionalFormatting>
  <conditionalFormatting sqref="C20">
    <cfRule type="cellIs" dxfId="389" priority="17" operator="equal">
      <formula>"ja"</formula>
    </cfRule>
  </conditionalFormatting>
  <conditionalFormatting sqref="C21:C22">
    <cfRule type="cellIs" dxfId="388" priority="16" operator="equal">
      <formula>"ja"</formula>
    </cfRule>
  </conditionalFormatting>
  <conditionalFormatting sqref="D20:D22">
    <cfRule type="cellIs" dxfId="387" priority="15" operator="equal">
      <formula>"ja"</formula>
    </cfRule>
  </conditionalFormatting>
  <conditionalFormatting sqref="C23">
    <cfRule type="cellIs" dxfId="386" priority="14" operator="equal">
      <formula>"ja"</formula>
    </cfRule>
  </conditionalFormatting>
  <conditionalFormatting sqref="C24:C25">
    <cfRule type="cellIs" dxfId="385" priority="13" operator="equal">
      <formula>"ja"</formula>
    </cfRule>
  </conditionalFormatting>
  <conditionalFormatting sqref="D23:D25">
    <cfRule type="cellIs" dxfId="384" priority="12" operator="equal">
      <formula>"ja"</formula>
    </cfRule>
  </conditionalFormatting>
  <conditionalFormatting sqref="D10">
    <cfRule type="cellIs" dxfId="383" priority="4" operator="equal">
      <formula>"ja"</formula>
    </cfRule>
  </conditionalFormatting>
  <conditionalFormatting sqref="C10">
    <cfRule type="cellIs" dxfId="382" priority="3" operator="equal">
      <formula>"ja"</formula>
    </cfRule>
  </conditionalFormatting>
  <conditionalFormatting sqref="C6:C7">
    <cfRule type="cellIs" dxfId="381" priority="2" operator="equal">
      <formula>"ja"</formula>
    </cfRule>
  </conditionalFormatting>
  <conditionalFormatting sqref="D6:D7">
    <cfRule type="cellIs" dxfId="380" priority="1" operator="equal">
      <formula>"ja"</formula>
    </cfRule>
  </conditionalFormatting>
  <dataValidations xWindow="431" yWindow="535" count="9">
    <dataValidation type="whole" operator="greaterThanOrEqual" allowBlank="1" showInputMessage="1" showErrorMessage="1" error="Ganze Zahlen eingeben!" prompt="Ganze Zahlen eingeben!" sqref="H5:H504">
      <formula1>0</formula1>
    </dataValidation>
    <dataValidation type="date" operator="greaterThanOrEqual" allowBlank="1" showInputMessage="1" showErrorMessage="1" error="Datum im Format TT.MM.JJ oder TT.MM ohne Punkt nach Monat eingeben!" prompt="Datum im Format TT.MM.JJ oder TT.MM ohne Punkt nach Monat eingeben!" sqref="Q5:Q504">
      <formula1>1</formula1>
    </dataValidation>
    <dataValidation allowBlank="1" showInputMessage="1" showErrorMessage="1" prompt="Flächengröße wird in N-DBE übernommen._x000a_Anzahl Dezimalstellen über Zellenformatierung einstellbar!" sqref="E5:E504"/>
    <dataValidation allowBlank="1" showInputMessage="1" showErrorMessage="1" prompt="Der Humusgehalt wird nicht in N-DBE übernommen. _x000a_Das verhindert bei Mehrfachbelegung einen automatischen mehrfachen N-Abschlag aufgrund eines hohen Humusgehaltes." sqref="G5:G504"/>
    <dataValidation allowBlank="1" showInputMessage="1" showErrorMessage="1" prompt="Eingaben sind freiwillig und dienen nur der persönlichen Dokumentation. " sqref="K5:P504"/>
    <dataValidation type="whole" operator="greaterThanOrEqual" allowBlank="1" showInputMessage="1" showErrorMessage="1" error="Ganze Zahlen eingeben!" prompt="Ganze Zahlen eingeben! _x000a_Die Eingaben sind freiwillig und dienen der korrekten Ermittlung des Magnesium-Bedarfs." sqref="J5:J504">
      <formula1>0</formula1>
    </dataValidation>
    <dataValidation type="whole" operator="greaterThanOrEqual" allowBlank="1" showInputMessage="1" showErrorMessage="1" error="Ganze Zahlen eingeben!" prompt="Ganze Zahlen eingeben! _x000a_Die Eingaben sind freiwillig und dienen der korrekten Ermittlung des Kali-Bedarfs." sqref="I5:I504">
      <formula1>0</formula1>
    </dataValidation>
    <dataValidation allowBlank="1" showInputMessage="1" showErrorMessage="1" prompt="Anzahl Dezimalstellen über Zellenformatierung einstellbar!" sqref="C3:E3"/>
    <dataValidation allowBlank="1" showInputMessage="1" showErrorMessage="1" prompt="Hier eingegebene Schläge stehen in N-DBE als Auswahlliste zur Verfügung." sqref="B5:B504"/>
  </dataValidations>
  <pageMargins left="0.19685039370078741" right="0.19685039370078741" top="0.78740157480314965" bottom="0.59055118110236227" header="0.31496062992125984" footer="0.31496062992125984"/>
  <pageSetup paperSize="9" scale="80" fitToHeight="0" orientation="landscape" r:id="rId1"/>
  <headerFooter differentFirst="1">
    <oddFooter>&amp;L&amp;"-,Standard"&amp;11&amp;F&amp;C&amp;"-,Standard"&amp;11&amp;A&amp;R&amp;"-,Standard"&amp;11&amp;P von &amp;N</oddFooter>
    <firstHeader>&amp;LAlle Angaben ohne Gewähr&amp;R&amp;G</firstHeader>
    <firstFooter>&amp;L&amp;"-,Standard"&amp;9&amp;F_&amp;A&amp;R&amp;"-,Standard"&amp;11&amp;P von &amp;N</first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xWindow="431" yWindow="535" count="2">
        <x14:dataValidation type="list" allowBlank="1" showInputMessage="1" showErrorMessage="1" prompt="Der Gefährdungsstatus der Fläche kann im GeoBox-Viewer unter www.dlr.rlp.de oder unter www.flo.rlp.de abgerufen werden.">
          <x14:formula1>
            <xm:f>Verfrühung!$A$2:$A$3</xm:f>
          </x14:formula1>
          <xm:sqref>C5:D504</xm:sqref>
        </x14:dataValidation>
        <x14:dataValidation type="list" allowBlank="1" showInputMessage="1" showErrorMessage="1" prompt="Eingabe Bodenart ist für korrekte Berechung des Kali- und Magnesium-Bedarfs erforderlich! ">
          <x14:formula1>
            <xm:f>'Boden DüV-Bolap'!$AD$3:$AD$5</xm:f>
          </x14:formula1>
          <xm:sqref>F5:F504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C0E399"/>
    <pageSetUpPr fitToPage="1"/>
  </sheetPr>
  <dimension ref="A1:CU311"/>
  <sheetViews>
    <sheetView showGridLines="0" zoomScaleNormal="100" zoomScaleSheetLayoutView="70" zoomScalePageLayoutView="85" workbookViewId="0">
      <pane xSplit="7" ySplit="10" topLeftCell="H11" activePane="bottomRight" state="frozen"/>
      <selection pane="topRight" activeCell="H1" sqref="H1"/>
      <selection pane="bottomLeft" activeCell="A11" sqref="A11"/>
      <selection pane="bottomRight" activeCell="G15" sqref="G15"/>
    </sheetView>
  </sheetViews>
  <sheetFormatPr baseColWidth="10" defaultColWidth="11.42578125" defaultRowHeight="15.75"/>
  <cols>
    <col min="1" max="1" width="8.85546875" style="89" customWidth="1"/>
    <col min="2" max="2" width="11.42578125" style="89" customWidth="1"/>
    <col min="3" max="4" width="5.5703125" style="135" customWidth="1"/>
    <col min="5" max="5" width="4.28515625" style="136" customWidth="1"/>
    <col min="6" max="6" width="3.85546875" style="136" customWidth="1"/>
    <col min="7" max="7" width="26.85546875" style="137" customWidth="1"/>
    <col min="8" max="8" width="7" style="138" customWidth="1"/>
    <col min="9" max="9" width="3.85546875" style="135" customWidth="1"/>
    <col min="10" max="10" width="5" style="135" customWidth="1"/>
    <col min="11" max="11" width="4.7109375" style="135" customWidth="1"/>
    <col min="12" max="17" width="4.28515625" style="922" hidden="1" customWidth="1"/>
    <col min="18" max="18" width="4.28515625" style="138" customWidth="1"/>
    <col min="19" max="19" width="5.5703125" style="135" customWidth="1"/>
    <col min="20" max="20" width="4.28515625" style="138" customWidth="1"/>
    <col min="21" max="21" width="4.28515625" style="135" customWidth="1"/>
    <col min="22" max="22" width="3.7109375" style="138" customWidth="1"/>
    <col min="23" max="23" width="5.5703125" style="135" customWidth="1"/>
    <col min="24" max="24" width="4.28515625" style="138" customWidth="1"/>
    <col min="25" max="25" width="14.42578125" style="306" customWidth="1"/>
    <col min="26" max="26" width="4.28515625" style="307" customWidth="1"/>
    <col min="27" max="27" width="5.5703125" style="308" customWidth="1"/>
    <col min="28" max="28" width="4.28515625" style="307" customWidth="1"/>
    <col min="29" max="29" width="5.5703125" style="308" customWidth="1"/>
    <col min="30" max="30" width="4.28515625" style="307" customWidth="1"/>
    <col min="31" max="31" width="16" style="89" customWidth="1"/>
    <col min="32" max="32" width="4.28515625" style="138" customWidth="1"/>
    <col min="33" max="33" width="19.42578125" style="89" customWidth="1"/>
    <col min="34" max="35" width="4.28515625" style="138" customWidth="1"/>
    <col min="36" max="36" width="5.85546875" style="138" customWidth="1"/>
    <col min="37" max="37" width="6.28515625" style="138" customWidth="1"/>
    <col min="38" max="38" width="5.42578125" style="810" hidden="1" customWidth="1"/>
    <col min="39" max="39" width="5.5703125" style="139" customWidth="1"/>
    <col min="40" max="40" width="5.42578125" style="135" customWidth="1"/>
    <col min="41" max="41" width="24.42578125" style="135" customWidth="1"/>
    <col min="42" max="47" width="5.28515625" style="135" customWidth="1"/>
    <col min="48" max="48" width="5.28515625" style="89" customWidth="1"/>
    <col min="49" max="49" width="8.28515625" style="137" customWidth="1"/>
    <col min="50" max="50" width="6.85546875" style="89" customWidth="1"/>
    <col min="51" max="57" width="5.28515625" style="89" customWidth="1"/>
    <col min="58" max="58" width="8.42578125" style="137" customWidth="1"/>
    <col min="59" max="65" width="5.28515625" style="89" customWidth="1"/>
    <col min="66" max="66" width="7.28515625" style="137" customWidth="1"/>
    <col min="67" max="67" width="11.42578125" style="89"/>
    <col min="68" max="68" width="12.42578125" style="89" customWidth="1"/>
    <col min="69" max="69" width="10.7109375" style="89" customWidth="1"/>
    <col min="70" max="16384" width="11.42578125" style="89"/>
  </cols>
  <sheetData>
    <row r="1" spans="1:99" ht="42" customHeight="1">
      <c r="A1" s="86" t="s">
        <v>1899</v>
      </c>
      <c r="B1" s="87"/>
      <c r="C1" s="88"/>
      <c r="D1" s="88"/>
      <c r="E1" s="494"/>
      <c r="F1" s="88"/>
      <c r="G1" s="87"/>
      <c r="H1" s="87"/>
      <c r="I1" s="87"/>
      <c r="J1" s="87"/>
      <c r="K1" s="87"/>
      <c r="L1" s="855"/>
      <c r="M1" s="855"/>
      <c r="N1" s="855"/>
      <c r="O1" s="855"/>
      <c r="P1" s="855"/>
      <c r="Q1" s="855"/>
      <c r="R1" s="87"/>
      <c r="S1" s="87"/>
      <c r="T1" s="87"/>
      <c r="U1" s="87"/>
      <c r="V1" s="87"/>
      <c r="W1" s="87"/>
      <c r="Y1" s="530" t="str">
        <f>Impressum!A6</f>
        <v>Stand:</v>
      </c>
      <c r="Z1" s="970">
        <f>Impressum!B6</f>
        <v>46073</v>
      </c>
      <c r="AA1" s="970"/>
      <c r="AB1" s="970"/>
      <c r="AC1" s="290"/>
      <c r="AD1" s="290"/>
      <c r="AE1" s="87"/>
      <c r="AF1" s="87"/>
      <c r="AP1" s="560"/>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row>
    <row r="2" spans="1:99" s="92" customFormat="1" ht="20.100000000000001" customHeight="1">
      <c r="A2" s="397" t="s">
        <v>1149</v>
      </c>
      <c r="B2" s="397"/>
      <c r="C2" s="398"/>
      <c r="D2" s="399"/>
      <c r="E2" s="967"/>
      <c r="F2" s="967"/>
      <c r="G2" s="967"/>
      <c r="H2" s="967"/>
      <c r="I2" s="967"/>
      <c r="J2" s="967"/>
      <c r="K2" s="967"/>
      <c r="L2" s="967"/>
      <c r="M2" s="967"/>
      <c r="N2" s="967"/>
      <c r="O2" s="967"/>
      <c r="P2" s="967"/>
      <c r="Q2" s="967"/>
      <c r="R2" s="967"/>
      <c r="S2" s="967"/>
      <c r="T2" s="967"/>
      <c r="U2" s="93"/>
      <c r="V2" s="91"/>
      <c r="W2" s="28"/>
      <c r="X2" s="94"/>
      <c r="Y2" s="291"/>
      <c r="Z2" s="292"/>
      <c r="AA2" s="292"/>
      <c r="AB2" s="292"/>
      <c r="AC2" s="292"/>
      <c r="AD2" s="292"/>
      <c r="AE2" s="91"/>
      <c r="AF2" s="91"/>
      <c r="AJ2" s="977" t="s">
        <v>1908</v>
      </c>
      <c r="AK2" s="977"/>
      <c r="AL2" s="977"/>
      <c r="AM2" s="977"/>
      <c r="AN2" s="977"/>
      <c r="AO2" s="977"/>
      <c r="AP2" s="560"/>
      <c r="AQ2" s="91"/>
      <c r="AR2" s="91"/>
      <c r="AS2" s="91"/>
      <c r="AT2" s="91"/>
      <c r="AU2" s="91"/>
      <c r="AV2" s="91"/>
      <c r="AW2" s="91"/>
      <c r="AX2" s="26"/>
      <c r="AY2" s="27"/>
      <c r="AZ2" s="27"/>
      <c r="BA2" s="27"/>
      <c r="BB2" s="27"/>
      <c r="BC2" s="27"/>
      <c r="BD2" s="27"/>
      <c r="BE2" s="27"/>
      <c r="BF2" s="91"/>
      <c r="BG2" s="91"/>
      <c r="BH2" s="91"/>
      <c r="BI2" s="91"/>
      <c r="BJ2" s="91"/>
      <c r="BK2" s="976"/>
      <c r="BL2" s="976"/>
      <c r="BM2" s="975"/>
      <c r="BN2" s="975"/>
      <c r="BO2" s="85"/>
      <c r="BP2" s="29"/>
      <c r="BQ2" s="973"/>
      <c r="BR2" s="974"/>
      <c r="BS2" s="974"/>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row>
    <row r="3" spans="1:99" s="92" customFormat="1" ht="20.100000000000001" customHeight="1">
      <c r="A3" s="143" t="s">
        <v>1148</v>
      </c>
      <c r="B3" s="143"/>
      <c r="C3" s="143"/>
      <c r="D3" s="143"/>
      <c r="E3" s="968"/>
      <c r="F3" s="968"/>
      <c r="G3" s="968"/>
      <c r="H3" s="968"/>
      <c r="I3" s="968"/>
      <c r="J3" s="968"/>
      <c r="K3" s="968"/>
      <c r="L3" s="968"/>
      <c r="M3" s="968"/>
      <c r="N3" s="968"/>
      <c r="O3" s="968"/>
      <c r="P3" s="968"/>
      <c r="Q3" s="968"/>
      <c r="R3" s="968"/>
      <c r="S3" s="968"/>
      <c r="T3" s="968"/>
      <c r="U3" s="91"/>
      <c r="V3" s="91"/>
      <c r="W3" s="91"/>
      <c r="X3" s="91"/>
      <c r="Y3" s="292"/>
      <c r="Z3" s="292"/>
      <c r="AA3" s="292"/>
      <c r="AB3" s="292"/>
      <c r="AC3" s="292"/>
      <c r="AD3" s="292"/>
      <c r="AE3" s="91"/>
      <c r="AF3" s="91"/>
      <c r="AG3" s="32"/>
      <c r="AH3" s="33"/>
      <c r="AI3" s="96"/>
      <c r="AJ3" s="978" t="s">
        <v>1873</v>
      </c>
      <c r="AK3" s="978"/>
      <c r="AL3" s="978"/>
      <c r="AM3" s="978"/>
      <c r="AN3" s="978"/>
      <c r="AO3" s="978"/>
      <c r="AP3" s="387"/>
      <c r="AQ3" s="387"/>
      <c r="AR3" s="387"/>
      <c r="AS3" s="387"/>
      <c r="AT3" s="387"/>
      <c r="AU3" s="387"/>
      <c r="AV3" s="387"/>
      <c r="AW3" s="387"/>
      <c r="AX3" s="388"/>
      <c r="AY3" s="389"/>
      <c r="AZ3" s="389"/>
      <c r="BA3" s="389"/>
      <c r="BB3" s="389"/>
      <c r="BC3" s="389"/>
      <c r="BD3" s="389"/>
      <c r="BE3" s="389"/>
      <c r="BF3" s="387"/>
      <c r="BG3" s="387"/>
      <c r="BH3" s="387"/>
      <c r="BI3" s="387"/>
      <c r="BJ3" s="387"/>
      <c r="BK3" s="387"/>
      <c r="BL3" s="387"/>
      <c r="BM3" s="387"/>
      <c r="BN3" s="387"/>
      <c r="BO3" s="387"/>
      <c r="BP3" s="387"/>
      <c r="BQ3" s="387"/>
      <c r="BR3" s="91"/>
      <c r="BS3" s="91"/>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row>
    <row r="4" spans="1:99" ht="20.100000000000001" customHeight="1">
      <c r="A4" s="535" t="s">
        <v>1793</v>
      </c>
      <c r="B4" s="143"/>
      <c r="C4" s="143"/>
      <c r="D4" s="143"/>
      <c r="E4" s="969">
        <f>IF(Schlagliste!E3="","",Schlagliste!E3)</f>
        <v>0</v>
      </c>
      <c r="F4" s="969"/>
      <c r="G4" s="969"/>
      <c r="H4" s="543"/>
      <c r="I4" s="543"/>
      <c r="J4" s="543"/>
      <c r="K4" s="543"/>
      <c r="L4" s="914"/>
      <c r="M4" s="914"/>
      <c r="N4" s="914"/>
      <c r="O4" s="914"/>
      <c r="P4" s="914"/>
      <c r="Q4" s="914"/>
      <c r="R4" s="543"/>
      <c r="S4" s="543"/>
      <c r="T4" s="543"/>
      <c r="U4" s="164"/>
      <c r="V4" s="164"/>
      <c r="W4" s="164"/>
      <c r="X4" s="165"/>
      <c r="Y4" s="293"/>
      <c r="Z4" s="293"/>
      <c r="AA4" s="293"/>
      <c r="AB4" s="293"/>
      <c r="AC4" s="293"/>
      <c r="AD4" s="294"/>
      <c r="AE4" s="164"/>
      <c r="AF4" s="164"/>
      <c r="AG4" s="164"/>
      <c r="AH4" s="164"/>
      <c r="AI4" s="164"/>
      <c r="AJ4" s="978"/>
      <c r="AK4" s="978"/>
      <c r="AL4" s="978"/>
      <c r="AM4" s="978"/>
      <c r="AN4" s="978"/>
      <c r="AO4" s="978"/>
      <c r="AP4" s="104"/>
      <c r="AQ4" s="104"/>
      <c r="AR4" s="104"/>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row>
    <row r="5" spans="1:99" s="102" customFormat="1" ht="20.100000000000001" customHeight="1">
      <c r="A5" s="459"/>
      <c r="E5" s="495"/>
      <c r="L5" s="903"/>
      <c r="M5" s="903"/>
      <c r="N5" s="903"/>
      <c r="O5" s="903"/>
      <c r="P5" s="903"/>
      <c r="Q5" s="903"/>
      <c r="U5" s="99"/>
      <c r="V5" s="99"/>
      <c r="W5" s="99"/>
      <c r="X5" s="99"/>
      <c r="Y5" s="295"/>
      <c r="Z5" s="295"/>
      <c r="AA5" s="295"/>
      <c r="AB5" s="295"/>
      <c r="AC5" s="295"/>
      <c r="AD5" s="296"/>
      <c r="AE5" s="100"/>
      <c r="AF5" s="100"/>
      <c r="AH5" s="100"/>
      <c r="AI5" s="100"/>
      <c r="AL5" s="903"/>
      <c r="AP5" s="371"/>
      <c r="AQ5" s="103"/>
      <c r="AR5" s="103"/>
      <c r="AS5" s="972"/>
      <c r="AT5" s="972"/>
      <c r="AU5" s="972"/>
      <c r="AV5" s="972"/>
      <c r="AW5" s="972"/>
      <c r="AX5" s="972"/>
      <c r="AY5" s="972"/>
      <c r="AZ5" s="972"/>
      <c r="BA5" s="972"/>
      <c r="BB5" s="972"/>
      <c r="BC5" s="972"/>
      <c r="BD5" s="972"/>
      <c r="BE5" s="972"/>
      <c r="BF5" s="972"/>
      <c r="BG5" s="972"/>
      <c r="BH5" s="972"/>
      <c r="BI5" s="972"/>
      <c r="BJ5" s="972"/>
      <c r="BK5" s="972"/>
      <c r="BL5" s="972"/>
      <c r="BM5" s="972"/>
      <c r="BN5" s="972"/>
      <c r="BO5" s="972"/>
      <c r="BP5" s="972"/>
      <c r="BQ5" s="972"/>
    </row>
    <row r="6" spans="1:99" s="102" customFormat="1" ht="8.25" customHeight="1">
      <c r="A6" s="98"/>
      <c r="B6" s="98"/>
      <c r="C6" s="97"/>
      <c r="D6" s="97"/>
      <c r="E6" s="496"/>
      <c r="F6" s="97"/>
      <c r="G6" s="97"/>
      <c r="H6" s="97"/>
      <c r="I6" s="97"/>
      <c r="J6" s="97"/>
      <c r="K6" s="97"/>
      <c r="L6" s="915"/>
      <c r="M6" s="915"/>
      <c r="N6" s="915"/>
      <c r="O6" s="915"/>
      <c r="P6" s="915"/>
      <c r="Q6" s="915"/>
      <c r="R6" s="97"/>
      <c r="S6" s="97"/>
      <c r="T6" s="97"/>
      <c r="U6" s="97"/>
      <c r="V6" s="97"/>
      <c r="W6" s="99"/>
      <c r="X6" s="99"/>
      <c r="Y6" s="295"/>
      <c r="Z6" s="295"/>
      <c r="AA6" s="295"/>
      <c r="AB6" s="295"/>
      <c r="AC6" s="295"/>
      <c r="AD6" s="296"/>
      <c r="AE6" s="100"/>
      <c r="AF6" s="100"/>
      <c r="AG6" s="100"/>
      <c r="AH6" s="100"/>
      <c r="AI6" s="100"/>
      <c r="AJ6" s="101"/>
      <c r="AK6" s="101"/>
      <c r="AL6" s="923"/>
      <c r="AM6" s="101"/>
      <c r="AN6" s="101"/>
      <c r="AO6" s="101"/>
      <c r="AP6" s="103"/>
      <c r="AQ6" s="103"/>
      <c r="AR6" s="103"/>
      <c r="AS6" s="103"/>
      <c r="AT6" s="98"/>
      <c r="AU6" s="98"/>
      <c r="AV6" s="98"/>
      <c r="AW6" s="104"/>
      <c r="AX6" s="104"/>
      <c r="AY6" s="104"/>
      <c r="AZ6" s="104"/>
      <c r="BA6" s="104"/>
      <c r="BB6" s="104"/>
      <c r="BC6" s="104"/>
      <c r="BD6" s="104"/>
      <c r="BE6" s="104"/>
      <c r="BF6" s="105"/>
      <c r="BG6" s="104"/>
      <c r="BH6" s="104"/>
      <c r="BI6" s="104"/>
      <c r="BJ6" s="104"/>
      <c r="BK6" s="104"/>
      <c r="BL6" s="104"/>
      <c r="BM6" s="104"/>
      <c r="BN6" s="105"/>
      <c r="BO6" s="105"/>
      <c r="BP6" s="104"/>
      <c r="BQ6" s="104"/>
    </row>
    <row r="7" spans="1:99" s="102" customFormat="1" ht="10.5" hidden="1" customHeight="1">
      <c r="A7" s="98"/>
      <c r="B7" s="98"/>
      <c r="C7" s="98"/>
      <c r="D7" s="106"/>
      <c r="E7" s="497"/>
      <c r="F7" s="98"/>
      <c r="G7" s="98"/>
      <c r="H7" s="98"/>
      <c r="I7" s="98"/>
      <c r="J7" s="98"/>
      <c r="K7" s="98"/>
      <c r="L7" s="911"/>
      <c r="M7" s="911"/>
      <c r="N7" s="911"/>
      <c r="O7" s="911"/>
      <c r="P7" s="911"/>
      <c r="Q7" s="911"/>
      <c r="R7" s="98"/>
      <c r="S7" s="98"/>
      <c r="T7" s="98"/>
      <c r="U7" s="107"/>
      <c r="V7" s="107"/>
      <c r="W7" s="107"/>
      <c r="X7" s="107"/>
      <c r="Y7" s="297"/>
      <c r="Z7" s="297"/>
      <c r="AA7" s="297"/>
      <c r="AB7" s="298"/>
      <c r="AC7" s="297"/>
      <c r="AD7" s="299"/>
      <c r="AE7" s="108"/>
      <c r="AF7" s="108"/>
      <c r="AG7" s="108"/>
      <c r="AH7" s="108"/>
      <c r="AI7" s="347"/>
      <c r="AJ7" s="109"/>
      <c r="AK7" s="109"/>
      <c r="AL7" s="924"/>
      <c r="AM7" s="109"/>
      <c r="AN7" s="109"/>
      <c r="AO7" s="109"/>
      <c r="AP7" s="103"/>
      <c r="AQ7" s="103"/>
      <c r="AR7" s="103"/>
      <c r="AS7" s="103"/>
      <c r="AT7" s="98"/>
      <c r="AU7" s="98"/>
      <c r="AV7" s="98"/>
      <c r="AW7" s="105"/>
      <c r="AX7" s="105"/>
      <c r="AY7" s="105"/>
      <c r="AZ7" s="105"/>
      <c r="BA7" s="105"/>
      <c r="BB7" s="105"/>
      <c r="BC7" s="105"/>
      <c r="BD7" s="105"/>
      <c r="BE7" s="105"/>
      <c r="BF7" s="105"/>
      <c r="BG7" s="105"/>
      <c r="BH7" s="105"/>
      <c r="BI7" s="105"/>
      <c r="BJ7" s="105"/>
      <c r="BK7" s="105"/>
      <c r="BL7" s="105"/>
      <c r="BM7" s="105"/>
      <c r="BN7" s="105"/>
      <c r="BO7" s="105"/>
      <c r="BP7" s="105"/>
      <c r="BQ7" s="105"/>
    </row>
    <row r="8" spans="1:99" s="113" customFormat="1" ht="192" customHeight="1" thickBot="1">
      <c r="A8" s="114" t="s">
        <v>1278</v>
      </c>
      <c r="B8" s="114" t="s">
        <v>1222</v>
      </c>
      <c r="C8" s="115" t="s">
        <v>1782</v>
      </c>
      <c r="D8" s="116" t="s">
        <v>1783</v>
      </c>
      <c r="E8" s="117" t="s">
        <v>1791</v>
      </c>
      <c r="F8" s="117" t="s">
        <v>1133</v>
      </c>
      <c r="G8" s="193" t="s">
        <v>2203</v>
      </c>
      <c r="H8" s="338" t="s">
        <v>1</v>
      </c>
      <c r="I8" s="120" t="s">
        <v>1132</v>
      </c>
      <c r="J8" s="339" t="s">
        <v>1316</v>
      </c>
      <c r="K8" s="320" t="s">
        <v>1317</v>
      </c>
      <c r="L8" s="916" t="s">
        <v>1135</v>
      </c>
      <c r="M8" s="916" t="s">
        <v>1037</v>
      </c>
      <c r="N8" s="916" t="s">
        <v>1136</v>
      </c>
      <c r="O8" s="916" t="s">
        <v>1038</v>
      </c>
      <c r="P8" s="916" t="s">
        <v>843</v>
      </c>
      <c r="Q8" s="916" t="s">
        <v>844</v>
      </c>
      <c r="R8" s="317" t="s">
        <v>1243</v>
      </c>
      <c r="S8" s="120" t="s">
        <v>1228</v>
      </c>
      <c r="T8" s="338" t="s">
        <v>1150</v>
      </c>
      <c r="U8" s="322" t="s">
        <v>1328</v>
      </c>
      <c r="V8" s="317" t="s">
        <v>1330</v>
      </c>
      <c r="W8" s="120" t="s">
        <v>1163</v>
      </c>
      <c r="X8" s="338" t="s">
        <v>1155</v>
      </c>
      <c r="Y8" s="333" t="s">
        <v>1151</v>
      </c>
      <c r="Z8" s="336" t="s">
        <v>1156</v>
      </c>
      <c r="AA8" s="330" t="s">
        <v>1326</v>
      </c>
      <c r="AB8" s="300" t="s">
        <v>1329</v>
      </c>
      <c r="AC8" s="301" t="s">
        <v>1331</v>
      </c>
      <c r="AD8" s="331" t="s">
        <v>1327</v>
      </c>
      <c r="AE8" s="344" t="s">
        <v>1154</v>
      </c>
      <c r="AF8" s="338" t="s">
        <v>1157</v>
      </c>
      <c r="AG8" s="405" t="s">
        <v>1390</v>
      </c>
      <c r="AH8" s="317" t="s">
        <v>1158</v>
      </c>
      <c r="AI8" s="338" t="s">
        <v>1244</v>
      </c>
      <c r="AJ8" s="326" t="s">
        <v>1777</v>
      </c>
      <c r="AK8" s="406" t="s">
        <v>1880</v>
      </c>
      <c r="AL8" s="925" t="s">
        <v>1375</v>
      </c>
      <c r="AM8" s="212" t="s">
        <v>1250</v>
      </c>
      <c r="AN8" s="410" t="s">
        <v>1376</v>
      </c>
      <c r="AO8" s="263" t="s">
        <v>1293</v>
      </c>
      <c r="AP8" s="315"/>
      <c r="AQ8" s="315"/>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111"/>
      <c r="BP8" s="112"/>
    </row>
    <row r="9" spans="1:99" s="113" customFormat="1" ht="19.5" thickTop="1">
      <c r="A9" s="114"/>
      <c r="B9" s="114"/>
      <c r="C9" s="115"/>
      <c r="D9" s="116"/>
      <c r="E9" s="117"/>
      <c r="F9" s="121"/>
      <c r="G9" s="319"/>
      <c r="H9" s="121"/>
      <c r="I9" s="121"/>
      <c r="J9" s="121"/>
      <c r="K9" s="355"/>
      <c r="L9" s="917"/>
      <c r="M9" s="917"/>
      <c r="N9" s="917"/>
      <c r="O9" s="917"/>
      <c r="P9" s="917"/>
      <c r="Q9" s="917"/>
      <c r="R9" s="357"/>
      <c r="S9" s="120"/>
      <c r="T9" s="338"/>
      <c r="U9" s="356"/>
      <c r="V9" s="357"/>
      <c r="W9" s="120"/>
      <c r="X9" s="338"/>
      <c r="Y9" s="358"/>
      <c r="Z9" s="359"/>
      <c r="AA9" s="358"/>
      <c r="AB9" s="359"/>
      <c r="AC9" s="358"/>
      <c r="AD9" s="359"/>
      <c r="AE9" s="120"/>
      <c r="AF9" s="338"/>
      <c r="AG9" s="355"/>
      <c r="AH9" s="357"/>
      <c r="AI9" s="338"/>
      <c r="AJ9" s="327"/>
      <c r="AK9" s="407"/>
      <c r="AL9" s="926"/>
      <c r="AM9" s="213"/>
      <c r="AN9" s="411" t="s">
        <v>1377</v>
      </c>
      <c r="AP9" s="315"/>
      <c r="AQ9" s="315"/>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111"/>
      <c r="BP9" s="112"/>
    </row>
    <row r="10" spans="1:99" s="113" customFormat="1" ht="15.75" customHeight="1">
      <c r="A10" s="124"/>
      <c r="B10" s="124"/>
      <c r="C10" s="125"/>
      <c r="D10" s="126"/>
      <c r="E10" s="127"/>
      <c r="F10" s="127"/>
      <c r="G10" s="128"/>
      <c r="H10" s="340"/>
      <c r="I10" s="129"/>
      <c r="J10" s="129"/>
      <c r="K10" s="321"/>
      <c r="L10" s="871"/>
      <c r="M10" s="871"/>
      <c r="N10" s="871"/>
      <c r="O10" s="871"/>
      <c r="P10" s="871"/>
      <c r="Q10" s="871"/>
      <c r="R10" s="318"/>
      <c r="S10" s="129"/>
      <c r="T10" s="340"/>
      <c r="U10" s="323"/>
      <c r="V10" s="318"/>
      <c r="W10" s="129"/>
      <c r="X10" s="340"/>
      <c r="Y10" s="334"/>
      <c r="Z10" s="337"/>
      <c r="AA10" s="335"/>
      <c r="AB10" s="303"/>
      <c r="AC10" s="302"/>
      <c r="AD10" s="332"/>
      <c r="AE10" s="345"/>
      <c r="AF10" s="346"/>
      <c r="AG10" s="324"/>
      <c r="AH10" s="325"/>
      <c r="AI10" s="340"/>
      <c r="AJ10" s="328"/>
      <c r="AK10" s="408"/>
      <c r="AL10" s="926"/>
      <c r="AM10" s="214"/>
      <c r="AN10" s="412"/>
      <c r="AO10" s="215"/>
      <c r="AP10" s="315"/>
      <c r="AQ10" s="315"/>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112"/>
      <c r="BP10" s="112"/>
    </row>
    <row r="11" spans="1:99" s="145" customFormat="1">
      <c r="A11" s="463"/>
      <c r="B11" s="216"/>
      <c r="C11" s="287" t="str">
        <f>IF(B11="","",VLOOKUP(B11,Schlagliste!B:D,2,FALSE))</f>
        <v/>
      </c>
      <c r="D11" s="476" t="str">
        <f>IF(B11="","",VLOOKUP(B11,Schlagliste!B:D,3,FALSE))</f>
        <v/>
      </c>
      <c r="E11" s="501" t="str">
        <f>IF(B11="","",VLOOKUP(B11,Schlagliste!B:E,4,FALSE))</f>
        <v/>
      </c>
      <c r="F11" s="236"/>
      <c r="G11" s="217"/>
      <c r="H11" s="477" t="str">
        <f>IF(OR(G11="",F11=""),"",IF(AND(C11="ja",LEFT(G11,5)="ZF n."),0,(IF(F11="G",VLOOKUP(G11,'Tab 4+5 DüV+Abfuhr_G'!A:C,3,FALSE),IF(F11="A",VLOOKUP(G11,'Tab 2+3 DüV_A'!A:C,3,FALSE),VLOOKUP(G11,'H&amp;G LfL'!B:U,9,FALSE))))))</f>
        <v/>
      </c>
      <c r="I11" s="478" t="str">
        <f>IF(OR(F11="",G11=""),"",IF(F11="G",VLOOKUP(G11,'Tab 4+5 DüV+Abfuhr_G'!A:D,4,FALSE),IF(F11="A",VLOOKUP(G11,'Tab 2+3 DüV_A'!A:D,4,FALSE),VLOOKUP(G11,'H&amp;G LfL'!B:U,10,FALSE))))</f>
        <v/>
      </c>
      <c r="J11" s="479" t="str">
        <f>IF(OR(F11="",G11=""),"",IF(F11="G",VLOOKUP(G11,'Tab 4+5 DüV+Abfuhr_G'!A:B,2,FALSE),IF(F11="A",VLOOKUP(G11,'Tab 2+3 DüV_A'!A:B,2,FALSE),VLOOKUP(G11,'H&amp;G LfL'!B:X,2,FALSE))))</f>
        <v/>
      </c>
      <c r="K11" s="237"/>
      <c r="L11" s="918" t="str">
        <f t="shared" ref="L11:L46" si="0">IF(OR(K11="",G11=""),"",K11-J11)</f>
        <v/>
      </c>
      <c r="M11" s="919" t="str">
        <f t="shared" ref="M11:M46" si="1">IF(OR(F11="",G11=""),"",IF(OR(K11="",J11=0),0,L11*100/J11))</f>
        <v/>
      </c>
      <c r="N11" s="919" t="str">
        <f>IF(OR(F11="",G11=""),"",IF(OR(F11="G",F11="HG"),"",IF(F11="A",VLOOKUP(G11,'Tab 2+3 DüV_A'!A:H,6,FALSE),VLOOKUP(G11,'H&amp;G LfL'!B:U,13,FALSE))))</f>
        <v/>
      </c>
      <c r="O11" s="919" t="str">
        <f>IF(OR(F11="",G11=""),"",IF(F11="G",VLOOKUP(G11,'Tab 4+5 DüV+Abfuhr_G'!A:J,8,FALSE),IF(F11="HG",VLOOKUP(G11,'H&amp;G LfL'!B:U,14,FALSE),"")))</f>
        <v/>
      </c>
      <c r="P11" s="919" t="str">
        <f>IF(OR(F11="",G11=""),"",IF(F11="G",VLOOKUP(G11,'Tab 4+5 DüV+Abfuhr_G'!A:J,9,FALSE),IF(F11="A",VLOOKUP(G11,'Tab 2+3 DüV_A'!A:H,7,FALSE),VLOOKUP(G11,'H&amp;G LfL'!B:U,15,FALSE))))</f>
        <v/>
      </c>
      <c r="Q11" s="920" t="str">
        <f>IF(OR(F11="",G11=""),"",IF(F11="G",VLOOKUP(G11,'Tab 4+5 DüV+Abfuhr_G'!A:J,10,FALSE),IF(F11="A",VLOOKUP(G11,'Tab 2+3 DüV_A'!A:H,8,FALSE),VLOOKUP(G11,'H&amp;G LfL'!B:U,16,FALSE))))</f>
        <v/>
      </c>
      <c r="R11" s="480" t="str">
        <f t="shared" ref="R11:R46" si="2">IF(OR(F11="",G11=""),"",IF(OR(F11="G",F11="HG"),IF(OR(O11="",O11=0,K11="",J11=0),"0",IF(M11&gt;0,ROUNDDOWN(M11/O11,0)*P11,ROUNDDOWN(M11/O11,0)*Q11)),IF(OR(N11="",N11=0,K11=""),"0",IF(L11&gt;0,L11*P11/N11,Q11*L11/N11))))</f>
        <v/>
      </c>
      <c r="S11" s="245"/>
      <c r="T11" s="472" t="str">
        <f>IF(OR(F11="",G11=""),"",IF(OR(S11="",S11="nein",F11="A",F11="HG"),"0",VLOOKUP(S11,Verfrühung!A:B,2,FALSE)))</f>
        <v/>
      </c>
      <c r="U11" s="473" t="str">
        <f>IF(OR(F11="",G11=""),"",IF(F11="G",VLOOKUP(G11,'Tab 4+5 DüV+Abfuhr_G'!A:E,5,FALSE),IF(F11="A",VLOOKUP(G11,'Tab 2+3 DüV_A'!A:L,5,FALSE),VLOOKUP(G11,'H&amp;G LfL'!B:U,11,FALSE))))</f>
        <v/>
      </c>
      <c r="V11" s="349"/>
      <c r="W11" s="245"/>
      <c r="X11" s="474" t="str">
        <f t="shared" ref="X11:X46" si="3">IF(OR(F11="",G11=""),"",IF(W11="ja",-20,"0"))</f>
        <v/>
      </c>
      <c r="Y11" s="536"/>
      <c r="Z11" s="481" t="str">
        <f>IF(OR(F11="",G11=""),"",IF(OR(F11="A",F11="HG",Y11=""),"0",-VLOOKUP(Y11,'Tab 4+5 DüV+Abfuhr_G'!A:N,6,FALSE)))</f>
        <v/>
      </c>
      <c r="AA11" s="305"/>
      <c r="AB11" s="481" t="str">
        <f t="shared" ref="AB11:AB46" si="4">IF(OR(F11="",G11=""),"",IF(AA11="ja",-Z11,"0"))</f>
        <v/>
      </c>
      <c r="AC11" s="305"/>
      <c r="AD11" s="481" t="str">
        <f>IF(OR(F11="",G11=""),"",IF(OR(AC11="nein",AC11="",Z11="",AA11="ja",Y11="",F11="A",F11="HG",Y11=""),"0",VLOOKUP(Y11,'Tab 4+5 DüV+Abfuhr_G'!A:G,7,FALSE)))</f>
        <v/>
      </c>
      <c r="AE11" s="537"/>
      <c r="AF11" s="472" t="str">
        <f>IF(OR(F11="",G11=""),"",IF(OR(F11="",G11="",AE11=""),0,IF(AND(F11="G",Y11=""),-VLOOKUP(AE11,'Tab 7 DüV_A-VF'!A:B,2,FALSE),IF(OR(F11="A",F11="HG"),-VLOOKUP(AE11,'Tab 7 DüV_A-VF'!A:B,2,FALSE),0))))</f>
        <v/>
      </c>
      <c r="AG11" s="538"/>
      <c r="AH11" s="475" t="str">
        <f>IF(OR(F11="",G11=""),"",IF(OR(F11="",G11="",AG11=""),0,IF(AND(F11="G",Y11=""),-VLOOKUP(AG11,'Tab 7 DüV_A-ZF'!A:B,2,FALSE),IF(OR(F11="A",F11="HG"),-VLOOKUP(AG11,'Tab 7 DüV_A-ZF'!A:B,2,FALSE),0))))</f>
        <v/>
      </c>
      <c r="AI11" s="348" t="str">
        <f>IF(OR(F11="",G11=""),"",IF('N-Abschlag org. Düngung'!AJ11="",0,'N-Abschlag org. Düngung'!AJ11))</f>
        <v/>
      </c>
      <c r="AJ11" s="329" t="str">
        <f t="shared" ref="AJ11:AJ46" si="5">IF(OR(F11="",G11=""),"",IF(SUM(H11,R11,T11,-V11,X11,Z11,AB11,AD11,AF11,AH11,AI11)&lt;0,"0",SUM(H11,R11,T11,-V11,X11,Z11,AB11,AD11,AF11,AH11,AI11)))</f>
        <v/>
      </c>
      <c r="AK11" s="409" t="str">
        <f t="shared" ref="AK11:AK46" si="6">IF(OR(F11="",G11=""),"",IF(OR(C11="nein",C11=""),"",AJ11-(AJ11*0.2)))</f>
        <v/>
      </c>
      <c r="AL11" s="927" t="str">
        <f t="shared" ref="AL11:AL46" si="7">IF(AJ11="","",IF(AK11="",AJ11,AK11))</f>
        <v/>
      </c>
      <c r="AM11" s="237"/>
      <c r="AN11" s="539" t="str">
        <f t="shared" ref="AN11:AN46" si="8">IF(OR(F11="",G11=""),"",IF(OR(AJ11="",AM11="",AM11="nein"),0,AJ11*0.1))</f>
        <v/>
      </c>
      <c r="AO11" s="276"/>
      <c r="AP11" s="316"/>
      <c r="AQ11" s="316"/>
      <c r="AR11" s="234"/>
      <c r="AS11" s="234"/>
      <c r="AT11" s="234"/>
      <c r="AU11" s="234"/>
      <c r="AW11" s="235"/>
      <c r="BF11" s="235"/>
      <c r="BN11" s="235"/>
    </row>
    <row r="12" spans="1:99" s="145" customFormat="1">
      <c r="A12" s="463"/>
      <c r="B12" s="216"/>
      <c r="C12" s="287" t="str">
        <f>IF(B12="","",VLOOKUP(B12,Schlagliste!B:D,2,FALSE))</f>
        <v/>
      </c>
      <c r="D12" s="286" t="str">
        <f>IF(B12="","",VLOOKUP(B12,Schlagliste!B:D,3,FALSE))</f>
        <v/>
      </c>
      <c r="E12" s="501" t="str">
        <f>IF(B12="","",VLOOKUP(B12,Schlagliste!B:E,4,FALSE))</f>
        <v/>
      </c>
      <c r="F12" s="236"/>
      <c r="G12" s="217"/>
      <c r="H12" s="477" t="str">
        <f>IF(OR(G12="",F12=""),"",IF(AND(C12="ja",LEFT(G12,5)="ZF n."),0,(IF(F12="G",VLOOKUP(G12,'Tab 4+5 DüV+Abfuhr_G'!A:C,3,FALSE),IF(F12="A",VLOOKUP(G12,'Tab 2+3 DüV_A'!A:C,3,FALSE),VLOOKUP(G12,'H&amp;G LfL'!B:U,9,FALSE))))))</f>
        <v/>
      </c>
      <c r="I12" s="243" t="str">
        <f>IF(OR(F12="",G12=""),"",IF(F12="G",VLOOKUP(G12,'Tab 4+5 DüV+Abfuhr_G'!A:D,4,FALSE),IF(F12="A",VLOOKUP(G12,'Tab 2+3 DüV_A'!A:D,4,FALSE),VLOOKUP(G12,'H&amp;G LfL'!B:U,10,FALSE))))</f>
        <v/>
      </c>
      <c r="J12" s="341" t="str">
        <f>IF(OR(F12="",G12=""),"",IF(F12="G",VLOOKUP(G12,'Tab 4+5 DüV+Abfuhr_G'!A:B,2,FALSE),IF(F12="A",VLOOKUP(G12,'Tab 2+3 DüV_A'!A:B,2,FALSE),VLOOKUP(G12,'H&amp;G LfL'!B:X,2,FALSE))))</f>
        <v/>
      </c>
      <c r="K12" s="237"/>
      <c r="L12" s="918" t="str">
        <f t="shared" si="0"/>
        <v/>
      </c>
      <c r="M12" s="919" t="str">
        <f t="shared" si="1"/>
        <v/>
      </c>
      <c r="N12" s="919" t="str">
        <f>IF(OR(F12="",G12=""),"",IF(OR(F12="G",F12="HG"),"",IF(F12="A",VLOOKUP(G12,'Tab 2+3 DüV_A'!A:H,6,FALSE),VLOOKUP(G12,'H&amp;G LfL'!B:U,13,FALSE))))</f>
        <v/>
      </c>
      <c r="O12" s="919" t="str">
        <f>IF(OR(F12="",G12=""),"",IF(F12="G",VLOOKUP(G12,'Tab 4+5 DüV+Abfuhr_G'!A:J,8,FALSE),IF(F12="HG",VLOOKUP(G12,'H&amp;G LfL'!B:U,14,FALSE),"")))</f>
        <v/>
      </c>
      <c r="P12" s="919" t="str">
        <f>IF(OR(F12="",G12=""),"",IF(F12="G",VLOOKUP(G12,'Tab 4+5 DüV+Abfuhr_G'!A:J,9,FALSE),IF(F12="A",VLOOKUP(G12,'Tab 2+3 DüV_A'!A:H,7,FALSE),VLOOKUP(G12,'H&amp;G LfL'!B:U,15,FALSE))))</f>
        <v/>
      </c>
      <c r="Q12" s="920" t="str">
        <f>IF(OR(F12="",G12=""),"",IF(F12="G",VLOOKUP(G12,'Tab 4+5 DüV+Abfuhr_G'!A:J,10,FALSE),IF(F12="A",VLOOKUP(G12,'Tab 2+3 DüV_A'!A:H,8,FALSE),VLOOKUP(G12,'H&amp;G LfL'!B:U,16,FALSE))))</f>
        <v/>
      </c>
      <c r="R12" s="381" t="str">
        <f t="shared" si="2"/>
        <v/>
      </c>
      <c r="S12" s="245"/>
      <c r="T12" s="472" t="str">
        <f>IF(OR(F12="",G12=""),"",IF(OR(S12="",S12="nein",F12="A",F12="HG"),"0",VLOOKUP(S12,Verfrühung!A:B,2,FALSE)))</f>
        <v/>
      </c>
      <c r="U12" s="473" t="str">
        <f>IF(OR(F12="",G12=""),"",IF(F12="G",VLOOKUP(G12,'Tab 4+5 DüV+Abfuhr_G'!A:E,5,FALSE),IF(F12="A",VLOOKUP(G12,'Tab 2+3 DüV_A'!A:L,5,FALSE),VLOOKUP(G12,'H&amp;G LfL'!B:U,11,FALSE))))</f>
        <v/>
      </c>
      <c r="V12" s="349"/>
      <c r="W12" s="245"/>
      <c r="X12" s="343" t="str">
        <f t="shared" si="3"/>
        <v/>
      </c>
      <c r="Y12" s="540"/>
      <c r="Z12" s="481" t="str">
        <f>IF(OR(F12="",G12=""),"",IF(OR(F12="A",F12="HG",Y12=""),"0",-VLOOKUP(Y12,'Tab 4+5 DüV+Abfuhr_G'!A:N,6,FALSE)))</f>
        <v/>
      </c>
      <c r="AA12" s="305"/>
      <c r="AB12" s="304" t="str">
        <f t="shared" si="4"/>
        <v/>
      </c>
      <c r="AC12" s="305"/>
      <c r="AD12" s="481" t="str">
        <f>IF(OR(F12="",G12=""),"",IF(OR(AC12="nein",AC12="",Z12="",AA12="ja",Y12="",F12="A",F12="HG",Y12=""),"0",VLOOKUP(Y12,'Tab 4+5 DüV+Abfuhr_G'!A:G,7,FALSE)))</f>
        <v/>
      </c>
      <c r="AE12" s="537"/>
      <c r="AF12" s="472" t="str">
        <f>IF(OR(F12="",G12=""),"",IF(OR(F12="",G12="",AE12=""),0,IF(AND(F12="G",Y12=""),-VLOOKUP(AE12,'Tab 7 DüV_A-VF'!A:B,2,FALSE),IF(OR(F12="A",F12="HG"),-VLOOKUP(AE12,'Tab 7 DüV_A-VF'!A:B,2,FALSE),0))))</f>
        <v/>
      </c>
      <c r="AG12" s="538"/>
      <c r="AH12" s="475" t="str">
        <f>IF(OR(F12="",G12=""),"",IF(OR(F12="",G12="",AG12=""),0,IF(AND(F12="G",Y12=""),-VLOOKUP(AG12,'Tab 7 DüV_A-ZF'!A:B,2,FALSE),IF(OR(F12="A",F12="HG"),-VLOOKUP(AG12,'Tab 7 DüV_A-ZF'!A:B,2,FALSE),0))))</f>
        <v/>
      </c>
      <c r="AI12" s="348" t="str">
        <f>IF(OR(F12="",G12=""),"",IF('N-Abschlag org. Düngung'!AJ12="",0,'N-Abschlag org. Düngung'!AJ12))</f>
        <v/>
      </c>
      <c r="AJ12" s="329" t="str">
        <f t="shared" si="5"/>
        <v/>
      </c>
      <c r="AK12" s="409" t="str">
        <f t="shared" si="6"/>
        <v/>
      </c>
      <c r="AL12" s="927" t="str">
        <f t="shared" si="7"/>
        <v/>
      </c>
      <c r="AM12" s="237"/>
      <c r="AN12" s="539" t="str">
        <f t="shared" si="8"/>
        <v/>
      </c>
      <c r="AO12" s="276"/>
      <c r="AP12" s="316"/>
      <c r="AQ12" s="316"/>
      <c r="AR12" s="234"/>
      <c r="AS12" s="234"/>
      <c r="AT12" s="234"/>
      <c r="AU12" s="234"/>
      <c r="AW12" s="235"/>
      <c r="BF12" s="235"/>
      <c r="BN12" s="235"/>
    </row>
    <row r="13" spans="1:99" s="145" customFormat="1">
      <c r="A13" s="463"/>
      <c r="B13" s="216"/>
      <c r="C13" s="287" t="str">
        <f>IF(B13="","",VLOOKUP(B13,Schlagliste!B:D,2,FALSE))</f>
        <v/>
      </c>
      <c r="D13" s="286" t="str">
        <f>IF(B13="","",VLOOKUP(B13,Schlagliste!B:D,3,FALSE))</f>
        <v/>
      </c>
      <c r="E13" s="501" t="str">
        <f>IF(B13="","",VLOOKUP(B13,Schlagliste!B:E,4,FALSE))</f>
        <v/>
      </c>
      <c r="F13" s="236"/>
      <c r="G13" s="217"/>
      <c r="H13" s="477" t="str">
        <f>IF(OR(G13="",F13=""),"",IF(AND(C13="ja",LEFT(G13,5)="ZF n."),0,(IF(F13="G",VLOOKUP(G13,'Tab 4+5 DüV+Abfuhr_G'!A:C,3,FALSE),IF(F13="A",VLOOKUP(G13,'Tab 2+3 DüV_A'!A:C,3,FALSE),VLOOKUP(G13,'H&amp;G LfL'!B:U,9,FALSE))))))</f>
        <v/>
      </c>
      <c r="I13" s="243" t="str">
        <f>IF(OR(F13="",G13=""),"",IF(F13="G",VLOOKUP(G13,'Tab 4+5 DüV+Abfuhr_G'!A:D,4,FALSE),IF(F13="A",VLOOKUP(G13,'Tab 2+3 DüV_A'!A:D,4,FALSE),VLOOKUP(G13,'H&amp;G LfL'!B:U,10,FALSE))))</f>
        <v/>
      </c>
      <c r="J13" s="341" t="str">
        <f>IF(OR(F13="",G13=""),"",IF(F13="G",VLOOKUP(G13,'Tab 4+5 DüV+Abfuhr_G'!A:B,2,FALSE),IF(F13="A",VLOOKUP(G13,'Tab 2+3 DüV_A'!A:B,2,FALSE),VLOOKUP(G13,'H&amp;G LfL'!B:X,2,FALSE))))</f>
        <v/>
      </c>
      <c r="K13" s="237"/>
      <c r="L13" s="918" t="str">
        <f t="shared" si="0"/>
        <v/>
      </c>
      <c r="M13" s="919" t="str">
        <f t="shared" si="1"/>
        <v/>
      </c>
      <c r="N13" s="919" t="str">
        <f>IF(OR(F13="",G13=""),"",IF(OR(F13="G",F13="HG"),"",IF(F13="A",VLOOKUP(G13,'Tab 2+3 DüV_A'!A:H,6,FALSE),VLOOKUP(G13,'H&amp;G LfL'!B:U,13,FALSE))))</f>
        <v/>
      </c>
      <c r="O13" s="919" t="str">
        <f>IF(OR(F13="",G13=""),"",IF(F13="G",VLOOKUP(G13,'Tab 4+5 DüV+Abfuhr_G'!A:J,8,FALSE),IF(F13="HG",VLOOKUP(G13,'H&amp;G LfL'!B:U,14,FALSE),"")))</f>
        <v/>
      </c>
      <c r="P13" s="919" t="str">
        <f>IF(OR(F13="",G13=""),"",IF(F13="G",VLOOKUP(G13,'Tab 4+5 DüV+Abfuhr_G'!A:J,9,FALSE),IF(F13="A",VLOOKUP(G13,'Tab 2+3 DüV_A'!A:H,7,FALSE),VLOOKUP(G13,'H&amp;G LfL'!B:U,15,FALSE))))</f>
        <v/>
      </c>
      <c r="Q13" s="920" t="str">
        <f>IF(OR(F13="",G13=""),"",IF(F13="G",VLOOKUP(G13,'Tab 4+5 DüV+Abfuhr_G'!A:J,10,FALSE),IF(F13="A",VLOOKUP(G13,'Tab 2+3 DüV_A'!A:H,8,FALSE),VLOOKUP(G13,'H&amp;G LfL'!B:U,16,FALSE))))</f>
        <v/>
      </c>
      <c r="R13" s="381" t="str">
        <f t="shared" si="2"/>
        <v/>
      </c>
      <c r="S13" s="245"/>
      <c r="T13" s="472" t="str">
        <f>IF(OR(F13="",G13=""),"",IF(OR(S13="",S13="nein",F13="A",F13="HG"),"0",VLOOKUP(S13,Verfrühung!A:B,2,FALSE)))</f>
        <v/>
      </c>
      <c r="U13" s="473" t="str">
        <f>IF(OR(F13="",G13=""),"",IF(F13="G",VLOOKUP(G13,'Tab 4+5 DüV+Abfuhr_G'!A:E,5,FALSE),IF(F13="A",VLOOKUP(G13,'Tab 2+3 DüV_A'!A:L,5,FALSE),VLOOKUP(G13,'H&amp;G LfL'!B:U,11,FALSE))))</f>
        <v/>
      </c>
      <c r="V13" s="349"/>
      <c r="W13" s="245"/>
      <c r="X13" s="343" t="str">
        <f t="shared" si="3"/>
        <v/>
      </c>
      <c r="Y13" s="540"/>
      <c r="Z13" s="481" t="str">
        <f>IF(OR(F13="",G13=""),"",IF(OR(F13="A",F13="HG",Y13=""),"0",-VLOOKUP(Y13,'Tab 4+5 DüV+Abfuhr_G'!A:N,6,FALSE)))</f>
        <v/>
      </c>
      <c r="AA13" s="305"/>
      <c r="AB13" s="304" t="str">
        <f t="shared" si="4"/>
        <v/>
      </c>
      <c r="AC13" s="305"/>
      <c r="AD13" s="481" t="str">
        <f>IF(OR(F13="",G13=""),"",IF(OR(AC13="nein",AC13="",Z13="",AA13="ja",Y13="",F13="A",F13="HG",Y13=""),"0",VLOOKUP(Y13,'Tab 4+5 DüV+Abfuhr_G'!A:G,7,FALSE)))</f>
        <v/>
      </c>
      <c r="AE13" s="537"/>
      <c r="AF13" s="472" t="str">
        <f>IF(OR(F13="",G13=""),"",IF(OR(F13="",G13="",AE13=""),0,IF(AND(F13="G",Y13=""),-VLOOKUP(AE13,'Tab 7 DüV_A-VF'!A:B,2,FALSE),IF(OR(F13="A",F13="HG"),-VLOOKUP(AE13,'Tab 7 DüV_A-VF'!A:B,2,FALSE),0))))</f>
        <v/>
      </c>
      <c r="AG13" s="538"/>
      <c r="AH13" s="475" t="str">
        <f>IF(OR(F13="",G13=""),"",IF(OR(F13="",G13="",AG13=""),0,IF(AND(F13="G",Y13=""),-VLOOKUP(AG13,'Tab 7 DüV_A-ZF'!A:B,2,FALSE),IF(OR(F13="A",F13="HG"),-VLOOKUP(AG13,'Tab 7 DüV_A-ZF'!A:B,2,FALSE),0))))</f>
        <v/>
      </c>
      <c r="AI13" s="348" t="str">
        <f>IF(OR(F13="",G13=""),"",IF('N-Abschlag org. Düngung'!AJ13="",0,'N-Abschlag org. Düngung'!AJ13))</f>
        <v/>
      </c>
      <c r="AJ13" s="329" t="str">
        <f t="shared" si="5"/>
        <v/>
      </c>
      <c r="AK13" s="409" t="str">
        <f t="shared" si="6"/>
        <v/>
      </c>
      <c r="AL13" s="927" t="str">
        <f t="shared" si="7"/>
        <v/>
      </c>
      <c r="AM13" s="237"/>
      <c r="AN13" s="539" t="str">
        <f t="shared" si="8"/>
        <v/>
      </c>
      <c r="AO13" s="276"/>
      <c r="AP13" s="316"/>
      <c r="AQ13" s="316"/>
      <c r="AR13" s="234"/>
      <c r="AS13" s="234"/>
      <c r="AT13" s="234"/>
      <c r="AU13" s="234"/>
      <c r="AW13" s="235"/>
      <c r="BF13" s="235"/>
      <c r="BN13" s="235"/>
    </row>
    <row r="14" spans="1:99" s="145" customFormat="1">
      <c r="A14" s="463"/>
      <c r="B14" s="216"/>
      <c r="C14" s="287" t="str">
        <f>IF(B14="","",VLOOKUP(B14,Schlagliste!B:D,2,FALSE))</f>
        <v/>
      </c>
      <c r="D14" s="286" t="str">
        <f>IF(B14="","",VLOOKUP(B14,Schlagliste!B:D,3,FALSE))</f>
        <v/>
      </c>
      <c r="E14" s="501" t="str">
        <f>IF(B14="","",VLOOKUP(B14,Schlagliste!B:E,4,FALSE))</f>
        <v/>
      </c>
      <c r="F14" s="236"/>
      <c r="G14" s="217"/>
      <c r="H14" s="477" t="str">
        <f>IF(OR(G14="",F14=""),"",IF(AND(C14="ja",LEFT(G14,5)="ZF n."),0,(IF(F14="G",VLOOKUP(G14,'Tab 4+5 DüV+Abfuhr_G'!A:C,3,FALSE),IF(F14="A",VLOOKUP(G14,'Tab 2+3 DüV_A'!A:C,3,FALSE),VLOOKUP(G14,'H&amp;G LfL'!B:U,9,FALSE))))))</f>
        <v/>
      </c>
      <c r="I14" s="243" t="str">
        <f>IF(OR(F14="",G14=""),"",IF(F14="G",VLOOKUP(G14,'Tab 4+5 DüV+Abfuhr_G'!A:D,4,FALSE),IF(F14="A",VLOOKUP(G14,'Tab 2+3 DüV_A'!A:D,4,FALSE),VLOOKUP(G14,'H&amp;G LfL'!B:U,10,FALSE))))</f>
        <v/>
      </c>
      <c r="J14" s="341" t="str">
        <f>IF(OR(F14="",G14=""),"",IF(F14="G",VLOOKUP(G14,'Tab 4+5 DüV+Abfuhr_G'!A:B,2,FALSE),IF(F14="A",VLOOKUP(G14,'Tab 2+3 DüV_A'!A:B,2,FALSE),VLOOKUP(G14,'H&amp;G LfL'!B:X,2,FALSE))))</f>
        <v/>
      </c>
      <c r="K14" s="237"/>
      <c r="L14" s="918" t="str">
        <f t="shared" si="0"/>
        <v/>
      </c>
      <c r="M14" s="919" t="str">
        <f t="shared" si="1"/>
        <v/>
      </c>
      <c r="N14" s="919" t="str">
        <f>IF(OR(F14="",G14=""),"",IF(OR(F14="G",F14="HG"),"",IF(F14="A",VLOOKUP(G14,'Tab 2+3 DüV_A'!A:H,6,FALSE),VLOOKUP(G14,'H&amp;G LfL'!B:U,13,FALSE))))</f>
        <v/>
      </c>
      <c r="O14" s="919" t="str">
        <f>IF(OR(F14="",G14=""),"",IF(F14="G",VLOOKUP(G14,'Tab 4+5 DüV+Abfuhr_G'!A:J,8,FALSE),IF(F14="HG",VLOOKUP(G14,'H&amp;G LfL'!B:U,14,FALSE),"")))</f>
        <v/>
      </c>
      <c r="P14" s="919" t="str">
        <f>IF(OR(F14="",G14=""),"",IF(F14="G",VLOOKUP(G14,'Tab 4+5 DüV+Abfuhr_G'!A:J,9,FALSE),IF(F14="A",VLOOKUP(G14,'Tab 2+3 DüV_A'!A:H,7,FALSE),VLOOKUP(G14,'H&amp;G LfL'!B:U,15,FALSE))))</f>
        <v/>
      </c>
      <c r="Q14" s="920" t="str">
        <f>IF(OR(F14="",G14=""),"",IF(F14="G",VLOOKUP(G14,'Tab 4+5 DüV+Abfuhr_G'!A:J,10,FALSE),IF(F14="A",VLOOKUP(G14,'Tab 2+3 DüV_A'!A:H,8,FALSE),VLOOKUP(G14,'H&amp;G LfL'!B:U,16,FALSE))))</f>
        <v/>
      </c>
      <c r="R14" s="381" t="str">
        <f t="shared" si="2"/>
        <v/>
      </c>
      <c r="S14" s="245"/>
      <c r="T14" s="472" t="str">
        <f>IF(OR(F14="",G14=""),"",IF(OR(S14="",S14="nein",F14="A",F14="HG"),"0",VLOOKUP(S14,Verfrühung!A:B,2,FALSE)))</f>
        <v/>
      </c>
      <c r="U14" s="473" t="str">
        <f>IF(OR(F14="",G14=""),"",IF(F14="G",VLOOKUP(G14,'Tab 4+5 DüV+Abfuhr_G'!A:E,5,FALSE),IF(F14="A",VLOOKUP(G14,'Tab 2+3 DüV_A'!A:L,5,FALSE),VLOOKUP(G14,'H&amp;G LfL'!B:U,11,FALSE))))</f>
        <v/>
      </c>
      <c r="V14" s="349"/>
      <c r="W14" s="245"/>
      <c r="X14" s="343" t="str">
        <f t="shared" si="3"/>
        <v/>
      </c>
      <c r="Y14" s="540"/>
      <c r="Z14" s="481" t="str">
        <f>IF(OR(F14="",G14=""),"",IF(OR(F14="A",F14="HG",Y14=""),"0",-VLOOKUP(Y14,'Tab 4+5 DüV+Abfuhr_G'!A:N,6,FALSE)))</f>
        <v/>
      </c>
      <c r="AA14" s="305"/>
      <c r="AB14" s="304" t="str">
        <f t="shared" si="4"/>
        <v/>
      </c>
      <c r="AC14" s="305"/>
      <c r="AD14" s="481" t="str">
        <f>IF(OR(F14="",G14=""),"",IF(OR(AC14="nein",AC14="",Z14="",AA14="ja",Y14="",F14="A",F14="HG",Y14=""),"0",VLOOKUP(Y14,'Tab 4+5 DüV+Abfuhr_G'!A:G,7,FALSE)))</f>
        <v/>
      </c>
      <c r="AE14" s="537"/>
      <c r="AF14" s="472" t="str">
        <f>IF(OR(F14="",G14=""),"",IF(OR(F14="",G14="",AE14=""),0,IF(AND(F14="G",Y14=""),-VLOOKUP(AE14,'Tab 7 DüV_A-VF'!A:B,2,FALSE),IF(OR(F14="A",F14="HG"),-VLOOKUP(AE14,'Tab 7 DüV_A-VF'!A:B,2,FALSE),0))))</f>
        <v/>
      </c>
      <c r="AG14" s="538"/>
      <c r="AH14" s="475" t="str">
        <f>IF(OR(F14="",G14=""),"",IF(OR(F14="",G14="",AG14=""),0,IF(AND(F14="G",Y14=""),-VLOOKUP(AG14,'Tab 7 DüV_A-ZF'!A:B,2,FALSE),IF(OR(F14="A",F14="HG"),-VLOOKUP(AG14,'Tab 7 DüV_A-ZF'!A:B,2,FALSE),0))))</f>
        <v/>
      </c>
      <c r="AI14" s="348" t="str">
        <f>IF(OR(F14="",G14=""),"",IF('N-Abschlag org. Düngung'!AJ14="",0,'N-Abschlag org. Düngung'!AJ14))</f>
        <v/>
      </c>
      <c r="AJ14" s="329" t="str">
        <f t="shared" si="5"/>
        <v/>
      </c>
      <c r="AK14" s="409" t="str">
        <f t="shared" si="6"/>
        <v/>
      </c>
      <c r="AL14" s="927" t="str">
        <f t="shared" si="7"/>
        <v/>
      </c>
      <c r="AM14" s="237"/>
      <c r="AN14" s="539" t="str">
        <f t="shared" si="8"/>
        <v/>
      </c>
      <c r="AO14" s="276"/>
      <c r="AP14" s="316"/>
      <c r="AQ14" s="316"/>
      <c r="AR14" s="234"/>
      <c r="AS14" s="234"/>
      <c r="AT14" s="234"/>
      <c r="AU14" s="234"/>
      <c r="AW14" s="235"/>
      <c r="BF14" s="235"/>
      <c r="BN14" s="235"/>
    </row>
    <row r="15" spans="1:99" s="145" customFormat="1">
      <c r="A15" s="463"/>
      <c r="B15" s="216"/>
      <c r="C15" s="287" t="str">
        <f>IF(B15="","",VLOOKUP(B15,Schlagliste!B:D,2,FALSE))</f>
        <v/>
      </c>
      <c r="D15" s="286" t="str">
        <f>IF(B15="","",VLOOKUP(B15,Schlagliste!B:D,3,FALSE))</f>
        <v/>
      </c>
      <c r="E15" s="501" t="str">
        <f>IF(B15="","",VLOOKUP(B15,Schlagliste!B:E,4,FALSE))</f>
        <v/>
      </c>
      <c r="F15" s="236"/>
      <c r="G15" s="217"/>
      <c r="H15" s="477" t="str">
        <f>IF(OR(G15="",F15=""),"",IF(AND(C15="ja",LEFT(G15,5)="ZF n."),0,(IF(F15="G",VLOOKUP(G15,'Tab 4+5 DüV+Abfuhr_G'!A:C,3,FALSE),IF(F15="A",VLOOKUP(G15,'Tab 2+3 DüV_A'!A:C,3,FALSE),VLOOKUP(G15,'H&amp;G LfL'!B:U,9,FALSE))))))</f>
        <v/>
      </c>
      <c r="I15" s="243" t="str">
        <f>IF(OR(F15="",G15=""),"",IF(F15="G",VLOOKUP(G15,'Tab 4+5 DüV+Abfuhr_G'!A:D,4,FALSE),IF(F15="A",VLOOKUP(G15,'Tab 2+3 DüV_A'!A:D,4,FALSE),VLOOKUP(G15,'H&amp;G LfL'!B:U,10,FALSE))))</f>
        <v/>
      </c>
      <c r="J15" s="341" t="str">
        <f>IF(OR(F15="",G15=""),"",IF(F15="G",VLOOKUP(G15,'Tab 4+5 DüV+Abfuhr_G'!A:B,2,FALSE),IF(F15="A",VLOOKUP(G15,'Tab 2+3 DüV_A'!A:B,2,FALSE),VLOOKUP(G15,'H&amp;G LfL'!B:X,2,FALSE))))</f>
        <v/>
      </c>
      <c r="K15" s="237"/>
      <c r="L15" s="918" t="str">
        <f t="shared" si="0"/>
        <v/>
      </c>
      <c r="M15" s="919" t="str">
        <f t="shared" si="1"/>
        <v/>
      </c>
      <c r="N15" s="919" t="str">
        <f>IF(OR(F15="",G15=""),"",IF(OR(F15="G",F15="HG"),"",IF(F15="A",VLOOKUP(G15,'Tab 2+3 DüV_A'!A:H,6,FALSE),VLOOKUP(G15,'H&amp;G LfL'!B:U,13,FALSE))))</f>
        <v/>
      </c>
      <c r="O15" s="919" t="str">
        <f>IF(OR(F15="",G15=""),"",IF(F15="G",VLOOKUP(G15,'Tab 4+5 DüV+Abfuhr_G'!A:J,8,FALSE),IF(F15="HG",VLOOKUP(G15,'H&amp;G LfL'!B:U,14,FALSE),"")))</f>
        <v/>
      </c>
      <c r="P15" s="919" t="str">
        <f>IF(OR(F15="",G15=""),"",IF(F15="G",VLOOKUP(G15,'Tab 4+5 DüV+Abfuhr_G'!A:J,9,FALSE),IF(F15="A",VLOOKUP(G15,'Tab 2+3 DüV_A'!A:H,7,FALSE),VLOOKUP(G15,'H&amp;G LfL'!B:U,15,FALSE))))</f>
        <v/>
      </c>
      <c r="Q15" s="920" t="str">
        <f>IF(OR(F15="",G15=""),"",IF(F15="G",VLOOKUP(G15,'Tab 4+5 DüV+Abfuhr_G'!A:J,10,FALSE),IF(F15="A",VLOOKUP(G15,'Tab 2+3 DüV_A'!A:H,8,FALSE),VLOOKUP(G15,'H&amp;G LfL'!B:U,16,FALSE))))</f>
        <v/>
      </c>
      <c r="R15" s="381" t="str">
        <f t="shared" si="2"/>
        <v/>
      </c>
      <c r="S15" s="245"/>
      <c r="T15" s="472" t="str">
        <f>IF(OR(F15="",G15=""),"",IF(OR(S15="",S15="nein",F15="A",F15="HG"),"0",VLOOKUP(S15,Verfrühung!A:B,2,FALSE)))</f>
        <v/>
      </c>
      <c r="U15" s="473" t="str">
        <f>IF(OR(F15="",G15=""),"",IF(F15="G",VLOOKUP(G15,'Tab 4+5 DüV+Abfuhr_G'!A:E,5,FALSE),IF(F15="A",VLOOKUP(G15,'Tab 2+3 DüV_A'!A:L,5,FALSE),VLOOKUP(G15,'H&amp;G LfL'!B:U,11,FALSE))))</f>
        <v/>
      </c>
      <c r="V15" s="349"/>
      <c r="W15" s="245"/>
      <c r="X15" s="343" t="str">
        <f t="shared" si="3"/>
        <v/>
      </c>
      <c r="Y15" s="540"/>
      <c r="Z15" s="481" t="str">
        <f>IF(OR(F15="",G15=""),"",IF(OR(F15="A",F15="HG",Y15=""),"0",-VLOOKUP(Y15,'Tab 4+5 DüV+Abfuhr_G'!A:N,6,FALSE)))</f>
        <v/>
      </c>
      <c r="AA15" s="305"/>
      <c r="AB15" s="304" t="str">
        <f t="shared" si="4"/>
        <v/>
      </c>
      <c r="AC15" s="305"/>
      <c r="AD15" s="481" t="str">
        <f>IF(OR(F15="",G15=""),"",IF(OR(AC15="nein",AC15="",Z15="",AA15="ja",Y15="",F15="A",F15="HG",Y15=""),"0",VLOOKUP(Y15,'Tab 4+5 DüV+Abfuhr_G'!A:G,7,FALSE)))</f>
        <v/>
      </c>
      <c r="AE15" s="537"/>
      <c r="AF15" s="472" t="str">
        <f>IF(OR(F15="",G15=""),"",IF(OR(F15="",G15="",AE15=""),0,IF(AND(F15="G",Y15=""),-VLOOKUP(AE15,'Tab 7 DüV_A-VF'!A:B,2,FALSE),IF(OR(F15="A",F15="HG"),-VLOOKUP(AE15,'Tab 7 DüV_A-VF'!A:B,2,FALSE),0))))</f>
        <v/>
      </c>
      <c r="AG15" s="538"/>
      <c r="AH15" s="475" t="str">
        <f>IF(OR(F15="",G15=""),"",IF(OR(F15="",G15="",AG15=""),0,IF(AND(F15="G",Y15=""),-VLOOKUP(AG15,'Tab 7 DüV_A-ZF'!A:B,2,FALSE),IF(OR(F15="A",F15="HG"),-VLOOKUP(AG15,'Tab 7 DüV_A-ZF'!A:B,2,FALSE),0))))</f>
        <v/>
      </c>
      <c r="AI15" s="348" t="str">
        <f>IF(OR(F15="",G15=""),"",IF('N-Abschlag org. Düngung'!AJ15="",0,'N-Abschlag org. Düngung'!AJ15))</f>
        <v/>
      </c>
      <c r="AJ15" s="329" t="str">
        <f t="shared" si="5"/>
        <v/>
      </c>
      <c r="AK15" s="409" t="str">
        <f t="shared" si="6"/>
        <v/>
      </c>
      <c r="AL15" s="927" t="str">
        <f t="shared" si="7"/>
        <v/>
      </c>
      <c r="AM15" s="237"/>
      <c r="AN15" s="539" t="str">
        <f t="shared" si="8"/>
        <v/>
      </c>
      <c r="AO15" s="276"/>
      <c r="AP15" s="316"/>
      <c r="AQ15" s="316"/>
      <c r="AR15" s="234"/>
      <c r="AS15" s="234"/>
      <c r="AT15" s="234"/>
      <c r="AU15" s="234"/>
      <c r="AW15" s="235"/>
      <c r="BF15" s="235"/>
      <c r="BN15" s="235"/>
    </row>
    <row r="16" spans="1:99" s="145" customFormat="1">
      <c r="A16" s="463"/>
      <c r="B16" s="216"/>
      <c r="C16" s="287" t="str">
        <f>IF(B16="","",VLOOKUP(B16,Schlagliste!B:D,2,FALSE))</f>
        <v/>
      </c>
      <c r="D16" s="286" t="str">
        <f>IF(B16="","",VLOOKUP(B16,Schlagliste!B:D,3,FALSE))</f>
        <v/>
      </c>
      <c r="E16" s="501" t="str">
        <f>IF(B16="","",VLOOKUP(B16,Schlagliste!B:E,4,FALSE))</f>
        <v/>
      </c>
      <c r="F16" s="236"/>
      <c r="G16" s="217"/>
      <c r="H16" s="477" t="str">
        <f>IF(OR(G16="",F16=""),"",IF(AND(C16="ja",LEFT(G16,5)="ZF n."),0,(IF(F16="G",VLOOKUP(G16,'Tab 4+5 DüV+Abfuhr_G'!A:C,3,FALSE),IF(F16="A",VLOOKUP(G16,'Tab 2+3 DüV_A'!A:C,3,FALSE),VLOOKUP(G16,'H&amp;G LfL'!B:U,9,FALSE))))))</f>
        <v/>
      </c>
      <c r="I16" s="243" t="str">
        <f>IF(OR(F16="",G16=""),"",IF(F16="G",VLOOKUP(G16,'Tab 4+5 DüV+Abfuhr_G'!A:D,4,FALSE),IF(F16="A",VLOOKUP(G16,'Tab 2+3 DüV_A'!A:D,4,FALSE),VLOOKUP(G16,'H&amp;G LfL'!B:U,10,FALSE))))</f>
        <v/>
      </c>
      <c r="J16" s="341" t="str">
        <f>IF(OR(F16="",G16=""),"",IF(F16="G",VLOOKUP(G16,'Tab 4+5 DüV+Abfuhr_G'!A:B,2,FALSE),IF(F16="A",VLOOKUP(G16,'Tab 2+3 DüV_A'!A:B,2,FALSE),VLOOKUP(G16,'H&amp;G LfL'!B:X,2,FALSE))))</f>
        <v/>
      </c>
      <c r="K16" s="237"/>
      <c r="L16" s="918" t="str">
        <f t="shared" si="0"/>
        <v/>
      </c>
      <c r="M16" s="919" t="str">
        <f t="shared" si="1"/>
        <v/>
      </c>
      <c r="N16" s="919" t="str">
        <f>IF(OR(F16="",G16=""),"",IF(OR(F16="G",F16="HG"),"",IF(F16="A",VLOOKUP(G16,'Tab 2+3 DüV_A'!A:H,6,FALSE),VLOOKUP(G16,'H&amp;G LfL'!B:U,13,FALSE))))</f>
        <v/>
      </c>
      <c r="O16" s="919" t="str">
        <f>IF(OR(F16="",G16=""),"",IF(F16="G",VLOOKUP(G16,'Tab 4+5 DüV+Abfuhr_G'!A:J,8,FALSE),IF(F16="HG",VLOOKUP(G16,'H&amp;G LfL'!B:U,14,FALSE),"")))</f>
        <v/>
      </c>
      <c r="P16" s="919" t="str">
        <f>IF(OR(F16="",G16=""),"",IF(F16="G",VLOOKUP(G16,'Tab 4+5 DüV+Abfuhr_G'!A:J,9,FALSE),IF(F16="A",VLOOKUP(G16,'Tab 2+3 DüV_A'!A:H,7,FALSE),VLOOKUP(G16,'H&amp;G LfL'!B:U,15,FALSE))))</f>
        <v/>
      </c>
      <c r="Q16" s="921" t="str">
        <f>IF(OR(F16="",G16=""),"",IF(F16="G",VLOOKUP(G16,'Tab 4+5 DüV+Abfuhr_G'!A:J,10,FALSE),IF(F16="A",VLOOKUP(G16,'Tab 2+3 DüV_A'!A:H,8,FALSE),VLOOKUP(G16,'H&amp;G LfL'!B:U,16,FALSE))))</f>
        <v/>
      </c>
      <c r="R16" s="382" t="str">
        <f t="shared" si="2"/>
        <v/>
      </c>
      <c r="S16" s="342"/>
      <c r="T16" s="472" t="str">
        <f>IF(OR(F16="",G16=""),"",IF(OR(S16="",S16="nein",F16="A",F16="HG"),"0",VLOOKUP(S16,Verfrühung!A:B,2,FALSE)))</f>
        <v/>
      </c>
      <c r="U16" s="473" t="str">
        <f>IF(OR(F16="",G16=""),"",IF(F16="G",VLOOKUP(G16,'Tab 4+5 DüV+Abfuhr_G'!A:E,5,FALSE),IF(F16="A",VLOOKUP(G16,'Tab 2+3 DüV_A'!A:L,5,FALSE),VLOOKUP(G16,'H&amp;G LfL'!B:U,11,FALSE))))</f>
        <v/>
      </c>
      <c r="V16" s="349"/>
      <c r="W16" s="245"/>
      <c r="X16" s="343" t="str">
        <f t="shared" si="3"/>
        <v/>
      </c>
      <c r="Y16" s="536"/>
      <c r="Z16" s="481" t="str">
        <f>IF(OR(F16="",G16=""),"",IF(OR(F16="A",F16="HG",Y16=""),"0",-VLOOKUP(Y16,'Tab 4+5 DüV+Abfuhr_G'!A:N,6,FALSE)))</f>
        <v/>
      </c>
      <c r="AA16" s="305"/>
      <c r="AB16" s="304" t="str">
        <f t="shared" si="4"/>
        <v/>
      </c>
      <c r="AC16" s="305"/>
      <c r="AD16" s="481" t="str">
        <f>IF(OR(F16="",G16=""),"",IF(OR(AC16="nein",AC16="",Z16="",AA16="ja",Y16="",F16="A",F16="HG",Y16=""),"0",VLOOKUP(Y16,'Tab 4+5 DüV+Abfuhr_G'!A:G,7,FALSE)))</f>
        <v/>
      </c>
      <c r="AE16" s="541"/>
      <c r="AF16" s="472" t="str">
        <f>IF(OR(F16="",G16=""),"",IF(OR(F16="",G16="",AE16=""),0,IF(AND(F16="G",Y16=""),-VLOOKUP(AE16,'Tab 7 DüV_A-VF'!A:B,2,FALSE),IF(OR(F16="A",F16="HG"),-VLOOKUP(AE16,'Tab 7 DüV_A-VF'!A:B,2,FALSE),0))))</f>
        <v/>
      </c>
      <c r="AG16" s="538"/>
      <c r="AH16" s="475" t="str">
        <f>IF(OR(F16="",G16=""),"",IF(OR(F16="",G16="",AG16=""),0,IF(AND(F16="G",Y16=""),-VLOOKUP(AG16,'Tab 7 DüV_A-ZF'!A:B,2,FALSE),IF(OR(F16="A",F16="HG"),-VLOOKUP(AG16,'Tab 7 DüV_A-ZF'!A:B,2,FALSE),0))))</f>
        <v/>
      </c>
      <c r="AI16" s="348" t="str">
        <f>IF(OR(F16="",G16=""),"",IF('N-Abschlag org. Düngung'!AJ16="",0,'N-Abschlag org. Düngung'!AJ16))</f>
        <v/>
      </c>
      <c r="AJ16" s="329" t="str">
        <f t="shared" si="5"/>
        <v/>
      </c>
      <c r="AK16" s="409" t="str">
        <f t="shared" si="6"/>
        <v/>
      </c>
      <c r="AL16" s="927" t="str">
        <f t="shared" si="7"/>
        <v/>
      </c>
      <c r="AM16" s="237"/>
      <c r="AN16" s="539" t="str">
        <f t="shared" si="8"/>
        <v/>
      </c>
      <c r="AO16" s="276"/>
      <c r="AP16" s="316"/>
      <c r="AQ16" s="316"/>
      <c r="AR16" s="234"/>
      <c r="AS16" s="234"/>
      <c r="AT16" s="234"/>
      <c r="AU16" s="234"/>
      <c r="AW16" s="235"/>
      <c r="BF16" s="235"/>
      <c r="BN16" s="235"/>
    </row>
    <row r="17" spans="1:66" s="145" customFormat="1">
      <c r="A17" s="463"/>
      <c r="B17" s="216"/>
      <c r="C17" s="287" t="str">
        <f>IF(B17="","",VLOOKUP(B17,Schlagliste!B:D,2,FALSE))</f>
        <v/>
      </c>
      <c r="D17" s="286" t="str">
        <f>IF(B17="","",VLOOKUP(B17,Schlagliste!B:D,3,FALSE))</f>
        <v/>
      </c>
      <c r="E17" s="501" t="str">
        <f>IF(B17="","",VLOOKUP(B17,Schlagliste!B:E,4,FALSE))</f>
        <v/>
      </c>
      <c r="F17" s="236"/>
      <c r="G17" s="217"/>
      <c r="H17" s="477" t="str">
        <f>IF(OR(G17="",F17=""),"",IF(AND(C17="ja",LEFT(G17,5)="ZF n."),0,(IF(F17="G",VLOOKUP(G17,'Tab 4+5 DüV+Abfuhr_G'!A:C,3,FALSE),IF(F17="A",VLOOKUP(G17,'Tab 2+3 DüV_A'!A:C,3,FALSE),VLOOKUP(G17,'H&amp;G LfL'!B:U,9,FALSE))))))</f>
        <v/>
      </c>
      <c r="I17" s="243" t="str">
        <f>IF(OR(F17="",G17=""),"",IF(F17="G",VLOOKUP(G17,'Tab 4+5 DüV+Abfuhr_G'!A:D,4,FALSE),IF(F17="A",VLOOKUP(G17,'Tab 2+3 DüV_A'!A:D,4,FALSE),VLOOKUP(G17,'H&amp;G LfL'!B:U,10,FALSE))))</f>
        <v/>
      </c>
      <c r="J17" s="341" t="str">
        <f>IF(OR(F17="",G17=""),"",IF(F17="G",VLOOKUP(G17,'Tab 4+5 DüV+Abfuhr_G'!A:B,2,FALSE),IF(F17="A",VLOOKUP(G17,'Tab 2+3 DüV_A'!A:B,2,FALSE),VLOOKUP(G17,'H&amp;G LfL'!B:X,2,FALSE))))</f>
        <v/>
      </c>
      <c r="K17" s="237"/>
      <c r="L17" s="918" t="str">
        <f t="shared" si="0"/>
        <v/>
      </c>
      <c r="M17" s="919" t="str">
        <f t="shared" si="1"/>
        <v/>
      </c>
      <c r="N17" s="919" t="str">
        <f>IF(OR(F17="",G17=""),"",IF(OR(F17="G",F17="HG"),"",IF(F17="A",VLOOKUP(G17,'Tab 2+3 DüV_A'!A:H,6,FALSE),VLOOKUP(G17,'H&amp;G LfL'!B:U,13,FALSE))))</f>
        <v/>
      </c>
      <c r="O17" s="919" t="str">
        <f>IF(OR(F17="",G17=""),"",IF(F17="G",VLOOKUP(G17,'Tab 4+5 DüV+Abfuhr_G'!A:J,8,FALSE),IF(F17="HG",VLOOKUP(G17,'H&amp;G LfL'!B:U,14,FALSE),"")))</f>
        <v/>
      </c>
      <c r="P17" s="919" t="str">
        <f>IF(OR(F17="",G17=""),"",IF(F17="G",VLOOKUP(G17,'Tab 4+5 DüV+Abfuhr_G'!A:J,9,FALSE),IF(F17="A",VLOOKUP(G17,'Tab 2+3 DüV_A'!A:H,7,FALSE),VLOOKUP(G17,'H&amp;G LfL'!B:U,15,FALSE))))</f>
        <v/>
      </c>
      <c r="Q17" s="921" t="str">
        <f>IF(OR(F17="",G17=""),"",IF(F17="G",VLOOKUP(G17,'Tab 4+5 DüV+Abfuhr_G'!A:J,10,FALSE),IF(F17="A",VLOOKUP(G17,'Tab 2+3 DüV_A'!A:H,8,FALSE),VLOOKUP(G17,'H&amp;G LfL'!B:U,16,FALSE))))</f>
        <v/>
      </c>
      <c r="R17" s="382" t="str">
        <f t="shared" si="2"/>
        <v/>
      </c>
      <c r="S17" s="342"/>
      <c r="T17" s="472" t="str">
        <f>IF(OR(F17="",G17=""),"",IF(OR(S17="",S17="nein",F17="A",F17="HG"),"0",VLOOKUP(S17,Verfrühung!A:B,2,FALSE)))</f>
        <v/>
      </c>
      <c r="U17" s="473" t="str">
        <f>IF(OR(F17="",G17=""),"",IF(F17="G",VLOOKUP(G17,'Tab 4+5 DüV+Abfuhr_G'!A:E,5,FALSE),IF(F17="A",VLOOKUP(G17,'Tab 2+3 DüV_A'!A:L,5,FALSE),VLOOKUP(G17,'H&amp;G LfL'!B:U,11,FALSE))))</f>
        <v/>
      </c>
      <c r="V17" s="349"/>
      <c r="W17" s="245"/>
      <c r="X17" s="343" t="str">
        <f t="shared" si="3"/>
        <v/>
      </c>
      <c r="Y17" s="536"/>
      <c r="Z17" s="481" t="str">
        <f>IF(OR(F17="",G17=""),"",IF(OR(F17="A",F17="HG",Y17=""),"0",-VLOOKUP(Y17,'Tab 4+5 DüV+Abfuhr_G'!A:N,6,FALSE)))</f>
        <v/>
      </c>
      <c r="AA17" s="305"/>
      <c r="AB17" s="304" t="str">
        <f t="shared" si="4"/>
        <v/>
      </c>
      <c r="AC17" s="305"/>
      <c r="AD17" s="481" t="str">
        <f>IF(OR(F17="",G17=""),"",IF(OR(AC17="nein",AC17="",Z17="",AA17="ja",Y17="",F17="A",F17="HG",Y17=""),"0",VLOOKUP(Y17,'Tab 4+5 DüV+Abfuhr_G'!A:G,7,FALSE)))</f>
        <v/>
      </c>
      <c r="AE17" s="541"/>
      <c r="AF17" s="472" t="str">
        <f>IF(OR(F17="",G17=""),"",IF(OR(F17="",G17="",AE17=""),0,IF(AND(F17="G",Y17=""),-VLOOKUP(AE17,'Tab 7 DüV_A-VF'!A:B,2,FALSE),IF(OR(F17="A",F17="HG"),-VLOOKUP(AE17,'Tab 7 DüV_A-VF'!A:B,2,FALSE),0))))</f>
        <v/>
      </c>
      <c r="AG17" s="538"/>
      <c r="AH17" s="475" t="str">
        <f>IF(OR(F17="",G17=""),"",IF(OR(F17="",G17="",AG17=""),0,IF(AND(F17="G",Y17=""),-VLOOKUP(AG17,'Tab 7 DüV_A-ZF'!A:B,2,FALSE),IF(OR(F17="A",F17="HG"),-VLOOKUP(AG17,'Tab 7 DüV_A-ZF'!A:B,2,FALSE),0))))</f>
        <v/>
      </c>
      <c r="AI17" s="348" t="str">
        <f>IF(OR(F17="",G17=""),"",IF('N-Abschlag org. Düngung'!AJ17="",0,'N-Abschlag org. Düngung'!AJ17))</f>
        <v/>
      </c>
      <c r="AJ17" s="329" t="str">
        <f t="shared" si="5"/>
        <v/>
      </c>
      <c r="AK17" s="409" t="str">
        <f t="shared" si="6"/>
        <v/>
      </c>
      <c r="AL17" s="927" t="str">
        <f t="shared" si="7"/>
        <v/>
      </c>
      <c r="AM17" s="237"/>
      <c r="AN17" s="539" t="str">
        <f t="shared" si="8"/>
        <v/>
      </c>
      <c r="AO17" s="276"/>
      <c r="AP17" s="316"/>
      <c r="AQ17" s="316"/>
      <c r="AR17" s="234"/>
      <c r="AS17" s="234"/>
      <c r="AT17" s="234"/>
      <c r="AU17" s="234"/>
      <c r="AW17" s="235"/>
      <c r="BF17" s="235"/>
      <c r="BN17" s="235"/>
    </row>
    <row r="18" spans="1:66" s="145" customFormat="1">
      <c r="A18" s="463"/>
      <c r="B18" s="216"/>
      <c r="C18" s="287" t="str">
        <f>IF(B18="","",VLOOKUP(B18,Schlagliste!B:D,2,FALSE))</f>
        <v/>
      </c>
      <c r="D18" s="286" t="str">
        <f>IF(B18="","",VLOOKUP(B18,Schlagliste!B:D,3,FALSE))</f>
        <v/>
      </c>
      <c r="E18" s="501" t="str">
        <f>IF(B18="","",VLOOKUP(B18,Schlagliste!B:E,4,FALSE))</f>
        <v/>
      </c>
      <c r="F18" s="236"/>
      <c r="G18" s="217"/>
      <c r="H18" s="477" t="str">
        <f>IF(OR(G18="",F18=""),"",IF(AND(C18="ja",LEFT(G18,5)="ZF n."),0,(IF(F18="G",VLOOKUP(G18,'Tab 4+5 DüV+Abfuhr_G'!A:C,3,FALSE),IF(F18="A",VLOOKUP(G18,'Tab 2+3 DüV_A'!A:C,3,FALSE),VLOOKUP(G18,'H&amp;G LfL'!B:U,9,FALSE))))))</f>
        <v/>
      </c>
      <c r="I18" s="243" t="str">
        <f>IF(OR(F18="",G18=""),"",IF(F18="G",VLOOKUP(G18,'Tab 4+5 DüV+Abfuhr_G'!A:D,4,FALSE),IF(F18="A",VLOOKUP(G18,'Tab 2+3 DüV_A'!A:D,4,FALSE),VLOOKUP(G18,'H&amp;G LfL'!B:U,10,FALSE))))</f>
        <v/>
      </c>
      <c r="J18" s="341" t="str">
        <f>IF(OR(F18="",G18=""),"",IF(F18="G",VLOOKUP(G18,'Tab 4+5 DüV+Abfuhr_G'!A:B,2,FALSE),IF(F18="A",VLOOKUP(G18,'Tab 2+3 DüV_A'!A:B,2,FALSE),VLOOKUP(G18,'H&amp;G LfL'!B:X,2,FALSE))))</f>
        <v/>
      </c>
      <c r="K18" s="237"/>
      <c r="L18" s="918" t="str">
        <f t="shared" si="0"/>
        <v/>
      </c>
      <c r="M18" s="919" t="str">
        <f t="shared" si="1"/>
        <v/>
      </c>
      <c r="N18" s="919" t="str">
        <f>IF(OR(F18="",G18=""),"",IF(OR(F18="G",F18="HG"),"",IF(F18="A",VLOOKUP(G18,'Tab 2+3 DüV_A'!A:H,6,FALSE),VLOOKUP(G18,'H&amp;G LfL'!B:U,13,FALSE))))</f>
        <v/>
      </c>
      <c r="O18" s="919" t="str">
        <f>IF(OR(F18="",G18=""),"",IF(F18="G",VLOOKUP(G18,'Tab 4+5 DüV+Abfuhr_G'!A:J,8,FALSE),IF(F18="HG",VLOOKUP(G18,'H&amp;G LfL'!B:U,14,FALSE),"")))</f>
        <v/>
      </c>
      <c r="P18" s="919" t="str">
        <f>IF(OR(F18="",G18=""),"",IF(F18="G",VLOOKUP(G18,'Tab 4+5 DüV+Abfuhr_G'!A:J,9,FALSE),IF(F18="A",VLOOKUP(G18,'Tab 2+3 DüV_A'!A:H,7,FALSE),VLOOKUP(G18,'H&amp;G LfL'!B:U,15,FALSE))))</f>
        <v/>
      </c>
      <c r="Q18" s="921" t="str">
        <f>IF(OR(F18="",G18=""),"",IF(F18="G",VLOOKUP(G18,'Tab 4+5 DüV+Abfuhr_G'!A:J,10,FALSE),IF(F18="A",VLOOKUP(G18,'Tab 2+3 DüV_A'!A:H,8,FALSE),VLOOKUP(G18,'H&amp;G LfL'!B:U,16,FALSE))))</f>
        <v/>
      </c>
      <c r="R18" s="382" t="str">
        <f t="shared" si="2"/>
        <v/>
      </c>
      <c r="S18" s="342"/>
      <c r="T18" s="472" t="str">
        <f>IF(OR(F18="",G18=""),"",IF(OR(S18="",S18="nein",F18="A",F18="HG"),"0",VLOOKUP(S18,Verfrühung!A:B,2,FALSE)))</f>
        <v/>
      </c>
      <c r="U18" s="473" t="str">
        <f>IF(OR(F18="",G18=""),"",IF(F18="G",VLOOKUP(G18,'Tab 4+5 DüV+Abfuhr_G'!A:E,5,FALSE),IF(F18="A",VLOOKUP(G18,'Tab 2+3 DüV_A'!A:L,5,FALSE),VLOOKUP(G18,'H&amp;G LfL'!B:U,11,FALSE))))</f>
        <v/>
      </c>
      <c r="V18" s="349"/>
      <c r="W18" s="245"/>
      <c r="X18" s="343" t="str">
        <f t="shared" si="3"/>
        <v/>
      </c>
      <c r="Y18" s="536"/>
      <c r="Z18" s="481" t="str">
        <f>IF(OR(F18="",G18=""),"",IF(OR(F18="A",F18="HG",Y18=""),"0",-VLOOKUP(Y18,'Tab 4+5 DüV+Abfuhr_G'!A:N,6,FALSE)))</f>
        <v/>
      </c>
      <c r="AA18" s="305"/>
      <c r="AB18" s="304" t="str">
        <f t="shared" si="4"/>
        <v/>
      </c>
      <c r="AC18" s="305"/>
      <c r="AD18" s="481" t="str">
        <f>IF(OR(F18="",G18=""),"",IF(OR(AC18="nein",AC18="",Z18="",AA18="ja",Y18="",F18="A",F18="HG",Y18=""),"0",VLOOKUP(Y18,'Tab 4+5 DüV+Abfuhr_G'!A:G,7,FALSE)))</f>
        <v/>
      </c>
      <c r="AE18" s="541"/>
      <c r="AF18" s="472" t="str">
        <f>IF(OR(F18="",G18=""),"",IF(OR(F18="",G18="",AE18=""),0,IF(AND(F18="G",Y18=""),-VLOOKUP(AE18,'Tab 7 DüV_A-VF'!A:B,2,FALSE),IF(OR(F18="A",F18="HG"),-VLOOKUP(AE18,'Tab 7 DüV_A-VF'!A:B,2,FALSE),0))))</f>
        <v/>
      </c>
      <c r="AG18" s="538"/>
      <c r="AH18" s="475" t="str">
        <f>IF(OR(F18="",G18=""),"",IF(OR(F18="",G18="",AG18=""),0,IF(AND(F18="G",Y18=""),-VLOOKUP(AG18,'Tab 7 DüV_A-ZF'!A:B,2,FALSE),IF(OR(F18="A",F18="HG"),-VLOOKUP(AG18,'Tab 7 DüV_A-ZF'!A:B,2,FALSE),0))))</f>
        <v/>
      </c>
      <c r="AI18" s="348" t="str">
        <f>IF(OR(F18="",G18=""),"",IF('N-Abschlag org. Düngung'!AJ18="",0,'N-Abschlag org. Düngung'!AJ18))</f>
        <v/>
      </c>
      <c r="AJ18" s="329" t="str">
        <f t="shared" si="5"/>
        <v/>
      </c>
      <c r="AK18" s="409" t="str">
        <f t="shared" si="6"/>
        <v/>
      </c>
      <c r="AL18" s="927" t="str">
        <f t="shared" si="7"/>
        <v/>
      </c>
      <c r="AM18" s="237"/>
      <c r="AN18" s="539" t="str">
        <f t="shared" si="8"/>
        <v/>
      </c>
      <c r="AO18" s="276"/>
      <c r="AP18" s="316"/>
      <c r="AQ18" s="316"/>
      <c r="AR18" s="234"/>
      <c r="AS18" s="234"/>
      <c r="AT18" s="234"/>
      <c r="AU18" s="234"/>
      <c r="AW18" s="235"/>
      <c r="BF18" s="235"/>
      <c r="BN18" s="235"/>
    </row>
    <row r="19" spans="1:66" s="145" customFormat="1">
      <c r="A19" s="463"/>
      <c r="B19" s="216"/>
      <c r="C19" s="287" t="str">
        <f>IF(B19="","",VLOOKUP(B19,Schlagliste!B:D,2,FALSE))</f>
        <v/>
      </c>
      <c r="D19" s="286" t="str">
        <f>IF(B19="","",VLOOKUP(B19,Schlagliste!B:D,3,FALSE))</f>
        <v/>
      </c>
      <c r="E19" s="501" t="str">
        <f>IF(B19="","",VLOOKUP(B19,Schlagliste!B:E,4,FALSE))</f>
        <v/>
      </c>
      <c r="F19" s="236"/>
      <c r="G19" s="217"/>
      <c r="H19" s="477" t="str">
        <f>IF(OR(G19="",F19=""),"",IF(AND(C19="ja",LEFT(G19,5)="ZF n."),0,(IF(F19="G",VLOOKUP(G19,'Tab 4+5 DüV+Abfuhr_G'!A:C,3,FALSE),IF(F19="A",VLOOKUP(G19,'Tab 2+3 DüV_A'!A:C,3,FALSE),VLOOKUP(G19,'H&amp;G LfL'!B:U,9,FALSE))))))</f>
        <v/>
      </c>
      <c r="I19" s="243" t="str">
        <f>IF(OR(F19="",G19=""),"",IF(F19="G",VLOOKUP(G19,'Tab 4+5 DüV+Abfuhr_G'!A:D,4,FALSE),IF(F19="A",VLOOKUP(G19,'Tab 2+3 DüV_A'!A:D,4,FALSE),VLOOKUP(G19,'H&amp;G LfL'!B:U,10,FALSE))))</f>
        <v/>
      </c>
      <c r="J19" s="341" t="str">
        <f>IF(OR(F19="",G19=""),"",IF(F19="G",VLOOKUP(G19,'Tab 4+5 DüV+Abfuhr_G'!A:B,2,FALSE),IF(F19="A",VLOOKUP(G19,'Tab 2+3 DüV_A'!A:B,2,FALSE),VLOOKUP(G19,'H&amp;G LfL'!B:X,2,FALSE))))</f>
        <v/>
      </c>
      <c r="K19" s="237"/>
      <c r="L19" s="918" t="str">
        <f t="shared" si="0"/>
        <v/>
      </c>
      <c r="M19" s="919" t="str">
        <f t="shared" si="1"/>
        <v/>
      </c>
      <c r="N19" s="919" t="str">
        <f>IF(OR(F19="",G19=""),"",IF(OR(F19="G",F19="HG"),"",IF(F19="A",VLOOKUP(G19,'Tab 2+3 DüV_A'!A:H,6,FALSE),VLOOKUP(G19,'H&amp;G LfL'!B:U,13,FALSE))))</f>
        <v/>
      </c>
      <c r="O19" s="919" t="str">
        <f>IF(OR(F19="",G19=""),"",IF(F19="G",VLOOKUP(G19,'Tab 4+5 DüV+Abfuhr_G'!A:J,8,FALSE),IF(F19="HG",VLOOKUP(G19,'H&amp;G LfL'!B:U,14,FALSE),"")))</f>
        <v/>
      </c>
      <c r="P19" s="919" t="str">
        <f>IF(OR(F19="",G19=""),"",IF(F19="G",VLOOKUP(G19,'Tab 4+5 DüV+Abfuhr_G'!A:J,9,FALSE),IF(F19="A",VLOOKUP(G19,'Tab 2+3 DüV_A'!A:H,7,FALSE),VLOOKUP(G19,'H&amp;G LfL'!B:U,15,FALSE))))</f>
        <v/>
      </c>
      <c r="Q19" s="921" t="str">
        <f>IF(OR(F19="",G19=""),"",IF(F19="G",VLOOKUP(G19,'Tab 4+5 DüV+Abfuhr_G'!A:J,10,FALSE),IF(F19="A",VLOOKUP(G19,'Tab 2+3 DüV_A'!A:H,8,FALSE),VLOOKUP(G19,'H&amp;G LfL'!B:U,16,FALSE))))</f>
        <v/>
      </c>
      <c r="R19" s="382" t="str">
        <f t="shared" si="2"/>
        <v/>
      </c>
      <c r="S19" s="342"/>
      <c r="T19" s="472" t="str">
        <f>IF(OR(F19="",G19=""),"",IF(OR(S19="",S19="nein",F19="A",F19="HG"),"0",VLOOKUP(S19,Verfrühung!A:B,2,FALSE)))</f>
        <v/>
      </c>
      <c r="U19" s="473" t="str">
        <f>IF(OR(F19="",G19=""),"",IF(F19="G",VLOOKUP(G19,'Tab 4+5 DüV+Abfuhr_G'!A:E,5,FALSE),IF(F19="A",VLOOKUP(G19,'Tab 2+3 DüV_A'!A:L,5,FALSE),VLOOKUP(G19,'H&amp;G LfL'!B:U,11,FALSE))))</f>
        <v/>
      </c>
      <c r="V19" s="349"/>
      <c r="W19" s="245"/>
      <c r="X19" s="343" t="str">
        <f t="shared" si="3"/>
        <v/>
      </c>
      <c r="Y19" s="536"/>
      <c r="Z19" s="481" t="str">
        <f>IF(OR(F19="",G19=""),"",IF(OR(F19="A",F19="HG",Y19=""),"0",-VLOOKUP(Y19,'Tab 4+5 DüV+Abfuhr_G'!A:N,6,FALSE)))</f>
        <v/>
      </c>
      <c r="AA19" s="305"/>
      <c r="AB19" s="304" t="str">
        <f t="shared" si="4"/>
        <v/>
      </c>
      <c r="AC19" s="305"/>
      <c r="AD19" s="481" t="str">
        <f>IF(OR(F19="",G19=""),"",IF(OR(AC19="nein",AC19="",Z19="",AA19="ja",Y19="",F19="A",F19="HG",Y19=""),"0",VLOOKUP(Y19,'Tab 4+5 DüV+Abfuhr_G'!A:G,7,FALSE)))</f>
        <v/>
      </c>
      <c r="AE19" s="541"/>
      <c r="AF19" s="472" t="str">
        <f>IF(OR(F19="",G19=""),"",IF(OR(F19="",G19="",AE19=""),0,IF(AND(F19="G",Y19=""),-VLOOKUP(AE19,'Tab 7 DüV_A-VF'!A:B,2,FALSE),IF(OR(F19="A",F19="HG"),-VLOOKUP(AE19,'Tab 7 DüV_A-VF'!A:B,2,FALSE),0))))</f>
        <v/>
      </c>
      <c r="AG19" s="538"/>
      <c r="AH19" s="475" t="str">
        <f>IF(OR(F19="",G19=""),"",IF(OR(F19="",G19="",AG19=""),0,IF(AND(F19="G",Y19=""),-VLOOKUP(AG19,'Tab 7 DüV_A-ZF'!A:B,2,FALSE),IF(OR(F19="A",F19="HG"),-VLOOKUP(AG19,'Tab 7 DüV_A-ZF'!A:B,2,FALSE),0))))</f>
        <v/>
      </c>
      <c r="AI19" s="348" t="str">
        <f>IF(OR(F19="",G19=""),"",IF('N-Abschlag org. Düngung'!AJ19="",0,'N-Abschlag org. Düngung'!AJ19))</f>
        <v/>
      </c>
      <c r="AJ19" s="329" t="str">
        <f t="shared" si="5"/>
        <v/>
      </c>
      <c r="AK19" s="409" t="str">
        <f t="shared" si="6"/>
        <v/>
      </c>
      <c r="AL19" s="927" t="str">
        <f t="shared" si="7"/>
        <v/>
      </c>
      <c r="AM19" s="237"/>
      <c r="AN19" s="539" t="str">
        <f t="shared" si="8"/>
        <v/>
      </c>
      <c r="AO19" s="276"/>
      <c r="AP19" s="316"/>
      <c r="AQ19" s="316"/>
      <c r="AR19" s="234"/>
      <c r="AS19" s="234"/>
      <c r="AT19" s="234"/>
      <c r="AU19" s="234"/>
      <c r="AW19" s="235"/>
      <c r="BF19" s="235"/>
      <c r="BN19" s="235"/>
    </row>
    <row r="20" spans="1:66" s="145" customFormat="1">
      <c r="A20" s="463"/>
      <c r="B20" s="216"/>
      <c r="C20" s="287" t="str">
        <f>IF(B20="","",VLOOKUP(B20,Schlagliste!B:D,2,FALSE))</f>
        <v/>
      </c>
      <c r="D20" s="286" t="str">
        <f>IF(B20="","",VLOOKUP(B20,Schlagliste!B:D,3,FALSE))</f>
        <v/>
      </c>
      <c r="E20" s="501" t="str">
        <f>IF(B20="","",VLOOKUP(B20,Schlagliste!B:E,4,FALSE))</f>
        <v/>
      </c>
      <c r="F20" s="236"/>
      <c r="G20" s="217"/>
      <c r="H20" s="477" t="str">
        <f>IF(OR(G20="",F20=""),"",IF(AND(C20="ja",LEFT(G20,5)="ZF n."),0,(IF(F20="G",VLOOKUP(G20,'Tab 4+5 DüV+Abfuhr_G'!A:C,3,FALSE),IF(F20="A",VLOOKUP(G20,'Tab 2+3 DüV_A'!A:C,3,FALSE),VLOOKUP(G20,'H&amp;G LfL'!B:U,9,FALSE))))))</f>
        <v/>
      </c>
      <c r="I20" s="243" t="str">
        <f>IF(OR(F20="",G20=""),"",IF(F20="G",VLOOKUP(G20,'Tab 4+5 DüV+Abfuhr_G'!A:D,4,FALSE),IF(F20="A",VLOOKUP(G20,'Tab 2+3 DüV_A'!A:D,4,FALSE),VLOOKUP(G20,'H&amp;G LfL'!B:U,10,FALSE))))</f>
        <v/>
      </c>
      <c r="J20" s="341" t="str">
        <f>IF(OR(F20="",G20=""),"",IF(F20="G",VLOOKUP(G20,'Tab 4+5 DüV+Abfuhr_G'!A:B,2,FALSE),IF(F20="A",VLOOKUP(G20,'Tab 2+3 DüV_A'!A:B,2,FALSE),VLOOKUP(G20,'H&amp;G LfL'!B:X,2,FALSE))))</f>
        <v/>
      </c>
      <c r="K20" s="237"/>
      <c r="L20" s="918" t="str">
        <f t="shared" si="0"/>
        <v/>
      </c>
      <c r="M20" s="919" t="str">
        <f t="shared" si="1"/>
        <v/>
      </c>
      <c r="N20" s="919" t="str">
        <f>IF(OR(F20="",G20=""),"",IF(OR(F20="G",F20="HG"),"",IF(F20="A",VLOOKUP(G20,'Tab 2+3 DüV_A'!A:H,6,FALSE),VLOOKUP(G20,'H&amp;G LfL'!B:U,13,FALSE))))</f>
        <v/>
      </c>
      <c r="O20" s="919" t="str">
        <f>IF(OR(F20="",G20=""),"",IF(F20="G",VLOOKUP(G20,'Tab 4+5 DüV+Abfuhr_G'!A:J,8,FALSE),IF(F20="HG",VLOOKUP(G20,'H&amp;G LfL'!B:U,14,FALSE),"")))</f>
        <v/>
      </c>
      <c r="P20" s="919" t="str">
        <f>IF(OR(F20="",G20=""),"",IF(F20="G",VLOOKUP(G20,'Tab 4+5 DüV+Abfuhr_G'!A:J,9,FALSE),IF(F20="A",VLOOKUP(G20,'Tab 2+3 DüV_A'!A:H,7,FALSE),VLOOKUP(G20,'H&amp;G LfL'!B:U,15,FALSE))))</f>
        <v/>
      </c>
      <c r="Q20" s="921" t="str">
        <f>IF(OR(F20="",G20=""),"",IF(F20="G",VLOOKUP(G20,'Tab 4+5 DüV+Abfuhr_G'!A:J,10,FALSE),IF(F20="A",VLOOKUP(G20,'Tab 2+3 DüV_A'!A:H,8,FALSE),VLOOKUP(G20,'H&amp;G LfL'!B:U,16,FALSE))))</f>
        <v/>
      </c>
      <c r="R20" s="382" t="str">
        <f t="shared" si="2"/>
        <v/>
      </c>
      <c r="S20" s="342"/>
      <c r="T20" s="472" t="str">
        <f>IF(OR(F20="",G20=""),"",IF(OR(S20="",S20="nein",F20="A",F20="HG"),"0",VLOOKUP(S20,Verfrühung!A:B,2,FALSE)))</f>
        <v/>
      </c>
      <c r="U20" s="473" t="str">
        <f>IF(OR(F20="",G20=""),"",IF(F20="G",VLOOKUP(G20,'Tab 4+5 DüV+Abfuhr_G'!A:E,5,FALSE),IF(F20="A",VLOOKUP(G20,'Tab 2+3 DüV_A'!A:L,5,FALSE),VLOOKUP(G20,'H&amp;G LfL'!B:U,11,FALSE))))</f>
        <v/>
      </c>
      <c r="V20" s="349"/>
      <c r="W20" s="245"/>
      <c r="X20" s="343" t="str">
        <f t="shared" si="3"/>
        <v/>
      </c>
      <c r="Y20" s="536"/>
      <c r="Z20" s="481" t="str">
        <f>IF(OR(F20="",G20=""),"",IF(OR(F20="A",F20="HG",Y20=""),"0",-VLOOKUP(Y20,'Tab 4+5 DüV+Abfuhr_G'!A:N,6,FALSE)))</f>
        <v/>
      </c>
      <c r="AA20" s="305"/>
      <c r="AB20" s="304" t="str">
        <f t="shared" si="4"/>
        <v/>
      </c>
      <c r="AC20" s="305"/>
      <c r="AD20" s="481" t="str">
        <f>IF(OR(F20="",G20=""),"",IF(OR(AC20="nein",AC20="",Z20="",AA20="ja",Y20="",F20="A",F20="HG",Y20=""),"0",VLOOKUP(Y20,'Tab 4+5 DüV+Abfuhr_G'!A:G,7,FALSE)))</f>
        <v/>
      </c>
      <c r="AE20" s="541"/>
      <c r="AF20" s="472" t="str">
        <f>IF(OR(F20="",G20=""),"",IF(OR(F20="",G20="",AE20=""),0,IF(AND(F20="G",Y20=""),-VLOOKUP(AE20,'Tab 7 DüV_A-VF'!A:B,2,FALSE),IF(OR(F20="A",F20="HG"),-VLOOKUP(AE20,'Tab 7 DüV_A-VF'!A:B,2,FALSE),0))))</f>
        <v/>
      </c>
      <c r="AG20" s="538"/>
      <c r="AH20" s="475" t="str">
        <f>IF(OR(F20="",G20=""),"",IF(OR(F20="",G20="",AG20=""),0,IF(AND(F20="G",Y20=""),-VLOOKUP(AG20,'Tab 7 DüV_A-ZF'!A:B,2,FALSE),IF(OR(F20="A",F20="HG"),-VLOOKUP(AG20,'Tab 7 DüV_A-ZF'!A:B,2,FALSE),0))))</f>
        <v/>
      </c>
      <c r="AI20" s="348" t="str">
        <f>IF(OR(F20="",G20=""),"",IF('N-Abschlag org. Düngung'!AJ20="",0,'N-Abschlag org. Düngung'!AJ20))</f>
        <v/>
      </c>
      <c r="AJ20" s="329" t="str">
        <f t="shared" si="5"/>
        <v/>
      </c>
      <c r="AK20" s="409" t="str">
        <f t="shared" si="6"/>
        <v/>
      </c>
      <c r="AL20" s="927" t="str">
        <f t="shared" si="7"/>
        <v/>
      </c>
      <c r="AM20" s="237"/>
      <c r="AN20" s="539" t="str">
        <f t="shared" si="8"/>
        <v/>
      </c>
      <c r="AO20" s="276"/>
      <c r="AP20" s="316"/>
      <c r="AQ20" s="316"/>
      <c r="AR20" s="234"/>
      <c r="AS20" s="234"/>
      <c r="AT20" s="234"/>
      <c r="AU20" s="234"/>
      <c r="AW20" s="235"/>
      <c r="BF20" s="235"/>
      <c r="BN20" s="235"/>
    </row>
    <row r="21" spans="1:66" s="145" customFormat="1">
      <c r="A21" s="463"/>
      <c r="B21" s="216"/>
      <c r="C21" s="287" t="str">
        <f>IF(B21="","",VLOOKUP(B21,Schlagliste!B:D,2,FALSE))</f>
        <v/>
      </c>
      <c r="D21" s="286" t="str">
        <f>IF(B21="","",VLOOKUP(B21,Schlagliste!B:D,3,FALSE))</f>
        <v/>
      </c>
      <c r="E21" s="501" t="str">
        <f>IF(B21="","",VLOOKUP(B21,Schlagliste!B:E,4,FALSE))</f>
        <v/>
      </c>
      <c r="F21" s="236"/>
      <c r="G21" s="217"/>
      <c r="H21" s="477" t="str">
        <f>IF(OR(G21="",F21=""),"",IF(AND(C21="ja",LEFT(G21,5)="ZF n."),0,(IF(F21="G",VLOOKUP(G21,'Tab 4+5 DüV+Abfuhr_G'!A:C,3,FALSE),IF(F21="A",VLOOKUP(G21,'Tab 2+3 DüV_A'!A:C,3,FALSE),VLOOKUP(G21,'H&amp;G LfL'!B:U,9,FALSE))))))</f>
        <v/>
      </c>
      <c r="I21" s="243" t="str">
        <f>IF(OR(F21="",G21=""),"",IF(F21="G",VLOOKUP(G21,'Tab 4+5 DüV+Abfuhr_G'!A:D,4,FALSE),IF(F21="A",VLOOKUP(G21,'Tab 2+3 DüV_A'!A:D,4,FALSE),VLOOKUP(G21,'H&amp;G LfL'!B:U,10,FALSE))))</f>
        <v/>
      </c>
      <c r="J21" s="341" t="str">
        <f>IF(OR(F21="",G21=""),"",IF(F21="G",VLOOKUP(G21,'Tab 4+5 DüV+Abfuhr_G'!A:B,2,FALSE),IF(F21="A",VLOOKUP(G21,'Tab 2+3 DüV_A'!A:B,2,FALSE),VLOOKUP(G21,'H&amp;G LfL'!B:X,2,FALSE))))</f>
        <v/>
      </c>
      <c r="K21" s="237"/>
      <c r="L21" s="918" t="str">
        <f t="shared" si="0"/>
        <v/>
      </c>
      <c r="M21" s="919" t="str">
        <f t="shared" si="1"/>
        <v/>
      </c>
      <c r="N21" s="919" t="str">
        <f>IF(OR(F21="",G21=""),"",IF(OR(F21="G",F21="HG"),"",IF(F21="A",VLOOKUP(G21,'Tab 2+3 DüV_A'!A:H,6,FALSE),VLOOKUP(G21,'H&amp;G LfL'!B:U,13,FALSE))))</f>
        <v/>
      </c>
      <c r="O21" s="919" t="str">
        <f>IF(OR(F21="",G21=""),"",IF(F21="G",VLOOKUP(G21,'Tab 4+5 DüV+Abfuhr_G'!A:J,8,FALSE),IF(F21="HG",VLOOKUP(G21,'H&amp;G LfL'!B:U,14,FALSE),"")))</f>
        <v/>
      </c>
      <c r="P21" s="919" t="str">
        <f>IF(OR(F21="",G21=""),"",IF(F21="G",VLOOKUP(G21,'Tab 4+5 DüV+Abfuhr_G'!A:J,9,FALSE),IF(F21="A",VLOOKUP(G21,'Tab 2+3 DüV_A'!A:H,7,FALSE),VLOOKUP(G21,'H&amp;G LfL'!B:U,15,FALSE))))</f>
        <v/>
      </c>
      <c r="Q21" s="921" t="str">
        <f>IF(OR(F21="",G21=""),"",IF(F21="G",VLOOKUP(G21,'Tab 4+5 DüV+Abfuhr_G'!A:J,10,FALSE),IF(F21="A",VLOOKUP(G21,'Tab 2+3 DüV_A'!A:H,8,FALSE),VLOOKUP(G21,'H&amp;G LfL'!B:U,16,FALSE))))</f>
        <v/>
      </c>
      <c r="R21" s="382" t="str">
        <f t="shared" si="2"/>
        <v/>
      </c>
      <c r="S21" s="342"/>
      <c r="T21" s="472" t="str">
        <f>IF(OR(F21="",G21=""),"",IF(OR(S21="",S21="nein",F21="A",F21="HG"),"0",VLOOKUP(S21,Verfrühung!A:B,2,FALSE)))</f>
        <v/>
      </c>
      <c r="U21" s="473" t="str">
        <f>IF(OR(F21="",G21=""),"",IF(F21="G",VLOOKUP(G21,'Tab 4+5 DüV+Abfuhr_G'!A:E,5,FALSE),IF(F21="A",VLOOKUP(G21,'Tab 2+3 DüV_A'!A:L,5,FALSE),VLOOKUP(G21,'H&amp;G LfL'!B:U,11,FALSE))))</f>
        <v/>
      </c>
      <c r="V21" s="349"/>
      <c r="W21" s="245"/>
      <c r="X21" s="343" t="str">
        <f t="shared" si="3"/>
        <v/>
      </c>
      <c r="Y21" s="536"/>
      <c r="Z21" s="481" t="str">
        <f>IF(OR(F21="",G21=""),"",IF(OR(F21="A",F21="HG",Y21=""),"0",-VLOOKUP(Y21,'Tab 4+5 DüV+Abfuhr_G'!A:N,6,FALSE)))</f>
        <v/>
      </c>
      <c r="AA21" s="305"/>
      <c r="AB21" s="304" t="str">
        <f t="shared" si="4"/>
        <v/>
      </c>
      <c r="AC21" s="305"/>
      <c r="AD21" s="481" t="str">
        <f>IF(OR(F21="",G21=""),"",IF(OR(AC21="nein",AC21="",Z21="",AA21="ja",Y21="",F21="A",F21="HG",Y21=""),"0",VLOOKUP(Y21,'Tab 4+5 DüV+Abfuhr_G'!A:G,7,FALSE)))</f>
        <v/>
      </c>
      <c r="AE21" s="541"/>
      <c r="AF21" s="472" t="str">
        <f>IF(OR(F21="",G21=""),"",IF(OR(F21="",G21="",AE21=""),0,IF(AND(F21="G",Y21=""),-VLOOKUP(AE21,'Tab 7 DüV_A-VF'!A:B,2,FALSE),IF(OR(F21="A",F21="HG"),-VLOOKUP(AE21,'Tab 7 DüV_A-VF'!A:B,2,FALSE),0))))</f>
        <v/>
      </c>
      <c r="AG21" s="538"/>
      <c r="AH21" s="475" t="str">
        <f>IF(OR(F21="",G21=""),"",IF(OR(F21="",G21="",AG21=""),0,IF(AND(F21="G",Y21=""),-VLOOKUP(AG21,'Tab 7 DüV_A-ZF'!A:B,2,FALSE),IF(OR(F21="A",F21="HG"),-VLOOKUP(AG21,'Tab 7 DüV_A-ZF'!A:B,2,FALSE),0))))</f>
        <v/>
      </c>
      <c r="AI21" s="348" t="str">
        <f>IF(OR(F21="",G21=""),"",IF('N-Abschlag org. Düngung'!AJ21="",0,'N-Abschlag org. Düngung'!AJ21))</f>
        <v/>
      </c>
      <c r="AJ21" s="329" t="str">
        <f t="shared" si="5"/>
        <v/>
      </c>
      <c r="AK21" s="409" t="str">
        <f t="shared" si="6"/>
        <v/>
      </c>
      <c r="AL21" s="927" t="str">
        <f t="shared" si="7"/>
        <v/>
      </c>
      <c r="AM21" s="237"/>
      <c r="AN21" s="539" t="str">
        <f t="shared" si="8"/>
        <v/>
      </c>
      <c r="AO21" s="276"/>
      <c r="AP21" s="316"/>
      <c r="AQ21" s="316"/>
      <c r="AR21" s="234"/>
      <c r="AS21" s="234"/>
      <c r="AT21" s="234"/>
      <c r="AU21" s="234"/>
      <c r="AW21" s="235"/>
      <c r="BF21" s="235"/>
      <c r="BN21" s="235"/>
    </row>
    <row r="22" spans="1:66" s="145" customFormat="1">
      <c r="A22" s="463"/>
      <c r="B22" s="216"/>
      <c r="C22" s="287" t="str">
        <f>IF(B22="","",VLOOKUP(B22,Schlagliste!B:D,2,FALSE))</f>
        <v/>
      </c>
      <c r="D22" s="286" t="str">
        <f>IF(B22="","",VLOOKUP(B22,Schlagliste!B:D,3,FALSE))</f>
        <v/>
      </c>
      <c r="E22" s="501" t="str">
        <f>IF(B22="","",VLOOKUP(B22,Schlagliste!B:E,4,FALSE))</f>
        <v/>
      </c>
      <c r="F22" s="236"/>
      <c r="G22" s="217"/>
      <c r="H22" s="477" t="str">
        <f>IF(OR(G22="",F22=""),"",IF(AND(C22="ja",LEFT(G22,5)="ZF n."),0,(IF(F22="G",VLOOKUP(G22,'Tab 4+5 DüV+Abfuhr_G'!A:C,3,FALSE),IF(F22="A",VLOOKUP(G22,'Tab 2+3 DüV_A'!A:C,3,FALSE),VLOOKUP(G22,'H&amp;G LfL'!B:U,9,FALSE))))))</f>
        <v/>
      </c>
      <c r="I22" s="243" t="str">
        <f>IF(OR(F22="",G22=""),"",IF(F22="G",VLOOKUP(G22,'Tab 4+5 DüV+Abfuhr_G'!A:D,4,FALSE),IF(F22="A",VLOOKUP(G22,'Tab 2+3 DüV_A'!A:D,4,FALSE),VLOOKUP(G22,'H&amp;G LfL'!B:U,10,FALSE))))</f>
        <v/>
      </c>
      <c r="J22" s="341" t="str">
        <f>IF(OR(F22="",G22=""),"",IF(F22="G",VLOOKUP(G22,'Tab 4+5 DüV+Abfuhr_G'!A:B,2,FALSE),IF(F22="A",VLOOKUP(G22,'Tab 2+3 DüV_A'!A:B,2,FALSE),VLOOKUP(G22,'H&amp;G LfL'!B:X,2,FALSE))))</f>
        <v/>
      </c>
      <c r="K22" s="237"/>
      <c r="L22" s="918" t="str">
        <f t="shared" si="0"/>
        <v/>
      </c>
      <c r="M22" s="919" t="str">
        <f t="shared" si="1"/>
        <v/>
      </c>
      <c r="N22" s="919" t="str">
        <f>IF(OR(F22="",G22=""),"",IF(OR(F22="G",F22="HG"),"",IF(F22="A",VLOOKUP(G22,'Tab 2+3 DüV_A'!A:H,6,FALSE),VLOOKUP(G22,'H&amp;G LfL'!B:U,13,FALSE))))</f>
        <v/>
      </c>
      <c r="O22" s="919" t="str">
        <f>IF(OR(F22="",G22=""),"",IF(F22="G",VLOOKUP(G22,'Tab 4+5 DüV+Abfuhr_G'!A:J,8,FALSE),IF(F22="HG",VLOOKUP(G22,'H&amp;G LfL'!B:U,14,FALSE),"")))</f>
        <v/>
      </c>
      <c r="P22" s="919" t="str">
        <f>IF(OR(F22="",G22=""),"",IF(F22="G",VLOOKUP(G22,'Tab 4+5 DüV+Abfuhr_G'!A:J,9,FALSE),IF(F22="A",VLOOKUP(G22,'Tab 2+3 DüV_A'!A:H,7,FALSE),VLOOKUP(G22,'H&amp;G LfL'!B:U,15,FALSE))))</f>
        <v/>
      </c>
      <c r="Q22" s="921" t="str">
        <f>IF(OR(F22="",G22=""),"",IF(F22="G",VLOOKUP(G22,'Tab 4+5 DüV+Abfuhr_G'!A:J,10,FALSE),IF(F22="A",VLOOKUP(G22,'Tab 2+3 DüV_A'!A:H,8,FALSE),VLOOKUP(G22,'H&amp;G LfL'!B:U,16,FALSE))))</f>
        <v/>
      </c>
      <c r="R22" s="382" t="str">
        <f t="shared" si="2"/>
        <v/>
      </c>
      <c r="S22" s="342"/>
      <c r="T22" s="472" t="str">
        <f>IF(OR(F22="",G22=""),"",IF(OR(S22="",S22="nein",F22="A",F22="HG"),"0",VLOOKUP(S22,Verfrühung!A:B,2,FALSE)))</f>
        <v/>
      </c>
      <c r="U22" s="473" t="str">
        <f>IF(OR(F22="",G22=""),"",IF(F22="G",VLOOKUP(G22,'Tab 4+5 DüV+Abfuhr_G'!A:E,5,FALSE),IF(F22="A",VLOOKUP(G22,'Tab 2+3 DüV_A'!A:L,5,FALSE),VLOOKUP(G22,'H&amp;G LfL'!B:U,11,FALSE))))</f>
        <v/>
      </c>
      <c r="V22" s="349"/>
      <c r="W22" s="245"/>
      <c r="X22" s="343" t="str">
        <f t="shared" si="3"/>
        <v/>
      </c>
      <c r="Y22" s="536"/>
      <c r="Z22" s="481" t="str">
        <f>IF(OR(F22="",G22=""),"",IF(OR(F22="A",F22="HG",Y22=""),"0",-VLOOKUP(Y22,'Tab 4+5 DüV+Abfuhr_G'!A:N,6,FALSE)))</f>
        <v/>
      </c>
      <c r="AA22" s="305"/>
      <c r="AB22" s="304" t="str">
        <f t="shared" si="4"/>
        <v/>
      </c>
      <c r="AC22" s="305"/>
      <c r="AD22" s="481" t="str">
        <f>IF(OR(F22="",G22=""),"",IF(OR(AC22="nein",AC22="",Z22="",AA22="ja",Y22="",F22="A",F22="HG",Y22=""),"0",VLOOKUP(Y22,'Tab 4+5 DüV+Abfuhr_G'!A:G,7,FALSE)))</f>
        <v/>
      </c>
      <c r="AE22" s="541"/>
      <c r="AF22" s="472" t="str">
        <f>IF(OR(F22="",G22=""),"",IF(OR(F22="",G22="",AE22=""),0,IF(AND(F22="G",Y22=""),-VLOOKUP(AE22,'Tab 7 DüV_A-VF'!A:B,2,FALSE),IF(OR(F22="A",F22="HG"),-VLOOKUP(AE22,'Tab 7 DüV_A-VF'!A:B,2,FALSE),0))))</f>
        <v/>
      </c>
      <c r="AG22" s="538"/>
      <c r="AH22" s="475" t="str">
        <f>IF(OR(F22="",G22=""),"",IF(OR(F22="",G22="",AG22=""),0,IF(AND(F22="G",Y22=""),-VLOOKUP(AG22,'Tab 7 DüV_A-ZF'!A:B,2,FALSE),IF(OR(F22="A",F22="HG"),-VLOOKUP(AG22,'Tab 7 DüV_A-ZF'!A:B,2,FALSE),0))))</f>
        <v/>
      </c>
      <c r="AI22" s="348" t="str">
        <f>IF(OR(F22="",G22=""),"",IF('N-Abschlag org. Düngung'!AJ22="",0,'N-Abschlag org. Düngung'!AJ22))</f>
        <v/>
      </c>
      <c r="AJ22" s="329" t="str">
        <f t="shared" si="5"/>
        <v/>
      </c>
      <c r="AK22" s="409" t="str">
        <f t="shared" si="6"/>
        <v/>
      </c>
      <c r="AL22" s="927" t="str">
        <f t="shared" si="7"/>
        <v/>
      </c>
      <c r="AM22" s="237"/>
      <c r="AN22" s="539" t="str">
        <f t="shared" si="8"/>
        <v/>
      </c>
      <c r="AO22" s="276"/>
      <c r="AP22" s="316"/>
      <c r="AQ22" s="316"/>
      <c r="AR22" s="234"/>
      <c r="AS22" s="234"/>
      <c r="AT22" s="234"/>
      <c r="AU22" s="234"/>
      <c r="AW22" s="235"/>
      <c r="BF22" s="235"/>
      <c r="BN22" s="235"/>
    </row>
    <row r="23" spans="1:66" s="145" customFormat="1">
      <c r="A23" s="463"/>
      <c r="B23" s="216"/>
      <c r="C23" s="287" t="str">
        <f>IF(B23="","",VLOOKUP(B23,Schlagliste!B:D,2,FALSE))</f>
        <v/>
      </c>
      <c r="D23" s="286" t="str">
        <f>IF(B23="","",VLOOKUP(B23,Schlagliste!B:D,3,FALSE))</f>
        <v/>
      </c>
      <c r="E23" s="501" t="str">
        <f>IF(B23="","",VLOOKUP(B23,Schlagliste!B:E,4,FALSE))</f>
        <v/>
      </c>
      <c r="F23" s="236"/>
      <c r="G23" s="217"/>
      <c r="H23" s="477" t="str">
        <f>IF(OR(G23="",F23=""),"",IF(AND(C23="ja",LEFT(G23,5)="ZF n."),0,(IF(F23="G",VLOOKUP(G23,'Tab 4+5 DüV+Abfuhr_G'!A:C,3,FALSE),IF(F23="A",VLOOKUP(G23,'Tab 2+3 DüV_A'!A:C,3,FALSE),VLOOKUP(G23,'H&amp;G LfL'!B:U,9,FALSE))))))</f>
        <v/>
      </c>
      <c r="I23" s="243" t="str">
        <f>IF(OR(F23="",G23=""),"",IF(F23="G",VLOOKUP(G23,'Tab 4+5 DüV+Abfuhr_G'!A:D,4,FALSE),IF(F23="A",VLOOKUP(G23,'Tab 2+3 DüV_A'!A:D,4,FALSE),VLOOKUP(G23,'H&amp;G LfL'!B:U,10,FALSE))))</f>
        <v/>
      </c>
      <c r="J23" s="341" t="str">
        <f>IF(OR(F23="",G23=""),"",IF(F23="G",VLOOKUP(G23,'Tab 4+5 DüV+Abfuhr_G'!A:B,2,FALSE),IF(F23="A",VLOOKUP(G23,'Tab 2+3 DüV_A'!A:B,2,FALSE),VLOOKUP(G23,'H&amp;G LfL'!B:X,2,FALSE))))</f>
        <v/>
      </c>
      <c r="K23" s="237"/>
      <c r="L23" s="918" t="str">
        <f t="shared" si="0"/>
        <v/>
      </c>
      <c r="M23" s="919" t="str">
        <f t="shared" si="1"/>
        <v/>
      </c>
      <c r="N23" s="919" t="str">
        <f>IF(OR(F23="",G23=""),"",IF(OR(F23="G",F23="HG"),"",IF(F23="A",VLOOKUP(G23,'Tab 2+3 DüV_A'!A:H,6,FALSE),VLOOKUP(G23,'H&amp;G LfL'!B:U,13,FALSE))))</f>
        <v/>
      </c>
      <c r="O23" s="919" t="str">
        <f>IF(OR(F23="",G23=""),"",IF(F23="G",VLOOKUP(G23,'Tab 4+5 DüV+Abfuhr_G'!A:J,8,FALSE),IF(F23="HG",VLOOKUP(G23,'H&amp;G LfL'!B:U,14,FALSE),"")))</f>
        <v/>
      </c>
      <c r="P23" s="919" t="str">
        <f>IF(OR(F23="",G23=""),"",IF(F23="G",VLOOKUP(G23,'Tab 4+5 DüV+Abfuhr_G'!A:J,9,FALSE),IF(F23="A",VLOOKUP(G23,'Tab 2+3 DüV_A'!A:H,7,FALSE),VLOOKUP(G23,'H&amp;G LfL'!B:U,15,FALSE))))</f>
        <v/>
      </c>
      <c r="Q23" s="921" t="str">
        <f>IF(OR(F23="",G23=""),"",IF(F23="G",VLOOKUP(G23,'Tab 4+5 DüV+Abfuhr_G'!A:J,10,FALSE),IF(F23="A",VLOOKUP(G23,'Tab 2+3 DüV_A'!A:H,8,FALSE),VLOOKUP(G23,'H&amp;G LfL'!B:U,16,FALSE))))</f>
        <v/>
      </c>
      <c r="R23" s="382" t="str">
        <f t="shared" si="2"/>
        <v/>
      </c>
      <c r="S23" s="342"/>
      <c r="T23" s="472" t="str">
        <f>IF(OR(F23="",G23=""),"",IF(OR(S23="",S23="nein",F23="A",F23="HG"),"0",VLOOKUP(S23,Verfrühung!A:B,2,FALSE)))</f>
        <v/>
      </c>
      <c r="U23" s="473" t="str">
        <f>IF(OR(F23="",G23=""),"",IF(F23="G",VLOOKUP(G23,'Tab 4+5 DüV+Abfuhr_G'!A:E,5,FALSE),IF(F23="A",VLOOKUP(G23,'Tab 2+3 DüV_A'!A:L,5,FALSE),VLOOKUP(G23,'H&amp;G LfL'!B:U,11,FALSE))))</f>
        <v/>
      </c>
      <c r="V23" s="349"/>
      <c r="W23" s="245"/>
      <c r="X23" s="343" t="str">
        <f t="shared" si="3"/>
        <v/>
      </c>
      <c r="Y23" s="622"/>
      <c r="Z23" s="481" t="str">
        <f>IF(OR(F23="",G23=""),"",IF(OR(F23="A",F23="HG",Y23=""),"0",-VLOOKUP(Y23,'Tab 4+5 DüV+Abfuhr_G'!A:N,6,FALSE)))</f>
        <v/>
      </c>
      <c r="AA23" s="237"/>
      <c r="AB23" s="304" t="str">
        <f t="shared" si="4"/>
        <v/>
      </c>
      <c r="AC23" s="237"/>
      <c r="AD23" s="481" t="str">
        <f>IF(OR(F23="",G23=""),"",IF(OR(AC23="nein",AC23="",Z23="",AA23="ja",Y23="",F23="A",F23="HG",Y23=""),"0",VLOOKUP(Y23,'Tab 4+5 DüV+Abfuhr_G'!A:G,7,FALSE)))</f>
        <v/>
      </c>
      <c r="AE23" s="541"/>
      <c r="AF23" s="472" t="str">
        <f>IF(OR(F23="",G23=""),"",IF(OR(F23="",G23="",AE23=""),0,IF(AND(F23="G",Y23=""),-VLOOKUP(AE23,'Tab 7 DüV_A-VF'!A:B,2,FALSE),IF(OR(F23="A",F23="HG"),-VLOOKUP(AE23,'Tab 7 DüV_A-VF'!A:B,2,FALSE),0))))</f>
        <v/>
      </c>
      <c r="AG23" s="538"/>
      <c r="AH23" s="475" t="str">
        <f>IF(OR(F23="",G23=""),"",IF(OR(F23="",G23="",AG23=""),0,IF(AND(F23="G",Y23=""),-VLOOKUP(AG23,'Tab 7 DüV_A-ZF'!A:B,2,FALSE),IF(OR(F23="A",F23="HG"),-VLOOKUP(AG23,'Tab 7 DüV_A-ZF'!A:B,2,FALSE),0))))</f>
        <v/>
      </c>
      <c r="AI23" s="348" t="str">
        <f>IF(OR(F23="",G23=""),"",IF('N-Abschlag org. Düngung'!AJ23="",0,'N-Abschlag org. Düngung'!AJ23))</f>
        <v/>
      </c>
      <c r="AJ23" s="329" t="str">
        <f t="shared" si="5"/>
        <v/>
      </c>
      <c r="AK23" s="409" t="str">
        <f t="shared" si="6"/>
        <v/>
      </c>
      <c r="AL23" s="927" t="str">
        <f t="shared" si="7"/>
        <v/>
      </c>
      <c r="AM23" s="237"/>
      <c r="AN23" s="539" t="str">
        <f t="shared" si="8"/>
        <v/>
      </c>
      <c r="AO23" s="276"/>
      <c r="AP23" s="316"/>
      <c r="AQ23" s="316"/>
      <c r="AR23" s="234"/>
      <c r="AS23" s="234"/>
      <c r="AT23" s="234"/>
      <c r="AU23" s="234"/>
      <c r="AW23" s="235"/>
      <c r="BF23" s="235"/>
      <c r="BN23" s="235"/>
    </row>
    <row r="24" spans="1:66" s="145" customFormat="1">
      <c r="A24" s="463"/>
      <c r="B24" s="216"/>
      <c r="C24" s="287" t="str">
        <f>IF(B24="","",VLOOKUP(B24,Schlagliste!B:D,2,FALSE))</f>
        <v/>
      </c>
      <c r="D24" s="286" t="str">
        <f>IF(B24="","",VLOOKUP(B24,Schlagliste!B:D,3,FALSE))</f>
        <v/>
      </c>
      <c r="E24" s="501" t="str">
        <f>IF(B24="","",VLOOKUP(B24,Schlagliste!B:E,4,FALSE))</f>
        <v/>
      </c>
      <c r="F24" s="236"/>
      <c r="G24" s="217"/>
      <c r="H24" s="477" t="str">
        <f>IF(OR(G24="",F24=""),"",IF(AND(C24="ja",LEFT(G24,5)="ZF n."),0,(IF(F24="G",VLOOKUP(G24,'Tab 4+5 DüV+Abfuhr_G'!A:C,3,FALSE),IF(F24="A",VLOOKUP(G24,'Tab 2+3 DüV_A'!A:C,3,FALSE),VLOOKUP(G24,'H&amp;G LfL'!B:U,9,FALSE))))))</f>
        <v/>
      </c>
      <c r="I24" s="243" t="str">
        <f>IF(OR(F24="",G24=""),"",IF(F24="G",VLOOKUP(G24,'Tab 4+5 DüV+Abfuhr_G'!A:D,4,FALSE),IF(F24="A",VLOOKUP(G24,'Tab 2+3 DüV_A'!A:D,4,FALSE),VLOOKUP(G24,'H&amp;G LfL'!B:U,10,FALSE))))</f>
        <v/>
      </c>
      <c r="J24" s="341" t="str">
        <f>IF(OR(F24="",G24=""),"",IF(F24="G",VLOOKUP(G24,'Tab 4+5 DüV+Abfuhr_G'!A:B,2,FALSE),IF(F24="A",VLOOKUP(G24,'Tab 2+3 DüV_A'!A:B,2,FALSE),VLOOKUP(G24,'H&amp;G LfL'!B:X,2,FALSE))))</f>
        <v/>
      </c>
      <c r="K24" s="237"/>
      <c r="L24" s="918" t="str">
        <f t="shared" si="0"/>
        <v/>
      </c>
      <c r="M24" s="919" t="str">
        <f t="shared" si="1"/>
        <v/>
      </c>
      <c r="N24" s="919" t="str">
        <f>IF(OR(F24="",G24=""),"",IF(OR(F24="G",F24="HG"),"",IF(F24="A",VLOOKUP(G24,'Tab 2+3 DüV_A'!A:H,6,FALSE),VLOOKUP(G24,'H&amp;G LfL'!B:U,13,FALSE))))</f>
        <v/>
      </c>
      <c r="O24" s="919" t="str">
        <f>IF(OR(F24="",G24=""),"",IF(F24="G",VLOOKUP(G24,'Tab 4+5 DüV+Abfuhr_G'!A:J,8,FALSE),IF(F24="HG",VLOOKUP(G24,'H&amp;G LfL'!B:U,14,FALSE),"")))</f>
        <v/>
      </c>
      <c r="P24" s="919" t="str">
        <f>IF(OR(F24="",G24=""),"",IF(F24="G",VLOOKUP(G24,'Tab 4+5 DüV+Abfuhr_G'!A:J,9,FALSE),IF(F24="A",VLOOKUP(G24,'Tab 2+3 DüV_A'!A:H,7,FALSE),VLOOKUP(G24,'H&amp;G LfL'!B:U,15,FALSE))))</f>
        <v/>
      </c>
      <c r="Q24" s="921" t="str">
        <f>IF(OR(F24="",G24=""),"",IF(F24="G",VLOOKUP(G24,'Tab 4+5 DüV+Abfuhr_G'!A:J,10,FALSE),IF(F24="A",VLOOKUP(G24,'Tab 2+3 DüV_A'!A:H,8,FALSE),VLOOKUP(G24,'H&amp;G LfL'!B:U,16,FALSE))))</f>
        <v/>
      </c>
      <c r="R24" s="382" t="str">
        <f t="shared" si="2"/>
        <v/>
      </c>
      <c r="S24" s="342"/>
      <c r="T24" s="472" t="str">
        <f>IF(OR(F24="",G24=""),"",IF(OR(S24="",S24="nein",F24="A",F24="HG"),"0",VLOOKUP(S24,Verfrühung!A:B,2,FALSE)))</f>
        <v/>
      </c>
      <c r="U24" s="473" t="str">
        <f>IF(OR(F24="",G24=""),"",IF(F24="G",VLOOKUP(G24,'Tab 4+5 DüV+Abfuhr_G'!A:E,5,FALSE),IF(F24="A",VLOOKUP(G24,'Tab 2+3 DüV_A'!A:L,5,FALSE),VLOOKUP(G24,'H&amp;G LfL'!B:U,11,FALSE))))</f>
        <v/>
      </c>
      <c r="V24" s="349"/>
      <c r="W24" s="245"/>
      <c r="X24" s="343" t="str">
        <f t="shared" si="3"/>
        <v/>
      </c>
      <c r="Y24" s="536"/>
      <c r="Z24" s="481" t="str">
        <f>IF(OR(F24="",G24=""),"",IF(OR(F24="A",F24="HG",Y24=""),"0",-VLOOKUP(Y24,'Tab 4+5 DüV+Abfuhr_G'!A:N,6,FALSE)))</f>
        <v/>
      </c>
      <c r="AA24" s="305"/>
      <c r="AB24" s="304" t="str">
        <f t="shared" si="4"/>
        <v/>
      </c>
      <c r="AC24" s="305"/>
      <c r="AD24" s="481" t="str">
        <f>IF(OR(F24="",G24=""),"",IF(OR(AC24="nein",AC24="",Z24="",AA24="ja",Y24="",F24="A",F24="HG",Y24=""),"0",VLOOKUP(Y24,'Tab 4+5 DüV+Abfuhr_G'!A:G,7,FALSE)))</f>
        <v/>
      </c>
      <c r="AE24" s="541"/>
      <c r="AF24" s="472" t="str">
        <f>IF(OR(F24="",G24=""),"",IF(OR(F24="",G24="",AE24=""),0,IF(AND(F24="G",Y24=""),-VLOOKUP(AE24,'Tab 7 DüV_A-VF'!A:B,2,FALSE),IF(OR(F24="A",F24="HG"),-VLOOKUP(AE24,'Tab 7 DüV_A-VF'!A:B,2,FALSE),0))))</f>
        <v/>
      </c>
      <c r="AG24" s="538"/>
      <c r="AH24" s="475" t="str">
        <f>IF(OR(F24="",G24=""),"",IF(OR(F24="",G24="",AG24=""),0,IF(AND(F24="G",Y24=""),-VLOOKUP(AG24,'Tab 7 DüV_A-ZF'!A:B,2,FALSE),IF(OR(F24="A",F24="HG"),-VLOOKUP(AG24,'Tab 7 DüV_A-ZF'!A:B,2,FALSE),0))))</f>
        <v/>
      </c>
      <c r="AI24" s="348" t="str">
        <f>IF(OR(F24="",G24=""),"",IF('N-Abschlag org. Düngung'!AJ24="",0,'N-Abschlag org. Düngung'!AJ24))</f>
        <v/>
      </c>
      <c r="AJ24" s="329" t="str">
        <f t="shared" si="5"/>
        <v/>
      </c>
      <c r="AK24" s="409" t="str">
        <f t="shared" si="6"/>
        <v/>
      </c>
      <c r="AL24" s="927" t="str">
        <f t="shared" si="7"/>
        <v/>
      </c>
      <c r="AM24" s="237"/>
      <c r="AN24" s="539" t="str">
        <f t="shared" si="8"/>
        <v/>
      </c>
      <c r="AO24" s="276"/>
      <c r="AP24" s="316"/>
      <c r="AQ24" s="316"/>
      <c r="AR24" s="234"/>
      <c r="AS24" s="234"/>
      <c r="AT24" s="234"/>
      <c r="AU24" s="234"/>
      <c r="AW24" s="235"/>
      <c r="BF24" s="235"/>
      <c r="BN24" s="235"/>
    </row>
    <row r="25" spans="1:66" s="145" customFormat="1">
      <c r="A25" s="463"/>
      <c r="B25" s="216"/>
      <c r="C25" s="287" t="str">
        <f>IF(B25="","",VLOOKUP(B25,Schlagliste!B:D,2,FALSE))</f>
        <v/>
      </c>
      <c r="D25" s="286" t="str">
        <f>IF(B25="","",VLOOKUP(B25,Schlagliste!B:D,3,FALSE))</f>
        <v/>
      </c>
      <c r="E25" s="501" t="str">
        <f>IF(B25="","",VLOOKUP(B25,Schlagliste!B:E,4,FALSE))</f>
        <v/>
      </c>
      <c r="F25" s="236"/>
      <c r="G25" s="217"/>
      <c r="H25" s="477" t="str">
        <f>IF(OR(G25="",F25=""),"",IF(AND(C25="ja",LEFT(G25,5)="ZF n."),0,(IF(F25="G",VLOOKUP(G25,'Tab 4+5 DüV+Abfuhr_G'!A:C,3,FALSE),IF(F25="A",VLOOKUP(G25,'Tab 2+3 DüV_A'!A:C,3,FALSE),VLOOKUP(G25,'H&amp;G LfL'!B:U,9,FALSE))))))</f>
        <v/>
      </c>
      <c r="I25" s="243" t="str">
        <f>IF(OR(F25="",G25=""),"",IF(F25="G",VLOOKUP(G25,'Tab 4+5 DüV+Abfuhr_G'!A:D,4,FALSE),IF(F25="A",VLOOKUP(G25,'Tab 2+3 DüV_A'!A:D,4,FALSE),VLOOKUP(G25,'H&amp;G LfL'!B:U,10,FALSE))))</f>
        <v/>
      </c>
      <c r="J25" s="341" t="str">
        <f>IF(OR(F25="",G25=""),"",IF(F25="G",VLOOKUP(G25,'Tab 4+5 DüV+Abfuhr_G'!A:B,2,FALSE),IF(F25="A",VLOOKUP(G25,'Tab 2+3 DüV_A'!A:B,2,FALSE),VLOOKUP(G25,'H&amp;G LfL'!B:X,2,FALSE))))</f>
        <v/>
      </c>
      <c r="K25" s="237"/>
      <c r="L25" s="918" t="str">
        <f t="shared" si="0"/>
        <v/>
      </c>
      <c r="M25" s="919" t="str">
        <f t="shared" si="1"/>
        <v/>
      </c>
      <c r="N25" s="919" t="str">
        <f>IF(OR(F25="",G25=""),"",IF(OR(F25="G",F25="HG"),"",IF(F25="A",VLOOKUP(G25,'Tab 2+3 DüV_A'!A:H,6,FALSE),VLOOKUP(G25,'H&amp;G LfL'!B:U,13,FALSE))))</f>
        <v/>
      </c>
      <c r="O25" s="919" t="str">
        <f>IF(OR(F25="",G25=""),"",IF(F25="G",VLOOKUP(G25,'Tab 4+5 DüV+Abfuhr_G'!A:J,8,FALSE),IF(F25="HG",VLOOKUP(G25,'H&amp;G LfL'!B:U,14,FALSE),"")))</f>
        <v/>
      </c>
      <c r="P25" s="919" t="str">
        <f>IF(OR(F25="",G25=""),"",IF(F25="G",VLOOKUP(G25,'Tab 4+5 DüV+Abfuhr_G'!A:J,9,FALSE),IF(F25="A",VLOOKUP(G25,'Tab 2+3 DüV_A'!A:H,7,FALSE),VLOOKUP(G25,'H&amp;G LfL'!B:U,15,FALSE))))</f>
        <v/>
      </c>
      <c r="Q25" s="921" t="str">
        <f>IF(OR(F25="",G25=""),"",IF(F25="G",VLOOKUP(G25,'Tab 4+5 DüV+Abfuhr_G'!A:J,10,FALSE),IF(F25="A",VLOOKUP(G25,'Tab 2+3 DüV_A'!A:H,8,FALSE),VLOOKUP(G25,'H&amp;G LfL'!B:U,16,FALSE))))</f>
        <v/>
      </c>
      <c r="R25" s="382" t="str">
        <f t="shared" si="2"/>
        <v/>
      </c>
      <c r="S25" s="342"/>
      <c r="T25" s="472" t="str">
        <f>IF(OR(F25="",G25=""),"",IF(OR(S25="",S25="nein",F25="A",F25="HG"),"0",VLOOKUP(S25,Verfrühung!A:B,2,FALSE)))</f>
        <v/>
      </c>
      <c r="U25" s="473" t="str">
        <f>IF(OR(F25="",G25=""),"",IF(F25="G",VLOOKUP(G25,'Tab 4+5 DüV+Abfuhr_G'!A:E,5,FALSE),IF(F25="A",VLOOKUP(G25,'Tab 2+3 DüV_A'!A:L,5,FALSE),VLOOKUP(G25,'H&amp;G LfL'!B:U,11,FALSE))))</f>
        <v/>
      </c>
      <c r="V25" s="349"/>
      <c r="W25" s="245"/>
      <c r="X25" s="343" t="str">
        <f t="shared" si="3"/>
        <v/>
      </c>
      <c r="Y25" s="536"/>
      <c r="Z25" s="481" t="str">
        <f>IF(OR(F25="",G25=""),"",IF(OR(F25="A",F25="HG",Y25=""),"0",-VLOOKUP(Y25,'Tab 4+5 DüV+Abfuhr_G'!A:N,6,FALSE)))</f>
        <v/>
      </c>
      <c r="AA25" s="305"/>
      <c r="AB25" s="304" t="str">
        <f t="shared" si="4"/>
        <v/>
      </c>
      <c r="AC25" s="305"/>
      <c r="AD25" s="481" t="str">
        <f>IF(OR(F25="",G25=""),"",IF(OR(AC25="nein",AC25="",Z25="",AA25="ja",Y25="",F25="A",F25="HG",Y25=""),"0",VLOOKUP(Y25,'Tab 4+5 DüV+Abfuhr_G'!A:G,7,FALSE)))</f>
        <v/>
      </c>
      <c r="AE25" s="541"/>
      <c r="AF25" s="472" t="str">
        <f>IF(OR(F25="",G25=""),"",IF(OR(F25="",G25="",AE25=""),0,IF(AND(F25="G",Y25=""),-VLOOKUP(AE25,'Tab 7 DüV_A-VF'!A:B,2,FALSE),IF(OR(F25="A",F25="HG"),-VLOOKUP(AE25,'Tab 7 DüV_A-VF'!A:B,2,FALSE),0))))</f>
        <v/>
      </c>
      <c r="AG25" s="538"/>
      <c r="AH25" s="475" t="str">
        <f>IF(OR(F25="",G25=""),"",IF(OR(F25="",G25="",AG25=""),0,IF(AND(F25="G",Y25=""),-VLOOKUP(AG25,'Tab 7 DüV_A-ZF'!A:B,2,FALSE),IF(OR(F25="A",F25="HG"),-VLOOKUP(AG25,'Tab 7 DüV_A-ZF'!A:B,2,FALSE),0))))</f>
        <v/>
      </c>
      <c r="AI25" s="348" t="str">
        <f>IF(OR(F25="",G25=""),"",IF('N-Abschlag org. Düngung'!AJ25="",0,'N-Abschlag org. Düngung'!AJ25))</f>
        <v/>
      </c>
      <c r="AJ25" s="329" t="str">
        <f t="shared" si="5"/>
        <v/>
      </c>
      <c r="AK25" s="409" t="str">
        <f t="shared" si="6"/>
        <v/>
      </c>
      <c r="AL25" s="927" t="str">
        <f t="shared" si="7"/>
        <v/>
      </c>
      <c r="AM25" s="237"/>
      <c r="AN25" s="539" t="str">
        <f t="shared" si="8"/>
        <v/>
      </c>
      <c r="AO25" s="276"/>
      <c r="AP25" s="316"/>
      <c r="AQ25" s="316"/>
      <c r="AR25" s="234"/>
      <c r="AS25" s="234"/>
      <c r="AT25" s="234"/>
      <c r="AU25" s="234"/>
      <c r="AW25" s="235"/>
      <c r="BF25" s="235"/>
      <c r="BN25" s="235"/>
    </row>
    <row r="26" spans="1:66" s="145" customFormat="1">
      <c r="A26" s="463"/>
      <c r="B26" s="216"/>
      <c r="C26" s="287" t="str">
        <f>IF(B26="","",VLOOKUP(B26,Schlagliste!B:D,2,FALSE))</f>
        <v/>
      </c>
      <c r="D26" s="286" t="str">
        <f>IF(B26="","",VLOOKUP(B26,Schlagliste!B:D,3,FALSE))</f>
        <v/>
      </c>
      <c r="E26" s="501" t="str">
        <f>IF(B26="","",VLOOKUP(B26,Schlagliste!B:E,4,FALSE))</f>
        <v/>
      </c>
      <c r="F26" s="236"/>
      <c r="G26" s="217"/>
      <c r="H26" s="477" t="str">
        <f>IF(OR(G26="",F26=""),"",IF(AND(C26="ja",LEFT(G26,5)="ZF n."),0,(IF(F26="G",VLOOKUP(G26,'Tab 4+5 DüV+Abfuhr_G'!A:C,3,FALSE),IF(F26="A",VLOOKUP(G26,'Tab 2+3 DüV_A'!A:C,3,FALSE),VLOOKUP(G26,'H&amp;G LfL'!B:U,9,FALSE))))))</f>
        <v/>
      </c>
      <c r="I26" s="243" t="str">
        <f>IF(OR(F26="",G26=""),"",IF(F26="G",VLOOKUP(G26,'Tab 4+5 DüV+Abfuhr_G'!A:D,4,FALSE),IF(F26="A",VLOOKUP(G26,'Tab 2+3 DüV_A'!A:D,4,FALSE),VLOOKUP(G26,'H&amp;G LfL'!B:U,10,FALSE))))</f>
        <v/>
      </c>
      <c r="J26" s="341" t="str">
        <f>IF(OR(F26="",G26=""),"",IF(F26="G",VLOOKUP(G26,'Tab 4+5 DüV+Abfuhr_G'!A:B,2,FALSE),IF(F26="A",VLOOKUP(G26,'Tab 2+3 DüV_A'!A:B,2,FALSE),VLOOKUP(G26,'H&amp;G LfL'!B:X,2,FALSE))))</f>
        <v/>
      </c>
      <c r="K26" s="237"/>
      <c r="L26" s="918" t="str">
        <f t="shared" si="0"/>
        <v/>
      </c>
      <c r="M26" s="919" t="str">
        <f t="shared" si="1"/>
        <v/>
      </c>
      <c r="N26" s="919" t="str">
        <f>IF(OR(F26="",G26=""),"",IF(OR(F26="G",F26="HG"),"",IF(F26="A",VLOOKUP(G26,'Tab 2+3 DüV_A'!A:H,6,FALSE),VLOOKUP(G26,'H&amp;G LfL'!B:U,13,FALSE))))</f>
        <v/>
      </c>
      <c r="O26" s="919" t="str">
        <f>IF(OR(F26="",G26=""),"",IF(F26="G",VLOOKUP(G26,'Tab 4+5 DüV+Abfuhr_G'!A:J,8,FALSE),IF(F26="HG",VLOOKUP(G26,'H&amp;G LfL'!B:U,14,FALSE),"")))</f>
        <v/>
      </c>
      <c r="P26" s="919" t="str">
        <f>IF(OR(F26="",G26=""),"",IF(F26="G",VLOOKUP(G26,'Tab 4+5 DüV+Abfuhr_G'!A:J,9,FALSE),IF(F26="A",VLOOKUP(G26,'Tab 2+3 DüV_A'!A:H,7,FALSE),VLOOKUP(G26,'H&amp;G LfL'!B:U,15,FALSE))))</f>
        <v/>
      </c>
      <c r="Q26" s="921" t="str">
        <f>IF(OR(F26="",G26=""),"",IF(F26="G",VLOOKUP(G26,'Tab 4+5 DüV+Abfuhr_G'!A:J,10,FALSE),IF(F26="A",VLOOKUP(G26,'Tab 2+3 DüV_A'!A:H,8,FALSE),VLOOKUP(G26,'H&amp;G LfL'!B:U,16,FALSE))))</f>
        <v/>
      </c>
      <c r="R26" s="382" t="str">
        <f t="shared" si="2"/>
        <v/>
      </c>
      <c r="S26" s="342"/>
      <c r="T26" s="472" t="str">
        <f>IF(OR(F26="",G26=""),"",IF(OR(S26="",S26="nein",F26="A",F26="HG"),"0",VLOOKUP(S26,Verfrühung!A:B,2,FALSE)))</f>
        <v/>
      </c>
      <c r="U26" s="473" t="str">
        <f>IF(OR(F26="",G26=""),"",IF(F26="G",VLOOKUP(G26,'Tab 4+5 DüV+Abfuhr_G'!A:E,5,FALSE),IF(F26="A",VLOOKUP(G26,'Tab 2+3 DüV_A'!A:L,5,FALSE),VLOOKUP(G26,'H&amp;G LfL'!B:U,11,FALSE))))</f>
        <v/>
      </c>
      <c r="V26" s="349"/>
      <c r="W26" s="245"/>
      <c r="X26" s="343" t="str">
        <f t="shared" si="3"/>
        <v/>
      </c>
      <c r="Y26" s="536"/>
      <c r="Z26" s="481" t="str">
        <f>IF(OR(F26="",G26=""),"",IF(OR(F26="A",F26="HG",Y26=""),"0",-VLOOKUP(Y26,'Tab 4+5 DüV+Abfuhr_G'!A:N,6,FALSE)))</f>
        <v/>
      </c>
      <c r="AA26" s="305"/>
      <c r="AB26" s="304" t="str">
        <f t="shared" si="4"/>
        <v/>
      </c>
      <c r="AC26" s="305"/>
      <c r="AD26" s="481" t="str">
        <f>IF(OR(F26="",G26=""),"",IF(OR(AC26="nein",AC26="",Z26="",AA26="ja",Y26="",F26="A",F26="HG",Y26=""),"0",VLOOKUP(Y26,'Tab 4+5 DüV+Abfuhr_G'!A:G,7,FALSE)))</f>
        <v/>
      </c>
      <c r="AE26" s="541"/>
      <c r="AF26" s="472" t="str">
        <f>IF(OR(F26="",G26=""),"",IF(OR(F26="",G26="",AE26=""),0,IF(AND(F26="G",Y26=""),-VLOOKUP(AE26,'Tab 7 DüV_A-VF'!A:B,2,FALSE),IF(OR(F26="A",F26="HG"),-VLOOKUP(AE26,'Tab 7 DüV_A-VF'!A:B,2,FALSE),0))))</f>
        <v/>
      </c>
      <c r="AG26" s="538"/>
      <c r="AH26" s="475" t="str">
        <f>IF(OR(F26="",G26=""),"",IF(OR(F26="",G26="",AG26=""),0,IF(AND(F26="G",Y26=""),-VLOOKUP(AG26,'Tab 7 DüV_A-ZF'!A:B,2,FALSE),IF(OR(F26="A",F26="HG"),-VLOOKUP(AG26,'Tab 7 DüV_A-ZF'!A:B,2,FALSE),0))))</f>
        <v/>
      </c>
      <c r="AI26" s="348" t="str">
        <f>IF(OR(F26="",G26=""),"",IF('N-Abschlag org. Düngung'!AJ26="",0,'N-Abschlag org. Düngung'!AJ26))</f>
        <v/>
      </c>
      <c r="AJ26" s="329" t="str">
        <f t="shared" si="5"/>
        <v/>
      </c>
      <c r="AK26" s="409" t="str">
        <f t="shared" si="6"/>
        <v/>
      </c>
      <c r="AL26" s="927" t="str">
        <f t="shared" si="7"/>
        <v/>
      </c>
      <c r="AM26" s="237"/>
      <c r="AN26" s="539" t="str">
        <f t="shared" si="8"/>
        <v/>
      </c>
      <c r="AO26" s="276"/>
      <c r="AP26" s="316"/>
      <c r="AQ26" s="316"/>
      <c r="AR26" s="234"/>
      <c r="AS26" s="234"/>
      <c r="AT26" s="234"/>
      <c r="AU26" s="234"/>
      <c r="AW26" s="235"/>
      <c r="BF26" s="235"/>
      <c r="BN26" s="235"/>
    </row>
    <row r="27" spans="1:66" s="145" customFormat="1">
      <c r="A27" s="463"/>
      <c r="B27" s="216"/>
      <c r="C27" s="287" t="str">
        <f>IF(B27="","",VLOOKUP(B27,Schlagliste!B:D,2,FALSE))</f>
        <v/>
      </c>
      <c r="D27" s="286" t="str">
        <f>IF(B27="","",VLOOKUP(B27,Schlagliste!B:D,3,FALSE))</f>
        <v/>
      </c>
      <c r="E27" s="501" t="str">
        <f>IF(B27="","",VLOOKUP(B27,Schlagliste!B:E,4,FALSE))</f>
        <v/>
      </c>
      <c r="F27" s="236"/>
      <c r="G27" s="217"/>
      <c r="H27" s="477" t="str">
        <f>IF(OR(G27="",F27=""),"",IF(AND(C27="ja",LEFT(G27,5)="ZF n."),0,(IF(F27="G",VLOOKUP(G27,'Tab 4+5 DüV+Abfuhr_G'!A:C,3,FALSE),IF(F27="A",VLOOKUP(G27,'Tab 2+3 DüV_A'!A:C,3,FALSE),VLOOKUP(G27,'H&amp;G LfL'!B:U,9,FALSE))))))</f>
        <v/>
      </c>
      <c r="I27" s="243" t="str">
        <f>IF(OR(F27="",G27=""),"",IF(F27="G",VLOOKUP(G27,'Tab 4+5 DüV+Abfuhr_G'!A:D,4,FALSE),IF(F27="A",VLOOKUP(G27,'Tab 2+3 DüV_A'!A:D,4,FALSE),VLOOKUP(G27,'H&amp;G LfL'!B:U,10,FALSE))))</f>
        <v/>
      </c>
      <c r="J27" s="341" t="str">
        <f>IF(OR(F27="",G27=""),"",IF(F27="G",VLOOKUP(G27,'Tab 4+5 DüV+Abfuhr_G'!A:B,2,FALSE),IF(F27="A",VLOOKUP(G27,'Tab 2+3 DüV_A'!A:B,2,FALSE),VLOOKUP(G27,'H&amp;G LfL'!B:X,2,FALSE))))</f>
        <v/>
      </c>
      <c r="K27" s="237"/>
      <c r="L27" s="918" t="str">
        <f t="shared" si="0"/>
        <v/>
      </c>
      <c r="M27" s="919" t="str">
        <f t="shared" si="1"/>
        <v/>
      </c>
      <c r="N27" s="919" t="str">
        <f>IF(OR(F27="",G27=""),"",IF(OR(F27="G",F27="HG"),"",IF(F27="A",VLOOKUP(G27,'Tab 2+3 DüV_A'!A:H,6,FALSE),VLOOKUP(G27,'H&amp;G LfL'!B:U,13,FALSE))))</f>
        <v/>
      </c>
      <c r="O27" s="919" t="str">
        <f>IF(OR(F27="",G27=""),"",IF(F27="G",VLOOKUP(G27,'Tab 4+5 DüV+Abfuhr_G'!A:J,8,FALSE),IF(F27="HG",VLOOKUP(G27,'H&amp;G LfL'!B:U,14,FALSE),"")))</f>
        <v/>
      </c>
      <c r="P27" s="919" t="str">
        <f>IF(OR(F27="",G27=""),"",IF(F27="G",VLOOKUP(G27,'Tab 4+5 DüV+Abfuhr_G'!A:J,9,FALSE),IF(F27="A",VLOOKUP(G27,'Tab 2+3 DüV_A'!A:H,7,FALSE),VLOOKUP(G27,'H&amp;G LfL'!B:U,15,FALSE))))</f>
        <v/>
      </c>
      <c r="Q27" s="921" t="str">
        <f>IF(OR(F27="",G27=""),"",IF(F27="G",VLOOKUP(G27,'Tab 4+5 DüV+Abfuhr_G'!A:J,10,FALSE),IF(F27="A",VLOOKUP(G27,'Tab 2+3 DüV_A'!A:H,8,FALSE),VLOOKUP(G27,'H&amp;G LfL'!B:U,16,FALSE))))</f>
        <v/>
      </c>
      <c r="R27" s="382" t="str">
        <f t="shared" si="2"/>
        <v/>
      </c>
      <c r="S27" s="342"/>
      <c r="T27" s="472" t="str">
        <f>IF(OR(F27="",G27=""),"",IF(OR(S27="",S27="nein",F27="A",F27="HG"),"0",VLOOKUP(S27,Verfrühung!A:B,2,FALSE)))</f>
        <v/>
      </c>
      <c r="U27" s="473" t="str">
        <f>IF(OR(F27="",G27=""),"",IF(F27="G",VLOOKUP(G27,'Tab 4+5 DüV+Abfuhr_G'!A:E,5,FALSE),IF(F27="A",VLOOKUP(G27,'Tab 2+3 DüV_A'!A:L,5,FALSE),VLOOKUP(G27,'H&amp;G LfL'!B:U,11,FALSE))))</f>
        <v/>
      </c>
      <c r="V27" s="349"/>
      <c r="W27" s="245"/>
      <c r="X27" s="343" t="str">
        <f t="shared" si="3"/>
        <v/>
      </c>
      <c r="Y27" s="536"/>
      <c r="Z27" s="481" t="str">
        <f>IF(OR(F27="",G27=""),"",IF(OR(F27="A",F27="HG",Y27=""),"0",-VLOOKUP(Y27,'Tab 4+5 DüV+Abfuhr_G'!A:N,6,FALSE)))</f>
        <v/>
      </c>
      <c r="AA27" s="305"/>
      <c r="AB27" s="304" t="str">
        <f t="shared" si="4"/>
        <v/>
      </c>
      <c r="AC27" s="305"/>
      <c r="AD27" s="481" t="str">
        <f>IF(OR(F27="",G27=""),"",IF(OR(AC27="nein",AC27="",Z27="",AA27="ja",Y27="",F27="A",F27="HG",Y27=""),"0",VLOOKUP(Y27,'Tab 4+5 DüV+Abfuhr_G'!A:G,7,FALSE)))</f>
        <v/>
      </c>
      <c r="AE27" s="541"/>
      <c r="AF27" s="472" t="str">
        <f>IF(OR(F27="",G27=""),"",IF(OR(F27="",G27="",AE27=""),0,IF(AND(F27="G",Y27=""),-VLOOKUP(AE27,'Tab 7 DüV_A-VF'!A:B,2,FALSE),IF(OR(F27="A",F27="HG"),-VLOOKUP(AE27,'Tab 7 DüV_A-VF'!A:B,2,FALSE),0))))</f>
        <v/>
      </c>
      <c r="AG27" s="538"/>
      <c r="AH27" s="475" t="str">
        <f>IF(OR(F27="",G27=""),"",IF(OR(F27="",G27="",AG27=""),0,IF(AND(F27="G",Y27=""),-VLOOKUP(AG27,'Tab 7 DüV_A-ZF'!A:B,2,FALSE),IF(OR(F27="A",F27="HG"),-VLOOKUP(AG27,'Tab 7 DüV_A-ZF'!A:B,2,FALSE),0))))</f>
        <v/>
      </c>
      <c r="AI27" s="348" t="str">
        <f>IF(OR(F27="",G27=""),"",IF('N-Abschlag org. Düngung'!AJ27="",0,'N-Abschlag org. Düngung'!AJ27))</f>
        <v/>
      </c>
      <c r="AJ27" s="329" t="str">
        <f t="shared" si="5"/>
        <v/>
      </c>
      <c r="AK27" s="409" t="str">
        <f t="shared" si="6"/>
        <v/>
      </c>
      <c r="AL27" s="927" t="str">
        <f t="shared" si="7"/>
        <v/>
      </c>
      <c r="AM27" s="237"/>
      <c r="AN27" s="539" t="str">
        <f t="shared" si="8"/>
        <v/>
      </c>
      <c r="AO27" s="276"/>
      <c r="AP27" s="316"/>
      <c r="AQ27" s="316"/>
      <c r="AR27" s="234"/>
      <c r="AS27" s="234"/>
      <c r="AT27" s="234"/>
      <c r="AU27" s="234"/>
      <c r="AW27" s="235"/>
      <c r="BF27" s="235"/>
      <c r="BN27" s="235"/>
    </row>
    <row r="28" spans="1:66" s="145" customFormat="1">
      <c r="A28" s="463"/>
      <c r="B28" s="216"/>
      <c r="C28" s="287" t="str">
        <f>IF(B28="","",VLOOKUP(B28,Schlagliste!B:D,2,FALSE))</f>
        <v/>
      </c>
      <c r="D28" s="286" t="str">
        <f>IF(B28="","",VLOOKUP(B28,Schlagliste!B:D,3,FALSE))</f>
        <v/>
      </c>
      <c r="E28" s="501" t="str">
        <f>IF(B28="","",VLOOKUP(B28,Schlagliste!B:E,4,FALSE))</f>
        <v/>
      </c>
      <c r="F28" s="236"/>
      <c r="G28" s="217"/>
      <c r="H28" s="477" t="str">
        <f>IF(OR(G28="",F28=""),"",IF(AND(C28="ja",LEFT(G28,5)="ZF n."),0,(IF(F28="G",VLOOKUP(G28,'Tab 4+5 DüV+Abfuhr_G'!A:C,3,FALSE),IF(F28="A",VLOOKUP(G28,'Tab 2+3 DüV_A'!A:C,3,FALSE),VLOOKUP(G28,'H&amp;G LfL'!B:U,9,FALSE))))))</f>
        <v/>
      </c>
      <c r="I28" s="243" t="str">
        <f>IF(OR(F28="",G28=""),"",IF(F28="G",VLOOKUP(G28,'Tab 4+5 DüV+Abfuhr_G'!A:D,4,FALSE),IF(F28="A",VLOOKUP(G28,'Tab 2+3 DüV_A'!A:D,4,FALSE),VLOOKUP(G28,'H&amp;G LfL'!B:U,10,FALSE))))</f>
        <v/>
      </c>
      <c r="J28" s="341" t="str">
        <f>IF(OR(F28="",G28=""),"",IF(F28="G",VLOOKUP(G28,'Tab 4+5 DüV+Abfuhr_G'!A:B,2,FALSE),IF(F28="A",VLOOKUP(G28,'Tab 2+3 DüV_A'!A:B,2,FALSE),VLOOKUP(G28,'H&amp;G LfL'!B:X,2,FALSE))))</f>
        <v/>
      </c>
      <c r="K28" s="237"/>
      <c r="L28" s="918" t="str">
        <f t="shared" si="0"/>
        <v/>
      </c>
      <c r="M28" s="919" t="str">
        <f t="shared" si="1"/>
        <v/>
      </c>
      <c r="N28" s="919" t="str">
        <f>IF(OR(F28="",G28=""),"",IF(OR(F28="G",F28="HG"),"",IF(F28="A",VLOOKUP(G28,'Tab 2+3 DüV_A'!A:H,6,FALSE),VLOOKUP(G28,'H&amp;G LfL'!B:U,13,FALSE))))</f>
        <v/>
      </c>
      <c r="O28" s="919" t="str">
        <f>IF(OR(F28="",G28=""),"",IF(F28="G",VLOOKUP(G28,'Tab 4+5 DüV+Abfuhr_G'!A:J,8,FALSE),IF(F28="HG",VLOOKUP(G28,'H&amp;G LfL'!B:U,14,FALSE),"")))</f>
        <v/>
      </c>
      <c r="P28" s="919" t="str">
        <f>IF(OR(F28="",G28=""),"",IF(F28="G",VLOOKUP(G28,'Tab 4+5 DüV+Abfuhr_G'!A:J,9,FALSE),IF(F28="A",VLOOKUP(G28,'Tab 2+3 DüV_A'!A:H,7,FALSE),VLOOKUP(G28,'H&amp;G LfL'!B:U,15,FALSE))))</f>
        <v/>
      </c>
      <c r="Q28" s="921" t="str">
        <f>IF(OR(F28="",G28=""),"",IF(F28="G",VLOOKUP(G28,'Tab 4+5 DüV+Abfuhr_G'!A:J,10,FALSE),IF(F28="A",VLOOKUP(G28,'Tab 2+3 DüV_A'!A:H,8,FALSE),VLOOKUP(G28,'H&amp;G LfL'!B:U,16,FALSE))))</f>
        <v/>
      </c>
      <c r="R28" s="382" t="str">
        <f t="shared" si="2"/>
        <v/>
      </c>
      <c r="S28" s="342"/>
      <c r="T28" s="472" t="str">
        <f>IF(OR(F28="",G28=""),"",IF(OR(S28="",S28="nein",F28="A",F28="HG"),"0",VLOOKUP(S28,Verfrühung!A:B,2,FALSE)))</f>
        <v/>
      </c>
      <c r="U28" s="473" t="str">
        <f>IF(OR(F28="",G28=""),"",IF(F28="G",VLOOKUP(G28,'Tab 4+5 DüV+Abfuhr_G'!A:E,5,FALSE),IF(F28="A",VLOOKUP(G28,'Tab 2+3 DüV_A'!A:L,5,FALSE),VLOOKUP(G28,'H&amp;G LfL'!B:U,11,FALSE))))</f>
        <v/>
      </c>
      <c r="V28" s="349"/>
      <c r="W28" s="245"/>
      <c r="X28" s="343" t="str">
        <f t="shared" si="3"/>
        <v/>
      </c>
      <c r="Y28" s="536"/>
      <c r="Z28" s="481" t="str">
        <f>IF(OR(F28="",G28=""),"",IF(OR(F28="A",F28="HG",Y28=""),"0",-VLOOKUP(Y28,'Tab 4+5 DüV+Abfuhr_G'!A:N,6,FALSE)))</f>
        <v/>
      </c>
      <c r="AA28" s="305"/>
      <c r="AB28" s="304" t="str">
        <f t="shared" si="4"/>
        <v/>
      </c>
      <c r="AC28" s="305"/>
      <c r="AD28" s="481" t="str">
        <f>IF(OR(F28="",G28=""),"",IF(OR(AC28="nein",AC28="",Z28="",AA28="ja",Y28="",F28="A",F28="HG",Y28=""),"0",VLOOKUP(Y28,'Tab 4+5 DüV+Abfuhr_G'!A:G,7,FALSE)))</f>
        <v/>
      </c>
      <c r="AE28" s="541"/>
      <c r="AF28" s="472" t="str">
        <f>IF(OR(F28="",G28=""),"",IF(OR(F28="",G28="",AE28=""),0,IF(AND(F28="G",Y28=""),-VLOOKUP(AE28,'Tab 7 DüV_A-VF'!A:B,2,FALSE),IF(OR(F28="A",F28="HG"),-VLOOKUP(AE28,'Tab 7 DüV_A-VF'!A:B,2,FALSE),0))))</f>
        <v/>
      </c>
      <c r="AG28" s="538"/>
      <c r="AH28" s="475" t="str">
        <f>IF(OR(F28="",G28=""),"",IF(OR(F28="",G28="",AG28=""),0,IF(AND(F28="G",Y28=""),-VLOOKUP(AG28,'Tab 7 DüV_A-ZF'!A:B,2,FALSE),IF(OR(F28="A",F28="HG"),-VLOOKUP(AG28,'Tab 7 DüV_A-ZF'!A:B,2,FALSE),0))))</f>
        <v/>
      </c>
      <c r="AI28" s="348" t="str">
        <f>IF(OR(F28="",G28=""),"",IF('N-Abschlag org. Düngung'!AJ28="",0,'N-Abschlag org. Düngung'!AJ28))</f>
        <v/>
      </c>
      <c r="AJ28" s="329" t="str">
        <f t="shared" si="5"/>
        <v/>
      </c>
      <c r="AK28" s="409" t="str">
        <f t="shared" si="6"/>
        <v/>
      </c>
      <c r="AL28" s="927" t="str">
        <f t="shared" si="7"/>
        <v/>
      </c>
      <c r="AM28" s="237"/>
      <c r="AN28" s="539" t="str">
        <f t="shared" si="8"/>
        <v/>
      </c>
      <c r="AO28" s="276"/>
      <c r="AP28" s="316"/>
      <c r="AQ28" s="316"/>
      <c r="AR28" s="234"/>
      <c r="AS28" s="234"/>
      <c r="AT28" s="234"/>
      <c r="AU28" s="234"/>
      <c r="AW28" s="235"/>
      <c r="BF28" s="235"/>
      <c r="BN28" s="235"/>
    </row>
    <row r="29" spans="1:66" s="145" customFormat="1">
      <c r="A29" s="463"/>
      <c r="B29" s="216"/>
      <c r="C29" s="287" t="str">
        <f>IF(B29="","",VLOOKUP(B29,Schlagliste!B:D,2,FALSE))</f>
        <v/>
      </c>
      <c r="D29" s="286" t="str">
        <f>IF(B29="","",VLOOKUP(B29,Schlagliste!B:D,3,FALSE))</f>
        <v/>
      </c>
      <c r="E29" s="501" t="str">
        <f>IF(B29="","",VLOOKUP(B29,Schlagliste!B:E,4,FALSE))</f>
        <v/>
      </c>
      <c r="F29" s="236"/>
      <c r="G29" s="217"/>
      <c r="H29" s="477" t="str">
        <f>IF(OR(G29="",F29=""),"",IF(AND(C29="ja",LEFT(G29,5)="ZF n."),0,(IF(F29="G",VLOOKUP(G29,'Tab 4+5 DüV+Abfuhr_G'!A:C,3,FALSE),IF(F29="A",VLOOKUP(G29,'Tab 2+3 DüV_A'!A:C,3,FALSE),VLOOKUP(G29,'H&amp;G LfL'!B:U,9,FALSE))))))</f>
        <v/>
      </c>
      <c r="I29" s="243" t="str">
        <f>IF(OR(F29="",G29=""),"",IF(F29="G",VLOOKUP(G29,'Tab 4+5 DüV+Abfuhr_G'!A:D,4,FALSE),IF(F29="A",VLOOKUP(G29,'Tab 2+3 DüV_A'!A:D,4,FALSE),VLOOKUP(G29,'H&amp;G LfL'!B:U,10,FALSE))))</f>
        <v/>
      </c>
      <c r="J29" s="341" t="str">
        <f>IF(OR(F29="",G29=""),"",IF(F29="G",VLOOKUP(G29,'Tab 4+5 DüV+Abfuhr_G'!A:B,2,FALSE),IF(F29="A",VLOOKUP(G29,'Tab 2+3 DüV_A'!A:B,2,FALSE),VLOOKUP(G29,'H&amp;G LfL'!B:X,2,FALSE))))</f>
        <v/>
      </c>
      <c r="K29" s="237"/>
      <c r="L29" s="918" t="str">
        <f t="shared" si="0"/>
        <v/>
      </c>
      <c r="M29" s="919" t="str">
        <f t="shared" si="1"/>
        <v/>
      </c>
      <c r="N29" s="919" t="str">
        <f>IF(OR(F29="",G29=""),"",IF(OR(F29="G",F29="HG"),"",IF(F29="A",VLOOKUP(G29,'Tab 2+3 DüV_A'!A:H,6,FALSE),VLOOKUP(G29,'H&amp;G LfL'!B:U,13,FALSE))))</f>
        <v/>
      </c>
      <c r="O29" s="919" t="str">
        <f>IF(OR(F29="",G29=""),"",IF(F29="G",VLOOKUP(G29,'Tab 4+5 DüV+Abfuhr_G'!A:J,8,FALSE),IF(F29="HG",VLOOKUP(G29,'H&amp;G LfL'!B:U,14,FALSE),"")))</f>
        <v/>
      </c>
      <c r="P29" s="919" t="str">
        <f>IF(OR(F29="",G29=""),"",IF(F29="G",VLOOKUP(G29,'Tab 4+5 DüV+Abfuhr_G'!A:J,9,FALSE),IF(F29="A",VLOOKUP(G29,'Tab 2+3 DüV_A'!A:H,7,FALSE),VLOOKUP(G29,'H&amp;G LfL'!B:U,15,FALSE))))</f>
        <v/>
      </c>
      <c r="Q29" s="921" t="str">
        <f>IF(OR(F29="",G29=""),"",IF(F29="G",VLOOKUP(G29,'Tab 4+5 DüV+Abfuhr_G'!A:J,10,FALSE),IF(F29="A",VLOOKUP(G29,'Tab 2+3 DüV_A'!A:H,8,FALSE),VLOOKUP(G29,'H&amp;G LfL'!B:U,16,FALSE))))</f>
        <v/>
      </c>
      <c r="R29" s="382" t="str">
        <f t="shared" si="2"/>
        <v/>
      </c>
      <c r="S29" s="342"/>
      <c r="T29" s="472" t="str">
        <f>IF(OR(F29="",G29=""),"",IF(OR(S29="",S29="nein",F29="A",F29="HG"),"0",VLOOKUP(S29,Verfrühung!A:B,2,FALSE)))</f>
        <v/>
      </c>
      <c r="U29" s="473" t="str">
        <f>IF(OR(F29="",G29=""),"",IF(F29="G",VLOOKUP(G29,'Tab 4+5 DüV+Abfuhr_G'!A:E,5,FALSE),IF(F29="A",VLOOKUP(G29,'Tab 2+3 DüV_A'!A:L,5,FALSE),VLOOKUP(G29,'H&amp;G LfL'!B:U,11,FALSE))))</f>
        <v/>
      </c>
      <c r="V29" s="349"/>
      <c r="W29" s="245"/>
      <c r="X29" s="343" t="str">
        <f t="shared" si="3"/>
        <v/>
      </c>
      <c r="Y29" s="536"/>
      <c r="Z29" s="481" t="str">
        <f>IF(OR(F29="",G29=""),"",IF(OR(F29="A",F29="HG",Y29=""),"0",-VLOOKUP(Y29,'Tab 4+5 DüV+Abfuhr_G'!A:N,6,FALSE)))</f>
        <v/>
      </c>
      <c r="AA29" s="305"/>
      <c r="AB29" s="304" t="str">
        <f t="shared" si="4"/>
        <v/>
      </c>
      <c r="AC29" s="305"/>
      <c r="AD29" s="481" t="str">
        <f>IF(OR(F29="",G29=""),"",IF(OR(AC29="nein",AC29="",Z29="",AA29="ja",Y29="",F29="A",F29="HG",Y29=""),"0",VLOOKUP(Y29,'Tab 4+5 DüV+Abfuhr_G'!A:G,7,FALSE)))</f>
        <v/>
      </c>
      <c r="AE29" s="541"/>
      <c r="AF29" s="472" t="str">
        <f>IF(OR(F29="",G29=""),"",IF(OR(F29="",G29="",AE29=""),0,IF(AND(F29="G",Y29=""),-VLOOKUP(AE29,'Tab 7 DüV_A-VF'!A:B,2,FALSE),IF(OR(F29="A",F29="HG"),-VLOOKUP(AE29,'Tab 7 DüV_A-VF'!A:B,2,FALSE),0))))</f>
        <v/>
      </c>
      <c r="AG29" s="538"/>
      <c r="AH29" s="475" t="str">
        <f>IF(OR(F29="",G29=""),"",IF(OR(F29="",G29="",AG29=""),0,IF(AND(F29="G",Y29=""),-VLOOKUP(AG29,'Tab 7 DüV_A-ZF'!A:B,2,FALSE),IF(OR(F29="A",F29="HG"),-VLOOKUP(AG29,'Tab 7 DüV_A-ZF'!A:B,2,FALSE),0))))</f>
        <v/>
      </c>
      <c r="AI29" s="348" t="str">
        <f>IF(OR(F29="",G29=""),"",IF('N-Abschlag org. Düngung'!AJ29="",0,'N-Abschlag org. Düngung'!AJ29))</f>
        <v/>
      </c>
      <c r="AJ29" s="329" t="str">
        <f t="shared" si="5"/>
        <v/>
      </c>
      <c r="AK29" s="409" t="str">
        <f t="shared" si="6"/>
        <v/>
      </c>
      <c r="AL29" s="927" t="str">
        <f t="shared" si="7"/>
        <v/>
      </c>
      <c r="AM29" s="237"/>
      <c r="AN29" s="539" t="str">
        <f t="shared" si="8"/>
        <v/>
      </c>
      <c r="AO29" s="276"/>
      <c r="AP29" s="316"/>
      <c r="AQ29" s="316"/>
      <c r="AR29" s="234"/>
      <c r="AS29" s="234"/>
      <c r="AT29" s="234"/>
      <c r="AU29" s="234"/>
      <c r="AW29" s="235"/>
      <c r="BF29" s="235"/>
      <c r="BN29" s="235"/>
    </row>
    <row r="30" spans="1:66" s="145" customFormat="1">
      <c r="A30" s="463"/>
      <c r="B30" s="216"/>
      <c r="C30" s="287" t="str">
        <f>IF(B30="","",VLOOKUP(B30,Schlagliste!B:D,2,FALSE))</f>
        <v/>
      </c>
      <c r="D30" s="286" t="str">
        <f>IF(B30="","",VLOOKUP(B30,Schlagliste!B:D,3,FALSE))</f>
        <v/>
      </c>
      <c r="E30" s="501" t="str">
        <f>IF(B30="","",VLOOKUP(B30,Schlagliste!B:E,4,FALSE))</f>
        <v/>
      </c>
      <c r="F30" s="236"/>
      <c r="G30" s="217"/>
      <c r="H30" s="477" t="str">
        <f>IF(OR(G30="",F30=""),"",IF(AND(C30="ja",LEFT(G30,5)="ZF n."),0,(IF(F30="G",VLOOKUP(G30,'Tab 4+5 DüV+Abfuhr_G'!A:C,3,FALSE),IF(F30="A",VLOOKUP(G30,'Tab 2+3 DüV_A'!A:C,3,FALSE),VLOOKUP(G30,'H&amp;G LfL'!B:U,9,FALSE))))))</f>
        <v/>
      </c>
      <c r="I30" s="243" t="str">
        <f>IF(OR(F30="",G30=""),"",IF(F30="G",VLOOKUP(G30,'Tab 4+5 DüV+Abfuhr_G'!A:D,4,FALSE),IF(F30="A",VLOOKUP(G30,'Tab 2+3 DüV_A'!A:D,4,FALSE),VLOOKUP(G30,'H&amp;G LfL'!B:U,10,FALSE))))</f>
        <v/>
      </c>
      <c r="J30" s="341" t="str">
        <f>IF(OR(F30="",G30=""),"",IF(F30="G",VLOOKUP(G30,'Tab 4+5 DüV+Abfuhr_G'!A:B,2,FALSE),IF(F30="A",VLOOKUP(G30,'Tab 2+3 DüV_A'!A:B,2,FALSE),VLOOKUP(G30,'H&amp;G LfL'!B:X,2,FALSE))))</f>
        <v/>
      </c>
      <c r="K30" s="237"/>
      <c r="L30" s="918" t="str">
        <f t="shared" si="0"/>
        <v/>
      </c>
      <c r="M30" s="919" t="str">
        <f t="shared" si="1"/>
        <v/>
      </c>
      <c r="N30" s="919" t="str">
        <f>IF(OR(F30="",G30=""),"",IF(OR(F30="G",F30="HG"),"",IF(F30="A",VLOOKUP(G30,'Tab 2+3 DüV_A'!A:H,6,FALSE),VLOOKUP(G30,'H&amp;G LfL'!B:U,13,FALSE))))</f>
        <v/>
      </c>
      <c r="O30" s="919" t="str">
        <f>IF(OR(F30="",G30=""),"",IF(F30="G",VLOOKUP(G30,'Tab 4+5 DüV+Abfuhr_G'!A:J,8,FALSE),IF(F30="HG",VLOOKUP(G30,'H&amp;G LfL'!B:U,14,FALSE),"")))</f>
        <v/>
      </c>
      <c r="P30" s="919" t="str">
        <f>IF(OR(F30="",G30=""),"",IF(F30="G",VLOOKUP(G30,'Tab 4+5 DüV+Abfuhr_G'!A:J,9,FALSE),IF(F30="A",VLOOKUP(G30,'Tab 2+3 DüV_A'!A:H,7,FALSE),VLOOKUP(G30,'H&amp;G LfL'!B:U,15,FALSE))))</f>
        <v/>
      </c>
      <c r="Q30" s="921" t="str">
        <f>IF(OR(F30="",G30=""),"",IF(F30="G",VLOOKUP(G30,'Tab 4+5 DüV+Abfuhr_G'!A:J,10,FALSE),IF(F30="A",VLOOKUP(G30,'Tab 2+3 DüV_A'!A:H,8,FALSE),VLOOKUP(G30,'H&amp;G LfL'!B:U,16,FALSE))))</f>
        <v/>
      </c>
      <c r="R30" s="382" t="str">
        <f t="shared" si="2"/>
        <v/>
      </c>
      <c r="S30" s="342"/>
      <c r="T30" s="472" t="str">
        <f>IF(OR(F30="",G30=""),"",IF(OR(S30="",S30="nein",F30="A",F30="HG"),"0",VLOOKUP(S30,Verfrühung!A:B,2,FALSE)))</f>
        <v/>
      </c>
      <c r="U30" s="473" t="str">
        <f>IF(OR(F30="",G30=""),"",IF(F30="G",VLOOKUP(G30,'Tab 4+5 DüV+Abfuhr_G'!A:E,5,FALSE),IF(F30="A",VLOOKUP(G30,'Tab 2+3 DüV_A'!A:L,5,FALSE),VLOOKUP(G30,'H&amp;G LfL'!B:U,11,FALSE))))</f>
        <v/>
      </c>
      <c r="V30" s="349"/>
      <c r="W30" s="245"/>
      <c r="X30" s="343" t="str">
        <f t="shared" si="3"/>
        <v/>
      </c>
      <c r="Y30" s="536"/>
      <c r="Z30" s="481" t="str">
        <f>IF(OR(F30="",G30=""),"",IF(OR(F30="A",F30="HG",Y30=""),"0",-VLOOKUP(Y30,'Tab 4+5 DüV+Abfuhr_G'!A:N,6,FALSE)))</f>
        <v/>
      </c>
      <c r="AA30" s="305"/>
      <c r="AB30" s="304" t="str">
        <f t="shared" si="4"/>
        <v/>
      </c>
      <c r="AC30" s="305"/>
      <c r="AD30" s="481" t="str">
        <f>IF(OR(F30="",G30=""),"",IF(OR(AC30="nein",AC30="",Z30="",AA30="ja",Y30="",F30="A",F30="HG",Y30=""),"0",VLOOKUP(Y30,'Tab 4+5 DüV+Abfuhr_G'!A:G,7,FALSE)))</f>
        <v/>
      </c>
      <c r="AE30" s="541"/>
      <c r="AF30" s="472" t="str">
        <f>IF(OR(F30="",G30=""),"",IF(OR(F30="",G30="",AE30=""),0,IF(AND(F30="G",Y30=""),-VLOOKUP(AE30,'Tab 7 DüV_A-VF'!A:B,2,FALSE),IF(OR(F30="A",F30="HG"),-VLOOKUP(AE30,'Tab 7 DüV_A-VF'!A:B,2,FALSE),0))))</f>
        <v/>
      </c>
      <c r="AG30" s="538"/>
      <c r="AH30" s="475" t="str">
        <f>IF(OR(F30="",G30=""),"",IF(OR(F30="",G30="",AG30=""),0,IF(AND(F30="G",Y30=""),-VLOOKUP(AG30,'Tab 7 DüV_A-ZF'!A:B,2,FALSE),IF(OR(F30="A",F30="HG"),-VLOOKUP(AG30,'Tab 7 DüV_A-ZF'!A:B,2,FALSE),0))))</f>
        <v/>
      </c>
      <c r="AI30" s="348" t="str">
        <f>IF(OR(F30="",G30=""),"",IF('N-Abschlag org. Düngung'!AJ30="",0,'N-Abschlag org. Düngung'!AJ30))</f>
        <v/>
      </c>
      <c r="AJ30" s="329" t="str">
        <f t="shared" si="5"/>
        <v/>
      </c>
      <c r="AK30" s="409" t="str">
        <f t="shared" si="6"/>
        <v/>
      </c>
      <c r="AL30" s="927" t="str">
        <f t="shared" si="7"/>
        <v/>
      </c>
      <c r="AM30" s="237"/>
      <c r="AN30" s="539" t="str">
        <f t="shared" si="8"/>
        <v/>
      </c>
      <c r="AO30" s="276"/>
      <c r="AP30" s="316"/>
      <c r="AQ30" s="316"/>
      <c r="AR30" s="234"/>
      <c r="AS30" s="234"/>
      <c r="AT30" s="234"/>
      <c r="AU30" s="234"/>
      <c r="AW30" s="235"/>
      <c r="BF30" s="235"/>
      <c r="BN30" s="235"/>
    </row>
    <row r="31" spans="1:66" s="145" customFormat="1">
      <c r="A31" s="463"/>
      <c r="B31" s="216"/>
      <c r="C31" s="287" t="str">
        <f>IF(B31="","",VLOOKUP(B31,Schlagliste!B:D,2,FALSE))</f>
        <v/>
      </c>
      <c r="D31" s="286" t="str">
        <f>IF(B31="","",VLOOKUP(B31,Schlagliste!B:D,3,FALSE))</f>
        <v/>
      </c>
      <c r="E31" s="501" t="str">
        <f>IF(B31="","",VLOOKUP(B31,Schlagliste!B:E,4,FALSE))</f>
        <v/>
      </c>
      <c r="F31" s="236"/>
      <c r="G31" s="217"/>
      <c r="H31" s="477" t="str">
        <f>IF(OR(G31="",F31=""),"",IF(AND(C31="ja",LEFT(G31,5)="ZF n."),0,(IF(F31="G",VLOOKUP(G31,'Tab 4+5 DüV+Abfuhr_G'!A:C,3,FALSE),IF(F31="A",VLOOKUP(G31,'Tab 2+3 DüV_A'!A:C,3,FALSE),VLOOKUP(G31,'H&amp;G LfL'!B:U,9,FALSE))))))</f>
        <v/>
      </c>
      <c r="I31" s="243" t="str">
        <f>IF(OR(F31="",G31=""),"",IF(F31="G",VLOOKUP(G31,'Tab 4+5 DüV+Abfuhr_G'!A:D,4,FALSE),IF(F31="A",VLOOKUP(G31,'Tab 2+3 DüV_A'!A:D,4,FALSE),VLOOKUP(G31,'H&amp;G LfL'!B:U,10,FALSE))))</f>
        <v/>
      </c>
      <c r="J31" s="341" t="str">
        <f>IF(OR(F31="",G31=""),"",IF(F31="G",VLOOKUP(G31,'Tab 4+5 DüV+Abfuhr_G'!A:B,2,FALSE),IF(F31="A",VLOOKUP(G31,'Tab 2+3 DüV_A'!A:B,2,FALSE),VLOOKUP(G31,'H&amp;G LfL'!B:X,2,FALSE))))</f>
        <v/>
      </c>
      <c r="K31" s="237"/>
      <c r="L31" s="918" t="str">
        <f t="shared" si="0"/>
        <v/>
      </c>
      <c r="M31" s="919" t="str">
        <f t="shared" si="1"/>
        <v/>
      </c>
      <c r="N31" s="919" t="str">
        <f>IF(OR(F31="",G31=""),"",IF(OR(F31="G",F31="HG"),"",IF(F31="A",VLOOKUP(G31,'Tab 2+3 DüV_A'!A:H,6,FALSE),VLOOKUP(G31,'H&amp;G LfL'!B:U,13,FALSE))))</f>
        <v/>
      </c>
      <c r="O31" s="919" t="str">
        <f>IF(OR(F31="",G31=""),"",IF(F31="G",VLOOKUP(G31,'Tab 4+5 DüV+Abfuhr_G'!A:J,8,FALSE),IF(F31="HG",VLOOKUP(G31,'H&amp;G LfL'!B:U,14,FALSE),"")))</f>
        <v/>
      </c>
      <c r="P31" s="919" t="str">
        <f>IF(OR(F31="",G31=""),"",IF(F31="G",VLOOKUP(G31,'Tab 4+5 DüV+Abfuhr_G'!A:J,9,FALSE),IF(F31="A",VLOOKUP(G31,'Tab 2+3 DüV_A'!A:H,7,FALSE),VLOOKUP(G31,'H&amp;G LfL'!B:U,15,FALSE))))</f>
        <v/>
      </c>
      <c r="Q31" s="921" t="str">
        <f>IF(OR(F31="",G31=""),"",IF(F31="G",VLOOKUP(G31,'Tab 4+5 DüV+Abfuhr_G'!A:J,10,FALSE),IF(F31="A",VLOOKUP(G31,'Tab 2+3 DüV_A'!A:H,8,FALSE),VLOOKUP(G31,'H&amp;G LfL'!B:U,16,FALSE))))</f>
        <v/>
      </c>
      <c r="R31" s="382" t="str">
        <f t="shared" si="2"/>
        <v/>
      </c>
      <c r="S31" s="342"/>
      <c r="T31" s="472" t="str">
        <f>IF(OR(F31="",G31=""),"",IF(OR(S31="",S31="nein",F31="A",F31="HG"),"0",VLOOKUP(S31,Verfrühung!A:B,2,FALSE)))</f>
        <v/>
      </c>
      <c r="U31" s="473" t="str">
        <f>IF(OR(F31="",G31=""),"",IF(F31="G",VLOOKUP(G31,'Tab 4+5 DüV+Abfuhr_G'!A:E,5,FALSE),IF(F31="A",VLOOKUP(G31,'Tab 2+3 DüV_A'!A:L,5,FALSE),VLOOKUP(G31,'H&amp;G LfL'!B:U,11,FALSE))))</f>
        <v/>
      </c>
      <c r="V31" s="349"/>
      <c r="W31" s="245"/>
      <c r="X31" s="343" t="str">
        <f t="shared" si="3"/>
        <v/>
      </c>
      <c r="Y31" s="536"/>
      <c r="Z31" s="481" t="str">
        <f>IF(OR(F31="",G31=""),"",IF(OR(F31="A",F31="HG",Y31=""),"0",-VLOOKUP(Y31,'Tab 4+5 DüV+Abfuhr_G'!A:N,6,FALSE)))</f>
        <v/>
      </c>
      <c r="AA31" s="305"/>
      <c r="AB31" s="304" t="str">
        <f t="shared" si="4"/>
        <v/>
      </c>
      <c r="AC31" s="305"/>
      <c r="AD31" s="481" t="str">
        <f>IF(OR(F31="",G31=""),"",IF(OR(AC31="nein",AC31="",Z31="",AA31="ja",Y31="",F31="A",F31="HG",Y31=""),"0",VLOOKUP(Y31,'Tab 4+5 DüV+Abfuhr_G'!A:G,7,FALSE)))</f>
        <v/>
      </c>
      <c r="AE31" s="541"/>
      <c r="AF31" s="472" t="str">
        <f>IF(OR(F31="",G31=""),"",IF(OR(F31="",G31="",AE31=""),0,IF(AND(F31="G",Y31=""),-VLOOKUP(AE31,'Tab 7 DüV_A-VF'!A:B,2,FALSE),IF(OR(F31="A",F31="HG"),-VLOOKUP(AE31,'Tab 7 DüV_A-VF'!A:B,2,FALSE),0))))</f>
        <v/>
      </c>
      <c r="AG31" s="538"/>
      <c r="AH31" s="475" t="str">
        <f>IF(OR(F31="",G31=""),"",IF(OR(F31="",G31="",AG31=""),0,IF(AND(F31="G",Y31=""),-VLOOKUP(AG31,'Tab 7 DüV_A-ZF'!A:B,2,FALSE),IF(OR(F31="A",F31="HG"),-VLOOKUP(AG31,'Tab 7 DüV_A-ZF'!A:B,2,FALSE),0))))</f>
        <v/>
      </c>
      <c r="AI31" s="348" t="str">
        <f>IF(OR(F31="",G31=""),"",IF('N-Abschlag org. Düngung'!AJ31="",0,'N-Abschlag org. Düngung'!AJ31))</f>
        <v/>
      </c>
      <c r="AJ31" s="329" t="str">
        <f t="shared" si="5"/>
        <v/>
      </c>
      <c r="AK31" s="409" t="str">
        <f t="shared" si="6"/>
        <v/>
      </c>
      <c r="AL31" s="927" t="str">
        <f t="shared" si="7"/>
        <v/>
      </c>
      <c r="AM31" s="237"/>
      <c r="AN31" s="539" t="str">
        <f t="shared" si="8"/>
        <v/>
      </c>
      <c r="AO31" s="276"/>
      <c r="AP31" s="316"/>
      <c r="AQ31" s="316"/>
      <c r="AR31" s="234"/>
      <c r="AS31" s="234"/>
      <c r="AT31" s="234"/>
      <c r="AU31" s="234"/>
      <c r="AW31" s="235"/>
      <c r="BF31" s="235"/>
      <c r="BN31" s="235"/>
    </row>
    <row r="32" spans="1:66" s="145" customFormat="1">
      <c r="A32" s="463"/>
      <c r="B32" s="216"/>
      <c r="C32" s="287" t="str">
        <f>IF(B32="","",VLOOKUP(B32,Schlagliste!B:D,2,FALSE))</f>
        <v/>
      </c>
      <c r="D32" s="286" t="str">
        <f>IF(B32="","",VLOOKUP(B32,Schlagliste!B:D,3,FALSE))</f>
        <v/>
      </c>
      <c r="E32" s="501" t="str">
        <f>IF(B32="","",VLOOKUP(B32,Schlagliste!B:E,4,FALSE))</f>
        <v/>
      </c>
      <c r="F32" s="236"/>
      <c r="G32" s="217"/>
      <c r="H32" s="477" t="str">
        <f>IF(OR(G32="",F32=""),"",IF(AND(C32="ja",LEFT(G32,5)="ZF n."),0,(IF(F32="G",VLOOKUP(G32,'Tab 4+5 DüV+Abfuhr_G'!A:C,3,FALSE),IF(F32="A",VLOOKUP(G32,'Tab 2+3 DüV_A'!A:C,3,FALSE),VLOOKUP(G32,'H&amp;G LfL'!B:U,9,FALSE))))))</f>
        <v/>
      </c>
      <c r="I32" s="243" t="str">
        <f>IF(OR(F32="",G32=""),"",IF(F32="G",VLOOKUP(G32,'Tab 4+5 DüV+Abfuhr_G'!A:D,4,FALSE),IF(F32="A",VLOOKUP(G32,'Tab 2+3 DüV_A'!A:D,4,FALSE),VLOOKUP(G32,'H&amp;G LfL'!B:U,10,FALSE))))</f>
        <v/>
      </c>
      <c r="J32" s="341" t="str">
        <f>IF(OR(F32="",G32=""),"",IF(F32="G",VLOOKUP(G32,'Tab 4+5 DüV+Abfuhr_G'!A:B,2,FALSE),IF(F32="A",VLOOKUP(G32,'Tab 2+3 DüV_A'!A:B,2,FALSE),VLOOKUP(G32,'H&amp;G LfL'!B:X,2,FALSE))))</f>
        <v/>
      </c>
      <c r="K32" s="237"/>
      <c r="L32" s="918" t="str">
        <f t="shared" si="0"/>
        <v/>
      </c>
      <c r="M32" s="919" t="str">
        <f t="shared" si="1"/>
        <v/>
      </c>
      <c r="N32" s="919" t="str">
        <f>IF(OR(F32="",G32=""),"",IF(OR(F32="G",F32="HG"),"",IF(F32="A",VLOOKUP(G32,'Tab 2+3 DüV_A'!A:H,6,FALSE),VLOOKUP(G32,'H&amp;G LfL'!B:U,13,FALSE))))</f>
        <v/>
      </c>
      <c r="O32" s="919" t="str">
        <f>IF(OR(F32="",G32=""),"",IF(F32="G",VLOOKUP(G32,'Tab 4+5 DüV+Abfuhr_G'!A:J,8,FALSE),IF(F32="HG",VLOOKUP(G32,'H&amp;G LfL'!B:U,14,FALSE),"")))</f>
        <v/>
      </c>
      <c r="P32" s="919" t="str">
        <f>IF(OR(F32="",G32=""),"",IF(F32="G",VLOOKUP(G32,'Tab 4+5 DüV+Abfuhr_G'!A:J,9,FALSE),IF(F32="A",VLOOKUP(G32,'Tab 2+3 DüV_A'!A:H,7,FALSE),VLOOKUP(G32,'H&amp;G LfL'!B:U,15,FALSE))))</f>
        <v/>
      </c>
      <c r="Q32" s="921" t="str">
        <f>IF(OR(F32="",G32=""),"",IF(F32="G",VLOOKUP(G32,'Tab 4+5 DüV+Abfuhr_G'!A:J,10,FALSE),IF(F32="A",VLOOKUP(G32,'Tab 2+3 DüV_A'!A:H,8,FALSE),VLOOKUP(G32,'H&amp;G LfL'!B:U,16,FALSE))))</f>
        <v/>
      </c>
      <c r="R32" s="382" t="str">
        <f t="shared" si="2"/>
        <v/>
      </c>
      <c r="S32" s="342"/>
      <c r="T32" s="472" t="str">
        <f>IF(OR(F32="",G32=""),"",IF(OR(S32="",S32="nein",F32="A",F32="HG"),"0",VLOOKUP(S32,Verfrühung!A:B,2,FALSE)))</f>
        <v/>
      </c>
      <c r="U32" s="473" t="str">
        <f>IF(OR(F32="",G32=""),"",IF(F32="G",VLOOKUP(G32,'Tab 4+5 DüV+Abfuhr_G'!A:E,5,FALSE),IF(F32="A",VLOOKUP(G32,'Tab 2+3 DüV_A'!A:L,5,FALSE),VLOOKUP(G32,'H&amp;G LfL'!B:U,11,FALSE))))</f>
        <v/>
      </c>
      <c r="V32" s="349"/>
      <c r="W32" s="245"/>
      <c r="X32" s="343" t="str">
        <f t="shared" si="3"/>
        <v/>
      </c>
      <c r="Y32" s="536"/>
      <c r="Z32" s="481" t="str">
        <f>IF(OR(F32="",G32=""),"",IF(OR(F32="A",F32="HG",Y32=""),"0",-VLOOKUP(Y32,'Tab 4+5 DüV+Abfuhr_G'!A:N,6,FALSE)))</f>
        <v/>
      </c>
      <c r="AA32" s="305"/>
      <c r="AB32" s="304" t="str">
        <f t="shared" si="4"/>
        <v/>
      </c>
      <c r="AC32" s="305"/>
      <c r="AD32" s="481" t="str">
        <f>IF(OR(F32="",G32=""),"",IF(OR(AC32="nein",AC32="",Z32="",AA32="ja",Y32="",F32="A",F32="HG",Y32=""),"0",VLOOKUP(Y32,'Tab 4+5 DüV+Abfuhr_G'!A:G,7,FALSE)))</f>
        <v/>
      </c>
      <c r="AE32" s="541"/>
      <c r="AF32" s="472" t="str">
        <f>IF(OR(F32="",G32=""),"",IF(OR(F32="",G32="",AE32=""),0,IF(AND(F32="G",Y32=""),-VLOOKUP(AE32,'Tab 7 DüV_A-VF'!A:B,2,FALSE),IF(OR(F32="A",F32="HG"),-VLOOKUP(AE32,'Tab 7 DüV_A-VF'!A:B,2,FALSE),0))))</f>
        <v/>
      </c>
      <c r="AG32" s="538"/>
      <c r="AH32" s="475" t="str">
        <f>IF(OR(F32="",G32=""),"",IF(OR(F32="",G32="",AG32=""),0,IF(AND(F32="G",Y32=""),-VLOOKUP(AG32,'Tab 7 DüV_A-ZF'!A:B,2,FALSE),IF(OR(F32="A",F32="HG"),-VLOOKUP(AG32,'Tab 7 DüV_A-ZF'!A:B,2,FALSE),0))))</f>
        <v/>
      </c>
      <c r="AI32" s="348" t="str">
        <f>IF(OR(F32="",G32=""),"",IF('N-Abschlag org. Düngung'!AJ32="",0,'N-Abschlag org. Düngung'!AJ32))</f>
        <v/>
      </c>
      <c r="AJ32" s="329" t="str">
        <f t="shared" si="5"/>
        <v/>
      </c>
      <c r="AK32" s="409" t="str">
        <f t="shared" si="6"/>
        <v/>
      </c>
      <c r="AL32" s="927" t="str">
        <f t="shared" si="7"/>
        <v/>
      </c>
      <c r="AM32" s="237"/>
      <c r="AN32" s="539" t="str">
        <f t="shared" si="8"/>
        <v/>
      </c>
      <c r="AO32" s="276"/>
      <c r="AP32" s="316"/>
      <c r="AQ32" s="316"/>
      <c r="AR32" s="234"/>
      <c r="AS32" s="234"/>
      <c r="AT32" s="234"/>
      <c r="AU32" s="234"/>
      <c r="AW32" s="235"/>
      <c r="BF32" s="235"/>
      <c r="BN32" s="235"/>
    </row>
    <row r="33" spans="1:66" s="145" customFormat="1">
      <c r="A33" s="283"/>
      <c r="B33" s="216"/>
      <c r="C33" s="287" t="str">
        <f>IF(B33="","",VLOOKUP(B33,Schlagliste!B:D,2,FALSE))</f>
        <v/>
      </c>
      <c r="D33" s="286" t="str">
        <f>IF(B33="","",VLOOKUP(B33,Schlagliste!B:D,3,FALSE))</f>
        <v/>
      </c>
      <c r="E33" s="501" t="str">
        <f>IF(B33="","",VLOOKUP(B33,Schlagliste!B:E,4,FALSE))</f>
        <v/>
      </c>
      <c r="F33" s="236"/>
      <c r="G33" s="217"/>
      <c r="H33" s="477" t="str">
        <f>IF(OR(G33="",F33=""),"",IF(AND(C33="ja",LEFT(G33,5)="ZF n."),0,(IF(F33="G",VLOOKUP(G33,'Tab 4+5 DüV+Abfuhr_G'!A:C,3,FALSE),IF(F33="A",VLOOKUP(G33,'Tab 2+3 DüV_A'!A:C,3,FALSE),VLOOKUP(G33,'H&amp;G LfL'!B:U,9,FALSE))))))</f>
        <v/>
      </c>
      <c r="I33" s="243" t="str">
        <f>IF(OR(F33="",G33=""),"",IF(F33="G",VLOOKUP(G33,'Tab 4+5 DüV+Abfuhr_G'!A:D,4,FALSE),IF(F33="A",VLOOKUP(G33,'Tab 2+3 DüV_A'!A:D,4,FALSE),VLOOKUP(G33,'H&amp;G LfL'!B:U,10,FALSE))))</f>
        <v/>
      </c>
      <c r="J33" s="341" t="str">
        <f>IF(OR(F33="",G33=""),"",IF(F33="G",VLOOKUP(G33,'Tab 4+5 DüV+Abfuhr_G'!A:B,2,FALSE),IF(F33="A",VLOOKUP(G33,'Tab 2+3 DüV_A'!A:B,2,FALSE),VLOOKUP(G33,'H&amp;G LfL'!B:X,2,FALSE))))</f>
        <v/>
      </c>
      <c r="K33" s="237"/>
      <c r="L33" s="918" t="str">
        <f t="shared" si="0"/>
        <v/>
      </c>
      <c r="M33" s="919" t="str">
        <f t="shared" si="1"/>
        <v/>
      </c>
      <c r="N33" s="919" t="str">
        <f>IF(OR(F33="",G33=""),"",IF(OR(F33="G",F33="HG"),"",IF(F33="A",VLOOKUP(G33,'Tab 2+3 DüV_A'!A:H,6,FALSE),VLOOKUP(G33,'H&amp;G LfL'!B:U,13,FALSE))))</f>
        <v/>
      </c>
      <c r="O33" s="919" t="str">
        <f>IF(OR(F33="",G33=""),"",IF(F33="G",VLOOKUP(G33,'Tab 4+5 DüV+Abfuhr_G'!A:J,8,FALSE),IF(F33="HG",VLOOKUP(G33,'H&amp;G LfL'!B:U,14,FALSE),"")))</f>
        <v/>
      </c>
      <c r="P33" s="919" t="str">
        <f>IF(OR(F33="",G33=""),"",IF(F33="G",VLOOKUP(G33,'Tab 4+5 DüV+Abfuhr_G'!A:J,9,FALSE),IF(F33="A",VLOOKUP(G33,'Tab 2+3 DüV_A'!A:H,7,FALSE),VLOOKUP(G33,'H&amp;G LfL'!B:U,15,FALSE))))</f>
        <v/>
      </c>
      <c r="Q33" s="921" t="str">
        <f>IF(OR(F33="",G33=""),"",IF(F33="G",VLOOKUP(G33,'Tab 4+5 DüV+Abfuhr_G'!A:J,10,FALSE),IF(F33="A",VLOOKUP(G33,'Tab 2+3 DüV_A'!A:H,8,FALSE),VLOOKUP(G33,'H&amp;G LfL'!B:U,16,FALSE))))</f>
        <v/>
      </c>
      <c r="R33" s="382" t="str">
        <f t="shared" si="2"/>
        <v/>
      </c>
      <c r="S33" s="342"/>
      <c r="T33" s="472" t="str">
        <f>IF(OR(F33="",G33=""),"",IF(OR(S33="",S33="nein",F33="A",F33="HG"),"0",VLOOKUP(S33,Verfrühung!A:B,2,FALSE)))</f>
        <v/>
      </c>
      <c r="U33" s="473" t="str">
        <f>IF(OR(F33="",G33=""),"",IF(F33="G",VLOOKUP(G33,'Tab 4+5 DüV+Abfuhr_G'!A:E,5,FALSE),IF(F33="A",VLOOKUP(G33,'Tab 2+3 DüV_A'!A:L,5,FALSE),VLOOKUP(G33,'H&amp;G LfL'!B:U,11,FALSE))))</f>
        <v/>
      </c>
      <c r="V33" s="349"/>
      <c r="W33" s="245"/>
      <c r="X33" s="343" t="str">
        <f t="shared" si="3"/>
        <v/>
      </c>
      <c r="Y33" s="536"/>
      <c r="Z33" s="481" t="str">
        <f>IF(OR(F33="",G33=""),"",IF(OR(F33="A",F33="HG",Y33=""),"0",-VLOOKUP(Y33,'Tab 4+5 DüV+Abfuhr_G'!A:N,6,FALSE)))</f>
        <v/>
      </c>
      <c r="AA33" s="305"/>
      <c r="AB33" s="304" t="str">
        <f t="shared" si="4"/>
        <v/>
      </c>
      <c r="AC33" s="305"/>
      <c r="AD33" s="481" t="str">
        <f>IF(OR(F33="",G33=""),"",IF(OR(AC33="nein",AC33="",Z33="",AA33="ja",Y33="",F33="A",F33="HG",Y33=""),"0",VLOOKUP(Y33,'Tab 4+5 DüV+Abfuhr_G'!A:G,7,FALSE)))</f>
        <v/>
      </c>
      <c r="AE33" s="541"/>
      <c r="AF33" s="472" t="str">
        <f>IF(OR(F33="",G33=""),"",IF(OR(F33="",G33="",AE33=""),0,IF(AND(F33="G",Y33=""),-VLOOKUP(AE33,'Tab 7 DüV_A-VF'!A:B,2,FALSE),IF(OR(F33="A",F33="HG"),-VLOOKUP(AE33,'Tab 7 DüV_A-VF'!A:B,2,FALSE),0))))</f>
        <v/>
      </c>
      <c r="AG33" s="538"/>
      <c r="AH33" s="475" t="str">
        <f>IF(OR(F33="",G33=""),"",IF(OR(F33="",G33="",AG33=""),0,IF(AND(F33="G",Y33=""),-VLOOKUP(AG33,'Tab 7 DüV_A-ZF'!A:B,2,FALSE),IF(OR(F33="A",F33="HG"),-VLOOKUP(AG33,'Tab 7 DüV_A-ZF'!A:B,2,FALSE),0))))</f>
        <v/>
      </c>
      <c r="AI33" s="348" t="str">
        <f>IF(OR(F33="",G33=""),"",IF('N-Abschlag org. Düngung'!AJ33="",0,'N-Abschlag org. Düngung'!AJ33))</f>
        <v/>
      </c>
      <c r="AJ33" s="329" t="str">
        <f t="shared" si="5"/>
        <v/>
      </c>
      <c r="AK33" s="409" t="str">
        <f t="shared" si="6"/>
        <v/>
      </c>
      <c r="AL33" s="927" t="str">
        <f t="shared" si="7"/>
        <v/>
      </c>
      <c r="AM33" s="237"/>
      <c r="AN33" s="539" t="str">
        <f t="shared" si="8"/>
        <v/>
      </c>
      <c r="AO33" s="276"/>
      <c r="AP33" s="316"/>
      <c r="AQ33" s="316"/>
      <c r="AR33" s="234"/>
      <c r="AS33" s="234"/>
      <c r="AT33" s="234"/>
      <c r="AU33" s="234"/>
      <c r="AW33" s="235"/>
      <c r="BF33" s="235"/>
      <c r="BN33" s="235"/>
    </row>
    <row r="34" spans="1:66" s="145" customFormat="1">
      <c r="A34" s="283"/>
      <c r="B34" s="216"/>
      <c r="C34" s="287" t="str">
        <f>IF(B34="","",VLOOKUP(B34,Schlagliste!B:D,2,FALSE))</f>
        <v/>
      </c>
      <c r="D34" s="286" t="str">
        <f>IF(B34="","",VLOOKUP(B34,Schlagliste!B:D,3,FALSE))</f>
        <v/>
      </c>
      <c r="E34" s="501" t="str">
        <f>IF(B34="","",VLOOKUP(B34,Schlagliste!B:E,4,FALSE))</f>
        <v/>
      </c>
      <c r="F34" s="236"/>
      <c r="G34" s="217"/>
      <c r="H34" s="477" t="str">
        <f>IF(OR(G34="",F34=""),"",IF(AND(C34="ja",LEFT(G34,5)="ZF n."),0,(IF(F34="G",VLOOKUP(G34,'Tab 4+5 DüV+Abfuhr_G'!A:C,3,FALSE),IF(F34="A",VLOOKUP(G34,'Tab 2+3 DüV_A'!A:C,3,FALSE),VLOOKUP(G34,'H&amp;G LfL'!B:U,9,FALSE))))))</f>
        <v/>
      </c>
      <c r="I34" s="243" t="str">
        <f>IF(OR(F34="",G34=""),"",IF(F34="G",VLOOKUP(G34,'Tab 4+5 DüV+Abfuhr_G'!A:D,4,FALSE),IF(F34="A",VLOOKUP(G34,'Tab 2+3 DüV_A'!A:D,4,FALSE),VLOOKUP(G34,'H&amp;G LfL'!B:U,10,FALSE))))</f>
        <v/>
      </c>
      <c r="J34" s="341" t="str">
        <f>IF(OR(F34="",G34=""),"",IF(F34="G",VLOOKUP(G34,'Tab 4+5 DüV+Abfuhr_G'!A:B,2,FALSE),IF(F34="A",VLOOKUP(G34,'Tab 2+3 DüV_A'!A:B,2,FALSE),VLOOKUP(G34,'H&amp;G LfL'!B:X,2,FALSE))))</f>
        <v/>
      </c>
      <c r="K34" s="237"/>
      <c r="L34" s="918" t="str">
        <f t="shared" si="0"/>
        <v/>
      </c>
      <c r="M34" s="919" t="str">
        <f t="shared" si="1"/>
        <v/>
      </c>
      <c r="N34" s="919" t="str">
        <f>IF(OR(F34="",G34=""),"",IF(OR(F34="G",F34="HG"),"",IF(F34="A",VLOOKUP(G34,'Tab 2+3 DüV_A'!A:H,6,FALSE),VLOOKUP(G34,'H&amp;G LfL'!B:U,13,FALSE))))</f>
        <v/>
      </c>
      <c r="O34" s="919" t="str">
        <f>IF(OR(F34="",G34=""),"",IF(F34="G",VLOOKUP(G34,'Tab 4+5 DüV+Abfuhr_G'!A:J,8,FALSE),IF(F34="HG",VLOOKUP(G34,'H&amp;G LfL'!B:U,14,FALSE),"")))</f>
        <v/>
      </c>
      <c r="P34" s="919" t="str">
        <f>IF(OR(F34="",G34=""),"",IF(F34="G",VLOOKUP(G34,'Tab 4+5 DüV+Abfuhr_G'!A:J,9,FALSE),IF(F34="A",VLOOKUP(G34,'Tab 2+3 DüV_A'!A:H,7,FALSE),VLOOKUP(G34,'H&amp;G LfL'!B:U,15,FALSE))))</f>
        <v/>
      </c>
      <c r="Q34" s="921" t="str">
        <f>IF(OR(F34="",G34=""),"",IF(F34="G",VLOOKUP(G34,'Tab 4+5 DüV+Abfuhr_G'!A:J,10,FALSE),IF(F34="A",VLOOKUP(G34,'Tab 2+3 DüV_A'!A:H,8,FALSE),VLOOKUP(G34,'H&amp;G LfL'!B:U,16,FALSE))))</f>
        <v/>
      </c>
      <c r="R34" s="382" t="str">
        <f t="shared" si="2"/>
        <v/>
      </c>
      <c r="S34" s="342"/>
      <c r="T34" s="472" t="str">
        <f>IF(OR(F34="",G34=""),"",IF(OR(S34="",S34="nein",F34="A",F34="HG"),"0",VLOOKUP(S34,Verfrühung!A:B,2,FALSE)))</f>
        <v/>
      </c>
      <c r="U34" s="473" t="str">
        <f>IF(OR(F34="",G34=""),"",IF(F34="G",VLOOKUP(G34,'Tab 4+5 DüV+Abfuhr_G'!A:E,5,FALSE),IF(F34="A",VLOOKUP(G34,'Tab 2+3 DüV_A'!A:L,5,FALSE),VLOOKUP(G34,'H&amp;G LfL'!B:U,11,FALSE))))</f>
        <v/>
      </c>
      <c r="V34" s="349"/>
      <c r="W34" s="245"/>
      <c r="X34" s="343" t="str">
        <f t="shared" si="3"/>
        <v/>
      </c>
      <c r="Y34" s="536"/>
      <c r="Z34" s="481" t="str">
        <f>IF(OR(F34="",G34=""),"",IF(OR(F34="A",F34="HG",Y34=""),"0",-VLOOKUP(Y34,'Tab 4+5 DüV+Abfuhr_G'!A:N,6,FALSE)))</f>
        <v/>
      </c>
      <c r="AA34" s="305"/>
      <c r="AB34" s="304" t="str">
        <f t="shared" si="4"/>
        <v/>
      </c>
      <c r="AC34" s="305"/>
      <c r="AD34" s="481" t="str">
        <f>IF(OR(F34="",G34=""),"",IF(OR(AC34="nein",AC34="",Z34="",AA34="ja",Y34="",F34="A",F34="HG",Y34=""),"0",VLOOKUP(Y34,'Tab 4+5 DüV+Abfuhr_G'!A:G,7,FALSE)))</f>
        <v/>
      </c>
      <c r="AE34" s="541"/>
      <c r="AF34" s="472" t="str">
        <f>IF(OR(F34="",G34=""),"",IF(OR(F34="",G34="",AE34=""),0,IF(AND(F34="G",Y34=""),-VLOOKUP(AE34,'Tab 7 DüV_A-VF'!A:B,2,FALSE),IF(OR(F34="A",F34="HG"),-VLOOKUP(AE34,'Tab 7 DüV_A-VF'!A:B,2,FALSE),0))))</f>
        <v/>
      </c>
      <c r="AG34" s="538"/>
      <c r="AH34" s="475" t="str">
        <f>IF(OR(F34="",G34=""),"",IF(OR(F34="",G34="",AG34=""),0,IF(AND(F34="G",Y34=""),-VLOOKUP(AG34,'Tab 7 DüV_A-ZF'!A:B,2,FALSE),IF(OR(F34="A",F34="HG"),-VLOOKUP(AG34,'Tab 7 DüV_A-ZF'!A:B,2,FALSE),0))))</f>
        <v/>
      </c>
      <c r="AI34" s="348" t="str">
        <f>IF(OR(F34="",G34=""),"",IF('N-Abschlag org. Düngung'!AJ34="",0,'N-Abschlag org. Düngung'!AJ34))</f>
        <v/>
      </c>
      <c r="AJ34" s="329" t="str">
        <f t="shared" si="5"/>
        <v/>
      </c>
      <c r="AK34" s="409" t="str">
        <f t="shared" si="6"/>
        <v/>
      </c>
      <c r="AL34" s="927" t="str">
        <f t="shared" si="7"/>
        <v/>
      </c>
      <c r="AM34" s="237"/>
      <c r="AN34" s="539" t="str">
        <f t="shared" si="8"/>
        <v/>
      </c>
      <c r="AO34" s="276"/>
      <c r="AP34" s="316"/>
      <c r="AQ34" s="316"/>
      <c r="AR34" s="234"/>
      <c r="AS34" s="234"/>
      <c r="AT34" s="234"/>
      <c r="AU34" s="234"/>
      <c r="AW34" s="235"/>
      <c r="BF34" s="235"/>
      <c r="BN34" s="235"/>
    </row>
    <row r="35" spans="1:66" s="145" customFormat="1">
      <c r="A35" s="283"/>
      <c r="B35" s="216"/>
      <c r="C35" s="287" t="str">
        <f>IF(B35="","",VLOOKUP(B35,Schlagliste!B:D,2,FALSE))</f>
        <v/>
      </c>
      <c r="D35" s="286" t="str">
        <f>IF(B35="","",VLOOKUP(B35,Schlagliste!B:D,3,FALSE))</f>
        <v/>
      </c>
      <c r="E35" s="501" t="str">
        <f>IF(B35="","",VLOOKUP(B35,Schlagliste!B:E,4,FALSE))</f>
        <v/>
      </c>
      <c r="F35" s="236"/>
      <c r="G35" s="217"/>
      <c r="H35" s="477" t="str">
        <f>IF(OR(G35="",F35=""),"",IF(AND(C35="ja",LEFT(G35,5)="ZF n."),0,(IF(F35="G",VLOOKUP(G35,'Tab 4+5 DüV+Abfuhr_G'!A:C,3,FALSE),IF(F35="A",VLOOKUP(G35,'Tab 2+3 DüV_A'!A:C,3,FALSE),VLOOKUP(G35,'H&amp;G LfL'!B:U,9,FALSE))))))</f>
        <v/>
      </c>
      <c r="I35" s="243" t="str">
        <f>IF(OR(F35="",G35=""),"",IF(F35="G",VLOOKUP(G35,'Tab 4+5 DüV+Abfuhr_G'!A:D,4,FALSE),IF(F35="A",VLOOKUP(G35,'Tab 2+3 DüV_A'!A:D,4,FALSE),VLOOKUP(G35,'H&amp;G LfL'!B:U,10,FALSE))))</f>
        <v/>
      </c>
      <c r="J35" s="341" t="str">
        <f>IF(OR(F35="",G35=""),"",IF(F35="G",VLOOKUP(G35,'Tab 4+5 DüV+Abfuhr_G'!A:B,2,FALSE),IF(F35="A",VLOOKUP(G35,'Tab 2+3 DüV_A'!A:B,2,FALSE),VLOOKUP(G35,'H&amp;G LfL'!B:X,2,FALSE))))</f>
        <v/>
      </c>
      <c r="K35" s="237"/>
      <c r="L35" s="918" t="str">
        <f t="shared" si="0"/>
        <v/>
      </c>
      <c r="M35" s="919" t="str">
        <f t="shared" si="1"/>
        <v/>
      </c>
      <c r="N35" s="919" t="str">
        <f>IF(OR(F35="",G35=""),"",IF(OR(F35="G",F35="HG"),"",IF(F35="A",VLOOKUP(G35,'Tab 2+3 DüV_A'!A:H,6,FALSE),VLOOKUP(G35,'H&amp;G LfL'!B:U,13,FALSE))))</f>
        <v/>
      </c>
      <c r="O35" s="919" t="str">
        <f>IF(OR(F35="",G35=""),"",IF(F35="G",VLOOKUP(G35,'Tab 4+5 DüV+Abfuhr_G'!A:J,8,FALSE),IF(F35="HG",VLOOKUP(G35,'H&amp;G LfL'!B:U,14,FALSE),"")))</f>
        <v/>
      </c>
      <c r="P35" s="919" t="str">
        <f>IF(OR(F35="",G35=""),"",IF(F35="G",VLOOKUP(G35,'Tab 4+5 DüV+Abfuhr_G'!A:J,9,FALSE),IF(F35="A",VLOOKUP(G35,'Tab 2+3 DüV_A'!A:H,7,FALSE),VLOOKUP(G35,'H&amp;G LfL'!B:U,15,FALSE))))</f>
        <v/>
      </c>
      <c r="Q35" s="921" t="str">
        <f>IF(OR(F35="",G35=""),"",IF(F35="G",VLOOKUP(G35,'Tab 4+5 DüV+Abfuhr_G'!A:J,10,FALSE),IF(F35="A",VLOOKUP(G35,'Tab 2+3 DüV_A'!A:H,8,FALSE),VLOOKUP(G35,'H&amp;G LfL'!B:U,16,FALSE))))</f>
        <v/>
      </c>
      <c r="R35" s="382" t="str">
        <f t="shared" si="2"/>
        <v/>
      </c>
      <c r="S35" s="342"/>
      <c r="T35" s="472" t="str">
        <f>IF(OR(F35="",G35=""),"",IF(OR(S35="",S35="nein",F35="A",F35="HG"),"0",VLOOKUP(S35,Verfrühung!A:B,2,FALSE)))</f>
        <v/>
      </c>
      <c r="U35" s="473" t="str">
        <f>IF(OR(F35="",G35=""),"",IF(F35="G",VLOOKUP(G35,'Tab 4+5 DüV+Abfuhr_G'!A:E,5,FALSE),IF(F35="A",VLOOKUP(G35,'Tab 2+3 DüV_A'!A:L,5,FALSE),VLOOKUP(G35,'H&amp;G LfL'!B:U,11,FALSE))))</f>
        <v/>
      </c>
      <c r="V35" s="349"/>
      <c r="W35" s="245"/>
      <c r="X35" s="343" t="str">
        <f t="shared" si="3"/>
        <v/>
      </c>
      <c r="Y35" s="536"/>
      <c r="Z35" s="481" t="str">
        <f>IF(OR(F35="",G35=""),"",IF(OR(F35="A",F35="HG",Y35=""),"0",-VLOOKUP(Y35,'Tab 4+5 DüV+Abfuhr_G'!A:N,6,FALSE)))</f>
        <v/>
      </c>
      <c r="AA35" s="305"/>
      <c r="AB35" s="304" t="str">
        <f t="shared" si="4"/>
        <v/>
      </c>
      <c r="AC35" s="305"/>
      <c r="AD35" s="481" t="str">
        <f>IF(OR(F35="",G35=""),"",IF(OR(AC35="nein",AC35="",Z35="",AA35="ja",Y35="",F35="A",F35="HG",Y35=""),"0",VLOOKUP(Y35,'Tab 4+5 DüV+Abfuhr_G'!A:G,7,FALSE)))</f>
        <v/>
      </c>
      <c r="AE35" s="541"/>
      <c r="AF35" s="472" t="str">
        <f>IF(OR(F35="",G35=""),"",IF(OR(F35="",G35="",AE35=""),0,IF(AND(F35="G",Y35=""),-VLOOKUP(AE35,'Tab 7 DüV_A-VF'!A:B,2,FALSE),IF(OR(F35="A",F35="HG"),-VLOOKUP(AE35,'Tab 7 DüV_A-VF'!A:B,2,FALSE),0))))</f>
        <v/>
      </c>
      <c r="AG35" s="538"/>
      <c r="AH35" s="475" t="str">
        <f>IF(OR(F35="",G35=""),"",IF(OR(F35="",G35="",AG35=""),0,IF(AND(F35="G",Y35=""),-VLOOKUP(AG35,'Tab 7 DüV_A-ZF'!A:B,2,FALSE),IF(OR(F35="A",F35="HG"),-VLOOKUP(AG35,'Tab 7 DüV_A-ZF'!A:B,2,FALSE),0))))</f>
        <v/>
      </c>
      <c r="AI35" s="348" t="str">
        <f>IF(OR(F35="",G35=""),"",IF('N-Abschlag org. Düngung'!AJ35="",0,'N-Abschlag org. Düngung'!AJ35))</f>
        <v/>
      </c>
      <c r="AJ35" s="329" t="str">
        <f t="shared" si="5"/>
        <v/>
      </c>
      <c r="AK35" s="409" t="str">
        <f t="shared" si="6"/>
        <v/>
      </c>
      <c r="AL35" s="927" t="str">
        <f t="shared" si="7"/>
        <v/>
      </c>
      <c r="AM35" s="237"/>
      <c r="AN35" s="539" t="str">
        <f t="shared" si="8"/>
        <v/>
      </c>
      <c r="AO35" s="276"/>
      <c r="AP35" s="316"/>
      <c r="AQ35" s="316"/>
      <c r="AR35" s="234"/>
      <c r="AS35" s="234"/>
      <c r="AT35" s="234"/>
      <c r="AU35" s="234"/>
      <c r="AW35" s="235"/>
      <c r="BF35" s="235"/>
      <c r="BN35" s="235"/>
    </row>
    <row r="36" spans="1:66" s="145" customFormat="1">
      <c r="A36" s="283"/>
      <c r="B36" s="216"/>
      <c r="C36" s="287" t="str">
        <f>IF(B36="","",VLOOKUP(B36,Schlagliste!B:D,2,FALSE))</f>
        <v/>
      </c>
      <c r="D36" s="286" t="str">
        <f>IF(B36="","",VLOOKUP(B36,Schlagliste!B:D,3,FALSE))</f>
        <v/>
      </c>
      <c r="E36" s="501" t="str">
        <f>IF(B36="","",VLOOKUP(B36,Schlagliste!B:E,4,FALSE))</f>
        <v/>
      </c>
      <c r="F36" s="236"/>
      <c r="G36" s="217"/>
      <c r="H36" s="477" t="str">
        <f>IF(OR(G36="",F36=""),"",IF(AND(C36="ja",LEFT(G36,5)="ZF n."),0,(IF(F36="G",VLOOKUP(G36,'Tab 4+5 DüV+Abfuhr_G'!A:C,3,FALSE),IF(F36="A",VLOOKUP(G36,'Tab 2+3 DüV_A'!A:C,3,FALSE),VLOOKUP(G36,'H&amp;G LfL'!B:U,9,FALSE))))))</f>
        <v/>
      </c>
      <c r="I36" s="243" t="str">
        <f>IF(OR(F36="",G36=""),"",IF(F36="G",VLOOKUP(G36,'Tab 4+5 DüV+Abfuhr_G'!A:D,4,FALSE),IF(F36="A",VLOOKUP(G36,'Tab 2+3 DüV_A'!A:D,4,FALSE),VLOOKUP(G36,'H&amp;G LfL'!B:U,10,FALSE))))</f>
        <v/>
      </c>
      <c r="J36" s="341" t="str">
        <f>IF(OR(F36="",G36=""),"",IF(F36="G",VLOOKUP(G36,'Tab 4+5 DüV+Abfuhr_G'!A:B,2,FALSE),IF(F36="A",VLOOKUP(G36,'Tab 2+3 DüV_A'!A:B,2,FALSE),VLOOKUP(G36,'H&amp;G LfL'!B:X,2,FALSE))))</f>
        <v/>
      </c>
      <c r="K36" s="237"/>
      <c r="L36" s="918" t="str">
        <f t="shared" si="0"/>
        <v/>
      </c>
      <c r="M36" s="919" t="str">
        <f t="shared" si="1"/>
        <v/>
      </c>
      <c r="N36" s="919" t="str">
        <f>IF(OR(F36="",G36=""),"",IF(OR(F36="G",F36="HG"),"",IF(F36="A",VLOOKUP(G36,'Tab 2+3 DüV_A'!A:H,6,FALSE),VLOOKUP(G36,'H&amp;G LfL'!B:U,13,FALSE))))</f>
        <v/>
      </c>
      <c r="O36" s="919" t="str">
        <f>IF(OR(F36="",G36=""),"",IF(F36="G",VLOOKUP(G36,'Tab 4+5 DüV+Abfuhr_G'!A:J,8,FALSE),IF(F36="HG",VLOOKUP(G36,'H&amp;G LfL'!B:U,14,FALSE),"")))</f>
        <v/>
      </c>
      <c r="P36" s="919" t="str">
        <f>IF(OR(F36="",G36=""),"",IF(F36="G",VLOOKUP(G36,'Tab 4+5 DüV+Abfuhr_G'!A:J,9,FALSE),IF(F36="A",VLOOKUP(G36,'Tab 2+3 DüV_A'!A:H,7,FALSE),VLOOKUP(G36,'H&amp;G LfL'!B:U,15,FALSE))))</f>
        <v/>
      </c>
      <c r="Q36" s="921" t="str">
        <f>IF(OR(F36="",G36=""),"",IF(F36="G",VLOOKUP(G36,'Tab 4+5 DüV+Abfuhr_G'!A:J,10,FALSE),IF(F36="A",VLOOKUP(G36,'Tab 2+3 DüV_A'!A:H,8,FALSE),VLOOKUP(G36,'H&amp;G LfL'!B:U,16,FALSE))))</f>
        <v/>
      </c>
      <c r="R36" s="382" t="str">
        <f t="shared" si="2"/>
        <v/>
      </c>
      <c r="S36" s="342"/>
      <c r="T36" s="472" t="str">
        <f>IF(OR(F36="",G36=""),"",IF(OR(S36="",S36="nein",F36="A",F36="HG"),"0",VLOOKUP(S36,Verfrühung!A:B,2,FALSE)))</f>
        <v/>
      </c>
      <c r="U36" s="473" t="str">
        <f>IF(OR(F36="",G36=""),"",IF(F36="G",VLOOKUP(G36,'Tab 4+5 DüV+Abfuhr_G'!A:E,5,FALSE),IF(F36="A",VLOOKUP(G36,'Tab 2+3 DüV_A'!A:L,5,FALSE),VLOOKUP(G36,'H&amp;G LfL'!B:U,11,FALSE))))</f>
        <v/>
      </c>
      <c r="V36" s="349"/>
      <c r="W36" s="245"/>
      <c r="X36" s="343" t="str">
        <f t="shared" si="3"/>
        <v/>
      </c>
      <c r="Y36" s="536"/>
      <c r="Z36" s="481" t="str">
        <f>IF(OR(F36="",G36=""),"",IF(OR(F36="A",F36="HG",Y36=""),"0",-VLOOKUP(Y36,'Tab 4+5 DüV+Abfuhr_G'!A:N,6,FALSE)))</f>
        <v/>
      </c>
      <c r="AA36" s="305"/>
      <c r="AB36" s="304" t="str">
        <f t="shared" si="4"/>
        <v/>
      </c>
      <c r="AC36" s="305"/>
      <c r="AD36" s="481" t="str">
        <f>IF(OR(F36="",G36=""),"",IF(OR(AC36="nein",AC36="",Z36="",AA36="ja",Y36="",F36="A",F36="HG",Y36=""),"0",VLOOKUP(Y36,'Tab 4+5 DüV+Abfuhr_G'!A:G,7,FALSE)))</f>
        <v/>
      </c>
      <c r="AE36" s="541"/>
      <c r="AF36" s="472" t="str">
        <f>IF(OR(F36="",G36=""),"",IF(OR(F36="",G36="",AE36=""),0,IF(AND(F36="G",Y36=""),-VLOOKUP(AE36,'Tab 7 DüV_A-VF'!A:B,2,FALSE),IF(OR(F36="A",F36="HG"),-VLOOKUP(AE36,'Tab 7 DüV_A-VF'!A:B,2,FALSE),0))))</f>
        <v/>
      </c>
      <c r="AG36" s="538"/>
      <c r="AH36" s="475" t="str">
        <f>IF(OR(F36="",G36=""),"",IF(OR(F36="",G36="",AG36=""),0,IF(AND(F36="G",Y36=""),-VLOOKUP(AG36,'Tab 7 DüV_A-ZF'!A:B,2,FALSE),IF(OR(F36="A",F36="HG"),-VLOOKUP(AG36,'Tab 7 DüV_A-ZF'!A:B,2,FALSE),0))))</f>
        <v/>
      </c>
      <c r="AI36" s="348" t="str">
        <f>IF(OR(F36="",G36=""),"",IF('N-Abschlag org. Düngung'!AJ36="",0,'N-Abschlag org. Düngung'!AJ36))</f>
        <v/>
      </c>
      <c r="AJ36" s="329" t="str">
        <f t="shared" si="5"/>
        <v/>
      </c>
      <c r="AK36" s="409" t="str">
        <f t="shared" si="6"/>
        <v/>
      </c>
      <c r="AL36" s="927" t="str">
        <f t="shared" si="7"/>
        <v/>
      </c>
      <c r="AM36" s="237"/>
      <c r="AN36" s="539" t="str">
        <f t="shared" si="8"/>
        <v/>
      </c>
      <c r="AO36" s="276"/>
      <c r="AP36" s="316"/>
      <c r="AQ36" s="316"/>
      <c r="AR36" s="234"/>
      <c r="AS36" s="234"/>
      <c r="AT36" s="234"/>
      <c r="AU36" s="234"/>
      <c r="AW36" s="235"/>
      <c r="BF36" s="235"/>
      <c r="BN36" s="235"/>
    </row>
    <row r="37" spans="1:66" s="145" customFormat="1">
      <c r="A37" s="283"/>
      <c r="B37" s="216"/>
      <c r="C37" s="287" t="str">
        <f>IF(B37="","",VLOOKUP(B37,Schlagliste!B:D,2,FALSE))</f>
        <v/>
      </c>
      <c r="D37" s="286" t="str">
        <f>IF(B37="","",VLOOKUP(B37,Schlagliste!B:D,3,FALSE))</f>
        <v/>
      </c>
      <c r="E37" s="501" t="str">
        <f>IF(B37="","",VLOOKUP(B37,Schlagliste!B:E,4,FALSE))</f>
        <v/>
      </c>
      <c r="F37" s="236"/>
      <c r="G37" s="217"/>
      <c r="H37" s="477" t="str">
        <f>IF(OR(G37="",F37=""),"",IF(AND(C37="ja",LEFT(G37,5)="ZF n."),0,(IF(F37="G",VLOOKUP(G37,'Tab 4+5 DüV+Abfuhr_G'!A:C,3,FALSE),IF(F37="A",VLOOKUP(G37,'Tab 2+3 DüV_A'!A:C,3,FALSE),VLOOKUP(G37,'H&amp;G LfL'!B:U,9,FALSE))))))</f>
        <v/>
      </c>
      <c r="I37" s="243" t="str">
        <f>IF(OR(F37="",G37=""),"",IF(F37="G",VLOOKUP(G37,'Tab 4+5 DüV+Abfuhr_G'!A:D,4,FALSE),IF(F37="A",VLOOKUP(G37,'Tab 2+3 DüV_A'!A:D,4,FALSE),VLOOKUP(G37,'H&amp;G LfL'!B:U,10,FALSE))))</f>
        <v/>
      </c>
      <c r="J37" s="341" t="str">
        <f>IF(OR(F37="",G37=""),"",IF(F37="G",VLOOKUP(G37,'Tab 4+5 DüV+Abfuhr_G'!A:B,2,FALSE),IF(F37="A",VLOOKUP(G37,'Tab 2+3 DüV_A'!A:B,2,FALSE),VLOOKUP(G37,'H&amp;G LfL'!B:X,2,FALSE))))</f>
        <v/>
      </c>
      <c r="K37" s="237"/>
      <c r="L37" s="918" t="str">
        <f t="shared" si="0"/>
        <v/>
      </c>
      <c r="M37" s="919" t="str">
        <f t="shared" si="1"/>
        <v/>
      </c>
      <c r="N37" s="919" t="str">
        <f>IF(OR(F37="",G37=""),"",IF(OR(F37="G",F37="HG"),"",IF(F37="A",VLOOKUP(G37,'Tab 2+3 DüV_A'!A:H,6,FALSE),VLOOKUP(G37,'H&amp;G LfL'!B:U,13,FALSE))))</f>
        <v/>
      </c>
      <c r="O37" s="919" t="str">
        <f>IF(OR(F37="",G37=""),"",IF(F37="G",VLOOKUP(G37,'Tab 4+5 DüV+Abfuhr_G'!A:J,8,FALSE),IF(F37="HG",VLOOKUP(G37,'H&amp;G LfL'!B:U,14,FALSE),"")))</f>
        <v/>
      </c>
      <c r="P37" s="919" t="str">
        <f>IF(OR(F37="",G37=""),"",IF(F37="G",VLOOKUP(G37,'Tab 4+5 DüV+Abfuhr_G'!A:J,9,FALSE),IF(F37="A",VLOOKUP(G37,'Tab 2+3 DüV_A'!A:H,7,FALSE),VLOOKUP(G37,'H&amp;G LfL'!B:U,15,FALSE))))</f>
        <v/>
      </c>
      <c r="Q37" s="921" t="str">
        <f>IF(OR(F37="",G37=""),"",IF(F37="G",VLOOKUP(G37,'Tab 4+5 DüV+Abfuhr_G'!A:J,10,FALSE),IF(F37="A",VLOOKUP(G37,'Tab 2+3 DüV_A'!A:H,8,FALSE),VLOOKUP(G37,'H&amp;G LfL'!B:U,16,FALSE))))</f>
        <v/>
      </c>
      <c r="R37" s="382" t="str">
        <f t="shared" si="2"/>
        <v/>
      </c>
      <c r="S37" s="342"/>
      <c r="T37" s="472" t="str">
        <f>IF(OR(F37="",G37=""),"",IF(OR(S37="",S37="nein",F37="A",F37="HG"),"0",VLOOKUP(S37,Verfrühung!A:B,2,FALSE)))</f>
        <v/>
      </c>
      <c r="U37" s="473" t="str">
        <f>IF(OR(F37="",G37=""),"",IF(F37="G",VLOOKUP(G37,'Tab 4+5 DüV+Abfuhr_G'!A:E,5,FALSE),IF(F37="A",VLOOKUP(G37,'Tab 2+3 DüV_A'!A:L,5,FALSE),VLOOKUP(G37,'H&amp;G LfL'!B:U,11,FALSE))))</f>
        <v/>
      </c>
      <c r="V37" s="349"/>
      <c r="W37" s="245"/>
      <c r="X37" s="343" t="str">
        <f t="shared" si="3"/>
        <v/>
      </c>
      <c r="Y37" s="536"/>
      <c r="Z37" s="481" t="str">
        <f>IF(OR(F37="",G37=""),"",IF(OR(F37="A",F37="HG",Y37=""),"0",-VLOOKUP(Y37,'Tab 4+5 DüV+Abfuhr_G'!A:N,6,FALSE)))</f>
        <v/>
      </c>
      <c r="AA37" s="305"/>
      <c r="AB37" s="304" t="str">
        <f t="shared" si="4"/>
        <v/>
      </c>
      <c r="AC37" s="305"/>
      <c r="AD37" s="481" t="str">
        <f>IF(OR(F37="",G37=""),"",IF(OR(AC37="nein",AC37="",Z37="",AA37="ja",Y37="",F37="A",F37="HG",Y37=""),"0",VLOOKUP(Y37,'Tab 4+5 DüV+Abfuhr_G'!A:G,7,FALSE)))</f>
        <v/>
      </c>
      <c r="AE37" s="541"/>
      <c r="AF37" s="472" t="str">
        <f>IF(OR(F37="",G37=""),"",IF(OR(F37="",G37="",AE37=""),0,IF(AND(F37="G",Y37=""),-VLOOKUP(AE37,'Tab 7 DüV_A-VF'!A:B,2,FALSE),IF(OR(F37="A",F37="HG"),-VLOOKUP(AE37,'Tab 7 DüV_A-VF'!A:B,2,FALSE),0))))</f>
        <v/>
      </c>
      <c r="AG37" s="538"/>
      <c r="AH37" s="475" t="str">
        <f>IF(OR(F37="",G37=""),"",IF(OR(F37="",G37="",AG37=""),0,IF(AND(F37="G",Y37=""),-VLOOKUP(AG37,'Tab 7 DüV_A-ZF'!A:B,2,FALSE),IF(OR(F37="A",F37="HG"),-VLOOKUP(AG37,'Tab 7 DüV_A-ZF'!A:B,2,FALSE),0))))</f>
        <v/>
      </c>
      <c r="AI37" s="348" t="str">
        <f>IF(OR(F37="",G37=""),"",IF('N-Abschlag org. Düngung'!AJ37="",0,'N-Abschlag org. Düngung'!AJ37))</f>
        <v/>
      </c>
      <c r="AJ37" s="329" t="str">
        <f t="shared" si="5"/>
        <v/>
      </c>
      <c r="AK37" s="409" t="str">
        <f t="shared" si="6"/>
        <v/>
      </c>
      <c r="AL37" s="927" t="str">
        <f t="shared" si="7"/>
        <v/>
      </c>
      <c r="AM37" s="237"/>
      <c r="AN37" s="539" t="str">
        <f t="shared" si="8"/>
        <v/>
      </c>
      <c r="AO37" s="276"/>
      <c r="AP37" s="316"/>
      <c r="AQ37" s="316"/>
      <c r="AR37" s="234"/>
      <c r="AS37" s="234"/>
      <c r="AT37" s="234"/>
      <c r="AU37" s="234"/>
      <c r="AW37" s="235"/>
      <c r="BF37" s="235"/>
      <c r="BN37" s="235"/>
    </row>
    <row r="38" spans="1:66" s="145" customFormat="1">
      <c r="A38" s="283"/>
      <c r="B38" s="216"/>
      <c r="C38" s="287" t="str">
        <f>IF(B38="","",VLOOKUP(B38,Schlagliste!B:D,2,FALSE))</f>
        <v/>
      </c>
      <c r="D38" s="286" t="str">
        <f>IF(B38="","",VLOOKUP(B38,Schlagliste!B:D,3,FALSE))</f>
        <v/>
      </c>
      <c r="E38" s="501" t="str">
        <f>IF(B38="","",VLOOKUP(B38,Schlagliste!B:E,4,FALSE))</f>
        <v/>
      </c>
      <c r="F38" s="236"/>
      <c r="G38" s="217"/>
      <c r="H38" s="477" t="str">
        <f>IF(OR(G38="",F38=""),"",IF(AND(C38="ja",LEFT(G38,5)="ZF n."),0,(IF(F38="G",VLOOKUP(G38,'Tab 4+5 DüV+Abfuhr_G'!A:C,3,FALSE),IF(F38="A",VLOOKUP(G38,'Tab 2+3 DüV_A'!A:C,3,FALSE),VLOOKUP(G38,'H&amp;G LfL'!B:U,9,FALSE))))))</f>
        <v/>
      </c>
      <c r="I38" s="243" t="str">
        <f>IF(OR(F38="",G38=""),"",IF(F38="G",VLOOKUP(G38,'Tab 4+5 DüV+Abfuhr_G'!A:D,4,FALSE),IF(F38="A",VLOOKUP(G38,'Tab 2+3 DüV_A'!A:D,4,FALSE),VLOOKUP(G38,'H&amp;G LfL'!B:U,10,FALSE))))</f>
        <v/>
      </c>
      <c r="J38" s="341" t="str">
        <f>IF(OR(F38="",G38=""),"",IF(F38="G",VLOOKUP(G38,'Tab 4+5 DüV+Abfuhr_G'!A:B,2,FALSE),IF(F38="A",VLOOKUP(G38,'Tab 2+3 DüV_A'!A:B,2,FALSE),VLOOKUP(G38,'H&amp;G LfL'!B:X,2,FALSE))))</f>
        <v/>
      </c>
      <c r="K38" s="237"/>
      <c r="L38" s="918" t="str">
        <f t="shared" si="0"/>
        <v/>
      </c>
      <c r="M38" s="919" t="str">
        <f t="shared" si="1"/>
        <v/>
      </c>
      <c r="N38" s="919" t="str">
        <f>IF(OR(F38="",G38=""),"",IF(OR(F38="G",F38="HG"),"",IF(F38="A",VLOOKUP(G38,'Tab 2+3 DüV_A'!A:H,6,FALSE),VLOOKUP(G38,'H&amp;G LfL'!B:U,13,FALSE))))</f>
        <v/>
      </c>
      <c r="O38" s="919" t="str">
        <f>IF(OR(F38="",G38=""),"",IF(F38="G",VLOOKUP(G38,'Tab 4+5 DüV+Abfuhr_G'!A:J,8,FALSE),IF(F38="HG",VLOOKUP(G38,'H&amp;G LfL'!B:U,14,FALSE),"")))</f>
        <v/>
      </c>
      <c r="P38" s="919" t="str">
        <f>IF(OR(F38="",G38=""),"",IF(F38="G",VLOOKUP(G38,'Tab 4+5 DüV+Abfuhr_G'!A:J,9,FALSE),IF(F38="A",VLOOKUP(G38,'Tab 2+3 DüV_A'!A:H,7,FALSE),VLOOKUP(G38,'H&amp;G LfL'!B:U,15,FALSE))))</f>
        <v/>
      </c>
      <c r="Q38" s="921" t="str">
        <f>IF(OR(F38="",G38=""),"",IF(F38="G",VLOOKUP(G38,'Tab 4+5 DüV+Abfuhr_G'!A:J,10,FALSE),IF(F38="A",VLOOKUP(G38,'Tab 2+3 DüV_A'!A:H,8,FALSE),VLOOKUP(G38,'H&amp;G LfL'!B:U,16,FALSE))))</f>
        <v/>
      </c>
      <c r="R38" s="382" t="str">
        <f t="shared" si="2"/>
        <v/>
      </c>
      <c r="S38" s="342"/>
      <c r="T38" s="472" t="str">
        <f>IF(OR(F38="",G38=""),"",IF(OR(S38="",S38="nein",F38="A",F38="HG"),"0",VLOOKUP(S38,Verfrühung!A:B,2,FALSE)))</f>
        <v/>
      </c>
      <c r="U38" s="473" t="str">
        <f>IF(OR(F38="",G38=""),"",IF(F38="G",VLOOKUP(G38,'Tab 4+5 DüV+Abfuhr_G'!A:E,5,FALSE),IF(F38="A",VLOOKUP(G38,'Tab 2+3 DüV_A'!A:L,5,FALSE),VLOOKUP(G38,'H&amp;G LfL'!B:U,11,FALSE))))</f>
        <v/>
      </c>
      <c r="V38" s="349"/>
      <c r="W38" s="245"/>
      <c r="X38" s="343" t="str">
        <f t="shared" si="3"/>
        <v/>
      </c>
      <c r="Y38" s="536"/>
      <c r="Z38" s="481" t="str">
        <f>IF(OR(F38="",G38=""),"",IF(OR(F38="A",F38="HG",Y38=""),"0",-VLOOKUP(Y38,'Tab 4+5 DüV+Abfuhr_G'!A:N,6,FALSE)))</f>
        <v/>
      </c>
      <c r="AA38" s="305"/>
      <c r="AB38" s="304" t="str">
        <f t="shared" si="4"/>
        <v/>
      </c>
      <c r="AC38" s="305"/>
      <c r="AD38" s="481" t="str">
        <f>IF(OR(F38="",G38=""),"",IF(OR(AC38="nein",AC38="",Z38="",AA38="ja",Y38="",F38="A",F38="HG",Y38=""),"0",VLOOKUP(Y38,'Tab 4+5 DüV+Abfuhr_G'!A:G,7,FALSE)))</f>
        <v/>
      </c>
      <c r="AE38" s="541"/>
      <c r="AF38" s="472" t="str">
        <f>IF(OR(F38="",G38=""),"",IF(OR(F38="",G38="",AE38=""),0,IF(AND(F38="G",Y38=""),-VLOOKUP(AE38,'Tab 7 DüV_A-VF'!A:B,2,FALSE),IF(OR(F38="A",F38="HG"),-VLOOKUP(AE38,'Tab 7 DüV_A-VF'!A:B,2,FALSE),0))))</f>
        <v/>
      </c>
      <c r="AG38" s="538"/>
      <c r="AH38" s="475" t="str">
        <f>IF(OR(F38="",G38=""),"",IF(OR(F38="",G38="",AG38=""),0,IF(AND(F38="G",Y38=""),-VLOOKUP(AG38,'Tab 7 DüV_A-ZF'!A:B,2,FALSE),IF(OR(F38="A",F38="HG"),-VLOOKUP(AG38,'Tab 7 DüV_A-ZF'!A:B,2,FALSE),0))))</f>
        <v/>
      </c>
      <c r="AI38" s="348" t="str">
        <f>IF(OR(F38="",G38=""),"",IF('N-Abschlag org. Düngung'!AJ38="",0,'N-Abschlag org. Düngung'!AJ38))</f>
        <v/>
      </c>
      <c r="AJ38" s="329" t="str">
        <f t="shared" si="5"/>
        <v/>
      </c>
      <c r="AK38" s="409" t="str">
        <f t="shared" si="6"/>
        <v/>
      </c>
      <c r="AL38" s="927" t="str">
        <f t="shared" si="7"/>
        <v/>
      </c>
      <c r="AM38" s="237"/>
      <c r="AN38" s="539" t="str">
        <f t="shared" si="8"/>
        <v/>
      </c>
      <c r="AO38" s="276"/>
      <c r="AP38" s="316"/>
      <c r="AQ38" s="316"/>
      <c r="AR38" s="234"/>
      <c r="AS38" s="234"/>
      <c r="AT38" s="234"/>
      <c r="AU38" s="234"/>
      <c r="AW38" s="235"/>
      <c r="BF38" s="235"/>
      <c r="BN38" s="235"/>
    </row>
    <row r="39" spans="1:66" s="145" customFormat="1">
      <c r="A39" s="283"/>
      <c r="B39" s="216"/>
      <c r="C39" s="287" t="str">
        <f>IF(B39="","",VLOOKUP(B39,Schlagliste!B:D,2,FALSE))</f>
        <v/>
      </c>
      <c r="D39" s="286" t="str">
        <f>IF(B39="","",VLOOKUP(B39,Schlagliste!B:D,3,FALSE))</f>
        <v/>
      </c>
      <c r="E39" s="501" t="str">
        <f>IF(B39="","",VLOOKUP(B39,Schlagliste!B:E,4,FALSE))</f>
        <v/>
      </c>
      <c r="F39" s="236"/>
      <c r="G39" s="217"/>
      <c r="H39" s="477" t="str">
        <f>IF(OR(G39="",F39=""),"",IF(AND(C39="ja",LEFT(G39,5)="ZF n."),0,(IF(F39="G",VLOOKUP(G39,'Tab 4+5 DüV+Abfuhr_G'!A:C,3,FALSE),IF(F39="A",VLOOKUP(G39,'Tab 2+3 DüV_A'!A:C,3,FALSE),VLOOKUP(G39,'H&amp;G LfL'!B:U,9,FALSE))))))</f>
        <v/>
      </c>
      <c r="I39" s="243" t="str">
        <f>IF(OR(F39="",G39=""),"",IF(F39="G",VLOOKUP(G39,'Tab 4+5 DüV+Abfuhr_G'!A:D,4,FALSE),IF(F39="A",VLOOKUP(G39,'Tab 2+3 DüV_A'!A:D,4,FALSE),VLOOKUP(G39,'H&amp;G LfL'!B:U,10,FALSE))))</f>
        <v/>
      </c>
      <c r="J39" s="341" t="str">
        <f>IF(OR(F39="",G39=""),"",IF(F39="G",VLOOKUP(G39,'Tab 4+5 DüV+Abfuhr_G'!A:B,2,FALSE),IF(F39="A",VLOOKUP(G39,'Tab 2+3 DüV_A'!A:B,2,FALSE),VLOOKUP(G39,'H&amp;G LfL'!B:X,2,FALSE))))</f>
        <v/>
      </c>
      <c r="K39" s="237"/>
      <c r="L39" s="918" t="str">
        <f t="shared" si="0"/>
        <v/>
      </c>
      <c r="M39" s="919" t="str">
        <f t="shared" si="1"/>
        <v/>
      </c>
      <c r="N39" s="919" t="str">
        <f>IF(OR(F39="",G39=""),"",IF(OR(F39="G",F39="HG"),"",IF(F39="A",VLOOKUP(G39,'Tab 2+3 DüV_A'!A:H,6,FALSE),VLOOKUP(G39,'H&amp;G LfL'!B:U,13,FALSE))))</f>
        <v/>
      </c>
      <c r="O39" s="919" t="str">
        <f>IF(OR(F39="",G39=""),"",IF(F39="G",VLOOKUP(G39,'Tab 4+5 DüV+Abfuhr_G'!A:J,8,FALSE),IF(F39="HG",VLOOKUP(G39,'H&amp;G LfL'!B:U,14,FALSE),"")))</f>
        <v/>
      </c>
      <c r="P39" s="919" t="str">
        <f>IF(OR(F39="",G39=""),"",IF(F39="G",VLOOKUP(G39,'Tab 4+5 DüV+Abfuhr_G'!A:J,9,FALSE),IF(F39="A",VLOOKUP(G39,'Tab 2+3 DüV_A'!A:H,7,FALSE),VLOOKUP(G39,'H&amp;G LfL'!B:U,15,FALSE))))</f>
        <v/>
      </c>
      <c r="Q39" s="921" t="str">
        <f>IF(OR(F39="",G39=""),"",IF(F39="G",VLOOKUP(G39,'Tab 4+5 DüV+Abfuhr_G'!A:J,10,FALSE),IF(F39="A",VLOOKUP(G39,'Tab 2+3 DüV_A'!A:H,8,FALSE),VLOOKUP(G39,'H&amp;G LfL'!B:U,16,FALSE))))</f>
        <v/>
      </c>
      <c r="R39" s="382" t="str">
        <f t="shared" si="2"/>
        <v/>
      </c>
      <c r="S39" s="342"/>
      <c r="T39" s="472" t="str">
        <f>IF(OR(F39="",G39=""),"",IF(OR(S39="",S39="nein",F39="A",F39="HG"),"0",VLOOKUP(S39,Verfrühung!A:B,2,FALSE)))</f>
        <v/>
      </c>
      <c r="U39" s="473" t="str">
        <f>IF(OR(F39="",G39=""),"",IF(F39="G",VLOOKUP(G39,'Tab 4+5 DüV+Abfuhr_G'!A:E,5,FALSE),IF(F39="A",VLOOKUP(G39,'Tab 2+3 DüV_A'!A:L,5,FALSE),VLOOKUP(G39,'H&amp;G LfL'!B:U,11,FALSE))))</f>
        <v/>
      </c>
      <c r="V39" s="349"/>
      <c r="W39" s="245"/>
      <c r="X39" s="343" t="str">
        <f t="shared" si="3"/>
        <v/>
      </c>
      <c r="Y39" s="536"/>
      <c r="Z39" s="481" t="str">
        <f>IF(OR(F39="",G39=""),"",IF(OR(F39="A",F39="HG",Y39=""),"0",-VLOOKUP(Y39,'Tab 4+5 DüV+Abfuhr_G'!A:N,6,FALSE)))</f>
        <v/>
      </c>
      <c r="AA39" s="305"/>
      <c r="AB39" s="304" t="str">
        <f t="shared" si="4"/>
        <v/>
      </c>
      <c r="AC39" s="305"/>
      <c r="AD39" s="481" t="str">
        <f>IF(OR(F39="",G39=""),"",IF(OR(AC39="nein",AC39="",Z39="",AA39="ja",Y39="",F39="A",F39="HG",Y39=""),"0",VLOOKUP(Y39,'Tab 4+5 DüV+Abfuhr_G'!A:G,7,FALSE)))</f>
        <v/>
      </c>
      <c r="AE39" s="541"/>
      <c r="AF39" s="472" t="str">
        <f>IF(OR(F39="",G39=""),"",IF(OR(F39="",G39="",AE39=""),0,IF(AND(F39="G",Y39=""),-VLOOKUP(AE39,'Tab 7 DüV_A-VF'!A:B,2,FALSE),IF(OR(F39="A",F39="HG"),-VLOOKUP(AE39,'Tab 7 DüV_A-VF'!A:B,2,FALSE),0))))</f>
        <v/>
      </c>
      <c r="AG39" s="538"/>
      <c r="AH39" s="475" t="str">
        <f>IF(OR(F39="",G39=""),"",IF(OR(F39="",G39="",AG39=""),0,IF(AND(F39="G",Y39=""),-VLOOKUP(AG39,'Tab 7 DüV_A-ZF'!A:B,2,FALSE),IF(OR(F39="A",F39="HG"),-VLOOKUP(AG39,'Tab 7 DüV_A-ZF'!A:B,2,FALSE),0))))</f>
        <v/>
      </c>
      <c r="AI39" s="348" t="str">
        <f>IF(OR(F39="",G39=""),"",IF('N-Abschlag org. Düngung'!AJ39="",0,'N-Abschlag org. Düngung'!AJ39))</f>
        <v/>
      </c>
      <c r="AJ39" s="329" t="str">
        <f t="shared" si="5"/>
        <v/>
      </c>
      <c r="AK39" s="409" t="str">
        <f t="shared" si="6"/>
        <v/>
      </c>
      <c r="AL39" s="927" t="str">
        <f t="shared" si="7"/>
        <v/>
      </c>
      <c r="AM39" s="237"/>
      <c r="AN39" s="539" t="str">
        <f t="shared" si="8"/>
        <v/>
      </c>
      <c r="AO39" s="276"/>
      <c r="AP39" s="316"/>
      <c r="AQ39" s="316"/>
      <c r="AR39" s="234"/>
      <c r="AS39" s="234"/>
      <c r="AT39" s="234"/>
      <c r="AU39" s="234"/>
      <c r="AW39" s="235"/>
      <c r="BF39" s="235"/>
      <c r="BN39" s="235"/>
    </row>
    <row r="40" spans="1:66" s="145" customFormat="1">
      <c r="A40" s="283"/>
      <c r="B40" s="216"/>
      <c r="C40" s="287" t="str">
        <f>IF(B40="","",VLOOKUP(B40,Schlagliste!B:D,2,FALSE))</f>
        <v/>
      </c>
      <c r="D40" s="286" t="str">
        <f>IF(B40="","",VLOOKUP(B40,Schlagliste!B:D,3,FALSE))</f>
        <v/>
      </c>
      <c r="E40" s="501" t="str">
        <f>IF(B40="","",VLOOKUP(B40,Schlagliste!B:E,4,FALSE))</f>
        <v/>
      </c>
      <c r="F40" s="236"/>
      <c r="G40" s="217"/>
      <c r="H40" s="477" t="str">
        <f>IF(OR(G40="",F40=""),"",IF(AND(C40="ja",LEFT(G40,5)="ZF n."),0,(IF(F40="G",VLOOKUP(G40,'Tab 4+5 DüV+Abfuhr_G'!A:C,3,FALSE),IF(F40="A",VLOOKUP(G40,'Tab 2+3 DüV_A'!A:C,3,FALSE),VLOOKUP(G40,'H&amp;G LfL'!B:U,9,FALSE))))))</f>
        <v/>
      </c>
      <c r="I40" s="243" t="str">
        <f>IF(OR(F40="",G40=""),"",IF(F40="G",VLOOKUP(G40,'Tab 4+5 DüV+Abfuhr_G'!A:D,4,FALSE),IF(F40="A",VLOOKUP(G40,'Tab 2+3 DüV_A'!A:D,4,FALSE),VLOOKUP(G40,'H&amp;G LfL'!B:U,10,FALSE))))</f>
        <v/>
      </c>
      <c r="J40" s="341" t="str">
        <f>IF(OR(F40="",G40=""),"",IF(F40="G",VLOOKUP(G40,'Tab 4+5 DüV+Abfuhr_G'!A:B,2,FALSE),IF(F40="A",VLOOKUP(G40,'Tab 2+3 DüV_A'!A:B,2,FALSE),VLOOKUP(G40,'H&amp;G LfL'!B:X,2,FALSE))))</f>
        <v/>
      </c>
      <c r="K40" s="237"/>
      <c r="L40" s="918" t="str">
        <f t="shared" si="0"/>
        <v/>
      </c>
      <c r="M40" s="919" t="str">
        <f t="shared" si="1"/>
        <v/>
      </c>
      <c r="N40" s="919" t="str">
        <f>IF(OR(F40="",G40=""),"",IF(OR(F40="G",F40="HG"),"",IF(F40="A",VLOOKUP(G40,'Tab 2+3 DüV_A'!A:H,6,FALSE),VLOOKUP(G40,'H&amp;G LfL'!B:U,13,FALSE))))</f>
        <v/>
      </c>
      <c r="O40" s="919" t="str">
        <f>IF(OR(F40="",G40=""),"",IF(F40="G",VLOOKUP(G40,'Tab 4+5 DüV+Abfuhr_G'!A:J,8,FALSE),IF(F40="HG",VLOOKUP(G40,'H&amp;G LfL'!B:U,14,FALSE),"")))</f>
        <v/>
      </c>
      <c r="P40" s="919" t="str">
        <f>IF(OR(F40="",G40=""),"",IF(F40="G",VLOOKUP(G40,'Tab 4+5 DüV+Abfuhr_G'!A:J,9,FALSE),IF(F40="A",VLOOKUP(G40,'Tab 2+3 DüV_A'!A:H,7,FALSE),VLOOKUP(G40,'H&amp;G LfL'!B:U,15,FALSE))))</f>
        <v/>
      </c>
      <c r="Q40" s="921" t="str">
        <f>IF(OR(F40="",G40=""),"",IF(F40="G",VLOOKUP(G40,'Tab 4+5 DüV+Abfuhr_G'!A:J,10,FALSE),IF(F40="A",VLOOKUP(G40,'Tab 2+3 DüV_A'!A:H,8,FALSE),VLOOKUP(G40,'H&amp;G LfL'!B:U,16,FALSE))))</f>
        <v/>
      </c>
      <c r="R40" s="382" t="str">
        <f t="shared" si="2"/>
        <v/>
      </c>
      <c r="S40" s="342"/>
      <c r="T40" s="472" t="str">
        <f>IF(OR(F40="",G40=""),"",IF(OR(S40="",S40="nein",F40="A",F40="HG"),"0",VLOOKUP(S40,Verfrühung!A:B,2,FALSE)))</f>
        <v/>
      </c>
      <c r="U40" s="473" t="str">
        <f>IF(OR(F40="",G40=""),"",IF(F40="G",VLOOKUP(G40,'Tab 4+5 DüV+Abfuhr_G'!A:E,5,FALSE),IF(F40="A",VLOOKUP(G40,'Tab 2+3 DüV_A'!A:L,5,FALSE),VLOOKUP(G40,'H&amp;G LfL'!B:U,11,FALSE))))</f>
        <v/>
      </c>
      <c r="V40" s="349"/>
      <c r="W40" s="245"/>
      <c r="X40" s="343" t="str">
        <f t="shared" si="3"/>
        <v/>
      </c>
      <c r="Y40" s="536"/>
      <c r="Z40" s="481" t="str">
        <f>IF(OR(F40="",G40=""),"",IF(OR(F40="A",F40="HG",Y40=""),"0",-VLOOKUP(Y40,'Tab 4+5 DüV+Abfuhr_G'!A:N,6,FALSE)))</f>
        <v/>
      </c>
      <c r="AA40" s="305"/>
      <c r="AB40" s="304" t="str">
        <f t="shared" si="4"/>
        <v/>
      </c>
      <c r="AC40" s="305"/>
      <c r="AD40" s="481" t="str">
        <f>IF(OR(F40="",G40=""),"",IF(OR(AC40="nein",AC40="",Z40="",AA40="ja",Y40="",F40="A",F40="HG",Y40=""),"0",VLOOKUP(Y40,'Tab 4+5 DüV+Abfuhr_G'!A:G,7,FALSE)))</f>
        <v/>
      </c>
      <c r="AE40" s="541"/>
      <c r="AF40" s="472" t="str">
        <f>IF(OR(F40="",G40=""),"",IF(OR(F40="",G40="",AE40=""),0,IF(AND(F40="G",Y40=""),-VLOOKUP(AE40,'Tab 7 DüV_A-VF'!A:B,2,FALSE),IF(OR(F40="A",F40="HG"),-VLOOKUP(AE40,'Tab 7 DüV_A-VF'!A:B,2,FALSE),0))))</f>
        <v/>
      </c>
      <c r="AG40" s="538"/>
      <c r="AH40" s="475" t="str">
        <f>IF(OR(F40="",G40=""),"",IF(OR(F40="",G40="",AG40=""),0,IF(AND(F40="G",Y40=""),-VLOOKUP(AG40,'Tab 7 DüV_A-ZF'!A:B,2,FALSE),IF(OR(F40="A",F40="HG"),-VLOOKUP(AG40,'Tab 7 DüV_A-ZF'!A:B,2,FALSE),0))))</f>
        <v/>
      </c>
      <c r="AI40" s="348" t="str">
        <f>IF(OR(F40="",G40=""),"",IF('N-Abschlag org. Düngung'!AJ40="",0,'N-Abschlag org. Düngung'!AJ40))</f>
        <v/>
      </c>
      <c r="AJ40" s="329" t="str">
        <f t="shared" si="5"/>
        <v/>
      </c>
      <c r="AK40" s="409" t="str">
        <f t="shared" si="6"/>
        <v/>
      </c>
      <c r="AL40" s="927" t="str">
        <f t="shared" si="7"/>
        <v/>
      </c>
      <c r="AM40" s="237"/>
      <c r="AN40" s="539" t="str">
        <f t="shared" si="8"/>
        <v/>
      </c>
      <c r="AO40" s="276"/>
      <c r="AP40" s="316"/>
      <c r="AQ40" s="316"/>
      <c r="AR40" s="234"/>
      <c r="AS40" s="234"/>
      <c r="AT40" s="234"/>
      <c r="AU40" s="234"/>
      <c r="AW40" s="235"/>
      <c r="BF40" s="235"/>
      <c r="BN40" s="235"/>
    </row>
    <row r="41" spans="1:66" s="145" customFormat="1">
      <c r="A41" s="283"/>
      <c r="B41" s="216"/>
      <c r="C41" s="287" t="str">
        <f>IF(B41="","",VLOOKUP(B41,Schlagliste!B:D,2,FALSE))</f>
        <v/>
      </c>
      <c r="D41" s="286" t="str">
        <f>IF(B41="","",VLOOKUP(B41,Schlagliste!B:D,3,FALSE))</f>
        <v/>
      </c>
      <c r="E41" s="501" t="str">
        <f>IF(B41="","",VLOOKUP(B41,Schlagliste!B:E,4,FALSE))</f>
        <v/>
      </c>
      <c r="F41" s="236"/>
      <c r="G41" s="217"/>
      <c r="H41" s="477" t="str">
        <f>IF(OR(G41="",F41=""),"",IF(AND(C41="ja",LEFT(G41,5)="ZF n."),0,(IF(F41="G",VLOOKUP(G41,'Tab 4+5 DüV+Abfuhr_G'!A:C,3,FALSE),IF(F41="A",VLOOKUP(G41,'Tab 2+3 DüV_A'!A:C,3,FALSE),VLOOKUP(G41,'H&amp;G LfL'!B:U,9,FALSE))))))</f>
        <v/>
      </c>
      <c r="I41" s="243" t="str">
        <f>IF(OR(F41="",G41=""),"",IF(F41="G",VLOOKUP(G41,'Tab 4+5 DüV+Abfuhr_G'!A:D,4,FALSE),IF(F41="A",VLOOKUP(G41,'Tab 2+3 DüV_A'!A:D,4,FALSE),VLOOKUP(G41,'H&amp;G LfL'!B:U,10,FALSE))))</f>
        <v/>
      </c>
      <c r="J41" s="341" t="str">
        <f>IF(OR(F41="",G41=""),"",IF(F41="G",VLOOKUP(G41,'Tab 4+5 DüV+Abfuhr_G'!A:B,2,FALSE),IF(F41="A",VLOOKUP(G41,'Tab 2+3 DüV_A'!A:B,2,FALSE),VLOOKUP(G41,'H&amp;G LfL'!B:X,2,FALSE))))</f>
        <v/>
      </c>
      <c r="K41" s="237"/>
      <c r="L41" s="918" t="str">
        <f t="shared" si="0"/>
        <v/>
      </c>
      <c r="M41" s="919" t="str">
        <f t="shared" si="1"/>
        <v/>
      </c>
      <c r="N41" s="919" t="str">
        <f>IF(OR(F41="",G41=""),"",IF(OR(F41="G",F41="HG"),"",IF(F41="A",VLOOKUP(G41,'Tab 2+3 DüV_A'!A:H,6,FALSE),VLOOKUP(G41,'H&amp;G LfL'!B:U,13,FALSE))))</f>
        <v/>
      </c>
      <c r="O41" s="919" t="str">
        <f>IF(OR(F41="",G41=""),"",IF(F41="G",VLOOKUP(G41,'Tab 4+5 DüV+Abfuhr_G'!A:J,8,FALSE),IF(F41="HG",VLOOKUP(G41,'H&amp;G LfL'!B:U,14,FALSE),"")))</f>
        <v/>
      </c>
      <c r="P41" s="919" t="str">
        <f>IF(OR(F41="",G41=""),"",IF(F41="G",VLOOKUP(G41,'Tab 4+5 DüV+Abfuhr_G'!A:J,9,FALSE),IF(F41="A",VLOOKUP(G41,'Tab 2+3 DüV_A'!A:H,7,FALSE),VLOOKUP(G41,'H&amp;G LfL'!B:U,15,FALSE))))</f>
        <v/>
      </c>
      <c r="Q41" s="921" t="str">
        <f>IF(OR(F41="",G41=""),"",IF(F41="G",VLOOKUP(G41,'Tab 4+5 DüV+Abfuhr_G'!A:J,10,FALSE),IF(F41="A",VLOOKUP(G41,'Tab 2+3 DüV_A'!A:H,8,FALSE),VLOOKUP(G41,'H&amp;G LfL'!B:U,16,FALSE))))</f>
        <v/>
      </c>
      <c r="R41" s="382" t="str">
        <f t="shared" si="2"/>
        <v/>
      </c>
      <c r="S41" s="342"/>
      <c r="T41" s="472" t="str">
        <f>IF(OR(F41="",G41=""),"",IF(OR(S41="",S41="nein",F41="A",F41="HG"),"0",VLOOKUP(S41,Verfrühung!A:B,2,FALSE)))</f>
        <v/>
      </c>
      <c r="U41" s="473" t="str">
        <f>IF(OR(F41="",G41=""),"",IF(F41="G",VLOOKUP(G41,'Tab 4+5 DüV+Abfuhr_G'!A:E,5,FALSE),IF(F41="A",VLOOKUP(G41,'Tab 2+3 DüV_A'!A:L,5,FALSE),VLOOKUP(G41,'H&amp;G LfL'!B:U,11,FALSE))))</f>
        <v/>
      </c>
      <c r="V41" s="349"/>
      <c r="W41" s="245"/>
      <c r="X41" s="343" t="str">
        <f t="shared" si="3"/>
        <v/>
      </c>
      <c r="Y41" s="536"/>
      <c r="Z41" s="481" t="str">
        <f>IF(OR(F41="",G41=""),"",IF(OR(F41="A",F41="HG",Y41=""),"0",-VLOOKUP(Y41,'Tab 4+5 DüV+Abfuhr_G'!A:N,6,FALSE)))</f>
        <v/>
      </c>
      <c r="AA41" s="305"/>
      <c r="AB41" s="304" t="str">
        <f t="shared" si="4"/>
        <v/>
      </c>
      <c r="AC41" s="305"/>
      <c r="AD41" s="481" t="str">
        <f>IF(OR(F41="",G41=""),"",IF(OR(AC41="nein",AC41="",Z41="",AA41="ja",Y41="",F41="A",F41="HG",Y41=""),"0",VLOOKUP(Y41,'Tab 4+5 DüV+Abfuhr_G'!A:G,7,FALSE)))</f>
        <v/>
      </c>
      <c r="AE41" s="541"/>
      <c r="AF41" s="472" t="str">
        <f>IF(OR(F41="",G41=""),"",IF(OR(F41="",G41="",AE41=""),0,IF(AND(F41="G",Y41=""),-VLOOKUP(AE41,'Tab 7 DüV_A-VF'!A:B,2,FALSE),IF(OR(F41="A",F41="HG"),-VLOOKUP(AE41,'Tab 7 DüV_A-VF'!A:B,2,FALSE),0))))</f>
        <v/>
      </c>
      <c r="AG41" s="538"/>
      <c r="AH41" s="475" t="str">
        <f>IF(OR(F41="",G41=""),"",IF(OR(F41="",G41="",AG41=""),0,IF(AND(F41="G",Y41=""),-VLOOKUP(AG41,'Tab 7 DüV_A-ZF'!A:B,2,FALSE),IF(OR(F41="A",F41="HG"),-VLOOKUP(AG41,'Tab 7 DüV_A-ZF'!A:B,2,FALSE),0))))</f>
        <v/>
      </c>
      <c r="AI41" s="348" t="str">
        <f>IF(OR(F41="",G41=""),"",IF('N-Abschlag org. Düngung'!AJ41="",0,'N-Abschlag org. Düngung'!AJ41))</f>
        <v/>
      </c>
      <c r="AJ41" s="329" t="str">
        <f t="shared" si="5"/>
        <v/>
      </c>
      <c r="AK41" s="409" t="str">
        <f t="shared" si="6"/>
        <v/>
      </c>
      <c r="AL41" s="927" t="str">
        <f t="shared" si="7"/>
        <v/>
      </c>
      <c r="AM41" s="237"/>
      <c r="AN41" s="539" t="str">
        <f t="shared" si="8"/>
        <v/>
      </c>
      <c r="AO41" s="276"/>
      <c r="AP41" s="316"/>
      <c r="AQ41" s="316"/>
      <c r="AR41" s="234"/>
      <c r="AS41" s="234"/>
      <c r="AT41" s="234"/>
      <c r="AU41" s="234"/>
      <c r="AW41" s="235"/>
      <c r="BF41" s="235"/>
      <c r="BN41" s="235"/>
    </row>
    <row r="42" spans="1:66" s="145" customFormat="1">
      <c r="A42" s="283"/>
      <c r="B42" s="216"/>
      <c r="C42" s="287" t="str">
        <f>IF(B42="","",VLOOKUP(B42,Schlagliste!B:D,2,FALSE))</f>
        <v/>
      </c>
      <c r="D42" s="286" t="str">
        <f>IF(B42="","",VLOOKUP(B42,Schlagliste!B:D,3,FALSE))</f>
        <v/>
      </c>
      <c r="E42" s="501" t="str">
        <f>IF(B42="","",VLOOKUP(B42,Schlagliste!B:E,4,FALSE))</f>
        <v/>
      </c>
      <c r="F42" s="236"/>
      <c r="G42" s="217"/>
      <c r="H42" s="477" t="str">
        <f>IF(OR(G42="",F42=""),"",IF(AND(C42="ja",LEFT(G42,5)="ZF n."),0,(IF(F42="G",VLOOKUP(G42,'Tab 4+5 DüV+Abfuhr_G'!A:C,3,FALSE),IF(F42="A",VLOOKUP(G42,'Tab 2+3 DüV_A'!A:C,3,FALSE),VLOOKUP(G42,'H&amp;G LfL'!B:U,9,FALSE))))))</f>
        <v/>
      </c>
      <c r="I42" s="243" t="str">
        <f>IF(OR(F42="",G42=""),"",IF(F42="G",VLOOKUP(G42,'Tab 4+5 DüV+Abfuhr_G'!A:D,4,FALSE),IF(F42="A",VLOOKUP(G42,'Tab 2+3 DüV_A'!A:D,4,FALSE),VLOOKUP(G42,'H&amp;G LfL'!B:U,10,FALSE))))</f>
        <v/>
      </c>
      <c r="J42" s="341" t="str">
        <f>IF(OR(F42="",G42=""),"",IF(F42="G",VLOOKUP(G42,'Tab 4+5 DüV+Abfuhr_G'!A:B,2,FALSE),IF(F42="A",VLOOKUP(G42,'Tab 2+3 DüV_A'!A:B,2,FALSE),VLOOKUP(G42,'H&amp;G LfL'!B:X,2,FALSE))))</f>
        <v/>
      </c>
      <c r="K42" s="237"/>
      <c r="L42" s="918" t="str">
        <f t="shared" si="0"/>
        <v/>
      </c>
      <c r="M42" s="919" t="str">
        <f t="shared" si="1"/>
        <v/>
      </c>
      <c r="N42" s="919" t="str">
        <f>IF(OR(F42="",G42=""),"",IF(OR(F42="G",F42="HG"),"",IF(F42="A",VLOOKUP(G42,'Tab 2+3 DüV_A'!A:H,6,FALSE),VLOOKUP(G42,'H&amp;G LfL'!B:U,13,FALSE))))</f>
        <v/>
      </c>
      <c r="O42" s="919" t="str">
        <f>IF(OR(F42="",G42=""),"",IF(F42="G",VLOOKUP(G42,'Tab 4+5 DüV+Abfuhr_G'!A:J,8,FALSE),IF(F42="HG",VLOOKUP(G42,'H&amp;G LfL'!B:U,14,FALSE),"")))</f>
        <v/>
      </c>
      <c r="P42" s="919" t="str">
        <f>IF(OR(F42="",G42=""),"",IF(F42="G",VLOOKUP(G42,'Tab 4+5 DüV+Abfuhr_G'!A:J,9,FALSE),IF(F42="A",VLOOKUP(G42,'Tab 2+3 DüV_A'!A:H,7,FALSE),VLOOKUP(G42,'H&amp;G LfL'!B:U,15,FALSE))))</f>
        <v/>
      </c>
      <c r="Q42" s="921" t="str">
        <f>IF(OR(F42="",G42=""),"",IF(F42="G",VLOOKUP(G42,'Tab 4+5 DüV+Abfuhr_G'!A:J,10,FALSE),IF(F42="A",VLOOKUP(G42,'Tab 2+3 DüV_A'!A:H,8,FALSE),VLOOKUP(G42,'H&amp;G LfL'!B:U,16,FALSE))))</f>
        <v/>
      </c>
      <c r="R42" s="382" t="str">
        <f t="shared" si="2"/>
        <v/>
      </c>
      <c r="S42" s="342"/>
      <c r="T42" s="472" t="str">
        <f>IF(OR(F42="",G42=""),"",IF(OR(S42="",S42="nein",F42="A",F42="HG"),"0",VLOOKUP(S42,Verfrühung!A:B,2,FALSE)))</f>
        <v/>
      </c>
      <c r="U42" s="473" t="str">
        <f>IF(OR(F42="",G42=""),"",IF(F42="G",VLOOKUP(G42,'Tab 4+5 DüV+Abfuhr_G'!A:E,5,FALSE),IF(F42="A",VLOOKUP(G42,'Tab 2+3 DüV_A'!A:L,5,FALSE),VLOOKUP(G42,'H&amp;G LfL'!B:U,11,FALSE))))</f>
        <v/>
      </c>
      <c r="V42" s="349"/>
      <c r="W42" s="245"/>
      <c r="X42" s="343" t="str">
        <f t="shared" si="3"/>
        <v/>
      </c>
      <c r="Y42" s="536"/>
      <c r="Z42" s="481" t="str">
        <f>IF(OR(F42="",G42=""),"",IF(OR(F42="A",F42="HG",Y42=""),"0",-VLOOKUP(Y42,'Tab 4+5 DüV+Abfuhr_G'!A:N,6,FALSE)))</f>
        <v/>
      </c>
      <c r="AA42" s="305"/>
      <c r="AB42" s="304" t="str">
        <f t="shared" si="4"/>
        <v/>
      </c>
      <c r="AC42" s="305"/>
      <c r="AD42" s="481" t="str">
        <f>IF(OR(F42="",G42=""),"",IF(OR(AC42="nein",AC42="",Z42="",AA42="ja",Y42="",F42="A",F42="HG",Y42=""),"0",VLOOKUP(Y42,'Tab 4+5 DüV+Abfuhr_G'!A:G,7,FALSE)))</f>
        <v/>
      </c>
      <c r="AE42" s="541"/>
      <c r="AF42" s="472" t="str">
        <f>IF(OR(F42="",G42=""),"",IF(OR(F42="",G42="",AE42=""),0,IF(AND(F42="G",Y42=""),-VLOOKUP(AE42,'Tab 7 DüV_A-VF'!A:B,2,FALSE),IF(OR(F42="A",F42="HG"),-VLOOKUP(AE42,'Tab 7 DüV_A-VF'!A:B,2,FALSE),0))))</f>
        <v/>
      </c>
      <c r="AG42" s="538"/>
      <c r="AH42" s="475" t="str">
        <f>IF(OR(F42="",G42=""),"",IF(OR(F42="",G42="",AG42=""),0,IF(AND(F42="G",Y42=""),-VLOOKUP(AG42,'Tab 7 DüV_A-ZF'!A:B,2,FALSE),IF(OR(F42="A",F42="HG"),-VLOOKUP(AG42,'Tab 7 DüV_A-ZF'!A:B,2,FALSE),0))))</f>
        <v/>
      </c>
      <c r="AI42" s="348" t="str">
        <f>IF(OR(F42="",G42=""),"",IF('N-Abschlag org. Düngung'!AJ42="",0,'N-Abschlag org. Düngung'!AJ42))</f>
        <v/>
      </c>
      <c r="AJ42" s="329" t="str">
        <f t="shared" si="5"/>
        <v/>
      </c>
      <c r="AK42" s="409" t="str">
        <f t="shared" si="6"/>
        <v/>
      </c>
      <c r="AL42" s="927" t="str">
        <f t="shared" si="7"/>
        <v/>
      </c>
      <c r="AM42" s="237"/>
      <c r="AN42" s="539" t="str">
        <f t="shared" si="8"/>
        <v/>
      </c>
      <c r="AO42" s="276"/>
      <c r="AP42" s="316"/>
      <c r="AQ42" s="316"/>
      <c r="AR42" s="234"/>
      <c r="AS42" s="234"/>
      <c r="AT42" s="234"/>
      <c r="AU42" s="234"/>
      <c r="AW42" s="235"/>
      <c r="BF42" s="235"/>
      <c r="BN42" s="235"/>
    </row>
    <row r="43" spans="1:66" s="145" customFormat="1">
      <c r="A43" s="283"/>
      <c r="B43" s="216"/>
      <c r="C43" s="287" t="str">
        <f>IF(B43="","",VLOOKUP(B43,Schlagliste!B:D,2,FALSE))</f>
        <v/>
      </c>
      <c r="D43" s="286" t="str">
        <f>IF(B43="","",VLOOKUP(B43,Schlagliste!B:D,3,FALSE))</f>
        <v/>
      </c>
      <c r="E43" s="501" t="str">
        <f>IF(B43="","",VLOOKUP(B43,Schlagliste!B:E,4,FALSE))</f>
        <v/>
      </c>
      <c r="F43" s="236"/>
      <c r="G43" s="217"/>
      <c r="H43" s="477" t="str">
        <f>IF(OR(G43="",F43=""),"",IF(AND(C43="ja",LEFT(G43,5)="ZF n."),0,(IF(F43="G",VLOOKUP(G43,'Tab 4+5 DüV+Abfuhr_G'!A:C,3,FALSE),IF(F43="A",VLOOKUP(G43,'Tab 2+3 DüV_A'!A:C,3,FALSE),VLOOKUP(G43,'H&amp;G LfL'!B:U,9,FALSE))))))</f>
        <v/>
      </c>
      <c r="I43" s="243" t="str">
        <f>IF(OR(F43="",G43=""),"",IF(F43="G",VLOOKUP(G43,'Tab 4+5 DüV+Abfuhr_G'!A:D,4,FALSE),IF(F43="A",VLOOKUP(G43,'Tab 2+3 DüV_A'!A:D,4,FALSE),VLOOKUP(G43,'H&amp;G LfL'!B:U,10,FALSE))))</f>
        <v/>
      </c>
      <c r="J43" s="341" t="str">
        <f>IF(OR(F43="",G43=""),"",IF(F43="G",VLOOKUP(G43,'Tab 4+5 DüV+Abfuhr_G'!A:B,2,FALSE),IF(F43="A",VLOOKUP(G43,'Tab 2+3 DüV_A'!A:B,2,FALSE),VLOOKUP(G43,'H&amp;G LfL'!B:X,2,FALSE))))</f>
        <v/>
      </c>
      <c r="K43" s="237"/>
      <c r="L43" s="918" t="str">
        <f t="shared" si="0"/>
        <v/>
      </c>
      <c r="M43" s="919" t="str">
        <f t="shared" si="1"/>
        <v/>
      </c>
      <c r="N43" s="919" t="str">
        <f>IF(OR(F43="",G43=""),"",IF(OR(F43="G",F43="HG"),"",IF(F43="A",VLOOKUP(G43,'Tab 2+3 DüV_A'!A:H,6,FALSE),VLOOKUP(G43,'H&amp;G LfL'!B:U,13,FALSE))))</f>
        <v/>
      </c>
      <c r="O43" s="919" t="str">
        <f>IF(OR(F43="",G43=""),"",IF(F43="G",VLOOKUP(G43,'Tab 4+5 DüV+Abfuhr_G'!A:J,8,FALSE),IF(F43="HG",VLOOKUP(G43,'H&amp;G LfL'!B:U,14,FALSE),"")))</f>
        <v/>
      </c>
      <c r="P43" s="919" t="str">
        <f>IF(OR(F43="",G43=""),"",IF(F43="G",VLOOKUP(G43,'Tab 4+5 DüV+Abfuhr_G'!A:J,9,FALSE),IF(F43="A",VLOOKUP(G43,'Tab 2+3 DüV_A'!A:H,7,FALSE),VLOOKUP(G43,'H&amp;G LfL'!B:U,15,FALSE))))</f>
        <v/>
      </c>
      <c r="Q43" s="921" t="str">
        <f>IF(OR(F43="",G43=""),"",IF(F43="G",VLOOKUP(G43,'Tab 4+5 DüV+Abfuhr_G'!A:J,10,FALSE),IF(F43="A",VLOOKUP(G43,'Tab 2+3 DüV_A'!A:H,8,FALSE),VLOOKUP(G43,'H&amp;G LfL'!B:U,16,FALSE))))</f>
        <v/>
      </c>
      <c r="R43" s="382" t="str">
        <f t="shared" si="2"/>
        <v/>
      </c>
      <c r="S43" s="342"/>
      <c r="T43" s="472" t="str">
        <f>IF(OR(F43="",G43=""),"",IF(OR(S43="",S43="nein",F43="A",F43="HG"),"0",VLOOKUP(S43,Verfrühung!A:B,2,FALSE)))</f>
        <v/>
      </c>
      <c r="U43" s="473" t="str">
        <f>IF(OR(F43="",G43=""),"",IF(F43="G",VLOOKUP(G43,'Tab 4+5 DüV+Abfuhr_G'!A:E,5,FALSE),IF(F43="A",VLOOKUP(G43,'Tab 2+3 DüV_A'!A:L,5,FALSE),VLOOKUP(G43,'H&amp;G LfL'!B:U,11,FALSE))))</f>
        <v/>
      </c>
      <c r="V43" s="349"/>
      <c r="W43" s="245"/>
      <c r="X43" s="343" t="str">
        <f t="shared" si="3"/>
        <v/>
      </c>
      <c r="Y43" s="536"/>
      <c r="Z43" s="481" t="str">
        <f>IF(OR(F43="",G43=""),"",IF(OR(F43="A",F43="HG",Y43=""),"0",-VLOOKUP(Y43,'Tab 4+5 DüV+Abfuhr_G'!A:N,6,FALSE)))</f>
        <v/>
      </c>
      <c r="AA43" s="305"/>
      <c r="AB43" s="304" t="str">
        <f t="shared" si="4"/>
        <v/>
      </c>
      <c r="AC43" s="305"/>
      <c r="AD43" s="481" t="str">
        <f>IF(OR(F43="",G43=""),"",IF(OR(AC43="nein",AC43="",Z43="",AA43="ja",Y43="",F43="A",F43="HG",Y43=""),"0",VLOOKUP(Y43,'Tab 4+5 DüV+Abfuhr_G'!A:G,7,FALSE)))</f>
        <v/>
      </c>
      <c r="AE43" s="541"/>
      <c r="AF43" s="472" t="str">
        <f>IF(OR(F43="",G43=""),"",IF(OR(F43="",G43="",AE43=""),0,IF(AND(F43="G",Y43=""),-VLOOKUP(AE43,'Tab 7 DüV_A-VF'!A:B,2,FALSE),IF(OR(F43="A",F43="HG"),-VLOOKUP(AE43,'Tab 7 DüV_A-VF'!A:B,2,FALSE),0))))</f>
        <v/>
      </c>
      <c r="AG43" s="538"/>
      <c r="AH43" s="475" t="str">
        <f>IF(OR(F43="",G43=""),"",IF(OR(F43="",G43="",AG43=""),0,IF(AND(F43="G",Y43=""),-VLOOKUP(AG43,'Tab 7 DüV_A-ZF'!A:B,2,FALSE),IF(OR(F43="A",F43="HG"),-VLOOKUP(AG43,'Tab 7 DüV_A-ZF'!A:B,2,FALSE),0))))</f>
        <v/>
      </c>
      <c r="AI43" s="348" t="str">
        <f>IF(OR(F43="",G43=""),"",IF('N-Abschlag org. Düngung'!AJ43="",0,'N-Abschlag org. Düngung'!AJ43))</f>
        <v/>
      </c>
      <c r="AJ43" s="329" t="str">
        <f t="shared" si="5"/>
        <v/>
      </c>
      <c r="AK43" s="409" t="str">
        <f t="shared" si="6"/>
        <v/>
      </c>
      <c r="AL43" s="927" t="str">
        <f t="shared" si="7"/>
        <v/>
      </c>
      <c r="AM43" s="237"/>
      <c r="AN43" s="539" t="str">
        <f t="shared" si="8"/>
        <v/>
      </c>
      <c r="AO43" s="276"/>
      <c r="AP43" s="316"/>
      <c r="AQ43" s="316"/>
      <c r="AR43" s="234"/>
      <c r="AS43" s="234"/>
      <c r="AT43" s="234"/>
      <c r="AU43" s="234"/>
      <c r="AW43" s="235"/>
      <c r="BF43" s="235"/>
      <c r="BN43" s="235"/>
    </row>
    <row r="44" spans="1:66" s="145" customFormat="1">
      <c r="A44" s="283"/>
      <c r="B44" s="216"/>
      <c r="C44" s="287" t="str">
        <f>IF(B44="","",VLOOKUP(B44,Schlagliste!B:D,2,FALSE))</f>
        <v/>
      </c>
      <c r="D44" s="286" t="str">
        <f>IF(B44="","",VLOOKUP(B44,Schlagliste!B:D,3,FALSE))</f>
        <v/>
      </c>
      <c r="E44" s="501" t="str">
        <f>IF(B44="","",VLOOKUP(B44,Schlagliste!B:E,4,FALSE))</f>
        <v/>
      </c>
      <c r="F44" s="236"/>
      <c r="G44" s="217"/>
      <c r="H44" s="477" t="str">
        <f>IF(OR(G44="",F44=""),"",IF(AND(C44="ja",LEFT(G44,5)="ZF n."),0,(IF(F44="G",VLOOKUP(G44,'Tab 4+5 DüV+Abfuhr_G'!A:C,3,FALSE),IF(F44="A",VLOOKUP(G44,'Tab 2+3 DüV_A'!A:C,3,FALSE),VLOOKUP(G44,'H&amp;G LfL'!B:U,9,FALSE))))))</f>
        <v/>
      </c>
      <c r="I44" s="243" t="str">
        <f>IF(OR(F44="",G44=""),"",IF(F44="G",VLOOKUP(G44,'Tab 4+5 DüV+Abfuhr_G'!A:D,4,FALSE),IF(F44="A",VLOOKUP(G44,'Tab 2+3 DüV_A'!A:D,4,FALSE),VLOOKUP(G44,'H&amp;G LfL'!B:U,10,FALSE))))</f>
        <v/>
      </c>
      <c r="J44" s="341" t="str">
        <f>IF(OR(F44="",G44=""),"",IF(F44="G",VLOOKUP(G44,'Tab 4+5 DüV+Abfuhr_G'!A:B,2,FALSE),IF(F44="A",VLOOKUP(G44,'Tab 2+3 DüV_A'!A:B,2,FALSE),VLOOKUP(G44,'H&amp;G LfL'!B:X,2,FALSE))))</f>
        <v/>
      </c>
      <c r="K44" s="237"/>
      <c r="L44" s="918" t="str">
        <f t="shared" si="0"/>
        <v/>
      </c>
      <c r="M44" s="919" t="str">
        <f t="shared" si="1"/>
        <v/>
      </c>
      <c r="N44" s="919" t="str">
        <f>IF(OR(F44="",G44=""),"",IF(OR(F44="G",F44="HG"),"",IF(F44="A",VLOOKUP(G44,'Tab 2+3 DüV_A'!A:H,6,FALSE),VLOOKUP(G44,'H&amp;G LfL'!B:U,13,FALSE))))</f>
        <v/>
      </c>
      <c r="O44" s="919" t="str">
        <f>IF(OR(F44="",G44=""),"",IF(F44="G",VLOOKUP(G44,'Tab 4+5 DüV+Abfuhr_G'!A:J,8,FALSE),IF(F44="HG",VLOOKUP(G44,'H&amp;G LfL'!B:U,14,FALSE),"")))</f>
        <v/>
      </c>
      <c r="P44" s="919" t="str">
        <f>IF(OR(F44="",G44=""),"",IF(F44="G",VLOOKUP(G44,'Tab 4+5 DüV+Abfuhr_G'!A:J,9,FALSE),IF(F44="A",VLOOKUP(G44,'Tab 2+3 DüV_A'!A:H,7,FALSE),VLOOKUP(G44,'H&amp;G LfL'!B:U,15,FALSE))))</f>
        <v/>
      </c>
      <c r="Q44" s="921" t="str">
        <f>IF(OR(F44="",G44=""),"",IF(F44="G",VLOOKUP(G44,'Tab 4+5 DüV+Abfuhr_G'!A:J,10,FALSE),IF(F44="A",VLOOKUP(G44,'Tab 2+3 DüV_A'!A:H,8,FALSE),VLOOKUP(G44,'H&amp;G LfL'!B:U,16,FALSE))))</f>
        <v/>
      </c>
      <c r="R44" s="382" t="str">
        <f t="shared" si="2"/>
        <v/>
      </c>
      <c r="S44" s="342"/>
      <c r="T44" s="472" t="str">
        <f>IF(OR(F44="",G44=""),"",IF(OR(S44="",S44="nein",F44="A",F44="HG"),"0",VLOOKUP(S44,Verfrühung!A:B,2,FALSE)))</f>
        <v/>
      </c>
      <c r="U44" s="473" t="str">
        <f>IF(OR(F44="",G44=""),"",IF(F44="G",VLOOKUP(G44,'Tab 4+5 DüV+Abfuhr_G'!A:E,5,FALSE),IF(F44="A",VLOOKUP(G44,'Tab 2+3 DüV_A'!A:L,5,FALSE),VLOOKUP(G44,'H&amp;G LfL'!B:U,11,FALSE))))</f>
        <v/>
      </c>
      <c r="V44" s="349"/>
      <c r="W44" s="245"/>
      <c r="X44" s="343" t="str">
        <f t="shared" si="3"/>
        <v/>
      </c>
      <c r="Y44" s="536"/>
      <c r="Z44" s="481" t="str">
        <f>IF(OR(F44="",G44=""),"",IF(OR(F44="A",F44="HG",Y44=""),"0",-VLOOKUP(Y44,'Tab 4+5 DüV+Abfuhr_G'!A:N,6,FALSE)))</f>
        <v/>
      </c>
      <c r="AA44" s="305"/>
      <c r="AB44" s="304" t="str">
        <f t="shared" si="4"/>
        <v/>
      </c>
      <c r="AC44" s="305"/>
      <c r="AD44" s="481" t="str">
        <f>IF(OR(F44="",G44=""),"",IF(OR(AC44="nein",AC44="",Z44="",AA44="ja",Y44="",F44="A",F44="HG",Y44=""),"0",VLOOKUP(Y44,'Tab 4+5 DüV+Abfuhr_G'!A:G,7,FALSE)))</f>
        <v/>
      </c>
      <c r="AE44" s="541"/>
      <c r="AF44" s="472" t="str">
        <f>IF(OR(F44="",G44=""),"",IF(OR(F44="",G44="",AE44=""),0,IF(AND(F44="G",Y44=""),-VLOOKUP(AE44,'Tab 7 DüV_A-VF'!A:B,2,FALSE),IF(OR(F44="A",F44="HG"),-VLOOKUP(AE44,'Tab 7 DüV_A-VF'!A:B,2,FALSE),0))))</f>
        <v/>
      </c>
      <c r="AG44" s="538"/>
      <c r="AH44" s="475" t="str">
        <f>IF(OR(F44="",G44=""),"",IF(OR(F44="",G44="",AG44=""),0,IF(AND(F44="G",Y44=""),-VLOOKUP(AG44,'Tab 7 DüV_A-ZF'!A:B,2,FALSE),IF(OR(F44="A",F44="HG"),-VLOOKUP(AG44,'Tab 7 DüV_A-ZF'!A:B,2,FALSE),0))))</f>
        <v/>
      </c>
      <c r="AI44" s="348" t="str">
        <f>IF(OR(F44="",G44=""),"",IF('N-Abschlag org. Düngung'!AJ44="",0,'N-Abschlag org. Düngung'!AJ44))</f>
        <v/>
      </c>
      <c r="AJ44" s="329" t="str">
        <f t="shared" si="5"/>
        <v/>
      </c>
      <c r="AK44" s="409" t="str">
        <f t="shared" si="6"/>
        <v/>
      </c>
      <c r="AL44" s="927" t="str">
        <f t="shared" si="7"/>
        <v/>
      </c>
      <c r="AM44" s="237"/>
      <c r="AN44" s="539" t="str">
        <f t="shared" si="8"/>
        <v/>
      </c>
      <c r="AO44" s="276"/>
      <c r="AP44" s="316"/>
      <c r="AQ44" s="316"/>
      <c r="AR44" s="234"/>
      <c r="AS44" s="234"/>
      <c r="AT44" s="234"/>
      <c r="AU44" s="234"/>
      <c r="AW44" s="235"/>
      <c r="BF44" s="235"/>
      <c r="BN44" s="235"/>
    </row>
    <row r="45" spans="1:66" s="145" customFormat="1">
      <c r="A45" s="283"/>
      <c r="B45" s="216"/>
      <c r="C45" s="287" t="str">
        <f>IF(B45="","",VLOOKUP(B45,Schlagliste!B:D,2,FALSE))</f>
        <v/>
      </c>
      <c r="D45" s="286" t="str">
        <f>IF(B45="","",VLOOKUP(B45,Schlagliste!B:D,3,FALSE))</f>
        <v/>
      </c>
      <c r="E45" s="501" t="str">
        <f>IF(B45="","",VLOOKUP(B45,Schlagliste!B:E,4,FALSE))</f>
        <v/>
      </c>
      <c r="F45" s="236"/>
      <c r="G45" s="217"/>
      <c r="H45" s="477" t="str">
        <f>IF(OR(G45="",F45=""),"",IF(AND(C45="ja",LEFT(G45,5)="ZF n."),0,(IF(F45="G",VLOOKUP(G45,'Tab 4+5 DüV+Abfuhr_G'!A:C,3,FALSE),IF(F45="A",VLOOKUP(G45,'Tab 2+3 DüV_A'!A:C,3,FALSE),VLOOKUP(G45,'H&amp;G LfL'!B:U,9,FALSE))))))</f>
        <v/>
      </c>
      <c r="I45" s="243" t="str">
        <f>IF(OR(F45="",G45=""),"",IF(F45="G",VLOOKUP(G45,'Tab 4+5 DüV+Abfuhr_G'!A:D,4,FALSE),IF(F45="A",VLOOKUP(G45,'Tab 2+3 DüV_A'!A:D,4,FALSE),VLOOKUP(G45,'H&amp;G LfL'!B:U,10,FALSE))))</f>
        <v/>
      </c>
      <c r="J45" s="341" t="str">
        <f>IF(OR(F45="",G45=""),"",IF(F45="G",VLOOKUP(G45,'Tab 4+5 DüV+Abfuhr_G'!A:B,2,FALSE),IF(F45="A",VLOOKUP(G45,'Tab 2+3 DüV_A'!A:B,2,FALSE),VLOOKUP(G45,'H&amp;G LfL'!B:X,2,FALSE))))</f>
        <v/>
      </c>
      <c r="K45" s="237"/>
      <c r="L45" s="918" t="str">
        <f t="shared" si="0"/>
        <v/>
      </c>
      <c r="M45" s="919" t="str">
        <f t="shared" si="1"/>
        <v/>
      </c>
      <c r="N45" s="919" t="str">
        <f>IF(OR(F45="",G45=""),"",IF(OR(F45="G",F45="HG"),"",IF(F45="A",VLOOKUP(G45,'Tab 2+3 DüV_A'!A:H,6,FALSE),VLOOKUP(G45,'H&amp;G LfL'!B:U,13,FALSE))))</f>
        <v/>
      </c>
      <c r="O45" s="919" t="str">
        <f>IF(OR(F45="",G45=""),"",IF(F45="G",VLOOKUP(G45,'Tab 4+5 DüV+Abfuhr_G'!A:J,8,FALSE),IF(F45="HG",VLOOKUP(G45,'H&amp;G LfL'!B:U,14,FALSE),"")))</f>
        <v/>
      </c>
      <c r="P45" s="919" t="str">
        <f>IF(OR(F45="",G45=""),"",IF(F45="G",VLOOKUP(G45,'Tab 4+5 DüV+Abfuhr_G'!A:J,9,FALSE),IF(F45="A",VLOOKUP(G45,'Tab 2+3 DüV_A'!A:H,7,FALSE),VLOOKUP(G45,'H&amp;G LfL'!B:U,15,FALSE))))</f>
        <v/>
      </c>
      <c r="Q45" s="921" t="str">
        <f>IF(OR(F45="",G45=""),"",IF(F45="G",VLOOKUP(G45,'Tab 4+5 DüV+Abfuhr_G'!A:J,10,FALSE),IF(F45="A",VLOOKUP(G45,'Tab 2+3 DüV_A'!A:H,8,FALSE),VLOOKUP(G45,'H&amp;G LfL'!B:U,16,FALSE))))</f>
        <v/>
      </c>
      <c r="R45" s="382" t="str">
        <f t="shared" si="2"/>
        <v/>
      </c>
      <c r="S45" s="342"/>
      <c r="T45" s="472" t="str">
        <f>IF(OR(F45="",G45=""),"",IF(OR(S45="",S45="nein",F45="A",F45="HG"),"0",VLOOKUP(S45,Verfrühung!A:B,2,FALSE)))</f>
        <v/>
      </c>
      <c r="U45" s="473" t="str">
        <f>IF(OR(F45="",G45=""),"",IF(F45="G",VLOOKUP(G45,'Tab 4+5 DüV+Abfuhr_G'!A:E,5,FALSE),IF(F45="A",VLOOKUP(G45,'Tab 2+3 DüV_A'!A:L,5,FALSE),VLOOKUP(G45,'H&amp;G LfL'!B:U,11,FALSE))))</f>
        <v/>
      </c>
      <c r="V45" s="349"/>
      <c r="W45" s="245"/>
      <c r="X45" s="343" t="str">
        <f t="shared" si="3"/>
        <v/>
      </c>
      <c r="Y45" s="536"/>
      <c r="Z45" s="481" t="str">
        <f>IF(OR(F45="",G45=""),"",IF(OR(F45="A",F45="HG",Y45=""),"0",-VLOOKUP(Y45,'Tab 4+5 DüV+Abfuhr_G'!A:N,6,FALSE)))</f>
        <v/>
      </c>
      <c r="AA45" s="305"/>
      <c r="AB45" s="304" t="str">
        <f t="shared" si="4"/>
        <v/>
      </c>
      <c r="AC45" s="305"/>
      <c r="AD45" s="481" t="str">
        <f>IF(OR(F45="",G45=""),"",IF(OR(AC45="nein",AC45="",Z45="",AA45="ja",Y45="",F45="A",F45="HG",Y45=""),"0",VLOOKUP(Y45,'Tab 4+5 DüV+Abfuhr_G'!A:G,7,FALSE)))</f>
        <v/>
      </c>
      <c r="AE45" s="541"/>
      <c r="AF45" s="472" t="str">
        <f>IF(OR(F45="",G45=""),"",IF(OR(F45="",G45="",AE45=""),0,IF(AND(F45="G",Y45=""),-VLOOKUP(AE45,'Tab 7 DüV_A-VF'!A:B,2,FALSE),IF(OR(F45="A",F45="HG"),-VLOOKUP(AE45,'Tab 7 DüV_A-VF'!A:B,2,FALSE),0))))</f>
        <v/>
      </c>
      <c r="AG45" s="538"/>
      <c r="AH45" s="475" t="str">
        <f>IF(OR(F45="",G45=""),"",IF(OR(F45="",G45="",AG45=""),0,IF(AND(F45="G",Y45=""),-VLOOKUP(AG45,'Tab 7 DüV_A-ZF'!A:B,2,FALSE),IF(OR(F45="A",F45="HG"),-VLOOKUP(AG45,'Tab 7 DüV_A-ZF'!A:B,2,FALSE),0))))</f>
        <v/>
      </c>
      <c r="AI45" s="348" t="str">
        <f>IF(OR(F45="",G45=""),"",IF('N-Abschlag org. Düngung'!AJ45="",0,'N-Abschlag org. Düngung'!AJ45))</f>
        <v/>
      </c>
      <c r="AJ45" s="329" t="str">
        <f t="shared" si="5"/>
        <v/>
      </c>
      <c r="AK45" s="409" t="str">
        <f t="shared" si="6"/>
        <v/>
      </c>
      <c r="AL45" s="927" t="str">
        <f t="shared" si="7"/>
        <v/>
      </c>
      <c r="AM45" s="237"/>
      <c r="AN45" s="539" t="str">
        <f t="shared" si="8"/>
        <v/>
      </c>
      <c r="AO45" s="276"/>
      <c r="AP45" s="316"/>
      <c r="AQ45" s="316"/>
      <c r="AR45" s="234"/>
      <c r="AS45" s="234"/>
      <c r="AT45" s="234"/>
      <c r="AU45" s="234"/>
      <c r="AW45" s="235"/>
      <c r="BF45" s="235"/>
      <c r="BN45" s="235"/>
    </row>
    <row r="46" spans="1:66" s="145" customFormat="1">
      <c r="A46" s="283"/>
      <c r="B46" s="216"/>
      <c r="C46" s="287" t="str">
        <f>IF(B46="","",VLOOKUP(B46,Schlagliste!B:D,2,FALSE))</f>
        <v/>
      </c>
      <c r="D46" s="286" t="str">
        <f>IF(B46="","",VLOOKUP(B46,Schlagliste!B:D,3,FALSE))</f>
        <v/>
      </c>
      <c r="E46" s="501" t="str">
        <f>IF(B46="","",VLOOKUP(B46,Schlagliste!B:E,4,FALSE))</f>
        <v/>
      </c>
      <c r="F46" s="236"/>
      <c r="G46" s="217"/>
      <c r="H46" s="477" t="str">
        <f>IF(OR(G46="",F46=""),"",IF(AND(C46="ja",LEFT(G46,5)="ZF n."),0,(IF(F46="G",VLOOKUP(G46,'Tab 4+5 DüV+Abfuhr_G'!A:C,3,FALSE),IF(F46="A",VLOOKUP(G46,'Tab 2+3 DüV_A'!A:C,3,FALSE),VLOOKUP(G46,'H&amp;G LfL'!B:U,9,FALSE))))))</f>
        <v/>
      </c>
      <c r="I46" s="243" t="str">
        <f>IF(OR(F46="",G46=""),"",IF(F46="G",VLOOKUP(G46,'Tab 4+5 DüV+Abfuhr_G'!A:D,4,FALSE),IF(F46="A",VLOOKUP(G46,'Tab 2+3 DüV_A'!A:D,4,FALSE),VLOOKUP(G46,'H&amp;G LfL'!B:U,10,FALSE))))</f>
        <v/>
      </c>
      <c r="J46" s="341" t="str">
        <f>IF(OR(F46="",G46=""),"",IF(F46="G",VLOOKUP(G46,'Tab 4+5 DüV+Abfuhr_G'!A:B,2,FALSE),IF(F46="A",VLOOKUP(G46,'Tab 2+3 DüV_A'!A:B,2,FALSE),VLOOKUP(G46,'H&amp;G LfL'!B:X,2,FALSE))))</f>
        <v/>
      </c>
      <c r="K46" s="237"/>
      <c r="L46" s="918" t="str">
        <f t="shared" si="0"/>
        <v/>
      </c>
      <c r="M46" s="919" t="str">
        <f t="shared" si="1"/>
        <v/>
      </c>
      <c r="N46" s="919" t="str">
        <f>IF(OR(F46="",G46=""),"",IF(OR(F46="G",F46="HG"),"",IF(F46="A",VLOOKUP(G46,'Tab 2+3 DüV_A'!A:H,6,FALSE),VLOOKUP(G46,'H&amp;G LfL'!B:U,13,FALSE))))</f>
        <v/>
      </c>
      <c r="O46" s="919" t="str">
        <f>IF(OR(F46="",G46=""),"",IF(F46="G",VLOOKUP(G46,'Tab 4+5 DüV+Abfuhr_G'!A:J,8,FALSE),IF(F46="HG",VLOOKUP(G46,'H&amp;G LfL'!B:U,14,FALSE),"")))</f>
        <v/>
      </c>
      <c r="P46" s="919" t="str">
        <f>IF(OR(F46="",G46=""),"",IF(F46="G",VLOOKUP(G46,'Tab 4+5 DüV+Abfuhr_G'!A:J,9,FALSE),IF(F46="A",VLOOKUP(G46,'Tab 2+3 DüV_A'!A:H,7,FALSE),VLOOKUP(G46,'H&amp;G LfL'!B:U,15,FALSE))))</f>
        <v/>
      </c>
      <c r="Q46" s="921" t="str">
        <f>IF(OR(F46="",G46=""),"",IF(F46="G",VLOOKUP(G46,'Tab 4+5 DüV+Abfuhr_G'!A:J,10,FALSE),IF(F46="A",VLOOKUP(G46,'Tab 2+3 DüV_A'!A:H,8,FALSE),VLOOKUP(G46,'H&amp;G LfL'!B:U,16,FALSE))))</f>
        <v/>
      </c>
      <c r="R46" s="382" t="str">
        <f t="shared" si="2"/>
        <v/>
      </c>
      <c r="S46" s="342"/>
      <c r="T46" s="472" t="str">
        <f>IF(OR(F46="",G46=""),"",IF(OR(S46="",S46="nein",F46="A",F46="HG"),"0",VLOOKUP(S46,Verfrühung!A:B,2,FALSE)))</f>
        <v/>
      </c>
      <c r="U46" s="473" t="str">
        <f>IF(OR(F46="",G46=""),"",IF(F46="G",VLOOKUP(G46,'Tab 4+5 DüV+Abfuhr_G'!A:E,5,FALSE),IF(F46="A",VLOOKUP(G46,'Tab 2+3 DüV_A'!A:L,5,FALSE),VLOOKUP(G46,'H&amp;G LfL'!B:U,11,FALSE))))</f>
        <v/>
      </c>
      <c r="V46" s="349"/>
      <c r="W46" s="245"/>
      <c r="X46" s="343" t="str">
        <f t="shared" si="3"/>
        <v/>
      </c>
      <c r="Y46" s="536"/>
      <c r="Z46" s="481" t="str">
        <f>IF(OR(F46="",G46=""),"",IF(OR(F46="A",F46="HG",Y46=""),"0",-VLOOKUP(Y46,'Tab 4+5 DüV+Abfuhr_G'!A:N,6,FALSE)))</f>
        <v/>
      </c>
      <c r="AA46" s="305"/>
      <c r="AB46" s="304" t="str">
        <f t="shared" si="4"/>
        <v/>
      </c>
      <c r="AC46" s="305"/>
      <c r="AD46" s="481" t="str">
        <f>IF(OR(F46="",G46=""),"",IF(OR(AC46="nein",AC46="",Z46="",AA46="ja",Y46="",F46="A",F46="HG",Y46=""),"0",VLOOKUP(Y46,'Tab 4+5 DüV+Abfuhr_G'!A:G,7,FALSE)))</f>
        <v/>
      </c>
      <c r="AE46" s="541"/>
      <c r="AF46" s="472" t="str">
        <f>IF(OR(F46="",G46=""),"",IF(OR(F46="",G46="",AE46=""),0,IF(AND(F46="G",Y46=""),-VLOOKUP(AE46,'Tab 7 DüV_A-VF'!A:B,2,FALSE),IF(OR(F46="A",F46="HG"),-VLOOKUP(AE46,'Tab 7 DüV_A-VF'!A:B,2,FALSE),0))))</f>
        <v/>
      </c>
      <c r="AG46" s="538"/>
      <c r="AH46" s="475" t="str">
        <f>IF(OR(F46="",G46=""),"",IF(OR(F46="",G46="",AG46=""),0,IF(AND(F46="G",Y46=""),-VLOOKUP(AG46,'Tab 7 DüV_A-ZF'!A:B,2,FALSE),IF(OR(F46="A",F46="HG"),-VLOOKUP(AG46,'Tab 7 DüV_A-ZF'!A:B,2,FALSE),0))))</f>
        <v/>
      </c>
      <c r="AI46" s="348" t="str">
        <f>IF(OR(F46="",G46=""),"",IF('N-Abschlag org. Düngung'!AJ46="",0,'N-Abschlag org. Düngung'!AJ46))</f>
        <v/>
      </c>
      <c r="AJ46" s="329" t="str">
        <f t="shared" si="5"/>
        <v/>
      </c>
      <c r="AK46" s="409" t="str">
        <f t="shared" si="6"/>
        <v/>
      </c>
      <c r="AL46" s="927" t="str">
        <f t="shared" si="7"/>
        <v/>
      </c>
      <c r="AM46" s="237"/>
      <c r="AN46" s="539" t="str">
        <f t="shared" si="8"/>
        <v/>
      </c>
      <c r="AO46" s="276"/>
      <c r="AP46" s="316"/>
      <c r="AQ46" s="316"/>
      <c r="AR46" s="234"/>
      <c r="AS46" s="234"/>
      <c r="AT46" s="234"/>
      <c r="AU46" s="234"/>
      <c r="AW46" s="235"/>
      <c r="BF46" s="235"/>
      <c r="BN46" s="235"/>
    </row>
    <row r="47" spans="1:66" s="145" customFormat="1">
      <c r="A47" s="283"/>
      <c r="B47" s="216"/>
      <c r="C47" s="287" t="str">
        <f>IF(B47="","",VLOOKUP(B47,Schlagliste!B:D,2,FALSE))</f>
        <v/>
      </c>
      <c r="D47" s="286" t="str">
        <f>IF(B47="","",VLOOKUP(B47,Schlagliste!B:D,3,FALSE))</f>
        <v/>
      </c>
      <c r="E47" s="501" t="str">
        <f>IF(B47="","",VLOOKUP(B47,Schlagliste!B:E,4,FALSE))</f>
        <v/>
      </c>
      <c r="F47" s="236"/>
      <c r="G47" s="217"/>
      <c r="H47" s="477" t="str">
        <f>IF(OR(G47="",F47=""),"",IF(AND(C47="ja",LEFT(G47,5)="ZF n."),0,(IF(F47="G",VLOOKUP(G47,'Tab 4+5 DüV+Abfuhr_G'!A:C,3,FALSE),IF(F47="A",VLOOKUP(G47,'Tab 2+3 DüV_A'!A:C,3,FALSE),VLOOKUP(G47,'H&amp;G LfL'!B:U,9,FALSE))))))</f>
        <v/>
      </c>
      <c r="I47" s="243" t="str">
        <f>IF(OR(F47="",G47=""),"",IF(F47="G",VLOOKUP(G47,'Tab 4+5 DüV+Abfuhr_G'!A:D,4,FALSE),IF(F47="A",VLOOKUP(G47,'Tab 2+3 DüV_A'!A:D,4,FALSE),VLOOKUP(G47,'H&amp;G LfL'!B:U,10,FALSE))))</f>
        <v/>
      </c>
      <c r="J47" s="341" t="str">
        <f>IF(OR(F47="",G47=""),"",IF(F47="G",VLOOKUP(G47,'Tab 4+5 DüV+Abfuhr_G'!A:B,2,FALSE),IF(F47="A",VLOOKUP(G47,'Tab 2+3 DüV_A'!A:B,2,FALSE),VLOOKUP(G47,'H&amp;G LfL'!B:X,2,FALSE))))</f>
        <v/>
      </c>
      <c r="K47" s="237"/>
      <c r="L47" s="918" t="str">
        <f t="shared" ref="L47" si="9">IF(OR(K47="",G47=""),"",K47-J47)</f>
        <v/>
      </c>
      <c r="M47" s="919" t="str">
        <f t="shared" ref="M47" si="10">IF(OR(F47="",G47=""),"",IF(OR(K47="",J47=0),0,L47*100/J47))</f>
        <v/>
      </c>
      <c r="N47" s="919" t="str">
        <f>IF(OR(F47="",G47=""),"",IF(OR(F47="G",F47="HG"),"",IF(F47="A",VLOOKUP(G47,'Tab 2+3 DüV_A'!A:H,6,FALSE),VLOOKUP(G47,'H&amp;G LfL'!B:U,13,FALSE))))</f>
        <v/>
      </c>
      <c r="O47" s="919" t="str">
        <f>IF(OR(F47="",G47=""),"",IF(F47="G",VLOOKUP(G47,'Tab 4+5 DüV+Abfuhr_G'!A:J,8,FALSE),IF(F47="HG",VLOOKUP(G47,'H&amp;G LfL'!B:U,14,FALSE),"")))</f>
        <v/>
      </c>
      <c r="P47" s="919" t="str">
        <f>IF(OR(F47="",G47=""),"",IF(F47="G",VLOOKUP(G47,'Tab 4+5 DüV+Abfuhr_G'!A:J,9,FALSE),IF(F47="A",VLOOKUP(G47,'Tab 2+3 DüV_A'!A:H,7,FALSE),VLOOKUP(G47,'H&amp;G LfL'!B:U,15,FALSE))))</f>
        <v/>
      </c>
      <c r="Q47" s="921" t="str">
        <f>IF(OR(F47="",G47=""),"",IF(F47="G",VLOOKUP(G47,'Tab 4+5 DüV+Abfuhr_G'!A:J,10,FALSE),IF(F47="A",VLOOKUP(G47,'Tab 2+3 DüV_A'!A:H,8,FALSE),VLOOKUP(G47,'H&amp;G LfL'!B:U,16,FALSE))))</f>
        <v/>
      </c>
      <c r="R47" s="382" t="str">
        <f t="shared" ref="R47" si="11">IF(OR(F47="",G47=""),"",IF(OR(F47="G",F47="HG"),IF(OR(O47="",O47=0,K47="",J47=0),"0",IF(M47&gt;0,ROUNDDOWN(M47/O47,0)*P47,ROUNDDOWN(M47/O47,0)*Q47)),IF(OR(N47="",N47=0,K47=""),"0",IF(L47&gt;0,L47*P47/N47,Q47*L47/N47))))</f>
        <v/>
      </c>
      <c r="S47" s="342"/>
      <c r="T47" s="472" t="str">
        <f>IF(OR(F47="",G47=""),"",IF(OR(S47="",S47="nein",F47="A",F47="HG"),"0",VLOOKUP(S47,Verfrühung!A:B,2,FALSE)))</f>
        <v/>
      </c>
      <c r="U47" s="473" t="str">
        <f>IF(OR(F47="",G47=""),"",IF(F47="G",VLOOKUP(G47,'Tab 4+5 DüV+Abfuhr_G'!A:E,5,FALSE),IF(F47="A",VLOOKUP(G47,'Tab 2+3 DüV_A'!A:L,5,FALSE),VLOOKUP(G47,'H&amp;G LfL'!B:U,11,FALSE))))</f>
        <v/>
      </c>
      <c r="V47" s="349"/>
      <c r="W47" s="245"/>
      <c r="X47" s="343" t="str">
        <f t="shared" ref="X47" si="12">IF(OR(F47="",G47=""),"",IF(W47="ja",-20,"0"))</f>
        <v/>
      </c>
      <c r="Y47" s="536"/>
      <c r="Z47" s="481" t="str">
        <f>IF(OR(F47="",G47=""),"",IF(OR(F47="A",F47="HG",Y47=""),"0",-VLOOKUP(Y47,'Tab 4+5 DüV+Abfuhr_G'!A:N,6,FALSE)))</f>
        <v/>
      </c>
      <c r="AA47" s="305"/>
      <c r="AB47" s="304" t="str">
        <f t="shared" ref="AB47" si="13">IF(OR(F47="",G47=""),"",IF(AA47="ja",-Z47,"0"))</f>
        <v/>
      </c>
      <c r="AC47" s="305"/>
      <c r="AD47" s="481" t="str">
        <f>IF(OR(F47="",G47=""),"",IF(OR(AC47="nein",AC47="",Z47="",AA47="ja",Y47="",F47="A",F47="HG",Y47=""),"0",VLOOKUP(Y47,'Tab 4+5 DüV+Abfuhr_G'!A:G,7,FALSE)))</f>
        <v/>
      </c>
      <c r="AE47" s="541"/>
      <c r="AF47" s="472" t="str">
        <f>IF(OR(F47="",G47=""),"",IF(OR(F47="",G47="",AE47=""),0,IF(AND(F47="G",Y47=""),-VLOOKUP(AE47,'Tab 7 DüV_A-VF'!A:B,2,FALSE),IF(OR(F47="A",F47="HG"),-VLOOKUP(AE47,'Tab 7 DüV_A-VF'!A:B,2,FALSE),0))))</f>
        <v/>
      </c>
      <c r="AG47" s="538"/>
      <c r="AH47" s="475" t="str">
        <f>IF(OR(F47="",G47=""),"",IF(OR(F47="",G47="",AG47=""),0,IF(AND(F47="G",Y47=""),-VLOOKUP(AG47,'Tab 7 DüV_A-ZF'!A:B,2,FALSE),IF(OR(F47="A",F47="HG"),-VLOOKUP(AG47,'Tab 7 DüV_A-ZF'!A:B,2,FALSE),0))))</f>
        <v/>
      </c>
      <c r="AI47" s="348" t="str">
        <f>IF(OR(F47="",G47=""),"",IF('N-Abschlag org. Düngung'!AJ47="",0,'N-Abschlag org. Düngung'!AJ47))</f>
        <v/>
      </c>
      <c r="AJ47" s="329" t="str">
        <f t="shared" ref="AJ47" si="14">IF(OR(F47="",G47=""),"",IF(SUM(H47,R47,T47,-V47,X47,Z47,AB47,AD47,AF47,AH47,AI47)&lt;0,"0",SUM(H47,R47,T47,-V47,X47,Z47,AB47,AD47,AF47,AH47,AI47)))</f>
        <v/>
      </c>
      <c r="AK47" s="409" t="str">
        <f t="shared" ref="AK47" si="15">IF(OR(F47="",G47=""),"",IF(OR(C47="nein",C47=""),"",AJ47-(AJ47*0.2)))</f>
        <v/>
      </c>
      <c r="AL47" s="927" t="str">
        <f t="shared" ref="AL47" si="16">IF(AJ47="","",IF(AK47="",AJ47,AK47))</f>
        <v/>
      </c>
      <c r="AM47" s="237"/>
      <c r="AN47" s="539" t="str">
        <f t="shared" ref="AN47" si="17">IF(OR(F47="",G47=""),"",IF(OR(AJ47="",AM47="",AM47="nein"),0,AJ47*0.1))</f>
        <v/>
      </c>
      <c r="AO47" s="276"/>
      <c r="AP47" s="316"/>
      <c r="AQ47" s="316"/>
      <c r="AR47" s="234"/>
      <c r="AS47" s="234"/>
      <c r="AT47" s="234"/>
      <c r="AU47" s="234"/>
      <c r="AW47" s="235"/>
      <c r="BF47" s="235"/>
      <c r="BN47" s="235"/>
    </row>
    <row r="48" spans="1:66" s="145" customFormat="1">
      <c r="A48" s="283"/>
      <c r="B48" s="216"/>
      <c r="C48" s="287" t="str">
        <f>IF(B48="","",VLOOKUP(B48,Schlagliste!B:D,2,FALSE))</f>
        <v/>
      </c>
      <c r="D48" s="286" t="str">
        <f>IF(B48="","",VLOOKUP(B48,Schlagliste!B:D,3,FALSE))</f>
        <v/>
      </c>
      <c r="E48" s="501" t="str">
        <f>IF(B48="","",VLOOKUP(B48,Schlagliste!B:E,4,FALSE))</f>
        <v/>
      </c>
      <c r="F48" s="236"/>
      <c r="G48" s="217"/>
      <c r="H48" s="477" t="str">
        <f>IF(OR(G48="",F48=""),"",IF(AND(C48="ja",LEFT(G48,5)="ZF n."),0,(IF(F48="G",VLOOKUP(G48,'Tab 4+5 DüV+Abfuhr_G'!A:C,3,FALSE),IF(F48="A",VLOOKUP(G48,'Tab 2+3 DüV_A'!A:C,3,FALSE),VLOOKUP(G48,'H&amp;G LfL'!B:U,9,FALSE))))))</f>
        <v/>
      </c>
      <c r="I48" s="243" t="str">
        <f>IF(OR(F48="",G48=""),"",IF(F48="G",VLOOKUP(G48,'Tab 4+5 DüV+Abfuhr_G'!A:D,4,FALSE),IF(F48="A",VLOOKUP(G48,'Tab 2+3 DüV_A'!A:D,4,FALSE),VLOOKUP(G48,'H&amp;G LfL'!B:U,10,FALSE))))</f>
        <v/>
      </c>
      <c r="J48" s="341" t="str">
        <f>IF(OR(F48="",G48=""),"",IF(F48="G",VLOOKUP(G48,'Tab 4+5 DüV+Abfuhr_G'!A:B,2,FALSE),IF(F48="A",VLOOKUP(G48,'Tab 2+3 DüV_A'!A:B,2,FALSE),VLOOKUP(G48,'H&amp;G LfL'!B:X,2,FALSE))))</f>
        <v/>
      </c>
      <c r="K48" s="237"/>
      <c r="L48" s="918" t="str">
        <f t="shared" ref="L48:L111" si="18">IF(OR(K48="",G48=""),"",K48-J48)</f>
        <v/>
      </c>
      <c r="M48" s="919" t="str">
        <f t="shared" ref="M48:M111" si="19">IF(OR(F48="",G48=""),"",IF(OR(K48="",J48=0),0,L48*100/J48))</f>
        <v/>
      </c>
      <c r="N48" s="919" t="str">
        <f>IF(OR(F48="",G48=""),"",IF(OR(F48="G",F48="HG"),"",IF(F48="A",VLOOKUP(G48,'Tab 2+3 DüV_A'!A:H,6,FALSE),VLOOKUP(G48,'H&amp;G LfL'!B:U,13,FALSE))))</f>
        <v/>
      </c>
      <c r="O48" s="919" t="str">
        <f>IF(OR(F48="",G48=""),"",IF(F48="G",VLOOKUP(G48,'Tab 4+5 DüV+Abfuhr_G'!A:J,8,FALSE),IF(F48="HG",VLOOKUP(G48,'H&amp;G LfL'!B:U,14,FALSE),"")))</f>
        <v/>
      </c>
      <c r="P48" s="919" t="str">
        <f>IF(OR(F48="",G48=""),"",IF(F48="G",VLOOKUP(G48,'Tab 4+5 DüV+Abfuhr_G'!A:J,9,FALSE),IF(F48="A",VLOOKUP(G48,'Tab 2+3 DüV_A'!A:H,7,FALSE),VLOOKUP(G48,'H&amp;G LfL'!B:U,15,FALSE))))</f>
        <v/>
      </c>
      <c r="Q48" s="921" t="str">
        <f>IF(OR(F48="",G48=""),"",IF(F48="G",VLOOKUP(G48,'Tab 4+5 DüV+Abfuhr_G'!A:J,10,FALSE),IF(F48="A",VLOOKUP(G48,'Tab 2+3 DüV_A'!A:H,8,FALSE),VLOOKUP(G48,'H&amp;G LfL'!B:U,16,FALSE))))</f>
        <v/>
      </c>
      <c r="R48" s="382" t="str">
        <f t="shared" ref="R48:R111" si="20">IF(OR(F48="",G48=""),"",IF(OR(F48="G",F48="HG"),IF(OR(O48="",O48=0,K48="",J48=0),"0",IF(M48&gt;0,ROUNDDOWN(M48/O48,0)*P48,ROUNDDOWN(M48/O48,0)*Q48)),IF(OR(N48="",N48=0,K48=""),"0",IF(L48&gt;0,L48*P48/N48,Q48*L48/N48))))</f>
        <v/>
      </c>
      <c r="S48" s="342"/>
      <c r="T48" s="472" t="str">
        <f>IF(OR(F48="",G48=""),"",IF(OR(S48="",S48="nein",F48="A",F48="HG"),"0",VLOOKUP(S48,Verfrühung!A:B,2,FALSE)))</f>
        <v/>
      </c>
      <c r="U48" s="473" t="str">
        <f>IF(OR(F48="",G48=""),"",IF(F48="G",VLOOKUP(G48,'Tab 4+5 DüV+Abfuhr_G'!A:E,5,FALSE),IF(F48="A",VLOOKUP(G48,'Tab 2+3 DüV_A'!A:L,5,FALSE),VLOOKUP(G48,'H&amp;G LfL'!B:U,11,FALSE))))</f>
        <v/>
      </c>
      <c r="V48" s="349"/>
      <c r="W48" s="245"/>
      <c r="X48" s="343" t="str">
        <f t="shared" ref="X48:X111" si="21">IF(OR(F48="",G48=""),"",IF(W48="ja",-20,"0"))</f>
        <v/>
      </c>
      <c r="Y48" s="536"/>
      <c r="Z48" s="481" t="str">
        <f>IF(OR(F48="",G48=""),"",IF(OR(F48="A",F48="HG",Y48=""),"0",-VLOOKUP(Y48,'Tab 4+5 DüV+Abfuhr_G'!A:N,6,FALSE)))</f>
        <v/>
      </c>
      <c r="AA48" s="305"/>
      <c r="AB48" s="304" t="str">
        <f t="shared" ref="AB48:AB111" si="22">IF(OR(F48="",G48=""),"",IF(AA48="ja",-Z48,"0"))</f>
        <v/>
      </c>
      <c r="AC48" s="305"/>
      <c r="AD48" s="481" t="str">
        <f>IF(OR(F48="",G48=""),"",IF(OR(AC48="nein",AC48="",Z48="",AA48="ja",Y48="",F48="A",F48="HG",Y48=""),"0",VLOOKUP(Y48,'Tab 4+5 DüV+Abfuhr_G'!A:G,7,FALSE)))</f>
        <v/>
      </c>
      <c r="AE48" s="541"/>
      <c r="AF48" s="472" t="str">
        <f>IF(OR(F48="",G48=""),"",IF(OR(F48="",G48="",AE48=""),0,IF(AND(F48="G",Y48=""),-VLOOKUP(AE48,'Tab 7 DüV_A-VF'!A:B,2,FALSE),IF(OR(F48="A",F48="HG"),-VLOOKUP(AE48,'Tab 7 DüV_A-VF'!A:B,2,FALSE),0))))</f>
        <v/>
      </c>
      <c r="AG48" s="538"/>
      <c r="AH48" s="475" t="str">
        <f>IF(OR(F48="",G48=""),"",IF(OR(F48="",G48="",AG48=""),0,IF(AND(F48="G",Y48=""),-VLOOKUP(AG48,'Tab 7 DüV_A-ZF'!A:B,2,FALSE),IF(OR(F48="A",F48="HG"),-VLOOKUP(AG48,'Tab 7 DüV_A-ZF'!A:B,2,FALSE),0))))</f>
        <v/>
      </c>
      <c r="AI48" s="348" t="str">
        <f>IF(OR(F48="",G48=""),"",IF('N-Abschlag org. Düngung'!AJ48="",0,'N-Abschlag org. Düngung'!AJ48))</f>
        <v/>
      </c>
      <c r="AJ48" s="329" t="str">
        <f t="shared" ref="AJ48:AJ111" si="23">IF(OR(F48="",G48=""),"",IF(SUM(H48,R48,T48,-V48,X48,Z48,AB48,AD48,AF48,AH48,AI48)&lt;0,"0",SUM(H48,R48,T48,-V48,X48,Z48,AB48,AD48,AF48,AH48,AI48)))</f>
        <v/>
      </c>
      <c r="AK48" s="409" t="str">
        <f t="shared" ref="AK48:AK111" si="24">IF(OR(F48="",G48=""),"",IF(OR(C48="nein",C48=""),"",AJ48-(AJ48*0.2)))</f>
        <v/>
      </c>
      <c r="AL48" s="927" t="str">
        <f t="shared" ref="AL48:AL111" si="25">IF(AJ48="","",IF(AK48="",AJ48,AK48))</f>
        <v/>
      </c>
      <c r="AM48" s="237"/>
      <c r="AN48" s="539" t="str">
        <f t="shared" ref="AN48:AN111" si="26">IF(OR(F48="",G48=""),"",IF(OR(AJ48="",AM48="",AM48="nein"),0,AJ48*0.1))</f>
        <v/>
      </c>
      <c r="AO48" s="276"/>
      <c r="AP48" s="316"/>
      <c r="AQ48" s="316"/>
      <c r="AR48" s="234"/>
      <c r="AS48" s="234"/>
      <c r="AT48" s="234"/>
      <c r="AU48" s="234"/>
      <c r="AW48" s="235"/>
      <c r="BF48" s="235"/>
      <c r="BN48" s="235"/>
    </row>
    <row r="49" spans="1:66" s="145" customFormat="1">
      <c r="A49" s="283"/>
      <c r="B49" s="216"/>
      <c r="C49" s="287" t="str">
        <f>IF(B49="","",VLOOKUP(B49,Schlagliste!B:D,2,FALSE))</f>
        <v/>
      </c>
      <c r="D49" s="286" t="str">
        <f>IF(B49="","",VLOOKUP(B49,Schlagliste!B:D,3,FALSE))</f>
        <v/>
      </c>
      <c r="E49" s="501" t="str">
        <f>IF(B49="","",VLOOKUP(B49,Schlagliste!B:E,4,FALSE))</f>
        <v/>
      </c>
      <c r="F49" s="236"/>
      <c r="G49" s="217"/>
      <c r="H49" s="477" t="str">
        <f>IF(OR(G49="",F49=""),"",IF(AND(C49="ja",LEFT(G49,5)="ZF n."),0,(IF(F49="G",VLOOKUP(G49,'Tab 4+5 DüV+Abfuhr_G'!A:C,3,FALSE),IF(F49="A",VLOOKUP(G49,'Tab 2+3 DüV_A'!A:C,3,FALSE),VLOOKUP(G49,'H&amp;G LfL'!B:U,9,FALSE))))))</f>
        <v/>
      </c>
      <c r="I49" s="243" t="str">
        <f>IF(OR(F49="",G49=""),"",IF(F49="G",VLOOKUP(G49,'Tab 4+5 DüV+Abfuhr_G'!A:D,4,FALSE),IF(F49="A",VLOOKUP(G49,'Tab 2+3 DüV_A'!A:D,4,FALSE),VLOOKUP(G49,'H&amp;G LfL'!B:U,10,FALSE))))</f>
        <v/>
      </c>
      <c r="J49" s="341" t="str">
        <f>IF(OR(F49="",G49=""),"",IF(F49="G",VLOOKUP(G49,'Tab 4+5 DüV+Abfuhr_G'!A:B,2,FALSE),IF(F49="A",VLOOKUP(G49,'Tab 2+3 DüV_A'!A:B,2,FALSE),VLOOKUP(G49,'H&amp;G LfL'!B:X,2,FALSE))))</f>
        <v/>
      </c>
      <c r="K49" s="237"/>
      <c r="L49" s="918" t="str">
        <f t="shared" si="18"/>
        <v/>
      </c>
      <c r="M49" s="919" t="str">
        <f t="shared" si="19"/>
        <v/>
      </c>
      <c r="N49" s="919" t="str">
        <f>IF(OR(F49="",G49=""),"",IF(OR(F49="G",F49="HG"),"",IF(F49="A",VLOOKUP(G49,'Tab 2+3 DüV_A'!A:H,6,FALSE),VLOOKUP(G49,'H&amp;G LfL'!B:U,13,FALSE))))</f>
        <v/>
      </c>
      <c r="O49" s="919" t="str">
        <f>IF(OR(F49="",G49=""),"",IF(F49="G",VLOOKUP(G49,'Tab 4+5 DüV+Abfuhr_G'!A:J,8,FALSE),IF(F49="HG",VLOOKUP(G49,'H&amp;G LfL'!B:U,14,FALSE),"")))</f>
        <v/>
      </c>
      <c r="P49" s="919" t="str">
        <f>IF(OR(F49="",G49=""),"",IF(F49="G",VLOOKUP(G49,'Tab 4+5 DüV+Abfuhr_G'!A:J,9,FALSE),IF(F49="A",VLOOKUP(G49,'Tab 2+3 DüV_A'!A:H,7,FALSE),VLOOKUP(G49,'H&amp;G LfL'!B:U,15,FALSE))))</f>
        <v/>
      </c>
      <c r="Q49" s="921" t="str">
        <f>IF(OR(F49="",G49=""),"",IF(F49="G",VLOOKUP(G49,'Tab 4+5 DüV+Abfuhr_G'!A:J,10,FALSE),IF(F49="A",VLOOKUP(G49,'Tab 2+3 DüV_A'!A:H,8,FALSE),VLOOKUP(G49,'H&amp;G LfL'!B:U,16,FALSE))))</f>
        <v/>
      </c>
      <c r="R49" s="382" t="str">
        <f t="shared" si="20"/>
        <v/>
      </c>
      <c r="S49" s="342"/>
      <c r="T49" s="472" t="str">
        <f>IF(OR(F49="",G49=""),"",IF(OR(S49="",S49="nein",F49="A",F49="HG"),"0",VLOOKUP(S49,Verfrühung!A:B,2,FALSE)))</f>
        <v/>
      </c>
      <c r="U49" s="473" t="str">
        <f>IF(OR(F49="",G49=""),"",IF(F49="G",VLOOKUP(G49,'Tab 4+5 DüV+Abfuhr_G'!A:E,5,FALSE),IF(F49="A",VLOOKUP(G49,'Tab 2+3 DüV_A'!A:L,5,FALSE),VLOOKUP(G49,'H&amp;G LfL'!B:U,11,FALSE))))</f>
        <v/>
      </c>
      <c r="V49" s="349"/>
      <c r="W49" s="245"/>
      <c r="X49" s="343" t="str">
        <f t="shared" si="21"/>
        <v/>
      </c>
      <c r="Y49" s="536"/>
      <c r="Z49" s="481" t="str">
        <f>IF(OR(F49="",G49=""),"",IF(OR(F49="A",F49="HG",Y49=""),"0",-VLOOKUP(Y49,'Tab 4+5 DüV+Abfuhr_G'!A:N,6,FALSE)))</f>
        <v/>
      </c>
      <c r="AA49" s="305"/>
      <c r="AB49" s="304" t="str">
        <f t="shared" si="22"/>
        <v/>
      </c>
      <c r="AC49" s="305"/>
      <c r="AD49" s="481" t="str">
        <f>IF(OR(F49="",G49=""),"",IF(OR(AC49="nein",AC49="",Z49="",AA49="ja",Y49="",F49="A",F49="HG",Y49=""),"0",VLOOKUP(Y49,'Tab 4+5 DüV+Abfuhr_G'!A:G,7,FALSE)))</f>
        <v/>
      </c>
      <c r="AE49" s="541"/>
      <c r="AF49" s="472" t="str">
        <f>IF(OR(F49="",G49=""),"",IF(OR(F49="",G49="",AE49=""),0,IF(AND(F49="G",Y49=""),-VLOOKUP(AE49,'Tab 7 DüV_A-VF'!A:B,2,FALSE),IF(OR(F49="A",F49="HG"),-VLOOKUP(AE49,'Tab 7 DüV_A-VF'!A:B,2,FALSE),0))))</f>
        <v/>
      </c>
      <c r="AG49" s="538"/>
      <c r="AH49" s="475" t="str">
        <f>IF(OR(F49="",G49=""),"",IF(OR(F49="",G49="",AG49=""),0,IF(AND(F49="G",Y49=""),-VLOOKUP(AG49,'Tab 7 DüV_A-ZF'!A:B,2,FALSE),IF(OR(F49="A",F49="HG"),-VLOOKUP(AG49,'Tab 7 DüV_A-ZF'!A:B,2,FALSE),0))))</f>
        <v/>
      </c>
      <c r="AI49" s="348" t="str">
        <f>IF(OR(F49="",G49=""),"",IF('N-Abschlag org. Düngung'!AJ49="",0,'N-Abschlag org. Düngung'!AJ49))</f>
        <v/>
      </c>
      <c r="AJ49" s="329" t="str">
        <f t="shared" si="23"/>
        <v/>
      </c>
      <c r="AK49" s="409" t="str">
        <f t="shared" si="24"/>
        <v/>
      </c>
      <c r="AL49" s="927" t="str">
        <f t="shared" si="25"/>
        <v/>
      </c>
      <c r="AM49" s="237"/>
      <c r="AN49" s="539" t="str">
        <f t="shared" si="26"/>
        <v/>
      </c>
      <c r="AO49" s="276"/>
      <c r="AP49" s="316"/>
      <c r="AQ49" s="316"/>
      <c r="AR49" s="234"/>
      <c r="AS49" s="234"/>
      <c r="AT49" s="234"/>
      <c r="AU49" s="234"/>
      <c r="AW49" s="235"/>
      <c r="BF49" s="235"/>
      <c r="BN49" s="235"/>
    </row>
    <row r="50" spans="1:66" s="145" customFormat="1">
      <c r="A50" s="283"/>
      <c r="B50" s="216"/>
      <c r="C50" s="287" t="str">
        <f>IF(B50="","",VLOOKUP(B50,Schlagliste!B:D,2,FALSE))</f>
        <v/>
      </c>
      <c r="D50" s="286" t="str">
        <f>IF(B50="","",VLOOKUP(B50,Schlagliste!B:D,3,FALSE))</f>
        <v/>
      </c>
      <c r="E50" s="501" t="str">
        <f>IF(B50="","",VLOOKUP(B50,Schlagliste!B:E,4,FALSE))</f>
        <v/>
      </c>
      <c r="F50" s="236"/>
      <c r="G50" s="217"/>
      <c r="H50" s="477" t="str">
        <f>IF(OR(G50="",F50=""),"",IF(AND(C50="ja",LEFT(G50,5)="ZF n."),0,(IF(F50="G",VLOOKUP(G50,'Tab 4+5 DüV+Abfuhr_G'!A:C,3,FALSE),IF(F50="A",VLOOKUP(G50,'Tab 2+3 DüV_A'!A:C,3,FALSE),VLOOKUP(G50,'H&amp;G LfL'!B:U,9,FALSE))))))</f>
        <v/>
      </c>
      <c r="I50" s="243" t="str">
        <f>IF(OR(F50="",G50=""),"",IF(F50="G",VLOOKUP(G50,'Tab 4+5 DüV+Abfuhr_G'!A:D,4,FALSE),IF(F50="A",VLOOKUP(G50,'Tab 2+3 DüV_A'!A:D,4,FALSE),VLOOKUP(G50,'H&amp;G LfL'!B:U,10,FALSE))))</f>
        <v/>
      </c>
      <c r="J50" s="341" t="str">
        <f>IF(OR(F50="",G50=""),"",IF(F50="G",VLOOKUP(G50,'Tab 4+5 DüV+Abfuhr_G'!A:B,2,FALSE),IF(F50="A",VLOOKUP(G50,'Tab 2+3 DüV_A'!A:B,2,FALSE),VLOOKUP(G50,'H&amp;G LfL'!B:X,2,FALSE))))</f>
        <v/>
      </c>
      <c r="K50" s="237"/>
      <c r="L50" s="918" t="str">
        <f t="shared" si="18"/>
        <v/>
      </c>
      <c r="M50" s="919" t="str">
        <f t="shared" si="19"/>
        <v/>
      </c>
      <c r="N50" s="919" t="str">
        <f>IF(OR(F50="",G50=""),"",IF(OR(F50="G",F50="HG"),"",IF(F50="A",VLOOKUP(G50,'Tab 2+3 DüV_A'!A:H,6,FALSE),VLOOKUP(G50,'H&amp;G LfL'!B:U,13,FALSE))))</f>
        <v/>
      </c>
      <c r="O50" s="919" t="str">
        <f>IF(OR(F50="",G50=""),"",IF(F50="G",VLOOKUP(G50,'Tab 4+5 DüV+Abfuhr_G'!A:J,8,FALSE),IF(F50="HG",VLOOKUP(G50,'H&amp;G LfL'!B:U,14,FALSE),"")))</f>
        <v/>
      </c>
      <c r="P50" s="919" t="str">
        <f>IF(OR(F50="",G50=""),"",IF(F50="G",VLOOKUP(G50,'Tab 4+5 DüV+Abfuhr_G'!A:J,9,FALSE),IF(F50="A",VLOOKUP(G50,'Tab 2+3 DüV_A'!A:H,7,FALSE),VLOOKUP(G50,'H&amp;G LfL'!B:U,15,FALSE))))</f>
        <v/>
      </c>
      <c r="Q50" s="921" t="str">
        <f>IF(OR(F50="",G50=""),"",IF(F50="G",VLOOKUP(G50,'Tab 4+5 DüV+Abfuhr_G'!A:J,10,FALSE),IF(F50="A",VLOOKUP(G50,'Tab 2+3 DüV_A'!A:H,8,FALSE),VLOOKUP(G50,'H&amp;G LfL'!B:U,16,FALSE))))</f>
        <v/>
      </c>
      <c r="R50" s="382" t="str">
        <f t="shared" si="20"/>
        <v/>
      </c>
      <c r="S50" s="342"/>
      <c r="T50" s="472" t="str">
        <f>IF(OR(F50="",G50=""),"",IF(OR(S50="",S50="nein",F50="A",F50="HG"),"0",VLOOKUP(S50,Verfrühung!A:B,2,FALSE)))</f>
        <v/>
      </c>
      <c r="U50" s="473" t="str">
        <f>IF(OR(F50="",G50=""),"",IF(F50="G",VLOOKUP(G50,'Tab 4+5 DüV+Abfuhr_G'!A:E,5,FALSE),IF(F50="A",VLOOKUP(G50,'Tab 2+3 DüV_A'!A:L,5,FALSE),VLOOKUP(G50,'H&amp;G LfL'!B:U,11,FALSE))))</f>
        <v/>
      </c>
      <c r="V50" s="349"/>
      <c r="W50" s="245"/>
      <c r="X50" s="343" t="str">
        <f t="shared" si="21"/>
        <v/>
      </c>
      <c r="Y50" s="536"/>
      <c r="Z50" s="481" t="str">
        <f>IF(OR(F50="",G50=""),"",IF(OR(F50="A",F50="HG",Y50=""),"0",-VLOOKUP(Y50,'Tab 4+5 DüV+Abfuhr_G'!A:N,6,FALSE)))</f>
        <v/>
      </c>
      <c r="AA50" s="305"/>
      <c r="AB50" s="304" t="str">
        <f t="shared" si="22"/>
        <v/>
      </c>
      <c r="AC50" s="305"/>
      <c r="AD50" s="481" t="str">
        <f>IF(OR(F50="",G50=""),"",IF(OR(AC50="nein",AC50="",Z50="",AA50="ja",Y50="",F50="A",F50="HG",Y50=""),"0",VLOOKUP(Y50,'Tab 4+5 DüV+Abfuhr_G'!A:G,7,FALSE)))</f>
        <v/>
      </c>
      <c r="AE50" s="541"/>
      <c r="AF50" s="472" t="str">
        <f>IF(OR(F50="",G50=""),"",IF(OR(F50="",G50="",AE50=""),0,IF(AND(F50="G",Y50=""),-VLOOKUP(AE50,'Tab 7 DüV_A-VF'!A:B,2,FALSE),IF(OR(F50="A",F50="HG"),-VLOOKUP(AE50,'Tab 7 DüV_A-VF'!A:B,2,FALSE),0))))</f>
        <v/>
      </c>
      <c r="AG50" s="538"/>
      <c r="AH50" s="475" t="str">
        <f>IF(OR(F50="",G50=""),"",IF(OR(F50="",G50="",AG50=""),0,IF(AND(F50="G",Y50=""),-VLOOKUP(AG50,'Tab 7 DüV_A-ZF'!A:B,2,FALSE),IF(OR(F50="A",F50="HG"),-VLOOKUP(AG50,'Tab 7 DüV_A-ZF'!A:B,2,FALSE),0))))</f>
        <v/>
      </c>
      <c r="AI50" s="348" t="str">
        <f>IF(OR(F50="",G50=""),"",IF('N-Abschlag org. Düngung'!AJ50="",0,'N-Abschlag org. Düngung'!AJ50))</f>
        <v/>
      </c>
      <c r="AJ50" s="329" t="str">
        <f t="shared" si="23"/>
        <v/>
      </c>
      <c r="AK50" s="409" t="str">
        <f t="shared" si="24"/>
        <v/>
      </c>
      <c r="AL50" s="927" t="str">
        <f t="shared" si="25"/>
        <v/>
      </c>
      <c r="AM50" s="237"/>
      <c r="AN50" s="539" t="str">
        <f t="shared" si="26"/>
        <v/>
      </c>
      <c r="AO50" s="276"/>
      <c r="AP50" s="316"/>
      <c r="AQ50" s="316"/>
      <c r="AR50" s="234"/>
      <c r="AS50" s="234"/>
      <c r="AT50" s="234"/>
      <c r="AU50" s="234"/>
      <c r="AW50" s="235"/>
      <c r="BF50" s="235"/>
      <c r="BN50" s="235"/>
    </row>
    <row r="51" spans="1:66" s="145" customFormat="1">
      <c r="A51" s="283"/>
      <c r="B51" s="216"/>
      <c r="C51" s="287" t="str">
        <f>IF(B51="","",VLOOKUP(B51,Schlagliste!B:D,2,FALSE))</f>
        <v/>
      </c>
      <c r="D51" s="286" t="str">
        <f>IF(B51="","",VLOOKUP(B51,Schlagliste!B:D,3,FALSE))</f>
        <v/>
      </c>
      <c r="E51" s="501" t="str">
        <f>IF(B51="","",VLOOKUP(B51,Schlagliste!B:E,4,FALSE))</f>
        <v/>
      </c>
      <c r="F51" s="236"/>
      <c r="G51" s="217"/>
      <c r="H51" s="477" t="str">
        <f>IF(OR(G51="",F51=""),"",IF(AND(C51="ja",LEFT(G51,5)="ZF n."),0,(IF(F51="G",VLOOKUP(G51,'Tab 4+5 DüV+Abfuhr_G'!A:C,3,FALSE),IF(F51="A",VLOOKUP(G51,'Tab 2+3 DüV_A'!A:C,3,FALSE),VLOOKUP(G51,'H&amp;G LfL'!B:U,9,FALSE))))))</f>
        <v/>
      </c>
      <c r="I51" s="243" t="str">
        <f>IF(OR(F51="",G51=""),"",IF(F51="G",VLOOKUP(G51,'Tab 4+5 DüV+Abfuhr_G'!A:D,4,FALSE),IF(F51="A",VLOOKUP(G51,'Tab 2+3 DüV_A'!A:D,4,FALSE),VLOOKUP(G51,'H&amp;G LfL'!B:U,10,FALSE))))</f>
        <v/>
      </c>
      <c r="J51" s="341" t="str">
        <f>IF(OR(F51="",G51=""),"",IF(F51="G",VLOOKUP(G51,'Tab 4+5 DüV+Abfuhr_G'!A:B,2,FALSE),IF(F51="A",VLOOKUP(G51,'Tab 2+3 DüV_A'!A:B,2,FALSE),VLOOKUP(G51,'H&amp;G LfL'!B:X,2,FALSE))))</f>
        <v/>
      </c>
      <c r="K51" s="237"/>
      <c r="L51" s="918" t="str">
        <f t="shared" si="18"/>
        <v/>
      </c>
      <c r="M51" s="919" t="str">
        <f t="shared" si="19"/>
        <v/>
      </c>
      <c r="N51" s="919" t="str">
        <f>IF(OR(F51="",G51=""),"",IF(OR(F51="G",F51="HG"),"",IF(F51="A",VLOOKUP(G51,'Tab 2+3 DüV_A'!A:H,6,FALSE),VLOOKUP(G51,'H&amp;G LfL'!B:U,13,FALSE))))</f>
        <v/>
      </c>
      <c r="O51" s="919" t="str">
        <f>IF(OR(F51="",G51=""),"",IF(F51="G",VLOOKUP(G51,'Tab 4+5 DüV+Abfuhr_G'!A:J,8,FALSE),IF(F51="HG",VLOOKUP(G51,'H&amp;G LfL'!B:U,14,FALSE),"")))</f>
        <v/>
      </c>
      <c r="P51" s="919" t="str">
        <f>IF(OR(F51="",G51=""),"",IF(F51="G",VLOOKUP(G51,'Tab 4+5 DüV+Abfuhr_G'!A:J,9,FALSE),IF(F51="A",VLOOKUP(G51,'Tab 2+3 DüV_A'!A:H,7,FALSE),VLOOKUP(G51,'H&amp;G LfL'!B:U,15,FALSE))))</f>
        <v/>
      </c>
      <c r="Q51" s="921" t="str">
        <f>IF(OR(F51="",G51=""),"",IF(F51="G",VLOOKUP(G51,'Tab 4+5 DüV+Abfuhr_G'!A:J,10,FALSE),IF(F51="A",VLOOKUP(G51,'Tab 2+3 DüV_A'!A:H,8,FALSE),VLOOKUP(G51,'H&amp;G LfL'!B:U,16,FALSE))))</f>
        <v/>
      </c>
      <c r="R51" s="382" t="str">
        <f t="shared" si="20"/>
        <v/>
      </c>
      <c r="S51" s="342"/>
      <c r="T51" s="472" t="str">
        <f>IF(OR(F51="",G51=""),"",IF(OR(S51="",S51="nein",F51="A",F51="HG"),"0",VLOOKUP(S51,Verfrühung!A:B,2,FALSE)))</f>
        <v/>
      </c>
      <c r="U51" s="473" t="str">
        <f>IF(OR(F51="",G51=""),"",IF(F51="G",VLOOKUP(G51,'Tab 4+5 DüV+Abfuhr_G'!A:E,5,FALSE),IF(F51="A",VLOOKUP(G51,'Tab 2+3 DüV_A'!A:L,5,FALSE),VLOOKUP(G51,'H&amp;G LfL'!B:U,11,FALSE))))</f>
        <v/>
      </c>
      <c r="V51" s="349"/>
      <c r="W51" s="245"/>
      <c r="X51" s="343" t="str">
        <f t="shared" si="21"/>
        <v/>
      </c>
      <c r="Y51" s="536"/>
      <c r="Z51" s="481" t="str">
        <f>IF(OR(F51="",G51=""),"",IF(OR(F51="A",F51="HG",Y51=""),"0",-VLOOKUP(Y51,'Tab 4+5 DüV+Abfuhr_G'!A:N,6,FALSE)))</f>
        <v/>
      </c>
      <c r="AA51" s="305"/>
      <c r="AB51" s="304" t="str">
        <f t="shared" si="22"/>
        <v/>
      </c>
      <c r="AC51" s="305"/>
      <c r="AD51" s="481" t="str">
        <f>IF(OR(F51="",G51=""),"",IF(OR(AC51="nein",AC51="",Z51="",AA51="ja",Y51="",F51="A",F51="HG",Y51=""),"0",VLOOKUP(Y51,'Tab 4+5 DüV+Abfuhr_G'!A:G,7,FALSE)))</f>
        <v/>
      </c>
      <c r="AE51" s="541"/>
      <c r="AF51" s="472" t="str">
        <f>IF(OR(F51="",G51=""),"",IF(OR(F51="",G51="",AE51=""),0,IF(AND(F51="G",Y51=""),-VLOOKUP(AE51,'Tab 7 DüV_A-VF'!A:B,2,FALSE),IF(OR(F51="A",F51="HG"),-VLOOKUP(AE51,'Tab 7 DüV_A-VF'!A:B,2,FALSE),0))))</f>
        <v/>
      </c>
      <c r="AG51" s="538"/>
      <c r="AH51" s="475" t="str">
        <f>IF(OR(F51="",G51=""),"",IF(OR(F51="",G51="",AG51=""),0,IF(AND(F51="G",Y51=""),-VLOOKUP(AG51,'Tab 7 DüV_A-ZF'!A:B,2,FALSE),IF(OR(F51="A",F51="HG"),-VLOOKUP(AG51,'Tab 7 DüV_A-ZF'!A:B,2,FALSE),0))))</f>
        <v/>
      </c>
      <c r="AI51" s="348" t="str">
        <f>IF(OR(F51="",G51=""),"",IF('N-Abschlag org. Düngung'!AJ51="",0,'N-Abschlag org. Düngung'!AJ51))</f>
        <v/>
      </c>
      <c r="AJ51" s="329" t="str">
        <f t="shared" si="23"/>
        <v/>
      </c>
      <c r="AK51" s="409" t="str">
        <f t="shared" si="24"/>
        <v/>
      </c>
      <c r="AL51" s="927" t="str">
        <f t="shared" si="25"/>
        <v/>
      </c>
      <c r="AM51" s="237"/>
      <c r="AN51" s="539" t="str">
        <f t="shared" si="26"/>
        <v/>
      </c>
      <c r="AO51" s="276"/>
      <c r="AP51" s="316"/>
      <c r="AQ51" s="316"/>
      <c r="AR51" s="234"/>
      <c r="AS51" s="234"/>
      <c r="AT51" s="234"/>
      <c r="AU51" s="234"/>
      <c r="AW51" s="235"/>
      <c r="BF51" s="235"/>
      <c r="BN51" s="235"/>
    </row>
    <row r="52" spans="1:66" s="145" customFormat="1">
      <c r="A52" s="283"/>
      <c r="B52" s="216"/>
      <c r="C52" s="287" t="str">
        <f>IF(B52="","",VLOOKUP(B52,Schlagliste!B:D,2,FALSE))</f>
        <v/>
      </c>
      <c r="D52" s="286" t="str">
        <f>IF(B52="","",VLOOKUP(B52,Schlagliste!B:D,3,FALSE))</f>
        <v/>
      </c>
      <c r="E52" s="501" t="str">
        <f>IF(B52="","",VLOOKUP(B52,Schlagliste!B:E,4,FALSE))</f>
        <v/>
      </c>
      <c r="F52" s="236"/>
      <c r="G52" s="217"/>
      <c r="H52" s="477" t="str">
        <f>IF(OR(G52="",F52=""),"",IF(AND(C52="ja",LEFT(G52,5)="ZF n."),0,(IF(F52="G",VLOOKUP(G52,'Tab 4+5 DüV+Abfuhr_G'!A:C,3,FALSE),IF(F52="A",VLOOKUP(G52,'Tab 2+3 DüV_A'!A:C,3,FALSE),VLOOKUP(G52,'H&amp;G LfL'!B:U,9,FALSE))))))</f>
        <v/>
      </c>
      <c r="I52" s="243" t="str">
        <f>IF(OR(F52="",G52=""),"",IF(F52="G",VLOOKUP(G52,'Tab 4+5 DüV+Abfuhr_G'!A:D,4,FALSE),IF(F52="A",VLOOKUP(G52,'Tab 2+3 DüV_A'!A:D,4,FALSE),VLOOKUP(G52,'H&amp;G LfL'!B:U,10,FALSE))))</f>
        <v/>
      </c>
      <c r="J52" s="341" t="str">
        <f>IF(OR(F52="",G52=""),"",IF(F52="G",VLOOKUP(G52,'Tab 4+5 DüV+Abfuhr_G'!A:B,2,FALSE),IF(F52="A",VLOOKUP(G52,'Tab 2+3 DüV_A'!A:B,2,FALSE),VLOOKUP(G52,'H&amp;G LfL'!B:X,2,FALSE))))</f>
        <v/>
      </c>
      <c r="K52" s="237"/>
      <c r="L52" s="918" t="str">
        <f t="shared" si="18"/>
        <v/>
      </c>
      <c r="M52" s="919" t="str">
        <f t="shared" si="19"/>
        <v/>
      </c>
      <c r="N52" s="919" t="str">
        <f>IF(OR(F52="",G52=""),"",IF(OR(F52="G",F52="HG"),"",IF(F52="A",VLOOKUP(G52,'Tab 2+3 DüV_A'!A:H,6,FALSE),VLOOKUP(G52,'H&amp;G LfL'!B:U,13,FALSE))))</f>
        <v/>
      </c>
      <c r="O52" s="919" t="str">
        <f>IF(OR(F52="",G52=""),"",IF(F52="G",VLOOKUP(G52,'Tab 4+5 DüV+Abfuhr_G'!A:J,8,FALSE),IF(F52="HG",VLOOKUP(G52,'H&amp;G LfL'!B:U,14,FALSE),"")))</f>
        <v/>
      </c>
      <c r="P52" s="919" t="str">
        <f>IF(OR(F52="",G52=""),"",IF(F52="G",VLOOKUP(G52,'Tab 4+5 DüV+Abfuhr_G'!A:J,9,FALSE),IF(F52="A",VLOOKUP(G52,'Tab 2+3 DüV_A'!A:H,7,FALSE),VLOOKUP(G52,'H&amp;G LfL'!B:U,15,FALSE))))</f>
        <v/>
      </c>
      <c r="Q52" s="921" t="str">
        <f>IF(OR(F52="",G52=""),"",IF(F52="G",VLOOKUP(G52,'Tab 4+5 DüV+Abfuhr_G'!A:J,10,FALSE),IF(F52="A",VLOOKUP(G52,'Tab 2+3 DüV_A'!A:H,8,FALSE),VLOOKUP(G52,'H&amp;G LfL'!B:U,16,FALSE))))</f>
        <v/>
      </c>
      <c r="R52" s="382" t="str">
        <f t="shared" si="20"/>
        <v/>
      </c>
      <c r="S52" s="342"/>
      <c r="T52" s="472" t="str">
        <f>IF(OR(F52="",G52=""),"",IF(OR(S52="",S52="nein",F52="A",F52="HG"),"0",VLOOKUP(S52,Verfrühung!A:B,2,FALSE)))</f>
        <v/>
      </c>
      <c r="U52" s="473" t="str">
        <f>IF(OR(F52="",G52=""),"",IF(F52="G",VLOOKUP(G52,'Tab 4+5 DüV+Abfuhr_G'!A:E,5,FALSE),IF(F52="A",VLOOKUP(G52,'Tab 2+3 DüV_A'!A:L,5,FALSE),VLOOKUP(G52,'H&amp;G LfL'!B:U,11,FALSE))))</f>
        <v/>
      </c>
      <c r="V52" s="349"/>
      <c r="W52" s="245"/>
      <c r="X52" s="343" t="str">
        <f t="shared" si="21"/>
        <v/>
      </c>
      <c r="Y52" s="536"/>
      <c r="Z52" s="481" t="str">
        <f>IF(OR(F52="",G52=""),"",IF(OR(F52="A",F52="HG",Y52=""),"0",-VLOOKUP(Y52,'Tab 4+5 DüV+Abfuhr_G'!A:N,6,FALSE)))</f>
        <v/>
      </c>
      <c r="AA52" s="305"/>
      <c r="AB52" s="304" t="str">
        <f t="shared" si="22"/>
        <v/>
      </c>
      <c r="AC52" s="305"/>
      <c r="AD52" s="481" t="str">
        <f>IF(OR(F52="",G52=""),"",IF(OR(AC52="nein",AC52="",Z52="",AA52="ja",Y52="",F52="A",F52="HG",Y52=""),"0",VLOOKUP(Y52,'Tab 4+5 DüV+Abfuhr_G'!A:G,7,FALSE)))</f>
        <v/>
      </c>
      <c r="AE52" s="541"/>
      <c r="AF52" s="472" t="str">
        <f>IF(OR(F52="",G52=""),"",IF(OR(F52="",G52="",AE52=""),0,IF(AND(F52="G",Y52=""),-VLOOKUP(AE52,'Tab 7 DüV_A-VF'!A:B,2,FALSE),IF(OR(F52="A",F52="HG"),-VLOOKUP(AE52,'Tab 7 DüV_A-VF'!A:B,2,FALSE),0))))</f>
        <v/>
      </c>
      <c r="AG52" s="538"/>
      <c r="AH52" s="475" t="str">
        <f>IF(OR(F52="",G52=""),"",IF(OR(F52="",G52="",AG52=""),0,IF(AND(F52="G",Y52=""),-VLOOKUP(AG52,'Tab 7 DüV_A-ZF'!A:B,2,FALSE),IF(OR(F52="A",F52="HG"),-VLOOKUP(AG52,'Tab 7 DüV_A-ZF'!A:B,2,FALSE),0))))</f>
        <v/>
      </c>
      <c r="AI52" s="348" t="str">
        <f>IF(OR(F52="",G52=""),"",IF('N-Abschlag org. Düngung'!AJ52="",0,'N-Abschlag org. Düngung'!AJ52))</f>
        <v/>
      </c>
      <c r="AJ52" s="329" t="str">
        <f t="shared" si="23"/>
        <v/>
      </c>
      <c r="AK52" s="409" t="str">
        <f t="shared" si="24"/>
        <v/>
      </c>
      <c r="AL52" s="927" t="str">
        <f t="shared" si="25"/>
        <v/>
      </c>
      <c r="AM52" s="237"/>
      <c r="AN52" s="539" t="str">
        <f t="shared" si="26"/>
        <v/>
      </c>
      <c r="AO52" s="276"/>
      <c r="AP52" s="316"/>
      <c r="AQ52" s="316"/>
      <c r="AR52" s="234"/>
      <c r="AS52" s="234"/>
      <c r="AT52" s="234"/>
      <c r="AU52" s="234"/>
      <c r="AW52" s="235"/>
      <c r="BF52" s="235"/>
      <c r="BN52" s="235"/>
    </row>
    <row r="53" spans="1:66" s="145" customFormat="1">
      <c r="A53" s="283"/>
      <c r="B53" s="216"/>
      <c r="C53" s="287" t="str">
        <f>IF(B53="","",VLOOKUP(B53,Schlagliste!B:D,2,FALSE))</f>
        <v/>
      </c>
      <c r="D53" s="286" t="str">
        <f>IF(B53="","",VLOOKUP(B53,Schlagliste!B:D,3,FALSE))</f>
        <v/>
      </c>
      <c r="E53" s="501" t="str">
        <f>IF(B53="","",VLOOKUP(B53,Schlagliste!B:E,4,FALSE))</f>
        <v/>
      </c>
      <c r="F53" s="236"/>
      <c r="G53" s="217"/>
      <c r="H53" s="477" t="str">
        <f>IF(OR(G53="",F53=""),"",IF(AND(C53="ja",LEFT(G53,5)="ZF n."),0,(IF(F53="G",VLOOKUP(G53,'Tab 4+5 DüV+Abfuhr_G'!A:C,3,FALSE),IF(F53="A",VLOOKUP(G53,'Tab 2+3 DüV_A'!A:C,3,FALSE),VLOOKUP(G53,'H&amp;G LfL'!B:U,9,FALSE))))))</f>
        <v/>
      </c>
      <c r="I53" s="243" t="str">
        <f>IF(OR(F53="",G53=""),"",IF(F53="G",VLOOKUP(G53,'Tab 4+5 DüV+Abfuhr_G'!A:D,4,FALSE),IF(F53="A",VLOOKUP(G53,'Tab 2+3 DüV_A'!A:D,4,FALSE),VLOOKUP(G53,'H&amp;G LfL'!B:U,10,FALSE))))</f>
        <v/>
      </c>
      <c r="J53" s="341" t="str">
        <f>IF(OR(F53="",G53=""),"",IF(F53="G",VLOOKUP(G53,'Tab 4+5 DüV+Abfuhr_G'!A:B,2,FALSE),IF(F53="A",VLOOKUP(G53,'Tab 2+3 DüV_A'!A:B,2,FALSE),VLOOKUP(G53,'H&amp;G LfL'!B:X,2,FALSE))))</f>
        <v/>
      </c>
      <c r="K53" s="237"/>
      <c r="L53" s="918" t="str">
        <f t="shared" si="18"/>
        <v/>
      </c>
      <c r="M53" s="919" t="str">
        <f t="shared" si="19"/>
        <v/>
      </c>
      <c r="N53" s="919" t="str">
        <f>IF(OR(F53="",G53=""),"",IF(OR(F53="G",F53="HG"),"",IF(F53="A",VLOOKUP(G53,'Tab 2+3 DüV_A'!A:H,6,FALSE),VLOOKUP(G53,'H&amp;G LfL'!B:U,13,FALSE))))</f>
        <v/>
      </c>
      <c r="O53" s="919" t="str">
        <f>IF(OR(F53="",G53=""),"",IF(F53="G",VLOOKUP(G53,'Tab 4+5 DüV+Abfuhr_G'!A:J,8,FALSE),IF(F53="HG",VLOOKUP(G53,'H&amp;G LfL'!B:U,14,FALSE),"")))</f>
        <v/>
      </c>
      <c r="P53" s="919" t="str">
        <f>IF(OR(F53="",G53=""),"",IF(F53="G",VLOOKUP(G53,'Tab 4+5 DüV+Abfuhr_G'!A:J,9,FALSE),IF(F53="A",VLOOKUP(G53,'Tab 2+3 DüV_A'!A:H,7,FALSE),VLOOKUP(G53,'H&amp;G LfL'!B:U,15,FALSE))))</f>
        <v/>
      </c>
      <c r="Q53" s="921" t="str">
        <f>IF(OR(F53="",G53=""),"",IF(F53="G",VLOOKUP(G53,'Tab 4+5 DüV+Abfuhr_G'!A:J,10,FALSE),IF(F53="A",VLOOKUP(G53,'Tab 2+3 DüV_A'!A:H,8,FALSE),VLOOKUP(G53,'H&amp;G LfL'!B:U,16,FALSE))))</f>
        <v/>
      </c>
      <c r="R53" s="382" t="str">
        <f t="shared" si="20"/>
        <v/>
      </c>
      <c r="S53" s="342"/>
      <c r="T53" s="472" t="str">
        <f>IF(OR(F53="",G53=""),"",IF(OR(S53="",S53="nein",F53="A",F53="HG"),"0",VLOOKUP(S53,Verfrühung!A:B,2,FALSE)))</f>
        <v/>
      </c>
      <c r="U53" s="473" t="str">
        <f>IF(OR(F53="",G53=""),"",IF(F53="G",VLOOKUP(G53,'Tab 4+5 DüV+Abfuhr_G'!A:E,5,FALSE),IF(F53="A",VLOOKUP(G53,'Tab 2+3 DüV_A'!A:L,5,FALSE),VLOOKUP(G53,'H&amp;G LfL'!B:U,11,FALSE))))</f>
        <v/>
      </c>
      <c r="V53" s="349"/>
      <c r="W53" s="245"/>
      <c r="X53" s="343" t="str">
        <f t="shared" si="21"/>
        <v/>
      </c>
      <c r="Y53" s="536"/>
      <c r="Z53" s="481" t="str">
        <f>IF(OR(F53="",G53=""),"",IF(OR(F53="A",F53="HG",Y53=""),"0",-VLOOKUP(Y53,'Tab 4+5 DüV+Abfuhr_G'!A:N,6,FALSE)))</f>
        <v/>
      </c>
      <c r="AA53" s="305"/>
      <c r="AB53" s="304" t="str">
        <f t="shared" si="22"/>
        <v/>
      </c>
      <c r="AC53" s="305"/>
      <c r="AD53" s="481" t="str">
        <f>IF(OR(F53="",G53=""),"",IF(OR(AC53="nein",AC53="",Z53="",AA53="ja",Y53="",F53="A",F53="HG",Y53=""),"0",VLOOKUP(Y53,'Tab 4+5 DüV+Abfuhr_G'!A:G,7,FALSE)))</f>
        <v/>
      </c>
      <c r="AE53" s="541"/>
      <c r="AF53" s="472" t="str">
        <f>IF(OR(F53="",G53=""),"",IF(OR(F53="",G53="",AE53=""),0,IF(AND(F53="G",Y53=""),-VLOOKUP(AE53,'Tab 7 DüV_A-VF'!A:B,2,FALSE),IF(OR(F53="A",F53="HG"),-VLOOKUP(AE53,'Tab 7 DüV_A-VF'!A:B,2,FALSE),0))))</f>
        <v/>
      </c>
      <c r="AG53" s="538"/>
      <c r="AH53" s="475" t="str">
        <f>IF(OR(F53="",G53=""),"",IF(OR(F53="",G53="",AG53=""),0,IF(AND(F53="G",Y53=""),-VLOOKUP(AG53,'Tab 7 DüV_A-ZF'!A:B,2,FALSE),IF(OR(F53="A",F53="HG"),-VLOOKUP(AG53,'Tab 7 DüV_A-ZF'!A:B,2,FALSE),0))))</f>
        <v/>
      </c>
      <c r="AI53" s="348" t="str">
        <f>IF(OR(F53="",G53=""),"",IF('N-Abschlag org. Düngung'!AJ53="",0,'N-Abschlag org. Düngung'!AJ53))</f>
        <v/>
      </c>
      <c r="AJ53" s="329" t="str">
        <f t="shared" si="23"/>
        <v/>
      </c>
      <c r="AK53" s="409" t="str">
        <f t="shared" si="24"/>
        <v/>
      </c>
      <c r="AL53" s="927" t="str">
        <f t="shared" si="25"/>
        <v/>
      </c>
      <c r="AM53" s="237"/>
      <c r="AN53" s="539" t="str">
        <f t="shared" si="26"/>
        <v/>
      </c>
      <c r="AO53" s="276"/>
      <c r="AP53" s="316"/>
      <c r="AQ53" s="316"/>
      <c r="AR53" s="234"/>
      <c r="AS53" s="234"/>
      <c r="AT53" s="234"/>
      <c r="AU53" s="234"/>
      <c r="AW53" s="235"/>
      <c r="BF53" s="235"/>
      <c r="BN53" s="235"/>
    </row>
    <row r="54" spans="1:66" s="145" customFormat="1">
      <c r="A54" s="283"/>
      <c r="B54" s="216"/>
      <c r="C54" s="287" t="str">
        <f>IF(B54="","",VLOOKUP(B54,Schlagliste!B:D,2,FALSE))</f>
        <v/>
      </c>
      <c r="D54" s="286" t="str">
        <f>IF(B54="","",VLOOKUP(B54,Schlagliste!B:D,3,FALSE))</f>
        <v/>
      </c>
      <c r="E54" s="501" t="str">
        <f>IF(B54="","",VLOOKUP(B54,Schlagliste!B:E,4,FALSE))</f>
        <v/>
      </c>
      <c r="F54" s="236"/>
      <c r="G54" s="217"/>
      <c r="H54" s="477" t="str">
        <f>IF(OR(G54="",F54=""),"",IF(AND(C54="ja",LEFT(G54,5)="ZF n."),0,(IF(F54="G",VLOOKUP(G54,'Tab 4+5 DüV+Abfuhr_G'!A:C,3,FALSE),IF(F54="A",VLOOKUP(G54,'Tab 2+3 DüV_A'!A:C,3,FALSE),VLOOKUP(G54,'H&amp;G LfL'!B:U,9,FALSE))))))</f>
        <v/>
      </c>
      <c r="I54" s="243" t="str">
        <f>IF(OR(F54="",G54=""),"",IF(F54="G",VLOOKUP(G54,'Tab 4+5 DüV+Abfuhr_G'!A:D,4,FALSE),IF(F54="A",VLOOKUP(G54,'Tab 2+3 DüV_A'!A:D,4,FALSE),VLOOKUP(G54,'H&amp;G LfL'!B:U,10,FALSE))))</f>
        <v/>
      </c>
      <c r="J54" s="341" t="str">
        <f>IF(OR(F54="",G54=""),"",IF(F54="G",VLOOKUP(G54,'Tab 4+5 DüV+Abfuhr_G'!A:B,2,FALSE),IF(F54="A",VLOOKUP(G54,'Tab 2+3 DüV_A'!A:B,2,FALSE),VLOOKUP(G54,'H&amp;G LfL'!B:X,2,FALSE))))</f>
        <v/>
      </c>
      <c r="K54" s="237"/>
      <c r="L54" s="918" t="str">
        <f t="shared" si="18"/>
        <v/>
      </c>
      <c r="M54" s="919" t="str">
        <f t="shared" si="19"/>
        <v/>
      </c>
      <c r="N54" s="919" t="str">
        <f>IF(OR(F54="",G54=""),"",IF(OR(F54="G",F54="HG"),"",IF(F54="A",VLOOKUP(G54,'Tab 2+3 DüV_A'!A:H,6,FALSE),VLOOKUP(G54,'H&amp;G LfL'!B:U,13,FALSE))))</f>
        <v/>
      </c>
      <c r="O54" s="919" t="str">
        <f>IF(OR(F54="",G54=""),"",IF(F54="G",VLOOKUP(G54,'Tab 4+5 DüV+Abfuhr_G'!A:J,8,FALSE),IF(F54="HG",VLOOKUP(G54,'H&amp;G LfL'!B:U,14,FALSE),"")))</f>
        <v/>
      </c>
      <c r="P54" s="919" t="str">
        <f>IF(OR(F54="",G54=""),"",IF(F54="G",VLOOKUP(G54,'Tab 4+5 DüV+Abfuhr_G'!A:J,9,FALSE),IF(F54="A",VLOOKUP(G54,'Tab 2+3 DüV_A'!A:H,7,FALSE),VLOOKUP(G54,'H&amp;G LfL'!B:U,15,FALSE))))</f>
        <v/>
      </c>
      <c r="Q54" s="921" t="str">
        <f>IF(OR(F54="",G54=""),"",IF(F54="G",VLOOKUP(G54,'Tab 4+5 DüV+Abfuhr_G'!A:J,10,FALSE),IF(F54="A",VLOOKUP(G54,'Tab 2+3 DüV_A'!A:H,8,FALSE),VLOOKUP(G54,'H&amp;G LfL'!B:U,16,FALSE))))</f>
        <v/>
      </c>
      <c r="R54" s="382" t="str">
        <f t="shared" si="20"/>
        <v/>
      </c>
      <c r="S54" s="342"/>
      <c r="T54" s="472" t="str">
        <f>IF(OR(F54="",G54=""),"",IF(OR(S54="",S54="nein",F54="A",F54="HG"),"0",VLOOKUP(S54,Verfrühung!A:B,2,FALSE)))</f>
        <v/>
      </c>
      <c r="U54" s="473" t="str">
        <f>IF(OR(F54="",G54=""),"",IF(F54="G",VLOOKUP(G54,'Tab 4+5 DüV+Abfuhr_G'!A:E,5,FALSE),IF(F54="A",VLOOKUP(G54,'Tab 2+3 DüV_A'!A:L,5,FALSE),VLOOKUP(G54,'H&amp;G LfL'!B:U,11,FALSE))))</f>
        <v/>
      </c>
      <c r="V54" s="349"/>
      <c r="W54" s="245"/>
      <c r="X54" s="343" t="str">
        <f t="shared" si="21"/>
        <v/>
      </c>
      <c r="Y54" s="536"/>
      <c r="Z54" s="481" t="str">
        <f>IF(OR(F54="",G54=""),"",IF(OR(F54="A",F54="HG",Y54=""),"0",-VLOOKUP(Y54,'Tab 4+5 DüV+Abfuhr_G'!A:N,6,FALSE)))</f>
        <v/>
      </c>
      <c r="AA54" s="305"/>
      <c r="AB54" s="304" t="str">
        <f t="shared" si="22"/>
        <v/>
      </c>
      <c r="AC54" s="305"/>
      <c r="AD54" s="481" t="str">
        <f>IF(OR(F54="",G54=""),"",IF(OR(AC54="nein",AC54="",Z54="",AA54="ja",Y54="",F54="A",F54="HG",Y54=""),"0",VLOOKUP(Y54,'Tab 4+5 DüV+Abfuhr_G'!A:G,7,FALSE)))</f>
        <v/>
      </c>
      <c r="AE54" s="541"/>
      <c r="AF54" s="472" t="str">
        <f>IF(OR(F54="",G54=""),"",IF(OR(F54="",G54="",AE54=""),0,IF(AND(F54="G",Y54=""),-VLOOKUP(AE54,'Tab 7 DüV_A-VF'!A:B,2,FALSE),IF(OR(F54="A",F54="HG"),-VLOOKUP(AE54,'Tab 7 DüV_A-VF'!A:B,2,FALSE),0))))</f>
        <v/>
      </c>
      <c r="AG54" s="538"/>
      <c r="AH54" s="475" t="str">
        <f>IF(OR(F54="",G54=""),"",IF(OR(F54="",G54="",AG54=""),0,IF(AND(F54="G",Y54=""),-VLOOKUP(AG54,'Tab 7 DüV_A-ZF'!A:B,2,FALSE),IF(OR(F54="A",F54="HG"),-VLOOKUP(AG54,'Tab 7 DüV_A-ZF'!A:B,2,FALSE),0))))</f>
        <v/>
      </c>
      <c r="AI54" s="348" t="str">
        <f>IF(OR(F54="",G54=""),"",IF('N-Abschlag org. Düngung'!AJ54="",0,'N-Abschlag org. Düngung'!AJ54))</f>
        <v/>
      </c>
      <c r="AJ54" s="329" t="str">
        <f t="shared" si="23"/>
        <v/>
      </c>
      <c r="AK54" s="409" t="str">
        <f t="shared" si="24"/>
        <v/>
      </c>
      <c r="AL54" s="927" t="str">
        <f t="shared" si="25"/>
        <v/>
      </c>
      <c r="AM54" s="237"/>
      <c r="AN54" s="539" t="str">
        <f t="shared" si="26"/>
        <v/>
      </c>
      <c r="AO54" s="276"/>
      <c r="AP54" s="316"/>
      <c r="AQ54" s="316"/>
      <c r="AR54" s="234"/>
      <c r="AS54" s="234"/>
      <c r="AT54" s="234"/>
      <c r="AU54" s="234"/>
      <c r="AW54" s="235"/>
      <c r="BF54" s="235"/>
      <c r="BN54" s="235"/>
    </row>
    <row r="55" spans="1:66" s="145" customFormat="1">
      <c r="A55" s="283"/>
      <c r="B55" s="216"/>
      <c r="C55" s="287" t="str">
        <f>IF(B55="","",VLOOKUP(B55,Schlagliste!B:D,2,FALSE))</f>
        <v/>
      </c>
      <c r="D55" s="286" t="str">
        <f>IF(B55="","",VLOOKUP(B55,Schlagliste!B:D,3,FALSE))</f>
        <v/>
      </c>
      <c r="E55" s="501" t="str">
        <f>IF(B55="","",VLOOKUP(B55,Schlagliste!B:E,4,FALSE))</f>
        <v/>
      </c>
      <c r="F55" s="236"/>
      <c r="G55" s="217"/>
      <c r="H55" s="477" t="str">
        <f>IF(OR(G55="",F55=""),"",IF(AND(C55="ja",LEFT(G55,5)="ZF n."),0,(IF(F55="G",VLOOKUP(G55,'Tab 4+5 DüV+Abfuhr_G'!A:C,3,FALSE),IF(F55="A",VLOOKUP(G55,'Tab 2+3 DüV_A'!A:C,3,FALSE),VLOOKUP(G55,'H&amp;G LfL'!B:U,9,FALSE))))))</f>
        <v/>
      </c>
      <c r="I55" s="243" t="str">
        <f>IF(OR(F55="",G55=""),"",IF(F55="G",VLOOKUP(G55,'Tab 4+5 DüV+Abfuhr_G'!A:D,4,FALSE),IF(F55="A",VLOOKUP(G55,'Tab 2+3 DüV_A'!A:D,4,FALSE),VLOOKUP(G55,'H&amp;G LfL'!B:U,10,FALSE))))</f>
        <v/>
      </c>
      <c r="J55" s="341" t="str">
        <f>IF(OR(F55="",G55=""),"",IF(F55="G",VLOOKUP(G55,'Tab 4+5 DüV+Abfuhr_G'!A:B,2,FALSE),IF(F55="A",VLOOKUP(G55,'Tab 2+3 DüV_A'!A:B,2,FALSE),VLOOKUP(G55,'H&amp;G LfL'!B:X,2,FALSE))))</f>
        <v/>
      </c>
      <c r="K55" s="237"/>
      <c r="L55" s="918" t="str">
        <f t="shared" si="18"/>
        <v/>
      </c>
      <c r="M55" s="919" t="str">
        <f t="shared" si="19"/>
        <v/>
      </c>
      <c r="N55" s="919" t="str">
        <f>IF(OR(F55="",G55=""),"",IF(OR(F55="G",F55="HG"),"",IF(F55="A",VLOOKUP(G55,'Tab 2+3 DüV_A'!A:H,6,FALSE),VLOOKUP(G55,'H&amp;G LfL'!B:U,13,FALSE))))</f>
        <v/>
      </c>
      <c r="O55" s="919" t="str">
        <f>IF(OR(F55="",G55=""),"",IF(F55="G",VLOOKUP(G55,'Tab 4+5 DüV+Abfuhr_G'!A:J,8,FALSE),IF(F55="HG",VLOOKUP(G55,'H&amp;G LfL'!B:U,14,FALSE),"")))</f>
        <v/>
      </c>
      <c r="P55" s="919" t="str">
        <f>IF(OR(F55="",G55=""),"",IF(F55="G",VLOOKUP(G55,'Tab 4+5 DüV+Abfuhr_G'!A:J,9,FALSE),IF(F55="A",VLOOKUP(G55,'Tab 2+3 DüV_A'!A:H,7,FALSE),VLOOKUP(G55,'H&amp;G LfL'!B:U,15,FALSE))))</f>
        <v/>
      </c>
      <c r="Q55" s="921" t="str">
        <f>IF(OR(F55="",G55=""),"",IF(F55="G",VLOOKUP(G55,'Tab 4+5 DüV+Abfuhr_G'!A:J,10,FALSE),IF(F55="A",VLOOKUP(G55,'Tab 2+3 DüV_A'!A:H,8,FALSE),VLOOKUP(G55,'H&amp;G LfL'!B:U,16,FALSE))))</f>
        <v/>
      </c>
      <c r="R55" s="382" t="str">
        <f t="shared" si="20"/>
        <v/>
      </c>
      <c r="S55" s="342"/>
      <c r="T55" s="472" t="str">
        <f>IF(OR(F55="",G55=""),"",IF(OR(S55="",S55="nein",F55="A",F55="HG"),"0",VLOOKUP(S55,Verfrühung!A:B,2,FALSE)))</f>
        <v/>
      </c>
      <c r="U55" s="473" t="str">
        <f>IF(OR(F55="",G55=""),"",IF(F55="G",VLOOKUP(G55,'Tab 4+5 DüV+Abfuhr_G'!A:E,5,FALSE),IF(F55="A",VLOOKUP(G55,'Tab 2+3 DüV_A'!A:L,5,FALSE),VLOOKUP(G55,'H&amp;G LfL'!B:U,11,FALSE))))</f>
        <v/>
      </c>
      <c r="V55" s="349"/>
      <c r="W55" s="245"/>
      <c r="X55" s="343" t="str">
        <f t="shared" si="21"/>
        <v/>
      </c>
      <c r="Y55" s="536"/>
      <c r="Z55" s="481" t="str">
        <f>IF(OR(F55="",G55=""),"",IF(OR(F55="A",F55="HG",Y55=""),"0",-VLOOKUP(Y55,'Tab 4+5 DüV+Abfuhr_G'!A:N,6,FALSE)))</f>
        <v/>
      </c>
      <c r="AA55" s="305"/>
      <c r="AB55" s="304" t="str">
        <f t="shared" si="22"/>
        <v/>
      </c>
      <c r="AC55" s="305"/>
      <c r="AD55" s="481" t="str">
        <f>IF(OR(F55="",G55=""),"",IF(OR(AC55="nein",AC55="",Z55="",AA55="ja",Y55="",F55="A",F55="HG",Y55=""),"0",VLOOKUP(Y55,'Tab 4+5 DüV+Abfuhr_G'!A:G,7,FALSE)))</f>
        <v/>
      </c>
      <c r="AE55" s="541"/>
      <c r="AF55" s="472" t="str">
        <f>IF(OR(F55="",G55=""),"",IF(OR(F55="",G55="",AE55=""),0,IF(AND(F55="G",Y55=""),-VLOOKUP(AE55,'Tab 7 DüV_A-VF'!A:B,2,FALSE),IF(OR(F55="A",F55="HG"),-VLOOKUP(AE55,'Tab 7 DüV_A-VF'!A:B,2,FALSE),0))))</f>
        <v/>
      </c>
      <c r="AG55" s="538"/>
      <c r="AH55" s="475" t="str">
        <f>IF(OR(F55="",G55=""),"",IF(OR(F55="",G55="",AG55=""),0,IF(AND(F55="G",Y55=""),-VLOOKUP(AG55,'Tab 7 DüV_A-ZF'!A:B,2,FALSE),IF(OR(F55="A",F55="HG"),-VLOOKUP(AG55,'Tab 7 DüV_A-ZF'!A:B,2,FALSE),0))))</f>
        <v/>
      </c>
      <c r="AI55" s="348" t="str">
        <f>IF(OR(F55="",G55=""),"",IF('N-Abschlag org. Düngung'!AJ55="",0,'N-Abschlag org. Düngung'!AJ55))</f>
        <v/>
      </c>
      <c r="AJ55" s="329" t="str">
        <f t="shared" si="23"/>
        <v/>
      </c>
      <c r="AK55" s="409" t="str">
        <f t="shared" si="24"/>
        <v/>
      </c>
      <c r="AL55" s="927" t="str">
        <f t="shared" si="25"/>
        <v/>
      </c>
      <c r="AM55" s="237"/>
      <c r="AN55" s="539" t="str">
        <f t="shared" si="26"/>
        <v/>
      </c>
      <c r="AO55" s="276"/>
      <c r="AP55" s="316"/>
      <c r="AQ55" s="316"/>
      <c r="AR55" s="234"/>
      <c r="AS55" s="234"/>
      <c r="AT55" s="234"/>
      <c r="AU55" s="234"/>
      <c r="AW55" s="235"/>
      <c r="BF55" s="235"/>
      <c r="BN55" s="235"/>
    </row>
    <row r="56" spans="1:66" s="145" customFormat="1">
      <c r="A56" s="283"/>
      <c r="B56" s="216"/>
      <c r="C56" s="287" t="str">
        <f>IF(B56="","",VLOOKUP(B56,Schlagliste!B:D,2,FALSE))</f>
        <v/>
      </c>
      <c r="D56" s="286" t="str">
        <f>IF(B56="","",VLOOKUP(B56,Schlagliste!B:D,3,FALSE))</f>
        <v/>
      </c>
      <c r="E56" s="501" t="str">
        <f>IF(B56="","",VLOOKUP(B56,Schlagliste!B:E,4,FALSE))</f>
        <v/>
      </c>
      <c r="F56" s="236"/>
      <c r="G56" s="217"/>
      <c r="H56" s="477" t="str">
        <f>IF(OR(G56="",F56=""),"",IF(AND(C56="ja",LEFT(G56,5)="ZF n."),0,(IF(F56="G",VLOOKUP(G56,'Tab 4+5 DüV+Abfuhr_G'!A:C,3,FALSE),IF(F56="A",VLOOKUP(G56,'Tab 2+3 DüV_A'!A:C,3,FALSE),VLOOKUP(G56,'H&amp;G LfL'!B:U,9,FALSE))))))</f>
        <v/>
      </c>
      <c r="I56" s="243" t="str">
        <f>IF(OR(F56="",G56=""),"",IF(F56="G",VLOOKUP(G56,'Tab 4+5 DüV+Abfuhr_G'!A:D,4,FALSE),IF(F56="A",VLOOKUP(G56,'Tab 2+3 DüV_A'!A:D,4,FALSE),VLOOKUP(G56,'H&amp;G LfL'!B:U,10,FALSE))))</f>
        <v/>
      </c>
      <c r="J56" s="341" t="str">
        <f>IF(OR(F56="",G56=""),"",IF(F56="G",VLOOKUP(G56,'Tab 4+5 DüV+Abfuhr_G'!A:B,2,FALSE),IF(F56="A",VLOOKUP(G56,'Tab 2+3 DüV_A'!A:B,2,FALSE),VLOOKUP(G56,'H&amp;G LfL'!B:X,2,FALSE))))</f>
        <v/>
      </c>
      <c r="K56" s="237"/>
      <c r="L56" s="918" t="str">
        <f t="shared" si="18"/>
        <v/>
      </c>
      <c r="M56" s="919" t="str">
        <f t="shared" si="19"/>
        <v/>
      </c>
      <c r="N56" s="919" t="str">
        <f>IF(OR(F56="",G56=""),"",IF(OR(F56="G",F56="HG"),"",IF(F56="A",VLOOKUP(G56,'Tab 2+3 DüV_A'!A:H,6,FALSE),VLOOKUP(G56,'H&amp;G LfL'!B:U,13,FALSE))))</f>
        <v/>
      </c>
      <c r="O56" s="919" t="str">
        <f>IF(OR(F56="",G56=""),"",IF(F56="G",VLOOKUP(G56,'Tab 4+5 DüV+Abfuhr_G'!A:J,8,FALSE),IF(F56="HG",VLOOKUP(G56,'H&amp;G LfL'!B:U,14,FALSE),"")))</f>
        <v/>
      </c>
      <c r="P56" s="919" t="str">
        <f>IF(OR(F56="",G56=""),"",IF(F56="G",VLOOKUP(G56,'Tab 4+5 DüV+Abfuhr_G'!A:J,9,FALSE),IF(F56="A",VLOOKUP(G56,'Tab 2+3 DüV_A'!A:H,7,FALSE),VLOOKUP(G56,'H&amp;G LfL'!B:U,15,FALSE))))</f>
        <v/>
      </c>
      <c r="Q56" s="921" t="str">
        <f>IF(OR(F56="",G56=""),"",IF(F56="G",VLOOKUP(G56,'Tab 4+5 DüV+Abfuhr_G'!A:J,10,FALSE),IF(F56="A",VLOOKUP(G56,'Tab 2+3 DüV_A'!A:H,8,FALSE),VLOOKUP(G56,'H&amp;G LfL'!B:U,16,FALSE))))</f>
        <v/>
      </c>
      <c r="R56" s="382" t="str">
        <f t="shared" si="20"/>
        <v/>
      </c>
      <c r="S56" s="342"/>
      <c r="T56" s="472" t="str">
        <f>IF(OR(F56="",G56=""),"",IF(OR(S56="",S56="nein",F56="A",F56="HG"),"0",VLOOKUP(S56,Verfrühung!A:B,2,FALSE)))</f>
        <v/>
      </c>
      <c r="U56" s="473" t="str">
        <f>IF(OR(F56="",G56=""),"",IF(F56="G",VLOOKUP(G56,'Tab 4+5 DüV+Abfuhr_G'!A:E,5,FALSE),IF(F56="A",VLOOKUP(G56,'Tab 2+3 DüV_A'!A:L,5,FALSE),VLOOKUP(G56,'H&amp;G LfL'!B:U,11,FALSE))))</f>
        <v/>
      </c>
      <c r="V56" s="349"/>
      <c r="W56" s="245"/>
      <c r="X56" s="343" t="str">
        <f t="shared" si="21"/>
        <v/>
      </c>
      <c r="Y56" s="536"/>
      <c r="Z56" s="481" t="str">
        <f>IF(OR(F56="",G56=""),"",IF(OR(F56="A",F56="HG",Y56=""),"0",-VLOOKUP(Y56,'Tab 4+5 DüV+Abfuhr_G'!A:N,6,FALSE)))</f>
        <v/>
      </c>
      <c r="AA56" s="305"/>
      <c r="AB56" s="304" t="str">
        <f t="shared" si="22"/>
        <v/>
      </c>
      <c r="AC56" s="305"/>
      <c r="AD56" s="481" t="str">
        <f>IF(OR(F56="",G56=""),"",IF(OR(AC56="nein",AC56="",Z56="",AA56="ja",Y56="",F56="A",F56="HG",Y56=""),"0",VLOOKUP(Y56,'Tab 4+5 DüV+Abfuhr_G'!A:G,7,FALSE)))</f>
        <v/>
      </c>
      <c r="AE56" s="541"/>
      <c r="AF56" s="472" t="str">
        <f>IF(OR(F56="",G56=""),"",IF(OR(F56="",G56="",AE56=""),0,IF(AND(F56="G",Y56=""),-VLOOKUP(AE56,'Tab 7 DüV_A-VF'!A:B,2,FALSE),IF(OR(F56="A",F56="HG"),-VLOOKUP(AE56,'Tab 7 DüV_A-VF'!A:B,2,FALSE),0))))</f>
        <v/>
      </c>
      <c r="AG56" s="538"/>
      <c r="AH56" s="475" t="str">
        <f>IF(OR(F56="",G56=""),"",IF(OR(F56="",G56="",AG56=""),0,IF(AND(F56="G",Y56=""),-VLOOKUP(AG56,'Tab 7 DüV_A-ZF'!A:B,2,FALSE),IF(OR(F56="A",F56="HG"),-VLOOKUP(AG56,'Tab 7 DüV_A-ZF'!A:B,2,FALSE),0))))</f>
        <v/>
      </c>
      <c r="AI56" s="348" t="str">
        <f>IF(OR(F56="",G56=""),"",IF('N-Abschlag org. Düngung'!AJ56="",0,'N-Abschlag org. Düngung'!AJ56))</f>
        <v/>
      </c>
      <c r="AJ56" s="329" t="str">
        <f t="shared" si="23"/>
        <v/>
      </c>
      <c r="AK56" s="409" t="str">
        <f t="shared" si="24"/>
        <v/>
      </c>
      <c r="AL56" s="927" t="str">
        <f t="shared" si="25"/>
        <v/>
      </c>
      <c r="AM56" s="237"/>
      <c r="AN56" s="539" t="str">
        <f t="shared" si="26"/>
        <v/>
      </c>
      <c r="AO56" s="276"/>
      <c r="AP56" s="316"/>
      <c r="AQ56" s="316"/>
      <c r="AR56" s="234"/>
      <c r="AS56" s="234"/>
      <c r="AT56" s="234"/>
      <c r="AU56" s="234"/>
      <c r="AW56" s="235"/>
      <c r="BF56" s="235"/>
      <c r="BN56" s="235"/>
    </row>
    <row r="57" spans="1:66" s="145" customFormat="1">
      <c r="A57" s="283"/>
      <c r="B57" s="216"/>
      <c r="C57" s="287" t="str">
        <f>IF(B57="","",VLOOKUP(B57,Schlagliste!B:D,2,FALSE))</f>
        <v/>
      </c>
      <c r="D57" s="286" t="str">
        <f>IF(B57="","",VLOOKUP(B57,Schlagliste!B:D,3,FALSE))</f>
        <v/>
      </c>
      <c r="E57" s="501" t="str">
        <f>IF(B57="","",VLOOKUP(B57,Schlagliste!B:E,4,FALSE))</f>
        <v/>
      </c>
      <c r="F57" s="236"/>
      <c r="G57" s="217"/>
      <c r="H57" s="477" t="str">
        <f>IF(OR(G57="",F57=""),"",IF(AND(C57="ja",LEFT(G57,5)="ZF n."),0,(IF(F57="G",VLOOKUP(G57,'Tab 4+5 DüV+Abfuhr_G'!A:C,3,FALSE),IF(F57="A",VLOOKUP(G57,'Tab 2+3 DüV_A'!A:C,3,FALSE),VLOOKUP(G57,'H&amp;G LfL'!B:U,9,FALSE))))))</f>
        <v/>
      </c>
      <c r="I57" s="243" t="str">
        <f>IF(OR(F57="",G57=""),"",IF(F57="G",VLOOKUP(G57,'Tab 4+5 DüV+Abfuhr_G'!A:D,4,FALSE),IF(F57="A",VLOOKUP(G57,'Tab 2+3 DüV_A'!A:D,4,FALSE),VLOOKUP(G57,'H&amp;G LfL'!B:U,10,FALSE))))</f>
        <v/>
      </c>
      <c r="J57" s="341" t="str">
        <f>IF(OR(F57="",G57=""),"",IF(F57="G",VLOOKUP(G57,'Tab 4+5 DüV+Abfuhr_G'!A:B,2,FALSE),IF(F57="A",VLOOKUP(G57,'Tab 2+3 DüV_A'!A:B,2,FALSE),VLOOKUP(G57,'H&amp;G LfL'!B:X,2,FALSE))))</f>
        <v/>
      </c>
      <c r="K57" s="237"/>
      <c r="L57" s="918" t="str">
        <f t="shared" si="18"/>
        <v/>
      </c>
      <c r="M57" s="919" t="str">
        <f t="shared" si="19"/>
        <v/>
      </c>
      <c r="N57" s="919" t="str">
        <f>IF(OR(F57="",G57=""),"",IF(OR(F57="G",F57="HG"),"",IF(F57="A",VLOOKUP(G57,'Tab 2+3 DüV_A'!A:H,6,FALSE),VLOOKUP(G57,'H&amp;G LfL'!B:U,13,FALSE))))</f>
        <v/>
      </c>
      <c r="O57" s="919" t="str">
        <f>IF(OR(F57="",G57=""),"",IF(F57="G",VLOOKUP(G57,'Tab 4+5 DüV+Abfuhr_G'!A:J,8,FALSE),IF(F57="HG",VLOOKUP(G57,'H&amp;G LfL'!B:U,14,FALSE),"")))</f>
        <v/>
      </c>
      <c r="P57" s="919" t="str">
        <f>IF(OR(F57="",G57=""),"",IF(F57="G",VLOOKUP(G57,'Tab 4+5 DüV+Abfuhr_G'!A:J,9,FALSE),IF(F57="A",VLOOKUP(G57,'Tab 2+3 DüV_A'!A:H,7,FALSE),VLOOKUP(G57,'H&amp;G LfL'!B:U,15,FALSE))))</f>
        <v/>
      </c>
      <c r="Q57" s="921" t="str">
        <f>IF(OR(F57="",G57=""),"",IF(F57="G",VLOOKUP(G57,'Tab 4+5 DüV+Abfuhr_G'!A:J,10,FALSE),IF(F57="A",VLOOKUP(G57,'Tab 2+3 DüV_A'!A:H,8,FALSE),VLOOKUP(G57,'H&amp;G LfL'!B:U,16,FALSE))))</f>
        <v/>
      </c>
      <c r="R57" s="382" t="str">
        <f t="shared" si="20"/>
        <v/>
      </c>
      <c r="S57" s="342"/>
      <c r="T57" s="472" t="str">
        <f>IF(OR(F57="",G57=""),"",IF(OR(S57="",S57="nein",F57="A",F57="HG"),"0",VLOOKUP(S57,Verfrühung!A:B,2,FALSE)))</f>
        <v/>
      </c>
      <c r="U57" s="473" t="str">
        <f>IF(OR(F57="",G57=""),"",IF(F57="G",VLOOKUP(G57,'Tab 4+5 DüV+Abfuhr_G'!A:E,5,FALSE),IF(F57="A",VLOOKUP(G57,'Tab 2+3 DüV_A'!A:L,5,FALSE),VLOOKUP(G57,'H&amp;G LfL'!B:U,11,FALSE))))</f>
        <v/>
      </c>
      <c r="V57" s="349"/>
      <c r="W57" s="245"/>
      <c r="X57" s="343" t="str">
        <f t="shared" si="21"/>
        <v/>
      </c>
      <c r="Y57" s="536"/>
      <c r="Z57" s="481" t="str">
        <f>IF(OR(F57="",G57=""),"",IF(OR(F57="A",F57="HG",Y57=""),"0",-VLOOKUP(Y57,'Tab 4+5 DüV+Abfuhr_G'!A:N,6,FALSE)))</f>
        <v/>
      </c>
      <c r="AA57" s="305"/>
      <c r="AB57" s="304" t="str">
        <f t="shared" si="22"/>
        <v/>
      </c>
      <c r="AC57" s="305"/>
      <c r="AD57" s="481" t="str">
        <f>IF(OR(F57="",G57=""),"",IF(OR(AC57="nein",AC57="",Z57="",AA57="ja",Y57="",F57="A",F57="HG",Y57=""),"0",VLOOKUP(Y57,'Tab 4+5 DüV+Abfuhr_G'!A:G,7,FALSE)))</f>
        <v/>
      </c>
      <c r="AE57" s="541"/>
      <c r="AF57" s="472" t="str">
        <f>IF(OR(F57="",G57=""),"",IF(OR(F57="",G57="",AE57=""),0,IF(AND(F57="G",Y57=""),-VLOOKUP(AE57,'Tab 7 DüV_A-VF'!A:B,2,FALSE),IF(OR(F57="A",F57="HG"),-VLOOKUP(AE57,'Tab 7 DüV_A-VF'!A:B,2,FALSE),0))))</f>
        <v/>
      </c>
      <c r="AG57" s="538"/>
      <c r="AH57" s="475" t="str">
        <f>IF(OR(F57="",G57=""),"",IF(OR(F57="",G57="",AG57=""),0,IF(AND(F57="G",Y57=""),-VLOOKUP(AG57,'Tab 7 DüV_A-ZF'!A:B,2,FALSE),IF(OR(F57="A",F57="HG"),-VLOOKUP(AG57,'Tab 7 DüV_A-ZF'!A:B,2,FALSE),0))))</f>
        <v/>
      </c>
      <c r="AI57" s="348" t="str">
        <f>IF(OR(F57="",G57=""),"",IF('N-Abschlag org. Düngung'!AJ57="",0,'N-Abschlag org. Düngung'!AJ57))</f>
        <v/>
      </c>
      <c r="AJ57" s="329" t="str">
        <f t="shared" si="23"/>
        <v/>
      </c>
      <c r="AK57" s="409" t="str">
        <f t="shared" si="24"/>
        <v/>
      </c>
      <c r="AL57" s="927" t="str">
        <f t="shared" si="25"/>
        <v/>
      </c>
      <c r="AM57" s="237"/>
      <c r="AN57" s="539" t="str">
        <f t="shared" si="26"/>
        <v/>
      </c>
      <c r="AO57" s="276"/>
      <c r="AP57" s="316"/>
      <c r="AQ57" s="316"/>
      <c r="AR57" s="234"/>
      <c r="AS57" s="234"/>
      <c r="AT57" s="234"/>
      <c r="AU57" s="234"/>
      <c r="AW57" s="235"/>
      <c r="BF57" s="235"/>
      <c r="BN57" s="235"/>
    </row>
    <row r="58" spans="1:66" s="145" customFormat="1">
      <c r="A58" s="283"/>
      <c r="B58" s="216"/>
      <c r="C58" s="287" t="str">
        <f>IF(B58="","",VLOOKUP(B58,Schlagliste!B:D,2,FALSE))</f>
        <v/>
      </c>
      <c r="D58" s="286" t="str">
        <f>IF(B58="","",VLOOKUP(B58,Schlagliste!B:D,3,FALSE))</f>
        <v/>
      </c>
      <c r="E58" s="501" t="str">
        <f>IF(B58="","",VLOOKUP(B58,Schlagliste!B:E,4,FALSE))</f>
        <v/>
      </c>
      <c r="F58" s="236"/>
      <c r="G58" s="217"/>
      <c r="H58" s="477" t="str">
        <f>IF(OR(G58="",F58=""),"",IF(AND(C58="ja",LEFT(G58,5)="ZF n."),0,(IF(F58="G",VLOOKUP(G58,'Tab 4+5 DüV+Abfuhr_G'!A:C,3,FALSE),IF(F58="A",VLOOKUP(G58,'Tab 2+3 DüV_A'!A:C,3,FALSE),VLOOKUP(G58,'H&amp;G LfL'!B:U,9,FALSE))))))</f>
        <v/>
      </c>
      <c r="I58" s="243" t="str">
        <f>IF(OR(F58="",G58=""),"",IF(F58="G",VLOOKUP(G58,'Tab 4+5 DüV+Abfuhr_G'!A:D,4,FALSE),IF(F58="A",VLOOKUP(G58,'Tab 2+3 DüV_A'!A:D,4,FALSE),VLOOKUP(G58,'H&amp;G LfL'!B:U,10,FALSE))))</f>
        <v/>
      </c>
      <c r="J58" s="341" t="str">
        <f>IF(OR(F58="",G58=""),"",IF(F58="G",VLOOKUP(G58,'Tab 4+5 DüV+Abfuhr_G'!A:B,2,FALSE),IF(F58="A",VLOOKUP(G58,'Tab 2+3 DüV_A'!A:B,2,FALSE),VLOOKUP(G58,'H&amp;G LfL'!B:X,2,FALSE))))</f>
        <v/>
      </c>
      <c r="K58" s="237"/>
      <c r="L58" s="918" t="str">
        <f t="shared" si="18"/>
        <v/>
      </c>
      <c r="M58" s="919" t="str">
        <f t="shared" si="19"/>
        <v/>
      </c>
      <c r="N58" s="919" t="str">
        <f>IF(OR(F58="",G58=""),"",IF(OR(F58="G",F58="HG"),"",IF(F58="A",VLOOKUP(G58,'Tab 2+3 DüV_A'!A:H,6,FALSE),VLOOKUP(G58,'H&amp;G LfL'!B:U,13,FALSE))))</f>
        <v/>
      </c>
      <c r="O58" s="919" t="str">
        <f>IF(OR(F58="",G58=""),"",IF(F58="G",VLOOKUP(G58,'Tab 4+5 DüV+Abfuhr_G'!A:J,8,FALSE),IF(F58="HG",VLOOKUP(G58,'H&amp;G LfL'!B:U,14,FALSE),"")))</f>
        <v/>
      </c>
      <c r="P58" s="919" t="str">
        <f>IF(OR(F58="",G58=""),"",IF(F58="G",VLOOKUP(G58,'Tab 4+5 DüV+Abfuhr_G'!A:J,9,FALSE),IF(F58="A",VLOOKUP(G58,'Tab 2+3 DüV_A'!A:H,7,FALSE),VLOOKUP(G58,'H&amp;G LfL'!B:U,15,FALSE))))</f>
        <v/>
      </c>
      <c r="Q58" s="921" t="str">
        <f>IF(OR(F58="",G58=""),"",IF(F58="G",VLOOKUP(G58,'Tab 4+5 DüV+Abfuhr_G'!A:J,10,FALSE),IF(F58="A",VLOOKUP(G58,'Tab 2+3 DüV_A'!A:H,8,FALSE),VLOOKUP(G58,'H&amp;G LfL'!B:U,16,FALSE))))</f>
        <v/>
      </c>
      <c r="R58" s="382" t="str">
        <f t="shared" si="20"/>
        <v/>
      </c>
      <c r="S58" s="342"/>
      <c r="T58" s="472" t="str">
        <f>IF(OR(F58="",G58=""),"",IF(OR(S58="",S58="nein",F58="A",F58="HG"),"0",VLOOKUP(S58,Verfrühung!A:B,2,FALSE)))</f>
        <v/>
      </c>
      <c r="U58" s="473" t="str">
        <f>IF(OR(F58="",G58=""),"",IF(F58="G",VLOOKUP(G58,'Tab 4+5 DüV+Abfuhr_G'!A:E,5,FALSE),IF(F58="A",VLOOKUP(G58,'Tab 2+3 DüV_A'!A:L,5,FALSE),VLOOKUP(G58,'H&amp;G LfL'!B:U,11,FALSE))))</f>
        <v/>
      </c>
      <c r="V58" s="349"/>
      <c r="W58" s="245"/>
      <c r="X58" s="343" t="str">
        <f t="shared" si="21"/>
        <v/>
      </c>
      <c r="Y58" s="536"/>
      <c r="Z58" s="481" t="str">
        <f>IF(OR(F58="",G58=""),"",IF(OR(F58="A",F58="HG",Y58=""),"0",-VLOOKUP(Y58,'Tab 4+5 DüV+Abfuhr_G'!A:N,6,FALSE)))</f>
        <v/>
      </c>
      <c r="AA58" s="305"/>
      <c r="AB58" s="304" t="str">
        <f t="shared" si="22"/>
        <v/>
      </c>
      <c r="AC58" s="305"/>
      <c r="AD58" s="481" t="str">
        <f>IF(OR(F58="",G58=""),"",IF(OR(AC58="nein",AC58="",Z58="",AA58="ja",Y58="",F58="A",F58="HG",Y58=""),"0",VLOOKUP(Y58,'Tab 4+5 DüV+Abfuhr_G'!A:G,7,FALSE)))</f>
        <v/>
      </c>
      <c r="AE58" s="541"/>
      <c r="AF58" s="472" t="str">
        <f>IF(OR(F58="",G58=""),"",IF(OR(F58="",G58="",AE58=""),0,IF(AND(F58="G",Y58=""),-VLOOKUP(AE58,'Tab 7 DüV_A-VF'!A:B,2,FALSE),IF(OR(F58="A",F58="HG"),-VLOOKUP(AE58,'Tab 7 DüV_A-VF'!A:B,2,FALSE),0))))</f>
        <v/>
      </c>
      <c r="AG58" s="538"/>
      <c r="AH58" s="475" t="str">
        <f>IF(OR(F58="",G58=""),"",IF(OR(F58="",G58="",AG58=""),0,IF(AND(F58="G",Y58=""),-VLOOKUP(AG58,'Tab 7 DüV_A-ZF'!A:B,2,FALSE),IF(OR(F58="A",F58="HG"),-VLOOKUP(AG58,'Tab 7 DüV_A-ZF'!A:B,2,FALSE),0))))</f>
        <v/>
      </c>
      <c r="AI58" s="348" t="str">
        <f>IF(OR(F58="",G58=""),"",IF('N-Abschlag org. Düngung'!AJ58="",0,'N-Abschlag org. Düngung'!AJ58))</f>
        <v/>
      </c>
      <c r="AJ58" s="329" t="str">
        <f t="shared" si="23"/>
        <v/>
      </c>
      <c r="AK58" s="409" t="str">
        <f t="shared" si="24"/>
        <v/>
      </c>
      <c r="AL58" s="927" t="str">
        <f t="shared" si="25"/>
        <v/>
      </c>
      <c r="AM58" s="237"/>
      <c r="AN58" s="539" t="str">
        <f t="shared" si="26"/>
        <v/>
      </c>
      <c r="AO58" s="276"/>
      <c r="AP58" s="316"/>
      <c r="AQ58" s="316"/>
      <c r="AR58" s="234"/>
      <c r="AS58" s="234"/>
      <c r="AT58" s="234"/>
      <c r="AU58" s="234"/>
      <c r="AW58" s="235"/>
      <c r="BF58" s="235"/>
      <c r="BN58" s="235"/>
    </row>
    <row r="59" spans="1:66" s="145" customFormat="1">
      <c r="A59" s="283"/>
      <c r="B59" s="216"/>
      <c r="C59" s="287" t="str">
        <f>IF(B59="","",VLOOKUP(B59,Schlagliste!B:D,2,FALSE))</f>
        <v/>
      </c>
      <c r="D59" s="286" t="str">
        <f>IF(B59="","",VLOOKUP(B59,Schlagliste!B:D,3,FALSE))</f>
        <v/>
      </c>
      <c r="E59" s="501" t="str">
        <f>IF(B59="","",VLOOKUP(B59,Schlagliste!B:E,4,FALSE))</f>
        <v/>
      </c>
      <c r="F59" s="236"/>
      <c r="G59" s="217"/>
      <c r="H59" s="477" t="str">
        <f>IF(OR(G59="",F59=""),"",IF(AND(C59="ja",LEFT(G59,5)="ZF n."),0,(IF(F59="G",VLOOKUP(G59,'Tab 4+5 DüV+Abfuhr_G'!A:C,3,FALSE),IF(F59="A",VLOOKUP(G59,'Tab 2+3 DüV_A'!A:C,3,FALSE),VLOOKUP(G59,'H&amp;G LfL'!B:U,9,FALSE))))))</f>
        <v/>
      </c>
      <c r="I59" s="243" t="str">
        <f>IF(OR(F59="",G59=""),"",IF(F59="G",VLOOKUP(G59,'Tab 4+5 DüV+Abfuhr_G'!A:D,4,FALSE),IF(F59="A",VLOOKUP(G59,'Tab 2+3 DüV_A'!A:D,4,FALSE),VLOOKUP(G59,'H&amp;G LfL'!B:U,10,FALSE))))</f>
        <v/>
      </c>
      <c r="J59" s="341" t="str">
        <f>IF(OR(F59="",G59=""),"",IF(F59="G",VLOOKUP(G59,'Tab 4+5 DüV+Abfuhr_G'!A:B,2,FALSE),IF(F59="A",VLOOKUP(G59,'Tab 2+3 DüV_A'!A:B,2,FALSE),VLOOKUP(G59,'H&amp;G LfL'!B:X,2,FALSE))))</f>
        <v/>
      </c>
      <c r="K59" s="237"/>
      <c r="L59" s="918" t="str">
        <f t="shared" si="18"/>
        <v/>
      </c>
      <c r="M59" s="919" t="str">
        <f t="shared" si="19"/>
        <v/>
      </c>
      <c r="N59" s="919" t="str">
        <f>IF(OR(F59="",G59=""),"",IF(OR(F59="G",F59="HG"),"",IF(F59="A",VLOOKUP(G59,'Tab 2+3 DüV_A'!A:H,6,FALSE),VLOOKUP(G59,'H&amp;G LfL'!B:U,13,FALSE))))</f>
        <v/>
      </c>
      <c r="O59" s="919" t="str">
        <f>IF(OR(F59="",G59=""),"",IF(F59="G",VLOOKUP(G59,'Tab 4+5 DüV+Abfuhr_G'!A:J,8,FALSE),IF(F59="HG",VLOOKUP(G59,'H&amp;G LfL'!B:U,14,FALSE),"")))</f>
        <v/>
      </c>
      <c r="P59" s="919" t="str">
        <f>IF(OR(F59="",G59=""),"",IF(F59="G",VLOOKUP(G59,'Tab 4+5 DüV+Abfuhr_G'!A:J,9,FALSE),IF(F59="A",VLOOKUP(G59,'Tab 2+3 DüV_A'!A:H,7,FALSE),VLOOKUP(G59,'H&amp;G LfL'!B:U,15,FALSE))))</f>
        <v/>
      </c>
      <c r="Q59" s="921" t="str">
        <f>IF(OR(F59="",G59=""),"",IF(F59="G",VLOOKUP(G59,'Tab 4+5 DüV+Abfuhr_G'!A:J,10,FALSE),IF(F59="A",VLOOKUP(G59,'Tab 2+3 DüV_A'!A:H,8,FALSE),VLOOKUP(G59,'H&amp;G LfL'!B:U,16,FALSE))))</f>
        <v/>
      </c>
      <c r="R59" s="382" t="str">
        <f t="shared" si="20"/>
        <v/>
      </c>
      <c r="S59" s="342"/>
      <c r="T59" s="472" t="str">
        <f>IF(OR(F59="",G59=""),"",IF(OR(S59="",S59="nein",F59="A",F59="HG"),"0",VLOOKUP(S59,Verfrühung!A:B,2,FALSE)))</f>
        <v/>
      </c>
      <c r="U59" s="473" t="str">
        <f>IF(OR(F59="",G59=""),"",IF(F59="G",VLOOKUP(G59,'Tab 4+5 DüV+Abfuhr_G'!A:E,5,FALSE),IF(F59="A",VLOOKUP(G59,'Tab 2+3 DüV_A'!A:L,5,FALSE),VLOOKUP(G59,'H&amp;G LfL'!B:U,11,FALSE))))</f>
        <v/>
      </c>
      <c r="V59" s="349"/>
      <c r="W59" s="245"/>
      <c r="X59" s="343" t="str">
        <f t="shared" si="21"/>
        <v/>
      </c>
      <c r="Y59" s="536"/>
      <c r="Z59" s="481" t="str">
        <f>IF(OR(F59="",G59=""),"",IF(OR(F59="A",F59="HG",Y59=""),"0",-VLOOKUP(Y59,'Tab 4+5 DüV+Abfuhr_G'!A:N,6,FALSE)))</f>
        <v/>
      </c>
      <c r="AA59" s="305"/>
      <c r="AB59" s="304" t="str">
        <f t="shared" si="22"/>
        <v/>
      </c>
      <c r="AC59" s="305"/>
      <c r="AD59" s="481" t="str">
        <f>IF(OR(F59="",G59=""),"",IF(OR(AC59="nein",AC59="",Z59="",AA59="ja",Y59="",F59="A",F59="HG",Y59=""),"0",VLOOKUP(Y59,'Tab 4+5 DüV+Abfuhr_G'!A:G,7,FALSE)))</f>
        <v/>
      </c>
      <c r="AE59" s="541"/>
      <c r="AF59" s="472" t="str">
        <f>IF(OR(F59="",G59=""),"",IF(OR(F59="",G59="",AE59=""),0,IF(AND(F59="G",Y59=""),-VLOOKUP(AE59,'Tab 7 DüV_A-VF'!A:B,2,FALSE),IF(OR(F59="A",F59="HG"),-VLOOKUP(AE59,'Tab 7 DüV_A-VF'!A:B,2,FALSE),0))))</f>
        <v/>
      </c>
      <c r="AG59" s="538"/>
      <c r="AH59" s="475" t="str">
        <f>IF(OR(F59="",G59=""),"",IF(OR(F59="",G59="",AG59=""),0,IF(AND(F59="G",Y59=""),-VLOOKUP(AG59,'Tab 7 DüV_A-ZF'!A:B,2,FALSE),IF(OR(F59="A",F59="HG"),-VLOOKUP(AG59,'Tab 7 DüV_A-ZF'!A:B,2,FALSE),0))))</f>
        <v/>
      </c>
      <c r="AI59" s="348" t="str">
        <f>IF(OR(F59="",G59=""),"",IF('N-Abschlag org. Düngung'!AJ59="",0,'N-Abschlag org. Düngung'!AJ59))</f>
        <v/>
      </c>
      <c r="AJ59" s="329" t="str">
        <f t="shared" si="23"/>
        <v/>
      </c>
      <c r="AK59" s="409" t="str">
        <f t="shared" si="24"/>
        <v/>
      </c>
      <c r="AL59" s="927" t="str">
        <f t="shared" si="25"/>
        <v/>
      </c>
      <c r="AM59" s="237"/>
      <c r="AN59" s="539" t="str">
        <f t="shared" si="26"/>
        <v/>
      </c>
      <c r="AO59" s="276"/>
      <c r="AP59" s="316"/>
      <c r="AQ59" s="316"/>
      <c r="AR59" s="234"/>
      <c r="AS59" s="234"/>
      <c r="AT59" s="234"/>
      <c r="AU59" s="234"/>
      <c r="AW59" s="235"/>
      <c r="BF59" s="235"/>
      <c r="BN59" s="235"/>
    </row>
    <row r="60" spans="1:66" s="145" customFormat="1">
      <c r="A60" s="283"/>
      <c r="B60" s="216"/>
      <c r="C60" s="287" t="str">
        <f>IF(B60="","",VLOOKUP(B60,Schlagliste!B:D,2,FALSE))</f>
        <v/>
      </c>
      <c r="D60" s="286" t="str">
        <f>IF(B60="","",VLOOKUP(B60,Schlagliste!B:D,3,FALSE))</f>
        <v/>
      </c>
      <c r="E60" s="501" t="str">
        <f>IF(B60="","",VLOOKUP(B60,Schlagliste!B:E,4,FALSE))</f>
        <v/>
      </c>
      <c r="F60" s="236"/>
      <c r="G60" s="217"/>
      <c r="H60" s="477" t="str">
        <f>IF(OR(G60="",F60=""),"",IF(AND(C60="ja",LEFT(G60,5)="ZF n."),0,(IF(F60="G",VLOOKUP(G60,'Tab 4+5 DüV+Abfuhr_G'!A:C,3,FALSE),IF(F60="A",VLOOKUP(G60,'Tab 2+3 DüV_A'!A:C,3,FALSE),VLOOKUP(G60,'H&amp;G LfL'!B:U,9,FALSE))))))</f>
        <v/>
      </c>
      <c r="I60" s="243" t="str">
        <f>IF(OR(F60="",G60=""),"",IF(F60="G",VLOOKUP(G60,'Tab 4+5 DüV+Abfuhr_G'!A:D,4,FALSE),IF(F60="A",VLOOKUP(G60,'Tab 2+3 DüV_A'!A:D,4,FALSE),VLOOKUP(G60,'H&amp;G LfL'!B:U,10,FALSE))))</f>
        <v/>
      </c>
      <c r="J60" s="341" t="str">
        <f>IF(OR(F60="",G60=""),"",IF(F60="G",VLOOKUP(G60,'Tab 4+5 DüV+Abfuhr_G'!A:B,2,FALSE),IF(F60="A",VLOOKUP(G60,'Tab 2+3 DüV_A'!A:B,2,FALSE),VLOOKUP(G60,'H&amp;G LfL'!B:X,2,FALSE))))</f>
        <v/>
      </c>
      <c r="K60" s="237"/>
      <c r="L60" s="918" t="str">
        <f t="shared" si="18"/>
        <v/>
      </c>
      <c r="M60" s="919" t="str">
        <f t="shared" si="19"/>
        <v/>
      </c>
      <c r="N60" s="919" t="str">
        <f>IF(OR(F60="",G60=""),"",IF(OR(F60="G",F60="HG"),"",IF(F60="A",VLOOKUP(G60,'Tab 2+3 DüV_A'!A:H,6,FALSE),VLOOKUP(G60,'H&amp;G LfL'!B:U,13,FALSE))))</f>
        <v/>
      </c>
      <c r="O60" s="919" t="str">
        <f>IF(OR(F60="",G60=""),"",IF(F60="G",VLOOKUP(G60,'Tab 4+5 DüV+Abfuhr_G'!A:J,8,FALSE),IF(F60="HG",VLOOKUP(G60,'H&amp;G LfL'!B:U,14,FALSE),"")))</f>
        <v/>
      </c>
      <c r="P60" s="919" t="str">
        <f>IF(OR(F60="",G60=""),"",IF(F60="G",VLOOKUP(G60,'Tab 4+5 DüV+Abfuhr_G'!A:J,9,FALSE),IF(F60="A",VLOOKUP(G60,'Tab 2+3 DüV_A'!A:H,7,FALSE),VLOOKUP(G60,'H&amp;G LfL'!B:U,15,FALSE))))</f>
        <v/>
      </c>
      <c r="Q60" s="921" t="str">
        <f>IF(OR(F60="",G60=""),"",IF(F60="G",VLOOKUP(G60,'Tab 4+5 DüV+Abfuhr_G'!A:J,10,FALSE),IF(F60="A",VLOOKUP(G60,'Tab 2+3 DüV_A'!A:H,8,FALSE),VLOOKUP(G60,'H&amp;G LfL'!B:U,16,FALSE))))</f>
        <v/>
      </c>
      <c r="R60" s="382" t="str">
        <f t="shared" si="20"/>
        <v/>
      </c>
      <c r="S60" s="342"/>
      <c r="T60" s="472" t="str">
        <f>IF(OR(F60="",G60=""),"",IF(OR(S60="",S60="nein",F60="A",F60="HG"),"0",VLOOKUP(S60,Verfrühung!A:B,2,FALSE)))</f>
        <v/>
      </c>
      <c r="U60" s="473" t="str">
        <f>IF(OR(F60="",G60=""),"",IF(F60="G",VLOOKUP(G60,'Tab 4+5 DüV+Abfuhr_G'!A:E,5,FALSE),IF(F60="A",VLOOKUP(G60,'Tab 2+3 DüV_A'!A:L,5,FALSE),VLOOKUP(G60,'H&amp;G LfL'!B:U,11,FALSE))))</f>
        <v/>
      </c>
      <c r="V60" s="349"/>
      <c r="W60" s="245"/>
      <c r="X60" s="343" t="str">
        <f t="shared" si="21"/>
        <v/>
      </c>
      <c r="Y60" s="536"/>
      <c r="Z60" s="481" t="str">
        <f>IF(OR(F60="",G60=""),"",IF(OR(F60="A",F60="HG",Y60=""),"0",-VLOOKUP(Y60,'Tab 4+5 DüV+Abfuhr_G'!A:N,6,FALSE)))</f>
        <v/>
      </c>
      <c r="AA60" s="305"/>
      <c r="AB60" s="304" t="str">
        <f t="shared" si="22"/>
        <v/>
      </c>
      <c r="AC60" s="305"/>
      <c r="AD60" s="481" t="str">
        <f>IF(OR(F60="",G60=""),"",IF(OR(AC60="nein",AC60="",Z60="",AA60="ja",Y60="",F60="A",F60="HG",Y60=""),"0",VLOOKUP(Y60,'Tab 4+5 DüV+Abfuhr_G'!A:G,7,FALSE)))</f>
        <v/>
      </c>
      <c r="AE60" s="541"/>
      <c r="AF60" s="472" t="str">
        <f>IF(OR(F60="",G60=""),"",IF(OR(F60="",G60="",AE60=""),0,IF(AND(F60="G",Y60=""),-VLOOKUP(AE60,'Tab 7 DüV_A-VF'!A:B,2,FALSE),IF(OR(F60="A",F60="HG"),-VLOOKUP(AE60,'Tab 7 DüV_A-VF'!A:B,2,FALSE),0))))</f>
        <v/>
      </c>
      <c r="AG60" s="538"/>
      <c r="AH60" s="475" t="str">
        <f>IF(OR(F60="",G60=""),"",IF(OR(F60="",G60="",AG60=""),0,IF(AND(F60="G",Y60=""),-VLOOKUP(AG60,'Tab 7 DüV_A-ZF'!A:B,2,FALSE),IF(OR(F60="A",F60="HG"),-VLOOKUP(AG60,'Tab 7 DüV_A-ZF'!A:B,2,FALSE),0))))</f>
        <v/>
      </c>
      <c r="AI60" s="348" t="str">
        <f>IF(OR(F60="",G60=""),"",IF('N-Abschlag org. Düngung'!AJ60="",0,'N-Abschlag org. Düngung'!AJ60))</f>
        <v/>
      </c>
      <c r="AJ60" s="329" t="str">
        <f t="shared" si="23"/>
        <v/>
      </c>
      <c r="AK60" s="409" t="str">
        <f t="shared" si="24"/>
        <v/>
      </c>
      <c r="AL60" s="927" t="str">
        <f t="shared" si="25"/>
        <v/>
      </c>
      <c r="AM60" s="237"/>
      <c r="AN60" s="539" t="str">
        <f t="shared" si="26"/>
        <v/>
      </c>
      <c r="AO60" s="276"/>
      <c r="AP60" s="316"/>
      <c r="AQ60" s="316"/>
      <c r="AR60" s="234"/>
      <c r="AS60" s="234"/>
      <c r="AT60" s="234"/>
      <c r="AU60" s="234"/>
      <c r="AW60" s="235"/>
      <c r="BF60" s="235"/>
      <c r="BN60" s="235"/>
    </row>
    <row r="61" spans="1:66" s="145" customFormat="1">
      <c r="A61" s="283"/>
      <c r="B61" s="216"/>
      <c r="C61" s="287" t="str">
        <f>IF(B61="","",VLOOKUP(B61,Schlagliste!B:D,2,FALSE))</f>
        <v/>
      </c>
      <c r="D61" s="286" t="str">
        <f>IF(B61="","",VLOOKUP(B61,Schlagliste!B:D,3,FALSE))</f>
        <v/>
      </c>
      <c r="E61" s="501" t="str">
        <f>IF(B61="","",VLOOKUP(B61,Schlagliste!B:E,4,FALSE))</f>
        <v/>
      </c>
      <c r="F61" s="236"/>
      <c r="G61" s="217"/>
      <c r="H61" s="477" t="str">
        <f>IF(OR(G61="",F61=""),"",IF(AND(C61="ja",LEFT(G61,5)="ZF n."),0,(IF(F61="G",VLOOKUP(G61,'Tab 4+5 DüV+Abfuhr_G'!A:C,3,FALSE),IF(F61="A",VLOOKUP(G61,'Tab 2+3 DüV_A'!A:C,3,FALSE),VLOOKUP(G61,'H&amp;G LfL'!B:U,9,FALSE))))))</f>
        <v/>
      </c>
      <c r="I61" s="243" t="str">
        <f>IF(OR(F61="",G61=""),"",IF(F61="G",VLOOKUP(G61,'Tab 4+5 DüV+Abfuhr_G'!A:D,4,FALSE),IF(F61="A",VLOOKUP(G61,'Tab 2+3 DüV_A'!A:D,4,FALSE),VLOOKUP(G61,'H&amp;G LfL'!B:U,10,FALSE))))</f>
        <v/>
      </c>
      <c r="J61" s="341" t="str">
        <f>IF(OR(F61="",G61=""),"",IF(F61="G",VLOOKUP(G61,'Tab 4+5 DüV+Abfuhr_G'!A:B,2,FALSE),IF(F61="A",VLOOKUP(G61,'Tab 2+3 DüV_A'!A:B,2,FALSE),VLOOKUP(G61,'H&amp;G LfL'!B:X,2,FALSE))))</f>
        <v/>
      </c>
      <c r="K61" s="237"/>
      <c r="L61" s="918" t="str">
        <f t="shared" si="18"/>
        <v/>
      </c>
      <c r="M61" s="919" t="str">
        <f t="shared" si="19"/>
        <v/>
      </c>
      <c r="N61" s="919" t="str">
        <f>IF(OR(F61="",G61=""),"",IF(OR(F61="G",F61="HG"),"",IF(F61="A",VLOOKUP(G61,'Tab 2+3 DüV_A'!A:H,6,FALSE),VLOOKUP(G61,'H&amp;G LfL'!B:U,13,FALSE))))</f>
        <v/>
      </c>
      <c r="O61" s="919" t="str">
        <f>IF(OR(F61="",G61=""),"",IF(F61="G",VLOOKUP(G61,'Tab 4+5 DüV+Abfuhr_G'!A:J,8,FALSE),IF(F61="HG",VLOOKUP(G61,'H&amp;G LfL'!B:U,14,FALSE),"")))</f>
        <v/>
      </c>
      <c r="P61" s="919" t="str">
        <f>IF(OR(F61="",G61=""),"",IF(F61="G",VLOOKUP(G61,'Tab 4+5 DüV+Abfuhr_G'!A:J,9,FALSE),IF(F61="A",VLOOKUP(G61,'Tab 2+3 DüV_A'!A:H,7,FALSE),VLOOKUP(G61,'H&amp;G LfL'!B:U,15,FALSE))))</f>
        <v/>
      </c>
      <c r="Q61" s="921" t="str">
        <f>IF(OR(F61="",G61=""),"",IF(F61="G",VLOOKUP(G61,'Tab 4+5 DüV+Abfuhr_G'!A:J,10,FALSE),IF(F61="A",VLOOKUP(G61,'Tab 2+3 DüV_A'!A:H,8,FALSE),VLOOKUP(G61,'H&amp;G LfL'!B:U,16,FALSE))))</f>
        <v/>
      </c>
      <c r="R61" s="382" t="str">
        <f t="shared" si="20"/>
        <v/>
      </c>
      <c r="S61" s="342"/>
      <c r="T61" s="472" t="str">
        <f>IF(OR(F61="",G61=""),"",IF(OR(S61="",S61="nein",F61="A",F61="HG"),"0",VLOOKUP(S61,Verfrühung!A:B,2,FALSE)))</f>
        <v/>
      </c>
      <c r="U61" s="473" t="str">
        <f>IF(OR(F61="",G61=""),"",IF(F61="G",VLOOKUP(G61,'Tab 4+5 DüV+Abfuhr_G'!A:E,5,FALSE),IF(F61="A",VLOOKUP(G61,'Tab 2+3 DüV_A'!A:L,5,FALSE),VLOOKUP(G61,'H&amp;G LfL'!B:U,11,FALSE))))</f>
        <v/>
      </c>
      <c r="V61" s="349"/>
      <c r="W61" s="245"/>
      <c r="X61" s="343" t="str">
        <f t="shared" si="21"/>
        <v/>
      </c>
      <c r="Y61" s="536"/>
      <c r="Z61" s="481" t="str">
        <f>IF(OR(F61="",G61=""),"",IF(OR(F61="A",F61="HG",Y61=""),"0",-VLOOKUP(Y61,'Tab 4+5 DüV+Abfuhr_G'!A:N,6,FALSE)))</f>
        <v/>
      </c>
      <c r="AA61" s="305"/>
      <c r="AB61" s="304" t="str">
        <f t="shared" si="22"/>
        <v/>
      </c>
      <c r="AC61" s="305"/>
      <c r="AD61" s="481" t="str">
        <f>IF(OR(F61="",G61=""),"",IF(OR(AC61="nein",AC61="",Z61="",AA61="ja",Y61="",F61="A",F61="HG",Y61=""),"0",VLOOKUP(Y61,'Tab 4+5 DüV+Abfuhr_G'!A:G,7,FALSE)))</f>
        <v/>
      </c>
      <c r="AE61" s="541"/>
      <c r="AF61" s="472" t="str">
        <f>IF(OR(F61="",G61=""),"",IF(OR(F61="",G61="",AE61=""),0,IF(AND(F61="G",Y61=""),-VLOOKUP(AE61,'Tab 7 DüV_A-VF'!A:B,2,FALSE),IF(OR(F61="A",F61="HG"),-VLOOKUP(AE61,'Tab 7 DüV_A-VF'!A:B,2,FALSE),0))))</f>
        <v/>
      </c>
      <c r="AG61" s="538"/>
      <c r="AH61" s="475" t="str">
        <f>IF(OR(F61="",G61=""),"",IF(OR(F61="",G61="",AG61=""),0,IF(AND(F61="G",Y61=""),-VLOOKUP(AG61,'Tab 7 DüV_A-ZF'!A:B,2,FALSE),IF(OR(F61="A",F61="HG"),-VLOOKUP(AG61,'Tab 7 DüV_A-ZF'!A:B,2,FALSE),0))))</f>
        <v/>
      </c>
      <c r="AI61" s="348" t="str">
        <f>IF(OR(F61="",G61=""),"",IF('N-Abschlag org. Düngung'!AJ61="",0,'N-Abschlag org. Düngung'!AJ61))</f>
        <v/>
      </c>
      <c r="AJ61" s="329" t="str">
        <f t="shared" si="23"/>
        <v/>
      </c>
      <c r="AK61" s="409" t="str">
        <f t="shared" si="24"/>
        <v/>
      </c>
      <c r="AL61" s="927" t="str">
        <f t="shared" si="25"/>
        <v/>
      </c>
      <c r="AM61" s="237"/>
      <c r="AN61" s="539" t="str">
        <f t="shared" si="26"/>
        <v/>
      </c>
      <c r="AO61" s="276"/>
      <c r="AP61" s="316"/>
      <c r="AQ61" s="316"/>
      <c r="AR61" s="234"/>
      <c r="AS61" s="234"/>
      <c r="AT61" s="234"/>
      <c r="AU61" s="234"/>
      <c r="AW61" s="235"/>
      <c r="BF61" s="235"/>
      <c r="BN61" s="235"/>
    </row>
    <row r="62" spans="1:66" s="145" customFormat="1">
      <c r="A62" s="283"/>
      <c r="B62" s="216"/>
      <c r="C62" s="287" t="str">
        <f>IF(B62="","",VLOOKUP(B62,Schlagliste!B:D,2,FALSE))</f>
        <v/>
      </c>
      <c r="D62" s="286" t="str">
        <f>IF(B62="","",VLOOKUP(B62,Schlagliste!B:D,3,FALSE))</f>
        <v/>
      </c>
      <c r="E62" s="501" t="str">
        <f>IF(B62="","",VLOOKUP(B62,Schlagliste!B:E,4,FALSE))</f>
        <v/>
      </c>
      <c r="F62" s="236"/>
      <c r="G62" s="217"/>
      <c r="H62" s="477" t="str">
        <f>IF(OR(G62="",F62=""),"",IF(AND(C62="ja",LEFT(G62,5)="ZF n."),0,(IF(F62="G",VLOOKUP(G62,'Tab 4+5 DüV+Abfuhr_G'!A:C,3,FALSE),IF(F62="A",VLOOKUP(G62,'Tab 2+3 DüV_A'!A:C,3,FALSE),VLOOKUP(G62,'H&amp;G LfL'!B:U,9,FALSE))))))</f>
        <v/>
      </c>
      <c r="I62" s="243" t="str">
        <f>IF(OR(F62="",G62=""),"",IF(F62="G",VLOOKUP(G62,'Tab 4+5 DüV+Abfuhr_G'!A:D,4,FALSE),IF(F62="A",VLOOKUP(G62,'Tab 2+3 DüV_A'!A:D,4,FALSE),VLOOKUP(G62,'H&amp;G LfL'!B:U,10,FALSE))))</f>
        <v/>
      </c>
      <c r="J62" s="341" t="str">
        <f>IF(OR(F62="",G62=""),"",IF(F62="G",VLOOKUP(G62,'Tab 4+5 DüV+Abfuhr_G'!A:B,2,FALSE),IF(F62="A",VLOOKUP(G62,'Tab 2+3 DüV_A'!A:B,2,FALSE),VLOOKUP(G62,'H&amp;G LfL'!B:X,2,FALSE))))</f>
        <v/>
      </c>
      <c r="K62" s="237"/>
      <c r="L62" s="918" t="str">
        <f t="shared" si="18"/>
        <v/>
      </c>
      <c r="M62" s="919" t="str">
        <f t="shared" si="19"/>
        <v/>
      </c>
      <c r="N62" s="919" t="str">
        <f>IF(OR(F62="",G62=""),"",IF(OR(F62="G",F62="HG"),"",IF(F62="A",VLOOKUP(G62,'Tab 2+3 DüV_A'!A:H,6,FALSE),VLOOKUP(G62,'H&amp;G LfL'!B:U,13,FALSE))))</f>
        <v/>
      </c>
      <c r="O62" s="919" t="str">
        <f>IF(OR(F62="",G62=""),"",IF(F62="G",VLOOKUP(G62,'Tab 4+5 DüV+Abfuhr_G'!A:J,8,FALSE),IF(F62="HG",VLOOKUP(G62,'H&amp;G LfL'!B:U,14,FALSE),"")))</f>
        <v/>
      </c>
      <c r="P62" s="919" t="str">
        <f>IF(OR(F62="",G62=""),"",IF(F62="G",VLOOKUP(G62,'Tab 4+5 DüV+Abfuhr_G'!A:J,9,FALSE),IF(F62="A",VLOOKUP(G62,'Tab 2+3 DüV_A'!A:H,7,FALSE),VLOOKUP(G62,'H&amp;G LfL'!B:U,15,FALSE))))</f>
        <v/>
      </c>
      <c r="Q62" s="921" t="str">
        <f>IF(OR(F62="",G62=""),"",IF(F62="G",VLOOKUP(G62,'Tab 4+5 DüV+Abfuhr_G'!A:J,10,FALSE),IF(F62="A",VLOOKUP(G62,'Tab 2+3 DüV_A'!A:H,8,FALSE),VLOOKUP(G62,'H&amp;G LfL'!B:U,16,FALSE))))</f>
        <v/>
      </c>
      <c r="R62" s="382" t="str">
        <f t="shared" si="20"/>
        <v/>
      </c>
      <c r="S62" s="342"/>
      <c r="T62" s="472" t="str">
        <f>IF(OR(F62="",G62=""),"",IF(OR(S62="",S62="nein",F62="A",F62="HG"),"0",VLOOKUP(S62,Verfrühung!A:B,2,FALSE)))</f>
        <v/>
      </c>
      <c r="U62" s="473" t="str">
        <f>IF(OR(F62="",G62=""),"",IF(F62="G",VLOOKUP(G62,'Tab 4+5 DüV+Abfuhr_G'!A:E,5,FALSE),IF(F62="A",VLOOKUP(G62,'Tab 2+3 DüV_A'!A:L,5,FALSE),VLOOKUP(G62,'H&amp;G LfL'!B:U,11,FALSE))))</f>
        <v/>
      </c>
      <c r="V62" s="349"/>
      <c r="W62" s="245"/>
      <c r="X62" s="343" t="str">
        <f t="shared" si="21"/>
        <v/>
      </c>
      <c r="Y62" s="536"/>
      <c r="Z62" s="481" t="str">
        <f>IF(OR(F62="",G62=""),"",IF(OR(F62="A",F62="HG",Y62=""),"0",-VLOOKUP(Y62,'Tab 4+5 DüV+Abfuhr_G'!A:N,6,FALSE)))</f>
        <v/>
      </c>
      <c r="AA62" s="305"/>
      <c r="AB62" s="304" t="str">
        <f t="shared" si="22"/>
        <v/>
      </c>
      <c r="AC62" s="305"/>
      <c r="AD62" s="481" t="str">
        <f>IF(OR(F62="",G62=""),"",IF(OR(AC62="nein",AC62="",Z62="",AA62="ja",Y62="",F62="A",F62="HG",Y62=""),"0",VLOOKUP(Y62,'Tab 4+5 DüV+Abfuhr_G'!A:G,7,FALSE)))</f>
        <v/>
      </c>
      <c r="AE62" s="541"/>
      <c r="AF62" s="472" t="str">
        <f>IF(OR(F62="",G62=""),"",IF(OR(F62="",G62="",AE62=""),0,IF(AND(F62="G",Y62=""),-VLOOKUP(AE62,'Tab 7 DüV_A-VF'!A:B,2,FALSE),IF(OR(F62="A",F62="HG"),-VLOOKUP(AE62,'Tab 7 DüV_A-VF'!A:B,2,FALSE),0))))</f>
        <v/>
      </c>
      <c r="AG62" s="538"/>
      <c r="AH62" s="475" t="str">
        <f>IF(OR(F62="",G62=""),"",IF(OR(F62="",G62="",AG62=""),0,IF(AND(F62="G",Y62=""),-VLOOKUP(AG62,'Tab 7 DüV_A-ZF'!A:B,2,FALSE),IF(OR(F62="A",F62="HG"),-VLOOKUP(AG62,'Tab 7 DüV_A-ZF'!A:B,2,FALSE),0))))</f>
        <v/>
      </c>
      <c r="AI62" s="348" t="str">
        <f>IF(OR(F62="",G62=""),"",IF('N-Abschlag org. Düngung'!AJ62="",0,'N-Abschlag org. Düngung'!AJ62))</f>
        <v/>
      </c>
      <c r="AJ62" s="329" t="str">
        <f t="shared" si="23"/>
        <v/>
      </c>
      <c r="AK62" s="409" t="str">
        <f t="shared" si="24"/>
        <v/>
      </c>
      <c r="AL62" s="927" t="str">
        <f t="shared" si="25"/>
        <v/>
      </c>
      <c r="AM62" s="237"/>
      <c r="AN62" s="539" t="str">
        <f t="shared" si="26"/>
        <v/>
      </c>
      <c r="AO62" s="276"/>
      <c r="AP62" s="316"/>
      <c r="AQ62" s="316"/>
      <c r="AR62" s="234"/>
      <c r="AS62" s="234"/>
      <c r="AT62" s="234"/>
      <c r="AU62" s="234"/>
      <c r="AW62" s="235"/>
      <c r="BF62" s="235"/>
      <c r="BN62" s="235"/>
    </row>
    <row r="63" spans="1:66" s="145" customFormat="1">
      <c r="A63" s="283"/>
      <c r="B63" s="216"/>
      <c r="C63" s="287" t="str">
        <f>IF(B63="","",VLOOKUP(B63,Schlagliste!B:D,2,FALSE))</f>
        <v/>
      </c>
      <c r="D63" s="286" t="str">
        <f>IF(B63="","",VLOOKUP(B63,Schlagliste!B:D,3,FALSE))</f>
        <v/>
      </c>
      <c r="E63" s="501" t="str">
        <f>IF(B63="","",VLOOKUP(B63,Schlagliste!B:E,4,FALSE))</f>
        <v/>
      </c>
      <c r="F63" s="236"/>
      <c r="G63" s="217"/>
      <c r="H63" s="477" t="str">
        <f>IF(OR(G63="",F63=""),"",IF(AND(C63="ja",LEFT(G63,5)="ZF n."),0,(IF(F63="G",VLOOKUP(G63,'Tab 4+5 DüV+Abfuhr_G'!A:C,3,FALSE),IF(F63="A",VLOOKUP(G63,'Tab 2+3 DüV_A'!A:C,3,FALSE),VLOOKUP(G63,'H&amp;G LfL'!B:U,9,FALSE))))))</f>
        <v/>
      </c>
      <c r="I63" s="243" t="str">
        <f>IF(OR(F63="",G63=""),"",IF(F63="G",VLOOKUP(G63,'Tab 4+5 DüV+Abfuhr_G'!A:D,4,FALSE),IF(F63="A",VLOOKUP(G63,'Tab 2+3 DüV_A'!A:D,4,FALSE),VLOOKUP(G63,'H&amp;G LfL'!B:U,10,FALSE))))</f>
        <v/>
      </c>
      <c r="J63" s="341" t="str">
        <f>IF(OR(F63="",G63=""),"",IF(F63="G",VLOOKUP(G63,'Tab 4+5 DüV+Abfuhr_G'!A:B,2,FALSE),IF(F63="A",VLOOKUP(G63,'Tab 2+3 DüV_A'!A:B,2,FALSE),VLOOKUP(G63,'H&amp;G LfL'!B:X,2,FALSE))))</f>
        <v/>
      </c>
      <c r="K63" s="237"/>
      <c r="L63" s="918" t="str">
        <f t="shared" si="18"/>
        <v/>
      </c>
      <c r="M63" s="919" t="str">
        <f t="shared" si="19"/>
        <v/>
      </c>
      <c r="N63" s="919" t="str">
        <f>IF(OR(F63="",G63=""),"",IF(OR(F63="G",F63="HG"),"",IF(F63="A",VLOOKUP(G63,'Tab 2+3 DüV_A'!A:H,6,FALSE),VLOOKUP(G63,'H&amp;G LfL'!B:U,13,FALSE))))</f>
        <v/>
      </c>
      <c r="O63" s="919" t="str">
        <f>IF(OR(F63="",G63=""),"",IF(F63="G",VLOOKUP(G63,'Tab 4+5 DüV+Abfuhr_G'!A:J,8,FALSE),IF(F63="HG",VLOOKUP(G63,'H&amp;G LfL'!B:U,14,FALSE),"")))</f>
        <v/>
      </c>
      <c r="P63" s="919" t="str">
        <f>IF(OR(F63="",G63=""),"",IF(F63="G",VLOOKUP(G63,'Tab 4+5 DüV+Abfuhr_G'!A:J,9,FALSE),IF(F63="A",VLOOKUP(G63,'Tab 2+3 DüV_A'!A:H,7,FALSE),VLOOKUP(G63,'H&amp;G LfL'!B:U,15,FALSE))))</f>
        <v/>
      </c>
      <c r="Q63" s="921" t="str">
        <f>IF(OR(F63="",G63=""),"",IF(F63="G",VLOOKUP(G63,'Tab 4+5 DüV+Abfuhr_G'!A:J,10,FALSE),IF(F63="A",VLOOKUP(G63,'Tab 2+3 DüV_A'!A:H,8,FALSE),VLOOKUP(G63,'H&amp;G LfL'!B:U,16,FALSE))))</f>
        <v/>
      </c>
      <c r="R63" s="382" t="str">
        <f t="shared" si="20"/>
        <v/>
      </c>
      <c r="S63" s="342"/>
      <c r="T63" s="472" t="str">
        <f>IF(OR(F63="",G63=""),"",IF(OR(S63="",S63="nein",F63="A",F63="HG"),"0",VLOOKUP(S63,Verfrühung!A:B,2,FALSE)))</f>
        <v/>
      </c>
      <c r="U63" s="473" t="str">
        <f>IF(OR(F63="",G63=""),"",IF(F63="G",VLOOKUP(G63,'Tab 4+5 DüV+Abfuhr_G'!A:E,5,FALSE),IF(F63="A",VLOOKUP(G63,'Tab 2+3 DüV_A'!A:L,5,FALSE),VLOOKUP(G63,'H&amp;G LfL'!B:U,11,FALSE))))</f>
        <v/>
      </c>
      <c r="V63" s="349"/>
      <c r="W63" s="245"/>
      <c r="X63" s="343" t="str">
        <f t="shared" si="21"/>
        <v/>
      </c>
      <c r="Y63" s="536"/>
      <c r="Z63" s="481" t="str">
        <f>IF(OR(F63="",G63=""),"",IF(OR(F63="A",F63="HG",Y63=""),"0",-VLOOKUP(Y63,'Tab 4+5 DüV+Abfuhr_G'!A:N,6,FALSE)))</f>
        <v/>
      </c>
      <c r="AA63" s="305"/>
      <c r="AB63" s="304" t="str">
        <f t="shared" si="22"/>
        <v/>
      </c>
      <c r="AC63" s="305"/>
      <c r="AD63" s="481" t="str">
        <f>IF(OR(F63="",G63=""),"",IF(OR(AC63="nein",AC63="",Z63="",AA63="ja",Y63="",F63="A",F63="HG",Y63=""),"0",VLOOKUP(Y63,'Tab 4+5 DüV+Abfuhr_G'!A:G,7,FALSE)))</f>
        <v/>
      </c>
      <c r="AE63" s="541"/>
      <c r="AF63" s="472" t="str">
        <f>IF(OR(F63="",G63=""),"",IF(OR(F63="",G63="",AE63=""),0,IF(AND(F63="G",Y63=""),-VLOOKUP(AE63,'Tab 7 DüV_A-VF'!A:B,2,FALSE),IF(OR(F63="A",F63="HG"),-VLOOKUP(AE63,'Tab 7 DüV_A-VF'!A:B,2,FALSE),0))))</f>
        <v/>
      </c>
      <c r="AG63" s="538"/>
      <c r="AH63" s="475" t="str">
        <f>IF(OR(F63="",G63=""),"",IF(OR(F63="",G63="",AG63=""),0,IF(AND(F63="G",Y63=""),-VLOOKUP(AG63,'Tab 7 DüV_A-ZF'!A:B,2,FALSE),IF(OR(F63="A",F63="HG"),-VLOOKUP(AG63,'Tab 7 DüV_A-ZF'!A:B,2,FALSE),0))))</f>
        <v/>
      </c>
      <c r="AI63" s="348" t="str">
        <f>IF(OR(F63="",G63=""),"",IF('N-Abschlag org. Düngung'!AJ63="",0,'N-Abschlag org. Düngung'!AJ63))</f>
        <v/>
      </c>
      <c r="AJ63" s="329" t="str">
        <f t="shared" si="23"/>
        <v/>
      </c>
      <c r="AK63" s="409" t="str">
        <f t="shared" si="24"/>
        <v/>
      </c>
      <c r="AL63" s="927" t="str">
        <f t="shared" si="25"/>
        <v/>
      </c>
      <c r="AM63" s="237"/>
      <c r="AN63" s="539" t="str">
        <f t="shared" si="26"/>
        <v/>
      </c>
      <c r="AO63" s="276"/>
      <c r="AP63" s="316"/>
      <c r="AQ63" s="316"/>
      <c r="AR63" s="234"/>
      <c r="AS63" s="234"/>
      <c r="AT63" s="234"/>
      <c r="AU63" s="234"/>
      <c r="AW63" s="235"/>
      <c r="BF63" s="235"/>
      <c r="BN63" s="235"/>
    </row>
    <row r="64" spans="1:66" s="145" customFormat="1">
      <c r="A64" s="283"/>
      <c r="B64" s="216"/>
      <c r="C64" s="287" t="str">
        <f>IF(B64="","",VLOOKUP(B64,Schlagliste!B:D,2,FALSE))</f>
        <v/>
      </c>
      <c r="D64" s="286" t="str">
        <f>IF(B64="","",VLOOKUP(B64,Schlagliste!B:D,3,FALSE))</f>
        <v/>
      </c>
      <c r="E64" s="501" t="str">
        <f>IF(B64="","",VLOOKUP(B64,Schlagliste!B:E,4,FALSE))</f>
        <v/>
      </c>
      <c r="F64" s="236"/>
      <c r="G64" s="217"/>
      <c r="H64" s="477" t="str">
        <f>IF(OR(G64="",F64=""),"",IF(AND(C64="ja",LEFT(G64,5)="ZF n."),0,(IF(F64="G",VLOOKUP(G64,'Tab 4+5 DüV+Abfuhr_G'!A:C,3,FALSE),IF(F64="A",VLOOKUP(G64,'Tab 2+3 DüV_A'!A:C,3,FALSE),VLOOKUP(G64,'H&amp;G LfL'!B:U,9,FALSE))))))</f>
        <v/>
      </c>
      <c r="I64" s="243" t="str">
        <f>IF(OR(F64="",G64=""),"",IF(F64="G",VLOOKUP(G64,'Tab 4+5 DüV+Abfuhr_G'!A:D,4,FALSE),IF(F64="A",VLOOKUP(G64,'Tab 2+3 DüV_A'!A:D,4,FALSE),VLOOKUP(G64,'H&amp;G LfL'!B:U,10,FALSE))))</f>
        <v/>
      </c>
      <c r="J64" s="341" t="str">
        <f>IF(OR(F64="",G64=""),"",IF(F64="G",VLOOKUP(G64,'Tab 4+5 DüV+Abfuhr_G'!A:B,2,FALSE),IF(F64="A",VLOOKUP(G64,'Tab 2+3 DüV_A'!A:B,2,FALSE),VLOOKUP(G64,'H&amp;G LfL'!B:X,2,FALSE))))</f>
        <v/>
      </c>
      <c r="K64" s="237"/>
      <c r="L64" s="918" t="str">
        <f t="shared" si="18"/>
        <v/>
      </c>
      <c r="M64" s="919" t="str">
        <f t="shared" si="19"/>
        <v/>
      </c>
      <c r="N64" s="919" t="str">
        <f>IF(OR(F64="",G64=""),"",IF(OR(F64="G",F64="HG"),"",IF(F64="A",VLOOKUP(G64,'Tab 2+3 DüV_A'!A:H,6,FALSE),VLOOKUP(G64,'H&amp;G LfL'!B:U,13,FALSE))))</f>
        <v/>
      </c>
      <c r="O64" s="919" t="str">
        <f>IF(OR(F64="",G64=""),"",IF(F64="G",VLOOKUP(G64,'Tab 4+5 DüV+Abfuhr_G'!A:J,8,FALSE),IF(F64="HG",VLOOKUP(G64,'H&amp;G LfL'!B:U,14,FALSE),"")))</f>
        <v/>
      </c>
      <c r="P64" s="919" t="str">
        <f>IF(OR(F64="",G64=""),"",IF(F64="G",VLOOKUP(G64,'Tab 4+5 DüV+Abfuhr_G'!A:J,9,FALSE),IF(F64="A",VLOOKUP(G64,'Tab 2+3 DüV_A'!A:H,7,FALSE),VLOOKUP(G64,'H&amp;G LfL'!B:U,15,FALSE))))</f>
        <v/>
      </c>
      <c r="Q64" s="921" t="str">
        <f>IF(OR(F64="",G64=""),"",IF(F64="G",VLOOKUP(G64,'Tab 4+5 DüV+Abfuhr_G'!A:J,10,FALSE),IF(F64="A",VLOOKUP(G64,'Tab 2+3 DüV_A'!A:H,8,FALSE),VLOOKUP(G64,'H&amp;G LfL'!B:U,16,FALSE))))</f>
        <v/>
      </c>
      <c r="R64" s="382" t="str">
        <f t="shared" si="20"/>
        <v/>
      </c>
      <c r="S64" s="342"/>
      <c r="T64" s="472" t="str">
        <f>IF(OR(F64="",G64=""),"",IF(OR(S64="",S64="nein",F64="A",F64="HG"),"0",VLOOKUP(S64,Verfrühung!A:B,2,FALSE)))</f>
        <v/>
      </c>
      <c r="U64" s="473" t="str">
        <f>IF(OR(F64="",G64=""),"",IF(F64="G",VLOOKUP(G64,'Tab 4+5 DüV+Abfuhr_G'!A:E,5,FALSE),IF(F64="A",VLOOKUP(G64,'Tab 2+3 DüV_A'!A:L,5,FALSE),VLOOKUP(G64,'H&amp;G LfL'!B:U,11,FALSE))))</f>
        <v/>
      </c>
      <c r="V64" s="349"/>
      <c r="W64" s="245"/>
      <c r="X64" s="343" t="str">
        <f t="shared" si="21"/>
        <v/>
      </c>
      <c r="Y64" s="536"/>
      <c r="Z64" s="481" t="str">
        <f>IF(OR(F64="",G64=""),"",IF(OR(F64="A",F64="HG",Y64=""),"0",-VLOOKUP(Y64,'Tab 4+5 DüV+Abfuhr_G'!A:N,6,FALSE)))</f>
        <v/>
      </c>
      <c r="AA64" s="305"/>
      <c r="AB64" s="304" t="str">
        <f t="shared" si="22"/>
        <v/>
      </c>
      <c r="AC64" s="305"/>
      <c r="AD64" s="481" t="str">
        <f>IF(OR(F64="",G64=""),"",IF(OR(AC64="nein",AC64="",Z64="",AA64="ja",Y64="",F64="A",F64="HG",Y64=""),"0",VLOOKUP(Y64,'Tab 4+5 DüV+Abfuhr_G'!A:G,7,FALSE)))</f>
        <v/>
      </c>
      <c r="AE64" s="541"/>
      <c r="AF64" s="472" t="str">
        <f>IF(OR(F64="",G64=""),"",IF(OR(F64="",G64="",AE64=""),0,IF(AND(F64="G",Y64=""),-VLOOKUP(AE64,'Tab 7 DüV_A-VF'!A:B,2,FALSE),IF(OR(F64="A",F64="HG"),-VLOOKUP(AE64,'Tab 7 DüV_A-VF'!A:B,2,FALSE),0))))</f>
        <v/>
      </c>
      <c r="AG64" s="538"/>
      <c r="AH64" s="475" t="str">
        <f>IF(OR(F64="",G64=""),"",IF(OR(F64="",G64="",AG64=""),0,IF(AND(F64="G",Y64=""),-VLOOKUP(AG64,'Tab 7 DüV_A-ZF'!A:B,2,FALSE),IF(OR(F64="A",F64="HG"),-VLOOKUP(AG64,'Tab 7 DüV_A-ZF'!A:B,2,FALSE),0))))</f>
        <v/>
      </c>
      <c r="AI64" s="348" t="str">
        <f>IF(OR(F64="",G64=""),"",IF('N-Abschlag org. Düngung'!AJ64="",0,'N-Abschlag org. Düngung'!AJ64))</f>
        <v/>
      </c>
      <c r="AJ64" s="329" t="str">
        <f t="shared" si="23"/>
        <v/>
      </c>
      <c r="AK64" s="409" t="str">
        <f t="shared" si="24"/>
        <v/>
      </c>
      <c r="AL64" s="927" t="str">
        <f t="shared" si="25"/>
        <v/>
      </c>
      <c r="AM64" s="237"/>
      <c r="AN64" s="539" t="str">
        <f t="shared" si="26"/>
        <v/>
      </c>
      <c r="AO64" s="276"/>
      <c r="AP64" s="316"/>
      <c r="AQ64" s="316"/>
      <c r="AR64" s="234"/>
      <c r="AS64" s="234"/>
      <c r="AT64" s="234"/>
      <c r="AU64" s="234"/>
      <c r="AW64" s="235"/>
      <c r="BF64" s="235"/>
      <c r="BN64" s="235"/>
    </row>
    <row r="65" spans="1:66" s="145" customFormat="1">
      <c r="A65" s="283"/>
      <c r="B65" s="216"/>
      <c r="C65" s="287" t="str">
        <f>IF(B65="","",VLOOKUP(B65,Schlagliste!B:D,2,FALSE))</f>
        <v/>
      </c>
      <c r="D65" s="286" t="str">
        <f>IF(B65="","",VLOOKUP(B65,Schlagliste!B:D,3,FALSE))</f>
        <v/>
      </c>
      <c r="E65" s="501" t="str">
        <f>IF(B65="","",VLOOKUP(B65,Schlagliste!B:E,4,FALSE))</f>
        <v/>
      </c>
      <c r="F65" s="236"/>
      <c r="G65" s="217"/>
      <c r="H65" s="477" t="str">
        <f>IF(OR(G65="",F65=""),"",IF(AND(C65="ja",LEFT(G65,5)="ZF n."),0,(IF(F65="G",VLOOKUP(G65,'Tab 4+5 DüV+Abfuhr_G'!A:C,3,FALSE),IF(F65="A",VLOOKUP(G65,'Tab 2+3 DüV_A'!A:C,3,FALSE),VLOOKUP(G65,'H&amp;G LfL'!B:U,9,FALSE))))))</f>
        <v/>
      </c>
      <c r="I65" s="243" t="str">
        <f>IF(OR(F65="",G65=""),"",IF(F65="G",VLOOKUP(G65,'Tab 4+5 DüV+Abfuhr_G'!A:D,4,FALSE),IF(F65="A",VLOOKUP(G65,'Tab 2+3 DüV_A'!A:D,4,FALSE),VLOOKUP(G65,'H&amp;G LfL'!B:U,10,FALSE))))</f>
        <v/>
      </c>
      <c r="J65" s="341" t="str">
        <f>IF(OR(F65="",G65=""),"",IF(F65="G",VLOOKUP(G65,'Tab 4+5 DüV+Abfuhr_G'!A:B,2,FALSE),IF(F65="A",VLOOKUP(G65,'Tab 2+3 DüV_A'!A:B,2,FALSE),VLOOKUP(G65,'H&amp;G LfL'!B:X,2,FALSE))))</f>
        <v/>
      </c>
      <c r="K65" s="237"/>
      <c r="L65" s="918" t="str">
        <f t="shared" si="18"/>
        <v/>
      </c>
      <c r="M65" s="919" t="str">
        <f t="shared" si="19"/>
        <v/>
      </c>
      <c r="N65" s="919" t="str">
        <f>IF(OR(F65="",G65=""),"",IF(OR(F65="G",F65="HG"),"",IF(F65="A",VLOOKUP(G65,'Tab 2+3 DüV_A'!A:H,6,FALSE),VLOOKUP(G65,'H&amp;G LfL'!B:U,13,FALSE))))</f>
        <v/>
      </c>
      <c r="O65" s="919" t="str">
        <f>IF(OR(F65="",G65=""),"",IF(F65="G",VLOOKUP(G65,'Tab 4+5 DüV+Abfuhr_G'!A:J,8,FALSE),IF(F65="HG",VLOOKUP(G65,'H&amp;G LfL'!B:U,14,FALSE),"")))</f>
        <v/>
      </c>
      <c r="P65" s="919" t="str">
        <f>IF(OR(F65="",G65=""),"",IF(F65="G",VLOOKUP(G65,'Tab 4+5 DüV+Abfuhr_G'!A:J,9,FALSE),IF(F65="A",VLOOKUP(G65,'Tab 2+3 DüV_A'!A:H,7,FALSE),VLOOKUP(G65,'H&amp;G LfL'!B:U,15,FALSE))))</f>
        <v/>
      </c>
      <c r="Q65" s="921" t="str">
        <f>IF(OR(F65="",G65=""),"",IF(F65="G",VLOOKUP(G65,'Tab 4+5 DüV+Abfuhr_G'!A:J,10,FALSE),IF(F65="A",VLOOKUP(G65,'Tab 2+3 DüV_A'!A:H,8,FALSE),VLOOKUP(G65,'H&amp;G LfL'!B:U,16,FALSE))))</f>
        <v/>
      </c>
      <c r="R65" s="382" t="str">
        <f t="shared" si="20"/>
        <v/>
      </c>
      <c r="S65" s="342"/>
      <c r="T65" s="472" t="str">
        <f>IF(OR(F65="",G65=""),"",IF(OR(S65="",S65="nein",F65="A",F65="HG"),"0",VLOOKUP(S65,Verfrühung!A:B,2,FALSE)))</f>
        <v/>
      </c>
      <c r="U65" s="473" t="str">
        <f>IF(OR(F65="",G65=""),"",IF(F65="G",VLOOKUP(G65,'Tab 4+5 DüV+Abfuhr_G'!A:E,5,FALSE),IF(F65="A",VLOOKUP(G65,'Tab 2+3 DüV_A'!A:L,5,FALSE),VLOOKUP(G65,'H&amp;G LfL'!B:U,11,FALSE))))</f>
        <v/>
      </c>
      <c r="V65" s="349"/>
      <c r="W65" s="245"/>
      <c r="X65" s="343" t="str">
        <f t="shared" si="21"/>
        <v/>
      </c>
      <c r="Y65" s="536"/>
      <c r="Z65" s="481" t="str">
        <f>IF(OR(F65="",G65=""),"",IF(OR(F65="A",F65="HG",Y65=""),"0",-VLOOKUP(Y65,'Tab 4+5 DüV+Abfuhr_G'!A:N,6,FALSE)))</f>
        <v/>
      </c>
      <c r="AA65" s="305"/>
      <c r="AB65" s="304" t="str">
        <f t="shared" si="22"/>
        <v/>
      </c>
      <c r="AC65" s="305"/>
      <c r="AD65" s="481" t="str">
        <f>IF(OR(F65="",G65=""),"",IF(OR(AC65="nein",AC65="",Z65="",AA65="ja",Y65="",F65="A",F65="HG",Y65=""),"0",VLOOKUP(Y65,'Tab 4+5 DüV+Abfuhr_G'!A:G,7,FALSE)))</f>
        <v/>
      </c>
      <c r="AE65" s="541"/>
      <c r="AF65" s="472" t="str">
        <f>IF(OR(F65="",G65=""),"",IF(OR(F65="",G65="",AE65=""),0,IF(AND(F65="G",Y65=""),-VLOOKUP(AE65,'Tab 7 DüV_A-VF'!A:B,2,FALSE),IF(OR(F65="A",F65="HG"),-VLOOKUP(AE65,'Tab 7 DüV_A-VF'!A:B,2,FALSE),0))))</f>
        <v/>
      </c>
      <c r="AG65" s="538"/>
      <c r="AH65" s="475" t="str">
        <f>IF(OR(F65="",G65=""),"",IF(OR(F65="",G65="",AG65=""),0,IF(AND(F65="G",Y65=""),-VLOOKUP(AG65,'Tab 7 DüV_A-ZF'!A:B,2,FALSE),IF(OR(F65="A",F65="HG"),-VLOOKUP(AG65,'Tab 7 DüV_A-ZF'!A:B,2,FALSE),0))))</f>
        <v/>
      </c>
      <c r="AI65" s="348" t="str">
        <f>IF(OR(F65="",G65=""),"",IF('N-Abschlag org. Düngung'!AJ65="",0,'N-Abschlag org. Düngung'!AJ65))</f>
        <v/>
      </c>
      <c r="AJ65" s="329" t="str">
        <f t="shared" si="23"/>
        <v/>
      </c>
      <c r="AK65" s="409" t="str">
        <f t="shared" si="24"/>
        <v/>
      </c>
      <c r="AL65" s="927" t="str">
        <f t="shared" si="25"/>
        <v/>
      </c>
      <c r="AM65" s="237"/>
      <c r="AN65" s="539" t="str">
        <f t="shared" si="26"/>
        <v/>
      </c>
      <c r="AO65" s="276"/>
      <c r="AP65" s="316"/>
      <c r="AQ65" s="316"/>
      <c r="AR65" s="234"/>
      <c r="AS65" s="234"/>
      <c r="AT65" s="234"/>
      <c r="AU65" s="234"/>
      <c r="AW65" s="235"/>
      <c r="BF65" s="235"/>
      <c r="BN65" s="235"/>
    </row>
    <row r="66" spans="1:66" s="145" customFormat="1">
      <c r="A66" s="283"/>
      <c r="B66" s="216"/>
      <c r="C66" s="287" t="str">
        <f>IF(B66="","",VLOOKUP(B66,Schlagliste!B:D,2,FALSE))</f>
        <v/>
      </c>
      <c r="D66" s="286" t="str">
        <f>IF(B66="","",VLOOKUP(B66,Schlagliste!B:D,3,FALSE))</f>
        <v/>
      </c>
      <c r="E66" s="501" t="str">
        <f>IF(B66="","",VLOOKUP(B66,Schlagliste!B:E,4,FALSE))</f>
        <v/>
      </c>
      <c r="F66" s="236"/>
      <c r="G66" s="217"/>
      <c r="H66" s="477" t="str">
        <f>IF(OR(G66="",F66=""),"",IF(AND(C66="ja",LEFT(G66,5)="ZF n."),0,(IF(F66="G",VLOOKUP(G66,'Tab 4+5 DüV+Abfuhr_G'!A:C,3,FALSE),IF(F66="A",VLOOKUP(G66,'Tab 2+3 DüV_A'!A:C,3,FALSE),VLOOKUP(G66,'H&amp;G LfL'!B:U,9,FALSE))))))</f>
        <v/>
      </c>
      <c r="I66" s="243" t="str">
        <f>IF(OR(F66="",G66=""),"",IF(F66="G",VLOOKUP(G66,'Tab 4+5 DüV+Abfuhr_G'!A:D,4,FALSE),IF(F66="A",VLOOKUP(G66,'Tab 2+3 DüV_A'!A:D,4,FALSE),VLOOKUP(G66,'H&amp;G LfL'!B:U,10,FALSE))))</f>
        <v/>
      </c>
      <c r="J66" s="341" t="str">
        <f>IF(OR(F66="",G66=""),"",IF(F66="G",VLOOKUP(G66,'Tab 4+5 DüV+Abfuhr_G'!A:B,2,FALSE),IF(F66="A",VLOOKUP(G66,'Tab 2+3 DüV_A'!A:B,2,FALSE),VLOOKUP(G66,'H&amp;G LfL'!B:X,2,FALSE))))</f>
        <v/>
      </c>
      <c r="K66" s="237"/>
      <c r="L66" s="918" t="str">
        <f t="shared" si="18"/>
        <v/>
      </c>
      <c r="M66" s="919" t="str">
        <f t="shared" si="19"/>
        <v/>
      </c>
      <c r="N66" s="919" t="str">
        <f>IF(OR(F66="",G66=""),"",IF(OR(F66="G",F66="HG"),"",IF(F66="A",VLOOKUP(G66,'Tab 2+3 DüV_A'!A:H,6,FALSE),VLOOKUP(G66,'H&amp;G LfL'!B:U,13,FALSE))))</f>
        <v/>
      </c>
      <c r="O66" s="919" t="str">
        <f>IF(OR(F66="",G66=""),"",IF(F66="G",VLOOKUP(G66,'Tab 4+5 DüV+Abfuhr_G'!A:J,8,FALSE),IF(F66="HG",VLOOKUP(G66,'H&amp;G LfL'!B:U,14,FALSE),"")))</f>
        <v/>
      </c>
      <c r="P66" s="919" t="str">
        <f>IF(OR(F66="",G66=""),"",IF(F66="G",VLOOKUP(G66,'Tab 4+5 DüV+Abfuhr_G'!A:J,9,FALSE),IF(F66="A",VLOOKUP(G66,'Tab 2+3 DüV_A'!A:H,7,FALSE),VLOOKUP(G66,'H&amp;G LfL'!B:U,15,FALSE))))</f>
        <v/>
      </c>
      <c r="Q66" s="921" t="str">
        <f>IF(OR(F66="",G66=""),"",IF(F66="G",VLOOKUP(G66,'Tab 4+5 DüV+Abfuhr_G'!A:J,10,FALSE),IF(F66="A",VLOOKUP(G66,'Tab 2+3 DüV_A'!A:H,8,FALSE),VLOOKUP(G66,'H&amp;G LfL'!B:U,16,FALSE))))</f>
        <v/>
      </c>
      <c r="R66" s="382" t="str">
        <f t="shared" si="20"/>
        <v/>
      </c>
      <c r="S66" s="342"/>
      <c r="T66" s="472" t="str">
        <f>IF(OR(F66="",G66=""),"",IF(OR(S66="",S66="nein",F66="A",F66="HG"),"0",VLOOKUP(S66,Verfrühung!A:B,2,FALSE)))</f>
        <v/>
      </c>
      <c r="U66" s="473" t="str">
        <f>IF(OR(F66="",G66=""),"",IF(F66="G",VLOOKUP(G66,'Tab 4+5 DüV+Abfuhr_G'!A:E,5,FALSE),IF(F66="A",VLOOKUP(G66,'Tab 2+3 DüV_A'!A:L,5,FALSE),VLOOKUP(G66,'H&amp;G LfL'!B:U,11,FALSE))))</f>
        <v/>
      </c>
      <c r="V66" s="349"/>
      <c r="W66" s="245"/>
      <c r="X66" s="343" t="str">
        <f t="shared" si="21"/>
        <v/>
      </c>
      <c r="Y66" s="536"/>
      <c r="Z66" s="481" t="str">
        <f>IF(OR(F66="",G66=""),"",IF(OR(F66="A",F66="HG",Y66=""),"0",-VLOOKUP(Y66,'Tab 4+5 DüV+Abfuhr_G'!A:N,6,FALSE)))</f>
        <v/>
      </c>
      <c r="AA66" s="305"/>
      <c r="AB66" s="304" t="str">
        <f t="shared" si="22"/>
        <v/>
      </c>
      <c r="AC66" s="305"/>
      <c r="AD66" s="481" t="str">
        <f>IF(OR(F66="",G66=""),"",IF(OR(AC66="nein",AC66="",Z66="",AA66="ja",Y66="",F66="A",F66="HG",Y66=""),"0",VLOOKUP(Y66,'Tab 4+5 DüV+Abfuhr_G'!A:G,7,FALSE)))</f>
        <v/>
      </c>
      <c r="AE66" s="541"/>
      <c r="AF66" s="472" t="str">
        <f>IF(OR(F66="",G66=""),"",IF(OR(F66="",G66="",AE66=""),0,IF(AND(F66="G",Y66=""),-VLOOKUP(AE66,'Tab 7 DüV_A-VF'!A:B,2,FALSE),IF(OR(F66="A",F66="HG"),-VLOOKUP(AE66,'Tab 7 DüV_A-VF'!A:B,2,FALSE),0))))</f>
        <v/>
      </c>
      <c r="AG66" s="538"/>
      <c r="AH66" s="475" t="str">
        <f>IF(OR(F66="",G66=""),"",IF(OR(F66="",G66="",AG66=""),0,IF(AND(F66="G",Y66=""),-VLOOKUP(AG66,'Tab 7 DüV_A-ZF'!A:B,2,FALSE),IF(OR(F66="A",F66="HG"),-VLOOKUP(AG66,'Tab 7 DüV_A-ZF'!A:B,2,FALSE),0))))</f>
        <v/>
      </c>
      <c r="AI66" s="348" t="str">
        <f>IF(OR(F66="",G66=""),"",IF('N-Abschlag org. Düngung'!AJ66="",0,'N-Abschlag org. Düngung'!AJ66))</f>
        <v/>
      </c>
      <c r="AJ66" s="329" t="str">
        <f t="shared" si="23"/>
        <v/>
      </c>
      <c r="AK66" s="409" t="str">
        <f t="shared" si="24"/>
        <v/>
      </c>
      <c r="AL66" s="927" t="str">
        <f t="shared" si="25"/>
        <v/>
      </c>
      <c r="AM66" s="237"/>
      <c r="AN66" s="539" t="str">
        <f t="shared" si="26"/>
        <v/>
      </c>
      <c r="AO66" s="276"/>
      <c r="AP66" s="316"/>
      <c r="AQ66" s="316"/>
      <c r="AR66" s="234"/>
      <c r="AS66" s="234"/>
      <c r="AT66" s="234"/>
      <c r="AU66" s="234"/>
      <c r="AW66" s="235"/>
      <c r="BF66" s="235"/>
      <c r="BN66" s="235"/>
    </row>
    <row r="67" spans="1:66" s="145" customFormat="1">
      <c r="A67" s="283"/>
      <c r="B67" s="216"/>
      <c r="C67" s="287" t="str">
        <f>IF(B67="","",VLOOKUP(B67,Schlagliste!B:D,2,FALSE))</f>
        <v/>
      </c>
      <c r="D67" s="286" t="str">
        <f>IF(B67="","",VLOOKUP(B67,Schlagliste!B:D,3,FALSE))</f>
        <v/>
      </c>
      <c r="E67" s="501" t="str">
        <f>IF(B67="","",VLOOKUP(B67,Schlagliste!B:E,4,FALSE))</f>
        <v/>
      </c>
      <c r="F67" s="236"/>
      <c r="G67" s="217"/>
      <c r="H67" s="477" t="str">
        <f>IF(OR(G67="",F67=""),"",IF(AND(C67="ja",LEFT(G67,5)="ZF n."),0,(IF(F67="G",VLOOKUP(G67,'Tab 4+5 DüV+Abfuhr_G'!A:C,3,FALSE),IF(F67="A",VLOOKUP(G67,'Tab 2+3 DüV_A'!A:C,3,FALSE),VLOOKUP(G67,'H&amp;G LfL'!B:U,9,FALSE))))))</f>
        <v/>
      </c>
      <c r="I67" s="243" t="str">
        <f>IF(OR(F67="",G67=""),"",IF(F67="G",VLOOKUP(G67,'Tab 4+5 DüV+Abfuhr_G'!A:D,4,FALSE),IF(F67="A",VLOOKUP(G67,'Tab 2+3 DüV_A'!A:D,4,FALSE),VLOOKUP(G67,'H&amp;G LfL'!B:U,10,FALSE))))</f>
        <v/>
      </c>
      <c r="J67" s="341" t="str">
        <f>IF(OR(F67="",G67=""),"",IF(F67="G",VLOOKUP(G67,'Tab 4+5 DüV+Abfuhr_G'!A:B,2,FALSE),IF(F67="A",VLOOKUP(G67,'Tab 2+3 DüV_A'!A:B,2,FALSE),VLOOKUP(G67,'H&amp;G LfL'!B:X,2,FALSE))))</f>
        <v/>
      </c>
      <c r="K67" s="237"/>
      <c r="L67" s="918" t="str">
        <f t="shared" si="18"/>
        <v/>
      </c>
      <c r="M67" s="919" t="str">
        <f t="shared" si="19"/>
        <v/>
      </c>
      <c r="N67" s="919" t="str">
        <f>IF(OR(F67="",G67=""),"",IF(OR(F67="G",F67="HG"),"",IF(F67="A",VLOOKUP(G67,'Tab 2+3 DüV_A'!A:H,6,FALSE),VLOOKUP(G67,'H&amp;G LfL'!B:U,13,FALSE))))</f>
        <v/>
      </c>
      <c r="O67" s="919" t="str">
        <f>IF(OR(F67="",G67=""),"",IF(F67="G",VLOOKUP(G67,'Tab 4+5 DüV+Abfuhr_G'!A:J,8,FALSE),IF(F67="HG",VLOOKUP(G67,'H&amp;G LfL'!B:U,14,FALSE),"")))</f>
        <v/>
      </c>
      <c r="P67" s="919" t="str">
        <f>IF(OR(F67="",G67=""),"",IF(F67="G",VLOOKUP(G67,'Tab 4+5 DüV+Abfuhr_G'!A:J,9,FALSE),IF(F67="A",VLOOKUP(G67,'Tab 2+3 DüV_A'!A:H,7,FALSE),VLOOKUP(G67,'H&amp;G LfL'!B:U,15,FALSE))))</f>
        <v/>
      </c>
      <c r="Q67" s="921" t="str">
        <f>IF(OR(F67="",G67=""),"",IF(F67="G",VLOOKUP(G67,'Tab 4+5 DüV+Abfuhr_G'!A:J,10,FALSE),IF(F67="A",VLOOKUP(G67,'Tab 2+3 DüV_A'!A:H,8,FALSE),VLOOKUP(G67,'H&amp;G LfL'!B:U,16,FALSE))))</f>
        <v/>
      </c>
      <c r="R67" s="382" t="str">
        <f t="shared" si="20"/>
        <v/>
      </c>
      <c r="S67" s="342"/>
      <c r="T67" s="472" t="str">
        <f>IF(OR(F67="",G67=""),"",IF(OR(S67="",S67="nein",F67="A",F67="HG"),"0",VLOOKUP(S67,Verfrühung!A:B,2,FALSE)))</f>
        <v/>
      </c>
      <c r="U67" s="473" t="str">
        <f>IF(OR(F67="",G67=""),"",IF(F67="G",VLOOKUP(G67,'Tab 4+5 DüV+Abfuhr_G'!A:E,5,FALSE),IF(F67="A",VLOOKUP(G67,'Tab 2+3 DüV_A'!A:L,5,FALSE),VLOOKUP(G67,'H&amp;G LfL'!B:U,11,FALSE))))</f>
        <v/>
      </c>
      <c r="V67" s="349"/>
      <c r="W67" s="245"/>
      <c r="X67" s="343" t="str">
        <f t="shared" si="21"/>
        <v/>
      </c>
      <c r="Y67" s="536"/>
      <c r="Z67" s="481" t="str">
        <f>IF(OR(F67="",G67=""),"",IF(OR(F67="A",F67="HG",Y67=""),"0",-VLOOKUP(Y67,'Tab 4+5 DüV+Abfuhr_G'!A:N,6,FALSE)))</f>
        <v/>
      </c>
      <c r="AA67" s="305"/>
      <c r="AB67" s="304" t="str">
        <f t="shared" si="22"/>
        <v/>
      </c>
      <c r="AC67" s="305"/>
      <c r="AD67" s="481" t="str">
        <f>IF(OR(F67="",G67=""),"",IF(OR(AC67="nein",AC67="",Z67="",AA67="ja",Y67="",F67="A",F67="HG",Y67=""),"0",VLOOKUP(Y67,'Tab 4+5 DüV+Abfuhr_G'!A:G,7,FALSE)))</f>
        <v/>
      </c>
      <c r="AE67" s="541"/>
      <c r="AF67" s="472" t="str">
        <f>IF(OR(F67="",G67=""),"",IF(OR(F67="",G67="",AE67=""),0,IF(AND(F67="G",Y67=""),-VLOOKUP(AE67,'Tab 7 DüV_A-VF'!A:B,2,FALSE),IF(OR(F67="A",F67="HG"),-VLOOKUP(AE67,'Tab 7 DüV_A-VF'!A:B,2,FALSE),0))))</f>
        <v/>
      </c>
      <c r="AG67" s="538"/>
      <c r="AH67" s="475" t="str">
        <f>IF(OR(F67="",G67=""),"",IF(OR(F67="",G67="",AG67=""),0,IF(AND(F67="G",Y67=""),-VLOOKUP(AG67,'Tab 7 DüV_A-ZF'!A:B,2,FALSE),IF(OR(F67="A",F67="HG"),-VLOOKUP(AG67,'Tab 7 DüV_A-ZF'!A:B,2,FALSE),0))))</f>
        <v/>
      </c>
      <c r="AI67" s="348" t="str">
        <f>IF(OR(F67="",G67=""),"",IF('N-Abschlag org. Düngung'!AJ67="",0,'N-Abschlag org. Düngung'!AJ67))</f>
        <v/>
      </c>
      <c r="AJ67" s="329" t="str">
        <f t="shared" si="23"/>
        <v/>
      </c>
      <c r="AK67" s="409" t="str">
        <f t="shared" si="24"/>
        <v/>
      </c>
      <c r="AL67" s="927" t="str">
        <f t="shared" si="25"/>
        <v/>
      </c>
      <c r="AM67" s="237"/>
      <c r="AN67" s="539" t="str">
        <f t="shared" si="26"/>
        <v/>
      </c>
      <c r="AO67" s="276"/>
      <c r="AP67" s="316"/>
      <c r="AQ67" s="316"/>
      <c r="AR67" s="234"/>
      <c r="AS67" s="234"/>
      <c r="AT67" s="234"/>
      <c r="AU67" s="234"/>
      <c r="AW67" s="235"/>
      <c r="BF67" s="235"/>
      <c r="BN67" s="235"/>
    </row>
    <row r="68" spans="1:66" s="145" customFormat="1">
      <c r="A68" s="283"/>
      <c r="B68" s="216"/>
      <c r="C68" s="287" t="str">
        <f>IF(B68="","",VLOOKUP(B68,Schlagliste!B:D,2,FALSE))</f>
        <v/>
      </c>
      <c r="D68" s="286" t="str">
        <f>IF(B68="","",VLOOKUP(B68,Schlagliste!B:D,3,FALSE))</f>
        <v/>
      </c>
      <c r="E68" s="501" t="str">
        <f>IF(B68="","",VLOOKUP(B68,Schlagliste!B:E,4,FALSE))</f>
        <v/>
      </c>
      <c r="F68" s="236"/>
      <c r="G68" s="217"/>
      <c r="H68" s="477" t="str">
        <f>IF(OR(G68="",F68=""),"",IF(AND(C68="ja",LEFT(G68,5)="ZF n."),0,(IF(F68="G",VLOOKUP(G68,'Tab 4+5 DüV+Abfuhr_G'!A:C,3,FALSE),IF(F68="A",VLOOKUP(G68,'Tab 2+3 DüV_A'!A:C,3,FALSE),VLOOKUP(G68,'H&amp;G LfL'!B:U,9,FALSE))))))</f>
        <v/>
      </c>
      <c r="I68" s="243" t="str">
        <f>IF(OR(F68="",G68=""),"",IF(F68="G",VLOOKUP(G68,'Tab 4+5 DüV+Abfuhr_G'!A:D,4,FALSE),IF(F68="A",VLOOKUP(G68,'Tab 2+3 DüV_A'!A:D,4,FALSE),VLOOKUP(G68,'H&amp;G LfL'!B:U,10,FALSE))))</f>
        <v/>
      </c>
      <c r="J68" s="341" t="str">
        <f>IF(OR(F68="",G68=""),"",IF(F68="G",VLOOKUP(G68,'Tab 4+5 DüV+Abfuhr_G'!A:B,2,FALSE),IF(F68="A",VLOOKUP(G68,'Tab 2+3 DüV_A'!A:B,2,FALSE),VLOOKUP(G68,'H&amp;G LfL'!B:X,2,FALSE))))</f>
        <v/>
      </c>
      <c r="K68" s="237"/>
      <c r="L68" s="918" t="str">
        <f t="shared" si="18"/>
        <v/>
      </c>
      <c r="M68" s="919" t="str">
        <f t="shared" si="19"/>
        <v/>
      </c>
      <c r="N68" s="919" t="str">
        <f>IF(OR(F68="",G68=""),"",IF(OR(F68="G",F68="HG"),"",IF(F68="A",VLOOKUP(G68,'Tab 2+3 DüV_A'!A:H,6,FALSE),VLOOKUP(G68,'H&amp;G LfL'!B:U,13,FALSE))))</f>
        <v/>
      </c>
      <c r="O68" s="919" t="str">
        <f>IF(OR(F68="",G68=""),"",IF(F68="G",VLOOKUP(G68,'Tab 4+5 DüV+Abfuhr_G'!A:J,8,FALSE),IF(F68="HG",VLOOKUP(G68,'H&amp;G LfL'!B:U,14,FALSE),"")))</f>
        <v/>
      </c>
      <c r="P68" s="919" t="str">
        <f>IF(OR(F68="",G68=""),"",IF(F68="G",VLOOKUP(G68,'Tab 4+5 DüV+Abfuhr_G'!A:J,9,FALSE),IF(F68="A",VLOOKUP(G68,'Tab 2+3 DüV_A'!A:H,7,FALSE),VLOOKUP(G68,'H&amp;G LfL'!B:U,15,FALSE))))</f>
        <v/>
      </c>
      <c r="Q68" s="921" t="str">
        <f>IF(OR(F68="",G68=""),"",IF(F68="G",VLOOKUP(G68,'Tab 4+5 DüV+Abfuhr_G'!A:J,10,FALSE),IF(F68="A",VLOOKUP(G68,'Tab 2+3 DüV_A'!A:H,8,FALSE),VLOOKUP(G68,'H&amp;G LfL'!B:U,16,FALSE))))</f>
        <v/>
      </c>
      <c r="R68" s="382" t="str">
        <f t="shared" si="20"/>
        <v/>
      </c>
      <c r="S68" s="342"/>
      <c r="T68" s="472" t="str">
        <f>IF(OR(F68="",G68=""),"",IF(OR(S68="",S68="nein",F68="A",F68="HG"),"0",VLOOKUP(S68,Verfrühung!A:B,2,FALSE)))</f>
        <v/>
      </c>
      <c r="U68" s="473" t="str">
        <f>IF(OR(F68="",G68=""),"",IF(F68="G",VLOOKUP(G68,'Tab 4+5 DüV+Abfuhr_G'!A:E,5,FALSE),IF(F68="A",VLOOKUP(G68,'Tab 2+3 DüV_A'!A:L,5,FALSE),VLOOKUP(G68,'H&amp;G LfL'!B:U,11,FALSE))))</f>
        <v/>
      </c>
      <c r="V68" s="349"/>
      <c r="W68" s="245"/>
      <c r="X68" s="343" t="str">
        <f t="shared" si="21"/>
        <v/>
      </c>
      <c r="Y68" s="536"/>
      <c r="Z68" s="481" t="str">
        <f>IF(OR(F68="",G68=""),"",IF(OR(F68="A",F68="HG",Y68=""),"0",-VLOOKUP(Y68,'Tab 4+5 DüV+Abfuhr_G'!A:N,6,FALSE)))</f>
        <v/>
      </c>
      <c r="AA68" s="305"/>
      <c r="AB68" s="304" t="str">
        <f t="shared" si="22"/>
        <v/>
      </c>
      <c r="AC68" s="305"/>
      <c r="AD68" s="481" t="str">
        <f>IF(OR(F68="",G68=""),"",IF(OR(AC68="nein",AC68="",Z68="",AA68="ja",Y68="",F68="A",F68="HG",Y68=""),"0",VLOOKUP(Y68,'Tab 4+5 DüV+Abfuhr_G'!A:G,7,FALSE)))</f>
        <v/>
      </c>
      <c r="AE68" s="541"/>
      <c r="AF68" s="472" t="str">
        <f>IF(OR(F68="",G68=""),"",IF(OR(F68="",G68="",AE68=""),0,IF(AND(F68="G",Y68=""),-VLOOKUP(AE68,'Tab 7 DüV_A-VF'!A:B,2,FALSE),IF(OR(F68="A",F68="HG"),-VLOOKUP(AE68,'Tab 7 DüV_A-VF'!A:B,2,FALSE),0))))</f>
        <v/>
      </c>
      <c r="AG68" s="538"/>
      <c r="AH68" s="475" t="str">
        <f>IF(OR(F68="",G68=""),"",IF(OR(F68="",G68="",AG68=""),0,IF(AND(F68="G",Y68=""),-VLOOKUP(AG68,'Tab 7 DüV_A-ZF'!A:B,2,FALSE),IF(OR(F68="A",F68="HG"),-VLOOKUP(AG68,'Tab 7 DüV_A-ZF'!A:B,2,FALSE),0))))</f>
        <v/>
      </c>
      <c r="AI68" s="348" t="str">
        <f>IF(OR(F68="",G68=""),"",IF('N-Abschlag org. Düngung'!AJ68="",0,'N-Abschlag org. Düngung'!AJ68))</f>
        <v/>
      </c>
      <c r="AJ68" s="329" t="str">
        <f t="shared" si="23"/>
        <v/>
      </c>
      <c r="AK68" s="409" t="str">
        <f t="shared" si="24"/>
        <v/>
      </c>
      <c r="AL68" s="927" t="str">
        <f t="shared" si="25"/>
        <v/>
      </c>
      <c r="AM68" s="237"/>
      <c r="AN68" s="539" t="str">
        <f t="shared" si="26"/>
        <v/>
      </c>
      <c r="AO68" s="276"/>
      <c r="AP68" s="316"/>
      <c r="AQ68" s="316"/>
      <c r="AR68" s="234"/>
      <c r="AS68" s="234"/>
      <c r="AT68" s="234"/>
      <c r="AU68" s="234"/>
      <c r="AW68" s="235"/>
      <c r="BF68" s="235"/>
      <c r="BN68" s="235"/>
    </row>
    <row r="69" spans="1:66" s="145" customFormat="1">
      <c r="A69" s="283"/>
      <c r="B69" s="216"/>
      <c r="C69" s="287" t="str">
        <f>IF(B69="","",VLOOKUP(B69,Schlagliste!B:D,2,FALSE))</f>
        <v/>
      </c>
      <c r="D69" s="286" t="str">
        <f>IF(B69="","",VLOOKUP(B69,Schlagliste!B:D,3,FALSE))</f>
        <v/>
      </c>
      <c r="E69" s="501" t="str">
        <f>IF(B69="","",VLOOKUP(B69,Schlagliste!B:E,4,FALSE))</f>
        <v/>
      </c>
      <c r="F69" s="236"/>
      <c r="G69" s="217"/>
      <c r="H69" s="477" t="str">
        <f>IF(OR(G69="",F69=""),"",IF(AND(C69="ja",LEFT(G69,5)="ZF n."),0,(IF(F69="G",VLOOKUP(G69,'Tab 4+5 DüV+Abfuhr_G'!A:C,3,FALSE),IF(F69="A",VLOOKUP(G69,'Tab 2+3 DüV_A'!A:C,3,FALSE),VLOOKUP(G69,'H&amp;G LfL'!B:U,9,FALSE))))))</f>
        <v/>
      </c>
      <c r="I69" s="243" t="str">
        <f>IF(OR(F69="",G69=""),"",IF(F69="G",VLOOKUP(G69,'Tab 4+5 DüV+Abfuhr_G'!A:D,4,FALSE),IF(F69="A",VLOOKUP(G69,'Tab 2+3 DüV_A'!A:D,4,FALSE),VLOOKUP(G69,'H&amp;G LfL'!B:U,10,FALSE))))</f>
        <v/>
      </c>
      <c r="J69" s="341" t="str">
        <f>IF(OR(F69="",G69=""),"",IF(F69="G",VLOOKUP(G69,'Tab 4+5 DüV+Abfuhr_G'!A:B,2,FALSE),IF(F69="A",VLOOKUP(G69,'Tab 2+3 DüV_A'!A:B,2,FALSE),VLOOKUP(G69,'H&amp;G LfL'!B:X,2,FALSE))))</f>
        <v/>
      </c>
      <c r="K69" s="237"/>
      <c r="L69" s="918" t="str">
        <f t="shared" si="18"/>
        <v/>
      </c>
      <c r="M69" s="919" t="str">
        <f t="shared" si="19"/>
        <v/>
      </c>
      <c r="N69" s="919" t="str">
        <f>IF(OR(F69="",G69=""),"",IF(OR(F69="G",F69="HG"),"",IF(F69="A",VLOOKUP(G69,'Tab 2+3 DüV_A'!A:H,6,FALSE),VLOOKUP(G69,'H&amp;G LfL'!B:U,13,FALSE))))</f>
        <v/>
      </c>
      <c r="O69" s="919" t="str">
        <f>IF(OR(F69="",G69=""),"",IF(F69="G",VLOOKUP(G69,'Tab 4+5 DüV+Abfuhr_G'!A:J,8,FALSE),IF(F69="HG",VLOOKUP(G69,'H&amp;G LfL'!B:U,14,FALSE),"")))</f>
        <v/>
      </c>
      <c r="P69" s="919" t="str">
        <f>IF(OR(F69="",G69=""),"",IF(F69="G",VLOOKUP(G69,'Tab 4+5 DüV+Abfuhr_G'!A:J,9,FALSE),IF(F69="A",VLOOKUP(G69,'Tab 2+3 DüV_A'!A:H,7,FALSE),VLOOKUP(G69,'H&amp;G LfL'!B:U,15,FALSE))))</f>
        <v/>
      </c>
      <c r="Q69" s="921" t="str">
        <f>IF(OR(F69="",G69=""),"",IF(F69="G",VLOOKUP(G69,'Tab 4+5 DüV+Abfuhr_G'!A:J,10,FALSE),IF(F69="A",VLOOKUP(G69,'Tab 2+3 DüV_A'!A:H,8,FALSE),VLOOKUP(G69,'H&amp;G LfL'!B:U,16,FALSE))))</f>
        <v/>
      </c>
      <c r="R69" s="382" t="str">
        <f t="shared" si="20"/>
        <v/>
      </c>
      <c r="S69" s="342"/>
      <c r="T69" s="472" t="str">
        <f>IF(OR(F69="",G69=""),"",IF(OR(S69="",S69="nein",F69="A",F69="HG"),"0",VLOOKUP(S69,Verfrühung!A:B,2,FALSE)))</f>
        <v/>
      </c>
      <c r="U69" s="473" t="str">
        <f>IF(OR(F69="",G69=""),"",IF(F69="G",VLOOKUP(G69,'Tab 4+5 DüV+Abfuhr_G'!A:E,5,FALSE),IF(F69="A",VLOOKUP(G69,'Tab 2+3 DüV_A'!A:L,5,FALSE),VLOOKUP(G69,'H&amp;G LfL'!B:U,11,FALSE))))</f>
        <v/>
      </c>
      <c r="V69" s="349"/>
      <c r="W69" s="245"/>
      <c r="X69" s="343" t="str">
        <f t="shared" si="21"/>
        <v/>
      </c>
      <c r="Y69" s="536"/>
      <c r="Z69" s="481" t="str">
        <f>IF(OR(F69="",G69=""),"",IF(OR(F69="A",F69="HG",Y69=""),"0",-VLOOKUP(Y69,'Tab 4+5 DüV+Abfuhr_G'!A:N,6,FALSE)))</f>
        <v/>
      </c>
      <c r="AA69" s="305"/>
      <c r="AB69" s="304" t="str">
        <f t="shared" si="22"/>
        <v/>
      </c>
      <c r="AC69" s="305"/>
      <c r="AD69" s="481" t="str">
        <f>IF(OR(F69="",G69=""),"",IF(OR(AC69="nein",AC69="",Z69="",AA69="ja",Y69="",F69="A",F69="HG",Y69=""),"0",VLOOKUP(Y69,'Tab 4+5 DüV+Abfuhr_G'!A:G,7,FALSE)))</f>
        <v/>
      </c>
      <c r="AE69" s="541"/>
      <c r="AF69" s="472" t="str">
        <f>IF(OR(F69="",G69=""),"",IF(OR(F69="",G69="",AE69=""),0,IF(AND(F69="G",Y69=""),-VLOOKUP(AE69,'Tab 7 DüV_A-VF'!A:B,2,FALSE),IF(OR(F69="A",F69="HG"),-VLOOKUP(AE69,'Tab 7 DüV_A-VF'!A:B,2,FALSE),0))))</f>
        <v/>
      </c>
      <c r="AG69" s="538"/>
      <c r="AH69" s="475" t="str">
        <f>IF(OR(F69="",G69=""),"",IF(OR(F69="",G69="",AG69=""),0,IF(AND(F69="G",Y69=""),-VLOOKUP(AG69,'Tab 7 DüV_A-ZF'!A:B,2,FALSE),IF(OR(F69="A",F69="HG"),-VLOOKUP(AG69,'Tab 7 DüV_A-ZF'!A:B,2,FALSE),0))))</f>
        <v/>
      </c>
      <c r="AI69" s="348" t="str">
        <f>IF(OR(F69="",G69=""),"",IF('N-Abschlag org. Düngung'!AJ69="",0,'N-Abschlag org. Düngung'!AJ69))</f>
        <v/>
      </c>
      <c r="AJ69" s="329" t="str">
        <f t="shared" si="23"/>
        <v/>
      </c>
      <c r="AK69" s="409" t="str">
        <f t="shared" si="24"/>
        <v/>
      </c>
      <c r="AL69" s="927" t="str">
        <f t="shared" si="25"/>
        <v/>
      </c>
      <c r="AM69" s="237"/>
      <c r="AN69" s="539" t="str">
        <f t="shared" si="26"/>
        <v/>
      </c>
      <c r="AO69" s="276"/>
      <c r="AP69" s="316"/>
      <c r="AQ69" s="316"/>
      <c r="AR69" s="234"/>
      <c r="AS69" s="234"/>
      <c r="AT69" s="234"/>
      <c r="AU69" s="234"/>
      <c r="AW69" s="235"/>
      <c r="BF69" s="235"/>
      <c r="BN69" s="235"/>
    </row>
    <row r="70" spans="1:66" s="145" customFormat="1">
      <c r="A70" s="283"/>
      <c r="B70" s="216"/>
      <c r="C70" s="287" t="str">
        <f>IF(B70="","",VLOOKUP(B70,Schlagliste!B:D,2,FALSE))</f>
        <v/>
      </c>
      <c r="D70" s="286" t="str">
        <f>IF(B70="","",VLOOKUP(B70,Schlagliste!B:D,3,FALSE))</f>
        <v/>
      </c>
      <c r="E70" s="501" t="str">
        <f>IF(B70="","",VLOOKUP(B70,Schlagliste!B:E,4,FALSE))</f>
        <v/>
      </c>
      <c r="F70" s="236"/>
      <c r="G70" s="217"/>
      <c r="H70" s="477" t="str">
        <f>IF(OR(G70="",F70=""),"",IF(AND(C70="ja",LEFT(G70,5)="ZF n."),0,(IF(F70="G",VLOOKUP(G70,'Tab 4+5 DüV+Abfuhr_G'!A:C,3,FALSE),IF(F70="A",VLOOKUP(G70,'Tab 2+3 DüV_A'!A:C,3,FALSE),VLOOKUP(G70,'H&amp;G LfL'!B:U,9,FALSE))))))</f>
        <v/>
      </c>
      <c r="I70" s="243" t="str">
        <f>IF(OR(F70="",G70=""),"",IF(F70="G",VLOOKUP(G70,'Tab 4+5 DüV+Abfuhr_G'!A:D,4,FALSE),IF(F70="A",VLOOKUP(G70,'Tab 2+3 DüV_A'!A:D,4,FALSE),VLOOKUP(G70,'H&amp;G LfL'!B:U,10,FALSE))))</f>
        <v/>
      </c>
      <c r="J70" s="341" t="str">
        <f>IF(OR(F70="",G70=""),"",IF(F70="G",VLOOKUP(G70,'Tab 4+5 DüV+Abfuhr_G'!A:B,2,FALSE),IF(F70="A",VLOOKUP(G70,'Tab 2+3 DüV_A'!A:B,2,FALSE),VLOOKUP(G70,'H&amp;G LfL'!B:X,2,FALSE))))</f>
        <v/>
      </c>
      <c r="K70" s="237"/>
      <c r="L70" s="918" t="str">
        <f t="shared" si="18"/>
        <v/>
      </c>
      <c r="M70" s="919" t="str">
        <f t="shared" si="19"/>
        <v/>
      </c>
      <c r="N70" s="919" t="str">
        <f>IF(OR(F70="",G70=""),"",IF(OR(F70="G",F70="HG"),"",IF(F70="A",VLOOKUP(G70,'Tab 2+3 DüV_A'!A:H,6,FALSE),VLOOKUP(G70,'H&amp;G LfL'!B:U,13,FALSE))))</f>
        <v/>
      </c>
      <c r="O70" s="919" t="str">
        <f>IF(OR(F70="",G70=""),"",IF(F70="G",VLOOKUP(G70,'Tab 4+5 DüV+Abfuhr_G'!A:J,8,FALSE),IF(F70="HG",VLOOKUP(G70,'H&amp;G LfL'!B:U,14,FALSE),"")))</f>
        <v/>
      </c>
      <c r="P70" s="919" t="str">
        <f>IF(OR(F70="",G70=""),"",IF(F70="G",VLOOKUP(G70,'Tab 4+5 DüV+Abfuhr_G'!A:J,9,FALSE),IF(F70="A",VLOOKUP(G70,'Tab 2+3 DüV_A'!A:H,7,FALSE),VLOOKUP(G70,'H&amp;G LfL'!B:U,15,FALSE))))</f>
        <v/>
      </c>
      <c r="Q70" s="921" t="str">
        <f>IF(OR(F70="",G70=""),"",IF(F70="G",VLOOKUP(G70,'Tab 4+5 DüV+Abfuhr_G'!A:J,10,FALSE),IF(F70="A",VLOOKUP(G70,'Tab 2+3 DüV_A'!A:H,8,FALSE),VLOOKUP(G70,'H&amp;G LfL'!B:U,16,FALSE))))</f>
        <v/>
      </c>
      <c r="R70" s="382" t="str">
        <f t="shared" si="20"/>
        <v/>
      </c>
      <c r="S70" s="342"/>
      <c r="T70" s="472" t="str">
        <f>IF(OR(F70="",G70=""),"",IF(OR(S70="",S70="nein",F70="A",F70="HG"),"0",VLOOKUP(S70,Verfrühung!A:B,2,FALSE)))</f>
        <v/>
      </c>
      <c r="U70" s="473" t="str">
        <f>IF(OR(F70="",G70=""),"",IF(F70="G",VLOOKUP(G70,'Tab 4+5 DüV+Abfuhr_G'!A:E,5,FALSE),IF(F70="A",VLOOKUP(G70,'Tab 2+3 DüV_A'!A:L,5,FALSE),VLOOKUP(G70,'H&amp;G LfL'!B:U,11,FALSE))))</f>
        <v/>
      </c>
      <c r="V70" s="349"/>
      <c r="W70" s="245"/>
      <c r="X70" s="343" t="str">
        <f t="shared" si="21"/>
        <v/>
      </c>
      <c r="Y70" s="536"/>
      <c r="Z70" s="481" t="str">
        <f>IF(OR(F70="",G70=""),"",IF(OR(F70="A",F70="HG",Y70=""),"0",-VLOOKUP(Y70,'Tab 4+5 DüV+Abfuhr_G'!A:N,6,FALSE)))</f>
        <v/>
      </c>
      <c r="AA70" s="305"/>
      <c r="AB70" s="304" t="str">
        <f t="shared" si="22"/>
        <v/>
      </c>
      <c r="AC70" s="305"/>
      <c r="AD70" s="481" t="str">
        <f>IF(OR(F70="",G70=""),"",IF(OR(AC70="nein",AC70="",Z70="",AA70="ja",Y70="",F70="A",F70="HG",Y70=""),"0",VLOOKUP(Y70,'Tab 4+5 DüV+Abfuhr_G'!A:G,7,FALSE)))</f>
        <v/>
      </c>
      <c r="AE70" s="541"/>
      <c r="AF70" s="472" t="str">
        <f>IF(OR(F70="",G70=""),"",IF(OR(F70="",G70="",AE70=""),0,IF(AND(F70="G",Y70=""),-VLOOKUP(AE70,'Tab 7 DüV_A-VF'!A:B,2,FALSE),IF(OR(F70="A",F70="HG"),-VLOOKUP(AE70,'Tab 7 DüV_A-VF'!A:B,2,FALSE),0))))</f>
        <v/>
      </c>
      <c r="AG70" s="538"/>
      <c r="AH70" s="475" t="str">
        <f>IF(OR(F70="",G70=""),"",IF(OR(F70="",G70="",AG70=""),0,IF(AND(F70="G",Y70=""),-VLOOKUP(AG70,'Tab 7 DüV_A-ZF'!A:B,2,FALSE),IF(OR(F70="A",F70="HG"),-VLOOKUP(AG70,'Tab 7 DüV_A-ZF'!A:B,2,FALSE),0))))</f>
        <v/>
      </c>
      <c r="AI70" s="348" t="str">
        <f>IF(OR(F70="",G70=""),"",IF('N-Abschlag org. Düngung'!AJ70="",0,'N-Abschlag org. Düngung'!AJ70))</f>
        <v/>
      </c>
      <c r="AJ70" s="329" t="str">
        <f t="shared" si="23"/>
        <v/>
      </c>
      <c r="AK70" s="409" t="str">
        <f t="shared" si="24"/>
        <v/>
      </c>
      <c r="AL70" s="927" t="str">
        <f t="shared" si="25"/>
        <v/>
      </c>
      <c r="AM70" s="237"/>
      <c r="AN70" s="539" t="str">
        <f t="shared" si="26"/>
        <v/>
      </c>
      <c r="AO70" s="276"/>
      <c r="AP70" s="316"/>
      <c r="AQ70" s="316"/>
      <c r="AR70" s="234"/>
      <c r="AS70" s="234"/>
      <c r="AT70" s="234"/>
      <c r="AU70" s="234"/>
      <c r="AW70" s="235"/>
      <c r="BF70" s="235"/>
      <c r="BN70" s="235"/>
    </row>
    <row r="71" spans="1:66" s="145" customFormat="1">
      <c r="A71" s="283"/>
      <c r="B71" s="216"/>
      <c r="C71" s="287" t="str">
        <f>IF(B71="","",VLOOKUP(B71,Schlagliste!B:D,2,FALSE))</f>
        <v/>
      </c>
      <c r="D71" s="286" t="str">
        <f>IF(B71="","",VLOOKUP(B71,Schlagliste!B:D,3,FALSE))</f>
        <v/>
      </c>
      <c r="E71" s="501" t="str">
        <f>IF(B71="","",VLOOKUP(B71,Schlagliste!B:E,4,FALSE))</f>
        <v/>
      </c>
      <c r="F71" s="236"/>
      <c r="G71" s="217"/>
      <c r="H71" s="477" t="str">
        <f>IF(OR(G71="",F71=""),"",IF(AND(C71="ja",LEFT(G71,5)="ZF n."),0,(IF(F71="G",VLOOKUP(G71,'Tab 4+5 DüV+Abfuhr_G'!A:C,3,FALSE),IF(F71="A",VLOOKUP(G71,'Tab 2+3 DüV_A'!A:C,3,FALSE),VLOOKUP(G71,'H&amp;G LfL'!B:U,9,FALSE))))))</f>
        <v/>
      </c>
      <c r="I71" s="243" t="str">
        <f>IF(OR(F71="",G71=""),"",IF(F71="G",VLOOKUP(G71,'Tab 4+5 DüV+Abfuhr_G'!A:D,4,FALSE),IF(F71="A",VLOOKUP(G71,'Tab 2+3 DüV_A'!A:D,4,FALSE),VLOOKUP(G71,'H&amp;G LfL'!B:U,10,FALSE))))</f>
        <v/>
      </c>
      <c r="J71" s="341" t="str">
        <f>IF(OR(F71="",G71=""),"",IF(F71="G",VLOOKUP(G71,'Tab 4+5 DüV+Abfuhr_G'!A:B,2,FALSE),IF(F71="A",VLOOKUP(G71,'Tab 2+3 DüV_A'!A:B,2,FALSE),VLOOKUP(G71,'H&amp;G LfL'!B:X,2,FALSE))))</f>
        <v/>
      </c>
      <c r="K71" s="237"/>
      <c r="L71" s="918" t="str">
        <f t="shared" si="18"/>
        <v/>
      </c>
      <c r="M71" s="919" t="str">
        <f t="shared" si="19"/>
        <v/>
      </c>
      <c r="N71" s="919" t="str">
        <f>IF(OR(F71="",G71=""),"",IF(OR(F71="G",F71="HG"),"",IF(F71="A",VLOOKUP(G71,'Tab 2+3 DüV_A'!A:H,6,FALSE),VLOOKUP(G71,'H&amp;G LfL'!B:U,13,FALSE))))</f>
        <v/>
      </c>
      <c r="O71" s="919" t="str">
        <f>IF(OR(F71="",G71=""),"",IF(F71="G",VLOOKUP(G71,'Tab 4+5 DüV+Abfuhr_G'!A:J,8,FALSE),IF(F71="HG",VLOOKUP(G71,'H&amp;G LfL'!B:U,14,FALSE),"")))</f>
        <v/>
      </c>
      <c r="P71" s="919" t="str">
        <f>IF(OR(F71="",G71=""),"",IF(F71="G",VLOOKUP(G71,'Tab 4+5 DüV+Abfuhr_G'!A:J,9,FALSE),IF(F71="A",VLOOKUP(G71,'Tab 2+3 DüV_A'!A:H,7,FALSE),VLOOKUP(G71,'H&amp;G LfL'!B:U,15,FALSE))))</f>
        <v/>
      </c>
      <c r="Q71" s="921" t="str">
        <f>IF(OR(F71="",G71=""),"",IF(F71="G",VLOOKUP(G71,'Tab 4+5 DüV+Abfuhr_G'!A:J,10,FALSE),IF(F71="A",VLOOKUP(G71,'Tab 2+3 DüV_A'!A:H,8,FALSE),VLOOKUP(G71,'H&amp;G LfL'!B:U,16,FALSE))))</f>
        <v/>
      </c>
      <c r="R71" s="382" t="str">
        <f t="shared" si="20"/>
        <v/>
      </c>
      <c r="S71" s="342"/>
      <c r="T71" s="472" t="str">
        <f>IF(OR(F71="",G71=""),"",IF(OR(S71="",S71="nein",F71="A",F71="HG"),"0",VLOOKUP(S71,Verfrühung!A:B,2,FALSE)))</f>
        <v/>
      </c>
      <c r="U71" s="473" t="str">
        <f>IF(OR(F71="",G71=""),"",IF(F71="G",VLOOKUP(G71,'Tab 4+5 DüV+Abfuhr_G'!A:E,5,FALSE),IF(F71="A",VLOOKUP(G71,'Tab 2+3 DüV_A'!A:L,5,FALSE),VLOOKUP(G71,'H&amp;G LfL'!B:U,11,FALSE))))</f>
        <v/>
      </c>
      <c r="V71" s="349"/>
      <c r="W71" s="245"/>
      <c r="X71" s="343" t="str">
        <f t="shared" si="21"/>
        <v/>
      </c>
      <c r="Y71" s="536"/>
      <c r="Z71" s="481" t="str">
        <f>IF(OR(F71="",G71=""),"",IF(OR(F71="A",F71="HG",Y71=""),"0",-VLOOKUP(Y71,'Tab 4+5 DüV+Abfuhr_G'!A:N,6,FALSE)))</f>
        <v/>
      </c>
      <c r="AA71" s="305"/>
      <c r="AB71" s="304" t="str">
        <f t="shared" si="22"/>
        <v/>
      </c>
      <c r="AC71" s="305"/>
      <c r="AD71" s="481" t="str">
        <f>IF(OR(F71="",G71=""),"",IF(OR(AC71="nein",AC71="",Z71="",AA71="ja",Y71="",F71="A",F71="HG",Y71=""),"0",VLOOKUP(Y71,'Tab 4+5 DüV+Abfuhr_G'!A:G,7,FALSE)))</f>
        <v/>
      </c>
      <c r="AE71" s="541"/>
      <c r="AF71" s="472" t="str">
        <f>IF(OR(F71="",G71=""),"",IF(OR(F71="",G71="",AE71=""),0,IF(AND(F71="G",Y71=""),-VLOOKUP(AE71,'Tab 7 DüV_A-VF'!A:B,2,FALSE),IF(OR(F71="A",F71="HG"),-VLOOKUP(AE71,'Tab 7 DüV_A-VF'!A:B,2,FALSE),0))))</f>
        <v/>
      </c>
      <c r="AG71" s="538"/>
      <c r="AH71" s="475" t="str">
        <f>IF(OR(F71="",G71=""),"",IF(OR(F71="",G71="",AG71=""),0,IF(AND(F71="G",Y71=""),-VLOOKUP(AG71,'Tab 7 DüV_A-ZF'!A:B,2,FALSE),IF(OR(F71="A",F71="HG"),-VLOOKUP(AG71,'Tab 7 DüV_A-ZF'!A:B,2,FALSE),0))))</f>
        <v/>
      </c>
      <c r="AI71" s="348" t="str">
        <f>IF(OR(F71="",G71=""),"",IF('N-Abschlag org. Düngung'!AJ71="",0,'N-Abschlag org. Düngung'!AJ71))</f>
        <v/>
      </c>
      <c r="AJ71" s="329" t="str">
        <f t="shared" si="23"/>
        <v/>
      </c>
      <c r="AK71" s="409" t="str">
        <f t="shared" si="24"/>
        <v/>
      </c>
      <c r="AL71" s="927" t="str">
        <f t="shared" si="25"/>
        <v/>
      </c>
      <c r="AM71" s="237"/>
      <c r="AN71" s="539" t="str">
        <f t="shared" si="26"/>
        <v/>
      </c>
      <c r="AO71" s="276"/>
      <c r="AP71" s="316"/>
      <c r="AQ71" s="316"/>
      <c r="AR71" s="234"/>
      <c r="AS71" s="234"/>
      <c r="AT71" s="234"/>
      <c r="AU71" s="234"/>
      <c r="AW71" s="235"/>
      <c r="BF71" s="235"/>
      <c r="BN71" s="235"/>
    </row>
    <row r="72" spans="1:66" s="145" customFormat="1">
      <c r="A72" s="283"/>
      <c r="B72" s="216"/>
      <c r="C72" s="287" t="str">
        <f>IF(B72="","",VLOOKUP(B72,Schlagliste!B:D,2,FALSE))</f>
        <v/>
      </c>
      <c r="D72" s="286" t="str">
        <f>IF(B72="","",VLOOKUP(B72,Schlagliste!B:D,3,FALSE))</f>
        <v/>
      </c>
      <c r="E72" s="501" t="str">
        <f>IF(B72="","",VLOOKUP(B72,Schlagliste!B:E,4,FALSE))</f>
        <v/>
      </c>
      <c r="F72" s="236"/>
      <c r="G72" s="217"/>
      <c r="H72" s="477" t="str">
        <f>IF(OR(G72="",F72=""),"",IF(AND(C72="ja",LEFT(G72,5)="ZF n."),0,(IF(F72="G",VLOOKUP(G72,'Tab 4+5 DüV+Abfuhr_G'!A:C,3,FALSE),IF(F72="A",VLOOKUP(G72,'Tab 2+3 DüV_A'!A:C,3,FALSE),VLOOKUP(G72,'H&amp;G LfL'!B:U,9,FALSE))))))</f>
        <v/>
      </c>
      <c r="I72" s="243" t="str">
        <f>IF(OR(F72="",G72=""),"",IF(F72="G",VLOOKUP(G72,'Tab 4+5 DüV+Abfuhr_G'!A:D,4,FALSE),IF(F72="A",VLOOKUP(G72,'Tab 2+3 DüV_A'!A:D,4,FALSE),VLOOKUP(G72,'H&amp;G LfL'!B:U,10,FALSE))))</f>
        <v/>
      </c>
      <c r="J72" s="341" t="str">
        <f>IF(OR(F72="",G72=""),"",IF(F72="G",VLOOKUP(G72,'Tab 4+5 DüV+Abfuhr_G'!A:B,2,FALSE),IF(F72="A",VLOOKUP(G72,'Tab 2+3 DüV_A'!A:B,2,FALSE),VLOOKUP(G72,'H&amp;G LfL'!B:X,2,FALSE))))</f>
        <v/>
      </c>
      <c r="K72" s="237"/>
      <c r="L72" s="918" t="str">
        <f t="shared" si="18"/>
        <v/>
      </c>
      <c r="M72" s="919" t="str">
        <f t="shared" si="19"/>
        <v/>
      </c>
      <c r="N72" s="919" t="str">
        <f>IF(OR(F72="",G72=""),"",IF(OR(F72="G",F72="HG"),"",IF(F72="A",VLOOKUP(G72,'Tab 2+3 DüV_A'!A:H,6,FALSE),VLOOKUP(G72,'H&amp;G LfL'!B:U,13,FALSE))))</f>
        <v/>
      </c>
      <c r="O72" s="919" t="str">
        <f>IF(OR(F72="",G72=""),"",IF(F72="G",VLOOKUP(G72,'Tab 4+5 DüV+Abfuhr_G'!A:J,8,FALSE),IF(F72="HG",VLOOKUP(G72,'H&amp;G LfL'!B:U,14,FALSE),"")))</f>
        <v/>
      </c>
      <c r="P72" s="919" t="str">
        <f>IF(OR(F72="",G72=""),"",IF(F72="G",VLOOKUP(G72,'Tab 4+5 DüV+Abfuhr_G'!A:J,9,FALSE),IF(F72="A",VLOOKUP(G72,'Tab 2+3 DüV_A'!A:H,7,FALSE),VLOOKUP(G72,'H&amp;G LfL'!B:U,15,FALSE))))</f>
        <v/>
      </c>
      <c r="Q72" s="921" t="str">
        <f>IF(OR(F72="",G72=""),"",IF(F72="G",VLOOKUP(G72,'Tab 4+5 DüV+Abfuhr_G'!A:J,10,FALSE),IF(F72="A",VLOOKUP(G72,'Tab 2+3 DüV_A'!A:H,8,FALSE),VLOOKUP(G72,'H&amp;G LfL'!B:U,16,FALSE))))</f>
        <v/>
      </c>
      <c r="R72" s="382" t="str">
        <f t="shared" si="20"/>
        <v/>
      </c>
      <c r="S72" s="342"/>
      <c r="T72" s="472" t="str">
        <f>IF(OR(F72="",G72=""),"",IF(OR(S72="",S72="nein",F72="A",F72="HG"),"0",VLOOKUP(S72,Verfrühung!A:B,2,FALSE)))</f>
        <v/>
      </c>
      <c r="U72" s="473" t="str">
        <f>IF(OR(F72="",G72=""),"",IF(F72="G",VLOOKUP(G72,'Tab 4+5 DüV+Abfuhr_G'!A:E,5,FALSE),IF(F72="A",VLOOKUP(G72,'Tab 2+3 DüV_A'!A:L,5,FALSE),VLOOKUP(G72,'H&amp;G LfL'!B:U,11,FALSE))))</f>
        <v/>
      </c>
      <c r="V72" s="349"/>
      <c r="W72" s="245"/>
      <c r="X72" s="343" t="str">
        <f t="shared" si="21"/>
        <v/>
      </c>
      <c r="Y72" s="536"/>
      <c r="Z72" s="481" t="str">
        <f>IF(OR(F72="",G72=""),"",IF(OR(F72="A",F72="HG",Y72=""),"0",-VLOOKUP(Y72,'Tab 4+5 DüV+Abfuhr_G'!A:N,6,FALSE)))</f>
        <v/>
      </c>
      <c r="AA72" s="305"/>
      <c r="AB72" s="304" t="str">
        <f t="shared" si="22"/>
        <v/>
      </c>
      <c r="AC72" s="305"/>
      <c r="AD72" s="481" t="str">
        <f>IF(OR(F72="",G72=""),"",IF(OR(AC72="nein",AC72="",Z72="",AA72="ja",Y72="",F72="A",F72="HG",Y72=""),"0",VLOOKUP(Y72,'Tab 4+5 DüV+Abfuhr_G'!A:G,7,FALSE)))</f>
        <v/>
      </c>
      <c r="AE72" s="541"/>
      <c r="AF72" s="472" t="str">
        <f>IF(OR(F72="",G72=""),"",IF(OR(F72="",G72="",AE72=""),0,IF(AND(F72="G",Y72=""),-VLOOKUP(AE72,'Tab 7 DüV_A-VF'!A:B,2,FALSE),IF(OR(F72="A",F72="HG"),-VLOOKUP(AE72,'Tab 7 DüV_A-VF'!A:B,2,FALSE),0))))</f>
        <v/>
      </c>
      <c r="AG72" s="538"/>
      <c r="AH72" s="475" t="str">
        <f>IF(OR(F72="",G72=""),"",IF(OR(F72="",G72="",AG72=""),0,IF(AND(F72="G",Y72=""),-VLOOKUP(AG72,'Tab 7 DüV_A-ZF'!A:B,2,FALSE),IF(OR(F72="A",F72="HG"),-VLOOKUP(AG72,'Tab 7 DüV_A-ZF'!A:B,2,FALSE),0))))</f>
        <v/>
      </c>
      <c r="AI72" s="348" t="str">
        <f>IF(OR(F72="",G72=""),"",IF('N-Abschlag org. Düngung'!AJ72="",0,'N-Abschlag org. Düngung'!AJ72))</f>
        <v/>
      </c>
      <c r="AJ72" s="329" t="str">
        <f t="shared" si="23"/>
        <v/>
      </c>
      <c r="AK72" s="409" t="str">
        <f t="shared" si="24"/>
        <v/>
      </c>
      <c r="AL72" s="927" t="str">
        <f t="shared" si="25"/>
        <v/>
      </c>
      <c r="AM72" s="237"/>
      <c r="AN72" s="539" t="str">
        <f t="shared" si="26"/>
        <v/>
      </c>
      <c r="AO72" s="276"/>
      <c r="AP72" s="316"/>
      <c r="AQ72" s="316"/>
      <c r="AR72" s="234"/>
      <c r="AS72" s="234"/>
      <c r="AT72" s="234"/>
      <c r="AU72" s="234"/>
      <c r="AW72" s="235"/>
      <c r="BF72" s="235"/>
      <c r="BN72" s="235"/>
    </row>
    <row r="73" spans="1:66" s="145" customFormat="1">
      <c r="A73" s="283"/>
      <c r="B73" s="216"/>
      <c r="C73" s="287" t="str">
        <f>IF(B73="","",VLOOKUP(B73,Schlagliste!B:D,2,FALSE))</f>
        <v/>
      </c>
      <c r="D73" s="286" t="str">
        <f>IF(B73="","",VLOOKUP(B73,Schlagliste!B:D,3,FALSE))</f>
        <v/>
      </c>
      <c r="E73" s="501" t="str">
        <f>IF(B73="","",VLOOKUP(B73,Schlagliste!B:E,4,FALSE))</f>
        <v/>
      </c>
      <c r="F73" s="236"/>
      <c r="G73" s="217"/>
      <c r="H73" s="477" t="str">
        <f>IF(OR(G73="",F73=""),"",IF(AND(C73="ja",LEFT(G73,5)="ZF n."),0,(IF(F73="G",VLOOKUP(G73,'Tab 4+5 DüV+Abfuhr_G'!A:C,3,FALSE),IF(F73="A",VLOOKUP(G73,'Tab 2+3 DüV_A'!A:C,3,FALSE),VLOOKUP(G73,'H&amp;G LfL'!B:U,9,FALSE))))))</f>
        <v/>
      </c>
      <c r="I73" s="243" t="str">
        <f>IF(OR(F73="",G73=""),"",IF(F73="G",VLOOKUP(G73,'Tab 4+5 DüV+Abfuhr_G'!A:D,4,FALSE),IF(F73="A",VLOOKUP(G73,'Tab 2+3 DüV_A'!A:D,4,FALSE),VLOOKUP(G73,'H&amp;G LfL'!B:U,10,FALSE))))</f>
        <v/>
      </c>
      <c r="J73" s="341" t="str">
        <f>IF(OR(F73="",G73=""),"",IF(F73="G",VLOOKUP(G73,'Tab 4+5 DüV+Abfuhr_G'!A:B,2,FALSE),IF(F73="A",VLOOKUP(G73,'Tab 2+3 DüV_A'!A:B,2,FALSE),VLOOKUP(G73,'H&amp;G LfL'!B:X,2,FALSE))))</f>
        <v/>
      </c>
      <c r="K73" s="237"/>
      <c r="L73" s="918" t="str">
        <f t="shared" si="18"/>
        <v/>
      </c>
      <c r="M73" s="919" t="str">
        <f t="shared" si="19"/>
        <v/>
      </c>
      <c r="N73" s="919" t="str">
        <f>IF(OR(F73="",G73=""),"",IF(OR(F73="G",F73="HG"),"",IF(F73="A",VLOOKUP(G73,'Tab 2+3 DüV_A'!A:H,6,FALSE),VLOOKUP(G73,'H&amp;G LfL'!B:U,13,FALSE))))</f>
        <v/>
      </c>
      <c r="O73" s="919" t="str">
        <f>IF(OR(F73="",G73=""),"",IF(F73="G",VLOOKUP(G73,'Tab 4+5 DüV+Abfuhr_G'!A:J,8,FALSE),IF(F73="HG",VLOOKUP(G73,'H&amp;G LfL'!B:U,14,FALSE),"")))</f>
        <v/>
      </c>
      <c r="P73" s="919" t="str">
        <f>IF(OR(F73="",G73=""),"",IF(F73="G",VLOOKUP(G73,'Tab 4+5 DüV+Abfuhr_G'!A:J,9,FALSE),IF(F73="A",VLOOKUP(G73,'Tab 2+3 DüV_A'!A:H,7,FALSE),VLOOKUP(G73,'H&amp;G LfL'!B:U,15,FALSE))))</f>
        <v/>
      </c>
      <c r="Q73" s="921" t="str">
        <f>IF(OR(F73="",G73=""),"",IF(F73="G",VLOOKUP(G73,'Tab 4+5 DüV+Abfuhr_G'!A:J,10,FALSE),IF(F73="A",VLOOKUP(G73,'Tab 2+3 DüV_A'!A:H,8,FALSE),VLOOKUP(G73,'H&amp;G LfL'!B:U,16,FALSE))))</f>
        <v/>
      </c>
      <c r="R73" s="382" t="str">
        <f t="shared" si="20"/>
        <v/>
      </c>
      <c r="S73" s="342"/>
      <c r="T73" s="472" t="str">
        <f>IF(OR(F73="",G73=""),"",IF(OR(S73="",S73="nein",F73="A",F73="HG"),"0",VLOOKUP(S73,Verfrühung!A:B,2,FALSE)))</f>
        <v/>
      </c>
      <c r="U73" s="473" t="str">
        <f>IF(OR(F73="",G73=""),"",IF(F73="G",VLOOKUP(G73,'Tab 4+5 DüV+Abfuhr_G'!A:E,5,FALSE),IF(F73="A",VLOOKUP(G73,'Tab 2+3 DüV_A'!A:L,5,FALSE),VLOOKUP(G73,'H&amp;G LfL'!B:U,11,FALSE))))</f>
        <v/>
      </c>
      <c r="V73" s="349"/>
      <c r="W73" s="245"/>
      <c r="X73" s="343" t="str">
        <f t="shared" si="21"/>
        <v/>
      </c>
      <c r="Y73" s="536"/>
      <c r="Z73" s="481" t="str">
        <f>IF(OR(F73="",G73=""),"",IF(OR(F73="A",F73="HG",Y73=""),"0",-VLOOKUP(Y73,'Tab 4+5 DüV+Abfuhr_G'!A:N,6,FALSE)))</f>
        <v/>
      </c>
      <c r="AA73" s="305"/>
      <c r="AB73" s="304" t="str">
        <f t="shared" si="22"/>
        <v/>
      </c>
      <c r="AC73" s="305"/>
      <c r="AD73" s="481" t="str">
        <f>IF(OR(F73="",G73=""),"",IF(OR(AC73="nein",AC73="",Z73="",AA73="ja",Y73="",F73="A",F73="HG",Y73=""),"0",VLOOKUP(Y73,'Tab 4+5 DüV+Abfuhr_G'!A:G,7,FALSE)))</f>
        <v/>
      </c>
      <c r="AE73" s="541"/>
      <c r="AF73" s="472" t="str">
        <f>IF(OR(F73="",G73=""),"",IF(OR(F73="",G73="",AE73=""),0,IF(AND(F73="G",Y73=""),-VLOOKUP(AE73,'Tab 7 DüV_A-VF'!A:B,2,FALSE),IF(OR(F73="A",F73="HG"),-VLOOKUP(AE73,'Tab 7 DüV_A-VF'!A:B,2,FALSE),0))))</f>
        <v/>
      </c>
      <c r="AG73" s="538"/>
      <c r="AH73" s="475" t="str">
        <f>IF(OR(F73="",G73=""),"",IF(OR(F73="",G73="",AG73=""),0,IF(AND(F73="G",Y73=""),-VLOOKUP(AG73,'Tab 7 DüV_A-ZF'!A:B,2,FALSE),IF(OR(F73="A",F73="HG"),-VLOOKUP(AG73,'Tab 7 DüV_A-ZF'!A:B,2,FALSE),0))))</f>
        <v/>
      </c>
      <c r="AI73" s="348" t="str">
        <f>IF(OR(F73="",G73=""),"",IF('N-Abschlag org. Düngung'!AJ73="",0,'N-Abschlag org. Düngung'!AJ73))</f>
        <v/>
      </c>
      <c r="AJ73" s="329" t="str">
        <f t="shared" si="23"/>
        <v/>
      </c>
      <c r="AK73" s="409" t="str">
        <f t="shared" si="24"/>
        <v/>
      </c>
      <c r="AL73" s="927" t="str">
        <f t="shared" si="25"/>
        <v/>
      </c>
      <c r="AM73" s="237"/>
      <c r="AN73" s="539" t="str">
        <f t="shared" si="26"/>
        <v/>
      </c>
      <c r="AO73" s="276"/>
      <c r="AP73" s="316"/>
      <c r="AQ73" s="316"/>
      <c r="AR73" s="234"/>
      <c r="AS73" s="234"/>
      <c r="AT73" s="234"/>
      <c r="AU73" s="234"/>
      <c r="AW73" s="235"/>
      <c r="BF73" s="235"/>
      <c r="BN73" s="235"/>
    </row>
    <row r="74" spans="1:66" s="145" customFormat="1">
      <c r="A74" s="283"/>
      <c r="B74" s="216"/>
      <c r="C74" s="287" t="str">
        <f>IF(B74="","",VLOOKUP(B74,Schlagliste!B:D,2,FALSE))</f>
        <v/>
      </c>
      <c r="D74" s="286" t="str">
        <f>IF(B74="","",VLOOKUP(B74,Schlagliste!B:D,3,FALSE))</f>
        <v/>
      </c>
      <c r="E74" s="501" t="str">
        <f>IF(B74="","",VLOOKUP(B74,Schlagliste!B:E,4,FALSE))</f>
        <v/>
      </c>
      <c r="F74" s="236"/>
      <c r="G74" s="217"/>
      <c r="H74" s="477" t="str">
        <f>IF(OR(G74="",F74=""),"",IF(AND(C74="ja",LEFT(G74,5)="ZF n."),0,(IF(F74="G",VLOOKUP(G74,'Tab 4+5 DüV+Abfuhr_G'!A:C,3,FALSE),IF(F74="A",VLOOKUP(G74,'Tab 2+3 DüV_A'!A:C,3,FALSE),VLOOKUP(G74,'H&amp;G LfL'!B:U,9,FALSE))))))</f>
        <v/>
      </c>
      <c r="I74" s="243" t="str">
        <f>IF(OR(F74="",G74=""),"",IF(F74="G",VLOOKUP(G74,'Tab 4+5 DüV+Abfuhr_G'!A:D,4,FALSE),IF(F74="A",VLOOKUP(G74,'Tab 2+3 DüV_A'!A:D,4,FALSE),VLOOKUP(G74,'H&amp;G LfL'!B:U,10,FALSE))))</f>
        <v/>
      </c>
      <c r="J74" s="341" t="str">
        <f>IF(OR(F74="",G74=""),"",IF(F74="G",VLOOKUP(G74,'Tab 4+5 DüV+Abfuhr_G'!A:B,2,FALSE),IF(F74="A",VLOOKUP(G74,'Tab 2+3 DüV_A'!A:B,2,FALSE),VLOOKUP(G74,'H&amp;G LfL'!B:X,2,FALSE))))</f>
        <v/>
      </c>
      <c r="K74" s="237"/>
      <c r="L74" s="918" t="str">
        <f t="shared" si="18"/>
        <v/>
      </c>
      <c r="M74" s="919" t="str">
        <f t="shared" si="19"/>
        <v/>
      </c>
      <c r="N74" s="919" t="str">
        <f>IF(OR(F74="",G74=""),"",IF(OR(F74="G",F74="HG"),"",IF(F74="A",VLOOKUP(G74,'Tab 2+3 DüV_A'!A:H,6,FALSE),VLOOKUP(G74,'H&amp;G LfL'!B:U,13,FALSE))))</f>
        <v/>
      </c>
      <c r="O74" s="919" t="str">
        <f>IF(OR(F74="",G74=""),"",IF(F74="G",VLOOKUP(G74,'Tab 4+5 DüV+Abfuhr_G'!A:J,8,FALSE),IF(F74="HG",VLOOKUP(G74,'H&amp;G LfL'!B:U,14,FALSE),"")))</f>
        <v/>
      </c>
      <c r="P74" s="919" t="str">
        <f>IF(OR(F74="",G74=""),"",IF(F74="G",VLOOKUP(G74,'Tab 4+5 DüV+Abfuhr_G'!A:J,9,FALSE),IF(F74="A",VLOOKUP(G74,'Tab 2+3 DüV_A'!A:H,7,FALSE),VLOOKUP(G74,'H&amp;G LfL'!B:U,15,FALSE))))</f>
        <v/>
      </c>
      <c r="Q74" s="921" t="str">
        <f>IF(OR(F74="",G74=""),"",IF(F74="G",VLOOKUP(G74,'Tab 4+5 DüV+Abfuhr_G'!A:J,10,FALSE),IF(F74="A",VLOOKUP(G74,'Tab 2+3 DüV_A'!A:H,8,FALSE),VLOOKUP(G74,'H&amp;G LfL'!B:U,16,FALSE))))</f>
        <v/>
      </c>
      <c r="R74" s="382" t="str">
        <f t="shared" si="20"/>
        <v/>
      </c>
      <c r="S74" s="342"/>
      <c r="T74" s="472" t="str">
        <f>IF(OR(F74="",G74=""),"",IF(OR(S74="",S74="nein",F74="A",F74="HG"),"0",VLOOKUP(S74,Verfrühung!A:B,2,FALSE)))</f>
        <v/>
      </c>
      <c r="U74" s="473" t="str">
        <f>IF(OR(F74="",G74=""),"",IF(F74="G",VLOOKUP(G74,'Tab 4+5 DüV+Abfuhr_G'!A:E,5,FALSE),IF(F74="A",VLOOKUP(G74,'Tab 2+3 DüV_A'!A:L,5,FALSE),VLOOKUP(G74,'H&amp;G LfL'!B:U,11,FALSE))))</f>
        <v/>
      </c>
      <c r="V74" s="349"/>
      <c r="W74" s="245"/>
      <c r="X74" s="343" t="str">
        <f t="shared" si="21"/>
        <v/>
      </c>
      <c r="Y74" s="536"/>
      <c r="Z74" s="481" t="str">
        <f>IF(OR(F74="",G74=""),"",IF(OR(F74="A",F74="HG",Y74=""),"0",-VLOOKUP(Y74,'Tab 4+5 DüV+Abfuhr_G'!A:N,6,FALSE)))</f>
        <v/>
      </c>
      <c r="AA74" s="305"/>
      <c r="AB74" s="304" t="str">
        <f t="shared" si="22"/>
        <v/>
      </c>
      <c r="AC74" s="305"/>
      <c r="AD74" s="481" t="str">
        <f>IF(OR(F74="",G74=""),"",IF(OR(AC74="nein",AC74="",Z74="",AA74="ja",Y74="",F74="A",F74="HG",Y74=""),"0",VLOOKUP(Y74,'Tab 4+5 DüV+Abfuhr_G'!A:G,7,FALSE)))</f>
        <v/>
      </c>
      <c r="AE74" s="541"/>
      <c r="AF74" s="472" t="str">
        <f>IF(OR(F74="",G74=""),"",IF(OR(F74="",G74="",AE74=""),0,IF(AND(F74="G",Y74=""),-VLOOKUP(AE74,'Tab 7 DüV_A-VF'!A:B,2,FALSE),IF(OR(F74="A",F74="HG"),-VLOOKUP(AE74,'Tab 7 DüV_A-VF'!A:B,2,FALSE),0))))</f>
        <v/>
      </c>
      <c r="AG74" s="538"/>
      <c r="AH74" s="475" t="str">
        <f>IF(OR(F74="",G74=""),"",IF(OR(F74="",G74="",AG74=""),0,IF(AND(F74="G",Y74=""),-VLOOKUP(AG74,'Tab 7 DüV_A-ZF'!A:B,2,FALSE),IF(OR(F74="A",F74="HG"),-VLOOKUP(AG74,'Tab 7 DüV_A-ZF'!A:B,2,FALSE),0))))</f>
        <v/>
      </c>
      <c r="AI74" s="348" t="str">
        <f>IF(OR(F74="",G74=""),"",IF('N-Abschlag org. Düngung'!AJ74="",0,'N-Abschlag org. Düngung'!AJ74))</f>
        <v/>
      </c>
      <c r="AJ74" s="329" t="str">
        <f t="shared" si="23"/>
        <v/>
      </c>
      <c r="AK74" s="409" t="str">
        <f t="shared" si="24"/>
        <v/>
      </c>
      <c r="AL74" s="927" t="str">
        <f t="shared" si="25"/>
        <v/>
      </c>
      <c r="AM74" s="237"/>
      <c r="AN74" s="539" t="str">
        <f t="shared" si="26"/>
        <v/>
      </c>
      <c r="AO74" s="276"/>
      <c r="AP74" s="316"/>
      <c r="AQ74" s="316"/>
      <c r="AR74" s="234"/>
      <c r="AS74" s="234"/>
      <c r="AT74" s="234"/>
      <c r="AU74" s="234"/>
      <c r="AW74" s="235"/>
      <c r="BF74" s="235"/>
      <c r="BN74" s="235"/>
    </row>
    <row r="75" spans="1:66" s="145" customFormat="1">
      <c r="A75" s="283"/>
      <c r="B75" s="216"/>
      <c r="C75" s="287" t="str">
        <f>IF(B75="","",VLOOKUP(B75,Schlagliste!B:D,2,FALSE))</f>
        <v/>
      </c>
      <c r="D75" s="286" t="str">
        <f>IF(B75="","",VLOOKUP(B75,Schlagliste!B:D,3,FALSE))</f>
        <v/>
      </c>
      <c r="E75" s="501" t="str">
        <f>IF(B75="","",VLOOKUP(B75,Schlagliste!B:E,4,FALSE))</f>
        <v/>
      </c>
      <c r="F75" s="236"/>
      <c r="G75" s="217"/>
      <c r="H75" s="477" t="str">
        <f>IF(OR(G75="",F75=""),"",IF(AND(C75="ja",LEFT(G75,5)="ZF n."),0,(IF(F75="G",VLOOKUP(G75,'Tab 4+5 DüV+Abfuhr_G'!A:C,3,FALSE),IF(F75="A",VLOOKUP(G75,'Tab 2+3 DüV_A'!A:C,3,FALSE),VLOOKUP(G75,'H&amp;G LfL'!B:U,9,FALSE))))))</f>
        <v/>
      </c>
      <c r="I75" s="243" t="str">
        <f>IF(OR(F75="",G75=""),"",IF(F75="G",VLOOKUP(G75,'Tab 4+5 DüV+Abfuhr_G'!A:D,4,FALSE),IF(F75="A",VLOOKUP(G75,'Tab 2+3 DüV_A'!A:D,4,FALSE),VLOOKUP(G75,'H&amp;G LfL'!B:U,10,FALSE))))</f>
        <v/>
      </c>
      <c r="J75" s="341" t="str">
        <f>IF(OR(F75="",G75=""),"",IF(F75="G",VLOOKUP(G75,'Tab 4+5 DüV+Abfuhr_G'!A:B,2,FALSE),IF(F75="A",VLOOKUP(G75,'Tab 2+3 DüV_A'!A:B,2,FALSE),VLOOKUP(G75,'H&amp;G LfL'!B:X,2,FALSE))))</f>
        <v/>
      </c>
      <c r="K75" s="237"/>
      <c r="L75" s="918" t="str">
        <f t="shared" si="18"/>
        <v/>
      </c>
      <c r="M75" s="919" t="str">
        <f t="shared" si="19"/>
        <v/>
      </c>
      <c r="N75" s="919" t="str">
        <f>IF(OR(F75="",G75=""),"",IF(OR(F75="G",F75="HG"),"",IF(F75="A",VLOOKUP(G75,'Tab 2+3 DüV_A'!A:H,6,FALSE),VLOOKUP(G75,'H&amp;G LfL'!B:U,13,FALSE))))</f>
        <v/>
      </c>
      <c r="O75" s="919" t="str">
        <f>IF(OR(F75="",G75=""),"",IF(F75="G",VLOOKUP(G75,'Tab 4+5 DüV+Abfuhr_G'!A:J,8,FALSE),IF(F75="HG",VLOOKUP(G75,'H&amp;G LfL'!B:U,14,FALSE),"")))</f>
        <v/>
      </c>
      <c r="P75" s="919" t="str">
        <f>IF(OR(F75="",G75=""),"",IF(F75="G",VLOOKUP(G75,'Tab 4+5 DüV+Abfuhr_G'!A:J,9,FALSE),IF(F75="A",VLOOKUP(G75,'Tab 2+3 DüV_A'!A:H,7,FALSE),VLOOKUP(G75,'H&amp;G LfL'!B:U,15,FALSE))))</f>
        <v/>
      </c>
      <c r="Q75" s="921" t="str">
        <f>IF(OR(F75="",G75=""),"",IF(F75="G",VLOOKUP(G75,'Tab 4+5 DüV+Abfuhr_G'!A:J,10,FALSE),IF(F75="A",VLOOKUP(G75,'Tab 2+3 DüV_A'!A:H,8,FALSE),VLOOKUP(G75,'H&amp;G LfL'!B:U,16,FALSE))))</f>
        <v/>
      </c>
      <c r="R75" s="382" t="str">
        <f t="shared" si="20"/>
        <v/>
      </c>
      <c r="S75" s="342"/>
      <c r="T75" s="472" t="str">
        <f>IF(OR(F75="",G75=""),"",IF(OR(S75="",S75="nein",F75="A",F75="HG"),"0",VLOOKUP(S75,Verfrühung!A:B,2,FALSE)))</f>
        <v/>
      </c>
      <c r="U75" s="473" t="str">
        <f>IF(OR(F75="",G75=""),"",IF(F75="G",VLOOKUP(G75,'Tab 4+5 DüV+Abfuhr_G'!A:E,5,FALSE),IF(F75="A",VLOOKUP(G75,'Tab 2+3 DüV_A'!A:L,5,FALSE),VLOOKUP(G75,'H&amp;G LfL'!B:U,11,FALSE))))</f>
        <v/>
      </c>
      <c r="V75" s="349"/>
      <c r="W75" s="245"/>
      <c r="X75" s="343" t="str">
        <f t="shared" si="21"/>
        <v/>
      </c>
      <c r="Y75" s="536"/>
      <c r="Z75" s="481" t="str">
        <f>IF(OR(F75="",G75=""),"",IF(OR(F75="A",F75="HG",Y75=""),"0",-VLOOKUP(Y75,'Tab 4+5 DüV+Abfuhr_G'!A:N,6,FALSE)))</f>
        <v/>
      </c>
      <c r="AA75" s="305"/>
      <c r="AB75" s="304" t="str">
        <f t="shared" si="22"/>
        <v/>
      </c>
      <c r="AC75" s="305"/>
      <c r="AD75" s="481" t="str">
        <f>IF(OR(F75="",G75=""),"",IF(OR(AC75="nein",AC75="",Z75="",AA75="ja",Y75="",F75="A",F75="HG",Y75=""),"0",VLOOKUP(Y75,'Tab 4+5 DüV+Abfuhr_G'!A:G,7,FALSE)))</f>
        <v/>
      </c>
      <c r="AE75" s="541"/>
      <c r="AF75" s="472" t="str">
        <f>IF(OR(F75="",G75=""),"",IF(OR(F75="",G75="",AE75=""),0,IF(AND(F75="G",Y75=""),-VLOOKUP(AE75,'Tab 7 DüV_A-VF'!A:B,2,FALSE),IF(OR(F75="A",F75="HG"),-VLOOKUP(AE75,'Tab 7 DüV_A-VF'!A:B,2,FALSE),0))))</f>
        <v/>
      </c>
      <c r="AG75" s="538"/>
      <c r="AH75" s="475" t="str">
        <f>IF(OR(F75="",G75=""),"",IF(OR(F75="",G75="",AG75=""),0,IF(AND(F75="G",Y75=""),-VLOOKUP(AG75,'Tab 7 DüV_A-ZF'!A:B,2,FALSE),IF(OR(F75="A",F75="HG"),-VLOOKUP(AG75,'Tab 7 DüV_A-ZF'!A:B,2,FALSE),0))))</f>
        <v/>
      </c>
      <c r="AI75" s="348" t="str">
        <f>IF(OR(F75="",G75=""),"",IF('N-Abschlag org. Düngung'!AJ75="",0,'N-Abschlag org. Düngung'!AJ75))</f>
        <v/>
      </c>
      <c r="AJ75" s="329" t="str">
        <f t="shared" si="23"/>
        <v/>
      </c>
      <c r="AK75" s="409" t="str">
        <f t="shared" si="24"/>
        <v/>
      </c>
      <c r="AL75" s="927" t="str">
        <f t="shared" si="25"/>
        <v/>
      </c>
      <c r="AM75" s="237"/>
      <c r="AN75" s="539" t="str">
        <f t="shared" si="26"/>
        <v/>
      </c>
      <c r="AO75" s="276"/>
      <c r="AP75" s="316"/>
      <c r="AQ75" s="316"/>
      <c r="AR75" s="234"/>
      <c r="AS75" s="234"/>
      <c r="AT75" s="234"/>
      <c r="AU75" s="234"/>
      <c r="AW75" s="235"/>
      <c r="BF75" s="235"/>
      <c r="BN75" s="235"/>
    </row>
    <row r="76" spans="1:66" s="145" customFormat="1">
      <c r="A76" s="283"/>
      <c r="B76" s="216"/>
      <c r="C76" s="287" t="str">
        <f>IF(B76="","",VLOOKUP(B76,Schlagliste!B:D,2,FALSE))</f>
        <v/>
      </c>
      <c r="D76" s="286" t="str">
        <f>IF(B76="","",VLOOKUP(B76,Schlagliste!B:D,3,FALSE))</f>
        <v/>
      </c>
      <c r="E76" s="501" t="str">
        <f>IF(B76="","",VLOOKUP(B76,Schlagliste!B:E,4,FALSE))</f>
        <v/>
      </c>
      <c r="F76" s="236"/>
      <c r="G76" s="217"/>
      <c r="H76" s="477" t="str">
        <f>IF(OR(G76="",F76=""),"",IF(AND(C76="ja",LEFT(G76,5)="ZF n."),0,(IF(F76="G",VLOOKUP(G76,'Tab 4+5 DüV+Abfuhr_G'!A:C,3,FALSE),IF(F76="A",VLOOKUP(G76,'Tab 2+3 DüV_A'!A:C,3,FALSE),VLOOKUP(G76,'H&amp;G LfL'!B:U,9,FALSE))))))</f>
        <v/>
      </c>
      <c r="I76" s="243" t="str">
        <f>IF(OR(F76="",G76=""),"",IF(F76="G",VLOOKUP(G76,'Tab 4+5 DüV+Abfuhr_G'!A:D,4,FALSE),IF(F76="A",VLOOKUP(G76,'Tab 2+3 DüV_A'!A:D,4,FALSE),VLOOKUP(G76,'H&amp;G LfL'!B:U,10,FALSE))))</f>
        <v/>
      </c>
      <c r="J76" s="341" t="str">
        <f>IF(OR(F76="",G76=""),"",IF(F76="G",VLOOKUP(G76,'Tab 4+5 DüV+Abfuhr_G'!A:B,2,FALSE),IF(F76="A",VLOOKUP(G76,'Tab 2+3 DüV_A'!A:B,2,FALSE),VLOOKUP(G76,'H&amp;G LfL'!B:X,2,FALSE))))</f>
        <v/>
      </c>
      <c r="K76" s="237"/>
      <c r="L76" s="918" t="str">
        <f t="shared" si="18"/>
        <v/>
      </c>
      <c r="M76" s="919" t="str">
        <f t="shared" si="19"/>
        <v/>
      </c>
      <c r="N76" s="919" t="str">
        <f>IF(OR(F76="",G76=""),"",IF(OR(F76="G",F76="HG"),"",IF(F76="A",VLOOKUP(G76,'Tab 2+3 DüV_A'!A:H,6,FALSE),VLOOKUP(G76,'H&amp;G LfL'!B:U,13,FALSE))))</f>
        <v/>
      </c>
      <c r="O76" s="919" t="str">
        <f>IF(OR(F76="",G76=""),"",IF(F76="G",VLOOKUP(G76,'Tab 4+5 DüV+Abfuhr_G'!A:J,8,FALSE),IF(F76="HG",VLOOKUP(G76,'H&amp;G LfL'!B:U,14,FALSE),"")))</f>
        <v/>
      </c>
      <c r="P76" s="919" t="str">
        <f>IF(OR(F76="",G76=""),"",IF(F76="G",VLOOKUP(G76,'Tab 4+5 DüV+Abfuhr_G'!A:J,9,FALSE),IF(F76="A",VLOOKUP(G76,'Tab 2+3 DüV_A'!A:H,7,FALSE),VLOOKUP(G76,'H&amp;G LfL'!B:U,15,FALSE))))</f>
        <v/>
      </c>
      <c r="Q76" s="921" t="str">
        <f>IF(OR(F76="",G76=""),"",IF(F76="G",VLOOKUP(G76,'Tab 4+5 DüV+Abfuhr_G'!A:J,10,FALSE),IF(F76="A",VLOOKUP(G76,'Tab 2+3 DüV_A'!A:H,8,FALSE),VLOOKUP(G76,'H&amp;G LfL'!B:U,16,FALSE))))</f>
        <v/>
      </c>
      <c r="R76" s="382" t="str">
        <f t="shared" si="20"/>
        <v/>
      </c>
      <c r="S76" s="342"/>
      <c r="T76" s="472" t="str">
        <f>IF(OR(F76="",G76=""),"",IF(OR(S76="",S76="nein",F76="A",F76="HG"),"0",VLOOKUP(S76,Verfrühung!A:B,2,FALSE)))</f>
        <v/>
      </c>
      <c r="U76" s="473" t="str">
        <f>IF(OR(F76="",G76=""),"",IF(F76="G",VLOOKUP(G76,'Tab 4+5 DüV+Abfuhr_G'!A:E,5,FALSE),IF(F76="A",VLOOKUP(G76,'Tab 2+3 DüV_A'!A:L,5,FALSE),VLOOKUP(G76,'H&amp;G LfL'!B:U,11,FALSE))))</f>
        <v/>
      </c>
      <c r="V76" s="349"/>
      <c r="W76" s="245"/>
      <c r="X76" s="343" t="str">
        <f t="shared" si="21"/>
        <v/>
      </c>
      <c r="Y76" s="536"/>
      <c r="Z76" s="481" t="str">
        <f>IF(OR(F76="",G76=""),"",IF(OR(F76="A",F76="HG",Y76=""),"0",-VLOOKUP(Y76,'Tab 4+5 DüV+Abfuhr_G'!A:N,6,FALSE)))</f>
        <v/>
      </c>
      <c r="AA76" s="305"/>
      <c r="AB76" s="304" t="str">
        <f t="shared" si="22"/>
        <v/>
      </c>
      <c r="AC76" s="305"/>
      <c r="AD76" s="481" t="str">
        <f>IF(OR(F76="",G76=""),"",IF(OR(AC76="nein",AC76="",Z76="",AA76="ja",Y76="",F76="A",F76="HG",Y76=""),"0",VLOOKUP(Y76,'Tab 4+5 DüV+Abfuhr_G'!A:G,7,FALSE)))</f>
        <v/>
      </c>
      <c r="AE76" s="541"/>
      <c r="AF76" s="472" t="str">
        <f>IF(OR(F76="",G76=""),"",IF(OR(F76="",G76="",AE76=""),0,IF(AND(F76="G",Y76=""),-VLOOKUP(AE76,'Tab 7 DüV_A-VF'!A:B,2,FALSE),IF(OR(F76="A",F76="HG"),-VLOOKUP(AE76,'Tab 7 DüV_A-VF'!A:B,2,FALSE),0))))</f>
        <v/>
      </c>
      <c r="AG76" s="538"/>
      <c r="AH76" s="475" t="str">
        <f>IF(OR(F76="",G76=""),"",IF(OR(F76="",G76="",AG76=""),0,IF(AND(F76="G",Y76=""),-VLOOKUP(AG76,'Tab 7 DüV_A-ZF'!A:B,2,FALSE),IF(OR(F76="A",F76="HG"),-VLOOKUP(AG76,'Tab 7 DüV_A-ZF'!A:B,2,FALSE),0))))</f>
        <v/>
      </c>
      <c r="AI76" s="348" t="str">
        <f>IF(OR(F76="",G76=""),"",IF('N-Abschlag org. Düngung'!AJ76="",0,'N-Abschlag org. Düngung'!AJ76))</f>
        <v/>
      </c>
      <c r="AJ76" s="329" t="str">
        <f t="shared" si="23"/>
        <v/>
      </c>
      <c r="AK76" s="409" t="str">
        <f t="shared" si="24"/>
        <v/>
      </c>
      <c r="AL76" s="927" t="str">
        <f t="shared" si="25"/>
        <v/>
      </c>
      <c r="AM76" s="237"/>
      <c r="AN76" s="539" t="str">
        <f t="shared" si="26"/>
        <v/>
      </c>
      <c r="AO76" s="276"/>
      <c r="AP76" s="316"/>
      <c r="AQ76" s="316"/>
      <c r="AR76" s="234"/>
      <c r="AS76" s="234"/>
      <c r="AT76" s="234"/>
      <c r="AU76" s="234"/>
      <c r="AW76" s="235"/>
      <c r="BF76" s="235"/>
      <c r="BN76" s="235"/>
    </row>
    <row r="77" spans="1:66" s="145" customFormat="1">
      <c r="A77" s="283"/>
      <c r="B77" s="216"/>
      <c r="C77" s="287" t="str">
        <f>IF(B77="","",VLOOKUP(B77,Schlagliste!B:D,2,FALSE))</f>
        <v/>
      </c>
      <c r="D77" s="286" t="str">
        <f>IF(B77="","",VLOOKUP(B77,Schlagliste!B:D,3,FALSE))</f>
        <v/>
      </c>
      <c r="E77" s="501" t="str">
        <f>IF(B77="","",VLOOKUP(B77,Schlagliste!B:E,4,FALSE))</f>
        <v/>
      </c>
      <c r="F77" s="236"/>
      <c r="G77" s="217"/>
      <c r="H77" s="477" t="str">
        <f>IF(OR(G77="",F77=""),"",IF(AND(C77="ja",LEFT(G77,5)="ZF n."),0,(IF(F77="G",VLOOKUP(G77,'Tab 4+5 DüV+Abfuhr_G'!A:C,3,FALSE),IF(F77="A",VLOOKUP(G77,'Tab 2+3 DüV_A'!A:C,3,FALSE),VLOOKUP(G77,'H&amp;G LfL'!B:U,9,FALSE))))))</f>
        <v/>
      </c>
      <c r="I77" s="243" t="str">
        <f>IF(OR(F77="",G77=""),"",IF(F77="G",VLOOKUP(G77,'Tab 4+5 DüV+Abfuhr_G'!A:D,4,FALSE),IF(F77="A",VLOOKUP(G77,'Tab 2+3 DüV_A'!A:D,4,FALSE),VLOOKUP(G77,'H&amp;G LfL'!B:U,10,FALSE))))</f>
        <v/>
      </c>
      <c r="J77" s="341" t="str">
        <f>IF(OR(F77="",G77=""),"",IF(F77="G",VLOOKUP(G77,'Tab 4+5 DüV+Abfuhr_G'!A:B,2,FALSE),IF(F77="A",VLOOKUP(G77,'Tab 2+3 DüV_A'!A:B,2,FALSE),VLOOKUP(G77,'H&amp;G LfL'!B:X,2,FALSE))))</f>
        <v/>
      </c>
      <c r="K77" s="237"/>
      <c r="L77" s="918" t="str">
        <f t="shared" si="18"/>
        <v/>
      </c>
      <c r="M77" s="919" t="str">
        <f t="shared" si="19"/>
        <v/>
      </c>
      <c r="N77" s="919" t="str">
        <f>IF(OR(F77="",G77=""),"",IF(OR(F77="G",F77="HG"),"",IF(F77="A",VLOOKUP(G77,'Tab 2+3 DüV_A'!A:H,6,FALSE),VLOOKUP(G77,'H&amp;G LfL'!B:U,13,FALSE))))</f>
        <v/>
      </c>
      <c r="O77" s="919" t="str">
        <f>IF(OR(F77="",G77=""),"",IF(F77="G",VLOOKUP(G77,'Tab 4+5 DüV+Abfuhr_G'!A:J,8,FALSE),IF(F77="HG",VLOOKUP(G77,'H&amp;G LfL'!B:U,14,FALSE),"")))</f>
        <v/>
      </c>
      <c r="P77" s="919" t="str">
        <f>IF(OR(F77="",G77=""),"",IF(F77="G",VLOOKUP(G77,'Tab 4+5 DüV+Abfuhr_G'!A:J,9,FALSE),IF(F77="A",VLOOKUP(G77,'Tab 2+3 DüV_A'!A:H,7,FALSE),VLOOKUP(G77,'H&amp;G LfL'!B:U,15,FALSE))))</f>
        <v/>
      </c>
      <c r="Q77" s="921" t="str">
        <f>IF(OR(F77="",G77=""),"",IF(F77="G",VLOOKUP(G77,'Tab 4+5 DüV+Abfuhr_G'!A:J,10,FALSE),IF(F77="A",VLOOKUP(G77,'Tab 2+3 DüV_A'!A:H,8,FALSE),VLOOKUP(G77,'H&amp;G LfL'!B:U,16,FALSE))))</f>
        <v/>
      </c>
      <c r="R77" s="382" t="str">
        <f t="shared" si="20"/>
        <v/>
      </c>
      <c r="S77" s="342"/>
      <c r="T77" s="472" t="str">
        <f>IF(OR(F77="",G77=""),"",IF(OR(S77="",S77="nein",F77="A",F77="HG"),"0",VLOOKUP(S77,Verfrühung!A:B,2,FALSE)))</f>
        <v/>
      </c>
      <c r="U77" s="473" t="str">
        <f>IF(OR(F77="",G77=""),"",IF(F77="G",VLOOKUP(G77,'Tab 4+5 DüV+Abfuhr_G'!A:E,5,FALSE),IF(F77="A",VLOOKUP(G77,'Tab 2+3 DüV_A'!A:L,5,FALSE),VLOOKUP(G77,'H&amp;G LfL'!B:U,11,FALSE))))</f>
        <v/>
      </c>
      <c r="V77" s="349"/>
      <c r="W77" s="245"/>
      <c r="X77" s="343" t="str">
        <f t="shared" si="21"/>
        <v/>
      </c>
      <c r="Y77" s="536"/>
      <c r="Z77" s="481" t="str">
        <f>IF(OR(F77="",G77=""),"",IF(OR(F77="A",F77="HG",Y77=""),"0",-VLOOKUP(Y77,'Tab 4+5 DüV+Abfuhr_G'!A:N,6,FALSE)))</f>
        <v/>
      </c>
      <c r="AA77" s="305"/>
      <c r="AB77" s="304" t="str">
        <f t="shared" si="22"/>
        <v/>
      </c>
      <c r="AC77" s="305"/>
      <c r="AD77" s="481" t="str">
        <f>IF(OR(F77="",G77=""),"",IF(OR(AC77="nein",AC77="",Z77="",AA77="ja",Y77="",F77="A",F77="HG",Y77=""),"0",VLOOKUP(Y77,'Tab 4+5 DüV+Abfuhr_G'!A:G,7,FALSE)))</f>
        <v/>
      </c>
      <c r="AE77" s="541"/>
      <c r="AF77" s="472" t="str">
        <f>IF(OR(F77="",G77=""),"",IF(OR(F77="",G77="",AE77=""),0,IF(AND(F77="G",Y77=""),-VLOOKUP(AE77,'Tab 7 DüV_A-VF'!A:B,2,FALSE),IF(OR(F77="A",F77="HG"),-VLOOKUP(AE77,'Tab 7 DüV_A-VF'!A:B,2,FALSE),0))))</f>
        <v/>
      </c>
      <c r="AG77" s="538"/>
      <c r="AH77" s="475" t="str">
        <f>IF(OR(F77="",G77=""),"",IF(OR(F77="",G77="",AG77=""),0,IF(AND(F77="G",Y77=""),-VLOOKUP(AG77,'Tab 7 DüV_A-ZF'!A:B,2,FALSE),IF(OR(F77="A",F77="HG"),-VLOOKUP(AG77,'Tab 7 DüV_A-ZF'!A:B,2,FALSE),0))))</f>
        <v/>
      </c>
      <c r="AI77" s="348" t="str">
        <f>IF(OR(F77="",G77=""),"",IF('N-Abschlag org. Düngung'!AJ77="",0,'N-Abschlag org. Düngung'!AJ77))</f>
        <v/>
      </c>
      <c r="AJ77" s="329" t="str">
        <f t="shared" si="23"/>
        <v/>
      </c>
      <c r="AK77" s="409" t="str">
        <f t="shared" si="24"/>
        <v/>
      </c>
      <c r="AL77" s="927" t="str">
        <f t="shared" si="25"/>
        <v/>
      </c>
      <c r="AM77" s="237"/>
      <c r="AN77" s="539" t="str">
        <f t="shared" si="26"/>
        <v/>
      </c>
      <c r="AO77" s="276"/>
      <c r="AP77" s="316"/>
      <c r="AQ77" s="316"/>
      <c r="AR77" s="234"/>
      <c r="AS77" s="234"/>
      <c r="AT77" s="234"/>
      <c r="AU77" s="234"/>
      <c r="AW77" s="235"/>
      <c r="BF77" s="235"/>
      <c r="BN77" s="235"/>
    </row>
    <row r="78" spans="1:66" s="145" customFormat="1">
      <c r="A78" s="283"/>
      <c r="B78" s="216"/>
      <c r="C78" s="287" t="str">
        <f>IF(B78="","",VLOOKUP(B78,Schlagliste!B:D,2,FALSE))</f>
        <v/>
      </c>
      <c r="D78" s="286" t="str">
        <f>IF(B78="","",VLOOKUP(B78,Schlagliste!B:D,3,FALSE))</f>
        <v/>
      </c>
      <c r="E78" s="501" t="str">
        <f>IF(B78="","",VLOOKUP(B78,Schlagliste!B:E,4,FALSE))</f>
        <v/>
      </c>
      <c r="F78" s="236"/>
      <c r="G78" s="217"/>
      <c r="H78" s="477" t="str">
        <f>IF(OR(G78="",F78=""),"",IF(AND(C78="ja",LEFT(G78,5)="ZF n."),0,(IF(F78="G",VLOOKUP(G78,'Tab 4+5 DüV+Abfuhr_G'!A:C,3,FALSE),IF(F78="A",VLOOKUP(G78,'Tab 2+3 DüV_A'!A:C,3,FALSE),VLOOKUP(G78,'H&amp;G LfL'!B:U,9,FALSE))))))</f>
        <v/>
      </c>
      <c r="I78" s="243" t="str">
        <f>IF(OR(F78="",G78=""),"",IF(F78="G",VLOOKUP(G78,'Tab 4+5 DüV+Abfuhr_G'!A:D,4,FALSE),IF(F78="A",VLOOKUP(G78,'Tab 2+3 DüV_A'!A:D,4,FALSE),VLOOKUP(G78,'H&amp;G LfL'!B:U,10,FALSE))))</f>
        <v/>
      </c>
      <c r="J78" s="341" t="str">
        <f>IF(OR(F78="",G78=""),"",IF(F78="G",VLOOKUP(G78,'Tab 4+5 DüV+Abfuhr_G'!A:B,2,FALSE),IF(F78="A",VLOOKUP(G78,'Tab 2+3 DüV_A'!A:B,2,FALSE),VLOOKUP(G78,'H&amp;G LfL'!B:X,2,FALSE))))</f>
        <v/>
      </c>
      <c r="K78" s="237"/>
      <c r="L78" s="918" t="str">
        <f t="shared" si="18"/>
        <v/>
      </c>
      <c r="M78" s="919" t="str">
        <f t="shared" si="19"/>
        <v/>
      </c>
      <c r="N78" s="919" t="str">
        <f>IF(OR(F78="",G78=""),"",IF(OR(F78="G",F78="HG"),"",IF(F78="A",VLOOKUP(G78,'Tab 2+3 DüV_A'!A:H,6,FALSE),VLOOKUP(G78,'H&amp;G LfL'!B:U,13,FALSE))))</f>
        <v/>
      </c>
      <c r="O78" s="919" t="str">
        <f>IF(OR(F78="",G78=""),"",IF(F78="G",VLOOKUP(G78,'Tab 4+5 DüV+Abfuhr_G'!A:J,8,FALSE),IF(F78="HG",VLOOKUP(G78,'H&amp;G LfL'!B:U,14,FALSE),"")))</f>
        <v/>
      </c>
      <c r="P78" s="919" t="str">
        <f>IF(OR(F78="",G78=""),"",IF(F78="G",VLOOKUP(G78,'Tab 4+5 DüV+Abfuhr_G'!A:J,9,FALSE),IF(F78="A",VLOOKUP(G78,'Tab 2+3 DüV_A'!A:H,7,FALSE),VLOOKUP(G78,'H&amp;G LfL'!B:U,15,FALSE))))</f>
        <v/>
      </c>
      <c r="Q78" s="921" t="str">
        <f>IF(OR(F78="",G78=""),"",IF(F78="G",VLOOKUP(G78,'Tab 4+5 DüV+Abfuhr_G'!A:J,10,FALSE),IF(F78="A",VLOOKUP(G78,'Tab 2+3 DüV_A'!A:H,8,FALSE),VLOOKUP(G78,'H&amp;G LfL'!B:U,16,FALSE))))</f>
        <v/>
      </c>
      <c r="R78" s="382" t="str">
        <f t="shared" si="20"/>
        <v/>
      </c>
      <c r="S78" s="342"/>
      <c r="T78" s="472" t="str">
        <f>IF(OR(F78="",G78=""),"",IF(OR(S78="",S78="nein",F78="A",F78="HG"),"0",VLOOKUP(S78,Verfrühung!A:B,2,FALSE)))</f>
        <v/>
      </c>
      <c r="U78" s="473" t="str">
        <f>IF(OR(F78="",G78=""),"",IF(F78="G",VLOOKUP(G78,'Tab 4+5 DüV+Abfuhr_G'!A:E,5,FALSE),IF(F78="A",VLOOKUP(G78,'Tab 2+3 DüV_A'!A:L,5,FALSE),VLOOKUP(G78,'H&amp;G LfL'!B:U,11,FALSE))))</f>
        <v/>
      </c>
      <c r="V78" s="349"/>
      <c r="W78" s="245"/>
      <c r="X78" s="343" t="str">
        <f t="shared" si="21"/>
        <v/>
      </c>
      <c r="Y78" s="536"/>
      <c r="Z78" s="481" t="str">
        <f>IF(OR(F78="",G78=""),"",IF(OR(F78="A",F78="HG",Y78=""),"0",-VLOOKUP(Y78,'Tab 4+5 DüV+Abfuhr_G'!A:N,6,FALSE)))</f>
        <v/>
      </c>
      <c r="AA78" s="305"/>
      <c r="AB78" s="304" t="str">
        <f t="shared" si="22"/>
        <v/>
      </c>
      <c r="AC78" s="305"/>
      <c r="AD78" s="481" t="str">
        <f>IF(OR(F78="",G78=""),"",IF(OR(AC78="nein",AC78="",Z78="",AA78="ja",Y78="",F78="A",F78="HG",Y78=""),"0",VLOOKUP(Y78,'Tab 4+5 DüV+Abfuhr_G'!A:G,7,FALSE)))</f>
        <v/>
      </c>
      <c r="AE78" s="541"/>
      <c r="AF78" s="472" t="str">
        <f>IF(OR(F78="",G78=""),"",IF(OR(F78="",G78="",AE78=""),0,IF(AND(F78="G",Y78=""),-VLOOKUP(AE78,'Tab 7 DüV_A-VF'!A:B,2,FALSE),IF(OR(F78="A",F78="HG"),-VLOOKUP(AE78,'Tab 7 DüV_A-VF'!A:B,2,FALSE),0))))</f>
        <v/>
      </c>
      <c r="AG78" s="538"/>
      <c r="AH78" s="475" t="str">
        <f>IF(OR(F78="",G78=""),"",IF(OR(F78="",G78="",AG78=""),0,IF(AND(F78="G",Y78=""),-VLOOKUP(AG78,'Tab 7 DüV_A-ZF'!A:B,2,FALSE),IF(OR(F78="A",F78="HG"),-VLOOKUP(AG78,'Tab 7 DüV_A-ZF'!A:B,2,FALSE),0))))</f>
        <v/>
      </c>
      <c r="AI78" s="348" t="str">
        <f>IF(OR(F78="",G78=""),"",IF('N-Abschlag org. Düngung'!AJ78="",0,'N-Abschlag org. Düngung'!AJ78))</f>
        <v/>
      </c>
      <c r="AJ78" s="329" t="str">
        <f t="shared" si="23"/>
        <v/>
      </c>
      <c r="AK78" s="409" t="str">
        <f t="shared" si="24"/>
        <v/>
      </c>
      <c r="AL78" s="927" t="str">
        <f t="shared" si="25"/>
        <v/>
      </c>
      <c r="AM78" s="237"/>
      <c r="AN78" s="539" t="str">
        <f t="shared" si="26"/>
        <v/>
      </c>
      <c r="AO78" s="276"/>
      <c r="AP78" s="316"/>
      <c r="AQ78" s="316"/>
      <c r="AR78" s="234"/>
      <c r="AS78" s="234"/>
      <c r="AT78" s="234"/>
      <c r="AU78" s="234"/>
      <c r="AW78" s="235"/>
      <c r="BF78" s="235"/>
      <c r="BN78" s="235"/>
    </row>
    <row r="79" spans="1:66" s="145" customFormat="1">
      <c r="A79" s="283"/>
      <c r="B79" s="216"/>
      <c r="C79" s="287" t="str">
        <f>IF(B79="","",VLOOKUP(B79,Schlagliste!B:D,2,FALSE))</f>
        <v/>
      </c>
      <c r="D79" s="286" t="str">
        <f>IF(B79="","",VLOOKUP(B79,Schlagliste!B:D,3,FALSE))</f>
        <v/>
      </c>
      <c r="E79" s="501" t="str">
        <f>IF(B79="","",VLOOKUP(B79,Schlagliste!B:E,4,FALSE))</f>
        <v/>
      </c>
      <c r="F79" s="236"/>
      <c r="G79" s="217"/>
      <c r="H79" s="477" t="str">
        <f>IF(OR(G79="",F79=""),"",IF(AND(C79="ja",LEFT(G79,5)="ZF n."),0,(IF(F79="G",VLOOKUP(G79,'Tab 4+5 DüV+Abfuhr_G'!A:C,3,FALSE),IF(F79="A",VLOOKUP(G79,'Tab 2+3 DüV_A'!A:C,3,FALSE),VLOOKUP(G79,'H&amp;G LfL'!B:U,9,FALSE))))))</f>
        <v/>
      </c>
      <c r="I79" s="243" t="str">
        <f>IF(OR(F79="",G79=""),"",IF(F79="G",VLOOKUP(G79,'Tab 4+5 DüV+Abfuhr_G'!A:D,4,FALSE),IF(F79="A",VLOOKUP(G79,'Tab 2+3 DüV_A'!A:D,4,FALSE),VLOOKUP(G79,'H&amp;G LfL'!B:U,10,FALSE))))</f>
        <v/>
      </c>
      <c r="J79" s="341" t="str">
        <f>IF(OR(F79="",G79=""),"",IF(F79="G",VLOOKUP(G79,'Tab 4+5 DüV+Abfuhr_G'!A:B,2,FALSE),IF(F79="A",VLOOKUP(G79,'Tab 2+3 DüV_A'!A:B,2,FALSE),VLOOKUP(G79,'H&amp;G LfL'!B:X,2,FALSE))))</f>
        <v/>
      </c>
      <c r="K79" s="237"/>
      <c r="L79" s="918" t="str">
        <f t="shared" si="18"/>
        <v/>
      </c>
      <c r="M79" s="919" t="str">
        <f t="shared" si="19"/>
        <v/>
      </c>
      <c r="N79" s="919" t="str">
        <f>IF(OR(F79="",G79=""),"",IF(OR(F79="G",F79="HG"),"",IF(F79="A",VLOOKUP(G79,'Tab 2+3 DüV_A'!A:H,6,FALSE),VLOOKUP(G79,'H&amp;G LfL'!B:U,13,FALSE))))</f>
        <v/>
      </c>
      <c r="O79" s="919" t="str">
        <f>IF(OR(F79="",G79=""),"",IF(F79="G",VLOOKUP(G79,'Tab 4+5 DüV+Abfuhr_G'!A:J,8,FALSE),IF(F79="HG",VLOOKUP(G79,'H&amp;G LfL'!B:U,14,FALSE),"")))</f>
        <v/>
      </c>
      <c r="P79" s="919" t="str">
        <f>IF(OR(F79="",G79=""),"",IF(F79="G",VLOOKUP(G79,'Tab 4+5 DüV+Abfuhr_G'!A:J,9,FALSE),IF(F79="A",VLOOKUP(G79,'Tab 2+3 DüV_A'!A:H,7,FALSE),VLOOKUP(G79,'H&amp;G LfL'!B:U,15,FALSE))))</f>
        <v/>
      </c>
      <c r="Q79" s="921" t="str">
        <f>IF(OR(F79="",G79=""),"",IF(F79="G",VLOOKUP(G79,'Tab 4+5 DüV+Abfuhr_G'!A:J,10,FALSE),IF(F79="A",VLOOKUP(G79,'Tab 2+3 DüV_A'!A:H,8,FALSE),VLOOKUP(G79,'H&amp;G LfL'!B:U,16,FALSE))))</f>
        <v/>
      </c>
      <c r="R79" s="382" t="str">
        <f t="shared" si="20"/>
        <v/>
      </c>
      <c r="S79" s="342"/>
      <c r="T79" s="472" t="str">
        <f>IF(OR(F79="",G79=""),"",IF(OR(S79="",S79="nein",F79="A",F79="HG"),"0",VLOOKUP(S79,Verfrühung!A:B,2,FALSE)))</f>
        <v/>
      </c>
      <c r="U79" s="473" t="str">
        <f>IF(OR(F79="",G79=""),"",IF(F79="G",VLOOKUP(G79,'Tab 4+5 DüV+Abfuhr_G'!A:E,5,FALSE),IF(F79="A",VLOOKUP(G79,'Tab 2+3 DüV_A'!A:L,5,FALSE),VLOOKUP(G79,'H&amp;G LfL'!B:U,11,FALSE))))</f>
        <v/>
      </c>
      <c r="V79" s="349"/>
      <c r="W79" s="245"/>
      <c r="X79" s="343" t="str">
        <f t="shared" si="21"/>
        <v/>
      </c>
      <c r="Y79" s="536"/>
      <c r="Z79" s="481" t="str">
        <f>IF(OR(F79="",G79=""),"",IF(OR(F79="A",F79="HG",Y79=""),"0",-VLOOKUP(Y79,'Tab 4+5 DüV+Abfuhr_G'!A:N,6,FALSE)))</f>
        <v/>
      </c>
      <c r="AA79" s="305"/>
      <c r="AB79" s="304" t="str">
        <f t="shared" si="22"/>
        <v/>
      </c>
      <c r="AC79" s="305"/>
      <c r="AD79" s="481" t="str">
        <f>IF(OR(F79="",G79=""),"",IF(OR(AC79="nein",AC79="",Z79="",AA79="ja",Y79="",F79="A",F79="HG",Y79=""),"0",VLOOKUP(Y79,'Tab 4+5 DüV+Abfuhr_G'!A:G,7,FALSE)))</f>
        <v/>
      </c>
      <c r="AE79" s="541"/>
      <c r="AF79" s="472" t="str">
        <f>IF(OR(F79="",G79=""),"",IF(OR(F79="",G79="",AE79=""),0,IF(AND(F79="G",Y79=""),-VLOOKUP(AE79,'Tab 7 DüV_A-VF'!A:B,2,FALSE),IF(OR(F79="A",F79="HG"),-VLOOKUP(AE79,'Tab 7 DüV_A-VF'!A:B,2,FALSE),0))))</f>
        <v/>
      </c>
      <c r="AG79" s="538"/>
      <c r="AH79" s="475" t="str">
        <f>IF(OR(F79="",G79=""),"",IF(OR(F79="",G79="",AG79=""),0,IF(AND(F79="G",Y79=""),-VLOOKUP(AG79,'Tab 7 DüV_A-ZF'!A:B,2,FALSE),IF(OR(F79="A",F79="HG"),-VLOOKUP(AG79,'Tab 7 DüV_A-ZF'!A:B,2,FALSE),0))))</f>
        <v/>
      </c>
      <c r="AI79" s="348" t="str">
        <f>IF(OR(F79="",G79=""),"",IF('N-Abschlag org. Düngung'!AJ79="",0,'N-Abschlag org. Düngung'!AJ79))</f>
        <v/>
      </c>
      <c r="AJ79" s="329" t="str">
        <f t="shared" si="23"/>
        <v/>
      </c>
      <c r="AK79" s="409" t="str">
        <f t="shared" si="24"/>
        <v/>
      </c>
      <c r="AL79" s="927" t="str">
        <f t="shared" si="25"/>
        <v/>
      </c>
      <c r="AM79" s="237"/>
      <c r="AN79" s="539" t="str">
        <f t="shared" si="26"/>
        <v/>
      </c>
      <c r="AO79" s="276"/>
      <c r="AP79" s="316"/>
      <c r="AQ79" s="316"/>
      <c r="AR79" s="234"/>
      <c r="AS79" s="234"/>
      <c r="AT79" s="234"/>
      <c r="AU79" s="234"/>
      <c r="AW79" s="235"/>
      <c r="BF79" s="235"/>
      <c r="BN79" s="235"/>
    </row>
    <row r="80" spans="1:66" s="145" customFormat="1">
      <c r="A80" s="283"/>
      <c r="B80" s="216"/>
      <c r="C80" s="287" t="str">
        <f>IF(B80="","",VLOOKUP(B80,Schlagliste!B:D,2,FALSE))</f>
        <v/>
      </c>
      <c r="D80" s="286" t="str">
        <f>IF(B80="","",VLOOKUP(B80,Schlagliste!B:D,3,FALSE))</f>
        <v/>
      </c>
      <c r="E80" s="501" t="str">
        <f>IF(B80="","",VLOOKUP(B80,Schlagliste!B:E,4,FALSE))</f>
        <v/>
      </c>
      <c r="F80" s="236"/>
      <c r="G80" s="217"/>
      <c r="H80" s="477" t="str">
        <f>IF(OR(G80="",F80=""),"",IF(AND(C80="ja",LEFT(G80,5)="ZF n."),0,(IF(F80="G",VLOOKUP(G80,'Tab 4+5 DüV+Abfuhr_G'!A:C,3,FALSE),IF(F80="A",VLOOKUP(G80,'Tab 2+3 DüV_A'!A:C,3,FALSE),VLOOKUP(G80,'H&amp;G LfL'!B:U,9,FALSE))))))</f>
        <v/>
      </c>
      <c r="I80" s="243" t="str">
        <f>IF(OR(F80="",G80=""),"",IF(F80="G",VLOOKUP(G80,'Tab 4+5 DüV+Abfuhr_G'!A:D,4,FALSE),IF(F80="A",VLOOKUP(G80,'Tab 2+3 DüV_A'!A:D,4,FALSE),VLOOKUP(G80,'H&amp;G LfL'!B:U,10,FALSE))))</f>
        <v/>
      </c>
      <c r="J80" s="341" t="str">
        <f>IF(OR(F80="",G80=""),"",IF(F80="G",VLOOKUP(G80,'Tab 4+5 DüV+Abfuhr_G'!A:B,2,FALSE),IF(F80="A",VLOOKUP(G80,'Tab 2+3 DüV_A'!A:B,2,FALSE),VLOOKUP(G80,'H&amp;G LfL'!B:X,2,FALSE))))</f>
        <v/>
      </c>
      <c r="K80" s="237"/>
      <c r="L80" s="918" t="str">
        <f t="shared" si="18"/>
        <v/>
      </c>
      <c r="M80" s="919" t="str">
        <f t="shared" si="19"/>
        <v/>
      </c>
      <c r="N80" s="919" t="str">
        <f>IF(OR(F80="",G80=""),"",IF(OR(F80="G",F80="HG"),"",IF(F80="A",VLOOKUP(G80,'Tab 2+3 DüV_A'!A:H,6,FALSE),VLOOKUP(G80,'H&amp;G LfL'!B:U,13,FALSE))))</f>
        <v/>
      </c>
      <c r="O80" s="919" t="str">
        <f>IF(OR(F80="",G80=""),"",IF(F80="G",VLOOKUP(G80,'Tab 4+5 DüV+Abfuhr_G'!A:J,8,FALSE),IF(F80="HG",VLOOKUP(G80,'H&amp;G LfL'!B:U,14,FALSE),"")))</f>
        <v/>
      </c>
      <c r="P80" s="919" t="str">
        <f>IF(OR(F80="",G80=""),"",IF(F80="G",VLOOKUP(G80,'Tab 4+5 DüV+Abfuhr_G'!A:J,9,FALSE),IF(F80="A",VLOOKUP(G80,'Tab 2+3 DüV_A'!A:H,7,FALSE),VLOOKUP(G80,'H&amp;G LfL'!B:U,15,FALSE))))</f>
        <v/>
      </c>
      <c r="Q80" s="921" t="str">
        <f>IF(OR(F80="",G80=""),"",IF(F80="G",VLOOKUP(G80,'Tab 4+5 DüV+Abfuhr_G'!A:J,10,FALSE),IF(F80="A",VLOOKUP(G80,'Tab 2+3 DüV_A'!A:H,8,FALSE),VLOOKUP(G80,'H&amp;G LfL'!B:U,16,FALSE))))</f>
        <v/>
      </c>
      <c r="R80" s="382" t="str">
        <f t="shared" si="20"/>
        <v/>
      </c>
      <c r="S80" s="342"/>
      <c r="T80" s="472" t="str">
        <f>IF(OR(F80="",G80=""),"",IF(OR(S80="",S80="nein",F80="A",F80="HG"),"0",VLOOKUP(S80,Verfrühung!A:B,2,FALSE)))</f>
        <v/>
      </c>
      <c r="U80" s="473" t="str">
        <f>IF(OR(F80="",G80=""),"",IF(F80="G",VLOOKUP(G80,'Tab 4+5 DüV+Abfuhr_G'!A:E,5,FALSE),IF(F80="A",VLOOKUP(G80,'Tab 2+3 DüV_A'!A:L,5,FALSE),VLOOKUP(G80,'H&amp;G LfL'!B:U,11,FALSE))))</f>
        <v/>
      </c>
      <c r="V80" s="349"/>
      <c r="W80" s="245"/>
      <c r="X80" s="343" t="str">
        <f t="shared" si="21"/>
        <v/>
      </c>
      <c r="Y80" s="536"/>
      <c r="Z80" s="481" t="str">
        <f>IF(OR(F80="",G80=""),"",IF(OR(F80="A",F80="HG",Y80=""),"0",-VLOOKUP(Y80,'Tab 4+5 DüV+Abfuhr_G'!A:N,6,FALSE)))</f>
        <v/>
      </c>
      <c r="AA80" s="305"/>
      <c r="AB80" s="304" t="str">
        <f t="shared" si="22"/>
        <v/>
      </c>
      <c r="AC80" s="305"/>
      <c r="AD80" s="481" t="str">
        <f>IF(OR(F80="",G80=""),"",IF(OR(AC80="nein",AC80="",Z80="",AA80="ja",Y80="",F80="A",F80="HG",Y80=""),"0",VLOOKUP(Y80,'Tab 4+5 DüV+Abfuhr_G'!A:G,7,FALSE)))</f>
        <v/>
      </c>
      <c r="AE80" s="541"/>
      <c r="AF80" s="472" t="str">
        <f>IF(OR(F80="",G80=""),"",IF(OR(F80="",G80="",AE80=""),0,IF(AND(F80="G",Y80=""),-VLOOKUP(AE80,'Tab 7 DüV_A-VF'!A:B,2,FALSE),IF(OR(F80="A",F80="HG"),-VLOOKUP(AE80,'Tab 7 DüV_A-VF'!A:B,2,FALSE),0))))</f>
        <v/>
      </c>
      <c r="AG80" s="538"/>
      <c r="AH80" s="475" t="str">
        <f>IF(OR(F80="",G80=""),"",IF(OR(F80="",G80="",AG80=""),0,IF(AND(F80="G",Y80=""),-VLOOKUP(AG80,'Tab 7 DüV_A-ZF'!A:B,2,FALSE),IF(OR(F80="A",F80="HG"),-VLOOKUP(AG80,'Tab 7 DüV_A-ZF'!A:B,2,FALSE),0))))</f>
        <v/>
      </c>
      <c r="AI80" s="348" t="str">
        <f>IF(OR(F80="",G80=""),"",IF('N-Abschlag org. Düngung'!AJ80="",0,'N-Abschlag org. Düngung'!AJ80))</f>
        <v/>
      </c>
      <c r="AJ80" s="329" t="str">
        <f t="shared" si="23"/>
        <v/>
      </c>
      <c r="AK80" s="409" t="str">
        <f t="shared" si="24"/>
        <v/>
      </c>
      <c r="AL80" s="927" t="str">
        <f t="shared" si="25"/>
        <v/>
      </c>
      <c r="AM80" s="237"/>
      <c r="AN80" s="539" t="str">
        <f t="shared" si="26"/>
        <v/>
      </c>
      <c r="AO80" s="276"/>
      <c r="AP80" s="316"/>
      <c r="AQ80" s="316"/>
      <c r="AR80" s="234"/>
      <c r="AS80" s="234"/>
      <c r="AT80" s="234"/>
      <c r="AU80" s="234"/>
      <c r="AW80" s="235"/>
      <c r="BF80" s="235"/>
      <c r="BN80" s="235"/>
    </row>
    <row r="81" spans="1:66" s="145" customFormat="1">
      <c r="A81" s="283"/>
      <c r="B81" s="216"/>
      <c r="C81" s="287" t="str">
        <f>IF(B81="","",VLOOKUP(B81,Schlagliste!B:D,2,FALSE))</f>
        <v/>
      </c>
      <c r="D81" s="286" t="str">
        <f>IF(B81="","",VLOOKUP(B81,Schlagliste!B:D,3,FALSE))</f>
        <v/>
      </c>
      <c r="E81" s="501" t="str">
        <f>IF(B81="","",VLOOKUP(B81,Schlagliste!B:E,4,FALSE))</f>
        <v/>
      </c>
      <c r="F81" s="236"/>
      <c r="G81" s="217"/>
      <c r="H81" s="477" t="str">
        <f>IF(OR(G81="",F81=""),"",IF(AND(C81="ja",LEFT(G81,5)="ZF n."),0,(IF(F81="G",VLOOKUP(G81,'Tab 4+5 DüV+Abfuhr_G'!A:C,3,FALSE),IF(F81="A",VLOOKUP(G81,'Tab 2+3 DüV_A'!A:C,3,FALSE),VLOOKUP(G81,'H&amp;G LfL'!B:U,9,FALSE))))))</f>
        <v/>
      </c>
      <c r="I81" s="243" t="str">
        <f>IF(OR(F81="",G81=""),"",IF(F81="G",VLOOKUP(G81,'Tab 4+5 DüV+Abfuhr_G'!A:D,4,FALSE),IF(F81="A",VLOOKUP(G81,'Tab 2+3 DüV_A'!A:D,4,FALSE),VLOOKUP(G81,'H&amp;G LfL'!B:U,10,FALSE))))</f>
        <v/>
      </c>
      <c r="J81" s="341" t="str">
        <f>IF(OR(F81="",G81=""),"",IF(F81="G",VLOOKUP(G81,'Tab 4+5 DüV+Abfuhr_G'!A:B,2,FALSE),IF(F81="A",VLOOKUP(G81,'Tab 2+3 DüV_A'!A:B,2,FALSE),VLOOKUP(G81,'H&amp;G LfL'!B:X,2,FALSE))))</f>
        <v/>
      </c>
      <c r="K81" s="237"/>
      <c r="L81" s="918" t="str">
        <f t="shared" si="18"/>
        <v/>
      </c>
      <c r="M81" s="919" t="str">
        <f t="shared" si="19"/>
        <v/>
      </c>
      <c r="N81" s="919" t="str">
        <f>IF(OR(F81="",G81=""),"",IF(OR(F81="G",F81="HG"),"",IF(F81="A",VLOOKUP(G81,'Tab 2+3 DüV_A'!A:H,6,FALSE),VLOOKUP(G81,'H&amp;G LfL'!B:U,13,FALSE))))</f>
        <v/>
      </c>
      <c r="O81" s="919" t="str">
        <f>IF(OR(F81="",G81=""),"",IF(F81="G",VLOOKUP(G81,'Tab 4+5 DüV+Abfuhr_G'!A:J,8,FALSE),IF(F81="HG",VLOOKUP(G81,'H&amp;G LfL'!B:U,14,FALSE),"")))</f>
        <v/>
      </c>
      <c r="P81" s="919" t="str">
        <f>IF(OR(F81="",G81=""),"",IF(F81="G",VLOOKUP(G81,'Tab 4+5 DüV+Abfuhr_G'!A:J,9,FALSE),IF(F81="A",VLOOKUP(G81,'Tab 2+3 DüV_A'!A:H,7,FALSE),VLOOKUP(G81,'H&amp;G LfL'!B:U,15,FALSE))))</f>
        <v/>
      </c>
      <c r="Q81" s="921" t="str">
        <f>IF(OR(F81="",G81=""),"",IF(F81="G",VLOOKUP(G81,'Tab 4+5 DüV+Abfuhr_G'!A:J,10,FALSE),IF(F81="A",VLOOKUP(G81,'Tab 2+3 DüV_A'!A:H,8,FALSE),VLOOKUP(G81,'H&amp;G LfL'!B:U,16,FALSE))))</f>
        <v/>
      </c>
      <c r="R81" s="382" t="str">
        <f t="shared" si="20"/>
        <v/>
      </c>
      <c r="S81" s="342"/>
      <c r="T81" s="472" t="str">
        <f>IF(OR(F81="",G81=""),"",IF(OR(S81="",S81="nein",F81="A",F81="HG"),"0",VLOOKUP(S81,Verfrühung!A:B,2,FALSE)))</f>
        <v/>
      </c>
      <c r="U81" s="473" t="str">
        <f>IF(OR(F81="",G81=""),"",IF(F81="G",VLOOKUP(G81,'Tab 4+5 DüV+Abfuhr_G'!A:E,5,FALSE),IF(F81="A",VLOOKUP(G81,'Tab 2+3 DüV_A'!A:L,5,FALSE),VLOOKUP(G81,'H&amp;G LfL'!B:U,11,FALSE))))</f>
        <v/>
      </c>
      <c r="V81" s="349"/>
      <c r="W81" s="245"/>
      <c r="X81" s="343" t="str">
        <f t="shared" si="21"/>
        <v/>
      </c>
      <c r="Y81" s="536"/>
      <c r="Z81" s="481" t="str">
        <f>IF(OR(F81="",G81=""),"",IF(OR(F81="A",F81="HG",Y81=""),"0",-VLOOKUP(Y81,'Tab 4+5 DüV+Abfuhr_G'!A:N,6,FALSE)))</f>
        <v/>
      </c>
      <c r="AA81" s="305"/>
      <c r="AB81" s="304" t="str">
        <f t="shared" si="22"/>
        <v/>
      </c>
      <c r="AC81" s="305"/>
      <c r="AD81" s="481" t="str">
        <f>IF(OR(F81="",G81=""),"",IF(OR(AC81="nein",AC81="",Z81="",AA81="ja",Y81="",F81="A",F81="HG",Y81=""),"0",VLOOKUP(Y81,'Tab 4+5 DüV+Abfuhr_G'!A:G,7,FALSE)))</f>
        <v/>
      </c>
      <c r="AE81" s="541"/>
      <c r="AF81" s="472" t="str">
        <f>IF(OR(F81="",G81=""),"",IF(OR(F81="",G81="",AE81=""),0,IF(AND(F81="G",Y81=""),-VLOOKUP(AE81,'Tab 7 DüV_A-VF'!A:B,2,FALSE),IF(OR(F81="A",F81="HG"),-VLOOKUP(AE81,'Tab 7 DüV_A-VF'!A:B,2,FALSE),0))))</f>
        <v/>
      </c>
      <c r="AG81" s="538"/>
      <c r="AH81" s="475" t="str">
        <f>IF(OR(F81="",G81=""),"",IF(OR(F81="",G81="",AG81=""),0,IF(AND(F81="G",Y81=""),-VLOOKUP(AG81,'Tab 7 DüV_A-ZF'!A:B,2,FALSE),IF(OR(F81="A",F81="HG"),-VLOOKUP(AG81,'Tab 7 DüV_A-ZF'!A:B,2,FALSE),0))))</f>
        <v/>
      </c>
      <c r="AI81" s="348" t="str">
        <f>IF(OR(F81="",G81=""),"",IF('N-Abschlag org. Düngung'!AJ81="",0,'N-Abschlag org. Düngung'!AJ81))</f>
        <v/>
      </c>
      <c r="AJ81" s="329" t="str">
        <f t="shared" si="23"/>
        <v/>
      </c>
      <c r="AK81" s="409" t="str">
        <f t="shared" si="24"/>
        <v/>
      </c>
      <c r="AL81" s="927" t="str">
        <f t="shared" si="25"/>
        <v/>
      </c>
      <c r="AM81" s="237"/>
      <c r="AN81" s="539" t="str">
        <f t="shared" si="26"/>
        <v/>
      </c>
      <c r="AO81" s="276"/>
      <c r="AP81" s="316"/>
      <c r="AQ81" s="316"/>
      <c r="AR81" s="234"/>
      <c r="AS81" s="234"/>
      <c r="AT81" s="234"/>
      <c r="AU81" s="234"/>
      <c r="AW81" s="235"/>
      <c r="BF81" s="235"/>
      <c r="BN81" s="235"/>
    </row>
    <row r="82" spans="1:66" s="145" customFormat="1">
      <c r="A82" s="283"/>
      <c r="B82" s="216"/>
      <c r="C82" s="287" t="str">
        <f>IF(B82="","",VLOOKUP(B82,Schlagliste!B:D,2,FALSE))</f>
        <v/>
      </c>
      <c r="D82" s="286" t="str">
        <f>IF(B82="","",VLOOKUP(B82,Schlagliste!B:D,3,FALSE))</f>
        <v/>
      </c>
      <c r="E82" s="501" t="str">
        <f>IF(B82="","",VLOOKUP(B82,Schlagliste!B:E,4,FALSE))</f>
        <v/>
      </c>
      <c r="F82" s="236"/>
      <c r="G82" s="217"/>
      <c r="H82" s="477" t="str">
        <f>IF(OR(G82="",F82=""),"",IF(AND(C82="ja",LEFT(G82,5)="ZF n."),0,(IF(F82="G",VLOOKUP(G82,'Tab 4+5 DüV+Abfuhr_G'!A:C,3,FALSE),IF(F82="A",VLOOKUP(G82,'Tab 2+3 DüV_A'!A:C,3,FALSE),VLOOKUP(G82,'H&amp;G LfL'!B:U,9,FALSE))))))</f>
        <v/>
      </c>
      <c r="I82" s="243" t="str">
        <f>IF(OR(F82="",G82=""),"",IF(F82="G",VLOOKUP(G82,'Tab 4+5 DüV+Abfuhr_G'!A:D,4,FALSE),IF(F82="A",VLOOKUP(G82,'Tab 2+3 DüV_A'!A:D,4,FALSE),VLOOKUP(G82,'H&amp;G LfL'!B:U,10,FALSE))))</f>
        <v/>
      </c>
      <c r="J82" s="341" t="str">
        <f>IF(OR(F82="",G82=""),"",IF(F82="G",VLOOKUP(G82,'Tab 4+5 DüV+Abfuhr_G'!A:B,2,FALSE),IF(F82="A",VLOOKUP(G82,'Tab 2+3 DüV_A'!A:B,2,FALSE),VLOOKUP(G82,'H&amp;G LfL'!B:X,2,FALSE))))</f>
        <v/>
      </c>
      <c r="K82" s="237"/>
      <c r="L82" s="918" t="str">
        <f t="shared" si="18"/>
        <v/>
      </c>
      <c r="M82" s="919" t="str">
        <f t="shared" si="19"/>
        <v/>
      </c>
      <c r="N82" s="919" t="str">
        <f>IF(OR(F82="",G82=""),"",IF(OR(F82="G",F82="HG"),"",IF(F82="A",VLOOKUP(G82,'Tab 2+3 DüV_A'!A:H,6,FALSE),VLOOKUP(G82,'H&amp;G LfL'!B:U,13,FALSE))))</f>
        <v/>
      </c>
      <c r="O82" s="919" t="str">
        <f>IF(OR(F82="",G82=""),"",IF(F82="G",VLOOKUP(G82,'Tab 4+5 DüV+Abfuhr_G'!A:J,8,FALSE),IF(F82="HG",VLOOKUP(G82,'H&amp;G LfL'!B:U,14,FALSE),"")))</f>
        <v/>
      </c>
      <c r="P82" s="919" t="str">
        <f>IF(OR(F82="",G82=""),"",IF(F82="G",VLOOKUP(G82,'Tab 4+5 DüV+Abfuhr_G'!A:J,9,FALSE),IF(F82="A",VLOOKUP(G82,'Tab 2+3 DüV_A'!A:H,7,FALSE),VLOOKUP(G82,'H&amp;G LfL'!B:U,15,FALSE))))</f>
        <v/>
      </c>
      <c r="Q82" s="921" t="str">
        <f>IF(OR(F82="",G82=""),"",IF(F82="G",VLOOKUP(G82,'Tab 4+5 DüV+Abfuhr_G'!A:J,10,FALSE),IF(F82="A",VLOOKUP(G82,'Tab 2+3 DüV_A'!A:H,8,FALSE),VLOOKUP(G82,'H&amp;G LfL'!B:U,16,FALSE))))</f>
        <v/>
      </c>
      <c r="R82" s="382" t="str">
        <f t="shared" si="20"/>
        <v/>
      </c>
      <c r="S82" s="342"/>
      <c r="T82" s="472" t="str">
        <f>IF(OR(F82="",G82=""),"",IF(OR(S82="",S82="nein",F82="A",F82="HG"),"0",VLOOKUP(S82,Verfrühung!A:B,2,FALSE)))</f>
        <v/>
      </c>
      <c r="U82" s="473" t="str">
        <f>IF(OR(F82="",G82=""),"",IF(F82="G",VLOOKUP(G82,'Tab 4+5 DüV+Abfuhr_G'!A:E,5,FALSE),IF(F82="A",VLOOKUP(G82,'Tab 2+3 DüV_A'!A:L,5,FALSE),VLOOKUP(G82,'H&amp;G LfL'!B:U,11,FALSE))))</f>
        <v/>
      </c>
      <c r="V82" s="349"/>
      <c r="W82" s="245"/>
      <c r="X82" s="343" t="str">
        <f t="shared" si="21"/>
        <v/>
      </c>
      <c r="Y82" s="536"/>
      <c r="Z82" s="481" t="str">
        <f>IF(OR(F82="",G82=""),"",IF(OR(F82="A",F82="HG",Y82=""),"0",-VLOOKUP(Y82,'Tab 4+5 DüV+Abfuhr_G'!A:N,6,FALSE)))</f>
        <v/>
      </c>
      <c r="AA82" s="305"/>
      <c r="AB82" s="304" t="str">
        <f t="shared" si="22"/>
        <v/>
      </c>
      <c r="AC82" s="305"/>
      <c r="AD82" s="481" t="str">
        <f>IF(OR(F82="",G82=""),"",IF(OR(AC82="nein",AC82="",Z82="",AA82="ja",Y82="",F82="A",F82="HG",Y82=""),"0",VLOOKUP(Y82,'Tab 4+5 DüV+Abfuhr_G'!A:G,7,FALSE)))</f>
        <v/>
      </c>
      <c r="AE82" s="541"/>
      <c r="AF82" s="472" t="str">
        <f>IF(OR(F82="",G82=""),"",IF(OR(F82="",G82="",AE82=""),0,IF(AND(F82="G",Y82=""),-VLOOKUP(AE82,'Tab 7 DüV_A-VF'!A:B,2,FALSE),IF(OR(F82="A",F82="HG"),-VLOOKUP(AE82,'Tab 7 DüV_A-VF'!A:B,2,FALSE),0))))</f>
        <v/>
      </c>
      <c r="AG82" s="538"/>
      <c r="AH82" s="475" t="str">
        <f>IF(OR(F82="",G82=""),"",IF(OR(F82="",G82="",AG82=""),0,IF(AND(F82="G",Y82=""),-VLOOKUP(AG82,'Tab 7 DüV_A-ZF'!A:B,2,FALSE),IF(OR(F82="A",F82="HG"),-VLOOKUP(AG82,'Tab 7 DüV_A-ZF'!A:B,2,FALSE),0))))</f>
        <v/>
      </c>
      <c r="AI82" s="348" t="str">
        <f>IF(OR(F82="",G82=""),"",IF('N-Abschlag org. Düngung'!AJ82="",0,'N-Abschlag org. Düngung'!AJ82))</f>
        <v/>
      </c>
      <c r="AJ82" s="329" t="str">
        <f t="shared" si="23"/>
        <v/>
      </c>
      <c r="AK82" s="409" t="str">
        <f t="shared" si="24"/>
        <v/>
      </c>
      <c r="AL82" s="927" t="str">
        <f t="shared" si="25"/>
        <v/>
      </c>
      <c r="AM82" s="237"/>
      <c r="AN82" s="539" t="str">
        <f t="shared" si="26"/>
        <v/>
      </c>
      <c r="AO82" s="276"/>
      <c r="AP82" s="316"/>
      <c r="AQ82" s="316"/>
      <c r="AR82" s="234"/>
      <c r="AS82" s="234"/>
      <c r="AT82" s="234"/>
      <c r="AU82" s="234"/>
      <c r="AW82" s="235"/>
      <c r="BF82" s="235"/>
      <c r="BN82" s="235"/>
    </row>
    <row r="83" spans="1:66" s="145" customFormat="1">
      <c r="A83" s="283"/>
      <c r="B83" s="216"/>
      <c r="C83" s="287" t="str">
        <f>IF(B83="","",VLOOKUP(B83,Schlagliste!B:D,2,FALSE))</f>
        <v/>
      </c>
      <c r="D83" s="286" t="str">
        <f>IF(B83="","",VLOOKUP(B83,Schlagliste!B:D,3,FALSE))</f>
        <v/>
      </c>
      <c r="E83" s="501" t="str">
        <f>IF(B83="","",VLOOKUP(B83,Schlagliste!B:E,4,FALSE))</f>
        <v/>
      </c>
      <c r="F83" s="236"/>
      <c r="G83" s="217"/>
      <c r="H83" s="477" t="str">
        <f>IF(OR(G83="",F83=""),"",IF(AND(C83="ja",LEFT(G83,5)="ZF n."),0,(IF(F83="G",VLOOKUP(G83,'Tab 4+5 DüV+Abfuhr_G'!A:C,3,FALSE),IF(F83="A",VLOOKUP(G83,'Tab 2+3 DüV_A'!A:C,3,FALSE),VLOOKUP(G83,'H&amp;G LfL'!B:U,9,FALSE))))))</f>
        <v/>
      </c>
      <c r="I83" s="243" t="str">
        <f>IF(OR(F83="",G83=""),"",IF(F83="G",VLOOKUP(G83,'Tab 4+5 DüV+Abfuhr_G'!A:D,4,FALSE),IF(F83="A",VLOOKUP(G83,'Tab 2+3 DüV_A'!A:D,4,FALSE),VLOOKUP(G83,'H&amp;G LfL'!B:U,10,FALSE))))</f>
        <v/>
      </c>
      <c r="J83" s="341" t="str">
        <f>IF(OR(F83="",G83=""),"",IF(F83="G",VLOOKUP(G83,'Tab 4+5 DüV+Abfuhr_G'!A:B,2,FALSE),IF(F83="A",VLOOKUP(G83,'Tab 2+3 DüV_A'!A:B,2,FALSE),VLOOKUP(G83,'H&amp;G LfL'!B:X,2,FALSE))))</f>
        <v/>
      </c>
      <c r="K83" s="237"/>
      <c r="L83" s="918" t="str">
        <f t="shared" si="18"/>
        <v/>
      </c>
      <c r="M83" s="919" t="str">
        <f t="shared" si="19"/>
        <v/>
      </c>
      <c r="N83" s="919" t="str">
        <f>IF(OR(F83="",G83=""),"",IF(OR(F83="G",F83="HG"),"",IF(F83="A",VLOOKUP(G83,'Tab 2+3 DüV_A'!A:H,6,FALSE),VLOOKUP(G83,'H&amp;G LfL'!B:U,13,FALSE))))</f>
        <v/>
      </c>
      <c r="O83" s="919" t="str">
        <f>IF(OR(F83="",G83=""),"",IF(F83="G",VLOOKUP(G83,'Tab 4+5 DüV+Abfuhr_G'!A:J,8,FALSE),IF(F83="HG",VLOOKUP(G83,'H&amp;G LfL'!B:U,14,FALSE),"")))</f>
        <v/>
      </c>
      <c r="P83" s="919" t="str">
        <f>IF(OR(F83="",G83=""),"",IF(F83="G",VLOOKUP(G83,'Tab 4+5 DüV+Abfuhr_G'!A:J,9,FALSE),IF(F83="A",VLOOKUP(G83,'Tab 2+3 DüV_A'!A:H,7,FALSE),VLOOKUP(G83,'H&amp;G LfL'!B:U,15,FALSE))))</f>
        <v/>
      </c>
      <c r="Q83" s="921" t="str">
        <f>IF(OR(F83="",G83=""),"",IF(F83="G",VLOOKUP(G83,'Tab 4+5 DüV+Abfuhr_G'!A:J,10,FALSE),IF(F83="A",VLOOKUP(G83,'Tab 2+3 DüV_A'!A:H,8,FALSE),VLOOKUP(G83,'H&amp;G LfL'!B:U,16,FALSE))))</f>
        <v/>
      </c>
      <c r="R83" s="382" t="str">
        <f t="shared" si="20"/>
        <v/>
      </c>
      <c r="S83" s="342"/>
      <c r="T83" s="472" t="str">
        <f>IF(OR(F83="",G83=""),"",IF(OR(S83="",S83="nein",F83="A",F83="HG"),"0",VLOOKUP(S83,Verfrühung!A:B,2,FALSE)))</f>
        <v/>
      </c>
      <c r="U83" s="473" t="str">
        <f>IF(OR(F83="",G83=""),"",IF(F83="G",VLOOKUP(G83,'Tab 4+5 DüV+Abfuhr_G'!A:E,5,FALSE),IF(F83="A",VLOOKUP(G83,'Tab 2+3 DüV_A'!A:L,5,FALSE),VLOOKUP(G83,'H&amp;G LfL'!B:U,11,FALSE))))</f>
        <v/>
      </c>
      <c r="V83" s="349"/>
      <c r="W83" s="245"/>
      <c r="X83" s="343" t="str">
        <f t="shared" si="21"/>
        <v/>
      </c>
      <c r="Y83" s="536"/>
      <c r="Z83" s="481" t="str">
        <f>IF(OR(F83="",G83=""),"",IF(OR(F83="A",F83="HG",Y83=""),"0",-VLOOKUP(Y83,'Tab 4+5 DüV+Abfuhr_G'!A:N,6,FALSE)))</f>
        <v/>
      </c>
      <c r="AA83" s="305"/>
      <c r="AB83" s="304" t="str">
        <f t="shared" si="22"/>
        <v/>
      </c>
      <c r="AC83" s="305"/>
      <c r="AD83" s="481" t="str">
        <f>IF(OR(F83="",G83=""),"",IF(OR(AC83="nein",AC83="",Z83="",AA83="ja",Y83="",F83="A",F83="HG",Y83=""),"0",VLOOKUP(Y83,'Tab 4+5 DüV+Abfuhr_G'!A:G,7,FALSE)))</f>
        <v/>
      </c>
      <c r="AE83" s="541"/>
      <c r="AF83" s="472" t="str">
        <f>IF(OR(F83="",G83=""),"",IF(OR(F83="",G83="",AE83=""),0,IF(AND(F83="G",Y83=""),-VLOOKUP(AE83,'Tab 7 DüV_A-VF'!A:B,2,FALSE),IF(OR(F83="A",F83="HG"),-VLOOKUP(AE83,'Tab 7 DüV_A-VF'!A:B,2,FALSE),0))))</f>
        <v/>
      </c>
      <c r="AG83" s="538"/>
      <c r="AH83" s="475" t="str">
        <f>IF(OR(F83="",G83=""),"",IF(OR(F83="",G83="",AG83=""),0,IF(AND(F83="G",Y83=""),-VLOOKUP(AG83,'Tab 7 DüV_A-ZF'!A:B,2,FALSE),IF(OR(F83="A",F83="HG"),-VLOOKUP(AG83,'Tab 7 DüV_A-ZF'!A:B,2,FALSE),0))))</f>
        <v/>
      </c>
      <c r="AI83" s="348" t="str">
        <f>IF(OR(F83="",G83=""),"",IF('N-Abschlag org. Düngung'!AJ83="",0,'N-Abschlag org. Düngung'!AJ83))</f>
        <v/>
      </c>
      <c r="AJ83" s="329" t="str">
        <f t="shared" si="23"/>
        <v/>
      </c>
      <c r="AK83" s="409" t="str">
        <f t="shared" si="24"/>
        <v/>
      </c>
      <c r="AL83" s="927" t="str">
        <f t="shared" si="25"/>
        <v/>
      </c>
      <c r="AM83" s="237"/>
      <c r="AN83" s="539" t="str">
        <f t="shared" si="26"/>
        <v/>
      </c>
      <c r="AO83" s="276"/>
      <c r="AP83" s="316"/>
      <c r="AQ83" s="316"/>
      <c r="AR83" s="234"/>
      <c r="AS83" s="234"/>
      <c r="AT83" s="234"/>
      <c r="AU83" s="234"/>
      <c r="AW83" s="235"/>
      <c r="BF83" s="235"/>
      <c r="BN83" s="235"/>
    </row>
    <row r="84" spans="1:66" s="145" customFormat="1">
      <c r="A84" s="283"/>
      <c r="B84" s="216"/>
      <c r="C84" s="287" t="str">
        <f>IF(B84="","",VLOOKUP(B84,Schlagliste!B:D,2,FALSE))</f>
        <v/>
      </c>
      <c r="D84" s="286" t="str">
        <f>IF(B84="","",VLOOKUP(B84,Schlagliste!B:D,3,FALSE))</f>
        <v/>
      </c>
      <c r="E84" s="501" t="str">
        <f>IF(B84="","",VLOOKUP(B84,Schlagliste!B:E,4,FALSE))</f>
        <v/>
      </c>
      <c r="F84" s="236"/>
      <c r="G84" s="217"/>
      <c r="H84" s="477" t="str">
        <f>IF(OR(G84="",F84=""),"",IF(AND(C84="ja",LEFT(G84,5)="ZF n."),0,(IF(F84="G",VLOOKUP(G84,'Tab 4+5 DüV+Abfuhr_G'!A:C,3,FALSE),IF(F84="A",VLOOKUP(G84,'Tab 2+3 DüV_A'!A:C,3,FALSE),VLOOKUP(G84,'H&amp;G LfL'!B:U,9,FALSE))))))</f>
        <v/>
      </c>
      <c r="I84" s="243" t="str">
        <f>IF(OR(F84="",G84=""),"",IF(F84="G",VLOOKUP(G84,'Tab 4+5 DüV+Abfuhr_G'!A:D,4,FALSE),IF(F84="A",VLOOKUP(G84,'Tab 2+3 DüV_A'!A:D,4,FALSE),VLOOKUP(G84,'H&amp;G LfL'!B:U,10,FALSE))))</f>
        <v/>
      </c>
      <c r="J84" s="341" t="str">
        <f>IF(OR(F84="",G84=""),"",IF(F84="G",VLOOKUP(G84,'Tab 4+5 DüV+Abfuhr_G'!A:B,2,FALSE),IF(F84="A",VLOOKUP(G84,'Tab 2+3 DüV_A'!A:B,2,FALSE),VLOOKUP(G84,'H&amp;G LfL'!B:X,2,FALSE))))</f>
        <v/>
      </c>
      <c r="K84" s="237"/>
      <c r="L84" s="918" t="str">
        <f t="shared" si="18"/>
        <v/>
      </c>
      <c r="M84" s="919" t="str">
        <f t="shared" si="19"/>
        <v/>
      </c>
      <c r="N84" s="919" t="str">
        <f>IF(OR(F84="",G84=""),"",IF(OR(F84="G",F84="HG"),"",IF(F84="A",VLOOKUP(G84,'Tab 2+3 DüV_A'!A:H,6,FALSE),VLOOKUP(G84,'H&amp;G LfL'!B:U,13,FALSE))))</f>
        <v/>
      </c>
      <c r="O84" s="919" t="str">
        <f>IF(OR(F84="",G84=""),"",IF(F84="G",VLOOKUP(G84,'Tab 4+5 DüV+Abfuhr_G'!A:J,8,FALSE),IF(F84="HG",VLOOKUP(G84,'H&amp;G LfL'!B:U,14,FALSE),"")))</f>
        <v/>
      </c>
      <c r="P84" s="919" t="str">
        <f>IF(OR(F84="",G84=""),"",IF(F84="G",VLOOKUP(G84,'Tab 4+5 DüV+Abfuhr_G'!A:J,9,FALSE),IF(F84="A",VLOOKUP(G84,'Tab 2+3 DüV_A'!A:H,7,FALSE),VLOOKUP(G84,'H&amp;G LfL'!B:U,15,FALSE))))</f>
        <v/>
      </c>
      <c r="Q84" s="921" t="str">
        <f>IF(OR(F84="",G84=""),"",IF(F84="G",VLOOKUP(G84,'Tab 4+5 DüV+Abfuhr_G'!A:J,10,FALSE),IF(F84="A",VLOOKUP(G84,'Tab 2+3 DüV_A'!A:H,8,FALSE),VLOOKUP(G84,'H&amp;G LfL'!B:U,16,FALSE))))</f>
        <v/>
      </c>
      <c r="R84" s="382" t="str">
        <f t="shared" si="20"/>
        <v/>
      </c>
      <c r="S84" s="342"/>
      <c r="T84" s="472" t="str">
        <f>IF(OR(F84="",G84=""),"",IF(OR(S84="",S84="nein",F84="A",F84="HG"),"0",VLOOKUP(S84,Verfrühung!A:B,2,FALSE)))</f>
        <v/>
      </c>
      <c r="U84" s="473" t="str">
        <f>IF(OR(F84="",G84=""),"",IF(F84="G",VLOOKUP(G84,'Tab 4+5 DüV+Abfuhr_G'!A:E,5,FALSE),IF(F84="A",VLOOKUP(G84,'Tab 2+3 DüV_A'!A:L,5,FALSE),VLOOKUP(G84,'H&amp;G LfL'!B:U,11,FALSE))))</f>
        <v/>
      </c>
      <c r="V84" s="349"/>
      <c r="W84" s="245"/>
      <c r="X84" s="343" t="str">
        <f t="shared" si="21"/>
        <v/>
      </c>
      <c r="Y84" s="536"/>
      <c r="Z84" s="481" t="str">
        <f>IF(OR(F84="",G84=""),"",IF(OR(F84="A",F84="HG",Y84=""),"0",-VLOOKUP(Y84,'Tab 4+5 DüV+Abfuhr_G'!A:N,6,FALSE)))</f>
        <v/>
      </c>
      <c r="AA84" s="305"/>
      <c r="AB84" s="304" t="str">
        <f t="shared" si="22"/>
        <v/>
      </c>
      <c r="AC84" s="305"/>
      <c r="AD84" s="481" t="str">
        <f>IF(OR(F84="",G84=""),"",IF(OR(AC84="nein",AC84="",Z84="",AA84="ja",Y84="",F84="A",F84="HG",Y84=""),"0",VLOOKUP(Y84,'Tab 4+5 DüV+Abfuhr_G'!A:G,7,FALSE)))</f>
        <v/>
      </c>
      <c r="AE84" s="541"/>
      <c r="AF84" s="472" t="str">
        <f>IF(OR(F84="",G84=""),"",IF(OR(F84="",G84="",AE84=""),0,IF(AND(F84="G",Y84=""),-VLOOKUP(AE84,'Tab 7 DüV_A-VF'!A:B,2,FALSE),IF(OR(F84="A",F84="HG"),-VLOOKUP(AE84,'Tab 7 DüV_A-VF'!A:B,2,FALSE),0))))</f>
        <v/>
      </c>
      <c r="AG84" s="538"/>
      <c r="AH84" s="475" t="str">
        <f>IF(OR(F84="",G84=""),"",IF(OR(F84="",G84="",AG84=""),0,IF(AND(F84="G",Y84=""),-VLOOKUP(AG84,'Tab 7 DüV_A-ZF'!A:B,2,FALSE),IF(OR(F84="A",F84="HG"),-VLOOKUP(AG84,'Tab 7 DüV_A-ZF'!A:B,2,FALSE),0))))</f>
        <v/>
      </c>
      <c r="AI84" s="348" t="str">
        <f>IF(OR(F84="",G84=""),"",IF('N-Abschlag org. Düngung'!AJ84="",0,'N-Abschlag org. Düngung'!AJ84))</f>
        <v/>
      </c>
      <c r="AJ84" s="329" t="str">
        <f t="shared" si="23"/>
        <v/>
      </c>
      <c r="AK84" s="409" t="str">
        <f t="shared" si="24"/>
        <v/>
      </c>
      <c r="AL84" s="927" t="str">
        <f t="shared" si="25"/>
        <v/>
      </c>
      <c r="AM84" s="237"/>
      <c r="AN84" s="539" t="str">
        <f t="shared" si="26"/>
        <v/>
      </c>
      <c r="AO84" s="276"/>
      <c r="AP84" s="316"/>
      <c r="AQ84" s="316"/>
      <c r="AR84" s="234"/>
      <c r="AS84" s="234"/>
      <c r="AT84" s="234"/>
      <c r="AU84" s="234"/>
      <c r="AW84" s="235"/>
      <c r="BF84" s="235"/>
      <c r="BN84" s="235"/>
    </row>
    <row r="85" spans="1:66" s="145" customFormat="1">
      <c r="A85" s="283"/>
      <c r="B85" s="216"/>
      <c r="C85" s="287" t="str">
        <f>IF(B85="","",VLOOKUP(B85,Schlagliste!B:D,2,FALSE))</f>
        <v/>
      </c>
      <c r="D85" s="286" t="str">
        <f>IF(B85="","",VLOOKUP(B85,Schlagliste!B:D,3,FALSE))</f>
        <v/>
      </c>
      <c r="E85" s="501" t="str">
        <f>IF(B85="","",VLOOKUP(B85,Schlagliste!B:E,4,FALSE))</f>
        <v/>
      </c>
      <c r="F85" s="236"/>
      <c r="G85" s="217"/>
      <c r="H85" s="477" t="str">
        <f>IF(OR(G85="",F85=""),"",IF(AND(C85="ja",LEFT(G85,5)="ZF n."),0,(IF(F85="G",VLOOKUP(G85,'Tab 4+5 DüV+Abfuhr_G'!A:C,3,FALSE),IF(F85="A",VLOOKUP(G85,'Tab 2+3 DüV_A'!A:C,3,FALSE),VLOOKUP(G85,'H&amp;G LfL'!B:U,9,FALSE))))))</f>
        <v/>
      </c>
      <c r="I85" s="243" t="str">
        <f>IF(OR(F85="",G85=""),"",IF(F85="G",VLOOKUP(G85,'Tab 4+5 DüV+Abfuhr_G'!A:D,4,FALSE),IF(F85="A",VLOOKUP(G85,'Tab 2+3 DüV_A'!A:D,4,FALSE),VLOOKUP(G85,'H&amp;G LfL'!B:U,10,FALSE))))</f>
        <v/>
      </c>
      <c r="J85" s="341" t="str">
        <f>IF(OR(F85="",G85=""),"",IF(F85="G",VLOOKUP(G85,'Tab 4+5 DüV+Abfuhr_G'!A:B,2,FALSE),IF(F85="A",VLOOKUP(G85,'Tab 2+3 DüV_A'!A:B,2,FALSE),VLOOKUP(G85,'H&amp;G LfL'!B:X,2,FALSE))))</f>
        <v/>
      </c>
      <c r="K85" s="237"/>
      <c r="L85" s="918" t="str">
        <f t="shared" si="18"/>
        <v/>
      </c>
      <c r="M85" s="919" t="str">
        <f t="shared" si="19"/>
        <v/>
      </c>
      <c r="N85" s="919" t="str">
        <f>IF(OR(F85="",G85=""),"",IF(OR(F85="G",F85="HG"),"",IF(F85="A",VLOOKUP(G85,'Tab 2+3 DüV_A'!A:H,6,FALSE),VLOOKUP(G85,'H&amp;G LfL'!B:U,13,FALSE))))</f>
        <v/>
      </c>
      <c r="O85" s="919" t="str">
        <f>IF(OR(F85="",G85=""),"",IF(F85="G",VLOOKUP(G85,'Tab 4+5 DüV+Abfuhr_G'!A:J,8,FALSE),IF(F85="HG",VLOOKUP(G85,'H&amp;G LfL'!B:U,14,FALSE),"")))</f>
        <v/>
      </c>
      <c r="P85" s="919" t="str">
        <f>IF(OR(F85="",G85=""),"",IF(F85="G",VLOOKUP(G85,'Tab 4+5 DüV+Abfuhr_G'!A:J,9,FALSE),IF(F85="A",VLOOKUP(G85,'Tab 2+3 DüV_A'!A:H,7,FALSE),VLOOKUP(G85,'H&amp;G LfL'!B:U,15,FALSE))))</f>
        <v/>
      </c>
      <c r="Q85" s="921" t="str">
        <f>IF(OR(F85="",G85=""),"",IF(F85="G",VLOOKUP(G85,'Tab 4+5 DüV+Abfuhr_G'!A:J,10,FALSE),IF(F85="A",VLOOKUP(G85,'Tab 2+3 DüV_A'!A:H,8,FALSE),VLOOKUP(G85,'H&amp;G LfL'!B:U,16,FALSE))))</f>
        <v/>
      </c>
      <c r="R85" s="382" t="str">
        <f t="shared" si="20"/>
        <v/>
      </c>
      <c r="S85" s="342"/>
      <c r="T85" s="472" t="str">
        <f>IF(OR(F85="",G85=""),"",IF(OR(S85="",S85="nein",F85="A",F85="HG"),"0",VLOOKUP(S85,Verfrühung!A:B,2,FALSE)))</f>
        <v/>
      </c>
      <c r="U85" s="473" t="str">
        <f>IF(OR(F85="",G85=""),"",IF(F85="G",VLOOKUP(G85,'Tab 4+5 DüV+Abfuhr_G'!A:E,5,FALSE),IF(F85="A",VLOOKUP(G85,'Tab 2+3 DüV_A'!A:L,5,FALSE),VLOOKUP(G85,'H&amp;G LfL'!B:U,11,FALSE))))</f>
        <v/>
      </c>
      <c r="V85" s="349"/>
      <c r="W85" s="245"/>
      <c r="X85" s="343" t="str">
        <f t="shared" si="21"/>
        <v/>
      </c>
      <c r="Y85" s="536"/>
      <c r="Z85" s="481" t="str">
        <f>IF(OR(F85="",G85=""),"",IF(OR(F85="A",F85="HG",Y85=""),"0",-VLOOKUP(Y85,'Tab 4+5 DüV+Abfuhr_G'!A:N,6,FALSE)))</f>
        <v/>
      </c>
      <c r="AA85" s="305"/>
      <c r="AB85" s="304" t="str">
        <f t="shared" si="22"/>
        <v/>
      </c>
      <c r="AC85" s="305"/>
      <c r="AD85" s="481" t="str">
        <f>IF(OR(F85="",G85=""),"",IF(OR(AC85="nein",AC85="",Z85="",AA85="ja",Y85="",F85="A",F85="HG",Y85=""),"0",VLOOKUP(Y85,'Tab 4+5 DüV+Abfuhr_G'!A:G,7,FALSE)))</f>
        <v/>
      </c>
      <c r="AE85" s="541"/>
      <c r="AF85" s="472" t="str">
        <f>IF(OR(F85="",G85=""),"",IF(OR(F85="",G85="",AE85=""),0,IF(AND(F85="G",Y85=""),-VLOOKUP(AE85,'Tab 7 DüV_A-VF'!A:B,2,FALSE),IF(OR(F85="A",F85="HG"),-VLOOKUP(AE85,'Tab 7 DüV_A-VF'!A:B,2,FALSE),0))))</f>
        <v/>
      </c>
      <c r="AG85" s="538"/>
      <c r="AH85" s="475" t="str">
        <f>IF(OR(F85="",G85=""),"",IF(OR(F85="",G85="",AG85=""),0,IF(AND(F85="G",Y85=""),-VLOOKUP(AG85,'Tab 7 DüV_A-ZF'!A:B,2,FALSE),IF(OR(F85="A",F85="HG"),-VLOOKUP(AG85,'Tab 7 DüV_A-ZF'!A:B,2,FALSE),0))))</f>
        <v/>
      </c>
      <c r="AI85" s="348" t="str">
        <f>IF(OR(F85="",G85=""),"",IF('N-Abschlag org. Düngung'!AJ85="",0,'N-Abschlag org. Düngung'!AJ85))</f>
        <v/>
      </c>
      <c r="AJ85" s="329" t="str">
        <f t="shared" si="23"/>
        <v/>
      </c>
      <c r="AK85" s="409" t="str">
        <f t="shared" si="24"/>
        <v/>
      </c>
      <c r="AL85" s="927" t="str">
        <f t="shared" si="25"/>
        <v/>
      </c>
      <c r="AM85" s="237"/>
      <c r="AN85" s="539" t="str">
        <f t="shared" si="26"/>
        <v/>
      </c>
      <c r="AO85" s="276"/>
      <c r="AP85" s="316"/>
      <c r="AQ85" s="316"/>
      <c r="AR85" s="234"/>
      <c r="AS85" s="234"/>
      <c r="AT85" s="234"/>
      <c r="AU85" s="234"/>
      <c r="AW85" s="235"/>
      <c r="BF85" s="235"/>
      <c r="BN85" s="235"/>
    </row>
    <row r="86" spans="1:66" s="145" customFormat="1">
      <c r="A86" s="283"/>
      <c r="B86" s="216"/>
      <c r="C86" s="287" t="str">
        <f>IF(B86="","",VLOOKUP(B86,Schlagliste!B:D,2,FALSE))</f>
        <v/>
      </c>
      <c r="D86" s="286" t="str">
        <f>IF(B86="","",VLOOKUP(B86,Schlagliste!B:D,3,FALSE))</f>
        <v/>
      </c>
      <c r="E86" s="501" t="str">
        <f>IF(B86="","",VLOOKUP(B86,Schlagliste!B:E,4,FALSE))</f>
        <v/>
      </c>
      <c r="F86" s="236"/>
      <c r="G86" s="217"/>
      <c r="H86" s="477" t="str">
        <f>IF(OR(G86="",F86=""),"",IF(AND(C86="ja",LEFT(G86,5)="ZF n."),0,(IF(F86="G",VLOOKUP(G86,'Tab 4+5 DüV+Abfuhr_G'!A:C,3,FALSE),IF(F86="A",VLOOKUP(G86,'Tab 2+3 DüV_A'!A:C,3,FALSE),VLOOKUP(G86,'H&amp;G LfL'!B:U,9,FALSE))))))</f>
        <v/>
      </c>
      <c r="I86" s="243" t="str">
        <f>IF(OR(F86="",G86=""),"",IF(F86="G",VLOOKUP(G86,'Tab 4+5 DüV+Abfuhr_G'!A:D,4,FALSE),IF(F86="A",VLOOKUP(G86,'Tab 2+3 DüV_A'!A:D,4,FALSE),VLOOKUP(G86,'H&amp;G LfL'!B:U,10,FALSE))))</f>
        <v/>
      </c>
      <c r="J86" s="341" t="str">
        <f>IF(OR(F86="",G86=""),"",IF(F86="G",VLOOKUP(G86,'Tab 4+5 DüV+Abfuhr_G'!A:B,2,FALSE),IF(F86="A",VLOOKUP(G86,'Tab 2+3 DüV_A'!A:B,2,FALSE),VLOOKUP(G86,'H&amp;G LfL'!B:X,2,FALSE))))</f>
        <v/>
      </c>
      <c r="K86" s="237"/>
      <c r="L86" s="918" t="str">
        <f t="shared" si="18"/>
        <v/>
      </c>
      <c r="M86" s="919" t="str">
        <f t="shared" si="19"/>
        <v/>
      </c>
      <c r="N86" s="919" t="str">
        <f>IF(OR(F86="",G86=""),"",IF(OR(F86="G",F86="HG"),"",IF(F86="A",VLOOKUP(G86,'Tab 2+3 DüV_A'!A:H,6,FALSE),VLOOKUP(G86,'H&amp;G LfL'!B:U,13,FALSE))))</f>
        <v/>
      </c>
      <c r="O86" s="919" t="str">
        <f>IF(OR(F86="",G86=""),"",IF(F86="G",VLOOKUP(G86,'Tab 4+5 DüV+Abfuhr_G'!A:J,8,FALSE),IF(F86="HG",VLOOKUP(G86,'H&amp;G LfL'!B:U,14,FALSE),"")))</f>
        <v/>
      </c>
      <c r="P86" s="919" t="str">
        <f>IF(OR(F86="",G86=""),"",IF(F86="G",VLOOKUP(G86,'Tab 4+5 DüV+Abfuhr_G'!A:J,9,FALSE),IF(F86="A",VLOOKUP(G86,'Tab 2+3 DüV_A'!A:H,7,FALSE),VLOOKUP(G86,'H&amp;G LfL'!B:U,15,FALSE))))</f>
        <v/>
      </c>
      <c r="Q86" s="921" t="str">
        <f>IF(OR(F86="",G86=""),"",IF(F86="G",VLOOKUP(G86,'Tab 4+5 DüV+Abfuhr_G'!A:J,10,FALSE),IF(F86="A",VLOOKUP(G86,'Tab 2+3 DüV_A'!A:H,8,FALSE),VLOOKUP(G86,'H&amp;G LfL'!B:U,16,FALSE))))</f>
        <v/>
      </c>
      <c r="R86" s="382" t="str">
        <f t="shared" si="20"/>
        <v/>
      </c>
      <c r="S86" s="342"/>
      <c r="T86" s="472" t="str">
        <f>IF(OR(F86="",G86=""),"",IF(OR(S86="",S86="nein",F86="A",F86="HG"),"0",VLOOKUP(S86,Verfrühung!A:B,2,FALSE)))</f>
        <v/>
      </c>
      <c r="U86" s="473" t="str">
        <f>IF(OR(F86="",G86=""),"",IF(F86="G",VLOOKUP(G86,'Tab 4+5 DüV+Abfuhr_G'!A:E,5,FALSE),IF(F86="A",VLOOKUP(G86,'Tab 2+3 DüV_A'!A:L,5,FALSE),VLOOKUP(G86,'H&amp;G LfL'!B:U,11,FALSE))))</f>
        <v/>
      </c>
      <c r="V86" s="349"/>
      <c r="W86" s="245"/>
      <c r="X86" s="343" t="str">
        <f t="shared" si="21"/>
        <v/>
      </c>
      <c r="Y86" s="536"/>
      <c r="Z86" s="481" t="str">
        <f>IF(OR(F86="",G86=""),"",IF(OR(F86="A",F86="HG",Y86=""),"0",-VLOOKUP(Y86,'Tab 4+5 DüV+Abfuhr_G'!A:N,6,FALSE)))</f>
        <v/>
      </c>
      <c r="AA86" s="305"/>
      <c r="AB86" s="304" t="str">
        <f t="shared" si="22"/>
        <v/>
      </c>
      <c r="AC86" s="305"/>
      <c r="AD86" s="481" t="str">
        <f>IF(OR(F86="",G86=""),"",IF(OR(AC86="nein",AC86="",Z86="",AA86="ja",Y86="",F86="A",F86="HG",Y86=""),"0",VLOOKUP(Y86,'Tab 4+5 DüV+Abfuhr_G'!A:G,7,FALSE)))</f>
        <v/>
      </c>
      <c r="AE86" s="541"/>
      <c r="AF86" s="472" t="str">
        <f>IF(OR(F86="",G86=""),"",IF(OR(F86="",G86="",AE86=""),0,IF(AND(F86="G",Y86=""),-VLOOKUP(AE86,'Tab 7 DüV_A-VF'!A:B,2,FALSE),IF(OR(F86="A",F86="HG"),-VLOOKUP(AE86,'Tab 7 DüV_A-VF'!A:B,2,FALSE),0))))</f>
        <v/>
      </c>
      <c r="AG86" s="538"/>
      <c r="AH86" s="475" t="str">
        <f>IF(OR(F86="",G86=""),"",IF(OR(F86="",G86="",AG86=""),0,IF(AND(F86="G",Y86=""),-VLOOKUP(AG86,'Tab 7 DüV_A-ZF'!A:B,2,FALSE),IF(OR(F86="A",F86="HG"),-VLOOKUP(AG86,'Tab 7 DüV_A-ZF'!A:B,2,FALSE),0))))</f>
        <v/>
      </c>
      <c r="AI86" s="348" t="str">
        <f>IF(OR(F86="",G86=""),"",IF('N-Abschlag org. Düngung'!AJ86="",0,'N-Abschlag org. Düngung'!AJ86))</f>
        <v/>
      </c>
      <c r="AJ86" s="329" t="str">
        <f t="shared" si="23"/>
        <v/>
      </c>
      <c r="AK86" s="409" t="str">
        <f t="shared" si="24"/>
        <v/>
      </c>
      <c r="AL86" s="927" t="str">
        <f t="shared" si="25"/>
        <v/>
      </c>
      <c r="AM86" s="237"/>
      <c r="AN86" s="539" t="str">
        <f t="shared" si="26"/>
        <v/>
      </c>
      <c r="AO86" s="276"/>
      <c r="AP86" s="316"/>
      <c r="AQ86" s="316"/>
      <c r="AR86" s="234"/>
      <c r="AS86" s="234"/>
      <c r="AT86" s="234"/>
      <c r="AU86" s="234"/>
      <c r="AW86" s="235"/>
      <c r="BF86" s="235"/>
      <c r="BN86" s="235"/>
    </row>
    <row r="87" spans="1:66" s="145" customFormat="1">
      <c r="A87" s="283"/>
      <c r="B87" s="216"/>
      <c r="C87" s="287" t="str">
        <f>IF(B87="","",VLOOKUP(B87,Schlagliste!B:D,2,FALSE))</f>
        <v/>
      </c>
      <c r="D87" s="286" t="str">
        <f>IF(B87="","",VLOOKUP(B87,Schlagliste!B:D,3,FALSE))</f>
        <v/>
      </c>
      <c r="E87" s="501" t="str">
        <f>IF(B87="","",VLOOKUP(B87,Schlagliste!B:E,4,FALSE))</f>
        <v/>
      </c>
      <c r="F87" s="236"/>
      <c r="G87" s="217"/>
      <c r="H87" s="477" t="str">
        <f>IF(OR(G87="",F87=""),"",IF(AND(C87="ja",LEFT(G87,5)="ZF n."),0,(IF(F87="G",VLOOKUP(G87,'Tab 4+5 DüV+Abfuhr_G'!A:C,3,FALSE),IF(F87="A",VLOOKUP(G87,'Tab 2+3 DüV_A'!A:C,3,FALSE),VLOOKUP(G87,'H&amp;G LfL'!B:U,9,FALSE))))))</f>
        <v/>
      </c>
      <c r="I87" s="243" t="str">
        <f>IF(OR(F87="",G87=""),"",IF(F87="G",VLOOKUP(G87,'Tab 4+5 DüV+Abfuhr_G'!A:D,4,FALSE),IF(F87="A",VLOOKUP(G87,'Tab 2+3 DüV_A'!A:D,4,FALSE),VLOOKUP(G87,'H&amp;G LfL'!B:U,10,FALSE))))</f>
        <v/>
      </c>
      <c r="J87" s="341" t="str">
        <f>IF(OR(F87="",G87=""),"",IF(F87="G",VLOOKUP(G87,'Tab 4+5 DüV+Abfuhr_G'!A:B,2,FALSE),IF(F87="A",VLOOKUP(G87,'Tab 2+3 DüV_A'!A:B,2,FALSE),VLOOKUP(G87,'H&amp;G LfL'!B:X,2,FALSE))))</f>
        <v/>
      </c>
      <c r="K87" s="237"/>
      <c r="L87" s="918" t="str">
        <f t="shared" si="18"/>
        <v/>
      </c>
      <c r="M87" s="919" t="str">
        <f t="shared" si="19"/>
        <v/>
      </c>
      <c r="N87" s="919" t="str">
        <f>IF(OR(F87="",G87=""),"",IF(OR(F87="G",F87="HG"),"",IF(F87="A",VLOOKUP(G87,'Tab 2+3 DüV_A'!A:H,6,FALSE),VLOOKUP(G87,'H&amp;G LfL'!B:U,13,FALSE))))</f>
        <v/>
      </c>
      <c r="O87" s="919" t="str">
        <f>IF(OR(F87="",G87=""),"",IF(F87="G",VLOOKUP(G87,'Tab 4+5 DüV+Abfuhr_G'!A:J,8,FALSE),IF(F87="HG",VLOOKUP(G87,'H&amp;G LfL'!B:U,14,FALSE),"")))</f>
        <v/>
      </c>
      <c r="P87" s="919" t="str">
        <f>IF(OR(F87="",G87=""),"",IF(F87="G",VLOOKUP(G87,'Tab 4+5 DüV+Abfuhr_G'!A:J,9,FALSE),IF(F87="A",VLOOKUP(G87,'Tab 2+3 DüV_A'!A:H,7,FALSE),VLOOKUP(G87,'H&amp;G LfL'!B:U,15,FALSE))))</f>
        <v/>
      </c>
      <c r="Q87" s="921" t="str">
        <f>IF(OR(F87="",G87=""),"",IF(F87="G",VLOOKUP(G87,'Tab 4+5 DüV+Abfuhr_G'!A:J,10,FALSE),IF(F87="A",VLOOKUP(G87,'Tab 2+3 DüV_A'!A:H,8,FALSE),VLOOKUP(G87,'H&amp;G LfL'!B:U,16,FALSE))))</f>
        <v/>
      </c>
      <c r="R87" s="382" t="str">
        <f t="shared" si="20"/>
        <v/>
      </c>
      <c r="S87" s="342"/>
      <c r="T87" s="472" t="str">
        <f>IF(OR(F87="",G87=""),"",IF(OR(S87="",S87="nein",F87="A",F87="HG"),"0",VLOOKUP(S87,Verfrühung!A:B,2,FALSE)))</f>
        <v/>
      </c>
      <c r="U87" s="473" t="str">
        <f>IF(OR(F87="",G87=""),"",IF(F87="G",VLOOKUP(G87,'Tab 4+5 DüV+Abfuhr_G'!A:E,5,FALSE),IF(F87="A",VLOOKUP(G87,'Tab 2+3 DüV_A'!A:L,5,FALSE),VLOOKUP(G87,'H&amp;G LfL'!B:U,11,FALSE))))</f>
        <v/>
      </c>
      <c r="V87" s="349"/>
      <c r="W87" s="245"/>
      <c r="X87" s="343" t="str">
        <f t="shared" si="21"/>
        <v/>
      </c>
      <c r="Y87" s="536"/>
      <c r="Z87" s="481" t="str">
        <f>IF(OR(F87="",G87=""),"",IF(OR(F87="A",F87="HG",Y87=""),"0",-VLOOKUP(Y87,'Tab 4+5 DüV+Abfuhr_G'!A:N,6,FALSE)))</f>
        <v/>
      </c>
      <c r="AA87" s="305"/>
      <c r="AB87" s="304" t="str">
        <f t="shared" si="22"/>
        <v/>
      </c>
      <c r="AC87" s="305"/>
      <c r="AD87" s="481" t="str">
        <f>IF(OR(F87="",G87=""),"",IF(OR(AC87="nein",AC87="",Z87="",AA87="ja",Y87="",F87="A",F87="HG",Y87=""),"0",VLOOKUP(Y87,'Tab 4+5 DüV+Abfuhr_G'!A:G,7,FALSE)))</f>
        <v/>
      </c>
      <c r="AE87" s="541"/>
      <c r="AF87" s="472" t="str">
        <f>IF(OR(F87="",G87=""),"",IF(OR(F87="",G87="",AE87=""),0,IF(AND(F87="G",Y87=""),-VLOOKUP(AE87,'Tab 7 DüV_A-VF'!A:B,2,FALSE),IF(OR(F87="A",F87="HG"),-VLOOKUP(AE87,'Tab 7 DüV_A-VF'!A:B,2,FALSE),0))))</f>
        <v/>
      </c>
      <c r="AG87" s="538"/>
      <c r="AH87" s="475" t="str">
        <f>IF(OR(F87="",G87=""),"",IF(OR(F87="",G87="",AG87=""),0,IF(AND(F87="G",Y87=""),-VLOOKUP(AG87,'Tab 7 DüV_A-ZF'!A:B,2,FALSE),IF(OR(F87="A",F87="HG"),-VLOOKUP(AG87,'Tab 7 DüV_A-ZF'!A:B,2,FALSE),0))))</f>
        <v/>
      </c>
      <c r="AI87" s="348" t="str">
        <f>IF(OR(F87="",G87=""),"",IF('N-Abschlag org. Düngung'!AJ87="",0,'N-Abschlag org. Düngung'!AJ87))</f>
        <v/>
      </c>
      <c r="AJ87" s="329" t="str">
        <f t="shared" si="23"/>
        <v/>
      </c>
      <c r="AK87" s="409" t="str">
        <f t="shared" si="24"/>
        <v/>
      </c>
      <c r="AL87" s="927" t="str">
        <f t="shared" si="25"/>
        <v/>
      </c>
      <c r="AM87" s="237"/>
      <c r="AN87" s="539" t="str">
        <f t="shared" si="26"/>
        <v/>
      </c>
      <c r="AO87" s="276"/>
      <c r="AP87" s="316"/>
      <c r="AQ87" s="316"/>
      <c r="AR87" s="234"/>
      <c r="AS87" s="234"/>
      <c r="AT87" s="234"/>
      <c r="AU87" s="234"/>
      <c r="AW87" s="235"/>
      <c r="BF87" s="235"/>
      <c r="BN87" s="235"/>
    </row>
    <row r="88" spans="1:66" s="145" customFormat="1">
      <c r="A88" s="283"/>
      <c r="B88" s="216"/>
      <c r="C88" s="287" t="str">
        <f>IF(B88="","",VLOOKUP(B88,Schlagliste!B:D,2,FALSE))</f>
        <v/>
      </c>
      <c r="D88" s="286" t="str">
        <f>IF(B88="","",VLOOKUP(B88,Schlagliste!B:D,3,FALSE))</f>
        <v/>
      </c>
      <c r="E88" s="501" t="str">
        <f>IF(B88="","",VLOOKUP(B88,Schlagliste!B:E,4,FALSE))</f>
        <v/>
      </c>
      <c r="F88" s="236"/>
      <c r="G88" s="217"/>
      <c r="H88" s="477" t="str">
        <f>IF(OR(G88="",F88=""),"",IF(AND(C88="ja",LEFT(G88,5)="ZF n."),0,(IF(F88="G",VLOOKUP(G88,'Tab 4+5 DüV+Abfuhr_G'!A:C,3,FALSE),IF(F88="A",VLOOKUP(G88,'Tab 2+3 DüV_A'!A:C,3,FALSE),VLOOKUP(G88,'H&amp;G LfL'!B:U,9,FALSE))))))</f>
        <v/>
      </c>
      <c r="I88" s="243" t="str">
        <f>IF(OR(F88="",G88=""),"",IF(F88="G",VLOOKUP(G88,'Tab 4+5 DüV+Abfuhr_G'!A:D,4,FALSE),IF(F88="A",VLOOKUP(G88,'Tab 2+3 DüV_A'!A:D,4,FALSE),VLOOKUP(G88,'H&amp;G LfL'!B:U,10,FALSE))))</f>
        <v/>
      </c>
      <c r="J88" s="341" t="str">
        <f>IF(OR(F88="",G88=""),"",IF(F88="G",VLOOKUP(G88,'Tab 4+5 DüV+Abfuhr_G'!A:B,2,FALSE),IF(F88="A",VLOOKUP(G88,'Tab 2+3 DüV_A'!A:B,2,FALSE),VLOOKUP(G88,'H&amp;G LfL'!B:X,2,FALSE))))</f>
        <v/>
      </c>
      <c r="K88" s="237"/>
      <c r="L88" s="918" t="str">
        <f t="shared" si="18"/>
        <v/>
      </c>
      <c r="M88" s="919" t="str">
        <f t="shared" si="19"/>
        <v/>
      </c>
      <c r="N88" s="919" t="str">
        <f>IF(OR(F88="",G88=""),"",IF(OR(F88="G",F88="HG"),"",IF(F88="A",VLOOKUP(G88,'Tab 2+3 DüV_A'!A:H,6,FALSE),VLOOKUP(G88,'H&amp;G LfL'!B:U,13,FALSE))))</f>
        <v/>
      </c>
      <c r="O88" s="919" t="str">
        <f>IF(OR(F88="",G88=""),"",IF(F88="G",VLOOKUP(G88,'Tab 4+5 DüV+Abfuhr_G'!A:J,8,FALSE),IF(F88="HG",VLOOKUP(G88,'H&amp;G LfL'!B:U,14,FALSE),"")))</f>
        <v/>
      </c>
      <c r="P88" s="919" t="str">
        <f>IF(OR(F88="",G88=""),"",IF(F88="G",VLOOKUP(G88,'Tab 4+5 DüV+Abfuhr_G'!A:J,9,FALSE),IF(F88="A",VLOOKUP(G88,'Tab 2+3 DüV_A'!A:H,7,FALSE),VLOOKUP(G88,'H&amp;G LfL'!B:U,15,FALSE))))</f>
        <v/>
      </c>
      <c r="Q88" s="921" t="str">
        <f>IF(OR(F88="",G88=""),"",IF(F88="G",VLOOKUP(G88,'Tab 4+5 DüV+Abfuhr_G'!A:J,10,FALSE),IF(F88="A",VLOOKUP(G88,'Tab 2+3 DüV_A'!A:H,8,FALSE),VLOOKUP(G88,'H&amp;G LfL'!B:U,16,FALSE))))</f>
        <v/>
      </c>
      <c r="R88" s="382" t="str">
        <f t="shared" si="20"/>
        <v/>
      </c>
      <c r="S88" s="342"/>
      <c r="T88" s="472" t="str">
        <f>IF(OR(F88="",G88=""),"",IF(OR(S88="",S88="nein",F88="A",F88="HG"),"0",VLOOKUP(S88,Verfrühung!A:B,2,FALSE)))</f>
        <v/>
      </c>
      <c r="U88" s="473" t="str">
        <f>IF(OR(F88="",G88=""),"",IF(F88="G",VLOOKUP(G88,'Tab 4+5 DüV+Abfuhr_G'!A:E,5,FALSE),IF(F88="A",VLOOKUP(G88,'Tab 2+3 DüV_A'!A:L,5,FALSE),VLOOKUP(G88,'H&amp;G LfL'!B:U,11,FALSE))))</f>
        <v/>
      </c>
      <c r="V88" s="349"/>
      <c r="W88" s="245"/>
      <c r="X88" s="343" t="str">
        <f t="shared" si="21"/>
        <v/>
      </c>
      <c r="Y88" s="536"/>
      <c r="Z88" s="481" t="str">
        <f>IF(OR(F88="",G88=""),"",IF(OR(F88="A",F88="HG",Y88=""),"0",-VLOOKUP(Y88,'Tab 4+5 DüV+Abfuhr_G'!A:N,6,FALSE)))</f>
        <v/>
      </c>
      <c r="AA88" s="305"/>
      <c r="AB88" s="304" t="str">
        <f t="shared" si="22"/>
        <v/>
      </c>
      <c r="AC88" s="305"/>
      <c r="AD88" s="481" t="str">
        <f>IF(OR(F88="",G88=""),"",IF(OR(AC88="nein",AC88="",Z88="",AA88="ja",Y88="",F88="A",F88="HG",Y88=""),"0",VLOOKUP(Y88,'Tab 4+5 DüV+Abfuhr_G'!A:G,7,FALSE)))</f>
        <v/>
      </c>
      <c r="AE88" s="541"/>
      <c r="AF88" s="472" t="str">
        <f>IF(OR(F88="",G88=""),"",IF(OR(F88="",G88="",AE88=""),0,IF(AND(F88="G",Y88=""),-VLOOKUP(AE88,'Tab 7 DüV_A-VF'!A:B,2,FALSE),IF(OR(F88="A",F88="HG"),-VLOOKUP(AE88,'Tab 7 DüV_A-VF'!A:B,2,FALSE),0))))</f>
        <v/>
      </c>
      <c r="AG88" s="538"/>
      <c r="AH88" s="475" t="str">
        <f>IF(OR(F88="",G88=""),"",IF(OR(F88="",G88="",AG88=""),0,IF(AND(F88="G",Y88=""),-VLOOKUP(AG88,'Tab 7 DüV_A-ZF'!A:B,2,FALSE),IF(OR(F88="A",F88="HG"),-VLOOKUP(AG88,'Tab 7 DüV_A-ZF'!A:B,2,FALSE),0))))</f>
        <v/>
      </c>
      <c r="AI88" s="348" t="str">
        <f>IF(OR(F88="",G88=""),"",IF('N-Abschlag org. Düngung'!AJ88="",0,'N-Abschlag org. Düngung'!AJ88))</f>
        <v/>
      </c>
      <c r="AJ88" s="329" t="str">
        <f t="shared" si="23"/>
        <v/>
      </c>
      <c r="AK88" s="409" t="str">
        <f t="shared" si="24"/>
        <v/>
      </c>
      <c r="AL88" s="927" t="str">
        <f t="shared" si="25"/>
        <v/>
      </c>
      <c r="AM88" s="237"/>
      <c r="AN88" s="539" t="str">
        <f t="shared" si="26"/>
        <v/>
      </c>
      <c r="AO88" s="276"/>
      <c r="AP88" s="316"/>
      <c r="AQ88" s="316"/>
      <c r="AR88" s="234"/>
      <c r="AS88" s="234"/>
      <c r="AT88" s="234"/>
      <c r="AU88" s="234"/>
      <c r="AW88" s="235"/>
      <c r="BF88" s="235"/>
      <c r="BN88" s="235"/>
    </row>
    <row r="89" spans="1:66" s="145" customFormat="1">
      <c r="A89" s="283"/>
      <c r="B89" s="216"/>
      <c r="C89" s="287" t="str">
        <f>IF(B89="","",VLOOKUP(B89,Schlagliste!B:D,2,FALSE))</f>
        <v/>
      </c>
      <c r="D89" s="286" t="str">
        <f>IF(B89="","",VLOOKUP(B89,Schlagliste!B:D,3,FALSE))</f>
        <v/>
      </c>
      <c r="E89" s="501" t="str">
        <f>IF(B89="","",VLOOKUP(B89,Schlagliste!B:E,4,FALSE))</f>
        <v/>
      </c>
      <c r="F89" s="236"/>
      <c r="G89" s="217"/>
      <c r="H89" s="477" t="str">
        <f>IF(OR(G89="",F89=""),"",IF(AND(C89="ja",LEFT(G89,5)="ZF n."),0,(IF(F89="G",VLOOKUP(G89,'Tab 4+5 DüV+Abfuhr_G'!A:C,3,FALSE),IF(F89="A",VLOOKUP(G89,'Tab 2+3 DüV_A'!A:C,3,FALSE),VLOOKUP(G89,'H&amp;G LfL'!B:U,9,FALSE))))))</f>
        <v/>
      </c>
      <c r="I89" s="243" t="str">
        <f>IF(OR(F89="",G89=""),"",IF(F89="G",VLOOKUP(G89,'Tab 4+5 DüV+Abfuhr_G'!A:D,4,FALSE),IF(F89="A",VLOOKUP(G89,'Tab 2+3 DüV_A'!A:D,4,FALSE),VLOOKUP(G89,'H&amp;G LfL'!B:U,10,FALSE))))</f>
        <v/>
      </c>
      <c r="J89" s="341" t="str">
        <f>IF(OR(F89="",G89=""),"",IF(F89="G",VLOOKUP(G89,'Tab 4+5 DüV+Abfuhr_G'!A:B,2,FALSE),IF(F89="A",VLOOKUP(G89,'Tab 2+3 DüV_A'!A:B,2,FALSE),VLOOKUP(G89,'H&amp;G LfL'!B:X,2,FALSE))))</f>
        <v/>
      </c>
      <c r="K89" s="237"/>
      <c r="L89" s="918" t="str">
        <f t="shared" si="18"/>
        <v/>
      </c>
      <c r="M89" s="919" t="str">
        <f t="shared" si="19"/>
        <v/>
      </c>
      <c r="N89" s="919" t="str">
        <f>IF(OR(F89="",G89=""),"",IF(OR(F89="G",F89="HG"),"",IF(F89="A",VLOOKUP(G89,'Tab 2+3 DüV_A'!A:H,6,FALSE),VLOOKUP(G89,'H&amp;G LfL'!B:U,13,FALSE))))</f>
        <v/>
      </c>
      <c r="O89" s="919" t="str">
        <f>IF(OR(F89="",G89=""),"",IF(F89="G",VLOOKUP(G89,'Tab 4+5 DüV+Abfuhr_G'!A:J,8,FALSE),IF(F89="HG",VLOOKUP(G89,'H&amp;G LfL'!B:U,14,FALSE),"")))</f>
        <v/>
      </c>
      <c r="P89" s="919" t="str">
        <f>IF(OR(F89="",G89=""),"",IF(F89="G",VLOOKUP(G89,'Tab 4+5 DüV+Abfuhr_G'!A:J,9,FALSE),IF(F89="A",VLOOKUP(G89,'Tab 2+3 DüV_A'!A:H,7,FALSE),VLOOKUP(G89,'H&amp;G LfL'!B:U,15,FALSE))))</f>
        <v/>
      </c>
      <c r="Q89" s="921" t="str">
        <f>IF(OR(F89="",G89=""),"",IF(F89="G",VLOOKUP(G89,'Tab 4+5 DüV+Abfuhr_G'!A:J,10,FALSE),IF(F89="A",VLOOKUP(G89,'Tab 2+3 DüV_A'!A:H,8,FALSE),VLOOKUP(G89,'H&amp;G LfL'!B:U,16,FALSE))))</f>
        <v/>
      </c>
      <c r="R89" s="382" t="str">
        <f t="shared" si="20"/>
        <v/>
      </c>
      <c r="S89" s="342"/>
      <c r="T89" s="472" t="str">
        <f>IF(OR(F89="",G89=""),"",IF(OR(S89="",S89="nein",F89="A",F89="HG"),"0",VLOOKUP(S89,Verfrühung!A:B,2,FALSE)))</f>
        <v/>
      </c>
      <c r="U89" s="473" t="str">
        <f>IF(OR(F89="",G89=""),"",IF(F89="G",VLOOKUP(G89,'Tab 4+5 DüV+Abfuhr_G'!A:E,5,FALSE),IF(F89="A",VLOOKUP(G89,'Tab 2+3 DüV_A'!A:L,5,FALSE),VLOOKUP(G89,'H&amp;G LfL'!B:U,11,FALSE))))</f>
        <v/>
      </c>
      <c r="V89" s="349"/>
      <c r="W89" s="245"/>
      <c r="X89" s="343" t="str">
        <f t="shared" si="21"/>
        <v/>
      </c>
      <c r="Y89" s="536"/>
      <c r="Z89" s="481" t="str">
        <f>IF(OR(F89="",G89=""),"",IF(OR(F89="A",F89="HG",Y89=""),"0",-VLOOKUP(Y89,'Tab 4+5 DüV+Abfuhr_G'!A:N,6,FALSE)))</f>
        <v/>
      </c>
      <c r="AA89" s="305"/>
      <c r="AB89" s="304" t="str">
        <f t="shared" si="22"/>
        <v/>
      </c>
      <c r="AC89" s="305"/>
      <c r="AD89" s="481" t="str">
        <f>IF(OR(F89="",G89=""),"",IF(OR(AC89="nein",AC89="",Z89="",AA89="ja",Y89="",F89="A",F89="HG",Y89=""),"0",VLOOKUP(Y89,'Tab 4+5 DüV+Abfuhr_G'!A:G,7,FALSE)))</f>
        <v/>
      </c>
      <c r="AE89" s="541"/>
      <c r="AF89" s="472" t="str">
        <f>IF(OR(F89="",G89=""),"",IF(OR(F89="",G89="",AE89=""),0,IF(AND(F89="G",Y89=""),-VLOOKUP(AE89,'Tab 7 DüV_A-VF'!A:B,2,FALSE),IF(OR(F89="A",F89="HG"),-VLOOKUP(AE89,'Tab 7 DüV_A-VF'!A:B,2,FALSE),0))))</f>
        <v/>
      </c>
      <c r="AG89" s="538"/>
      <c r="AH89" s="475" t="str">
        <f>IF(OR(F89="",G89=""),"",IF(OR(F89="",G89="",AG89=""),0,IF(AND(F89="G",Y89=""),-VLOOKUP(AG89,'Tab 7 DüV_A-ZF'!A:B,2,FALSE),IF(OR(F89="A",F89="HG"),-VLOOKUP(AG89,'Tab 7 DüV_A-ZF'!A:B,2,FALSE),0))))</f>
        <v/>
      </c>
      <c r="AI89" s="348" t="str">
        <f>IF(OR(F89="",G89=""),"",IF('N-Abschlag org. Düngung'!AJ89="",0,'N-Abschlag org. Düngung'!AJ89))</f>
        <v/>
      </c>
      <c r="AJ89" s="329" t="str">
        <f t="shared" si="23"/>
        <v/>
      </c>
      <c r="AK89" s="409" t="str">
        <f t="shared" si="24"/>
        <v/>
      </c>
      <c r="AL89" s="927" t="str">
        <f t="shared" si="25"/>
        <v/>
      </c>
      <c r="AM89" s="237"/>
      <c r="AN89" s="539" t="str">
        <f t="shared" si="26"/>
        <v/>
      </c>
      <c r="AO89" s="276"/>
      <c r="AP89" s="316"/>
      <c r="AQ89" s="316"/>
      <c r="AR89" s="234"/>
      <c r="AS89" s="234"/>
      <c r="AT89" s="234"/>
      <c r="AU89" s="234"/>
      <c r="AW89" s="235"/>
      <c r="BF89" s="235"/>
      <c r="BN89" s="235"/>
    </row>
    <row r="90" spans="1:66" s="145" customFormat="1">
      <c r="A90" s="283"/>
      <c r="B90" s="216"/>
      <c r="C90" s="287" t="str">
        <f>IF(B90="","",VLOOKUP(B90,Schlagliste!B:D,2,FALSE))</f>
        <v/>
      </c>
      <c r="D90" s="286" t="str">
        <f>IF(B90="","",VLOOKUP(B90,Schlagliste!B:D,3,FALSE))</f>
        <v/>
      </c>
      <c r="E90" s="501" t="str">
        <f>IF(B90="","",VLOOKUP(B90,Schlagliste!B:E,4,FALSE))</f>
        <v/>
      </c>
      <c r="F90" s="236"/>
      <c r="G90" s="217"/>
      <c r="H90" s="477" t="str">
        <f>IF(OR(G90="",F90=""),"",IF(AND(C90="ja",LEFT(G90,5)="ZF n."),0,(IF(F90="G",VLOOKUP(G90,'Tab 4+5 DüV+Abfuhr_G'!A:C,3,FALSE),IF(F90="A",VLOOKUP(G90,'Tab 2+3 DüV_A'!A:C,3,FALSE),VLOOKUP(G90,'H&amp;G LfL'!B:U,9,FALSE))))))</f>
        <v/>
      </c>
      <c r="I90" s="243" t="str">
        <f>IF(OR(F90="",G90=""),"",IF(F90="G",VLOOKUP(G90,'Tab 4+5 DüV+Abfuhr_G'!A:D,4,FALSE),IF(F90="A",VLOOKUP(G90,'Tab 2+3 DüV_A'!A:D,4,FALSE),VLOOKUP(G90,'H&amp;G LfL'!B:U,10,FALSE))))</f>
        <v/>
      </c>
      <c r="J90" s="341" t="str">
        <f>IF(OR(F90="",G90=""),"",IF(F90="G",VLOOKUP(G90,'Tab 4+5 DüV+Abfuhr_G'!A:B,2,FALSE),IF(F90="A",VLOOKUP(G90,'Tab 2+3 DüV_A'!A:B,2,FALSE),VLOOKUP(G90,'H&amp;G LfL'!B:X,2,FALSE))))</f>
        <v/>
      </c>
      <c r="K90" s="237"/>
      <c r="L90" s="918" t="str">
        <f t="shared" si="18"/>
        <v/>
      </c>
      <c r="M90" s="919" t="str">
        <f t="shared" si="19"/>
        <v/>
      </c>
      <c r="N90" s="919" t="str">
        <f>IF(OR(F90="",G90=""),"",IF(OR(F90="G",F90="HG"),"",IF(F90="A",VLOOKUP(G90,'Tab 2+3 DüV_A'!A:H,6,FALSE),VLOOKUP(G90,'H&amp;G LfL'!B:U,13,FALSE))))</f>
        <v/>
      </c>
      <c r="O90" s="919" t="str">
        <f>IF(OR(F90="",G90=""),"",IF(F90="G",VLOOKUP(G90,'Tab 4+5 DüV+Abfuhr_G'!A:J,8,FALSE),IF(F90="HG",VLOOKUP(G90,'H&amp;G LfL'!B:U,14,FALSE),"")))</f>
        <v/>
      </c>
      <c r="P90" s="919" t="str">
        <f>IF(OR(F90="",G90=""),"",IF(F90="G",VLOOKUP(G90,'Tab 4+5 DüV+Abfuhr_G'!A:J,9,FALSE),IF(F90="A",VLOOKUP(G90,'Tab 2+3 DüV_A'!A:H,7,FALSE),VLOOKUP(G90,'H&amp;G LfL'!B:U,15,FALSE))))</f>
        <v/>
      </c>
      <c r="Q90" s="921" t="str">
        <f>IF(OR(F90="",G90=""),"",IF(F90="G",VLOOKUP(G90,'Tab 4+5 DüV+Abfuhr_G'!A:J,10,FALSE),IF(F90="A",VLOOKUP(G90,'Tab 2+3 DüV_A'!A:H,8,FALSE),VLOOKUP(G90,'H&amp;G LfL'!B:U,16,FALSE))))</f>
        <v/>
      </c>
      <c r="R90" s="382" t="str">
        <f t="shared" si="20"/>
        <v/>
      </c>
      <c r="S90" s="342"/>
      <c r="T90" s="472" t="str">
        <f>IF(OR(F90="",G90=""),"",IF(OR(S90="",S90="nein",F90="A",F90="HG"),"0",VLOOKUP(S90,Verfrühung!A:B,2,FALSE)))</f>
        <v/>
      </c>
      <c r="U90" s="473" t="str">
        <f>IF(OR(F90="",G90=""),"",IF(F90="G",VLOOKUP(G90,'Tab 4+5 DüV+Abfuhr_G'!A:E,5,FALSE),IF(F90="A",VLOOKUP(G90,'Tab 2+3 DüV_A'!A:L,5,FALSE),VLOOKUP(G90,'H&amp;G LfL'!B:U,11,FALSE))))</f>
        <v/>
      </c>
      <c r="V90" s="349"/>
      <c r="W90" s="245"/>
      <c r="X90" s="343" t="str">
        <f t="shared" si="21"/>
        <v/>
      </c>
      <c r="Y90" s="536"/>
      <c r="Z90" s="481" t="str">
        <f>IF(OR(F90="",G90=""),"",IF(OR(F90="A",F90="HG",Y90=""),"0",-VLOOKUP(Y90,'Tab 4+5 DüV+Abfuhr_G'!A:N,6,FALSE)))</f>
        <v/>
      </c>
      <c r="AA90" s="305"/>
      <c r="AB90" s="304" t="str">
        <f t="shared" si="22"/>
        <v/>
      </c>
      <c r="AC90" s="305"/>
      <c r="AD90" s="481" t="str">
        <f>IF(OR(F90="",G90=""),"",IF(OR(AC90="nein",AC90="",Z90="",AA90="ja",Y90="",F90="A",F90="HG",Y90=""),"0",VLOOKUP(Y90,'Tab 4+5 DüV+Abfuhr_G'!A:G,7,FALSE)))</f>
        <v/>
      </c>
      <c r="AE90" s="541"/>
      <c r="AF90" s="472" t="str">
        <f>IF(OR(F90="",G90=""),"",IF(OR(F90="",G90="",AE90=""),0,IF(AND(F90="G",Y90=""),-VLOOKUP(AE90,'Tab 7 DüV_A-VF'!A:B,2,FALSE),IF(OR(F90="A",F90="HG"),-VLOOKUP(AE90,'Tab 7 DüV_A-VF'!A:B,2,FALSE),0))))</f>
        <v/>
      </c>
      <c r="AG90" s="538"/>
      <c r="AH90" s="475" t="str">
        <f>IF(OR(F90="",G90=""),"",IF(OR(F90="",G90="",AG90=""),0,IF(AND(F90="G",Y90=""),-VLOOKUP(AG90,'Tab 7 DüV_A-ZF'!A:B,2,FALSE),IF(OR(F90="A",F90="HG"),-VLOOKUP(AG90,'Tab 7 DüV_A-ZF'!A:B,2,FALSE),0))))</f>
        <v/>
      </c>
      <c r="AI90" s="348" t="str">
        <f>IF(OR(F90="",G90=""),"",IF('N-Abschlag org. Düngung'!AJ90="",0,'N-Abschlag org. Düngung'!AJ90))</f>
        <v/>
      </c>
      <c r="AJ90" s="329" t="str">
        <f t="shared" si="23"/>
        <v/>
      </c>
      <c r="AK90" s="409" t="str">
        <f t="shared" si="24"/>
        <v/>
      </c>
      <c r="AL90" s="927" t="str">
        <f t="shared" si="25"/>
        <v/>
      </c>
      <c r="AM90" s="237"/>
      <c r="AN90" s="539" t="str">
        <f t="shared" si="26"/>
        <v/>
      </c>
      <c r="AO90" s="276"/>
      <c r="AP90" s="316"/>
      <c r="AQ90" s="316"/>
      <c r="AR90" s="234"/>
      <c r="AS90" s="234"/>
      <c r="AT90" s="234"/>
      <c r="AU90" s="234"/>
      <c r="AW90" s="235"/>
      <c r="BF90" s="235"/>
      <c r="BN90" s="235"/>
    </row>
    <row r="91" spans="1:66" s="145" customFormat="1">
      <c r="A91" s="283"/>
      <c r="B91" s="216"/>
      <c r="C91" s="287" t="str">
        <f>IF(B91="","",VLOOKUP(B91,Schlagliste!B:D,2,FALSE))</f>
        <v/>
      </c>
      <c r="D91" s="286" t="str">
        <f>IF(B91="","",VLOOKUP(B91,Schlagliste!B:D,3,FALSE))</f>
        <v/>
      </c>
      <c r="E91" s="501" t="str">
        <f>IF(B91="","",VLOOKUP(B91,Schlagliste!B:E,4,FALSE))</f>
        <v/>
      </c>
      <c r="F91" s="236"/>
      <c r="G91" s="217"/>
      <c r="H91" s="477" t="str">
        <f>IF(OR(G91="",F91=""),"",IF(AND(C91="ja",LEFT(G91,5)="ZF n."),0,(IF(F91="G",VLOOKUP(G91,'Tab 4+5 DüV+Abfuhr_G'!A:C,3,FALSE),IF(F91="A",VLOOKUP(G91,'Tab 2+3 DüV_A'!A:C,3,FALSE),VLOOKUP(G91,'H&amp;G LfL'!B:U,9,FALSE))))))</f>
        <v/>
      </c>
      <c r="I91" s="243" t="str">
        <f>IF(OR(F91="",G91=""),"",IF(F91="G",VLOOKUP(G91,'Tab 4+5 DüV+Abfuhr_G'!A:D,4,FALSE),IF(F91="A",VLOOKUP(G91,'Tab 2+3 DüV_A'!A:D,4,FALSE),VLOOKUP(G91,'H&amp;G LfL'!B:U,10,FALSE))))</f>
        <v/>
      </c>
      <c r="J91" s="341" t="str">
        <f>IF(OR(F91="",G91=""),"",IF(F91="G",VLOOKUP(G91,'Tab 4+5 DüV+Abfuhr_G'!A:B,2,FALSE),IF(F91="A",VLOOKUP(G91,'Tab 2+3 DüV_A'!A:B,2,FALSE),VLOOKUP(G91,'H&amp;G LfL'!B:X,2,FALSE))))</f>
        <v/>
      </c>
      <c r="K91" s="237"/>
      <c r="L91" s="918" t="str">
        <f t="shared" si="18"/>
        <v/>
      </c>
      <c r="M91" s="919" t="str">
        <f t="shared" si="19"/>
        <v/>
      </c>
      <c r="N91" s="919" t="str">
        <f>IF(OR(F91="",G91=""),"",IF(OR(F91="G",F91="HG"),"",IF(F91="A",VLOOKUP(G91,'Tab 2+3 DüV_A'!A:H,6,FALSE),VLOOKUP(G91,'H&amp;G LfL'!B:U,13,FALSE))))</f>
        <v/>
      </c>
      <c r="O91" s="919" t="str">
        <f>IF(OR(F91="",G91=""),"",IF(F91="G",VLOOKUP(G91,'Tab 4+5 DüV+Abfuhr_G'!A:J,8,FALSE),IF(F91="HG",VLOOKUP(G91,'H&amp;G LfL'!B:U,14,FALSE),"")))</f>
        <v/>
      </c>
      <c r="P91" s="919" t="str">
        <f>IF(OR(F91="",G91=""),"",IF(F91="G",VLOOKUP(G91,'Tab 4+5 DüV+Abfuhr_G'!A:J,9,FALSE),IF(F91="A",VLOOKUP(G91,'Tab 2+3 DüV_A'!A:H,7,FALSE),VLOOKUP(G91,'H&amp;G LfL'!B:U,15,FALSE))))</f>
        <v/>
      </c>
      <c r="Q91" s="921" t="str">
        <f>IF(OR(F91="",G91=""),"",IF(F91="G",VLOOKUP(G91,'Tab 4+5 DüV+Abfuhr_G'!A:J,10,FALSE),IF(F91="A",VLOOKUP(G91,'Tab 2+3 DüV_A'!A:H,8,FALSE),VLOOKUP(G91,'H&amp;G LfL'!B:U,16,FALSE))))</f>
        <v/>
      </c>
      <c r="R91" s="382" t="str">
        <f t="shared" si="20"/>
        <v/>
      </c>
      <c r="S91" s="342"/>
      <c r="T91" s="472" t="str">
        <f>IF(OR(F91="",G91=""),"",IF(OR(S91="",S91="nein",F91="A",F91="HG"),"0",VLOOKUP(S91,Verfrühung!A:B,2,FALSE)))</f>
        <v/>
      </c>
      <c r="U91" s="473" t="str">
        <f>IF(OR(F91="",G91=""),"",IF(F91="G",VLOOKUP(G91,'Tab 4+5 DüV+Abfuhr_G'!A:E,5,FALSE),IF(F91="A",VLOOKUP(G91,'Tab 2+3 DüV_A'!A:L,5,FALSE),VLOOKUP(G91,'H&amp;G LfL'!B:U,11,FALSE))))</f>
        <v/>
      </c>
      <c r="V91" s="349"/>
      <c r="W91" s="245"/>
      <c r="X91" s="343" t="str">
        <f t="shared" si="21"/>
        <v/>
      </c>
      <c r="Y91" s="536"/>
      <c r="Z91" s="481" t="str">
        <f>IF(OR(F91="",G91=""),"",IF(OR(F91="A",F91="HG",Y91=""),"0",-VLOOKUP(Y91,'Tab 4+5 DüV+Abfuhr_G'!A:N,6,FALSE)))</f>
        <v/>
      </c>
      <c r="AA91" s="305"/>
      <c r="AB91" s="304" t="str">
        <f t="shared" si="22"/>
        <v/>
      </c>
      <c r="AC91" s="305"/>
      <c r="AD91" s="481" t="str">
        <f>IF(OR(F91="",G91=""),"",IF(OR(AC91="nein",AC91="",Z91="",AA91="ja",Y91="",F91="A",F91="HG",Y91=""),"0",VLOOKUP(Y91,'Tab 4+5 DüV+Abfuhr_G'!A:G,7,FALSE)))</f>
        <v/>
      </c>
      <c r="AE91" s="541"/>
      <c r="AF91" s="472" t="str">
        <f>IF(OR(F91="",G91=""),"",IF(OR(F91="",G91="",AE91=""),0,IF(AND(F91="G",Y91=""),-VLOOKUP(AE91,'Tab 7 DüV_A-VF'!A:B,2,FALSE),IF(OR(F91="A",F91="HG"),-VLOOKUP(AE91,'Tab 7 DüV_A-VF'!A:B,2,FALSE),0))))</f>
        <v/>
      </c>
      <c r="AG91" s="538"/>
      <c r="AH91" s="475" t="str">
        <f>IF(OR(F91="",G91=""),"",IF(OR(F91="",G91="",AG91=""),0,IF(AND(F91="G",Y91=""),-VLOOKUP(AG91,'Tab 7 DüV_A-ZF'!A:B,2,FALSE),IF(OR(F91="A",F91="HG"),-VLOOKUP(AG91,'Tab 7 DüV_A-ZF'!A:B,2,FALSE),0))))</f>
        <v/>
      </c>
      <c r="AI91" s="348" t="str">
        <f>IF(OR(F91="",G91=""),"",IF('N-Abschlag org. Düngung'!AJ91="",0,'N-Abschlag org. Düngung'!AJ91))</f>
        <v/>
      </c>
      <c r="AJ91" s="329" t="str">
        <f t="shared" si="23"/>
        <v/>
      </c>
      <c r="AK91" s="409" t="str">
        <f t="shared" si="24"/>
        <v/>
      </c>
      <c r="AL91" s="927" t="str">
        <f t="shared" si="25"/>
        <v/>
      </c>
      <c r="AM91" s="237"/>
      <c r="AN91" s="539" t="str">
        <f t="shared" si="26"/>
        <v/>
      </c>
      <c r="AO91" s="276"/>
      <c r="AP91" s="316"/>
      <c r="AQ91" s="316"/>
      <c r="AR91" s="234"/>
      <c r="AS91" s="234"/>
      <c r="AT91" s="234"/>
      <c r="AU91" s="234"/>
      <c r="AW91" s="235"/>
      <c r="BF91" s="235"/>
      <c r="BN91" s="235"/>
    </row>
    <row r="92" spans="1:66" s="145" customFormat="1">
      <c r="A92" s="283"/>
      <c r="B92" s="216"/>
      <c r="C92" s="287" t="str">
        <f>IF(B92="","",VLOOKUP(B92,Schlagliste!B:D,2,FALSE))</f>
        <v/>
      </c>
      <c r="D92" s="286" t="str">
        <f>IF(B92="","",VLOOKUP(B92,Schlagliste!B:D,3,FALSE))</f>
        <v/>
      </c>
      <c r="E92" s="501" t="str">
        <f>IF(B92="","",VLOOKUP(B92,Schlagliste!B:E,4,FALSE))</f>
        <v/>
      </c>
      <c r="F92" s="236"/>
      <c r="G92" s="217"/>
      <c r="H92" s="477" t="str">
        <f>IF(OR(G92="",F92=""),"",IF(AND(C92="ja",LEFT(G92,5)="ZF n."),0,(IF(F92="G",VLOOKUP(G92,'Tab 4+5 DüV+Abfuhr_G'!A:C,3,FALSE),IF(F92="A",VLOOKUP(G92,'Tab 2+3 DüV_A'!A:C,3,FALSE),VLOOKUP(G92,'H&amp;G LfL'!B:U,9,FALSE))))))</f>
        <v/>
      </c>
      <c r="I92" s="243" t="str">
        <f>IF(OR(F92="",G92=""),"",IF(F92="G",VLOOKUP(G92,'Tab 4+5 DüV+Abfuhr_G'!A:D,4,FALSE),IF(F92="A",VLOOKUP(G92,'Tab 2+3 DüV_A'!A:D,4,FALSE),VLOOKUP(G92,'H&amp;G LfL'!B:U,10,FALSE))))</f>
        <v/>
      </c>
      <c r="J92" s="341" t="str">
        <f>IF(OR(F92="",G92=""),"",IF(F92="G",VLOOKUP(G92,'Tab 4+5 DüV+Abfuhr_G'!A:B,2,FALSE),IF(F92="A",VLOOKUP(G92,'Tab 2+3 DüV_A'!A:B,2,FALSE),VLOOKUP(G92,'H&amp;G LfL'!B:X,2,FALSE))))</f>
        <v/>
      </c>
      <c r="K92" s="237"/>
      <c r="L92" s="918" t="str">
        <f t="shared" si="18"/>
        <v/>
      </c>
      <c r="M92" s="919" t="str">
        <f t="shared" si="19"/>
        <v/>
      </c>
      <c r="N92" s="919" t="str">
        <f>IF(OR(F92="",G92=""),"",IF(OR(F92="G",F92="HG"),"",IF(F92="A",VLOOKUP(G92,'Tab 2+3 DüV_A'!A:H,6,FALSE),VLOOKUP(G92,'H&amp;G LfL'!B:U,13,FALSE))))</f>
        <v/>
      </c>
      <c r="O92" s="919" t="str">
        <f>IF(OR(F92="",G92=""),"",IF(F92="G",VLOOKUP(G92,'Tab 4+5 DüV+Abfuhr_G'!A:J,8,FALSE),IF(F92="HG",VLOOKUP(G92,'H&amp;G LfL'!B:U,14,FALSE),"")))</f>
        <v/>
      </c>
      <c r="P92" s="919" t="str">
        <f>IF(OR(F92="",G92=""),"",IF(F92="G",VLOOKUP(G92,'Tab 4+5 DüV+Abfuhr_G'!A:J,9,FALSE),IF(F92="A",VLOOKUP(G92,'Tab 2+3 DüV_A'!A:H,7,FALSE),VLOOKUP(G92,'H&amp;G LfL'!B:U,15,FALSE))))</f>
        <v/>
      </c>
      <c r="Q92" s="921" t="str">
        <f>IF(OR(F92="",G92=""),"",IF(F92="G",VLOOKUP(G92,'Tab 4+5 DüV+Abfuhr_G'!A:J,10,FALSE),IF(F92="A",VLOOKUP(G92,'Tab 2+3 DüV_A'!A:H,8,FALSE),VLOOKUP(G92,'H&amp;G LfL'!B:U,16,FALSE))))</f>
        <v/>
      </c>
      <c r="R92" s="382" t="str">
        <f t="shared" si="20"/>
        <v/>
      </c>
      <c r="S92" s="342"/>
      <c r="T92" s="472" t="str">
        <f>IF(OR(F92="",G92=""),"",IF(OR(S92="",S92="nein",F92="A",F92="HG"),"0",VLOOKUP(S92,Verfrühung!A:B,2,FALSE)))</f>
        <v/>
      </c>
      <c r="U92" s="473" t="str">
        <f>IF(OR(F92="",G92=""),"",IF(F92="G",VLOOKUP(G92,'Tab 4+5 DüV+Abfuhr_G'!A:E,5,FALSE),IF(F92="A",VLOOKUP(G92,'Tab 2+3 DüV_A'!A:L,5,FALSE),VLOOKUP(G92,'H&amp;G LfL'!B:U,11,FALSE))))</f>
        <v/>
      </c>
      <c r="V92" s="349"/>
      <c r="W92" s="245"/>
      <c r="X92" s="343" t="str">
        <f t="shared" si="21"/>
        <v/>
      </c>
      <c r="Y92" s="536"/>
      <c r="Z92" s="481" t="str">
        <f>IF(OR(F92="",G92=""),"",IF(OR(F92="A",F92="HG",Y92=""),"0",-VLOOKUP(Y92,'Tab 4+5 DüV+Abfuhr_G'!A:N,6,FALSE)))</f>
        <v/>
      </c>
      <c r="AA92" s="305"/>
      <c r="AB92" s="304" t="str">
        <f t="shared" si="22"/>
        <v/>
      </c>
      <c r="AC92" s="305"/>
      <c r="AD92" s="481" t="str">
        <f>IF(OR(F92="",G92=""),"",IF(OR(AC92="nein",AC92="",Z92="",AA92="ja",Y92="",F92="A",F92="HG",Y92=""),"0",VLOOKUP(Y92,'Tab 4+5 DüV+Abfuhr_G'!A:G,7,FALSE)))</f>
        <v/>
      </c>
      <c r="AE92" s="541"/>
      <c r="AF92" s="472" t="str">
        <f>IF(OR(F92="",G92=""),"",IF(OR(F92="",G92="",AE92=""),0,IF(AND(F92="G",Y92=""),-VLOOKUP(AE92,'Tab 7 DüV_A-VF'!A:B,2,FALSE),IF(OR(F92="A",F92="HG"),-VLOOKUP(AE92,'Tab 7 DüV_A-VF'!A:B,2,FALSE),0))))</f>
        <v/>
      </c>
      <c r="AG92" s="538"/>
      <c r="AH92" s="475" t="str">
        <f>IF(OR(F92="",G92=""),"",IF(OR(F92="",G92="",AG92=""),0,IF(AND(F92="G",Y92=""),-VLOOKUP(AG92,'Tab 7 DüV_A-ZF'!A:B,2,FALSE),IF(OR(F92="A",F92="HG"),-VLOOKUP(AG92,'Tab 7 DüV_A-ZF'!A:B,2,FALSE),0))))</f>
        <v/>
      </c>
      <c r="AI92" s="348" t="str">
        <f>IF(OR(F92="",G92=""),"",IF('N-Abschlag org. Düngung'!AJ92="",0,'N-Abschlag org. Düngung'!AJ92))</f>
        <v/>
      </c>
      <c r="AJ92" s="329" t="str">
        <f t="shared" si="23"/>
        <v/>
      </c>
      <c r="AK92" s="409" t="str">
        <f t="shared" si="24"/>
        <v/>
      </c>
      <c r="AL92" s="927" t="str">
        <f t="shared" si="25"/>
        <v/>
      </c>
      <c r="AM92" s="237"/>
      <c r="AN92" s="539" t="str">
        <f t="shared" si="26"/>
        <v/>
      </c>
      <c r="AO92" s="276"/>
      <c r="AP92" s="316"/>
      <c r="AQ92" s="316"/>
      <c r="AR92" s="234"/>
      <c r="AS92" s="234"/>
      <c r="AT92" s="234"/>
      <c r="AU92" s="234"/>
      <c r="AW92" s="235"/>
      <c r="BF92" s="235"/>
      <c r="BN92" s="235"/>
    </row>
    <row r="93" spans="1:66" s="145" customFormat="1">
      <c r="A93" s="283"/>
      <c r="B93" s="216"/>
      <c r="C93" s="287" t="str">
        <f>IF(B93="","",VLOOKUP(B93,Schlagliste!B:D,2,FALSE))</f>
        <v/>
      </c>
      <c r="D93" s="286" t="str">
        <f>IF(B93="","",VLOOKUP(B93,Schlagliste!B:D,3,FALSE))</f>
        <v/>
      </c>
      <c r="E93" s="501" t="str">
        <f>IF(B93="","",VLOOKUP(B93,Schlagliste!B:E,4,FALSE))</f>
        <v/>
      </c>
      <c r="F93" s="236"/>
      <c r="G93" s="217"/>
      <c r="H93" s="477" t="str">
        <f>IF(OR(G93="",F93=""),"",IF(AND(C93="ja",LEFT(G93,5)="ZF n."),0,(IF(F93="G",VLOOKUP(G93,'Tab 4+5 DüV+Abfuhr_G'!A:C,3,FALSE),IF(F93="A",VLOOKUP(G93,'Tab 2+3 DüV_A'!A:C,3,FALSE),VLOOKUP(G93,'H&amp;G LfL'!B:U,9,FALSE))))))</f>
        <v/>
      </c>
      <c r="I93" s="243" t="str">
        <f>IF(OR(F93="",G93=""),"",IF(F93="G",VLOOKUP(G93,'Tab 4+5 DüV+Abfuhr_G'!A:D,4,FALSE),IF(F93="A",VLOOKUP(G93,'Tab 2+3 DüV_A'!A:D,4,FALSE),VLOOKUP(G93,'H&amp;G LfL'!B:U,10,FALSE))))</f>
        <v/>
      </c>
      <c r="J93" s="341" t="str">
        <f>IF(OR(F93="",G93=""),"",IF(F93="G",VLOOKUP(G93,'Tab 4+5 DüV+Abfuhr_G'!A:B,2,FALSE),IF(F93="A",VLOOKUP(G93,'Tab 2+3 DüV_A'!A:B,2,FALSE),VLOOKUP(G93,'H&amp;G LfL'!B:X,2,FALSE))))</f>
        <v/>
      </c>
      <c r="K93" s="237"/>
      <c r="L93" s="918" t="str">
        <f t="shared" si="18"/>
        <v/>
      </c>
      <c r="M93" s="919" t="str">
        <f t="shared" si="19"/>
        <v/>
      </c>
      <c r="N93" s="919" t="str">
        <f>IF(OR(F93="",G93=""),"",IF(OR(F93="G",F93="HG"),"",IF(F93="A",VLOOKUP(G93,'Tab 2+3 DüV_A'!A:H,6,FALSE),VLOOKUP(G93,'H&amp;G LfL'!B:U,13,FALSE))))</f>
        <v/>
      </c>
      <c r="O93" s="919" t="str">
        <f>IF(OR(F93="",G93=""),"",IF(F93="G",VLOOKUP(G93,'Tab 4+5 DüV+Abfuhr_G'!A:J,8,FALSE),IF(F93="HG",VLOOKUP(G93,'H&amp;G LfL'!B:U,14,FALSE),"")))</f>
        <v/>
      </c>
      <c r="P93" s="919" t="str">
        <f>IF(OR(F93="",G93=""),"",IF(F93="G",VLOOKUP(G93,'Tab 4+5 DüV+Abfuhr_G'!A:J,9,FALSE),IF(F93="A",VLOOKUP(G93,'Tab 2+3 DüV_A'!A:H,7,FALSE),VLOOKUP(G93,'H&amp;G LfL'!B:U,15,FALSE))))</f>
        <v/>
      </c>
      <c r="Q93" s="921" t="str">
        <f>IF(OR(F93="",G93=""),"",IF(F93="G",VLOOKUP(G93,'Tab 4+5 DüV+Abfuhr_G'!A:J,10,FALSE),IF(F93="A",VLOOKUP(G93,'Tab 2+3 DüV_A'!A:H,8,FALSE),VLOOKUP(G93,'H&amp;G LfL'!B:U,16,FALSE))))</f>
        <v/>
      </c>
      <c r="R93" s="382" t="str">
        <f t="shared" si="20"/>
        <v/>
      </c>
      <c r="S93" s="342"/>
      <c r="T93" s="472" t="str">
        <f>IF(OR(F93="",G93=""),"",IF(OR(S93="",S93="nein",F93="A",F93="HG"),"0",VLOOKUP(S93,Verfrühung!A:B,2,FALSE)))</f>
        <v/>
      </c>
      <c r="U93" s="473" t="str">
        <f>IF(OR(F93="",G93=""),"",IF(F93="G",VLOOKUP(G93,'Tab 4+5 DüV+Abfuhr_G'!A:E,5,FALSE),IF(F93="A",VLOOKUP(G93,'Tab 2+3 DüV_A'!A:L,5,FALSE),VLOOKUP(G93,'H&amp;G LfL'!B:U,11,FALSE))))</f>
        <v/>
      </c>
      <c r="V93" s="349"/>
      <c r="W93" s="245"/>
      <c r="X93" s="343" t="str">
        <f t="shared" si="21"/>
        <v/>
      </c>
      <c r="Y93" s="536"/>
      <c r="Z93" s="481" t="str">
        <f>IF(OR(F93="",G93=""),"",IF(OR(F93="A",F93="HG",Y93=""),"0",-VLOOKUP(Y93,'Tab 4+5 DüV+Abfuhr_G'!A:N,6,FALSE)))</f>
        <v/>
      </c>
      <c r="AA93" s="305"/>
      <c r="AB93" s="304" t="str">
        <f t="shared" si="22"/>
        <v/>
      </c>
      <c r="AC93" s="305"/>
      <c r="AD93" s="481" t="str">
        <f>IF(OR(F93="",G93=""),"",IF(OR(AC93="nein",AC93="",Z93="",AA93="ja",Y93="",F93="A",F93="HG",Y93=""),"0",VLOOKUP(Y93,'Tab 4+5 DüV+Abfuhr_G'!A:G,7,FALSE)))</f>
        <v/>
      </c>
      <c r="AE93" s="541"/>
      <c r="AF93" s="472" t="str">
        <f>IF(OR(F93="",G93=""),"",IF(OR(F93="",G93="",AE93=""),0,IF(AND(F93="G",Y93=""),-VLOOKUP(AE93,'Tab 7 DüV_A-VF'!A:B,2,FALSE),IF(OR(F93="A",F93="HG"),-VLOOKUP(AE93,'Tab 7 DüV_A-VF'!A:B,2,FALSE),0))))</f>
        <v/>
      </c>
      <c r="AG93" s="538"/>
      <c r="AH93" s="475" t="str">
        <f>IF(OR(F93="",G93=""),"",IF(OR(F93="",G93="",AG93=""),0,IF(AND(F93="G",Y93=""),-VLOOKUP(AG93,'Tab 7 DüV_A-ZF'!A:B,2,FALSE),IF(OR(F93="A",F93="HG"),-VLOOKUP(AG93,'Tab 7 DüV_A-ZF'!A:B,2,FALSE),0))))</f>
        <v/>
      </c>
      <c r="AI93" s="348" t="str">
        <f>IF(OR(F93="",G93=""),"",IF('N-Abschlag org. Düngung'!AJ93="",0,'N-Abschlag org. Düngung'!AJ93))</f>
        <v/>
      </c>
      <c r="AJ93" s="329" t="str">
        <f t="shared" si="23"/>
        <v/>
      </c>
      <c r="AK93" s="409" t="str">
        <f t="shared" si="24"/>
        <v/>
      </c>
      <c r="AL93" s="927" t="str">
        <f t="shared" si="25"/>
        <v/>
      </c>
      <c r="AM93" s="237"/>
      <c r="AN93" s="539" t="str">
        <f t="shared" si="26"/>
        <v/>
      </c>
      <c r="AO93" s="276"/>
      <c r="AP93" s="316"/>
      <c r="AQ93" s="316"/>
      <c r="AR93" s="234"/>
      <c r="AS93" s="234"/>
      <c r="AT93" s="234"/>
      <c r="AU93" s="234"/>
      <c r="AW93" s="235"/>
      <c r="BF93" s="235"/>
      <c r="BN93" s="235"/>
    </row>
    <row r="94" spans="1:66" s="145" customFormat="1">
      <c r="A94" s="283"/>
      <c r="B94" s="216"/>
      <c r="C94" s="287" t="str">
        <f>IF(B94="","",VLOOKUP(B94,Schlagliste!B:D,2,FALSE))</f>
        <v/>
      </c>
      <c r="D94" s="286" t="str">
        <f>IF(B94="","",VLOOKUP(B94,Schlagliste!B:D,3,FALSE))</f>
        <v/>
      </c>
      <c r="E94" s="501" t="str">
        <f>IF(B94="","",VLOOKUP(B94,Schlagliste!B:E,4,FALSE))</f>
        <v/>
      </c>
      <c r="F94" s="236"/>
      <c r="G94" s="217"/>
      <c r="H94" s="477" t="str">
        <f>IF(OR(G94="",F94=""),"",IF(AND(C94="ja",LEFT(G94,5)="ZF n."),0,(IF(F94="G",VLOOKUP(G94,'Tab 4+5 DüV+Abfuhr_G'!A:C,3,FALSE),IF(F94="A",VLOOKUP(G94,'Tab 2+3 DüV_A'!A:C,3,FALSE),VLOOKUP(G94,'H&amp;G LfL'!B:U,9,FALSE))))))</f>
        <v/>
      </c>
      <c r="I94" s="243" t="str">
        <f>IF(OR(F94="",G94=""),"",IF(F94="G",VLOOKUP(G94,'Tab 4+5 DüV+Abfuhr_G'!A:D,4,FALSE),IF(F94="A",VLOOKUP(G94,'Tab 2+3 DüV_A'!A:D,4,FALSE),VLOOKUP(G94,'H&amp;G LfL'!B:U,10,FALSE))))</f>
        <v/>
      </c>
      <c r="J94" s="341" t="str">
        <f>IF(OR(F94="",G94=""),"",IF(F94="G",VLOOKUP(G94,'Tab 4+5 DüV+Abfuhr_G'!A:B,2,FALSE),IF(F94="A",VLOOKUP(G94,'Tab 2+3 DüV_A'!A:B,2,FALSE),VLOOKUP(G94,'H&amp;G LfL'!B:X,2,FALSE))))</f>
        <v/>
      </c>
      <c r="K94" s="237"/>
      <c r="L94" s="918" t="str">
        <f t="shared" si="18"/>
        <v/>
      </c>
      <c r="M94" s="919" t="str">
        <f t="shared" si="19"/>
        <v/>
      </c>
      <c r="N94" s="919" t="str">
        <f>IF(OR(F94="",G94=""),"",IF(OR(F94="G",F94="HG"),"",IF(F94="A",VLOOKUP(G94,'Tab 2+3 DüV_A'!A:H,6,FALSE),VLOOKUP(G94,'H&amp;G LfL'!B:U,13,FALSE))))</f>
        <v/>
      </c>
      <c r="O94" s="919" t="str">
        <f>IF(OR(F94="",G94=""),"",IF(F94="G",VLOOKUP(G94,'Tab 4+5 DüV+Abfuhr_G'!A:J,8,FALSE),IF(F94="HG",VLOOKUP(G94,'H&amp;G LfL'!B:U,14,FALSE),"")))</f>
        <v/>
      </c>
      <c r="P94" s="919" t="str">
        <f>IF(OR(F94="",G94=""),"",IF(F94="G",VLOOKUP(G94,'Tab 4+5 DüV+Abfuhr_G'!A:J,9,FALSE),IF(F94="A",VLOOKUP(G94,'Tab 2+3 DüV_A'!A:H,7,FALSE),VLOOKUP(G94,'H&amp;G LfL'!B:U,15,FALSE))))</f>
        <v/>
      </c>
      <c r="Q94" s="921" t="str">
        <f>IF(OR(F94="",G94=""),"",IF(F94="G",VLOOKUP(G94,'Tab 4+5 DüV+Abfuhr_G'!A:J,10,FALSE),IF(F94="A",VLOOKUP(G94,'Tab 2+3 DüV_A'!A:H,8,FALSE),VLOOKUP(G94,'H&amp;G LfL'!B:U,16,FALSE))))</f>
        <v/>
      </c>
      <c r="R94" s="382" t="str">
        <f t="shared" si="20"/>
        <v/>
      </c>
      <c r="S94" s="342"/>
      <c r="T94" s="472" t="str">
        <f>IF(OR(F94="",G94=""),"",IF(OR(S94="",S94="nein",F94="A",F94="HG"),"0",VLOOKUP(S94,Verfrühung!A:B,2,FALSE)))</f>
        <v/>
      </c>
      <c r="U94" s="473" t="str">
        <f>IF(OR(F94="",G94=""),"",IF(F94="G",VLOOKUP(G94,'Tab 4+5 DüV+Abfuhr_G'!A:E,5,FALSE),IF(F94="A",VLOOKUP(G94,'Tab 2+3 DüV_A'!A:L,5,FALSE),VLOOKUP(G94,'H&amp;G LfL'!B:U,11,FALSE))))</f>
        <v/>
      </c>
      <c r="V94" s="349"/>
      <c r="W94" s="245"/>
      <c r="X94" s="343" t="str">
        <f t="shared" si="21"/>
        <v/>
      </c>
      <c r="Y94" s="536"/>
      <c r="Z94" s="481" t="str">
        <f>IF(OR(F94="",G94=""),"",IF(OR(F94="A",F94="HG",Y94=""),"0",-VLOOKUP(Y94,'Tab 4+5 DüV+Abfuhr_G'!A:N,6,FALSE)))</f>
        <v/>
      </c>
      <c r="AA94" s="305"/>
      <c r="AB94" s="304" t="str">
        <f t="shared" si="22"/>
        <v/>
      </c>
      <c r="AC94" s="305"/>
      <c r="AD94" s="481" t="str">
        <f>IF(OR(F94="",G94=""),"",IF(OR(AC94="nein",AC94="",Z94="",AA94="ja",Y94="",F94="A",F94="HG",Y94=""),"0",VLOOKUP(Y94,'Tab 4+5 DüV+Abfuhr_G'!A:G,7,FALSE)))</f>
        <v/>
      </c>
      <c r="AE94" s="541"/>
      <c r="AF94" s="472" t="str">
        <f>IF(OR(F94="",G94=""),"",IF(OR(F94="",G94="",AE94=""),0,IF(AND(F94="G",Y94=""),-VLOOKUP(AE94,'Tab 7 DüV_A-VF'!A:B,2,FALSE),IF(OR(F94="A",F94="HG"),-VLOOKUP(AE94,'Tab 7 DüV_A-VF'!A:B,2,FALSE),0))))</f>
        <v/>
      </c>
      <c r="AG94" s="538"/>
      <c r="AH94" s="475" t="str">
        <f>IF(OR(F94="",G94=""),"",IF(OR(F94="",G94="",AG94=""),0,IF(AND(F94="G",Y94=""),-VLOOKUP(AG94,'Tab 7 DüV_A-ZF'!A:B,2,FALSE),IF(OR(F94="A",F94="HG"),-VLOOKUP(AG94,'Tab 7 DüV_A-ZF'!A:B,2,FALSE),0))))</f>
        <v/>
      </c>
      <c r="AI94" s="348" t="str">
        <f>IF(OR(F94="",G94=""),"",IF('N-Abschlag org. Düngung'!AJ94="",0,'N-Abschlag org. Düngung'!AJ94))</f>
        <v/>
      </c>
      <c r="AJ94" s="329" t="str">
        <f t="shared" si="23"/>
        <v/>
      </c>
      <c r="AK94" s="409" t="str">
        <f t="shared" si="24"/>
        <v/>
      </c>
      <c r="AL94" s="927" t="str">
        <f t="shared" si="25"/>
        <v/>
      </c>
      <c r="AM94" s="237"/>
      <c r="AN94" s="539" t="str">
        <f t="shared" si="26"/>
        <v/>
      </c>
      <c r="AO94" s="276"/>
      <c r="AP94" s="316"/>
      <c r="AQ94" s="316"/>
      <c r="AR94" s="234"/>
      <c r="AS94" s="234"/>
      <c r="AT94" s="234"/>
      <c r="AU94" s="234"/>
      <c r="AW94" s="235"/>
      <c r="BF94" s="235"/>
      <c r="BN94" s="235"/>
    </row>
    <row r="95" spans="1:66" s="145" customFormat="1">
      <c r="A95" s="283"/>
      <c r="B95" s="216"/>
      <c r="C95" s="287" t="str">
        <f>IF(B95="","",VLOOKUP(B95,Schlagliste!B:D,2,FALSE))</f>
        <v/>
      </c>
      <c r="D95" s="286" t="str">
        <f>IF(B95="","",VLOOKUP(B95,Schlagliste!B:D,3,FALSE))</f>
        <v/>
      </c>
      <c r="E95" s="501" t="str">
        <f>IF(B95="","",VLOOKUP(B95,Schlagliste!B:E,4,FALSE))</f>
        <v/>
      </c>
      <c r="F95" s="236"/>
      <c r="G95" s="217"/>
      <c r="H95" s="477" t="str">
        <f>IF(OR(G95="",F95=""),"",IF(AND(C95="ja",LEFT(G95,5)="ZF n."),0,(IF(F95="G",VLOOKUP(G95,'Tab 4+5 DüV+Abfuhr_G'!A:C,3,FALSE),IF(F95="A",VLOOKUP(G95,'Tab 2+3 DüV_A'!A:C,3,FALSE),VLOOKUP(G95,'H&amp;G LfL'!B:U,9,FALSE))))))</f>
        <v/>
      </c>
      <c r="I95" s="243" t="str">
        <f>IF(OR(F95="",G95=""),"",IF(F95="G",VLOOKUP(G95,'Tab 4+5 DüV+Abfuhr_G'!A:D,4,FALSE),IF(F95="A",VLOOKUP(G95,'Tab 2+3 DüV_A'!A:D,4,FALSE),VLOOKUP(G95,'H&amp;G LfL'!B:U,10,FALSE))))</f>
        <v/>
      </c>
      <c r="J95" s="341" t="str">
        <f>IF(OR(F95="",G95=""),"",IF(F95="G",VLOOKUP(G95,'Tab 4+5 DüV+Abfuhr_G'!A:B,2,FALSE),IF(F95="A",VLOOKUP(G95,'Tab 2+3 DüV_A'!A:B,2,FALSE),VLOOKUP(G95,'H&amp;G LfL'!B:X,2,FALSE))))</f>
        <v/>
      </c>
      <c r="K95" s="237"/>
      <c r="L95" s="918" t="str">
        <f t="shared" si="18"/>
        <v/>
      </c>
      <c r="M95" s="919" t="str">
        <f t="shared" si="19"/>
        <v/>
      </c>
      <c r="N95" s="919" t="str">
        <f>IF(OR(F95="",G95=""),"",IF(OR(F95="G",F95="HG"),"",IF(F95="A",VLOOKUP(G95,'Tab 2+3 DüV_A'!A:H,6,FALSE),VLOOKUP(G95,'H&amp;G LfL'!B:U,13,FALSE))))</f>
        <v/>
      </c>
      <c r="O95" s="919" t="str">
        <f>IF(OR(F95="",G95=""),"",IF(F95="G",VLOOKUP(G95,'Tab 4+5 DüV+Abfuhr_G'!A:J,8,FALSE),IF(F95="HG",VLOOKUP(G95,'H&amp;G LfL'!B:U,14,FALSE),"")))</f>
        <v/>
      </c>
      <c r="P95" s="919" t="str">
        <f>IF(OR(F95="",G95=""),"",IF(F95="G",VLOOKUP(G95,'Tab 4+5 DüV+Abfuhr_G'!A:J,9,FALSE),IF(F95="A",VLOOKUP(G95,'Tab 2+3 DüV_A'!A:H,7,FALSE),VLOOKUP(G95,'H&amp;G LfL'!B:U,15,FALSE))))</f>
        <v/>
      </c>
      <c r="Q95" s="921" t="str">
        <f>IF(OR(F95="",G95=""),"",IF(F95="G",VLOOKUP(G95,'Tab 4+5 DüV+Abfuhr_G'!A:J,10,FALSE),IF(F95="A",VLOOKUP(G95,'Tab 2+3 DüV_A'!A:H,8,FALSE),VLOOKUP(G95,'H&amp;G LfL'!B:U,16,FALSE))))</f>
        <v/>
      </c>
      <c r="R95" s="382" t="str">
        <f t="shared" si="20"/>
        <v/>
      </c>
      <c r="S95" s="342"/>
      <c r="T95" s="472" t="str">
        <f>IF(OR(F95="",G95=""),"",IF(OR(S95="",S95="nein",F95="A",F95="HG"),"0",VLOOKUP(S95,Verfrühung!A:B,2,FALSE)))</f>
        <v/>
      </c>
      <c r="U95" s="473" t="str">
        <f>IF(OR(F95="",G95=""),"",IF(F95="G",VLOOKUP(G95,'Tab 4+5 DüV+Abfuhr_G'!A:E,5,FALSE),IF(F95="A",VLOOKUP(G95,'Tab 2+3 DüV_A'!A:L,5,FALSE),VLOOKUP(G95,'H&amp;G LfL'!B:U,11,FALSE))))</f>
        <v/>
      </c>
      <c r="V95" s="349"/>
      <c r="W95" s="245"/>
      <c r="X95" s="343" t="str">
        <f t="shared" si="21"/>
        <v/>
      </c>
      <c r="Y95" s="536"/>
      <c r="Z95" s="481" t="str">
        <f>IF(OR(F95="",G95=""),"",IF(OR(F95="A",F95="HG",Y95=""),"0",-VLOOKUP(Y95,'Tab 4+5 DüV+Abfuhr_G'!A:N,6,FALSE)))</f>
        <v/>
      </c>
      <c r="AA95" s="305"/>
      <c r="AB95" s="304" t="str">
        <f t="shared" si="22"/>
        <v/>
      </c>
      <c r="AC95" s="305"/>
      <c r="AD95" s="481" t="str">
        <f>IF(OR(F95="",G95=""),"",IF(OR(AC95="nein",AC95="",Z95="",AA95="ja",Y95="",F95="A",F95="HG",Y95=""),"0",VLOOKUP(Y95,'Tab 4+5 DüV+Abfuhr_G'!A:G,7,FALSE)))</f>
        <v/>
      </c>
      <c r="AE95" s="541"/>
      <c r="AF95" s="472" t="str">
        <f>IF(OR(F95="",G95=""),"",IF(OR(F95="",G95="",AE95=""),0,IF(AND(F95="G",Y95=""),-VLOOKUP(AE95,'Tab 7 DüV_A-VF'!A:B,2,FALSE),IF(OR(F95="A",F95="HG"),-VLOOKUP(AE95,'Tab 7 DüV_A-VF'!A:B,2,FALSE),0))))</f>
        <v/>
      </c>
      <c r="AG95" s="538"/>
      <c r="AH95" s="475" t="str">
        <f>IF(OR(F95="",G95=""),"",IF(OR(F95="",G95="",AG95=""),0,IF(AND(F95="G",Y95=""),-VLOOKUP(AG95,'Tab 7 DüV_A-ZF'!A:B,2,FALSE),IF(OR(F95="A",F95="HG"),-VLOOKUP(AG95,'Tab 7 DüV_A-ZF'!A:B,2,FALSE),0))))</f>
        <v/>
      </c>
      <c r="AI95" s="348" t="str">
        <f>IF(OR(F95="",G95=""),"",IF('N-Abschlag org. Düngung'!AJ95="",0,'N-Abschlag org. Düngung'!AJ95))</f>
        <v/>
      </c>
      <c r="AJ95" s="329" t="str">
        <f t="shared" si="23"/>
        <v/>
      </c>
      <c r="AK95" s="409" t="str">
        <f t="shared" si="24"/>
        <v/>
      </c>
      <c r="AL95" s="927" t="str">
        <f t="shared" si="25"/>
        <v/>
      </c>
      <c r="AM95" s="237"/>
      <c r="AN95" s="539" t="str">
        <f t="shared" si="26"/>
        <v/>
      </c>
      <c r="AO95" s="276"/>
      <c r="AP95" s="316"/>
      <c r="AQ95" s="316"/>
      <c r="AR95" s="234"/>
      <c r="AS95" s="234"/>
      <c r="AT95" s="234"/>
      <c r="AU95" s="234"/>
      <c r="AW95" s="235"/>
      <c r="BF95" s="235"/>
      <c r="BN95" s="235"/>
    </row>
    <row r="96" spans="1:66" s="145" customFormat="1">
      <c r="A96" s="283"/>
      <c r="B96" s="216"/>
      <c r="C96" s="287" t="str">
        <f>IF(B96="","",VLOOKUP(B96,Schlagliste!B:D,2,FALSE))</f>
        <v/>
      </c>
      <c r="D96" s="286" t="str">
        <f>IF(B96="","",VLOOKUP(B96,Schlagliste!B:D,3,FALSE))</f>
        <v/>
      </c>
      <c r="E96" s="501" t="str">
        <f>IF(B96="","",VLOOKUP(B96,Schlagliste!B:E,4,FALSE))</f>
        <v/>
      </c>
      <c r="F96" s="236"/>
      <c r="G96" s="217"/>
      <c r="H96" s="477" t="str">
        <f>IF(OR(G96="",F96=""),"",IF(AND(C96="ja",LEFT(G96,5)="ZF n."),0,(IF(F96="G",VLOOKUP(G96,'Tab 4+5 DüV+Abfuhr_G'!A:C,3,FALSE),IF(F96="A",VLOOKUP(G96,'Tab 2+3 DüV_A'!A:C,3,FALSE),VLOOKUP(G96,'H&amp;G LfL'!B:U,9,FALSE))))))</f>
        <v/>
      </c>
      <c r="I96" s="243" t="str">
        <f>IF(OR(F96="",G96=""),"",IF(F96="G",VLOOKUP(G96,'Tab 4+5 DüV+Abfuhr_G'!A:D,4,FALSE),IF(F96="A",VLOOKUP(G96,'Tab 2+3 DüV_A'!A:D,4,FALSE),VLOOKUP(G96,'H&amp;G LfL'!B:U,10,FALSE))))</f>
        <v/>
      </c>
      <c r="J96" s="341" t="str">
        <f>IF(OR(F96="",G96=""),"",IF(F96="G",VLOOKUP(G96,'Tab 4+5 DüV+Abfuhr_G'!A:B,2,FALSE),IF(F96="A",VLOOKUP(G96,'Tab 2+3 DüV_A'!A:B,2,FALSE),VLOOKUP(G96,'H&amp;G LfL'!B:X,2,FALSE))))</f>
        <v/>
      </c>
      <c r="K96" s="237"/>
      <c r="L96" s="918" t="str">
        <f t="shared" si="18"/>
        <v/>
      </c>
      <c r="M96" s="919" t="str">
        <f t="shared" si="19"/>
        <v/>
      </c>
      <c r="N96" s="919" t="str">
        <f>IF(OR(F96="",G96=""),"",IF(OR(F96="G",F96="HG"),"",IF(F96="A",VLOOKUP(G96,'Tab 2+3 DüV_A'!A:H,6,FALSE),VLOOKUP(G96,'H&amp;G LfL'!B:U,13,FALSE))))</f>
        <v/>
      </c>
      <c r="O96" s="919" t="str">
        <f>IF(OR(F96="",G96=""),"",IF(F96="G",VLOOKUP(G96,'Tab 4+5 DüV+Abfuhr_G'!A:J,8,FALSE),IF(F96="HG",VLOOKUP(G96,'H&amp;G LfL'!B:U,14,FALSE),"")))</f>
        <v/>
      </c>
      <c r="P96" s="919" t="str">
        <f>IF(OR(F96="",G96=""),"",IF(F96="G",VLOOKUP(G96,'Tab 4+5 DüV+Abfuhr_G'!A:J,9,FALSE),IF(F96="A",VLOOKUP(G96,'Tab 2+3 DüV_A'!A:H,7,FALSE),VLOOKUP(G96,'H&amp;G LfL'!B:U,15,FALSE))))</f>
        <v/>
      </c>
      <c r="Q96" s="921" t="str">
        <f>IF(OR(F96="",G96=""),"",IF(F96="G",VLOOKUP(G96,'Tab 4+5 DüV+Abfuhr_G'!A:J,10,FALSE),IF(F96="A",VLOOKUP(G96,'Tab 2+3 DüV_A'!A:H,8,FALSE),VLOOKUP(G96,'H&amp;G LfL'!B:U,16,FALSE))))</f>
        <v/>
      </c>
      <c r="R96" s="382" t="str">
        <f t="shared" si="20"/>
        <v/>
      </c>
      <c r="S96" s="342"/>
      <c r="T96" s="472" t="str">
        <f>IF(OR(F96="",G96=""),"",IF(OR(S96="",S96="nein",F96="A",F96="HG"),"0",VLOOKUP(S96,Verfrühung!A:B,2,FALSE)))</f>
        <v/>
      </c>
      <c r="U96" s="473" t="str">
        <f>IF(OR(F96="",G96=""),"",IF(F96="G",VLOOKUP(G96,'Tab 4+5 DüV+Abfuhr_G'!A:E,5,FALSE),IF(F96="A",VLOOKUP(G96,'Tab 2+3 DüV_A'!A:L,5,FALSE),VLOOKUP(G96,'H&amp;G LfL'!B:U,11,FALSE))))</f>
        <v/>
      </c>
      <c r="V96" s="349"/>
      <c r="W96" s="245"/>
      <c r="X96" s="343" t="str">
        <f t="shared" si="21"/>
        <v/>
      </c>
      <c r="Y96" s="536"/>
      <c r="Z96" s="481" t="str">
        <f>IF(OR(F96="",G96=""),"",IF(OR(F96="A",F96="HG",Y96=""),"0",-VLOOKUP(Y96,'Tab 4+5 DüV+Abfuhr_G'!A:N,6,FALSE)))</f>
        <v/>
      </c>
      <c r="AA96" s="305"/>
      <c r="AB96" s="304" t="str">
        <f t="shared" si="22"/>
        <v/>
      </c>
      <c r="AC96" s="305"/>
      <c r="AD96" s="481" t="str">
        <f>IF(OR(F96="",G96=""),"",IF(OR(AC96="nein",AC96="",Z96="",AA96="ja",Y96="",F96="A",F96="HG",Y96=""),"0",VLOOKUP(Y96,'Tab 4+5 DüV+Abfuhr_G'!A:G,7,FALSE)))</f>
        <v/>
      </c>
      <c r="AE96" s="541"/>
      <c r="AF96" s="472" t="str">
        <f>IF(OR(F96="",G96=""),"",IF(OR(F96="",G96="",AE96=""),0,IF(AND(F96="G",Y96=""),-VLOOKUP(AE96,'Tab 7 DüV_A-VF'!A:B,2,FALSE),IF(OR(F96="A",F96="HG"),-VLOOKUP(AE96,'Tab 7 DüV_A-VF'!A:B,2,FALSE),0))))</f>
        <v/>
      </c>
      <c r="AG96" s="538"/>
      <c r="AH96" s="475" t="str">
        <f>IF(OR(F96="",G96=""),"",IF(OR(F96="",G96="",AG96=""),0,IF(AND(F96="G",Y96=""),-VLOOKUP(AG96,'Tab 7 DüV_A-ZF'!A:B,2,FALSE),IF(OR(F96="A",F96="HG"),-VLOOKUP(AG96,'Tab 7 DüV_A-ZF'!A:B,2,FALSE),0))))</f>
        <v/>
      </c>
      <c r="AI96" s="348" t="str">
        <f>IF(OR(F96="",G96=""),"",IF('N-Abschlag org. Düngung'!AJ96="",0,'N-Abschlag org. Düngung'!AJ96))</f>
        <v/>
      </c>
      <c r="AJ96" s="329" t="str">
        <f t="shared" si="23"/>
        <v/>
      </c>
      <c r="AK96" s="409" t="str">
        <f t="shared" si="24"/>
        <v/>
      </c>
      <c r="AL96" s="927" t="str">
        <f t="shared" si="25"/>
        <v/>
      </c>
      <c r="AM96" s="237"/>
      <c r="AN96" s="539" t="str">
        <f t="shared" si="26"/>
        <v/>
      </c>
      <c r="AO96" s="276"/>
      <c r="AP96" s="316"/>
      <c r="AQ96" s="316"/>
      <c r="AR96" s="234"/>
      <c r="AS96" s="234"/>
      <c r="AT96" s="234"/>
      <c r="AU96" s="234"/>
      <c r="AW96" s="235"/>
      <c r="BF96" s="235"/>
      <c r="BN96" s="235"/>
    </row>
    <row r="97" spans="1:66" s="145" customFormat="1">
      <c r="A97" s="283"/>
      <c r="B97" s="216"/>
      <c r="C97" s="287" t="str">
        <f>IF(B97="","",VLOOKUP(B97,Schlagliste!B:D,2,FALSE))</f>
        <v/>
      </c>
      <c r="D97" s="286" t="str">
        <f>IF(B97="","",VLOOKUP(B97,Schlagliste!B:D,3,FALSE))</f>
        <v/>
      </c>
      <c r="E97" s="501" t="str">
        <f>IF(B97="","",VLOOKUP(B97,Schlagliste!B:E,4,FALSE))</f>
        <v/>
      </c>
      <c r="F97" s="236"/>
      <c r="G97" s="217"/>
      <c r="H97" s="477" t="str">
        <f>IF(OR(G97="",F97=""),"",IF(AND(C97="ja",LEFT(G97,5)="ZF n."),0,(IF(F97="G",VLOOKUP(G97,'Tab 4+5 DüV+Abfuhr_G'!A:C,3,FALSE),IF(F97="A",VLOOKUP(G97,'Tab 2+3 DüV_A'!A:C,3,FALSE),VLOOKUP(G97,'H&amp;G LfL'!B:U,9,FALSE))))))</f>
        <v/>
      </c>
      <c r="I97" s="243" t="str">
        <f>IF(OR(F97="",G97=""),"",IF(F97="G",VLOOKUP(G97,'Tab 4+5 DüV+Abfuhr_G'!A:D,4,FALSE),IF(F97="A",VLOOKUP(G97,'Tab 2+3 DüV_A'!A:D,4,FALSE),VLOOKUP(G97,'H&amp;G LfL'!B:U,10,FALSE))))</f>
        <v/>
      </c>
      <c r="J97" s="341" t="str">
        <f>IF(OR(F97="",G97=""),"",IF(F97="G",VLOOKUP(G97,'Tab 4+5 DüV+Abfuhr_G'!A:B,2,FALSE),IF(F97="A",VLOOKUP(G97,'Tab 2+3 DüV_A'!A:B,2,FALSE),VLOOKUP(G97,'H&amp;G LfL'!B:X,2,FALSE))))</f>
        <v/>
      </c>
      <c r="K97" s="237"/>
      <c r="L97" s="918" t="str">
        <f t="shared" si="18"/>
        <v/>
      </c>
      <c r="M97" s="919" t="str">
        <f t="shared" si="19"/>
        <v/>
      </c>
      <c r="N97" s="919" t="str">
        <f>IF(OR(F97="",G97=""),"",IF(OR(F97="G",F97="HG"),"",IF(F97="A",VLOOKUP(G97,'Tab 2+3 DüV_A'!A:H,6,FALSE),VLOOKUP(G97,'H&amp;G LfL'!B:U,13,FALSE))))</f>
        <v/>
      </c>
      <c r="O97" s="919" t="str">
        <f>IF(OR(F97="",G97=""),"",IF(F97="G",VLOOKUP(G97,'Tab 4+5 DüV+Abfuhr_G'!A:J,8,FALSE),IF(F97="HG",VLOOKUP(G97,'H&amp;G LfL'!B:U,14,FALSE),"")))</f>
        <v/>
      </c>
      <c r="P97" s="919" t="str">
        <f>IF(OR(F97="",G97=""),"",IF(F97="G",VLOOKUP(G97,'Tab 4+5 DüV+Abfuhr_G'!A:J,9,FALSE),IF(F97="A",VLOOKUP(G97,'Tab 2+3 DüV_A'!A:H,7,FALSE),VLOOKUP(G97,'H&amp;G LfL'!B:U,15,FALSE))))</f>
        <v/>
      </c>
      <c r="Q97" s="921" t="str">
        <f>IF(OR(F97="",G97=""),"",IF(F97="G",VLOOKUP(G97,'Tab 4+5 DüV+Abfuhr_G'!A:J,10,FALSE),IF(F97="A",VLOOKUP(G97,'Tab 2+3 DüV_A'!A:H,8,FALSE),VLOOKUP(G97,'H&amp;G LfL'!B:U,16,FALSE))))</f>
        <v/>
      </c>
      <c r="R97" s="382" t="str">
        <f t="shared" si="20"/>
        <v/>
      </c>
      <c r="S97" s="342"/>
      <c r="T97" s="472" t="str">
        <f>IF(OR(F97="",G97=""),"",IF(OR(S97="",S97="nein",F97="A",F97="HG"),"0",VLOOKUP(S97,Verfrühung!A:B,2,FALSE)))</f>
        <v/>
      </c>
      <c r="U97" s="473" t="str">
        <f>IF(OR(F97="",G97=""),"",IF(F97="G",VLOOKUP(G97,'Tab 4+5 DüV+Abfuhr_G'!A:E,5,FALSE),IF(F97="A",VLOOKUP(G97,'Tab 2+3 DüV_A'!A:L,5,FALSE),VLOOKUP(G97,'H&amp;G LfL'!B:U,11,FALSE))))</f>
        <v/>
      </c>
      <c r="V97" s="349"/>
      <c r="W97" s="245"/>
      <c r="X97" s="343" t="str">
        <f t="shared" si="21"/>
        <v/>
      </c>
      <c r="Y97" s="536"/>
      <c r="Z97" s="481" t="str">
        <f>IF(OR(F97="",G97=""),"",IF(OR(F97="A",F97="HG",Y97=""),"0",-VLOOKUP(Y97,'Tab 4+5 DüV+Abfuhr_G'!A:N,6,FALSE)))</f>
        <v/>
      </c>
      <c r="AA97" s="305"/>
      <c r="AB97" s="304" t="str">
        <f t="shared" si="22"/>
        <v/>
      </c>
      <c r="AC97" s="305"/>
      <c r="AD97" s="481" t="str">
        <f>IF(OR(F97="",G97=""),"",IF(OR(AC97="nein",AC97="",Z97="",AA97="ja",Y97="",F97="A",F97="HG",Y97=""),"0",VLOOKUP(Y97,'Tab 4+5 DüV+Abfuhr_G'!A:G,7,FALSE)))</f>
        <v/>
      </c>
      <c r="AE97" s="541"/>
      <c r="AF97" s="472" t="str">
        <f>IF(OR(F97="",G97=""),"",IF(OR(F97="",G97="",AE97=""),0,IF(AND(F97="G",Y97=""),-VLOOKUP(AE97,'Tab 7 DüV_A-VF'!A:B,2,FALSE),IF(OR(F97="A",F97="HG"),-VLOOKUP(AE97,'Tab 7 DüV_A-VF'!A:B,2,FALSE),0))))</f>
        <v/>
      </c>
      <c r="AG97" s="538"/>
      <c r="AH97" s="475" t="str">
        <f>IF(OR(F97="",G97=""),"",IF(OR(F97="",G97="",AG97=""),0,IF(AND(F97="G",Y97=""),-VLOOKUP(AG97,'Tab 7 DüV_A-ZF'!A:B,2,FALSE),IF(OR(F97="A",F97="HG"),-VLOOKUP(AG97,'Tab 7 DüV_A-ZF'!A:B,2,FALSE),0))))</f>
        <v/>
      </c>
      <c r="AI97" s="348" t="str">
        <f>IF(OR(F97="",G97=""),"",IF('N-Abschlag org. Düngung'!AJ97="",0,'N-Abschlag org. Düngung'!AJ97))</f>
        <v/>
      </c>
      <c r="AJ97" s="329" t="str">
        <f t="shared" si="23"/>
        <v/>
      </c>
      <c r="AK97" s="409" t="str">
        <f t="shared" si="24"/>
        <v/>
      </c>
      <c r="AL97" s="927" t="str">
        <f t="shared" si="25"/>
        <v/>
      </c>
      <c r="AM97" s="237"/>
      <c r="AN97" s="539" t="str">
        <f t="shared" si="26"/>
        <v/>
      </c>
      <c r="AO97" s="276"/>
      <c r="AP97" s="316"/>
      <c r="AQ97" s="316"/>
      <c r="AR97" s="234"/>
      <c r="AS97" s="234"/>
      <c r="AT97" s="234"/>
      <c r="AU97" s="234"/>
      <c r="AW97" s="235"/>
      <c r="BF97" s="235"/>
      <c r="BN97" s="235"/>
    </row>
    <row r="98" spans="1:66" s="145" customFormat="1">
      <c r="A98" s="283"/>
      <c r="B98" s="216"/>
      <c r="C98" s="287" t="str">
        <f>IF(B98="","",VLOOKUP(B98,Schlagliste!B:D,2,FALSE))</f>
        <v/>
      </c>
      <c r="D98" s="286" t="str">
        <f>IF(B98="","",VLOOKUP(B98,Schlagliste!B:D,3,FALSE))</f>
        <v/>
      </c>
      <c r="E98" s="501" t="str">
        <f>IF(B98="","",VLOOKUP(B98,Schlagliste!B:E,4,FALSE))</f>
        <v/>
      </c>
      <c r="F98" s="236"/>
      <c r="G98" s="217"/>
      <c r="H98" s="477" t="str">
        <f>IF(OR(G98="",F98=""),"",IF(AND(C98="ja",LEFT(G98,5)="ZF n."),0,(IF(F98="G",VLOOKUP(G98,'Tab 4+5 DüV+Abfuhr_G'!A:C,3,FALSE),IF(F98="A",VLOOKUP(G98,'Tab 2+3 DüV_A'!A:C,3,FALSE),VLOOKUP(G98,'H&amp;G LfL'!B:U,9,FALSE))))))</f>
        <v/>
      </c>
      <c r="I98" s="243" t="str">
        <f>IF(OR(F98="",G98=""),"",IF(F98="G",VLOOKUP(G98,'Tab 4+5 DüV+Abfuhr_G'!A:D,4,FALSE),IF(F98="A",VLOOKUP(G98,'Tab 2+3 DüV_A'!A:D,4,FALSE),VLOOKUP(G98,'H&amp;G LfL'!B:U,10,FALSE))))</f>
        <v/>
      </c>
      <c r="J98" s="341" t="str">
        <f>IF(OR(F98="",G98=""),"",IF(F98="G",VLOOKUP(G98,'Tab 4+5 DüV+Abfuhr_G'!A:B,2,FALSE),IF(F98="A",VLOOKUP(G98,'Tab 2+3 DüV_A'!A:B,2,FALSE),VLOOKUP(G98,'H&amp;G LfL'!B:X,2,FALSE))))</f>
        <v/>
      </c>
      <c r="K98" s="237"/>
      <c r="L98" s="918" t="str">
        <f t="shared" si="18"/>
        <v/>
      </c>
      <c r="M98" s="919" t="str">
        <f t="shared" si="19"/>
        <v/>
      </c>
      <c r="N98" s="919" t="str">
        <f>IF(OR(F98="",G98=""),"",IF(OR(F98="G",F98="HG"),"",IF(F98="A",VLOOKUP(G98,'Tab 2+3 DüV_A'!A:H,6,FALSE),VLOOKUP(G98,'H&amp;G LfL'!B:U,13,FALSE))))</f>
        <v/>
      </c>
      <c r="O98" s="919" t="str">
        <f>IF(OR(F98="",G98=""),"",IF(F98="G",VLOOKUP(G98,'Tab 4+5 DüV+Abfuhr_G'!A:J,8,FALSE),IF(F98="HG",VLOOKUP(G98,'H&amp;G LfL'!B:U,14,FALSE),"")))</f>
        <v/>
      </c>
      <c r="P98" s="919" t="str">
        <f>IF(OR(F98="",G98=""),"",IF(F98="G",VLOOKUP(G98,'Tab 4+5 DüV+Abfuhr_G'!A:J,9,FALSE),IF(F98="A",VLOOKUP(G98,'Tab 2+3 DüV_A'!A:H,7,FALSE),VLOOKUP(G98,'H&amp;G LfL'!B:U,15,FALSE))))</f>
        <v/>
      </c>
      <c r="Q98" s="921" t="str">
        <f>IF(OR(F98="",G98=""),"",IF(F98="G",VLOOKUP(G98,'Tab 4+5 DüV+Abfuhr_G'!A:J,10,FALSE),IF(F98="A",VLOOKUP(G98,'Tab 2+3 DüV_A'!A:H,8,FALSE),VLOOKUP(G98,'H&amp;G LfL'!B:U,16,FALSE))))</f>
        <v/>
      </c>
      <c r="R98" s="382" t="str">
        <f t="shared" si="20"/>
        <v/>
      </c>
      <c r="S98" s="342"/>
      <c r="T98" s="472" t="str">
        <f>IF(OR(F98="",G98=""),"",IF(OR(S98="",S98="nein",F98="A",F98="HG"),"0",VLOOKUP(S98,Verfrühung!A:B,2,FALSE)))</f>
        <v/>
      </c>
      <c r="U98" s="473" t="str">
        <f>IF(OR(F98="",G98=""),"",IF(F98="G",VLOOKUP(G98,'Tab 4+5 DüV+Abfuhr_G'!A:E,5,FALSE),IF(F98="A",VLOOKUP(G98,'Tab 2+3 DüV_A'!A:L,5,FALSE),VLOOKUP(G98,'H&amp;G LfL'!B:U,11,FALSE))))</f>
        <v/>
      </c>
      <c r="V98" s="349"/>
      <c r="W98" s="245"/>
      <c r="X98" s="343" t="str">
        <f t="shared" si="21"/>
        <v/>
      </c>
      <c r="Y98" s="536"/>
      <c r="Z98" s="481" t="str">
        <f>IF(OR(F98="",G98=""),"",IF(OR(F98="A",F98="HG",Y98=""),"0",-VLOOKUP(Y98,'Tab 4+5 DüV+Abfuhr_G'!A:N,6,FALSE)))</f>
        <v/>
      </c>
      <c r="AA98" s="305"/>
      <c r="AB98" s="304" t="str">
        <f t="shared" si="22"/>
        <v/>
      </c>
      <c r="AC98" s="305"/>
      <c r="AD98" s="481" t="str">
        <f>IF(OR(F98="",G98=""),"",IF(OR(AC98="nein",AC98="",Z98="",AA98="ja",Y98="",F98="A",F98="HG",Y98=""),"0",VLOOKUP(Y98,'Tab 4+5 DüV+Abfuhr_G'!A:G,7,FALSE)))</f>
        <v/>
      </c>
      <c r="AE98" s="541"/>
      <c r="AF98" s="472" t="str">
        <f>IF(OR(F98="",G98=""),"",IF(OR(F98="",G98="",AE98=""),0,IF(AND(F98="G",Y98=""),-VLOOKUP(AE98,'Tab 7 DüV_A-VF'!A:B,2,FALSE),IF(OR(F98="A",F98="HG"),-VLOOKUP(AE98,'Tab 7 DüV_A-VF'!A:B,2,FALSE),0))))</f>
        <v/>
      </c>
      <c r="AG98" s="538"/>
      <c r="AH98" s="475" t="str">
        <f>IF(OR(F98="",G98=""),"",IF(OR(F98="",G98="",AG98=""),0,IF(AND(F98="G",Y98=""),-VLOOKUP(AG98,'Tab 7 DüV_A-ZF'!A:B,2,FALSE),IF(OR(F98="A",F98="HG"),-VLOOKUP(AG98,'Tab 7 DüV_A-ZF'!A:B,2,FALSE),0))))</f>
        <v/>
      </c>
      <c r="AI98" s="348" t="str">
        <f>IF(OR(F98="",G98=""),"",IF('N-Abschlag org. Düngung'!AJ98="",0,'N-Abschlag org. Düngung'!AJ98))</f>
        <v/>
      </c>
      <c r="AJ98" s="329" t="str">
        <f t="shared" si="23"/>
        <v/>
      </c>
      <c r="AK98" s="409" t="str">
        <f t="shared" si="24"/>
        <v/>
      </c>
      <c r="AL98" s="927" t="str">
        <f t="shared" si="25"/>
        <v/>
      </c>
      <c r="AM98" s="237"/>
      <c r="AN98" s="539" t="str">
        <f t="shared" si="26"/>
        <v/>
      </c>
      <c r="AO98" s="276"/>
      <c r="AP98" s="316"/>
      <c r="AQ98" s="316"/>
      <c r="AR98" s="234"/>
      <c r="AS98" s="234"/>
      <c r="AT98" s="234"/>
      <c r="AU98" s="234"/>
      <c r="AW98" s="235"/>
      <c r="BF98" s="235"/>
      <c r="BN98" s="235"/>
    </row>
    <row r="99" spans="1:66" s="145" customFormat="1">
      <c r="A99" s="283"/>
      <c r="B99" s="216"/>
      <c r="C99" s="287" t="str">
        <f>IF(B99="","",VLOOKUP(B99,Schlagliste!B:D,2,FALSE))</f>
        <v/>
      </c>
      <c r="D99" s="286" t="str">
        <f>IF(B99="","",VLOOKUP(B99,Schlagliste!B:D,3,FALSE))</f>
        <v/>
      </c>
      <c r="E99" s="501" t="str">
        <f>IF(B99="","",VLOOKUP(B99,Schlagliste!B:E,4,FALSE))</f>
        <v/>
      </c>
      <c r="F99" s="236"/>
      <c r="G99" s="217"/>
      <c r="H99" s="477" t="str">
        <f>IF(OR(G99="",F99=""),"",IF(AND(C99="ja",LEFT(G99,5)="ZF n."),0,(IF(F99="G",VLOOKUP(G99,'Tab 4+5 DüV+Abfuhr_G'!A:C,3,FALSE),IF(F99="A",VLOOKUP(G99,'Tab 2+3 DüV_A'!A:C,3,FALSE),VLOOKUP(G99,'H&amp;G LfL'!B:U,9,FALSE))))))</f>
        <v/>
      </c>
      <c r="I99" s="243" t="str">
        <f>IF(OR(F99="",G99=""),"",IF(F99="G",VLOOKUP(G99,'Tab 4+5 DüV+Abfuhr_G'!A:D,4,FALSE),IF(F99="A",VLOOKUP(G99,'Tab 2+3 DüV_A'!A:D,4,FALSE),VLOOKUP(G99,'H&amp;G LfL'!B:U,10,FALSE))))</f>
        <v/>
      </c>
      <c r="J99" s="341" t="str">
        <f>IF(OR(F99="",G99=""),"",IF(F99="G",VLOOKUP(G99,'Tab 4+5 DüV+Abfuhr_G'!A:B,2,FALSE),IF(F99="A",VLOOKUP(G99,'Tab 2+3 DüV_A'!A:B,2,FALSE),VLOOKUP(G99,'H&amp;G LfL'!B:X,2,FALSE))))</f>
        <v/>
      </c>
      <c r="K99" s="237"/>
      <c r="L99" s="918" t="str">
        <f t="shared" si="18"/>
        <v/>
      </c>
      <c r="M99" s="919" t="str">
        <f t="shared" si="19"/>
        <v/>
      </c>
      <c r="N99" s="919" t="str">
        <f>IF(OR(F99="",G99=""),"",IF(OR(F99="G",F99="HG"),"",IF(F99="A",VLOOKUP(G99,'Tab 2+3 DüV_A'!A:H,6,FALSE),VLOOKUP(G99,'H&amp;G LfL'!B:U,13,FALSE))))</f>
        <v/>
      </c>
      <c r="O99" s="919" t="str">
        <f>IF(OR(F99="",G99=""),"",IF(F99="G",VLOOKUP(G99,'Tab 4+5 DüV+Abfuhr_G'!A:J,8,FALSE),IF(F99="HG",VLOOKUP(G99,'H&amp;G LfL'!B:U,14,FALSE),"")))</f>
        <v/>
      </c>
      <c r="P99" s="919" t="str">
        <f>IF(OR(F99="",G99=""),"",IF(F99="G",VLOOKUP(G99,'Tab 4+5 DüV+Abfuhr_G'!A:J,9,FALSE),IF(F99="A",VLOOKUP(G99,'Tab 2+3 DüV_A'!A:H,7,FALSE),VLOOKUP(G99,'H&amp;G LfL'!B:U,15,FALSE))))</f>
        <v/>
      </c>
      <c r="Q99" s="921" t="str">
        <f>IF(OR(F99="",G99=""),"",IF(F99="G",VLOOKUP(G99,'Tab 4+5 DüV+Abfuhr_G'!A:J,10,FALSE),IF(F99="A",VLOOKUP(G99,'Tab 2+3 DüV_A'!A:H,8,FALSE),VLOOKUP(G99,'H&amp;G LfL'!B:U,16,FALSE))))</f>
        <v/>
      </c>
      <c r="R99" s="382" t="str">
        <f t="shared" si="20"/>
        <v/>
      </c>
      <c r="S99" s="342"/>
      <c r="T99" s="472" t="str">
        <f>IF(OR(F99="",G99=""),"",IF(OR(S99="",S99="nein",F99="A",F99="HG"),"0",VLOOKUP(S99,Verfrühung!A:B,2,FALSE)))</f>
        <v/>
      </c>
      <c r="U99" s="473" t="str">
        <f>IF(OR(F99="",G99=""),"",IF(F99="G",VLOOKUP(G99,'Tab 4+5 DüV+Abfuhr_G'!A:E,5,FALSE),IF(F99="A",VLOOKUP(G99,'Tab 2+3 DüV_A'!A:L,5,FALSE),VLOOKUP(G99,'H&amp;G LfL'!B:U,11,FALSE))))</f>
        <v/>
      </c>
      <c r="V99" s="349"/>
      <c r="W99" s="245"/>
      <c r="X99" s="343" t="str">
        <f t="shared" si="21"/>
        <v/>
      </c>
      <c r="Y99" s="536"/>
      <c r="Z99" s="481" t="str">
        <f>IF(OR(F99="",G99=""),"",IF(OR(F99="A",F99="HG",Y99=""),"0",-VLOOKUP(Y99,'Tab 4+5 DüV+Abfuhr_G'!A:N,6,FALSE)))</f>
        <v/>
      </c>
      <c r="AA99" s="305"/>
      <c r="AB99" s="304" t="str">
        <f t="shared" si="22"/>
        <v/>
      </c>
      <c r="AC99" s="305"/>
      <c r="AD99" s="481" t="str">
        <f>IF(OR(F99="",G99=""),"",IF(OR(AC99="nein",AC99="",Z99="",AA99="ja",Y99="",F99="A",F99="HG",Y99=""),"0",VLOOKUP(Y99,'Tab 4+5 DüV+Abfuhr_G'!A:G,7,FALSE)))</f>
        <v/>
      </c>
      <c r="AE99" s="541"/>
      <c r="AF99" s="472" t="str">
        <f>IF(OR(F99="",G99=""),"",IF(OR(F99="",G99="",AE99=""),0,IF(AND(F99="G",Y99=""),-VLOOKUP(AE99,'Tab 7 DüV_A-VF'!A:B,2,FALSE),IF(OR(F99="A",F99="HG"),-VLOOKUP(AE99,'Tab 7 DüV_A-VF'!A:B,2,FALSE),0))))</f>
        <v/>
      </c>
      <c r="AG99" s="538"/>
      <c r="AH99" s="475" t="str">
        <f>IF(OR(F99="",G99=""),"",IF(OR(F99="",G99="",AG99=""),0,IF(AND(F99="G",Y99=""),-VLOOKUP(AG99,'Tab 7 DüV_A-ZF'!A:B,2,FALSE),IF(OR(F99="A",F99="HG"),-VLOOKUP(AG99,'Tab 7 DüV_A-ZF'!A:B,2,FALSE),0))))</f>
        <v/>
      </c>
      <c r="AI99" s="348" t="str">
        <f>IF(OR(F99="",G99=""),"",IF('N-Abschlag org. Düngung'!AJ99="",0,'N-Abschlag org. Düngung'!AJ99))</f>
        <v/>
      </c>
      <c r="AJ99" s="329" t="str">
        <f t="shared" si="23"/>
        <v/>
      </c>
      <c r="AK99" s="409" t="str">
        <f t="shared" si="24"/>
        <v/>
      </c>
      <c r="AL99" s="927" t="str">
        <f t="shared" si="25"/>
        <v/>
      </c>
      <c r="AM99" s="237"/>
      <c r="AN99" s="539" t="str">
        <f t="shared" si="26"/>
        <v/>
      </c>
      <c r="AO99" s="276"/>
      <c r="AP99" s="316"/>
      <c r="AQ99" s="316"/>
      <c r="AR99" s="234"/>
      <c r="AS99" s="234"/>
      <c r="AT99" s="234"/>
      <c r="AU99" s="234"/>
      <c r="AW99" s="235"/>
      <c r="BF99" s="235"/>
      <c r="BN99" s="235"/>
    </row>
    <row r="100" spans="1:66" s="145" customFormat="1">
      <c r="A100" s="283"/>
      <c r="B100" s="216"/>
      <c r="C100" s="287" t="str">
        <f>IF(B100="","",VLOOKUP(B100,Schlagliste!B:D,2,FALSE))</f>
        <v/>
      </c>
      <c r="D100" s="286" t="str">
        <f>IF(B100="","",VLOOKUP(B100,Schlagliste!B:D,3,FALSE))</f>
        <v/>
      </c>
      <c r="E100" s="501" t="str">
        <f>IF(B100="","",VLOOKUP(B100,Schlagliste!B:E,4,FALSE))</f>
        <v/>
      </c>
      <c r="F100" s="236"/>
      <c r="G100" s="217"/>
      <c r="H100" s="477" t="str">
        <f>IF(OR(G100="",F100=""),"",IF(AND(C100="ja",LEFT(G100,5)="ZF n."),0,(IF(F100="G",VLOOKUP(G100,'Tab 4+5 DüV+Abfuhr_G'!A:C,3,FALSE),IF(F100="A",VLOOKUP(G100,'Tab 2+3 DüV_A'!A:C,3,FALSE),VLOOKUP(G100,'H&amp;G LfL'!B:U,9,FALSE))))))</f>
        <v/>
      </c>
      <c r="I100" s="243" t="str">
        <f>IF(OR(F100="",G100=""),"",IF(F100="G",VLOOKUP(G100,'Tab 4+5 DüV+Abfuhr_G'!A:D,4,FALSE),IF(F100="A",VLOOKUP(G100,'Tab 2+3 DüV_A'!A:D,4,FALSE),VLOOKUP(G100,'H&amp;G LfL'!B:U,10,FALSE))))</f>
        <v/>
      </c>
      <c r="J100" s="341" t="str">
        <f>IF(OR(F100="",G100=""),"",IF(F100="G",VLOOKUP(G100,'Tab 4+5 DüV+Abfuhr_G'!A:B,2,FALSE),IF(F100="A",VLOOKUP(G100,'Tab 2+3 DüV_A'!A:B,2,FALSE),VLOOKUP(G100,'H&amp;G LfL'!B:X,2,FALSE))))</f>
        <v/>
      </c>
      <c r="K100" s="237"/>
      <c r="L100" s="918" t="str">
        <f t="shared" si="18"/>
        <v/>
      </c>
      <c r="M100" s="919" t="str">
        <f t="shared" si="19"/>
        <v/>
      </c>
      <c r="N100" s="919" t="str">
        <f>IF(OR(F100="",G100=""),"",IF(OR(F100="G",F100="HG"),"",IF(F100="A",VLOOKUP(G100,'Tab 2+3 DüV_A'!A:H,6,FALSE),VLOOKUP(G100,'H&amp;G LfL'!B:U,13,FALSE))))</f>
        <v/>
      </c>
      <c r="O100" s="919" t="str">
        <f>IF(OR(F100="",G100=""),"",IF(F100="G",VLOOKUP(G100,'Tab 4+5 DüV+Abfuhr_G'!A:J,8,FALSE),IF(F100="HG",VLOOKUP(G100,'H&amp;G LfL'!B:U,14,FALSE),"")))</f>
        <v/>
      </c>
      <c r="P100" s="919" t="str">
        <f>IF(OR(F100="",G100=""),"",IF(F100="G",VLOOKUP(G100,'Tab 4+5 DüV+Abfuhr_G'!A:J,9,FALSE),IF(F100="A",VLOOKUP(G100,'Tab 2+3 DüV_A'!A:H,7,FALSE),VLOOKUP(G100,'H&amp;G LfL'!B:U,15,FALSE))))</f>
        <v/>
      </c>
      <c r="Q100" s="921" t="str">
        <f>IF(OR(F100="",G100=""),"",IF(F100="G",VLOOKUP(G100,'Tab 4+5 DüV+Abfuhr_G'!A:J,10,FALSE),IF(F100="A",VLOOKUP(G100,'Tab 2+3 DüV_A'!A:H,8,FALSE),VLOOKUP(G100,'H&amp;G LfL'!B:U,16,FALSE))))</f>
        <v/>
      </c>
      <c r="R100" s="382" t="str">
        <f t="shared" si="20"/>
        <v/>
      </c>
      <c r="S100" s="342"/>
      <c r="T100" s="472" t="str">
        <f>IF(OR(F100="",G100=""),"",IF(OR(S100="",S100="nein",F100="A",F100="HG"),"0",VLOOKUP(S100,Verfrühung!A:B,2,FALSE)))</f>
        <v/>
      </c>
      <c r="U100" s="473" t="str">
        <f>IF(OR(F100="",G100=""),"",IF(F100="G",VLOOKUP(G100,'Tab 4+5 DüV+Abfuhr_G'!A:E,5,FALSE),IF(F100="A",VLOOKUP(G100,'Tab 2+3 DüV_A'!A:L,5,FALSE),VLOOKUP(G100,'H&amp;G LfL'!B:U,11,FALSE))))</f>
        <v/>
      </c>
      <c r="V100" s="349"/>
      <c r="W100" s="245"/>
      <c r="X100" s="343" t="str">
        <f t="shared" si="21"/>
        <v/>
      </c>
      <c r="Y100" s="536"/>
      <c r="Z100" s="481" t="str">
        <f>IF(OR(F100="",G100=""),"",IF(OR(F100="A",F100="HG",Y100=""),"0",-VLOOKUP(Y100,'Tab 4+5 DüV+Abfuhr_G'!A:N,6,FALSE)))</f>
        <v/>
      </c>
      <c r="AA100" s="305"/>
      <c r="AB100" s="304" t="str">
        <f t="shared" si="22"/>
        <v/>
      </c>
      <c r="AC100" s="305"/>
      <c r="AD100" s="481" t="str">
        <f>IF(OR(F100="",G100=""),"",IF(OR(AC100="nein",AC100="",Z100="",AA100="ja",Y100="",F100="A",F100="HG",Y100=""),"0",VLOOKUP(Y100,'Tab 4+5 DüV+Abfuhr_G'!A:G,7,FALSE)))</f>
        <v/>
      </c>
      <c r="AE100" s="541"/>
      <c r="AF100" s="472" t="str">
        <f>IF(OR(F100="",G100=""),"",IF(OR(F100="",G100="",AE100=""),0,IF(AND(F100="G",Y100=""),-VLOOKUP(AE100,'Tab 7 DüV_A-VF'!A:B,2,FALSE),IF(OR(F100="A",F100="HG"),-VLOOKUP(AE100,'Tab 7 DüV_A-VF'!A:B,2,FALSE),0))))</f>
        <v/>
      </c>
      <c r="AG100" s="538"/>
      <c r="AH100" s="475" t="str">
        <f>IF(OR(F100="",G100=""),"",IF(OR(F100="",G100="",AG100=""),0,IF(AND(F100="G",Y100=""),-VLOOKUP(AG100,'Tab 7 DüV_A-ZF'!A:B,2,FALSE),IF(OR(F100="A",F100="HG"),-VLOOKUP(AG100,'Tab 7 DüV_A-ZF'!A:B,2,FALSE),0))))</f>
        <v/>
      </c>
      <c r="AI100" s="348" t="str">
        <f>IF(OR(F100="",G100=""),"",IF('N-Abschlag org. Düngung'!AJ100="",0,'N-Abschlag org. Düngung'!AJ100))</f>
        <v/>
      </c>
      <c r="AJ100" s="329" t="str">
        <f t="shared" si="23"/>
        <v/>
      </c>
      <c r="AK100" s="409" t="str">
        <f t="shared" si="24"/>
        <v/>
      </c>
      <c r="AL100" s="927" t="str">
        <f t="shared" si="25"/>
        <v/>
      </c>
      <c r="AM100" s="237"/>
      <c r="AN100" s="539" t="str">
        <f t="shared" si="26"/>
        <v/>
      </c>
      <c r="AO100" s="276"/>
      <c r="AP100" s="316"/>
      <c r="AQ100" s="316"/>
      <c r="AR100" s="234"/>
      <c r="AS100" s="234"/>
      <c r="AT100" s="234"/>
      <c r="AU100" s="234"/>
      <c r="AW100" s="235"/>
      <c r="BF100" s="235"/>
      <c r="BN100" s="235"/>
    </row>
    <row r="101" spans="1:66" s="145" customFormat="1">
      <c r="A101" s="283"/>
      <c r="B101" s="216"/>
      <c r="C101" s="287" t="str">
        <f>IF(B101="","",VLOOKUP(B101,Schlagliste!B:D,2,FALSE))</f>
        <v/>
      </c>
      <c r="D101" s="286" t="str">
        <f>IF(B101="","",VLOOKUP(B101,Schlagliste!B:D,3,FALSE))</f>
        <v/>
      </c>
      <c r="E101" s="501" t="str">
        <f>IF(B101="","",VLOOKUP(B101,Schlagliste!B:E,4,FALSE))</f>
        <v/>
      </c>
      <c r="F101" s="236"/>
      <c r="G101" s="217"/>
      <c r="H101" s="477" t="str">
        <f>IF(OR(G101="",F101=""),"",IF(AND(C101="ja",LEFT(G101,5)="ZF n."),0,(IF(F101="G",VLOOKUP(G101,'Tab 4+5 DüV+Abfuhr_G'!A:C,3,FALSE),IF(F101="A",VLOOKUP(G101,'Tab 2+3 DüV_A'!A:C,3,FALSE),VLOOKUP(G101,'H&amp;G LfL'!B:U,9,FALSE))))))</f>
        <v/>
      </c>
      <c r="I101" s="243" t="str">
        <f>IF(OR(F101="",G101=""),"",IF(F101="G",VLOOKUP(G101,'Tab 4+5 DüV+Abfuhr_G'!A:D,4,FALSE),IF(F101="A",VLOOKUP(G101,'Tab 2+3 DüV_A'!A:D,4,FALSE),VLOOKUP(G101,'H&amp;G LfL'!B:U,10,FALSE))))</f>
        <v/>
      </c>
      <c r="J101" s="341" t="str">
        <f>IF(OR(F101="",G101=""),"",IF(F101="G",VLOOKUP(G101,'Tab 4+5 DüV+Abfuhr_G'!A:B,2,FALSE),IF(F101="A",VLOOKUP(G101,'Tab 2+3 DüV_A'!A:B,2,FALSE),VLOOKUP(G101,'H&amp;G LfL'!B:X,2,FALSE))))</f>
        <v/>
      </c>
      <c r="K101" s="237"/>
      <c r="L101" s="918" t="str">
        <f t="shared" si="18"/>
        <v/>
      </c>
      <c r="M101" s="919" t="str">
        <f t="shared" si="19"/>
        <v/>
      </c>
      <c r="N101" s="919" t="str">
        <f>IF(OR(F101="",G101=""),"",IF(OR(F101="G",F101="HG"),"",IF(F101="A",VLOOKUP(G101,'Tab 2+3 DüV_A'!A:H,6,FALSE),VLOOKUP(G101,'H&amp;G LfL'!B:U,13,FALSE))))</f>
        <v/>
      </c>
      <c r="O101" s="919" t="str">
        <f>IF(OR(F101="",G101=""),"",IF(F101="G",VLOOKUP(G101,'Tab 4+5 DüV+Abfuhr_G'!A:J,8,FALSE),IF(F101="HG",VLOOKUP(G101,'H&amp;G LfL'!B:U,14,FALSE),"")))</f>
        <v/>
      </c>
      <c r="P101" s="919" t="str">
        <f>IF(OR(F101="",G101=""),"",IF(F101="G",VLOOKUP(G101,'Tab 4+5 DüV+Abfuhr_G'!A:J,9,FALSE),IF(F101="A",VLOOKUP(G101,'Tab 2+3 DüV_A'!A:H,7,FALSE),VLOOKUP(G101,'H&amp;G LfL'!B:U,15,FALSE))))</f>
        <v/>
      </c>
      <c r="Q101" s="921" t="str">
        <f>IF(OR(F101="",G101=""),"",IF(F101="G",VLOOKUP(G101,'Tab 4+5 DüV+Abfuhr_G'!A:J,10,FALSE),IF(F101="A",VLOOKUP(G101,'Tab 2+3 DüV_A'!A:H,8,FALSE),VLOOKUP(G101,'H&amp;G LfL'!B:U,16,FALSE))))</f>
        <v/>
      </c>
      <c r="R101" s="382" t="str">
        <f t="shared" si="20"/>
        <v/>
      </c>
      <c r="S101" s="342"/>
      <c r="T101" s="472" t="str">
        <f>IF(OR(F101="",G101=""),"",IF(OR(S101="",S101="nein",F101="A",F101="HG"),"0",VLOOKUP(S101,Verfrühung!A:B,2,FALSE)))</f>
        <v/>
      </c>
      <c r="U101" s="473" t="str">
        <f>IF(OR(F101="",G101=""),"",IF(F101="G",VLOOKUP(G101,'Tab 4+5 DüV+Abfuhr_G'!A:E,5,FALSE),IF(F101="A",VLOOKUP(G101,'Tab 2+3 DüV_A'!A:L,5,FALSE),VLOOKUP(G101,'H&amp;G LfL'!B:U,11,FALSE))))</f>
        <v/>
      </c>
      <c r="V101" s="349"/>
      <c r="W101" s="245"/>
      <c r="X101" s="343" t="str">
        <f t="shared" si="21"/>
        <v/>
      </c>
      <c r="Y101" s="536"/>
      <c r="Z101" s="481" t="str">
        <f>IF(OR(F101="",G101=""),"",IF(OR(F101="A",F101="HG",Y101=""),"0",-VLOOKUP(Y101,'Tab 4+5 DüV+Abfuhr_G'!A:N,6,FALSE)))</f>
        <v/>
      </c>
      <c r="AA101" s="305"/>
      <c r="AB101" s="304" t="str">
        <f t="shared" si="22"/>
        <v/>
      </c>
      <c r="AC101" s="305"/>
      <c r="AD101" s="481" t="str">
        <f>IF(OR(F101="",G101=""),"",IF(OR(AC101="nein",AC101="",Z101="",AA101="ja",Y101="",F101="A",F101="HG",Y101=""),"0",VLOOKUP(Y101,'Tab 4+5 DüV+Abfuhr_G'!A:G,7,FALSE)))</f>
        <v/>
      </c>
      <c r="AE101" s="541"/>
      <c r="AF101" s="472" t="str">
        <f>IF(OR(F101="",G101=""),"",IF(OR(F101="",G101="",AE101=""),0,IF(AND(F101="G",Y101=""),-VLOOKUP(AE101,'Tab 7 DüV_A-VF'!A:B,2,FALSE),IF(OR(F101="A",F101="HG"),-VLOOKUP(AE101,'Tab 7 DüV_A-VF'!A:B,2,FALSE),0))))</f>
        <v/>
      </c>
      <c r="AG101" s="538"/>
      <c r="AH101" s="475" t="str">
        <f>IF(OR(F101="",G101=""),"",IF(OR(F101="",G101="",AG101=""),0,IF(AND(F101="G",Y101=""),-VLOOKUP(AG101,'Tab 7 DüV_A-ZF'!A:B,2,FALSE),IF(OR(F101="A",F101="HG"),-VLOOKUP(AG101,'Tab 7 DüV_A-ZF'!A:B,2,FALSE),0))))</f>
        <v/>
      </c>
      <c r="AI101" s="348" t="str">
        <f>IF(OR(F101="",G101=""),"",IF('N-Abschlag org. Düngung'!AJ101="",0,'N-Abschlag org. Düngung'!AJ101))</f>
        <v/>
      </c>
      <c r="AJ101" s="329" t="str">
        <f t="shared" si="23"/>
        <v/>
      </c>
      <c r="AK101" s="409" t="str">
        <f t="shared" si="24"/>
        <v/>
      </c>
      <c r="AL101" s="927" t="str">
        <f t="shared" si="25"/>
        <v/>
      </c>
      <c r="AM101" s="237"/>
      <c r="AN101" s="539" t="str">
        <f t="shared" si="26"/>
        <v/>
      </c>
      <c r="AO101" s="276"/>
      <c r="AP101" s="316"/>
      <c r="AQ101" s="316"/>
      <c r="AR101" s="234"/>
      <c r="AS101" s="234"/>
      <c r="AT101" s="234"/>
      <c r="AU101" s="234"/>
      <c r="AW101" s="235"/>
      <c r="BF101" s="235"/>
      <c r="BN101" s="235"/>
    </row>
    <row r="102" spans="1:66" s="145" customFormat="1">
      <c r="A102" s="283"/>
      <c r="B102" s="216"/>
      <c r="C102" s="287" t="str">
        <f>IF(B102="","",VLOOKUP(B102,Schlagliste!B:D,2,FALSE))</f>
        <v/>
      </c>
      <c r="D102" s="286" t="str">
        <f>IF(B102="","",VLOOKUP(B102,Schlagliste!B:D,3,FALSE))</f>
        <v/>
      </c>
      <c r="E102" s="501" t="str">
        <f>IF(B102="","",VLOOKUP(B102,Schlagliste!B:E,4,FALSE))</f>
        <v/>
      </c>
      <c r="F102" s="236"/>
      <c r="G102" s="217"/>
      <c r="H102" s="477" t="str">
        <f>IF(OR(G102="",F102=""),"",IF(AND(C102="ja",LEFT(G102,5)="ZF n."),0,(IF(F102="G",VLOOKUP(G102,'Tab 4+5 DüV+Abfuhr_G'!A:C,3,FALSE),IF(F102="A",VLOOKUP(G102,'Tab 2+3 DüV_A'!A:C,3,FALSE),VLOOKUP(G102,'H&amp;G LfL'!B:U,9,FALSE))))))</f>
        <v/>
      </c>
      <c r="I102" s="243" t="str">
        <f>IF(OR(F102="",G102=""),"",IF(F102="G",VLOOKUP(G102,'Tab 4+5 DüV+Abfuhr_G'!A:D,4,FALSE),IF(F102="A",VLOOKUP(G102,'Tab 2+3 DüV_A'!A:D,4,FALSE),VLOOKUP(G102,'H&amp;G LfL'!B:U,10,FALSE))))</f>
        <v/>
      </c>
      <c r="J102" s="341" t="str">
        <f>IF(OR(F102="",G102=""),"",IF(F102="G",VLOOKUP(G102,'Tab 4+5 DüV+Abfuhr_G'!A:B,2,FALSE),IF(F102="A",VLOOKUP(G102,'Tab 2+3 DüV_A'!A:B,2,FALSE),VLOOKUP(G102,'H&amp;G LfL'!B:X,2,FALSE))))</f>
        <v/>
      </c>
      <c r="K102" s="237"/>
      <c r="L102" s="918" t="str">
        <f t="shared" si="18"/>
        <v/>
      </c>
      <c r="M102" s="919" t="str">
        <f t="shared" si="19"/>
        <v/>
      </c>
      <c r="N102" s="919" t="str">
        <f>IF(OR(F102="",G102=""),"",IF(OR(F102="G",F102="HG"),"",IF(F102="A",VLOOKUP(G102,'Tab 2+3 DüV_A'!A:H,6,FALSE),VLOOKUP(G102,'H&amp;G LfL'!B:U,13,FALSE))))</f>
        <v/>
      </c>
      <c r="O102" s="919" t="str">
        <f>IF(OR(F102="",G102=""),"",IF(F102="G",VLOOKUP(G102,'Tab 4+5 DüV+Abfuhr_G'!A:J,8,FALSE),IF(F102="HG",VLOOKUP(G102,'H&amp;G LfL'!B:U,14,FALSE),"")))</f>
        <v/>
      </c>
      <c r="P102" s="919" t="str">
        <f>IF(OR(F102="",G102=""),"",IF(F102="G",VLOOKUP(G102,'Tab 4+5 DüV+Abfuhr_G'!A:J,9,FALSE),IF(F102="A",VLOOKUP(G102,'Tab 2+3 DüV_A'!A:H,7,FALSE),VLOOKUP(G102,'H&amp;G LfL'!B:U,15,FALSE))))</f>
        <v/>
      </c>
      <c r="Q102" s="921" t="str">
        <f>IF(OR(F102="",G102=""),"",IF(F102="G",VLOOKUP(G102,'Tab 4+5 DüV+Abfuhr_G'!A:J,10,FALSE),IF(F102="A",VLOOKUP(G102,'Tab 2+3 DüV_A'!A:H,8,FALSE),VLOOKUP(G102,'H&amp;G LfL'!B:U,16,FALSE))))</f>
        <v/>
      </c>
      <c r="R102" s="382" t="str">
        <f t="shared" si="20"/>
        <v/>
      </c>
      <c r="S102" s="342"/>
      <c r="T102" s="472" t="str">
        <f>IF(OR(F102="",G102=""),"",IF(OR(S102="",S102="nein",F102="A",F102="HG"),"0",VLOOKUP(S102,Verfrühung!A:B,2,FALSE)))</f>
        <v/>
      </c>
      <c r="U102" s="473" t="str">
        <f>IF(OR(F102="",G102=""),"",IF(F102="G",VLOOKUP(G102,'Tab 4+5 DüV+Abfuhr_G'!A:E,5,FALSE),IF(F102="A",VLOOKUP(G102,'Tab 2+3 DüV_A'!A:L,5,FALSE),VLOOKUP(G102,'H&amp;G LfL'!B:U,11,FALSE))))</f>
        <v/>
      </c>
      <c r="V102" s="349"/>
      <c r="W102" s="245"/>
      <c r="X102" s="343" t="str">
        <f t="shared" si="21"/>
        <v/>
      </c>
      <c r="Y102" s="536"/>
      <c r="Z102" s="481" t="str">
        <f>IF(OR(F102="",G102=""),"",IF(OR(F102="A",F102="HG",Y102=""),"0",-VLOOKUP(Y102,'Tab 4+5 DüV+Abfuhr_G'!A:N,6,FALSE)))</f>
        <v/>
      </c>
      <c r="AA102" s="305"/>
      <c r="AB102" s="304" t="str">
        <f t="shared" si="22"/>
        <v/>
      </c>
      <c r="AC102" s="305"/>
      <c r="AD102" s="481" t="str">
        <f>IF(OR(F102="",G102=""),"",IF(OR(AC102="nein",AC102="",Z102="",AA102="ja",Y102="",F102="A",F102="HG",Y102=""),"0",VLOOKUP(Y102,'Tab 4+5 DüV+Abfuhr_G'!A:G,7,FALSE)))</f>
        <v/>
      </c>
      <c r="AE102" s="541"/>
      <c r="AF102" s="472" t="str">
        <f>IF(OR(F102="",G102=""),"",IF(OR(F102="",G102="",AE102=""),0,IF(AND(F102="G",Y102=""),-VLOOKUP(AE102,'Tab 7 DüV_A-VF'!A:B,2,FALSE),IF(OR(F102="A",F102="HG"),-VLOOKUP(AE102,'Tab 7 DüV_A-VF'!A:B,2,FALSE),0))))</f>
        <v/>
      </c>
      <c r="AG102" s="538"/>
      <c r="AH102" s="475" t="str">
        <f>IF(OR(F102="",G102=""),"",IF(OR(F102="",G102="",AG102=""),0,IF(AND(F102="G",Y102=""),-VLOOKUP(AG102,'Tab 7 DüV_A-ZF'!A:B,2,FALSE),IF(OR(F102="A",F102="HG"),-VLOOKUP(AG102,'Tab 7 DüV_A-ZF'!A:B,2,FALSE),0))))</f>
        <v/>
      </c>
      <c r="AI102" s="348" t="str">
        <f>IF(OR(F102="",G102=""),"",IF('N-Abschlag org. Düngung'!AJ102="",0,'N-Abschlag org. Düngung'!AJ102))</f>
        <v/>
      </c>
      <c r="AJ102" s="329" t="str">
        <f t="shared" si="23"/>
        <v/>
      </c>
      <c r="AK102" s="409" t="str">
        <f t="shared" si="24"/>
        <v/>
      </c>
      <c r="AL102" s="927" t="str">
        <f t="shared" si="25"/>
        <v/>
      </c>
      <c r="AM102" s="237"/>
      <c r="AN102" s="539" t="str">
        <f t="shared" si="26"/>
        <v/>
      </c>
      <c r="AO102" s="276"/>
      <c r="AP102" s="316"/>
      <c r="AQ102" s="316"/>
      <c r="AR102" s="234"/>
      <c r="AS102" s="234"/>
      <c r="AT102" s="234"/>
      <c r="AU102" s="234"/>
      <c r="AW102" s="235"/>
      <c r="BF102" s="235"/>
      <c r="BN102" s="235"/>
    </row>
    <row r="103" spans="1:66" s="145" customFormat="1">
      <c r="A103" s="283"/>
      <c r="B103" s="216"/>
      <c r="C103" s="287" t="str">
        <f>IF(B103="","",VLOOKUP(B103,Schlagliste!B:D,2,FALSE))</f>
        <v/>
      </c>
      <c r="D103" s="286" t="str">
        <f>IF(B103="","",VLOOKUP(B103,Schlagliste!B:D,3,FALSE))</f>
        <v/>
      </c>
      <c r="E103" s="501" t="str">
        <f>IF(B103="","",VLOOKUP(B103,Schlagliste!B:E,4,FALSE))</f>
        <v/>
      </c>
      <c r="F103" s="236"/>
      <c r="G103" s="217"/>
      <c r="H103" s="477" t="str">
        <f>IF(OR(G103="",F103=""),"",IF(AND(C103="ja",LEFT(G103,5)="ZF n."),0,(IF(F103="G",VLOOKUP(G103,'Tab 4+5 DüV+Abfuhr_G'!A:C,3,FALSE),IF(F103="A",VLOOKUP(G103,'Tab 2+3 DüV_A'!A:C,3,FALSE),VLOOKUP(G103,'H&amp;G LfL'!B:U,9,FALSE))))))</f>
        <v/>
      </c>
      <c r="I103" s="243" t="str">
        <f>IF(OR(F103="",G103=""),"",IF(F103="G",VLOOKUP(G103,'Tab 4+5 DüV+Abfuhr_G'!A:D,4,FALSE),IF(F103="A",VLOOKUP(G103,'Tab 2+3 DüV_A'!A:D,4,FALSE),VLOOKUP(G103,'H&amp;G LfL'!B:U,10,FALSE))))</f>
        <v/>
      </c>
      <c r="J103" s="341" t="str">
        <f>IF(OR(F103="",G103=""),"",IF(F103="G",VLOOKUP(G103,'Tab 4+5 DüV+Abfuhr_G'!A:B,2,FALSE),IF(F103="A",VLOOKUP(G103,'Tab 2+3 DüV_A'!A:B,2,FALSE),VLOOKUP(G103,'H&amp;G LfL'!B:X,2,FALSE))))</f>
        <v/>
      </c>
      <c r="K103" s="237"/>
      <c r="L103" s="918" t="str">
        <f t="shared" si="18"/>
        <v/>
      </c>
      <c r="M103" s="919" t="str">
        <f t="shared" si="19"/>
        <v/>
      </c>
      <c r="N103" s="919" t="str">
        <f>IF(OR(F103="",G103=""),"",IF(OR(F103="G",F103="HG"),"",IF(F103="A",VLOOKUP(G103,'Tab 2+3 DüV_A'!A:H,6,FALSE),VLOOKUP(G103,'H&amp;G LfL'!B:U,13,FALSE))))</f>
        <v/>
      </c>
      <c r="O103" s="919" t="str">
        <f>IF(OR(F103="",G103=""),"",IF(F103="G",VLOOKUP(G103,'Tab 4+5 DüV+Abfuhr_G'!A:J,8,FALSE),IF(F103="HG",VLOOKUP(G103,'H&amp;G LfL'!B:U,14,FALSE),"")))</f>
        <v/>
      </c>
      <c r="P103" s="919" t="str">
        <f>IF(OR(F103="",G103=""),"",IF(F103="G",VLOOKUP(G103,'Tab 4+5 DüV+Abfuhr_G'!A:J,9,FALSE),IF(F103="A",VLOOKUP(G103,'Tab 2+3 DüV_A'!A:H,7,FALSE),VLOOKUP(G103,'H&amp;G LfL'!B:U,15,FALSE))))</f>
        <v/>
      </c>
      <c r="Q103" s="921" t="str">
        <f>IF(OR(F103="",G103=""),"",IF(F103="G",VLOOKUP(G103,'Tab 4+5 DüV+Abfuhr_G'!A:J,10,FALSE),IF(F103="A",VLOOKUP(G103,'Tab 2+3 DüV_A'!A:H,8,FALSE),VLOOKUP(G103,'H&amp;G LfL'!B:U,16,FALSE))))</f>
        <v/>
      </c>
      <c r="R103" s="382" t="str">
        <f t="shared" si="20"/>
        <v/>
      </c>
      <c r="S103" s="342"/>
      <c r="T103" s="472" t="str">
        <f>IF(OR(F103="",G103=""),"",IF(OR(S103="",S103="nein",F103="A",F103="HG"),"0",VLOOKUP(S103,Verfrühung!A:B,2,FALSE)))</f>
        <v/>
      </c>
      <c r="U103" s="473" t="str">
        <f>IF(OR(F103="",G103=""),"",IF(F103="G",VLOOKUP(G103,'Tab 4+5 DüV+Abfuhr_G'!A:E,5,FALSE),IF(F103="A",VLOOKUP(G103,'Tab 2+3 DüV_A'!A:L,5,FALSE),VLOOKUP(G103,'H&amp;G LfL'!B:U,11,FALSE))))</f>
        <v/>
      </c>
      <c r="V103" s="349"/>
      <c r="W103" s="245"/>
      <c r="X103" s="343" t="str">
        <f t="shared" si="21"/>
        <v/>
      </c>
      <c r="Y103" s="536"/>
      <c r="Z103" s="481" t="str">
        <f>IF(OR(F103="",G103=""),"",IF(OR(F103="A",F103="HG",Y103=""),"0",-VLOOKUP(Y103,'Tab 4+5 DüV+Abfuhr_G'!A:N,6,FALSE)))</f>
        <v/>
      </c>
      <c r="AA103" s="305"/>
      <c r="AB103" s="304" t="str">
        <f t="shared" si="22"/>
        <v/>
      </c>
      <c r="AC103" s="305"/>
      <c r="AD103" s="481" t="str">
        <f>IF(OR(F103="",G103=""),"",IF(OR(AC103="nein",AC103="",Z103="",AA103="ja",Y103="",F103="A",F103="HG",Y103=""),"0",VLOOKUP(Y103,'Tab 4+5 DüV+Abfuhr_G'!A:G,7,FALSE)))</f>
        <v/>
      </c>
      <c r="AE103" s="541"/>
      <c r="AF103" s="472" t="str">
        <f>IF(OR(F103="",G103=""),"",IF(OR(F103="",G103="",AE103=""),0,IF(AND(F103="G",Y103=""),-VLOOKUP(AE103,'Tab 7 DüV_A-VF'!A:B,2,FALSE),IF(OR(F103="A",F103="HG"),-VLOOKUP(AE103,'Tab 7 DüV_A-VF'!A:B,2,FALSE),0))))</f>
        <v/>
      </c>
      <c r="AG103" s="538"/>
      <c r="AH103" s="475" t="str">
        <f>IF(OR(F103="",G103=""),"",IF(OR(F103="",G103="",AG103=""),0,IF(AND(F103="G",Y103=""),-VLOOKUP(AG103,'Tab 7 DüV_A-ZF'!A:B,2,FALSE),IF(OR(F103="A",F103="HG"),-VLOOKUP(AG103,'Tab 7 DüV_A-ZF'!A:B,2,FALSE),0))))</f>
        <v/>
      </c>
      <c r="AI103" s="348" t="str">
        <f>IF(OR(F103="",G103=""),"",IF('N-Abschlag org. Düngung'!AJ103="",0,'N-Abschlag org. Düngung'!AJ103))</f>
        <v/>
      </c>
      <c r="AJ103" s="329" t="str">
        <f t="shared" si="23"/>
        <v/>
      </c>
      <c r="AK103" s="409" t="str">
        <f t="shared" si="24"/>
        <v/>
      </c>
      <c r="AL103" s="927" t="str">
        <f t="shared" si="25"/>
        <v/>
      </c>
      <c r="AM103" s="237"/>
      <c r="AN103" s="539" t="str">
        <f t="shared" si="26"/>
        <v/>
      </c>
      <c r="AO103" s="276"/>
      <c r="AP103" s="316"/>
      <c r="AQ103" s="316"/>
      <c r="AR103" s="234"/>
      <c r="AS103" s="234"/>
      <c r="AT103" s="234"/>
      <c r="AU103" s="234"/>
      <c r="AW103" s="235"/>
      <c r="BF103" s="235"/>
      <c r="BN103" s="235"/>
    </row>
    <row r="104" spans="1:66" s="145" customFormat="1">
      <c r="A104" s="283"/>
      <c r="B104" s="216"/>
      <c r="C104" s="287" t="str">
        <f>IF(B104="","",VLOOKUP(B104,Schlagliste!B:D,2,FALSE))</f>
        <v/>
      </c>
      <c r="D104" s="286" t="str">
        <f>IF(B104="","",VLOOKUP(B104,Schlagliste!B:D,3,FALSE))</f>
        <v/>
      </c>
      <c r="E104" s="501" t="str">
        <f>IF(B104="","",VLOOKUP(B104,Schlagliste!B:E,4,FALSE))</f>
        <v/>
      </c>
      <c r="F104" s="236"/>
      <c r="G104" s="217"/>
      <c r="H104" s="477" t="str">
        <f>IF(OR(G104="",F104=""),"",IF(AND(C104="ja",LEFT(G104,5)="ZF n."),0,(IF(F104="G",VLOOKUP(G104,'Tab 4+5 DüV+Abfuhr_G'!A:C,3,FALSE),IF(F104="A",VLOOKUP(G104,'Tab 2+3 DüV_A'!A:C,3,FALSE),VLOOKUP(G104,'H&amp;G LfL'!B:U,9,FALSE))))))</f>
        <v/>
      </c>
      <c r="I104" s="243" t="str">
        <f>IF(OR(F104="",G104=""),"",IF(F104="G",VLOOKUP(G104,'Tab 4+5 DüV+Abfuhr_G'!A:D,4,FALSE),IF(F104="A",VLOOKUP(G104,'Tab 2+3 DüV_A'!A:D,4,FALSE),VLOOKUP(G104,'H&amp;G LfL'!B:U,10,FALSE))))</f>
        <v/>
      </c>
      <c r="J104" s="341" t="str">
        <f>IF(OR(F104="",G104=""),"",IF(F104="G",VLOOKUP(G104,'Tab 4+5 DüV+Abfuhr_G'!A:B,2,FALSE),IF(F104="A",VLOOKUP(G104,'Tab 2+3 DüV_A'!A:B,2,FALSE),VLOOKUP(G104,'H&amp;G LfL'!B:X,2,FALSE))))</f>
        <v/>
      </c>
      <c r="K104" s="237"/>
      <c r="L104" s="918" t="str">
        <f t="shared" si="18"/>
        <v/>
      </c>
      <c r="M104" s="919" t="str">
        <f t="shared" si="19"/>
        <v/>
      </c>
      <c r="N104" s="919" t="str">
        <f>IF(OR(F104="",G104=""),"",IF(OR(F104="G",F104="HG"),"",IF(F104="A",VLOOKUP(G104,'Tab 2+3 DüV_A'!A:H,6,FALSE),VLOOKUP(G104,'H&amp;G LfL'!B:U,13,FALSE))))</f>
        <v/>
      </c>
      <c r="O104" s="919" t="str">
        <f>IF(OR(F104="",G104=""),"",IF(F104="G",VLOOKUP(G104,'Tab 4+5 DüV+Abfuhr_G'!A:J,8,FALSE),IF(F104="HG",VLOOKUP(G104,'H&amp;G LfL'!B:U,14,FALSE),"")))</f>
        <v/>
      </c>
      <c r="P104" s="919" t="str">
        <f>IF(OR(F104="",G104=""),"",IF(F104="G",VLOOKUP(G104,'Tab 4+5 DüV+Abfuhr_G'!A:J,9,FALSE),IF(F104="A",VLOOKUP(G104,'Tab 2+3 DüV_A'!A:H,7,FALSE),VLOOKUP(G104,'H&amp;G LfL'!B:U,15,FALSE))))</f>
        <v/>
      </c>
      <c r="Q104" s="921" t="str">
        <f>IF(OR(F104="",G104=""),"",IF(F104="G",VLOOKUP(G104,'Tab 4+5 DüV+Abfuhr_G'!A:J,10,FALSE),IF(F104="A",VLOOKUP(G104,'Tab 2+3 DüV_A'!A:H,8,FALSE),VLOOKUP(G104,'H&amp;G LfL'!B:U,16,FALSE))))</f>
        <v/>
      </c>
      <c r="R104" s="382" t="str">
        <f t="shared" si="20"/>
        <v/>
      </c>
      <c r="S104" s="342"/>
      <c r="T104" s="472" t="str">
        <f>IF(OR(F104="",G104=""),"",IF(OR(S104="",S104="nein",F104="A",F104="HG"),"0",VLOOKUP(S104,Verfrühung!A:B,2,FALSE)))</f>
        <v/>
      </c>
      <c r="U104" s="473" t="str">
        <f>IF(OR(F104="",G104=""),"",IF(F104="G",VLOOKUP(G104,'Tab 4+5 DüV+Abfuhr_G'!A:E,5,FALSE),IF(F104="A",VLOOKUP(G104,'Tab 2+3 DüV_A'!A:L,5,FALSE),VLOOKUP(G104,'H&amp;G LfL'!B:U,11,FALSE))))</f>
        <v/>
      </c>
      <c r="V104" s="349"/>
      <c r="W104" s="245"/>
      <c r="X104" s="343" t="str">
        <f t="shared" si="21"/>
        <v/>
      </c>
      <c r="Y104" s="536"/>
      <c r="Z104" s="481" t="str">
        <f>IF(OR(F104="",G104=""),"",IF(OR(F104="A",F104="HG",Y104=""),"0",-VLOOKUP(Y104,'Tab 4+5 DüV+Abfuhr_G'!A:N,6,FALSE)))</f>
        <v/>
      </c>
      <c r="AA104" s="305"/>
      <c r="AB104" s="304" t="str">
        <f t="shared" si="22"/>
        <v/>
      </c>
      <c r="AC104" s="305"/>
      <c r="AD104" s="481" t="str">
        <f>IF(OR(F104="",G104=""),"",IF(OR(AC104="nein",AC104="",Z104="",AA104="ja",Y104="",F104="A",F104="HG",Y104=""),"0",VLOOKUP(Y104,'Tab 4+5 DüV+Abfuhr_G'!A:G,7,FALSE)))</f>
        <v/>
      </c>
      <c r="AE104" s="541"/>
      <c r="AF104" s="472" t="str">
        <f>IF(OR(F104="",G104=""),"",IF(OR(F104="",G104="",AE104=""),0,IF(AND(F104="G",Y104=""),-VLOOKUP(AE104,'Tab 7 DüV_A-VF'!A:B,2,FALSE),IF(OR(F104="A",F104="HG"),-VLOOKUP(AE104,'Tab 7 DüV_A-VF'!A:B,2,FALSE),0))))</f>
        <v/>
      </c>
      <c r="AG104" s="538"/>
      <c r="AH104" s="475" t="str">
        <f>IF(OR(F104="",G104=""),"",IF(OR(F104="",G104="",AG104=""),0,IF(AND(F104="G",Y104=""),-VLOOKUP(AG104,'Tab 7 DüV_A-ZF'!A:B,2,FALSE),IF(OR(F104="A",F104="HG"),-VLOOKUP(AG104,'Tab 7 DüV_A-ZF'!A:B,2,FALSE),0))))</f>
        <v/>
      </c>
      <c r="AI104" s="348" t="str">
        <f>IF(OR(F104="",G104=""),"",IF('N-Abschlag org. Düngung'!AJ104="",0,'N-Abschlag org. Düngung'!AJ104))</f>
        <v/>
      </c>
      <c r="AJ104" s="329" t="str">
        <f t="shared" si="23"/>
        <v/>
      </c>
      <c r="AK104" s="409" t="str">
        <f t="shared" si="24"/>
        <v/>
      </c>
      <c r="AL104" s="927" t="str">
        <f t="shared" si="25"/>
        <v/>
      </c>
      <c r="AM104" s="237"/>
      <c r="AN104" s="539" t="str">
        <f t="shared" si="26"/>
        <v/>
      </c>
      <c r="AO104" s="276"/>
      <c r="AP104" s="316"/>
      <c r="AQ104" s="316"/>
      <c r="AR104" s="234"/>
      <c r="AS104" s="234"/>
      <c r="AT104" s="234"/>
      <c r="AU104" s="234"/>
      <c r="AW104" s="235"/>
      <c r="BF104" s="235"/>
      <c r="BN104" s="235"/>
    </row>
    <row r="105" spans="1:66" s="145" customFormat="1">
      <c r="A105" s="283"/>
      <c r="B105" s="216"/>
      <c r="C105" s="287" t="str">
        <f>IF(B105="","",VLOOKUP(B105,Schlagliste!B:D,2,FALSE))</f>
        <v/>
      </c>
      <c r="D105" s="286" t="str">
        <f>IF(B105="","",VLOOKUP(B105,Schlagliste!B:D,3,FALSE))</f>
        <v/>
      </c>
      <c r="E105" s="501" t="str">
        <f>IF(B105="","",VLOOKUP(B105,Schlagliste!B:E,4,FALSE))</f>
        <v/>
      </c>
      <c r="F105" s="236"/>
      <c r="G105" s="217"/>
      <c r="H105" s="477" t="str">
        <f>IF(OR(G105="",F105=""),"",IF(AND(C105="ja",LEFT(G105,5)="ZF n."),0,(IF(F105="G",VLOOKUP(G105,'Tab 4+5 DüV+Abfuhr_G'!A:C,3,FALSE),IF(F105="A",VLOOKUP(G105,'Tab 2+3 DüV_A'!A:C,3,FALSE),VLOOKUP(G105,'H&amp;G LfL'!B:U,9,FALSE))))))</f>
        <v/>
      </c>
      <c r="I105" s="243" t="str">
        <f>IF(OR(F105="",G105=""),"",IF(F105="G",VLOOKUP(G105,'Tab 4+5 DüV+Abfuhr_G'!A:D,4,FALSE),IF(F105="A",VLOOKUP(G105,'Tab 2+3 DüV_A'!A:D,4,FALSE),VLOOKUP(G105,'H&amp;G LfL'!B:U,10,FALSE))))</f>
        <v/>
      </c>
      <c r="J105" s="341" t="str">
        <f>IF(OR(F105="",G105=""),"",IF(F105="G",VLOOKUP(G105,'Tab 4+5 DüV+Abfuhr_G'!A:B,2,FALSE),IF(F105="A",VLOOKUP(G105,'Tab 2+3 DüV_A'!A:B,2,FALSE),VLOOKUP(G105,'H&amp;G LfL'!B:X,2,FALSE))))</f>
        <v/>
      </c>
      <c r="K105" s="237"/>
      <c r="L105" s="918" t="str">
        <f t="shared" si="18"/>
        <v/>
      </c>
      <c r="M105" s="919" t="str">
        <f t="shared" si="19"/>
        <v/>
      </c>
      <c r="N105" s="919" t="str">
        <f>IF(OR(F105="",G105=""),"",IF(OR(F105="G",F105="HG"),"",IF(F105="A",VLOOKUP(G105,'Tab 2+3 DüV_A'!A:H,6,FALSE),VLOOKUP(G105,'H&amp;G LfL'!B:U,13,FALSE))))</f>
        <v/>
      </c>
      <c r="O105" s="919" t="str">
        <f>IF(OR(F105="",G105=""),"",IF(F105="G",VLOOKUP(G105,'Tab 4+5 DüV+Abfuhr_G'!A:J,8,FALSE),IF(F105="HG",VLOOKUP(G105,'H&amp;G LfL'!B:U,14,FALSE),"")))</f>
        <v/>
      </c>
      <c r="P105" s="919" t="str">
        <f>IF(OR(F105="",G105=""),"",IF(F105="G",VLOOKUP(G105,'Tab 4+5 DüV+Abfuhr_G'!A:J,9,FALSE),IF(F105="A",VLOOKUP(G105,'Tab 2+3 DüV_A'!A:H,7,FALSE),VLOOKUP(G105,'H&amp;G LfL'!B:U,15,FALSE))))</f>
        <v/>
      </c>
      <c r="Q105" s="921" t="str">
        <f>IF(OR(F105="",G105=""),"",IF(F105="G",VLOOKUP(G105,'Tab 4+5 DüV+Abfuhr_G'!A:J,10,FALSE),IF(F105="A",VLOOKUP(G105,'Tab 2+3 DüV_A'!A:H,8,FALSE),VLOOKUP(G105,'H&amp;G LfL'!B:U,16,FALSE))))</f>
        <v/>
      </c>
      <c r="R105" s="382" t="str">
        <f t="shared" si="20"/>
        <v/>
      </c>
      <c r="S105" s="342"/>
      <c r="T105" s="472" t="str">
        <f>IF(OR(F105="",G105=""),"",IF(OR(S105="",S105="nein",F105="A",F105="HG"),"0",VLOOKUP(S105,Verfrühung!A:B,2,FALSE)))</f>
        <v/>
      </c>
      <c r="U105" s="473" t="str">
        <f>IF(OR(F105="",G105=""),"",IF(F105="G",VLOOKUP(G105,'Tab 4+5 DüV+Abfuhr_G'!A:E,5,FALSE),IF(F105="A",VLOOKUP(G105,'Tab 2+3 DüV_A'!A:L,5,FALSE),VLOOKUP(G105,'H&amp;G LfL'!B:U,11,FALSE))))</f>
        <v/>
      </c>
      <c r="V105" s="349"/>
      <c r="W105" s="245"/>
      <c r="X105" s="343" t="str">
        <f t="shared" si="21"/>
        <v/>
      </c>
      <c r="Y105" s="536"/>
      <c r="Z105" s="481" t="str">
        <f>IF(OR(F105="",G105=""),"",IF(OR(F105="A",F105="HG",Y105=""),"0",-VLOOKUP(Y105,'Tab 4+5 DüV+Abfuhr_G'!A:N,6,FALSE)))</f>
        <v/>
      </c>
      <c r="AA105" s="305"/>
      <c r="AB105" s="304" t="str">
        <f t="shared" si="22"/>
        <v/>
      </c>
      <c r="AC105" s="305"/>
      <c r="AD105" s="481" t="str">
        <f>IF(OR(F105="",G105=""),"",IF(OR(AC105="nein",AC105="",Z105="",AA105="ja",Y105="",F105="A",F105="HG",Y105=""),"0",VLOOKUP(Y105,'Tab 4+5 DüV+Abfuhr_G'!A:G,7,FALSE)))</f>
        <v/>
      </c>
      <c r="AE105" s="541"/>
      <c r="AF105" s="472" t="str">
        <f>IF(OR(F105="",G105=""),"",IF(OR(F105="",G105="",AE105=""),0,IF(AND(F105="G",Y105=""),-VLOOKUP(AE105,'Tab 7 DüV_A-VF'!A:B,2,FALSE),IF(OR(F105="A",F105="HG"),-VLOOKUP(AE105,'Tab 7 DüV_A-VF'!A:B,2,FALSE),0))))</f>
        <v/>
      </c>
      <c r="AG105" s="538"/>
      <c r="AH105" s="475" t="str">
        <f>IF(OR(F105="",G105=""),"",IF(OR(F105="",G105="",AG105=""),0,IF(AND(F105="G",Y105=""),-VLOOKUP(AG105,'Tab 7 DüV_A-ZF'!A:B,2,FALSE),IF(OR(F105="A",F105="HG"),-VLOOKUP(AG105,'Tab 7 DüV_A-ZF'!A:B,2,FALSE),0))))</f>
        <v/>
      </c>
      <c r="AI105" s="348" t="str">
        <f>IF(OR(F105="",G105=""),"",IF('N-Abschlag org. Düngung'!AJ105="",0,'N-Abschlag org. Düngung'!AJ105))</f>
        <v/>
      </c>
      <c r="AJ105" s="329" t="str">
        <f t="shared" si="23"/>
        <v/>
      </c>
      <c r="AK105" s="409" t="str">
        <f t="shared" si="24"/>
        <v/>
      </c>
      <c r="AL105" s="927" t="str">
        <f t="shared" si="25"/>
        <v/>
      </c>
      <c r="AM105" s="237"/>
      <c r="AN105" s="539" t="str">
        <f t="shared" si="26"/>
        <v/>
      </c>
      <c r="AO105" s="276"/>
      <c r="AP105" s="316"/>
      <c r="AQ105" s="316"/>
      <c r="AR105" s="234"/>
      <c r="AS105" s="234"/>
      <c r="AT105" s="234"/>
      <c r="AU105" s="234"/>
      <c r="AW105" s="235"/>
      <c r="BF105" s="235"/>
      <c r="BN105" s="235"/>
    </row>
    <row r="106" spans="1:66" s="145" customFormat="1">
      <c r="A106" s="283"/>
      <c r="B106" s="216"/>
      <c r="C106" s="287" t="str">
        <f>IF(B106="","",VLOOKUP(B106,Schlagliste!B:D,2,FALSE))</f>
        <v/>
      </c>
      <c r="D106" s="286" t="str">
        <f>IF(B106="","",VLOOKUP(B106,Schlagliste!B:D,3,FALSE))</f>
        <v/>
      </c>
      <c r="E106" s="501" t="str">
        <f>IF(B106="","",VLOOKUP(B106,Schlagliste!B:E,4,FALSE))</f>
        <v/>
      </c>
      <c r="F106" s="236"/>
      <c r="G106" s="217"/>
      <c r="H106" s="477" t="str">
        <f>IF(OR(G106="",F106=""),"",IF(AND(C106="ja",LEFT(G106,5)="ZF n."),0,(IF(F106="G",VLOOKUP(G106,'Tab 4+5 DüV+Abfuhr_G'!A:C,3,FALSE),IF(F106="A",VLOOKUP(G106,'Tab 2+3 DüV_A'!A:C,3,FALSE),VLOOKUP(G106,'H&amp;G LfL'!B:U,9,FALSE))))))</f>
        <v/>
      </c>
      <c r="I106" s="243" t="str">
        <f>IF(OR(F106="",G106=""),"",IF(F106="G",VLOOKUP(G106,'Tab 4+5 DüV+Abfuhr_G'!A:D,4,FALSE),IF(F106="A",VLOOKUP(G106,'Tab 2+3 DüV_A'!A:D,4,FALSE),VLOOKUP(G106,'H&amp;G LfL'!B:U,10,FALSE))))</f>
        <v/>
      </c>
      <c r="J106" s="341" t="str">
        <f>IF(OR(F106="",G106=""),"",IF(F106="G",VLOOKUP(G106,'Tab 4+5 DüV+Abfuhr_G'!A:B,2,FALSE),IF(F106="A",VLOOKUP(G106,'Tab 2+3 DüV_A'!A:B,2,FALSE),VLOOKUP(G106,'H&amp;G LfL'!B:X,2,FALSE))))</f>
        <v/>
      </c>
      <c r="K106" s="237"/>
      <c r="L106" s="918" t="str">
        <f t="shared" si="18"/>
        <v/>
      </c>
      <c r="M106" s="919" t="str">
        <f t="shared" si="19"/>
        <v/>
      </c>
      <c r="N106" s="919" t="str">
        <f>IF(OR(F106="",G106=""),"",IF(OR(F106="G",F106="HG"),"",IF(F106="A",VLOOKUP(G106,'Tab 2+3 DüV_A'!A:H,6,FALSE),VLOOKUP(G106,'H&amp;G LfL'!B:U,13,FALSE))))</f>
        <v/>
      </c>
      <c r="O106" s="919" t="str">
        <f>IF(OR(F106="",G106=""),"",IF(F106="G",VLOOKUP(G106,'Tab 4+5 DüV+Abfuhr_G'!A:J,8,FALSE),IF(F106="HG",VLOOKUP(G106,'H&amp;G LfL'!B:U,14,FALSE),"")))</f>
        <v/>
      </c>
      <c r="P106" s="919" t="str">
        <f>IF(OR(F106="",G106=""),"",IF(F106="G",VLOOKUP(G106,'Tab 4+5 DüV+Abfuhr_G'!A:J,9,FALSE),IF(F106="A",VLOOKUP(G106,'Tab 2+3 DüV_A'!A:H,7,FALSE),VLOOKUP(G106,'H&amp;G LfL'!B:U,15,FALSE))))</f>
        <v/>
      </c>
      <c r="Q106" s="921" t="str">
        <f>IF(OR(F106="",G106=""),"",IF(F106="G",VLOOKUP(G106,'Tab 4+5 DüV+Abfuhr_G'!A:J,10,FALSE),IF(F106="A",VLOOKUP(G106,'Tab 2+3 DüV_A'!A:H,8,FALSE),VLOOKUP(G106,'H&amp;G LfL'!B:U,16,FALSE))))</f>
        <v/>
      </c>
      <c r="R106" s="382" t="str">
        <f t="shared" si="20"/>
        <v/>
      </c>
      <c r="S106" s="342"/>
      <c r="T106" s="472" t="str">
        <f>IF(OR(F106="",G106=""),"",IF(OR(S106="",S106="nein",F106="A",F106="HG"),"0",VLOOKUP(S106,Verfrühung!A:B,2,FALSE)))</f>
        <v/>
      </c>
      <c r="U106" s="473" t="str">
        <f>IF(OR(F106="",G106=""),"",IF(F106="G",VLOOKUP(G106,'Tab 4+5 DüV+Abfuhr_G'!A:E,5,FALSE),IF(F106="A",VLOOKUP(G106,'Tab 2+3 DüV_A'!A:L,5,FALSE),VLOOKUP(G106,'H&amp;G LfL'!B:U,11,FALSE))))</f>
        <v/>
      </c>
      <c r="V106" s="349"/>
      <c r="W106" s="245"/>
      <c r="X106" s="343" t="str">
        <f t="shared" si="21"/>
        <v/>
      </c>
      <c r="Y106" s="536"/>
      <c r="Z106" s="481" t="str">
        <f>IF(OR(F106="",G106=""),"",IF(OR(F106="A",F106="HG",Y106=""),"0",-VLOOKUP(Y106,'Tab 4+5 DüV+Abfuhr_G'!A:N,6,FALSE)))</f>
        <v/>
      </c>
      <c r="AA106" s="305"/>
      <c r="AB106" s="304" t="str">
        <f t="shared" si="22"/>
        <v/>
      </c>
      <c r="AC106" s="305"/>
      <c r="AD106" s="481" t="str">
        <f>IF(OR(F106="",G106=""),"",IF(OR(AC106="nein",AC106="",Z106="",AA106="ja",Y106="",F106="A",F106="HG",Y106=""),"0",VLOOKUP(Y106,'Tab 4+5 DüV+Abfuhr_G'!A:G,7,FALSE)))</f>
        <v/>
      </c>
      <c r="AE106" s="541"/>
      <c r="AF106" s="472" t="str">
        <f>IF(OR(F106="",G106=""),"",IF(OR(F106="",G106="",AE106=""),0,IF(AND(F106="G",Y106=""),-VLOOKUP(AE106,'Tab 7 DüV_A-VF'!A:B,2,FALSE),IF(OR(F106="A",F106="HG"),-VLOOKUP(AE106,'Tab 7 DüV_A-VF'!A:B,2,FALSE),0))))</f>
        <v/>
      </c>
      <c r="AG106" s="538"/>
      <c r="AH106" s="475" t="str">
        <f>IF(OR(F106="",G106=""),"",IF(OR(F106="",G106="",AG106=""),0,IF(AND(F106="G",Y106=""),-VLOOKUP(AG106,'Tab 7 DüV_A-ZF'!A:B,2,FALSE),IF(OR(F106="A",F106="HG"),-VLOOKUP(AG106,'Tab 7 DüV_A-ZF'!A:B,2,FALSE),0))))</f>
        <v/>
      </c>
      <c r="AI106" s="348" t="str">
        <f>IF(OR(F106="",G106=""),"",IF('N-Abschlag org. Düngung'!AJ106="",0,'N-Abschlag org. Düngung'!AJ106))</f>
        <v/>
      </c>
      <c r="AJ106" s="329" t="str">
        <f t="shared" si="23"/>
        <v/>
      </c>
      <c r="AK106" s="409" t="str">
        <f t="shared" si="24"/>
        <v/>
      </c>
      <c r="AL106" s="927" t="str">
        <f t="shared" si="25"/>
        <v/>
      </c>
      <c r="AM106" s="237"/>
      <c r="AN106" s="539" t="str">
        <f t="shared" si="26"/>
        <v/>
      </c>
      <c r="AO106" s="276"/>
      <c r="AP106" s="316"/>
      <c r="AQ106" s="316"/>
      <c r="AR106" s="234"/>
      <c r="AS106" s="234"/>
      <c r="AT106" s="234"/>
      <c r="AU106" s="234"/>
      <c r="AW106" s="235"/>
      <c r="BF106" s="235"/>
      <c r="BN106" s="235"/>
    </row>
    <row r="107" spans="1:66" s="145" customFormat="1">
      <c r="A107" s="283"/>
      <c r="B107" s="216"/>
      <c r="C107" s="287" t="str">
        <f>IF(B107="","",VLOOKUP(B107,Schlagliste!B:D,2,FALSE))</f>
        <v/>
      </c>
      <c r="D107" s="286" t="str">
        <f>IF(B107="","",VLOOKUP(B107,Schlagliste!B:D,3,FALSE))</f>
        <v/>
      </c>
      <c r="E107" s="501" t="str">
        <f>IF(B107="","",VLOOKUP(B107,Schlagliste!B:E,4,FALSE))</f>
        <v/>
      </c>
      <c r="F107" s="236"/>
      <c r="G107" s="217"/>
      <c r="H107" s="477" t="str">
        <f>IF(OR(G107="",F107=""),"",IF(AND(C107="ja",LEFT(G107,5)="ZF n."),0,(IF(F107="G",VLOOKUP(G107,'Tab 4+5 DüV+Abfuhr_G'!A:C,3,FALSE),IF(F107="A",VLOOKUP(G107,'Tab 2+3 DüV_A'!A:C,3,FALSE),VLOOKUP(G107,'H&amp;G LfL'!B:U,9,FALSE))))))</f>
        <v/>
      </c>
      <c r="I107" s="243" t="str">
        <f>IF(OR(F107="",G107=""),"",IF(F107="G",VLOOKUP(G107,'Tab 4+5 DüV+Abfuhr_G'!A:D,4,FALSE),IF(F107="A",VLOOKUP(G107,'Tab 2+3 DüV_A'!A:D,4,FALSE),VLOOKUP(G107,'H&amp;G LfL'!B:U,10,FALSE))))</f>
        <v/>
      </c>
      <c r="J107" s="341" t="str">
        <f>IF(OR(F107="",G107=""),"",IF(F107="G",VLOOKUP(G107,'Tab 4+5 DüV+Abfuhr_G'!A:B,2,FALSE),IF(F107="A",VLOOKUP(G107,'Tab 2+3 DüV_A'!A:B,2,FALSE),VLOOKUP(G107,'H&amp;G LfL'!B:X,2,FALSE))))</f>
        <v/>
      </c>
      <c r="K107" s="237"/>
      <c r="L107" s="918" t="str">
        <f t="shared" si="18"/>
        <v/>
      </c>
      <c r="M107" s="919" t="str">
        <f t="shared" si="19"/>
        <v/>
      </c>
      <c r="N107" s="919" t="str">
        <f>IF(OR(F107="",G107=""),"",IF(OR(F107="G",F107="HG"),"",IF(F107="A",VLOOKUP(G107,'Tab 2+3 DüV_A'!A:H,6,FALSE),VLOOKUP(G107,'H&amp;G LfL'!B:U,13,FALSE))))</f>
        <v/>
      </c>
      <c r="O107" s="919" t="str">
        <f>IF(OR(F107="",G107=""),"",IF(F107="G",VLOOKUP(G107,'Tab 4+5 DüV+Abfuhr_G'!A:J,8,FALSE),IF(F107="HG",VLOOKUP(G107,'H&amp;G LfL'!B:U,14,FALSE),"")))</f>
        <v/>
      </c>
      <c r="P107" s="919" t="str">
        <f>IF(OR(F107="",G107=""),"",IF(F107="G",VLOOKUP(G107,'Tab 4+5 DüV+Abfuhr_G'!A:J,9,FALSE),IF(F107="A",VLOOKUP(G107,'Tab 2+3 DüV_A'!A:H,7,FALSE),VLOOKUP(G107,'H&amp;G LfL'!B:U,15,FALSE))))</f>
        <v/>
      </c>
      <c r="Q107" s="921" t="str">
        <f>IF(OR(F107="",G107=""),"",IF(F107="G",VLOOKUP(G107,'Tab 4+5 DüV+Abfuhr_G'!A:J,10,FALSE),IF(F107="A",VLOOKUP(G107,'Tab 2+3 DüV_A'!A:H,8,FALSE),VLOOKUP(G107,'H&amp;G LfL'!B:U,16,FALSE))))</f>
        <v/>
      </c>
      <c r="R107" s="382" t="str">
        <f t="shared" si="20"/>
        <v/>
      </c>
      <c r="S107" s="342"/>
      <c r="T107" s="472" t="str">
        <f>IF(OR(F107="",G107=""),"",IF(OR(S107="",S107="nein",F107="A",F107="HG"),"0",VLOOKUP(S107,Verfrühung!A:B,2,FALSE)))</f>
        <v/>
      </c>
      <c r="U107" s="473" t="str">
        <f>IF(OR(F107="",G107=""),"",IF(F107="G",VLOOKUP(G107,'Tab 4+5 DüV+Abfuhr_G'!A:E,5,FALSE),IF(F107="A",VLOOKUP(G107,'Tab 2+3 DüV_A'!A:L,5,FALSE),VLOOKUP(G107,'H&amp;G LfL'!B:U,11,FALSE))))</f>
        <v/>
      </c>
      <c r="V107" s="349"/>
      <c r="W107" s="245"/>
      <c r="X107" s="343" t="str">
        <f t="shared" si="21"/>
        <v/>
      </c>
      <c r="Y107" s="536"/>
      <c r="Z107" s="481" t="str">
        <f>IF(OR(F107="",G107=""),"",IF(OR(F107="A",F107="HG",Y107=""),"0",-VLOOKUP(Y107,'Tab 4+5 DüV+Abfuhr_G'!A:N,6,FALSE)))</f>
        <v/>
      </c>
      <c r="AA107" s="305"/>
      <c r="AB107" s="304" t="str">
        <f t="shared" si="22"/>
        <v/>
      </c>
      <c r="AC107" s="305"/>
      <c r="AD107" s="481" t="str">
        <f>IF(OR(F107="",G107=""),"",IF(OR(AC107="nein",AC107="",Z107="",AA107="ja",Y107="",F107="A",F107="HG",Y107=""),"0",VLOOKUP(Y107,'Tab 4+5 DüV+Abfuhr_G'!A:G,7,FALSE)))</f>
        <v/>
      </c>
      <c r="AE107" s="541"/>
      <c r="AF107" s="472" t="str">
        <f>IF(OR(F107="",G107=""),"",IF(OR(F107="",G107="",AE107=""),0,IF(AND(F107="G",Y107=""),-VLOOKUP(AE107,'Tab 7 DüV_A-VF'!A:B,2,FALSE),IF(OR(F107="A",F107="HG"),-VLOOKUP(AE107,'Tab 7 DüV_A-VF'!A:B,2,FALSE),0))))</f>
        <v/>
      </c>
      <c r="AG107" s="538"/>
      <c r="AH107" s="475" t="str">
        <f>IF(OR(F107="",G107=""),"",IF(OR(F107="",G107="",AG107=""),0,IF(AND(F107="G",Y107=""),-VLOOKUP(AG107,'Tab 7 DüV_A-ZF'!A:B,2,FALSE),IF(OR(F107="A",F107="HG"),-VLOOKUP(AG107,'Tab 7 DüV_A-ZF'!A:B,2,FALSE),0))))</f>
        <v/>
      </c>
      <c r="AI107" s="348" t="str">
        <f>IF(OR(F107="",G107=""),"",IF('N-Abschlag org. Düngung'!AJ107="",0,'N-Abschlag org. Düngung'!AJ107))</f>
        <v/>
      </c>
      <c r="AJ107" s="329" t="str">
        <f t="shared" si="23"/>
        <v/>
      </c>
      <c r="AK107" s="409" t="str">
        <f t="shared" si="24"/>
        <v/>
      </c>
      <c r="AL107" s="927" t="str">
        <f t="shared" si="25"/>
        <v/>
      </c>
      <c r="AM107" s="237"/>
      <c r="AN107" s="539" t="str">
        <f t="shared" si="26"/>
        <v/>
      </c>
      <c r="AO107" s="276"/>
      <c r="AP107" s="316"/>
      <c r="AQ107" s="316"/>
      <c r="AR107" s="234"/>
      <c r="AS107" s="234"/>
      <c r="AT107" s="234"/>
      <c r="AU107" s="234"/>
      <c r="AW107" s="235"/>
      <c r="BF107" s="235"/>
      <c r="BN107" s="235"/>
    </row>
    <row r="108" spans="1:66" s="145" customFormat="1">
      <c r="A108" s="283"/>
      <c r="B108" s="216"/>
      <c r="C108" s="287" t="str">
        <f>IF(B108="","",VLOOKUP(B108,Schlagliste!B:D,2,FALSE))</f>
        <v/>
      </c>
      <c r="D108" s="286" t="str">
        <f>IF(B108="","",VLOOKUP(B108,Schlagliste!B:D,3,FALSE))</f>
        <v/>
      </c>
      <c r="E108" s="501" t="str">
        <f>IF(B108="","",VLOOKUP(B108,Schlagliste!B:E,4,FALSE))</f>
        <v/>
      </c>
      <c r="F108" s="236"/>
      <c r="G108" s="217"/>
      <c r="H108" s="477" t="str">
        <f>IF(OR(G108="",F108=""),"",IF(AND(C108="ja",LEFT(G108,5)="ZF n."),0,(IF(F108="G",VLOOKUP(G108,'Tab 4+5 DüV+Abfuhr_G'!A:C,3,FALSE),IF(F108="A",VLOOKUP(G108,'Tab 2+3 DüV_A'!A:C,3,FALSE),VLOOKUP(G108,'H&amp;G LfL'!B:U,9,FALSE))))))</f>
        <v/>
      </c>
      <c r="I108" s="243" t="str">
        <f>IF(OR(F108="",G108=""),"",IF(F108="G",VLOOKUP(G108,'Tab 4+5 DüV+Abfuhr_G'!A:D,4,FALSE),IF(F108="A",VLOOKUP(G108,'Tab 2+3 DüV_A'!A:D,4,FALSE),VLOOKUP(G108,'H&amp;G LfL'!B:U,10,FALSE))))</f>
        <v/>
      </c>
      <c r="J108" s="341" t="str">
        <f>IF(OR(F108="",G108=""),"",IF(F108="G",VLOOKUP(G108,'Tab 4+5 DüV+Abfuhr_G'!A:B,2,FALSE),IF(F108="A",VLOOKUP(G108,'Tab 2+3 DüV_A'!A:B,2,FALSE),VLOOKUP(G108,'H&amp;G LfL'!B:X,2,FALSE))))</f>
        <v/>
      </c>
      <c r="K108" s="237"/>
      <c r="L108" s="918" t="str">
        <f t="shared" si="18"/>
        <v/>
      </c>
      <c r="M108" s="919" t="str">
        <f t="shared" si="19"/>
        <v/>
      </c>
      <c r="N108" s="919" t="str">
        <f>IF(OR(F108="",G108=""),"",IF(OR(F108="G",F108="HG"),"",IF(F108="A",VLOOKUP(G108,'Tab 2+3 DüV_A'!A:H,6,FALSE),VLOOKUP(G108,'H&amp;G LfL'!B:U,13,FALSE))))</f>
        <v/>
      </c>
      <c r="O108" s="919" t="str">
        <f>IF(OR(F108="",G108=""),"",IF(F108="G",VLOOKUP(G108,'Tab 4+5 DüV+Abfuhr_G'!A:J,8,FALSE),IF(F108="HG",VLOOKUP(G108,'H&amp;G LfL'!B:U,14,FALSE),"")))</f>
        <v/>
      </c>
      <c r="P108" s="919" t="str">
        <f>IF(OR(F108="",G108=""),"",IF(F108="G",VLOOKUP(G108,'Tab 4+5 DüV+Abfuhr_G'!A:J,9,FALSE),IF(F108="A",VLOOKUP(G108,'Tab 2+3 DüV_A'!A:H,7,FALSE),VLOOKUP(G108,'H&amp;G LfL'!B:U,15,FALSE))))</f>
        <v/>
      </c>
      <c r="Q108" s="921" t="str">
        <f>IF(OR(F108="",G108=""),"",IF(F108="G",VLOOKUP(G108,'Tab 4+5 DüV+Abfuhr_G'!A:J,10,FALSE),IF(F108="A",VLOOKUP(G108,'Tab 2+3 DüV_A'!A:H,8,FALSE),VLOOKUP(G108,'H&amp;G LfL'!B:U,16,FALSE))))</f>
        <v/>
      </c>
      <c r="R108" s="382" t="str">
        <f t="shared" si="20"/>
        <v/>
      </c>
      <c r="S108" s="342"/>
      <c r="T108" s="472" t="str">
        <f>IF(OR(F108="",G108=""),"",IF(OR(S108="",S108="nein",F108="A",F108="HG"),"0",VLOOKUP(S108,Verfrühung!A:B,2,FALSE)))</f>
        <v/>
      </c>
      <c r="U108" s="473" t="str">
        <f>IF(OR(F108="",G108=""),"",IF(F108="G",VLOOKUP(G108,'Tab 4+5 DüV+Abfuhr_G'!A:E,5,FALSE),IF(F108="A",VLOOKUP(G108,'Tab 2+3 DüV_A'!A:L,5,FALSE),VLOOKUP(G108,'H&amp;G LfL'!B:U,11,FALSE))))</f>
        <v/>
      </c>
      <c r="V108" s="349"/>
      <c r="W108" s="245"/>
      <c r="X108" s="343" t="str">
        <f t="shared" si="21"/>
        <v/>
      </c>
      <c r="Y108" s="536"/>
      <c r="Z108" s="481" t="str">
        <f>IF(OR(F108="",G108=""),"",IF(OR(F108="A",F108="HG",Y108=""),"0",-VLOOKUP(Y108,'Tab 4+5 DüV+Abfuhr_G'!A:N,6,FALSE)))</f>
        <v/>
      </c>
      <c r="AA108" s="305"/>
      <c r="AB108" s="304" t="str">
        <f t="shared" si="22"/>
        <v/>
      </c>
      <c r="AC108" s="305"/>
      <c r="AD108" s="481" t="str">
        <f>IF(OR(F108="",G108=""),"",IF(OR(AC108="nein",AC108="",Z108="",AA108="ja",Y108="",F108="A",F108="HG",Y108=""),"0",VLOOKUP(Y108,'Tab 4+5 DüV+Abfuhr_G'!A:G,7,FALSE)))</f>
        <v/>
      </c>
      <c r="AE108" s="541"/>
      <c r="AF108" s="472" t="str">
        <f>IF(OR(F108="",G108=""),"",IF(OR(F108="",G108="",AE108=""),0,IF(AND(F108="G",Y108=""),-VLOOKUP(AE108,'Tab 7 DüV_A-VF'!A:B,2,FALSE),IF(OR(F108="A",F108="HG"),-VLOOKUP(AE108,'Tab 7 DüV_A-VF'!A:B,2,FALSE),0))))</f>
        <v/>
      </c>
      <c r="AG108" s="538"/>
      <c r="AH108" s="475" t="str">
        <f>IF(OR(F108="",G108=""),"",IF(OR(F108="",G108="",AG108=""),0,IF(AND(F108="G",Y108=""),-VLOOKUP(AG108,'Tab 7 DüV_A-ZF'!A:B,2,FALSE),IF(OR(F108="A",F108="HG"),-VLOOKUP(AG108,'Tab 7 DüV_A-ZF'!A:B,2,FALSE),0))))</f>
        <v/>
      </c>
      <c r="AI108" s="348" t="str">
        <f>IF(OR(F108="",G108=""),"",IF('N-Abschlag org. Düngung'!AJ108="",0,'N-Abschlag org. Düngung'!AJ108))</f>
        <v/>
      </c>
      <c r="AJ108" s="329" t="str">
        <f t="shared" si="23"/>
        <v/>
      </c>
      <c r="AK108" s="409" t="str">
        <f t="shared" si="24"/>
        <v/>
      </c>
      <c r="AL108" s="927" t="str">
        <f t="shared" si="25"/>
        <v/>
      </c>
      <c r="AM108" s="237"/>
      <c r="AN108" s="539" t="str">
        <f t="shared" si="26"/>
        <v/>
      </c>
      <c r="AO108" s="276"/>
      <c r="AP108" s="316"/>
      <c r="AQ108" s="316"/>
      <c r="AR108" s="234"/>
      <c r="AS108" s="234"/>
      <c r="AT108" s="234"/>
      <c r="AU108" s="234"/>
      <c r="AW108" s="235"/>
      <c r="BF108" s="235"/>
      <c r="BN108" s="235"/>
    </row>
    <row r="109" spans="1:66" s="145" customFormat="1">
      <c r="A109" s="283"/>
      <c r="B109" s="216"/>
      <c r="C109" s="287" t="str">
        <f>IF(B109="","",VLOOKUP(B109,Schlagliste!B:D,2,FALSE))</f>
        <v/>
      </c>
      <c r="D109" s="286" t="str">
        <f>IF(B109="","",VLOOKUP(B109,Schlagliste!B:D,3,FALSE))</f>
        <v/>
      </c>
      <c r="E109" s="501" t="str">
        <f>IF(B109="","",VLOOKUP(B109,Schlagliste!B:E,4,FALSE))</f>
        <v/>
      </c>
      <c r="F109" s="236"/>
      <c r="G109" s="217"/>
      <c r="H109" s="477" t="str">
        <f>IF(OR(G109="",F109=""),"",IF(AND(C109="ja",LEFT(G109,5)="ZF n."),0,(IF(F109="G",VLOOKUP(G109,'Tab 4+5 DüV+Abfuhr_G'!A:C,3,FALSE),IF(F109="A",VLOOKUP(G109,'Tab 2+3 DüV_A'!A:C,3,FALSE),VLOOKUP(G109,'H&amp;G LfL'!B:U,9,FALSE))))))</f>
        <v/>
      </c>
      <c r="I109" s="243" t="str">
        <f>IF(OR(F109="",G109=""),"",IF(F109="G",VLOOKUP(G109,'Tab 4+5 DüV+Abfuhr_G'!A:D,4,FALSE),IF(F109="A",VLOOKUP(G109,'Tab 2+3 DüV_A'!A:D,4,FALSE),VLOOKUP(G109,'H&amp;G LfL'!B:U,10,FALSE))))</f>
        <v/>
      </c>
      <c r="J109" s="341" t="str">
        <f>IF(OR(F109="",G109=""),"",IF(F109="G",VLOOKUP(G109,'Tab 4+5 DüV+Abfuhr_G'!A:B,2,FALSE),IF(F109="A",VLOOKUP(G109,'Tab 2+3 DüV_A'!A:B,2,FALSE),VLOOKUP(G109,'H&amp;G LfL'!B:X,2,FALSE))))</f>
        <v/>
      </c>
      <c r="K109" s="237"/>
      <c r="L109" s="918" t="str">
        <f t="shared" si="18"/>
        <v/>
      </c>
      <c r="M109" s="919" t="str">
        <f t="shared" si="19"/>
        <v/>
      </c>
      <c r="N109" s="919" t="str">
        <f>IF(OR(F109="",G109=""),"",IF(OR(F109="G",F109="HG"),"",IF(F109="A",VLOOKUP(G109,'Tab 2+3 DüV_A'!A:H,6,FALSE),VLOOKUP(G109,'H&amp;G LfL'!B:U,13,FALSE))))</f>
        <v/>
      </c>
      <c r="O109" s="919" t="str">
        <f>IF(OR(F109="",G109=""),"",IF(F109="G",VLOOKUP(G109,'Tab 4+5 DüV+Abfuhr_G'!A:J,8,FALSE),IF(F109="HG",VLOOKUP(G109,'H&amp;G LfL'!B:U,14,FALSE),"")))</f>
        <v/>
      </c>
      <c r="P109" s="919" t="str">
        <f>IF(OR(F109="",G109=""),"",IF(F109="G",VLOOKUP(G109,'Tab 4+5 DüV+Abfuhr_G'!A:J,9,FALSE),IF(F109="A",VLOOKUP(G109,'Tab 2+3 DüV_A'!A:H,7,FALSE),VLOOKUP(G109,'H&amp;G LfL'!B:U,15,FALSE))))</f>
        <v/>
      </c>
      <c r="Q109" s="921" t="str">
        <f>IF(OR(F109="",G109=""),"",IF(F109="G",VLOOKUP(G109,'Tab 4+5 DüV+Abfuhr_G'!A:J,10,FALSE),IF(F109="A",VLOOKUP(G109,'Tab 2+3 DüV_A'!A:H,8,FALSE),VLOOKUP(G109,'H&amp;G LfL'!B:U,16,FALSE))))</f>
        <v/>
      </c>
      <c r="R109" s="382" t="str">
        <f t="shared" si="20"/>
        <v/>
      </c>
      <c r="S109" s="342"/>
      <c r="T109" s="472" t="str">
        <f>IF(OR(F109="",G109=""),"",IF(OR(S109="",S109="nein",F109="A",F109="HG"),"0",VLOOKUP(S109,Verfrühung!A:B,2,FALSE)))</f>
        <v/>
      </c>
      <c r="U109" s="473" t="str">
        <f>IF(OR(F109="",G109=""),"",IF(F109="G",VLOOKUP(G109,'Tab 4+5 DüV+Abfuhr_G'!A:E,5,FALSE),IF(F109="A",VLOOKUP(G109,'Tab 2+3 DüV_A'!A:L,5,FALSE),VLOOKUP(G109,'H&amp;G LfL'!B:U,11,FALSE))))</f>
        <v/>
      </c>
      <c r="V109" s="349"/>
      <c r="W109" s="245"/>
      <c r="X109" s="343" t="str">
        <f t="shared" si="21"/>
        <v/>
      </c>
      <c r="Y109" s="536"/>
      <c r="Z109" s="481" t="str">
        <f>IF(OR(F109="",G109=""),"",IF(OR(F109="A",F109="HG",Y109=""),"0",-VLOOKUP(Y109,'Tab 4+5 DüV+Abfuhr_G'!A:N,6,FALSE)))</f>
        <v/>
      </c>
      <c r="AA109" s="305"/>
      <c r="AB109" s="304" t="str">
        <f t="shared" si="22"/>
        <v/>
      </c>
      <c r="AC109" s="305"/>
      <c r="AD109" s="481" t="str">
        <f>IF(OR(F109="",G109=""),"",IF(OR(AC109="nein",AC109="",Z109="",AA109="ja",Y109="",F109="A",F109="HG",Y109=""),"0",VLOOKUP(Y109,'Tab 4+5 DüV+Abfuhr_G'!A:G,7,FALSE)))</f>
        <v/>
      </c>
      <c r="AE109" s="541"/>
      <c r="AF109" s="472" t="str">
        <f>IF(OR(F109="",G109=""),"",IF(OR(F109="",G109="",AE109=""),0,IF(AND(F109="G",Y109=""),-VLOOKUP(AE109,'Tab 7 DüV_A-VF'!A:B,2,FALSE),IF(OR(F109="A",F109="HG"),-VLOOKUP(AE109,'Tab 7 DüV_A-VF'!A:B,2,FALSE),0))))</f>
        <v/>
      </c>
      <c r="AG109" s="538"/>
      <c r="AH109" s="475" t="str">
        <f>IF(OR(F109="",G109=""),"",IF(OR(F109="",G109="",AG109=""),0,IF(AND(F109="G",Y109=""),-VLOOKUP(AG109,'Tab 7 DüV_A-ZF'!A:B,2,FALSE),IF(OR(F109="A",F109="HG"),-VLOOKUP(AG109,'Tab 7 DüV_A-ZF'!A:B,2,FALSE),0))))</f>
        <v/>
      </c>
      <c r="AI109" s="348" t="str">
        <f>IF(OR(F109="",G109=""),"",IF('N-Abschlag org. Düngung'!AJ109="",0,'N-Abschlag org. Düngung'!AJ109))</f>
        <v/>
      </c>
      <c r="AJ109" s="329" t="str">
        <f t="shared" si="23"/>
        <v/>
      </c>
      <c r="AK109" s="409" t="str">
        <f t="shared" si="24"/>
        <v/>
      </c>
      <c r="AL109" s="927" t="str">
        <f t="shared" si="25"/>
        <v/>
      </c>
      <c r="AM109" s="237"/>
      <c r="AN109" s="539" t="str">
        <f t="shared" si="26"/>
        <v/>
      </c>
      <c r="AO109" s="276"/>
      <c r="AP109" s="316"/>
      <c r="AQ109" s="316"/>
      <c r="AR109" s="234"/>
      <c r="AS109" s="234"/>
      <c r="AT109" s="234"/>
      <c r="AU109" s="234"/>
      <c r="AW109" s="235"/>
      <c r="BF109" s="235"/>
      <c r="BN109" s="235"/>
    </row>
    <row r="110" spans="1:66" s="145" customFormat="1">
      <c r="A110" s="283"/>
      <c r="B110" s="216"/>
      <c r="C110" s="287" t="str">
        <f>IF(B110="","",VLOOKUP(B110,Schlagliste!B:D,2,FALSE))</f>
        <v/>
      </c>
      <c r="D110" s="286" t="str">
        <f>IF(B110="","",VLOOKUP(B110,Schlagliste!B:D,3,FALSE))</f>
        <v/>
      </c>
      <c r="E110" s="501" t="str">
        <f>IF(B110="","",VLOOKUP(B110,Schlagliste!B:E,4,FALSE))</f>
        <v/>
      </c>
      <c r="F110" s="236"/>
      <c r="G110" s="217"/>
      <c r="H110" s="477" t="str">
        <f>IF(OR(G110="",F110=""),"",IF(AND(C110="ja",LEFT(G110,5)="ZF n."),0,(IF(F110="G",VLOOKUP(G110,'Tab 4+5 DüV+Abfuhr_G'!A:C,3,FALSE),IF(F110="A",VLOOKUP(G110,'Tab 2+3 DüV_A'!A:C,3,FALSE),VLOOKUP(G110,'H&amp;G LfL'!B:U,9,FALSE))))))</f>
        <v/>
      </c>
      <c r="I110" s="243" t="str">
        <f>IF(OR(F110="",G110=""),"",IF(F110="G",VLOOKUP(G110,'Tab 4+5 DüV+Abfuhr_G'!A:D,4,FALSE),IF(F110="A",VLOOKUP(G110,'Tab 2+3 DüV_A'!A:D,4,FALSE),VLOOKUP(G110,'H&amp;G LfL'!B:U,10,FALSE))))</f>
        <v/>
      </c>
      <c r="J110" s="341" t="str">
        <f>IF(OR(F110="",G110=""),"",IF(F110="G",VLOOKUP(G110,'Tab 4+5 DüV+Abfuhr_G'!A:B,2,FALSE),IF(F110="A",VLOOKUP(G110,'Tab 2+3 DüV_A'!A:B,2,FALSE),VLOOKUP(G110,'H&amp;G LfL'!B:X,2,FALSE))))</f>
        <v/>
      </c>
      <c r="K110" s="237"/>
      <c r="L110" s="918" t="str">
        <f t="shared" si="18"/>
        <v/>
      </c>
      <c r="M110" s="919" t="str">
        <f t="shared" si="19"/>
        <v/>
      </c>
      <c r="N110" s="919" t="str">
        <f>IF(OR(F110="",G110=""),"",IF(OR(F110="G",F110="HG"),"",IF(F110="A",VLOOKUP(G110,'Tab 2+3 DüV_A'!A:H,6,FALSE),VLOOKUP(G110,'H&amp;G LfL'!B:U,13,FALSE))))</f>
        <v/>
      </c>
      <c r="O110" s="919" t="str">
        <f>IF(OR(F110="",G110=""),"",IF(F110="G",VLOOKUP(G110,'Tab 4+5 DüV+Abfuhr_G'!A:J,8,FALSE),IF(F110="HG",VLOOKUP(G110,'H&amp;G LfL'!B:U,14,FALSE),"")))</f>
        <v/>
      </c>
      <c r="P110" s="919" t="str">
        <f>IF(OR(F110="",G110=""),"",IF(F110="G",VLOOKUP(G110,'Tab 4+5 DüV+Abfuhr_G'!A:J,9,FALSE),IF(F110="A",VLOOKUP(G110,'Tab 2+3 DüV_A'!A:H,7,FALSE),VLOOKUP(G110,'H&amp;G LfL'!B:U,15,FALSE))))</f>
        <v/>
      </c>
      <c r="Q110" s="921" t="str">
        <f>IF(OR(F110="",G110=""),"",IF(F110="G",VLOOKUP(G110,'Tab 4+5 DüV+Abfuhr_G'!A:J,10,FALSE),IF(F110="A",VLOOKUP(G110,'Tab 2+3 DüV_A'!A:H,8,FALSE),VLOOKUP(G110,'H&amp;G LfL'!B:U,16,FALSE))))</f>
        <v/>
      </c>
      <c r="R110" s="382" t="str">
        <f t="shared" si="20"/>
        <v/>
      </c>
      <c r="S110" s="342"/>
      <c r="T110" s="472" t="str">
        <f>IF(OR(F110="",G110=""),"",IF(OR(S110="",S110="nein",F110="A",F110="HG"),"0",VLOOKUP(S110,Verfrühung!A:B,2,FALSE)))</f>
        <v/>
      </c>
      <c r="U110" s="473" t="str">
        <f>IF(OR(F110="",G110=""),"",IF(F110="G",VLOOKUP(G110,'Tab 4+5 DüV+Abfuhr_G'!A:E,5,FALSE),IF(F110="A",VLOOKUP(G110,'Tab 2+3 DüV_A'!A:L,5,FALSE),VLOOKUP(G110,'H&amp;G LfL'!B:U,11,FALSE))))</f>
        <v/>
      </c>
      <c r="V110" s="349"/>
      <c r="W110" s="245"/>
      <c r="X110" s="343" t="str">
        <f t="shared" si="21"/>
        <v/>
      </c>
      <c r="Y110" s="536"/>
      <c r="Z110" s="481" t="str">
        <f>IF(OR(F110="",G110=""),"",IF(OR(F110="A",F110="HG",Y110=""),"0",-VLOOKUP(Y110,'Tab 4+5 DüV+Abfuhr_G'!A:N,6,FALSE)))</f>
        <v/>
      </c>
      <c r="AA110" s="305"/>
      <c r="AB110" s="304" t="str">
        <f t="shared" si="22"/>
        <v/>
      </c>
      <c r="AC110" s="305"/>
      <c r="AD110" s="481" t="str">
        <f>IF(OR(F110="",G110=""),"",IF(OR(AC110="nein",AC110="",Z110="",AA110="ja",Y110="",F110="A",F110="HG",Y110=""),"0",VLOOKUP(Y110,'Tab 4+5 DüV+Abfuhr_G'!A:G,7,FALSE)))</f>
        <v/>
      </c>
      <c r="AE110" s="541"/>
      <c r="AF110" s="472" t="str">
        <f>IF(OR(F110="",G110=""),"",IF(OR(F110="",G110="",AE110=""),0,IF(AND(F110="G",Y110=""),-VLOOKUP(AE110,'Tab 7 DüV_A-VF'!A:B,2,FALSE),IF(OR(F110="A",F110="HG"),-VLOOKUP(AE110,'Tab 7 DüV_A-VF'!A:B,2,FALSE),0))))</f>
        <v/>
      </c>
      <c r="AG110" s="538"/>
      <c r="AH110" s="475" t="str">
        <f>IF(OR(F110="",G110=""),"",IF(OR(F110="",G110="",AG110=""),0,IF(AND(F110="G",Y110=""),-VLOOKUP(AG110,'Tab 7 DüV_A-ZF'!A:B,2,FALSE),IF(OR(F110="A",F110="HG"),-VLOOKUP(AG110,'Tab 7 DüV_A-ZF'!A:B,2,FALSE),0))))</f>
        <v/>
      </c>
      <c r="AI110" s="348" t="str">
        <f>IF(OR(F110="",G110=""),"",IF('N-Abschlag org. Düngung'!AJ110="",0,'N-Abschlag org. Düngung'!AJ110))</f>
        <v/>
      </c>
      <c r="AJ110" s="329" t="str">
        <f t="shared" si="23"/>
        <v/>
      </c>
      <c r="AK110" s="409" t="str">
        <f t="shared" si="24"/>
        <v/>
      </c>
      <c r="AL110" s="927" t="str">
        <f t="shared" si="25"/>
        <v/>
      </c>
      <c r="AM110" s="237"/>
      <c r="AN110" s="539" t="str">
        <f t="shared" si="26"/>
        <v/>
      </c>
      <c r="AO110" s="276"/>
      <c r="AP110" s="316"/>
      <c r="AQ110" s="316"/>
      <c r="AR110" s="234"/>
      <c r="AS110" s="234"/>
      <c r="AT110" s="234"/>
      <c r="AU110" s="234"/>
      <c r="AW110" s="235"/>
      <c r="BF110" s="235"/>
      <c r="BN110" s="235"/>
    </row>
    <row r="111" spans="1:66" s="145" customFormat="1">
      <c r="A111" s="283"/>
      <c r="B111" s="216"/>
      <c r="C111" s="287" t="str">
        <f>IF(B111="","",VLOOKUP(B111,Schlagliste!B:D,2,FALSE))</f>
        <v/>
      </c>
      <c r="D111" s="286" t="str">
        <f>IF(B111="","",VLOOKUP(B111,Schlagliste!B:D,3,FALSE))</f>
        <v/>
      </c>
      <c r="E111" s="501" t="str">
        <f>IF(B111="","",VLOOKUP(B111,Schlagliste!B:E,4,FALSE))</f>
        <v/>
      </c>
      <c r="F111" s="236"/>
      <c r="G111" s="217"/>
      <c r="H111" s="477" t="str">
        <f>IF(OR(G111="",F111=""),"",IF(AND(C111="ja",LEFT(G111,5)="ZF n."),0,(IF(F111="G",VLOOKUP(G111,'Tab 4+5 DüV+Abfuhr_G'!A:C,3,FALSE),IF(F111="A",VLOOKUP(G111,'Tab 2+3 DüV_A'!A:C,3,FALSE),VLOOKUP(G111,'H&amp;G LfL'!B:U,9,FALSE))))))</f>
        <v/>
      </c>
      <c r="I111" s="243" t="str">
        <f>IF(OR(F111="",G111=""),"",IF(F111="G",VLOOKUP(G111,'Tab 4+5 DüV+Abfuhr_G'!A:D,4,FALSE),IF(F111="A",VLOOKUP(G111,'Tab 2+3 DüV_A'!A:D,4,FALSE),VLOOKUP(G111,'H&amp;G LfL'!B:U,10,FALSE))))</f>
        <v/>
      </c>
      <c r="J111" s="341" t="str">
        <f>IF(OR(F111="",G111=""),"",IF(F111="G",VLOOKUP(G111,'Tab 4+5 DüV+Abfuhr_G'!A:B,2,FALSE),IF(F111="A",VLOOKUP(G111,'Tab 2+3 DüV_A'!A:B,2,FALSE),VLOOKUP(G111,'H&amp;G LfL'!B:X,2,FALSE))))</f>
        <v/>
      </c>
      <c r="K111" s="237"/>
      <c r="L111" s="918" t="str">
        <f t="shared" si="18"/>
        <v/>
      </c>
      <c r="M111" s="919" t="str">
        <f t="shared" si="19"/>
        <v/>
      </c>
      <c r="N111" s="919" t="str">
        <f>IF(OR(F111="",G111=""),"",IF(OR(F111="G",F111="HG"),"",IF(F111="A",VLOOKUP(G111,'Tab 2+3 DüV_A'!A:H,6,FALSE),VLOOKUP(G111,'H&amp;G LfL'!B:U,13,FALSE))))</f>
        <v/>
      </c>
      <c r="O111" s="919" t="str">
        <f>IF(OR(F111="",G111=""),"",IF(F111="G",VLOOKUP(G111,'Tab 4+5 DüV+Abfuhr_G'!A:J,8,FALSE),IF(F111="HG",VLOOKUP(G111,'H&amp;G LfL'!B:U,14,FALSE),"")))</f>
        <v/>
      </c>
      <c r="P111" s="919" t="str">
        <f>IF(OR(F111="",G111=""),"",IF(F111="G",VLOOKUP(G111,'Tab 4+5 DüV+Abfuhr_G'!A:J,9,FALSE),IF(F111="A",VLOOKUP(G111,'Tab 2+3 DüV_A'!A:H,7,FALSE),VLOOKUP(G111,'H&amp;G LfL'!B:U,15,FALSE))))</f>
        <v/>
      </c>
      <c r="Q111" s="921" t="str">
        <f>IF(OR(F111="",G111=""),"",IF(F111="G",VLOOKUP(G111,'Tab 4+5 DüV+Abfuhr_G'!A:J,10,FALSE),IF(F111="A",VLOOKUP(G111,'Tab 2+3 DüV_A'!A:H,8,FALSE),VLOOKUP(G111,'H&amp;G LfL'!B:U,16,FALSE))))</f>
        <v/>
      </c>
      <c r="R111" s="382" t="str">
        <f t="shared" si="20"/>
        <v/>
      </c>
      <c r="S111" s="342"/>
      <c r="T111" s="472" t="str">
        <f>IF(OR(F111="",G111=""),"",IF(OR(S111="",S111="nein",F111="A",F111="HG"),"0",VLOOKUP(S111,Verfrühung!A:B,2,FALSE)))</f>
        <v/>
      </c>
      <c r="U111" s="473" t="str">
        <f>IF(OR(F111="",G111=""),"",IF(F111="G",VLOOKUP(G111,'Tab 4+5 DüV+Abfuhr_G'!A:E,5,FALSE),IF(F111="A",VLOOKUP(G111,'Tab 2+3 DüV_A'!A:L,5,FALSE),VLOOKUP(G111,'H&amp;G LfL'!B:U,11,FALSE))))</f>
        <v/>
      </c>
      <c r="V111" s="349"/>
      <c r="W111" s="245"/>
      <c r="X111" s="343" t="str">
        <f t="shared" si="21"/>
        <v/>
      </c>
      <c r="Y111" s="536"/>
      <c r="Z111" s="481" t="str">
        <f>IF(OR(F111="",G111=""),"",IF(OR(F111="A",F111="HG",Y111=""),"0",-VLOOKUP(Y111,'Tab 4+5 DüV+Abfuhr_G'!A:N,6,FALSE)))</f>
        <v/>
      </c>
      <c r="AA111" s="305"/>
      <c r="AB111" s="304" t="str">
        <f t="shared" si="22"/>
        <v/>
      </c>
      <c r="AC111" s="305"/>
      <c r="AD111" s="481" t="str">
        <f>IF(OR(F111="",G111=""),"",IF(OR(AC111="nein",AC111="",Z111="",AA111="ja",Y111="",F111="A",F111="HG",Y111=""),"0",VLOOKUP(Y111,'Tab 4+5 DüV+Abfuhr_G'!A:G,7,FALSE)))</f>
        <v/>
      </c>
      <c r="AE111" s="541"/>
      <c r="AF111" s="472" t="str">
        <f>IF(OR(F111="",G111=""),"",IF(OR(F111="",G111="",AE111=""),0,IF(AND(F111="G",Y111=""),-VLOOKUP(AE111,'Tab 7 DüV_A-VF'!A:B,2,FALSE),IF(OR(F111="A",F111="HG"),-VLOOKUP(AE111,'Tab 7 DüV_A-VF'!A:B,2,FALSE),0))))</f>
        <v/>
      </c>
      <c r="AG111" s="538"/>
      <c r="AH111" s="475" t="str">
        <f>IF(OR(F111="",G111=""),"",IF(OR(F111="",G111="",AG111=""),0,IF(AND(F111="G",Y111=""),-VLOOKUP(AG111,'Tab 7 DüV_A-ZF'!A:B,2,FALSE),IF(OR(F111="A",F111="HG"),-VLOOKUP(AG111,'Tab 7 DüV_A-ZF'!A:B,2,FALSE),0))))</f>
        <v/>
      </c>
      <c r="AI111" s="348" t="str">
        <f>IF(OR(F111="",G111=""),"",IF('N-Abschlag org. Düngung'!AJ111="",0,'N-Abschlag org. Düngung'!AJ111))</f>
        <v/>
      </c>
      <c r="AJ111" s="329" t="str">
        <f t="shared" si="23"/>
        <v/>
      </c>
      <c r="AK111" s="409" t="str">
        <f t="shared" si="24"/>
        <v/>
      </c>
      <c r="AL111" s="927" t="str">
        <f t="shared" si="25"/>
        <v/>
      </c>
      <c r="AM111" s="237"/>
      <c r="AN111" s="539" t="str">
        <f t="shared" si="26"/>
        <v/>
      </c>
      <c r="AO111" s="276"/>
      <c r="AP111" s="316"/>
      <c r="AQ111" s="316"/>
      <c r="AR111" s="234"/>
      <c r="AS111" s="234"/>
      <c r="AT111" s="234"/>
      <c r="AU111" s="234"/>
      <c r="AW111" s="235"/>
      <c r="BF111" s="235"/>
      <c r="BN111" s="235"/>
    </row>
    <row r="112" spans="1:66" s="145" customFormat="1">
      <c r="A112" s="283"/>
      <c r="B112" s="216"/>
      <c r="C112" s="287" t="str">
        <f>IF(B112="","",VLOOKUP(B112,Schlagliste!B:D,2,FALSE))</f>
        <v/>
      </c>
      <c r="D112" s="286" t="str">
        <f>IF(B112="","",VLOOKUP(B112,Schlagliste!B:D,3,FALSE))</f>
        <v/>
      </c>
      <c r="E112" s="501" t="str">
        <f>IF(B112="","",VLOOKUP(B112,Schlagliste!B:E,4,FALSE))</f>
        <v/>
      </c>
      <c r="F112" s="236"/>
      <c r="G112" s="217"/>
      <c r="H112" s="477" t="str">
        <f>IF(OR(G112="",F112=""),"",IF(AND(C112="ja",LEFT(G112,5)="ZF n."),0,(IF(F112="G",VLOOKUP(G112,'Tab 4+5 DüV+Abfuhr_G'!A:C,3,FALSE),IF(F112="A",VLOOKUP(G112,'Tab 2+3 DüV_A'!A:C,3,FALSE),VLOOKUP(G112,'H&amp;G LfL'!B:U,9,FALSE))))))</f>
        <v/>
      </c>
      <c r="I112" s="243" t="str">
        <f>IF(OR(F112="",G112=""),"",IF(F112="G",VLOOKUP(G112,'Tab 4+5 DüV+Abfuhr_G'!A:D,4,FALSE),IF(F112="A",VLOOKUP(G112,'Tab 2+3 DüV_A'!A:D,4,FALSE),VLOOKUP(G112,'H&amp;G LfL'!B:U,10,FALSE))))</f>
        <v/>
      </c>
      <c r="J112" s="341" t="str">
        <f>IF(OR(F112="",G112=""),"",IF(F112="G",VLOOKUP(G112,'Tab 4+5 DüV+Abfuhr_G'!A:B,2,FALSE),IF(F112="A",VLOOKUP(G112,'Tab 2+3 DüV_A'!A:B,2,FALSE),VLOOKUP(G112,'H&amp;G LfL'!B:X,2,FALSE))))</f>
        <v/>
      </c>
      <c r="K112" s="237"/>
      <c r="L112" s="918" t="str">
        <f t="shared" ref="L112:L175" si="27">IF(OR(K112="",G112=""),"",K112-J112)</f>
        <v/>
      </c>
      <c r="M112" s="919" t="str">
        <f t="shared" ref="M112:M175" si="28">IF(OR(F112="",G112=""),"",IF(OR(K112="",J112=0),0,L112*100/J112))</f>
        <v/>
      </c>
      <c r="N112" s="919" t="str">
        <f>IF(OR(F112="",G112=""),"",IF(OR(F112="G",F112="HG"),"",IF(F112="A",VLOOKUP(G112,'Tab 2+3 DüV_A'!A:H,6,FALSE),VLOOKUP(G112,'H&amp;G LfL'!B:U,13,FALSE))))</f>
        <v/>
      </c>
      <c r="O112" s="919" t="str">
        <f>IF(OR(F112="",G112=""),"",IF(F112="G",VLOOKUP(G112,'Tab 4+5 DüV+Abfuhr_G'!A:J,8,FALSE),IF(F112="HG",VLOOKUP(G112,'H&amp;G LfL'!B:U,14,FALSE),"")))</f>
        <v/>
      </c>
      <c r="P112" s="919" t="str">
        <f>IF(OR(F112="",G112=""),"",IF(F112="G",VLOOKUP(G112,'Tab 4+5 DüV+Abfuhr_G'!A:J,9,FALSE),IF(F112="A",VLOOKUP(G112,'Tab 2+3 DüV_A'!A:H,7,FALSE),VLOOKUP(G112,'H&amp;G LfL'!B:U,15,FALSE))))</f>
        <v/>
      </c>
      <c r="Q112" s="921" t="str">
        <f>IF(OR(F112="",G112=""),"",IF(F112="G",VLOOKUP(G112,'Tab 4+5 DüV+Abfuhr_G'!A:J,10,FALSE),IF(F112="A",VLOOKUP(G112,'Tab 2+3 DüV_A'!A:H,8,FALSE),VLOOKUP(G112,'H&amp;G LfL'!B:U,16,FALSE))))</f>
        <v/>
      </c>
      <c r="R112" s="382" t="str">
        <f t="shared" ref="R112:R175" si="29">IF(OR(F112="",G112=""),"",IF(OR(F112="G",F112="HG"),IF(OR(O112="",O112=0,K112="",J112=0),"0",IF(M112&gt;0,ROUNDDOWN(M112/O112,0)*P112,ROUNDDOWN(M112/O112,0)*Q112)),IF(OR(N112="",N112=0,K112=""),"0",IF(L112&gt;0,L112*P112/N112,Q112*L112/N112))))</f>
        <v/>
      </c>
      <c r="S112" s="342"/>
      <c r="T112" s="472" t="str">
        <f>IF(OR(F112="",G112=""),"",IF(OR(S112="",S112="nein",F112="A",F112="HG"),"0",VLOOKUP(S112,Verfrühung!A:B,2,FALSE)))</f>
        <v/>
      </c>
      <c r="U112" s="473" t="str">
        <f>IF(OR(F112="",G112=""),"",IF(F112="G",VLOOKUP(G112,'Tab 4+5 DüV+Abfuhr_G'!A:E,5,FALSE),IF(F112="A",VLOOKUP(G112,'Tab 2+3 DüV_A'!A:L,5,FALSE),VLOOKUP(G112,'H&amp;G LfL'!B:U,11,FALSE))))</f>
        <v/>
      </c>
      <c r="V112" s="349"/>
      <c r="W112" s="245"/>
      <c r="X112" s="343" t="str">
        <f t="shared" ref="X112:X175" si="30">IF(OR(F112="",G112=""),"",IF(W112="ja",-20,"0"))</f>
        <v/>
      </c>
      <c r="Y112" s="536"/>
      <c r="Z112" s="481" t="str">
        <f>IF(OR(F112="",G112=""),"",IF(OR(F112="A",F112="HG",Y112=""),"0",-VLOOKUP(Y112,'Tab 4+5 DüV+Abfuhr_G'!A:N,6,FALSE)))</f>
        <v/>
      </c>
      <c r="AA112" s="305"/>
      <c r="AB112" s="304" t="str">
        <f t="shared" ref="AB112:AB175" si="31">IF(OR(F112="",G112=""),"",IF(AA112="ja",-Z112,"0"))</f>
        <v/>
      </c>
      <c r="AC112" s="305"/>
      <c r="AD112" s="481" t="str">
        <f>IF(OR(F112="",G112=""),"",IF(OR(AC112="nein",AC112="",Z112="",AA112="ja",Y112="",F112="A",F112="HG",Y112=""),"0",VLOOKUP(Y112,'Tab 4+5 DüV+Abfuhr_G'!A:G,7,FALSE)))</f>
        <v/>
      </c>
      <c r="AE112" s="541"/>
      <c r="AF112" s="472" t="str">
        <f>IF(OR(F112="",G112=""),"",IF(OR(F112="",G112="",AE112=""),0,IF(AND(F112="G",Y112=""),-VLOOKUP(AE112,'Tab 7 DüV_A-VF'!A:B,2,FALSE),IF(OR(F112="A",F112="HG"),-VLOOKUP(AE112,'Tab 7 DüV_A-VF'!A:B,2,FALSE),0))))</f>
        <v/>
      </c>
      <c r="AG112" s="538"/>
      <c r="AH112" s="475" t="str">
        <f>IF(OR(F112="",G112=""),"",IF(OR(F112="",G112="",AG112=""),0,IF(AND(F112="G",Y112=""),-VLOOKUP(AG112,'Tab 7 DüV_A-ZF'!A:B,2,FALSE),IF(OR(F112="A",F112="HG"),-VLOOKUP(AG112,'Tab 7 DüV_A-ZF'!A:B,2,FALSE),0))))</f>
        <v/>
      </c>
      <c r="AI112" s="348" t="str">
        <f>IF(OR(F112="",G112=""),"",IF('N-Abschlag org. Düngung'!AJ112="",0,'N-Abschlag org. Düngung'!AJ112))</f>
        <v/>
      </c>
      <c r="AJ112" s="329" t="str">
        <f t="shared" ref="AJ112:AJ175" si="32">IF(OR(F112="",G112=""),"",IF(SUM(H112,R112,T112,-V112,X112,Z112,AB112,AD112,AF112,AH112,AI112)&lt;0,"0",SUM(H112,R112,T112,-V112,X112,Z112,AB112,AD112,AF112,AH112,AI112)))</f>
        <v/>
      </c>
      <c r="AK112" s="409" t="str">
        <f t="shared" ref="AK112:AK175" si="33">IF(OR(F112="",G112=""),"",IF(OR(C112="nein",C112=""),"",AJ112-(AJ112*0.2)))</f>
        <v/>
      </c>
      <c r="AL112" s="927" t="str">
        <f t="shared" ref="AL112:AL175" si="34">IF(AJ112="","",IF(AK112="",AJ112,AK112))</f>
        <v/>
      </c>
      <c r="AM112" s="237"/>
      <c r="AN112" s="539" t="str">
        <f t="shared" ref="AN112:AN175" si="35">IF(OR(F112="",G112=""),"",IF(OR(AJ112="",AM112="",AM112="nein"),0,AJ112*0.1))</f>
        <v/>
      </c>
      <c r="AO112" s="276"/>
      <c r="AP112" s="316"/>
      <c r="AQ112" s="316"/>
      <c r="AR112" s="234"/>
      <c r="AS112" s="234"/>
      <c r="AT112" s="234"/>
      <c r="AU112" s="234"/>
      <c r="AW112" s="235"/>
      <c r="BF112" s="235"/>
      <c r="BN112" s="235"/>
    </row>
    <row r="113" spans="1:66" s="145" customFormat="1">
      <c r="A113" s="283"/>
      <c r="B113" s="216"/>
      <c r="C113" s="287" t="str">
        <f>IF(B113="","",VLOOKUP(B113,Schlagliste!B:D,2,FALSE))</f>
        <v/>
      </c>
      <c r="D113" s="286" t="str">
        <f>IF(B113="","",VLOOKUP(B113,Schlagliste!B:D,3,FALSE))</f>
        <v/>
      </c>
      <c r="E113" s="501" t="str">
        <f>IF(B113="","",VLOOKUP(B113,Schlagliste!B:E,4,FALSE))</f>
        <v/>
      </c>
      <c r="F113" s="236"/>
      <c r="G113" s="217"/>
      <c r="H113" s="477" t="str">
        <f>IF(OR(G113="",F113=""),"",IF(AND(C113="ja",LEFT(G113,5)="ZF n."),0,(IF(F113="G",VLOOKUP(G113,'Tab 4+5 DüV+Abfuhr_G'!A:C,3,FALSE),IF(F113="A",VLOOKUP(G113,'Tab 2+3 DüV_A'!A:C,3,FALSE),VLOOKUP(G113,'H&amp;G LfL'!B:U,9,FALSE))))))</f>
        <v/>
      </c>
      <c r="I113" s="243" t="str">
        <f>IF(OR(F113="",G113=""),"",IF(F113="G",VLOOKUP(G113,'Tab 4+5 DüV+Abfuhr_G'!A:D,4,FALSE),IF(F113="A",VLOOKUP(G113,'Tab 2+3 DüV_A'!A:D,4,FALSE),VLOOKUP(G113,'H&amp;G LfL'!B:U,10,FALSE))))</f>
        <v/>
      </c>
      <c r="J113" s="341" t="str">
        <f>IF(OR(F113="",G113=""),"",IF(F113="G",VLOOKUP(G113,'Tab 4+5 DüV+Abfuhr_G'!A:B,2,FALSE),IF(F113="A",VLOOKUP(G113,'Tab 2+3 DüV_A'!A:B,2,FALSE),VLOOKUP(G113,'H&amp;G LfL'!B:X,2,FALSE))))</f>
        <v/>
      </c>
      <c r="K113" s="237"/>
      <c r="L113" s="918" t="str">
        <f t="shared" si="27"/>
        <v/>
      </c>
      <c r="M113" s="919" t="str">
        <f t="shared" si="28"/>
        <v/>
      </c>
      <c r="N113" s="919" t="str">
        <f>IF(OR(F113="",G113=""),"",IF(OR(F113="G",F113="HG"),"",IF(F113="A",VLOOKUP(G113,'Tab 2+3 DüV_A'!A:H,6,FALSE),VLOOKUP(G113,'H&amp;G LfL'!B:U,13,FALSE))))</f>
        <v/>
      </c>
      <c r="O113" s="919" t="str">
        <f>IF(OR(F113="",G113=""),"",IF(F113="G",VLOOKUP(G113,'Tab 4+5 DüV+Abfuhr_G'!A:J,8,FALSE),IF(F113="HG",VLOOKUP(G113,'H&amp;G LfL'!B:U,14,FALSE),"")))</f>
        <v/>
      </c>
      <c r="P113" s="919" t="str">
        <f>IF(OR(F113="",G113=""),"",IF(F113="G",VLOOKUP(G113,'Tab 4+5 DüV+Abfuhr_G'!A:J,9,FALSE),IF(F113="A",VLOOKUP(G113,'Tab 2+3 DüV_A'!A:H,7,FALSE),VLOOKUP(G113,'H&amp;G LfL'!B:U,15,FALSE))))</f>
        <v/>
      </c>
      <c r="Q113" s="921" t="str">
        <f>IF(OR(F113="",G113=""),"",IF(F113="G",VLOOKUP(G113,'Tab 4+5 DüV+Abfuhr_G'!A:J,10,FALSE),IF(F113="A",VLOOKUP(G113,'Tab 2+3 DüV_A'!A:H,8,FALSE),VLOOKUP(G113,'H&amp;G LfL'!B:U,16,FALSE))))</f>
        <v/>
      </c>
      <c r="R113" s="382" t="str">
        <f t="shared" si="29"/>
        <v/>
      </c>
      <c r="S113" s="342"/>
      <c r="T113" s="472" t="str">
        <f>IF(OR(F113="",G113=""),"",IF(OR(S113="",S113="nein",F113="A",F113="HG"),"0",VLOOKUP(S113,Verfrühung!A:B,2,FALSE)))</f>
        <v/>
      </c>
      <c r="U113" s="473" t="str">
        <f>IF(OR(F113="",G113=""),"",IF(F113="G",VLOOKUP(G113,'Tab 4+5 DüV+Abfuhr_G'!A:E,5,FALSE),IF(F113="A",VLOOKUP(G113,'Tab 2+3 DüV_A'!A:L,5,FALSE),VLOOKUP(G113,'H&amp;G LfL'!B:U,11,FALSE))))</f>
        <v/>
      </c>
      <c r="V113" s="349"/>
      <c r="W113" s="245"/>
      <c r="X113" s="343" t="str">
        <f t="shared" si="30"/>
        <v/>
      </c>
      <c r="Y113" s="536"/>
      <c r="Z113" s="481" t="str">
        <f>IF(OR(F113="",G113=""),"",IF(OR(F113="A",F113="HG",Y113=""),"0",-VLOOKUP(Y113,'Tab 4+5 DüV+Abfuhr_G'!A:N,6,FALSE)))</f>
        <v/>
      </c>
      <c r="AA113" s="305"/>
      <c r="AB113" s="304" t="str">
        <f t="shared" si="31"/>
        <v/>
      </c>
      <c r="AC113" s="305"/>
      <c r="AD113" s="481" t="str">
        <f>IF(OR(F113="",G113=""),"",IF(OR(AC113="nein",AC113="",Z113="",AA113="ja",Y113="",F113="A",F113="HG",Y113=""),"0",VLOOKUP(Y113,'Tab 4+5 DüV+Abfuhr_G'!A:G,7,FALSE)))</f>
        <v/>
      </c>
      <c r="AE113" s="541"/>
      <c r="AF113" s="472" t="str">
        <f>IF(OR(F113="",G113=""),"",IF(OR(F113="",G113="",AE113=""),0,IF(AND(F113="G",Y113=""),-VLOOKUP(AE113,'Tab 7 DüV_A-VF'!A:B,2,FALSE),IF(OR(F113="A",F113="HG"),-VLOOKUP(AE113,'Tab 7 DüV_A-VF'!A:B,2,FALSE),0))))</f>
        <v/>
      </c>
      <c r="AG113" s="538"/>
      <c r="AH113" s="475" t="str">
        <f>IF(OR(F113="",G113=""),"",IF(OR(F113="",G113="",AG113=""),0,IF(AND(F113="G",Y113=""),-VLOOKUP(AG113,'Tab 7 DüV_A-ZF'!A:B,2,FALSE),IF(OR(F113="A",F113="HG"),-VLOOKUP(AG113,'Tab 7 DüV_A-ZF'!A:B,2,FALSE),0))))</f>
        <v/>
      </c>
      <c r="AI113" s="348" t="str">
        <f>IF(OR(F113="",G113=""),"",IF('N-Abschlag org. Düngung'!AJ113="",0,'N-Abschlag org. Düngung'!AJ113))</f>
        <v/>
      </c>
      <c r="AJ113" s="329" t="str">
        <f t="shared" si="32"/>
        <v/>
      </c>
      <c r="AK113" s="409" t="str">
        <f t="shared" si="33"/>
        <v/>
      </c>
      <c r="AL113" s="927" t="str">
        <f t="shared" si="34"/>
        <v/>
      </c>
      <c r="AM113" s="237"/>
      <c r="AN113" s="539" t="str">
        <f t="shared" si="35"/>
        <v/>
      </c>
      <c r="AO113" s="276"/>
      <c r="AP113" s="316"/>
      <c r="AQ113" s="316"/>
      <c r="AR113" s="234"/>
      <c r="AS113" s="234"/>
      <c r="AT113" s="234"/>
      <c r="AU113" s="234"/>
      <c r="AW113" s="235"/>
      <c r="BF113" s="235"/>
      <c r="BN113" s="235"/>
    </row>
    <row r="114" spans="1:66" s="145" customFormat="1">
      <c r="A114" s="283"/>
      <c r="B114" s="216"/>
      <c r="C114" s="287" t="str">
        <f>IF(B114="","",VLOOKUP(B114,Schlagliste!B:D,2,FALSE))</f>
        <v/>
      </c>
      <c r="D114" s="286" t="str">
        <f>IF(B114="","",VLOOKUP(B114,Schlagliste!B:D,3,FALSE))</f>
        <v/>
      </c>
      <c r="E114" s="501" t="str">
        <f>IF(B114="","",VLOOKUP(B114,Schlagliste!B:E,4,FALSE))</f>
        <v/>
      </c>
      <c r="F114" s="236"/>
      <c r="G114" s="217"/>
      <c r="H114" s="477" t="str">
        <f>IF(OR(G114="",F114=""),"",IF(AND(C114="ja",LEFT(G114,5)="ZF n."),0,(IF(F114="G",VLOOKUP(G114,'Tab 4+5 DüV+Abfuhr_G'!A:C,3,FALSE),IF(F114="A",VLOOKUP(G114,'Tab 2+3 DüV_A'!A:C,3,FALSE),VLOOKUP(G114,'H&amp;G LfL'!B:U,9,FALSE))))))</f>
        <v/>
      </c>
      <c r="I114" s="243" t="str">
        <f>IF(OR(F114="",G114=""),"",IF(F114="G",VLOOKUP(G114,'Tab 4+5 DüV+Abfuhr_G'!A:D,4,FALSE),IF(F114="A",VLOOKUP(G114,'Tab 2+3 DüV_A'!A:D,4,FALSE),VLOOKUP(G114,'H&amp;G LfL'!B:U,10,FALSE))))</f>
        <v/>
      </c>
      <c r="J114" s="341" t="str">
        <f>IF(OR(F114="",G114=""),"",IF(F114="G",VLOOKUP(G114,'Tab 4+5 DüV+Abfuhr_G'!A:B,2,FALSE),IF(F114="A",VLOOKUP(G114,'Tab 2+3 DüV_A'!A:B,2,FALSE),VLOOKUP(G114,'H&amp;G LfL'!B:X,2,FALSE))))</f>
        <v/>
      </c>
      <c r="K114" s="237"/>
      <c r="L114" s="918" t="str">
        <f t="shared" si="27"/>
        <v/>
      </c>
      <c r="M114" s="919" t="str">
        <f t="shared" si="28"/>
        <v/>
      </c>
      <c r="N114" s="919" t="str">
        <f>IF(OR(F114="",G114=""),"",IF(OR(F114="G",F114="HG"),"",IF(F114="A",VLOOKUP(G114,'Tab 2+3 DüV_A'!A:H,6,FALSE),VLOOKUP(G114,'H&amp;G LfL'!B:U,13,FALSE))))</f>
        <v/>
      </c>
      <c r="O114" s="919" t="str">
        <f>IF(OR(F114="",G114=""),"",IF(F114="G",VLOOKUP(G114,'Tab 4+5 DüV+Abfuhr_G'!A:J,8,FALSE),IF(F114="HG",VLOOKUP(G114,'H&amp;G LfL'!B:U,14,FALSE),"")))</f>
        <v/>
      </c>
      <c r="P114" s="919" t="str">
        <f>IF(OR(F114="",G114=""),"",IF(F114="G",VLOOKUP(G114,'Tab 4+5 DüV+Abfuhr_G'!A:J,9,FALSE),IF(F114="A",VLOOKUP(G114,'Tab 2+3 DüV_A'!A:H,7,FALSE),VLOOKUP(G114,'H&amp;G LfL'!B:U,15,FALSE))))</f>
        <v/>
      </c>
      <c r="Q114" s="921" t="str">
        <f>IF(OR(F114="",G114=""),"",IF(F114="G",VLOOKUP(G114,'Tab 4+5 DüV+Abfuhr_G'!A:J,10,FALSE),IF(F114="A",VLOOKUP(G114,'Tab 2+3 DüV_A'!A:H,8,FALSE),VLOOKUP(G114,'H&amp;G LfL'!B:U,16,FALSE))))</f>
        <v/>
      </c>
      <c r="R114" s="382" t="str">
        <f t="shared" si="29"/>
        <v/>
      </c>
      <c r="S114" s="342"/>
      <c r="T114" s="472" t="str">
        <f>IF(OR(F114="",G114=""),"",IF(OR(S114="",S114="nein",F114="A",F114="HG"),"0",VLOOKUP(S114,Verfrühung!A:B,2,FALSE)))</f>
        <v/>
      </c>
      <c r="U114" s="473" t="str">
        <f>IF(OR(F114="",G114=""),"",IF(F114="G",VLOOKUP(G114,'Tab 4+5 DüV+Abfuhr_G'!A:E,5,FALSE),IF(F114="A",VLOOKUP(G114,'Tab 2+3 DüV_A'!A:L,5,FALSE),VLOOKUP(G114,'H&amp;G LfL'!B:U,11,FALSE))))</f>
        <v/>
      </c>
      <c r="V114" s="349"/>
      <c r="W114" s="245"/>
      <c r="X114" s="343" t="str">
        <f t="shared" si="30"/>
        <v/>
      </c>
      <c r="Y114" s="536"/>
      <c r="Z114" s="481" t="str">
        <f>IF(OR(F114="",G114=""),"",IF(OR(F114="A",F114="HG",Y114=""),"0",-VLOOKUP(Y114,'Tab 4+5 DüV+Abfuhr_G'!A:N,6,FALSE)))</f>
        <v/>
      </c>
      <c r="AA114" s="305"/>
      <c r="AB114" s="304" t="str">
        <f t="shared" si="31"/>
        <v/>
      </c>
      <c r="AC114" s="305"/>
      <c r="AD114" s="481" t="str">
        <f>IF(OR(F114="",G114=""),"",IF(OR(AC114="nein",AC114="",Z114="",AA114="ja",Y114="",F114="A",F114="HG",Y114=""),"0",VLOOKUP(Y114,'Tab 4+5 DüV+Abfuhr_G'!A:G,7,FALSE)))</f>
        <v/>
      </c>
      <c r="AE114" s="541"/>
      <c r="AF114" s="472" t="str">
        <f>IF(OR(F114="",G114=""),"",IF(OR(F114="",G114="",AE114=""),0,IF(AND(F114="G",Y114=""),-VLOOKUP(AE114,'Tab 7 DüV_A-VF'!A:B,2,FALSE),IF(OR(F114="A",F114="HG"),-VLOOKUP(AE114,'Tab 7 DüV_A-VF'!A:B,2,FALSE),0))))</f>
        <v/>
      </c>
      <c r="AG114" s="538"/>
      <c r="AH114" s="475" t="str">
        <f>IF(OR(F114="",G114=""),"",IF(OR(F114="",G114="",AG114=""),0,IF(AND(F114="G",Y114=""),-VLOOKUP(AG114,'Tab 7 DüV_A-ZF'!A:B,2,FALSE),IF(OR(F114="A",F114="HG"),-VLOOKUP(AG114,'Tab 7 DüV_A-ZF'!A:B,2,FALSE),0))))</f>
        <v/>
      </c>
      <c r="AI114" s="348" t="str">
        <f>IF(OR(F114="",G114=""),"",IF('N-Abschlag org. Düngung'!AJ114="",0,'N-Abschlag org. Düngung'!AJ114))</f>
        <v/>
      </c>
      <c r="AJ114" s="329" t="str">
        <f t="shared" si="32"/>
        <v/>
      </c>
      <c r="AK114" s="409" t="str">
        <f t="shared" si="33"/>
        <v/>
      </c>
      <c r="AL114" s="927" t="str">
        <f t="shared" si="34"/>
        <v/>
      </c>
      <c r="AM114" s="237"/>
      <c r="AN114" s="539" t="str">
        <f t="shared" si="35"/>
        <v/>
      </c>
      <c r="AO114" s="276"/>
      <c r="AP114" s="316"/>
      <c r="AQ114" s="316"/>
      <c r="AR114" s="234"/>
      <c r="AS114" s="234"/>
      <c r="AT114" s="234"/>
      <c r="AU114" s="234"/>
      <c r="AW114" s="235"/>
      <c r="BF114" s="235"/>
      <c r="BN114" s="235"/>
    </row>
    <row r="115" spans="1:66" s="145" customFormat="1">
      <c r="A115" s="283"/>
      <c r="B115" s="216"/>
      <c r="C115" s="287" t="str">
        <f>IF(B115="","",VLOOKUP(B115,Schlagliste!B:D,2,FALSE))</f>
        <v/>
      </c>
      <c r="D115" s="286" t="str">
        <f>IF(B115="","",VLOOKUP(B115,Schlagliste!B:D,3,FALSE))</f>
        <v/>
      </c>
      <c r="E115" s="501" t="str">
        <f>IF(B115="","",VLOOKUP(B115,Schlagliste!B:E,4,FALSE))</f>
        <v/>
      </c>
      <c r="F115" s="236"/>
      <c r="G115" s="217"/>
      <c r="H115" s="477" t="str">
        <f>IF(OR(G115="",F115=""),"",IF(AND(C115="ja",LEFT(G115,5)="ZF n."),0,(IF(F115="G",VLOOKUP(G115,'Tab 4+5 DüV+Abfuhr_G'!A:C,3,FALSE),IF(F115="A",VLOOKUP(G115,'Tab 2+3 DüV_A'!A:C,3,FALSE),VLOOKUP(G115,'H&amp;G LfL'!B:U,9,FALSE))))))</f>
        <v/>
      </c>
      <c r="I115" s="243" t="str">
        <f>IF(OR(F115="",G115=""),"",IF(F115="G",VLOOKUP(G115,'Tab 4+5 DüV+Abfuhr_G'!A:D,4,FALSE),IF(F115="A",VLOOKUP(G115,'Tab 2+3 DüV_A'!A:D,4,FALSE),VLOOKUP(G115,'H&amp;G LfL'!B:U,10,FALSE))))</f>
        <v/>
      </c>
      <c r="J115" s="341" t="str">
        <f>IF(OR(F115="",G115=""),"",IF(F115="G",VLOOKUP(G115,'Tab 4+5 DüV+Abfuhr_G'!A:B,2,FALSE),IF(F115="A",VLOOKUP(G115,'Tab 2+3 DüV_A'!A:B,2,FALSE),VLOOKUP(G115,'H&amp;G LfL'!B:X,2,FALSE))))</f>
        <v/>
      </c>
      <c r="K115" s="237"/>
      <c r="L115" s="918" t="str">
        <f t="shared" si="27"/>
        <v/>
      </c>
      <c r="M115" s="919" t="str">
        <f t="shared" si="28"/>
        <v/>
      </c>
      <c r="N115" s="919" t="str">
        <f>IF(OR(F115="",G115=""),"",IF(OR(F115="G",F115="HG"),"",IF(F115="A",VLOOKUP(G115,'Tab 2+3 DüV_A'!A:H,6,FALSE),VLOOKUP(G115,'H&amp;G LfL'!B:U,13,FALSE))))</f>
        <v/>
      </c>
      <c r="O115" s="919" t="str">
        <f>IF(OR(F115="",G115=""),"",IF(F115="G",VLOOKUP(G115,'Tab 4+5 DüV+Abfuhr_G'!A:J,8,FALSE),IF(F115="HG",VLOOKUP(G115,'H&amp;G LfL'!B:U,14,FALSE),"")))</f>
        <v/>
      </c>
      <c r="P115" s="919" t="str">
        <f>IF(OR(F115="",G115=""),"",IF(F115="G",VLOOKUP(G115,'Tab 4+5 DüV+Abfuhr_G'!A:J,9,FALSE),IF(F115="A",VLOOKUP(G115,'Tab 2+3 DüV_A'!A:H,7,FALSE),VLOOKUP(G115,'H&amp;G LfL'!B:U,15,FALSE))))</f>
        <v/>
      </c>
      <c r="Q115" s="921" t="str">
        <f>IF(OR(F115="",G115=""),"",IF(F115="G",VLOOKUP(G115,'Tab 4+5 DüV+Abfuhr_G'!A:J,10,FALSE),IF(F115="A",VLOOKUP(G115,'Tab 2+3 DüV_A'!A:H,8,FALSE),VLOOKUP(G115,'H&amp;G LfL'!B:U,16,FALSE))))</f>
        <v/>
      </c>
      <c r="R115" s="382" t="str">
        <f t="shared" si="29"/>
        <v/>
      </c>
      <c r="S115" s="342"/>
      <c r="T115" s="472" t="str">
        <f>IF(OR(F115="",G115=""),"",IF(OR(S115="",S115="nein",F115="A",F115="HG"),"0",VLOOKUP(S115,Verfrühung!A:B,2,FALSE)))</f>
        <v/>
      </c>
      <c r="U115" s="473" t="str">
        <f>IF(OR(F115="",G115=""),"",IF(F115="G",VLOOKUP(G115,'Tab 4+5 DüV+Abfuhr_G'!A:E,5,FALSE),IF(F115="A",VLOOKUP(G115,'Tab 2+3 DüV_A'!A:L,5,FALSE),VLOOKUP(G115,'H&amp;G LfL'!B:U,11,FALSE))))</f>
        <v/>
      </c>
      <c r="V115" s="349"/>
      <c r="W115" s="245"/>
      <c r="X115" s="343" t="str">
        <f t="shared" si="30"/>
        <v/>
      </c>
      <c r="Y115" s="536"/>
      <c r="Z115" s="481" t="str">
        <f>IF(OR(F115="",G115=""),"",IF(OR(F115="A",F115="HG",Y115=""),"0",-VLOOKUP(Y115,'Tab 4+5 DüV+Abfuhr_G'!A:N,6,FALSE)))</f>
        <v/>
      </c>
      <c r="AA115" s="305"/>
      <c r="AB115" s="304" t="str">
        <f t="shared" si="31"/>
        <v/>
      </c>
      <c r="AC115" s="305"/>
      <c r="AD115" s="481" t="str">
        <f>IF(OR(F115="",G115=""),"",IF(OR(AC115="nein",AC115="",Z115="",AA115="ja",Y115="",F115="A",F115="HG",Y115=""),"0",VLOOKUP(Y115,'Tab 4+5 DüV+Abfuhr_G'!A:G,7,FALSE)))</f>
        <v/>
      </c>
      <c r="AE115" s="541"/>
      <c r="AF115" s="472" t="str">
        <f>IF(OR(F115="",G115=""),"",IF(OR(F115="",G115="",AE115=""),0,IF(AND(F115="G",Y115=""),-VLOOKUP(AE115,'Tab 7 DüV_A-VF'!A:B,2,FALSE),IF(OR(F115="A",F115="HG"),-VLOOKUP(AE115,'Tab 7 DüV_A-VF'!A:B,2,FALSE),0))))</f>
        <v/>
      </c>
      <c r="AG115" s="538"/>
      <c r="AH115" s="475" t="str">
        <f>IF(OR(F115="",G115=""),"",IF(OR(F115="",G115="",AG115=""),0,IF(AND(F115="G",Y115=""),-VLOOKUP(AG115,'Tab 7 DüV_A-ZF'!A:B,2,FALSE),IF(OR(F115="A",F115="HG"),-VLOOKUP(AG115,'Tab 7 DüV_A-ZF'!A:B,2,FALSE),0))))</f>
        <v/>
      </c>
      <c r="AI115" s="348" t="str">
        <f>IF(OR(F115="",G115=""),"",IF('N-Abschlag org. Düngung'!AJ115="",0,'N-Abschlag org. Düngung'!AJ115))</f>
        <v/>
      </c>
      <c r="AJ115" s="329" t="str">
        <f t="shared" si="32"/>
        <v/>
      </c>
      <c r="AK115" s="409" t="str">
        <f t="shared" si="33"/>
        <v/>
      </c>
      <c r="AL115" s="927" t="str">
        <f t="shared" si="34"/>
        <v/>
      </c>
      <c r="AM115" s="237"/>
      <c r="AN115" s="539" t="str">
        <f t="shared" si="35"/>
        <v/>
      </c>
      <c r="AO115" s="276"/>
      <c r="AP115" s="316"/>
      <c r="AQ115" s="316"/>
      <c r="AR115" s="234"/>
      <c r="AS115" s="234"/>
      <c r="AT115" s="234"/>
      <c r="AU115" s="234"/>
      <c r="AW115" s="235"/>
      <c r="BF115" s="235"/>
      <c r="BN115" s="235"/>
    </row>
    <row r="116" spans="1:66" s="145" customFormat="1">
      <c r="A116" s="283"/>
      <c r="B116" s="216"/>
      <c r="C116" s="287" t="str">
        <f>IF(B116="","",VLOOKUP(B116,Schlagliste!B:D,2,FALSE))</f>
        <v/>
      </c>
      <c r="D116" s="286" t="str">
        <f>IF(B116="","",VLOOKUP(B116,Schlagliste!B:D,3,FALSE))</f>
        <v/>
      </c>
      <c r="E116" s="501" t="str">
        <f>IF(B116="","",VLOOKUP(B116,Schlagliste!B:E,4,FALSE))</f>
        <v/>
      </c>
      <c r="F116" s="236"/>
      <c r="G116" s="217"/>
      <c r="H116" s="477" t="str">
        <f>IF(OR(G116="",F116=""),"",IF(AND(C116="ja",LEFT(G116,5)="ZF n."),0,(IF(F116="G",VLOOKUP(G116,'Tab 4+5 DüV+Abfuhr_G'!A:C,3,FALSE),IF(F116="A",VLOOKUP(G116,'Tab 2+3 DüV_A'!A:C,3,FALSE),VLOOKUP(G116,'H&amp;G LfL'!B:U,9,FALSE))))))</f>
        <v/>
      </c>
      <c r="I116" s="243" t="str">
        <f>IF(OR(F116="",G116=""),"",IF(F116="G",VLOOKUP(G116,'Tab 4+5 DüV+Abfuhr_G'!A:D,4,FALSE),IF(F116="A",VLOOKUP(G116,'Tab 2+3 DüV_A'!A:D,4,FALSE),VLOOKUP(G116,'H&amp;G LfL'!B:U,10,FALSE))))</f>
        <v/>
      </c>
      <c r="J116" s="341" t="str">
        <f>IF(OR(F116="",G116=""),"",IF(F116="G",VLOOKUP(G116,'Tab 4+5 DüV+Abfuhr_G'!A:B,2,FALSE),IF(F116="A",VLOOKUP(G116,'Tab 2+3 DüV_A'!A:B,2,FALSE),VLOOKUP(G116,'H&amp;G LfL'!B:X,2,FALSE))))</f>
        <v/>
      </c>
      <c r="K116" s="237"/>
      <c r="L116" s="918" t="str">
        <f t="shared" si="27"/>
        <v/>
      </c>
      <c r="M116" s="919" t="str">
        <f t="shared" si="28"/>
        <v/>
      </c>
      <c r="N116" s="919" t="str">
        <f>IF(OR(F116="",G116=""),"",IF(OR(F116="G",F116="HG"),"",IF(F116="A",VLOOKUP(G116,'Tab 2+3 DüV_A'!A:H,6,FALSE),VLOOKUP(G116,'H&amp;G LfL'!B:U,13,FALSE))))</f>
        <v/>
      </c>
      <c r="O116" s="919" t="str">
        <f>IF(OR(F116="",G116=""),"",IF(F116="G",VLOOKUP(G116,'Tab 4+5 DüV+Abfuhr_G'!A:J,8,FALSE),IF(F116="HG",VLOOKUP(G116,'H&amp;G LfL'!B:U,14,FALSE),"")))</f>
        <v/>
      </c>
      <c r="P116" s="919" t="str">
        <f>IF(OR(F116="",G116=""),"",IF(F116="G",VLOOKUP(G116,'Tab 4+5 DüV+Abfuhr_G'!A:J,9,FALSE),IF(F116="A",VLOOKUP(G116,'Tab 2+3 DüV_A'!A:H,7,FALSE),VLOOKUP(G116,'H&amp;G LfL'!B:U,15,FALSE))))</f>
        <v/>
      </c>
      <c r="Q116" s="921" t="str">
        <f>IF(OR(F116="",G116=""),"",IF(F116="G",VLOOKUP(G116,'Tab 4+5 DüV+Abfuhr_G'!A:J,10,FALSE),IF(F116="A",VLOOKUP(G116,'Tab 2+3 DüV_A'!A:H,8,FALSE),VLOOKUP(G116,'H&amp;G LfL'!B:U,16,FALSE))))</f>
        <v/>
      </c>
      <c r="R116" s="382" t="str">
        <f t="shared" si="29"/>
        <v/>
      </c>
      <c r="S116" s="342"/>
      <c r="T116" s="472" t="str">
        <f>IF(OR(F116="",G116=""),"",IF(OR(S116="",S116="nein",F116="A",F116="HG"),"0",VLOOKUP(S116,Verfrühung!A:B,2,FALSE)))</f>
        <v/>
      </c>
      <c r="U116" s="473" t="str">
        <f>IF(OR(F116="",G116=""),"",IF(F116="G",VLOOKUP(G116,'Tab 4+5 DüV+Abfuhr_G'!A:E,5,FALSE),IF(F116="A",VLOOKUP(G116,'Tab 2+3 DüV_A'!A:L,5,FALSE),VLOOKUP(G116,'H&amp;G LfL'!B:U,11,FALSE))))</f>
        <v/>
      </c>
      <c r="V116" s="349"/>
      <c r="W116" s="245"/>
      <c r="X116" s="343" t="str">
        <f t="shared" si="30"/>
        <v/>
      </c>
      <c r="Y116" s="536"/>
      <c r="Z116" s="481" t="str">
        <f>IF(OR(F116="",G116=""),"",IF(OR(F116="A",F116="HG",Y116=""),"0",-VLOOKUP(Y116,'Tab 4+5 DüV+Abfuhr_G'!A:N,6,FALSE)))</f>
        <v/>
      </c>
      <c r="AA116" s="305"/>
      <c r="AB116" s="304" t="str">
        <f t="shared" si="31"/>
        <v/>
      </c>
      <c r="AC116" s="305"/>
      <c r="AD116" s="481" t="str">
        <f>IF(OR(F116="",G116=""),"",IF(OR(AC116="nein",AC116="",Z116="",AA116="ja",Y116="",F116="A",F116="HG",Y116=""),"0",VLOOKUP(Y116,'Tab 4+5 DüV+Abfuhr_G'!A:G,7,FALSE)))</f>
        <v/>
      </c>
      <c r="AE116" s="541"/>
      <c r="AF116" s="472" t="str">
        <f>IF(OR(F116="",G116=""),"",IF(OR(F116="",G116="",AE116=""),0,IF(AND(F116="G",Y116=""),-VLOOKUP(AE116,'Tab 7 DüV_A-VF'!A:B,2,FALSE),IF(OR(F116="A",F116="HG"),-VLOOKUP(AE116,'Tab 7 DüV_A-VF'!A:B,2,FALSE),0))))</f>
        <v/>
      </c>
      <c r="AG116" s="538"/>
      <c r="AH116" s="475" t="str">
        <f>IF(OR(F116="",G116=""),"",IF(OR(F116="",G116="",AG116=""),0,IF(AND(F116="G",Y116=""),-VLOOKUP(AG116,'Tab 7 DüV_A-ZF'!A:B,2,FALSE),IF(OR(F116="A",F116="HG"),-VLOOKUP(AG116,'Tab 7 DüV_A-ZF'!A:B,2,FALSE),0))))</f>
        <v/>
      </c>
      <c r="AI116" s="348" t="str">
        <f>IF(OR(F116="",G116=""),"",IF('N-Abschlag org. Düngung'!AJ116="",0,'N-Abschlag org. Düngung'!AJ116))</f>
        <v/>
      </c>
      <c r="AJ116" s="329" t="str">
        <f t="shared" si="32"/>
        <v/>
      </c>
      <c r="AK116" s="409" t="str">
        <f t="shared" si="33"/>
        <v/>
      </c>
      <c r="AL116" s="927" t="str">
        <f t="shared" si="34"/>
        <v/>
      </c>
      <c r="AM116" s="237"/>
      <c r="AN116" s="539" t="str">
        <f t="shared" si="35"/>
        <v/>
      </c>
      <c r="AO116" s="276"/>
      <c r="AP116" s="316"/>
      <c r="AQ116" s="316"/>
      <c r="AR116" s="234"/>
      <c r="AS116" s="234"/>
      <c r="AT116" s="234"/>
      <c r="AU116" s="234"/>
      <c r="AW116" s="235"/>
      <c r="BF116" s="235"/>
      <c r="BN116" s="235"/>
    </row>
    <row r="117" spans="1:66" s="145" customFormat="1">
      <c r="A117" s="283"/>
      <c r="B117" s="216"/>
      <c r="C117" s="287" t="str">
        <f>IF(B117="","",VLOOKUP(B117,Schlagliste!B:D,2,FALSE))</f>
        <v/>
      </c>
      <c r="D117" s="286" t="str">
        <f>IF(B117="","",VLOOKUP(B117,Schlagliste!B:D,3,FALSE))</f>
        <v/>
      </c>
      <c r="E117" s="501" t="str">
        <f>IF(B117="","",VLOOKUP(B117,Schlagliste!B:E,4,FALSE))</f>
        <v/>
      </c>
      <c r="F117" s="236"/>
      <c r="G117" s="217"/>
      <c r="H117" s="477" t="str">
        <f>IF(OR(G117="",F117=""),"",IF(AND(C117="ja",LEFT(G117,5)="ZF n."),0,(IF(F117="G",VLOOKUP(G117,'Tab 4+5 DüV+Abfuhr_G'!A:C,3,FALSE),IF(F117="A",VLOOKUP(G117,'Tab 2+3 DüV_A'!A:C,3,FALSE),VLOOKUP(G117,'H&amp;G LfL'!B:U,9,FALSE))))))</f>
        <v/>
      </c>
      <c r="I117" s="243" t="str">
        <f>IF(OR(F117="",G117=""),"",IF(F117="G",VLOOKUP(G117,'Tab 4+5 DüV+Abfuhr_G'!A:D,4,FALSE),IF(F117="A",VLOOKUP(G117,'Tab 2+3 DüV_A'!A:D,4,FALSE),VLOOKUP(G117,'H&amp;G LfL'!B:U,10,FALSE))))</f>
        <v/>
      </c>
      <c r="J117" s="341" t="str">
        <f>IF(OR(F117="",G117=""),"",IF(F117="G",VLOOKUP(G117,'Tab 4+5 DüV+Abfuhr_G'!A:B,2,FALSE),IF(F117="A",VLOOKUP(G117,'Tab 2+3 DüV_A'!A:B,2,FALSE),VLOOKUP(G117,'H&amp;G LfL'!B:X,2,FALSE))))</f>
        <v/>
      </c>
      <c r="K117" s="237"/>
      <c r="L117" s="918" t="str">
        <f t="shared" si="27"/>
        <v/>
      </c>
      <c r="M117" s="919" t="str">
        <f t="shared" si="28"/>
        <v/>
      </c>
      <c r="N117" s="919" t="str">
        <f>IF(OR(F117="",G117=""),"",IF(OR(F117="G",F117="HG"),"",IF(F117="A",VLOOKUP(G117,'Tab 2+3 DüV_A'!A:H,6,FALSE),VLOOKUP(G117,'H&amp;G LfL'!B:U,13,FALSE))))</f>
        <v/>
      </c>
      <c r="O117" s="919" t="str">
        <f>IF(OR(F117="",G117=""),"",IF(F117="G",VLOOKUP(G117,'Tab 4+5 DüV+Abfuhr_G'!A:J,8,FALSE),IF(F117="HG",VLOOKUP(G117,'H&amp;G LfL'!B:U,14,FALSE),"")))</f>
        <v/>
      </c>
      <c r="P117" s="919" t="str">
        <f>IF(OR(F117="",G117=""),"",IF(F117="G",VLOOKUP(G117,'Tab 4+5 DüV+Abfuhr_G'!A:J,9,FALSE),IF(F117="A",VLOOKUP(G117,'Tab 2+3 DüV_A'!A:H,7,FALSE),VLOOKUP(G117,'H&amp;G LfL'!B:U,15,FALSE))))</f>
        <v/>
      </c>
      <c r="Q117" s="921" t="str">
        <f>IF(OR(F117="",G117=""),"",IF(F117="G",VLOOKUP(G117,'Tab 4+5 DüV+Abfuhr_G'!A:J,10,FALSE),IF(F117="A",VLOOKUP(G117,'Tab 2+3 DüV_A'!A:H,8,FALSE),VLOOKUP(G117,'H&amp;G LfL'!B:U,16,FALSE))))</f>
        <v/>
      </c>
      <c r="R117" s="382" t="str">
        <f t="shared" si="29"/>
        <v/>
      </c>
      <c r="S117" s="342"/>
      <c r="T117" s="472" t="str">
        <f>IF(OR(F117="",G117=""),"",IF(OR(S117="",S117="nein",F117="A",F117="HG"),"0",VLOOKUP(S117,Verfrühung!A:B,2,FALSE)))</f>
        <v/>
      </c>
      <c r="U117" s="473" t="str">
        <f>IF(OR(F117="",G117=""),"",IF(F117="G",VLOOKUP(G117,'Tab 4+5 DüV+Abfuhr_G'!A:E,5,FALSE),IF(F117="A",VLOOKUP(G117,'Tab 2+3 DüV_A'!A:L,5,FALSE),VLOOKUP(G117,'H&amp;G LfL'!B:U,11,FALSE))))</f>
        <v/>
      </c>
      <c r="V117" s="349"/>
      <c r="W117" s="245"/>
      <c r="X117" s="343" t="str">
        <f t="shared" si="30"/>
        <v/>
      </c>
      <c r="Y117" s="536"/>
      <c r="Z117" s="481" t="str">
        <f>IF(OR(F117="",G117=""),"",IF(OR(F117="A",F117="HG",Y117=""),"0",-VLOOKUP(Y117,'Tab 4+5 DüV+Abfuhr_G'!A:N,6,FALSE)))</f>
        <v/>
      </c>
      <c r="AA117" s="305"/>
      <c r="AB117" s="304" t="str">
        <f t="shared" si="31"/>
        <v/>
      </c>
      <c r="AC117" s="305"/>
      <c r="AD117" s="481" t="str">
        <f>IF(OR(F117="",G117=""),"",IF(OR(AC117="nein",AC117="",Z117="",AA117="ja",Y117="",F117="A",F117="HG",Y117=""),"0",VLOOKUP(Y117,'Tab 4+5 DüV+Abfuhr_G'!A:G,7,FALSE)))</f>
        <v/>
      </c>
      <c r="AE117" s="541"/>
      <c r="AF117" s="472" t="str">
        <f>IF(OR(F117="",G117=""),"",IF(OR(F117="",G117="",AE117=""),0,IF(AND(F117="G",Y117=""),-VLOOKUP(AE117,'Tab 7 DüV_A-VF'!A:B,2,FALSE),IF(OR(F117="A",F117="HG"),-VLOOKUP(AE117,'Tab 7 DüV_A-VF'!A:B,2,FALSE),0))))</f>
        <v/>
      </c>
      <c r="AG117" s="538"/>
      <c r="AH117" s="475" t="str">
        <f>IF(OR(F117="",G117=""),"",IF(OR(F117="",G117="",AG117=""),0,IF(AND(F117="G",Y117=""),-VLOOKUP(AG117,'Tab 7 DüV_A-ZF'!A:B,2,FALSE),IF(OR(F117="A",F117="HG"),-VLOOKUP(AG117,'Tab 7 DüV_A-ZF'!A:B,2,FALSE),0))))</f>
        <v/>
      </c>
      <c r="AI117" s="348" t="str">
        <f>IF(OR(F117="",G117=""),"",IF('N-Abschlag org. Düngung'!AJ117="",0,'N-Abschlag org. Düngung'!AJ117))</f>
        <v/>
      </c>
      <c r="AJ117" s="329" t="str">
        <f t="shared" si="32"/>
        <v/>
      </c>
      <c r="AK117" s="409" t="str">
        <f t="shared" si="33"/>
        <v/>
      </c>
      <c r="AL117" s="927" t="str">
        <f t="shared" si="34"/>
        <v/>
      </c>
      <c r="AM117" s="237"/>
      <c r="AN117" s="539" t="str">
        <f t="shared" si="35"/>
        <v/>
      </c>
      <c r="AO117" s="276"/>
      <c r="AP117" s="316"/>
      <c r="AQ117" s="316"/>
      <c r="AR117" s="234"/>
      <c r="AS117" s="234"/>
      <c r="AT117" s="234"/>
      <c r="AU117" s="234"/>
      <c r="AW117" s="235"/>
      <c r="BF117" s="235"/>
      <c r="BN117" s="235"/>
    </row>
    <row r="118" spans="1:66" s="145" customFormat="1">
      <c r="A118" s="283"/>
      <c r="B118" s="216"/>
      <c r="C118" s="287" t="str">
        <f>IF(B118="","",VLOOKUP(B118,Schlagliste!B:D,2,FALSE))</f>
        <v/>
      </c>
      <c r="D118" s="286" t="str">
        <f>IF(B118="","",VLOOKUP(B118,Schlagliste!B:D,3,FALSE))</f>
        <v/>
      </c>
      <c r="E118" s="501" t="str">
        <f>IF(B118="","",VLOOKUP(B118,Schlagliste!B:E,4,FALSE))</f>
        <v/>
      </c>
      <c r="F118" s="236"/>
      <c r="G118" s="217"/>
      <c r="H118" s="477" t="str">
        <f>IF(OR(G118="",F118=""),"",IF(AND(C118="ja",LEFT(G118,5)="ZF n."),0,(IF(F118="G",VLOOKUP(G118,'Tab 4+5 DüV+Abfuhr_G'!A:C,3,FALSE),IF(F118="A",VLOOKUP(G118,'Tab 2+3 DüV_A'!A:C,3,FALSE),VLOOKUP(G118,'H&amp;G LfL'!B:U,9,FALSE))))))</f>
        <v/>
      </c>
      <c r="I118" s="243" t="str">
        <f>IF(OR(F118="",G118=""),"",IF(F118="G",VLOOKUP(G118,'Tab 4+5 DüV+Abfuhr_G'!A:D,4,FALSE),IF(F118="A",VLOOKUP(G118,'Tab 2+3 DüV_A'!A:D,4,FALSE),VLOOKUP(G118,'H&amp;G LfL'!B:U,10,FALSE))))</f>
        <v/>
      </c>
      <c r="J118" s="341" t="str">
        <f>IF(OR(F118="",G118=""),"",IF(F118="G",VLOOKUP(G118,'Tab 4+5 DüV+Abfuhr_G'!A:B,2,FALSE),IF(F118="A",VLOOKUP(G118,'Tab 2+3 DüV_A'!A:B,2,FALSE),VLOOKUP(G118,'H&amp;G LfL'!B:X,2,FALSE))))</f>
        <v/>
      </c>
      <c r="K118" s="237"/>
      <c r="L118" s="918" t="str">
        <f t="shared" si="27"/>
        <v/>
      </c>
      <c r="M118" s="919" t="str">
        <f t="shared" si="28"/>
        <v/>
      </c>
      <c r="N118" s="919" t="str">
        <f>IF(OR(F118="",G118=""),"",IF(OR(F118="G",F118="HG"),"",IF(F118="A",VLOOKUP(G118,'Tab 2+3 DüV_A'!A:H,6,FALSE),VLOOKUP(G118,'H&amp;G LfL'!B:U,13,FALSE))))</f>
        <v/>
      </c>
      <c r="O118" s="919" t="str">
        <f>IF(OR(F118="",G118=""),"",IF(F118="G",VLOOKUP(G118,'Tab 4+5 DüV+Abfuhr_G'!A:J,8,FALSE),IF(F118="HG",VLOOKUP(G118,'H&amp;G LfL'!B:U,14,FALSE),"")))</f>
        <v/>
      </c>
      <c r="P118" s="919" t="str">
        <f>IF(OR(F118="",G118=""),"",IF(F118="G",VLOOKUP(G118,'Tab 4+5 DüV+Abfuhr_G'!A:J,9,FALSE),IF(F118="A",VLOOKUP(G118,'Tab 2+3 DüV_A'!A:H,7,FALSE),VLOOKUP(G118,'H&amp;G LfL'!B:U,15,FALSE))))</f>
        <v/>
      </c>
      <c r="Q118" s="921" t="str">
        <f>IF(OR(F118="",G118=""),"",IF(F118="G",VLOOKUP(G118,'Tab 4+5 DüV+Abfuhr_G'!A:J,10,FALSE),IF(F118="A",VLOOKUP(G118,'Tab 2+3 DüV_A'!A:H,8,FALSE),VLOOKUP(G118,'H&amp;G LfL'!B:U,16,FALSE))))</f>
        <v/>
      </c>
      <c r="R118" s="382" t="str">
        <f t="shared" si="29"/>
        <v/>
      </c>
      <c r="S118" s="342"/>
      <c r="T118" s="472" t="str">
        <f>IF(OR(F118="",G118=""),"",IF(OR(S118="",S118="nein",F118="A",F118="HG"),"0",VLOOKUP(S118,Verfrühung!A:B,2,FALSE)))</f>
        <v/>
      </c>
      <c r="U118" s="473" t="str">
        <f>IF(OR(F118="",G118=""),"",IF(F118="G",VLOOKUP(G118,'Tab 4+5 DüV+Abfuhr_G'!A:E,5,FALSE),IF(F118="A",VLOOKUP(G118,'Tab 2+3 DüV_A'!A:L,5,FALSE),VLOOKUP(G118,'H&amp;G LfL'!B:U,11,FALSE))))</f>
        <v/>
      </c>
      <c r="V118" s="349"/>
      <c r="W118" s="245"/>
      <c r="X118" s="343" t="str">
        <f t="shared" si="30"/>
        <v/>
      </c>
      <c r="Y118" s="536"/>
      <c r="Z118" s="481" t="str">
        <f>IF(OR(F118="",G118=""),"",IF(OR(F118="A",F118="HG",Y118=""),"0",-VLOOKUP(Y118,'Tab 4+5 DüV+Abfuhr_G'!A:N,6,FALSE)))</f>
        <v/>
      </c>
      <c r="AA118" s="305"/>
      <c r="AB118" s="304" t="str">
        <f t="shared" si="31"/>
        <v/>
      </c>
      <c r="AC118" s="305"/>
      <c r="AD118" s="481" t="str">
        <f>IF(OR(F118="",G118=""),"",IF(OR(AC118="nein",AC118="",Z118="",AA118="ja",Y118="",F118="A",F118="HG",Y118=""),"0",VLOOKUP(Y118,'Tab 4+5 DüV+Abfuhr_G'!A:G,7,FALSE)))</f>
        <v/>
      </c>
      <c r="AE118" s="541"/>
      <c r="AF118" s="472" t="str">
        <f>IF(OR(F118="",G118=""),"",IF(OR(F118="",G118="",AE118=""),0,IF(AND(F118="G",Y118=""),-VLOOKUP(AE118,'Tab 7 DüV_A-VF'!A:B,2,FALSE),IF(OR(F118="A",F118="HG"),-VLOOKUP(AE118,'Tab 7 DüV_A-VF'!A:B,2,FALSE),0))))</f>
        <v/>
      </c>
      <c r="AG118" s="538"/>
      <c r="AH118" s="475" t="str">
        <f>IF(OR(F118="",G118=""),"",IF(OR(F118="",G118="",AG118=""),0,IF(AND(F118="G",Y118=""),-VLOOKUP(AG118,'Tab 7 DüV_A-ZF'!A:B,2,FALSE),IF(OR(F118="A",F118="HG"),-VLOOKUP(AG118,'Tab 7 DüV_A-ZF'!A:B,2,FALSE),0))))</f>
        <v/>
      </c>
      <c r="AI118" s="348" t="str">
        <f>IF(OR(F118="",G118=""),"",IF('N-Abschlag org. Düngung'!AJ118="",0,'N-Abschlag org. Düngung'!AJ118))</f>
        <v/>
      </c>
      <c r="AJ118" s="329" t="str">
        <f t="shared" si="32"/>
        <v/>
      </c>
      <c r="AK118" s="409" t="str">
        <f t="shared" si="33"/>
        <v/>
      </c>
      <c r="AL118" s="927" t="str">
        <f t="shared" si="34"/>
        <v/>
      </c>
      <c r="AM118" s="237"/>
      <c r="AN118" s="539" t="str">
        <f t="shared" si="35"/>
        <v/>
      </c>
      <c r="AO118" s="276"/>
      <c r="AP118" s="316"/>
      <c r="AQ118" s="316"/>
      <c r="AR118" s="234"/>
      <c r="AS118" s="234"/>
      <c r="AT118" s="234"/>
      <c r="AU118" s="234"/>
      <c r="AW118" s="235"/>
      <c r="BF118" s="235"/>
      <c r="BN118" s="235"/>
    </row>
    <row r="119" spans="1:66" s="145" customFormat="1">
      <c r="A119" s="283"/>
      <c r="B119" s="216"/>
      <c r="C119" s="287" t="str">
        <f>IF(B119="","",VLOOKUP(B119,Schlagliste!B:D,2,FALSE))</f>
        <v/>
      </c>
      <c r="D119" s="286" t="str">
        <f>IF(B119="","",VLOOKUP(B119,Schlagliste!B:D,3,FALSE))</f>
        <v/>
      </c>
      <c r="E119" s="501" t="str">
        <f>IF(B119="","",VLOOKUP(B119,Schlagliste!B:E,4,FALSE))</f>
        <v/>
      </c>
      <c r="F119" s="236"/>
      <c r="G119" s="217"/>
      <c r="H119" s="477" t="str">
        <f>IF(OR(G119="",F119=""),"",IF(AND(C119="ja",LEFT(G119,5)="ZF n."),0,(IF(F119="G",VLOOKUP(G119,'Tab 4+5 DüV+Abfuhr_G'!A:C,3,FALSE),IF(F119="A",VLOOKUP(G119,'Tab 2+3 DüV_A'!A:C,3,FALSE),VLOOKUP(G119,'H&amp;G LfL'!B:U,9,FALSE))))))</f>
        <v/>
      </c>
      <c r="I119" s="243" t="str">
        <f>IF(OR(F119="",G119=""),"",IF(F119="G",VLOOKUP(G119,'Tab 4+5 DüV+Abfuhr_G'!A:D,4,FALSE),IF(F119="A",VLOOKUP(G119,'Tab 2+3 DüV_A'!A:D,4,FALSE),VLOOKUP(G119,'H&amp;G LfL'!B:U,10,FALSE))))</f>
        <v/>
      </c>
      <c r="J119" s="341" t="str">
        <f>IF(OR(F119="",G119=""),"",IF(F119="G",VLOOKUP(G119,'Tab 4+5 DüV+Abfuhr_G'!A:B,2,FALSE),IF(F119="A",VLOOKUP(G119,'Tab 2+3 DüV_A'!A:B,2,FALSE),VLOOKUP(G119,'H&amp;G LfL'!B:X,2,FALSE))))</f>
        <v/>
      </c>
      <c r="K119" s="237"/>
      <c r="L119" s="918" t="str">
        <f t="shared" si="27"/>
        <v/>
      </c>
      <c r="M119" s="919" t="str">
        <f t="shared" si="28"/>
        <v/>
      </c>
      <c r="N119" s="919" t="str">
        <f>IF(OR(F119="",G119=""),"",IF(OR(F119="G",F119="HG"),"",IF(F119="A",VLOOKUP(G119,'Tab 2+3 DüV_A'!A:H,6,FALSE),VLOOKUP(G119,'H&amp;G LfL'!B:U,13,FALSE))))</f>
        <v/>
      </c>
      <c r="O119" s="919" t="str">
        <f>IF(OR(F119="",G119=""),"",IF(F119="G",VLOOKUP(G119,'Tab 4+5 DüV+Abfuhr_G'!A:J,8,FALSE),IF(F119="HG",VLOOKUP(G119,'H&amp;G LfL'!B:U,14,FALSE),"")))</f>
        <v/>
      </c>
      <c r="P119" s="919" t="str">
        <f>IF(OR(F119="",G119=""),"",IF(F119="G",VLOOKUP(G119,'Tab 4+5 DüV+Abfuhr_G'!A:J,9,FALSE),IF(F119="A",VLOOKUP(G119,'Tab 2+3 DüV_A'!A:H,7,FALSE),VLOOKUP(G119,'H&amp;G LfL'!B:U,15,FALSE))))</f>
        <v/>
      </c>
      <c r="Q119" s="921" t="str">
        <f>IF(OR(F119="",G119=""),"",IF(F119="G",VLOOKUP(G119,'Tab 4+5 DüV+Abfuhr_G'!A:J,10,FALSE),IF(F119="A",VLOOKUP(G119,'Tab 2+3 DüV_A'!A:H,8,FALSE),VLOOKUP(G119,'H&amp;G LfL'!B:U,16,FALSE))))</f>
        <v/>
      </c>
      <c r="R119" s="382" t="str">
        <f t="shared" si="29"/>
        <v/>
      </c>
      <c r="S119" s="342"/>
      <c r="T119" s="472" t="str">
        <f>IF(OR(F119="",G119=""),"",IF(OR(S119="",S119="nein",F119="A",F119="HG"),"0",VLOOKUP(S119,Verfrühung!A:B,2,FALSE)))</f>
        <v/>
      </c>
      <c r="U119" s="473" t="str">
        <f>IF(OR(F119="",G119=""),"",IF(F119="G",VLOOKUP(G119,'Tab 4+5 DüV+Abfuhr_G'!A:E,5,FALSE),IF(F119="A",VLOOKUP(G119,'Tab 2+3 DüV_A'!A:L,5,FALSE),VLOOKUP(G119,'H&amp;G LfL'!B:U,11,FALSE))))</f>
        <v/>
      </c>
      <c r="V119" s="349"/>
      <c r="W119" s="245"/>
      <c r="X119" s="343" t="str">
        <f t="shared" si="30"/>
        <v/>
      </c>
      <c r="Y119" s="536"/>
      <c r="Z119" s="481" t="str">
        <f>IF(OR(F119="",G119=""),"",IF(OR(F119="A",F119="HG",Y119=""),"0",-VLOOKUP(Y119,'Tab 4+5 DüV+Abfuhr_G'!A:N,6,FALSE)))</f>
        <v/>
      </c>
      <c r="AA119" s="305"/>
      <c r="AB119" s="304" t="str">
        <f t="shared" si="31"/>
        <v/>
      </c>
      <c r="AC119" s="305"/>
      <c r="AD119" s="481" t="str">
        <f>IF(OR(F119="",G119=""),"",IF(OR(AC119="nein",AC119="",Z119="",AA119="ja",Y119="",F119="A",F119="HG",Y119=""),"0",VLOOKUP(Y119,'Tab 4+5 DüV+Abfuhr_G'!A:G,7,FALSE)))</f>
        <v/>
      </c>
      <c r="AE119" s="541"/>
      <c r="AF119" s="472" t="str">
        <f>IF(OR(F119="",G119=""),"",IF(OR(F119="",G119="",AE119=""),0,IF(AND(F119="G",Y119=""),-VLOOKUP(AE119,'Tab 7 DüV_A-VF'!A:B,2,FALSE),IF(OR(F119="A",F119="HG"),-VLOOKUP(AE119,'Tab 7 DüV_A-VF'!A:B,2,FALSE),0))))</f>
        <v/>
      </c>
      <c r="AG119" s="538"/>
      <c r="AH119" s="475" t="str">
        <f>IF(OR(F119="",G119=""),"",IF(OR(F119="",G119="",AG119=""),0,IF(AND(F119="G",Y119=""),-VLOOKUP(AG119,'Tab 7 DüV_A-ZF'!A:B,2,FALSE),IF(OR(F119="A",F119="HG"),-VLOOKUP(AG119,'Tab 7 DüV_A-ZF'!A:B,2,FALSE),0))))</f>
        <v/>
      </c>
      <c r="AI119" s="348" t="str">
        <f>IF(OR(F119="",G119=""),"",IF('N-Abschlag org. Düngung'!AJ119="",0,'N-Abschlag org. Düngung'!AJ119))</f>
        <v/>
      </c>
      <c r="AJ119" s="329" t="str">
        <f t="shared" si="32"/>
        <v/>
      </c>
      <c r="AK119" s="409" t="str">
        <f t="shared" si="33"/>
        <v/>
      </c>
      <c r="AL119" s="927" t="str">
        <f t="shared" si="34"/>
        <v/>
      </c>
      <c r="AM119" s="237"/>
      <c r="AN119" s="539" t="str">
        <f t="shared" si="35"/>
        <v/>
      </c>
      <c r="AO119" s="276"/>
      <c r="AP119" s="316"/>
      <c r="AQ119" s="316"/>
      <c r="AR119" s="234"/>
      <c r="AS119" s="234"/>
      <c r="AT119" s="234"/>
      <c r="AU119" s="234"/>
      <c r="AW119" s="235"/>
      <c r="BF119" s="235"/>
      <c r="BN119" s="235"/>
    </row>
    <row r="120" spans="1:66" s="145" customFormat="1">
      <c r="A120" s="283"/>
      <c r="B120" s="216"/>
      <c r="C120" s="287" t="str">
        <f>IF(B120="","",VLOOKUP(B120,Schlagliste!B:D,2,FALSE))</f>
        <v/>
      </c>
      <c r="D120" s="286" t="str">
        <f>IF(B120="","",VLOOKUP(B120,Schlagliste!B:D,3,FALSE))</f>
        <v/>
      </c>
      <c r="E120" s="501" t="str">
        <f>IF(B120="","",VLOOKUP(B120,Schlagliste!B:E,4,FALSE))</f>
        <v/>
      </c>
      <c r="F120" s="236"/>
      <c r="G120" s="217"/>
      <c r="H120" s="477" t="str">
        <f>IF(OR(G120="",F120=""),"",IF(AND(C120="ja",LEFT(G120,5)="ZF n."),0,(IF(F120="G",VLOOKUP(G120,'Tab 4+5 DüV+Abfuhr_G'!A:C,3,FALSE),IF(F120="A",VLOOKUP(G120,'Tab 2+3 DüV_A'!A:C,3,FALSE),VLOOKUP(G120,'H&amp;G LfL'!B:U,9,FALSE))))))</f>
        <v/>
      </c>
      <c r="I120" s="243" t="str">
        <f>IF(OR(F120="",G120=""),"",IF(F120="G",VLOOKUP(G120,'Tab 4+5 DüV+Abfuhr_G'!A:D,4,FALSE),IF(F120="A",VLOOKUP(G120,'Tab 2+3 DüV_A'!A:D,4,FALSE),VLOOKUP(G120,'H&amp;G LfL'!B:U,10,FALSE))))</f>
        <v/>
      </c>
      <c r="J120" s="341" t="str">
        <f>IF(OR(F120="",G120=""),"",IF(F120="G",VLOOKUP(G120,'Tab 4+5 DüV+Abfuhr_G'!A:B,2,FALSE),IF(F120="A",VLOOKUP(G120,'Tab 2+3 DüV_A'!A:B,2,FALSE),VLOOKUP(G120,'H&amp;G LfL'!B:X,2,FALSE))))</f>
        <v/>
      </c>
      <c r="K120" s="237"/>
      <c r="L120" s="918" t="str">
        <f t="shared" si="27"/>
        <v/>
      </c>
      <c r="M120" s="919" t="str">
        <f t="shared" si="28"/>
        <v/>
      </c>
      <c r="N120" s="919" t="str">
        <f>IF(OR(F120="",G120=""),"",IF(OR(F120="G",F120="HG"),"",IF(F120="A",VLOOKUP(G120,'Tab 2+3 DüV_A'!A:H,6,FALSE),VLOOKUP(G120,'H&amp;G LfL'!B:U,13,FALSE))))</f>
        <v/>
      </c>
      <c r="O120" s="919" t="str">
        <f>IF(OR(F120="",G120=""),"",IF(F120="G",VLOOKUP(G120,'Tab 4+5 DüV+Abfuhr_G'!A:J,8,FALSE),IF(F120="HG",VLOOKUP(G120,'H&amp;G LfL'!B:U,14,FALSE),"")))</f>
        <v/>
      </c>
      <c r="P120" s="919" t="str">
        <f>IF(OR(F120="",G120=""),"",IF(F120="G",VLOOKUP(G120,'Tab 4+5 DüV+Abfuhr_G'!A:J,9,FALSE),IF(F120="A",VLOOKUP(G120,'Tab 2+3 DüV_A'!A:H,7,FALSE),VLOOKUP(G120,'H&amp;G LfL'!B:U,15,FALSE))))</f>
        <v/>
      </c>
      <c r="Q120" s="921" t="str">
        <f>IF(OR(F120="",G120=""),"",IF(F120="G",VLOOKUP(G120,'Tab 4+5 DüV+Abfuhr_G'!A:J,10,FALSE),IF(F120="A",VLOOKUP(G120,'Tab 2+3 DüV_A'!A:H,8,FALSE),VLOOKUP(G120,'H&amp;G LfL'!B:U,16,FALSE))))</f>
        <v/>
      </c>
      <c r="R120" s="382" t="str">
        <f t="shared" si="29"/>
        <v/>
      </c>
      <c r="S120" s="342"/>
      <c r="T120" s="472" t="str">
        <f>IF(OR(F120="",G120=""),"",IF(OR(S120="",S120="nein",F120="A",F120="HG"),"0",VLOOKUP(S120,Verfrühung!A:B,2,FALSE)))</f>
        <v/>
      </c>
      <c r="U120" s="473" t="str">
        <f>IF(OR(F120="",G120=""),"",IF(F120="G",VLOOKUP(G120,'Tab 4+5 DüV+Abfuhr_G'!A:E,5,FALSE),IF(F120="A",VLOOKUP(G120,'Tab 2+3 DüV_A'!A:L,5,FALSE),VLOOKUP(G120,'H&amp;G LfL'!B:U,11,FALSE))))</f>
        <v/>
      </c>
      <c r="V120" s="349"/>
      <c r="W120" s="245"/>
      <c r="X120" s="343" t="str">
        <f t="shared" si="30"/>
        <v/>
      </c>
      <c r="Y120" s="536"/>
      <c r="Z120" s="481" t="str">
        <f>IF(OR(F120="",G120=""),"",IF(OR(F120="A",F120="HG",Y120=""),"0",-VLOOKUP(Y120,'Tab 4+5 DüV+Abfuhr_G'!A:N,6,FALSE)))</f>
        <v/>
      </c>
      <c r="AA120" s="305"/>
      <c r="AB120" s="304" t="str">
        <f t="shared" si="31"/>
        <v/>
      </c>
      <c r="AC120" s="305"/>
      <c r="AD120" s="481" t="str">
        <f>IF(OR(F120="",G120=""),"",IF(OR(AC120="nein",AC120="",Z120="",AA120="ja",Y120="",F120="A",F120="HG",Y120=""),"0",VLOOKUP(Y120,'Tab 4+5 DüV+Abfuhr_G'!A:G,7,FALSE)))</f>
        <v/>
      </c>
      <c r="AE120" s="541"/>
      <c r="AF120" s="472" t="str">
        <f>IF(OR(F120="",G120=""),"",IF(OR(F120="",G120="",AE120=""),0,IF(AND(F120="G",Y120=""),-VLOOKUP(AE120,'Tab 7 DüV_A-VF'!A:B,2,FALSE),IF(OR(F120="A",F120="HG"),-VLOOKUP(AE120,'Tab 7 DüV_A-VF'!A:B,2,FALSE),0))))</f>
        <v/>
      </c>
      <c r="AG120" s="538"/>
      <c r="AH120" s="475" t="str">
        <f>IF(OR(F120="",G120=""),"",IF(OR(F120="",G120="",AG120=""),0,IF(AND(F120="G",Y120=""),-VLOOKUP(AG120,'Tab 7 DüV_A-ZF'!A:B,2,FALSE),IF(OR(F120="A",F120="HG"),-VLOOKUP(AG120,'Tab 7 DüV_A-ZF'!A:B,2,FALSE),0))))</f>
        <v/>
      </c>
      <c r="AI120" s="348" t="str">
        <f>IF(OR(F120="",G120=""),"",IF('N-Abschlag org. Düngung'!AJ120="",0,'N-Abschlag org. Düngung'!AJ120))</f>
        <v/>
      </c>
      <c r="AJ120" s="329" t="str">
        <f t="shared" si="32"/>
        <v/>
      </c>
      <c r="AK120" s="409" t="str">
        <f t="shared" si="33"/>
        <v/>
      </c>
      <c r="AL120" s="927" t="str">
        <f t="shared" si="34"/>
        <v/>
      </c>
      <c r="AM120" s="237"/>
      <c r="AN120" s="539" t="str">
        <f t="shared" si="35"/>
        <v/>
      </c>
      <c r="AO120" s="276"/>
      <c r="AP120" s="316"/>
      <c r="AQ120" s="316"/>
      <c r="AR120" s="234"/>
      <c r="AS120" s="234"/>
      <c r="AT120" s="234"/>
      <c r="AU120" s="234"/>
      <c r="AW120" s="235"/>
      <c r="BF120" s="235"/>
      <c r="BN120" s="235"/>
    </row>
    <row r="121" spans="1:66" s="145" customFormat="1">
      <c r="A121" s="283"/>
      <c r="B121" s="216"/>
      <c r="C121" s="287" t="str">
        <f>IF(B121="","",VLOOKUP(B121,Schlagliste!B:D,2,FALSE))</f>
        <v/>
      </c>
      <c r="D121" s="286" t="str">
        <f>IF(B121="","",VLOOKUP(B121,Schlagliste!B:D,3,FALSE))</f>
        <v/>
      </c>
      <c r="E121" s="501" t="str">
        <f>IF(B121="","",VLOOKUP(B121,Schlagliste!B:E,4,FALSE))</f>
        <v/>
      </c>
      <c r="F121" s="236"/>
      <c r="G121" s="217"/>
      <c r="H121" s="477" t="str">
        <f>IF(OR(G121="",F121=""),"",IF(AND(C121="ja",LEFT(G121,5)="ZF n."),0,(IF(F121="G",VLOOKUP(G121,'Tab 4+5 DüV+Abfuhr_G'!A:C,3,FALSE),IF(F121="A",VLOOKUP(G121,'Tab 2+3 DüV_A'!A:C,3,FALSE),VLOOKUP(G121,'H&amp;G LfL'!B:U,9,FALSE))))))</f>
        <v/>
      </c>
      <c r="I121" s="243" t="str">
        <f>IF(OR(F121="",G121=""),"",IF(F121="G",VLOOKUP(G121,'Tab 4+5 DüV+Abfuhr_G'!A:D,4,FALSE),IF(F121="A",VLOOKUP(G121,'Tab 2+3 DüV_A'!A:D,4,FALSE),VLOOKUP(G121,'H&amp;G LfL'!B:U,10,FALSE))))</f>
        <v/>
      </c>
      <c r="J121" s="341" t="str">
        <f>IF(OR(F121="",G121=""),"",IF(F121="G",VLOOKUP(G121,'Tab 4+5 DüV+Abfuhr_G'!A:B,2,FALSE),IF(F121="A",VLOOKUP(G121,'Tab 2+3 DüV_A'!A:B,2,FALSE),VLOOKUP(G121,'H&amp;G LfL'!B:X,2,FALSE))))</f>
        <v/>
      </c>
      <c r="K121" s="237"/>
      <c r="L121" s="918" t="str">
        <f t="shared" si="27"/>
        <v/>
      </c>
      <c r="M121" s="919" t="str">
        <f t="shared" si="28"/>
        <v/>
      </c>
      <c r="N121" s="919" t="str">
        <f>IF(OR(F121="",G121=""),"",IF(OR(F121="G",F121="HG"),"",IF(F121="A",VLOOKUP(G121,'Tab 2+3 DüV_A'!A:H,6,FALSE),VLOOKUP(G121,'H&amp;G LfL'!B:U,13,FALSE))))</f>
        <v/>
      </c>
      <c r="O121" s="919" t="str">
        <f>IF(OR(F121="",G121=""),"",IF(F121="G",VLOOKUP(G121,'Tab 4+5 DüV+Abfuhr_G'!A:J,8,FALSE),IF(F121="HG",VLOOKUP(G121,'H&amp;G LfL'!B:U,14,FALSE),"")))</f>
        <v/>
      </c>
      <c r="P121" s="919" t="str">
        <f>IF(OR(F121="",G121=""),"",IF(F121="G",VLOOKUP(G121,'Tab 4+5 DüV+Abfuhr_G'!A:J,9,FALSE),IF(F121="A",VLOOKUP(G121,'Tab 2+3 DüV_A'!A:H,7,FALSE),VLOOKUP(G121,'H&amp;G LfL'!B:U,15,FALSE))))</f>
        <v/>
      </c>
      <c r="Q121" s="921" t="str">
        <f>IF(OR(F121="",G121=""),"",IF(F121="G",VLOOKUP(G121,'Tab 4+5 DüV+Abfuhr_G'!A:J,10,FALSE),IF(F121="A",VLOOKUP(G121,'Tab 2+3 DüV_A'!A:H,8,FALSE),VLOOKUP(G121,'H&amp;G LfL'!B:U,16,FALSE))))</f>
        <v/>
      </c>
      <c r="R121" s="382" t="str">
        <f t="shared" si="29"/>
        <v/>
      </c>
      <c r="S121" s="342"/>
      <c r="T121" s="472" t="str">
        <f>IF(OR(F121="",G121=""),"",IF(OR(S121="",S121="nein",F121="A",F121="HG"),"0",VLOOKUP(S121,Verfrühung!A:B,2,FALSE)))</f>
        <v/>
      </c>
      <c r="U121" s="473" t="str">
        <f>IF(OR(F121="",G121=""),"",IF(F121="G",VLOOKUP(G121,'Tab 4+5 DüV+Abfuhr_G'!A:E,5,FALSE),IF(F121="A",VLOOKUP(G121,'Tab 2+3 DüV_A'!A:L,5,FALSE),VLOOKUP(G121,'H&amp;G LfL'!B:U,11,FALSE))))</f>
        <v/>
      </c>
      <c r="V121" s="349"/>
      <c r="W121" s="245"/>
      <c r="X121" s="343" t="str">
        <f t="shared" si="30"/>
        <v/>
      </c>
      <c r="Y121" s="536"/>
      <c r="Z121" s="481" t="str">
        <f>IF(OR(F121="",G121=""),"",IF(OR(F121="A",F121="HG",Y121=""),"0",-VLOOKUP(Y121,'Tab 4+5 DüV+Abfuhr_G'!A:N,6,FALSE)))</f>
        <v/>
      </c>
      <c r="AA121" s="305"/>
      <c r="AB121" s="304" t="str">
        <f t="shared" si="31"/>
        <v/>
      </c>
      <c r="AC121" s="305"/>
      <c r="AD121" s="481" t="str">
        <f>IF(OR(F121="",G121=""),"",IF(OR(AC121="nein",AC121="",Z121="",AA121="ja",Y121="",F121="A",F121="HG",Y121=""),"0",VLOOKUP(Y121,'Tab 4+5 DüV+Abfuhr_G'!A:G,7,FALSE)))</f>
        <v/>
      </c>
      <c r="AE121" s="541"/>
      <c r="AF121" s="472" t="str">
        <f>IF(OR(F121="",G121=""),"",IF(OR(F121="",G121="",AE121=""),0,IF(AND(F121="G",Y121=""),-VLOOKUP(AE121,'Tab 7 DüV_A-VF'!A:B,2,FALSE),IF(OR(F121="A",F121="HG"),-VLOOKUP(AE121,'Tab 7 DüV_A-VF'!A:B,2,FALSE),0))))</f>
        <v/>
      </c>
      <c r="AG121" s="538"/>
      <c r="AH121" s="475" t="str">
        <f>IF(OR(F121="",G121=""),"",IF(OR(F121="",G121="",AG121=""),0,IF(AND(F121="G",Y121=""),-VLOOKUP(AG121,'Tab 7 DüV_A-ZF'!A:B,2,FALSE),IF(OR(F121="A",F121="HG"),-VLOOKUP(AG121,'Tab 7 DüV_A-ZF'!A:B,2,FALSE),0))))</f>
        <v/>
      </c>
      <c r="AI121" s="348" t="str">
        <f>IF(OR(F121="",G121=""),"",IF('N-Abschlag org. Düngung'!AJ121="",0,'N-Abschlag org. Düngung'!AJ121))</f>
        <v/>
      </c>
      <c r="AJ121" s="329" t="str">
        <f t="shared" si="32"/>
        <v/>
      </c>
      <c r="AK121" s="409" t="str">
        <f t="shared" si="33"/>
        <v/>
      </c>
      <c r="AL121" s="927" t="str">
        <f t="shared" si="34"/>
        <v/>
      </c>
      <c r="AM121" s="237"/>
      <c r="AN121" s="539" t="str">
        <f t="shared" si="35"/>
        <v/>
      </c>
      <c r="AO121" s="276"/>
      <c r="AP121" s="316"/>
      <c r="AQ121" s="316"/>
      <c r="AR121" s="234"/>
      <c r="AS121" s="234"/>
      <c r="AT121" s="234"/>
      <c r="AU121" s="234"/>
      <c r="AW121" s="235"/>
      <c r="BF121" s="235"/>
      <c r="BN121" s="235"/>
    </row>
    <row r="122" spans="1:66" s="145" customFormat="1">
      <c r="A122" s="283"/>
      <c r="B122" s="216"/>
      <c r="C122" s="287" t="str">
        <f>IF(B122="","",VLOOKUP(B122,Schlagliste!B:D,2,FALSE))</f>
        <v/>
      </c>
      <c r="D122" s="286" t="str">
        <f>IF(B122="","",VLOOKUP(B122,Schlagliste!B:D,3,FALSE))</f>
        <v/>
      </c>
      <c r="E122" s="501" t="str">
        <f>IF(B122="","",VLOOKUP(B122,Schlagliste!B:E,4,FALSE))</f>
        <v/>
      </c>
      <c r="F122" s="236"/>
      <c r="G122" s="217"/>
      <c r="H122" s="477" t="str">
        <f>IF(OR(G122="",F122=""),"",IF(AND(C122="ja",LEFT(G122,5)="ZF n."),0,(IF(F122="G",VLOOKUP(G122,'Tab 4+5 DüV+Abfuhr_G'!A:C,3,FALSE),IF(F122="A",VLOOKUP(G122,'Tab 2+3 DüV_A'!A:C,3,FALSE),VLOOKUP(G122,'H&amp;G LfL'!B:U,9,FALSE))))))</f>
        <v/>
      </c>
      <c r="I122" s="243" t="str">
        <f>IF(OR(F122="",G122=""),"",IF(F122="G",VLOOKUP(G122,'Tab 4+5 DüV+Abfuhr_G'!A:D,4,FALSE),IF(F122="A",VLOOKUP(G122,'Tab 2+3 DüV_A'!A:D,4,FALSE),VLOOKUP(G122,'H&amp;G LfL'!B:U,10,FALSE))))</f>
        <v/>
      </c>
      <c r="J122" s="341" t="str">
        <f>IF(OR(F122="",G122=""),"",IF(F122="G",VLOOKUP(G122,'Tab 4+5 DüV+Abfuhr_G'!A:B,2,FALSE),IF(F122="A",VLOOKUP(G122,'Tab 2+3 DüV_A'!A:B,2,FALSE),VLOOKUP(G122,'H&amp;G LfL'!B:X,2,FALSE))))</f>
        <v/>
      </c>
      <c r="K122" s="237"/>
      <c r="L122" s="918" t="str">
        <f t="shared" si="27"/>
        <v/>
      </c>
      <c r="M122" s="919" t="str">
        <f t="shared" si="28"/>
        <v/>
      </c>
      <c r="N122" s="919" t="str">
        <f>IF(OR(F122="",G122=""),"",IF(OR(F122="G",F122="HG"),"",IF(F122="A",VLOOKUP(G122,'Tab 2+3 DüV_A'!A:H,6,FALSE),VLOOKUP(G122,'H&amp;G LfL'!B:U,13,FALSE))))</f>
        <v/>
      </c>
      <c r="O122" s="919" t="str">
        <f>IF(OR(F122="",G122=""),"",IF(F122="G",VLOOKUP(G122,'Tab 4+5 DüV+Abfuhr_G'!A:J,8,FALSE),IF(F122="HG",VLOOKUP(G122,'H&amp;G LfL'!B:U,14,FALSE),"")))</f>
        <v/>
      </c>
      <c r="P122" s="919" t="str">
        <f>IF(OR(F122="",G122=""),"",IF(F122="G",VLOOKUP(G122,'Tab 4+5 DüV+Abfuhr_G'!A:J,9,FALSE),IF(F122="A",VLOOKUP(G122,'Tab 2+3 DüV_A'!A:H,7,FALSE),VLOOKUP(G122,'H&amp;G LfL'!B:U,15,FALSE))))</f>
        <v/>
      </c>
      <c r="Q122" s="921" t="str">
        <f>IF(OR(F122="",G122=""),"",IF(F122="G",VLOOKUP(G122,'Tab 4+5 DüV+Abfuhr_G'!A:J,10,FALSE),IF(F122="A",VLOOKUP(G122,'Tab 2+3 DüV_A'!A:H,8,FALSE),VLOOKUP(G122,'H&amp;G LfL'!B:U,16,FALSE))))</f>
        <v/>
      </c>
      <c r="R122" s="382" t="str">
        <f t="shared" si="29"/>
        <v/>
      </c>
      <c r="S122" s="342"/>
      <c r="T122" s="472" t="str">
        <f>IF(OR(F122="",G122=""),"",IF(OR(S122="",S122="nein",F122="A",F122="HG"),"0",VLOOKUP(S122,Verfrühung!A:B,2,FALSE)))</f>
        <v/>
      </c>
      <c r="U122" s="473" t="str">
        <f>IF(OR(F122="",G122=""),"",IF(F122="G",VLOOKUP(G122,'Tab 4+5 DüV+Abfuhr_G'!A:E,5,FALSE),IF(F122="A",VLOOKUP(G122,'Tab 2+3 DüV_A'!A:L,5,FALSE),VLOOKUP(G122,'H&amp;G LfL'!B:U,11,FALSE))))</f>
        <v/>
      </c>
      <c r="V122" s="349"/>
      <c r="W122" s="245"/>
      <c r="X122" s="343" t="str">
        <f t="shared" si="30"/>
        <v/>
      </c>
      <c r="Y122" s="536"/>
      <c r="Z122" s="481" t="str">
        <f>IF(OR(F122="",G122=""),"",IF(OR(F122="A",F122="HG",Y122=""),"0",-VLOOKUP(Y122,'Tab 4+5 DüV+Abfuhr_G'!A:N,6,FALSE)))</f>
        <v/>
      </c>
      <c r="AA122" s="305"/>
      <c r="AB122" s="304" t="str">
        <f t="shared" si="31"/>
        <v/>
      </c>
      <c r="AC122" s="305"/>
      <c r="AD122" s="481" t="str">
        <f>IF(OR(F122="",G122=""),"",IF(OR(AC122="nein",AC122="",Z122="",AA122="ja",Y122="",F122="A",F122="HG",Y122=""),"0",VLOOKUP(Y122,'Tab 4+5 DüV+Abfuhr_G'!A:G,7,FALSE)))</f>
        <v/>
      </c>
      <c r="AE122" s="541"/>
      <c r="AF122" s="472" t="str">
        <f>IF(OR(F122="",G122=""),"",IF(OR(F122="",G122="",AE122=""),0,IF(AND(F122="G",Y122=""),-VLOOKUP(AE122,'Tab 7 DüV_A-VF'!A:B,2,FALSE),IF(OR(F122="A",F122="HG"),-VLOOKUP(AE122,'Tab 7 DüV_A-VF'!A:B,2,FALSE),0))))</f>
        <v/>
      </c>
      <c r="AG122" s="538"/>
      <c r="AH122" s="475" t="str">
        <f>IF(OR(F122="",G122=""),"",IF(OR(F122="",G122="",AG122=""),0,IF(AND(F122="G",Y122=""),-VLOOKUP(AG122,'Tab 7 DüV_A-ZF'!A:B,2,FALSE),IF(OR(F122="A",F122="HG"),-VLOOKUP(AG122,'Tab 7 DüV_A-ZF'!A:B,2,FALSE),0))))</f>
        <v/>
      </c>
      <c r="AI122" s="348" t="str">
        <f>IF(OR(F122="",G122=""),"",IF('N-Abschlag org. Düngung'!AJ122="",0,'N-Abschlag org. Düngung'!AJ122))</f>
        <v/>
      </c>
      <c r="AJ122" s="329" t="str">
        <f t="shared" si="32"/>
        <v/>
      </c>
      <c r="AK122" s="409" t="str">
        <f t="shared" si="33"/>
        <v/>
      </c>
      <c r="AL122" s="927" t="str">
        <f t="shared" si="34"/>
        <v/>
      </c>
      <c r="AM122" s="237"/>
      <c r="AN122" s="539" t="str">
        <f t="shared" si="35"/>
        <v/>
      </c>
      <c r="AO122" s="276"/>
      <c r="AP122" s="316"/>
      <c r="AQ122" s="316"/>
      <c r="AR122" s="234"/>
      <c r="AS122" s="234"/>
      <c r="AT122" s="234"/>
      <c r="AU122" s="234"/>
      <c r="AW122" s="235"/>
      <c r="BF122" s="235"/>
      <c r="BN122" s="235"/>
    </row>
    <row r="123" spans="1:66" s="145" customFormat="1">
      <c r="A123" s="283"/>
      <c r="B123" s="216"/>
      <c r="C123" s="287" t="str">
        <f>IF(B123="","",VLOOKUP(B123,Schlagliste!B:D,2,FALSE))</f>
        <v/>
      </c>
      <c r="D123" s="286" t="str">
        <f>IF(B123="","",VLOOKUP(B123,Schlagliste!B:D,3,FALSE))</f>
        <v/>
      </c>
      <c r="E123" s="501" t="str">
        <f>IF(B123="","",VLOOKUP(B123,Schlagliste!B:E,4,FALSE))</f>
        <v/>
      </c>
      <c r="F123" s="236"/>
      <c r="G123" s="217"/>
      <c r="H123" s="477" t="str">
        <f>IF(OR(G123="",F123=""),"",IF(AND(C123="ja",LEFT(G123,5)="ZF n."),0,(IF(F123="G",VLOOKUP(G123,'Tab 4+5 DüV+Abfuhr_G'!A:C,3,FALSE),IF(F123="A",VLOOKUP(G123,'Tab 2+3 DüV_A'!A:C,3,FALSE),VLOOKUP(G123,'H&amp;G LfL'!B:U,9,FALSE))))))</f>
        <v/>
      </c>
      <c r="I123" s="243" t="str">
        <f>IF(OR(F123="",G123=""),"",IF(F123="G",VLOOKUP(G123,'Tab 4+5 DüV+Abfuhr_G'!A:D,4,FALSE),IF(F123="A",VLOOKUP(G123,'Tab 2+3 DüV_A'!A:D,4,FALSE),VLOOKUP(G123,'H&amp;G LfL'!B:U,10,FALSE))))</f>
        <v/>
      </c>
      <c r="J123" s="341" t="str">
        <f>IF(OR(F123="",G123=""),"",IF(F123="G",VLOOKUP(G123,'Tab 4+5 DüV+Abfuhr_G'!A:B,2,FALSE),IF(F123="A",VLOOKUP(G123,'Tab 2+3 DüV_A'!A:B,2,FALSE),VLOOKUP(G123,'H&amp;G LfL'!B:X,2,FALSE))))</f>
        <v/>
      </c>
      <c r="K123" s="237"/>
      <c r="L123" s="918" t="str">
        <f t="shared" si="27"/>
        <v/>
      </c>
      <c r="M123" s="919" t="str">
        <f t="shared" si="28"/>
        <v/>
      </c>
      <c r="N123" s="919" t="str">
        <f>IF(OR(F123="",G123=""),"",IF(OR(F123="G",F123="HG"),"",IF(F123="A",VLOOKUP(G123,'Tab 2+3 DüV_A'!A:H,6,FALSE),VLOOKUP(G123,'H&amp;G LfL'!B:U,13,FALSE))))</f>
        <v/>
      </c>
      <c r="O123" s="919" t="str">
        <f>IF(OR(F123="",G123=""),"",IF(F123="G",VLOOKUP(G123,'Tab 4+5 DüV+Abfuhr_G'!A:J,8,FALSE),IF(F123="HG",VLOOKUP(G123,'H&amp;G LfL'!B:U,14,FALSE),"")))</f>
        <v/>
      </c>
      <c r="P123" s="919" t="str">
        <f>IF(OR(F123="",G123=""),"",IF(F123="G",VLOOKUP(G123,'Tab 4+5 DüV+Abfuhr_G'!A:J,9,FALSE),IF(F123="A",VLOOKUP(G123,'Tab 2+3 DüV_A'!A:H,7,FALSE),VLOOKUP(G123,'H&amp;G LfL'!B:U,15,FALSE))))</f>
        <v/>
      </c>
      <c r="Q123" s="921" t="str">
        <f>IF(OR(F123="",G123=""),"",IF(F123="G",VLOOKUP(G123,'Tab 4+5 DüV+Abfuhr_G'!A:J,10,FALSE),IF(F123="A",VLOOKUP(G123,'Tab 2+3 DüV_A'!A:H,8,FALSE),VLOOKUP(G123,'H&amp;G LfL'!B:U,16,FALSE))))</f>
        <v/>
      </c>
      <c r="R123" s="382" t="str">
        <f t="shared" si="29"/>
        <v/>
      </c>
      <c r="S123" s="342"/>
      <c r="T123" s="472" t="str">
        <f>IF(OR(F123="",G123=""),"",IF(OR(S123="",S123="nein",F123="A",F123="HG"),"0",VLOOKUP(S123,Verfrühung!A:B,2,FALSE)))</f>
        <v/>
      </c>
      <c r="U123" s="473" t="str">
        <f>IF(OR(F123="",G123=""),"",IF(F123="G",VLOOKUP(G123,'Tab 4+5 DüV+Abfuhr_G'!A:E,5,FALSE),IF(F123="A",VLOOKUP(G123,'Tab 2+3 DüV_A'!A:L,5,FALSE),VLOOKUP(G123,'H&amp;G LfL'!B:U,11,FALSE))))</f>
        <v/>
      </c>
      <c r="V123" s="349"/>
      <c r="W123" s="245"/>
      <c r="X123" s="343" t="str">
        <f t="shared" si="30"/>
        <v/>
      </c>
      <c r="Y123" s="536"/>
      <c r="Z123" s="481" t="str">
        <f>IF(OR(F123="",G123=""),"",IF(OR(F123="A",F123="HG",Y123=""),"0",-VLOOKUP(Y123,'Tab 4+5 DüV+Abfuhr_G'!A:N,6,FALSE)))</f>
        <v/>
      </c>
      <c r="AA123" s="305"/>
      <c r="AB123" s="304" t="str">
        <f t="shared" si="31"/>
        <v/>
      </c>
      <c r="AC123" s="305"/>
      <c r="AD123" s="481" t="str">
        <f>IF(OR(F123="",G123=""),"",IF(OR(AC123="nein",AC123="",Z123="",AA123="ja",Y123="",F123="A",F123="HG",Y123=""),"0",VLOOKUP(Y123,'Tab 4+5 DüV+Abfuhr_G'!A:G,7,FALSE)))</f>
        <v/>
      </c>
      <c r="AE123" s="541"/>
      <c r="AF123" s="472" t="str">
        <f>IF(OR(F123="",G123=""),"",IF(OR(F123="",G123="",AE123=""),0,IF(AND(F123="G",Y123=""),-VLOOKUP(AE123,'Tab 7 DüV_A-VF'!A:B,2,FALSE),IF(OR(F123="A",F123="HG"),-VLOOKUP(AE123,'Tab 7 DüV_A-VF'!A:B,2,FALSE),0))))</f>
        <v/>
      </c>
      <c r="AG123" s="538"/>
      <c r="AH123" s="475" t="str">
        <f>IF(OR(F123="",G123=""),"",IF(OR(F123="",G123="",AG123=""),0,IF(AND(F123="G",Y123=""),-VLOOKUP(AG123,'Tab 7 DüV_A-ZF'!A:B,2,FALSE),IF(OR(F123="A",F123="HG"),-VLOOKUP(AG123,'Tab 7 DüV_A-ZF'!A:B,2,FALSE),0))))</f>
        <v/>
      </c>
      <c r="AI123" s="348" t="str">
        <f>IF(OR(F123="",G123=""),"",IF('N-Abschlag org. Düngung'!AJ123="",0,'N-Abschlag org. Düngung'!AJ123))</f>
        <v/>
      </c>
      <c r="AJ123" s="329" t="str">
        <f t="shared" si="32"/>
        <v/>
      </c>
      <c r="AK123" s="409" t="str">
        <f t="shared" si="33"/>
        <v/>
      </c>
      <c r="AL123" s="927" t="str">
        <f t="shared" si="34"/>
        <v/>
      </c>
      <c r="AM123" s="237"/>
      <c r="AN123" s="539" t="str">
        <f t="shared" si="35"/>
        <v/>
      </c>
      <c r="AO123" s="276"/>
      <c r="AP123" s="316"/>
      <c r="AQ123" s="316"/>
      <c r="AR123" s="234"/>
      <c r="AS123" s="234"/>
      <c r="AT123" s="234"/>
      <c r="AU123" s="234"/>
      <c r="AW123" s="235"/>
      <c r="BF123" s="235"/>
      <c r="BN123" s="235"/>
    </row>
    <row r="124" spans="1:66" s="145" customFormat="1">
      <c r="A124" s="283"/>
      <c r="B124" s="216"/>
      <c r="C124" s="287" t="str">
        <f>IF(B124="","",VLOOKUP(B124,Schlagliste!B:D,2,FALSE))</f>
        <v/>
      </c>
      <c r="D124" s="286" t="str">
        <f>IF(B124="","",VLOOKUP(B124,Schlagliste!B:D,3,FALSE))</f>
        <v/>
      </c>
      <c r="E124" s="501" t="str">
        <f>IF(B124="","",VLOOKUP(B124,Schlagliste!B:E,4,FALSE))</f>
        <v/>
      </c>
      <c r="F124" s="236"/>
      <c r="G124" s="217"/>
      <c r="H124" s="477" t="str">
        <f>IF(OR(G124="",F124=""),"",IF(AND(C124="ja",LEFT(G124,5)="ZF n."),0,(IF(F124="G",VLOOKUP(G124,'Tab 4+5 DüV+Abfuhr_G'!A:C,3,FALSE),IF(F124="A",VLOOKUP(G124,'Tab 2+3 DüV_A'!A:C,3,FALSE),VLOOKUP(G124,'H&amp;G LfL'!B:U,9,FALSE))))))</f>
        <v/>
      </c>
      <c r="I124" s="243" t="str">
        <f>IF(OR(F124="",G124=""),"",IF(F124="G",VLOOKUP(G124,'Tab 4+5 DüV+Abfuhr_G'!A:D,4,FALSE),IF(F124="A",VLOOKUP(G124,'Tab 2+3 DüV_A'!A:D,4,FALSE),VLOOKUP(G124,'H&amp;G LfL'!B:U,10,FALSE))))</f>
        <v/>
      </c>
      <c r="J124" s="341" t="str">
        <f>IF(OR(F124="",G124=""),"",IF(F124="G",VLOOKUP(G124,'Tab 4+5 DüV+Abfuhr_G'!A:B,2,FALSE),IF(F124="A",VLOOKUP(G124,'Tab 2+3 DüV_A'!A:B,2,FALSE),VLOOKUP(G124,'H&amp;G LfL'!B:X,2,FALSE))))</f>
        <v/>
      </c>
      <c r="K124" s="237"/>
      <c r="L124" s="918" t="str">
        <f t="shared" si="27"/>
        <v/>
      </c>
      <c r="M124" s="919" t="str">
        <f t="shared" si="28"/>
        <v/>
      </c>
      <c r="N124" s="919" t="str">
        <f>IF(OR(F124="",G124=""),"",IF(OR(F124="G",F124="HG"),"",IF(F124="A",VLOOKUP(G124,'Tab 2+3 DüV_A'!A:H,6,FALSE),VLOOKUP(G124,'H&amp;G LfL'!B:U,13,FALSE))))</f>
        <v/>
      </c>
      <c r="O124" s="919" t="str">
        <f>IF(OR(F124="",G124=""),"",IF(F124="G",VLOOKUP(G124,'Tab 4+5 DüV+Abfuhr_G'!A:J,8,FALSE),IF(F124="HG",VLOOKUP(G124,'H&amp;G LfL'!B:U,14,FALSE),"")))</f>
        <v/>
      </c>
      <c r="P124" s="919" t="str">
        <f>IF(OR(F124="",G124=""),"",IF(F124="G",VLOOKUP(G124,'Tab 4+5 DüV+Abfuhr_G'!A:J,9,FALSE),IF(F124="A",VLOOKUP(G124,'Tab 2+3 DüV_A'!A:H,7,FALSE),VLOOKUP(G124,'H&amp;G LfL'!B:U,15,FALSE))))</f>
        <v/>
      </c>
      <c r="Q124" s="921" t="str">
        <f>IF(OR(F124="",G124=""),"",IF(F124="G",VLOOKUP(G124,'Tab 4+5 DüV+Abfuhr_G'!A:J,10,FALSE),IF(F124="A",VLOOKUP(G124,'Tab 2+3 DüV_A'!A:H,8,FALSE),VLOOKUP(G124,'H&amp;G LfL'!B:U,16,FALSE))))</f>
        <v/>
      </c>
      <c r="R124" s="382" t="str">
        <f t="shared" si="29"/>
        <v/>
      </c>
      <c r="S124" s="342"/>
      <c r="T124" s="472" t="str">
        <f>IF(OR(F124="",G124=""),"",IF(OR(S124="",S124="nein",F124="A",F124="HG"),"0",VLOOKUP(S124,Verfrühung!A:B,2,FALSE)))</f>
        <v/>
      </c>
      <c r="U124" s="473" t="str">
        <f>IF(OR(F124="",G124=""),"",IF(F124="G",VLOOKUP(G124,'Tab 4+5 DüV+Abfuhr_G'!A:E,5,FALSE),IF(F124="A",VLOOKUP(G124,'Tab 2+3 DüV_A'!A:L,5,FALSE),VLOOKUP(G124,'H&amp;G LfL'!B:U,11,FALSE))))</f>
        <v/>
      </c>
      <c r="V124" s="349"/>
      <c r="W124" s="245"/>
      <c r="X124" s="343" t="str">
        <f t="shared" si="30"/>
        <v/>
      </c>
      <c r="Y124" s="536"/>
      <c r="Z124" s="481" t="str">
        <f>IF(OR(F124="",G124=""),"",IF(OR(F124="A",F124="HG",Y124=""),"0",-VLOOKUP(Y124,'Tab 4+5 DüV+Abfuhr_G'!A:N,6,FALSE)))</f>
        <v/>
      </c>
      <c r="AA124" s="305"/>
      <c r="AB124" s="304" t="str">
        <f t="shared" si="31"/>
        <v/>
      </c>
      <c r="AC124" s="305"/>
      <c r="AD124" s="481" t="str">
        <f>IF(OR(F124="",G124=""),"",IF(OR(AC124="nein",AC124="",Z124="",AA124="ja",Y124="",F124="A",F124="HG",Y124=""),"0",VLOOKUP(Y124,'Tab 4+5 DüV+Abfuhr_G'!A:G,7,FALSE)))</f>
        <v/>
      </c>
      <c r="AE124" s="541"/>
      <c r="AF124" s="472" t="str">
        <f>IF(OR(F124="",G124=""),"",IF(OR(F124="",G124="",AE124=""),0,IF(AND(F124="G",Y124=""),-VLOOKUP(AE124,'Tab 7 DüV_A-VF'!A:B,2,FALSE),IF(OR(F124="A",F124="HG"),-VLOOKUP(AE124,'Tab 7 DüV_A-VF'!A:B,2,FALSE),0))))</f>
        <v/>
      </c>
      <c r="AG124" s="538"/>
      <c r="AH124" s="475" t="str">
        <f>IF(OR(F124="",G124=""),"",IF(OR(F124="",G124="",AG124=""),0,IF(AND(F124="G",Y124=""),-VLOOKUP(AG124,'Tab 7 DüV_A-ZF'!A:B,2,FALSE),IF(OR(F124="A",F124="HG"),-VLOOKUP(AG124,'Tab 7 DüV_A-ZF'!A:B,2,FALSE),0))))</f>
        <v/>
      </c>
      <c r="AI124" s="348" t="str">
        <f>IF(OR(F124="",G124=""),"",IF('N-Abschlag org. Düngung'!AJ124="",0,'N-Abschlag org. Düngung'!AJ124))</f>
        <v/>
      </c>
      <c r="AJ124" s="329" t="str">
        <f t="shared" si="32"/>
        <v/>
      </c>
      <c r="AK124" s="409" t="str">
        <f t="shared" si="33"/>
        <v/>
      </c>
      <c r="AL124" s="927" t="str">
        <f t="shared" si="34"/>
        <v/>
      </c>
      <c r="AM124" s="237"/>
      <c r="AN124" s="539" t="str">
        <f t="shared" si="35"/>
        <v/>
      </c>
      <c r="AO124" s="276"/>
      <c r="AP124" s="316"/>
      <c r="AQ124" s="316"/>
      <c r="AR124" s="234"/>
      <c r="AS124" s="234"/>
      <c r="AT124" s="234"/>
      <c r="AU124" s="234"/>
      <c r="AW124" s="235"/>
      <c r="BF124" s="235"/>
      <c r="BN124" s="235"/>
    </row>
    <row r="125" spans="1:66" s="145" customFormat="1">
      <c r="A125" s="283"/>
      <c r="B125" s="216"/>
      <c r="C125" s="287" t="str">
        <f>IF(B125="","",VLOOKUP(B125,Schlagliste!B:D,2,FALSE))</f>
        <v/>
      </c>
      <c r="D125" s="286" t="str">
        <f>IF(B125="","",VLOOKUP(B125,Schlagliste!B:D,3,FALSE))</f>
        <v/>
      </c>
      <c r="E125" s="501" t="str">
        <f>IF(B125="","",VLOOKUP(B125,Schlagliste!B:E,4,FALSE))</f>
        <v/>
      </c>
      <c r="F125" s="236"/>
      <c r="G125" s="217"/>
      <c r="H125" s="477" t="str">
        <f>IF(OR(G125="",F125=""),"",IF(AND(C125="ja",LEFT(G125,5)="ZF n."),0,(IF(F125="G",VLOOKUP(G125,'Tab 4+5 DüV+Abfuhr_G'!A:C,3,FALSE),IF(F125="A",VLOOKUP(G125,'Tab 2+3 DüV_A'!A:C,3,FALSE),VLOOKUP(G125,'H&amp;G LfL'!B:U,9,FALSE))))))</f>
        <v/>
      </c>
      <c r="I125" s="243" t="str">
        <f>IF(OR(F125="",G125=""),"",IF(F125="G",VLOOKUP(G125,'Tab 4+5 DüV+Abfuhr_G'!A:D,4,FALSE),IF(F125="A",VLOOKUP(G125,'Tab 2+3 DüV_A'!A:D,4,FALSE),VLOOKUP(G125,'H&amp;G LfL'!B:U,10,FALSE))))</f>
        <v/>
      </c>
      <c r="J125" s="341" t="str">
        <f>IF(OR(F125="",G125=""),"",IF(F125="G",VLOOKUP(G125,'Tab 4+5 DüV+Abfuhr_G'!A:B,2,FALSE),IF(F125="A",VLOOKUP(G125,'Tab 2+3 DüV_A'!A:B,2,FALSE),VLOOKUP(G125,'H&amp;G LfL'!B:X,2,FALSE))))</f>
        <v/>
      </c>
      <c r="K125" s="237"/>
      <c r="L125" s="918" t="str">
        <f t="shared" si="27"/>
        <v/>
      </c>
      <c r="M125" s="919" t="str">
        <f t="shared" si="28"/>
        <v/>
      </c>
      <c r="N125" s="919" t="str">
        <f>IF(OR(F125="",G125=""),"",IF(OR(F125="G",F125="HG"),"",IF(F125="A",VLOOKUP(G125,'Tab 2+3 DüV_A'!A:H,6,FALSE),VLOOKUP(G125,'H&amp;G LfL'!B:U,13,FALSE))))</f>
        <v/>
      </c>
      <c r="O125" s="919" t="str">
        <f>IF(OR(F125="",G125=""),"",IF(F125="G",VLOOKUP(G125,'Tab 4+5 DüV+Abfuhr_G'!A:J,8,FALSE),IF(F125="HG",VLOOKUP(G125,'H&amp;G LfL'!B:U,14,FALSE),"")))</f>
        <v/>
      </c>
      <c r="P125" s="919" t="str">
        <f>IF(OR(F125="",G125=""),"",IF(F125="G",VLOOKUP(G125,'Tab 4+5 DüV+Abfuhr_G'!A:J,9,FALSE),IF(F125="A",VLOOKUP(G125,'Tab 2+3 DüV_A'!A:H,7,FALSE),VLOOKUP(G125,'H&amp;G LfL'!B:U,15,FALSE))))</f>
        <v/>
      </c>
      <c r="Q125" s="921" t="str">
        <f>IF(OR(F125="",G125=""),"",IF(F125="G",VLOOKUP(G125,'Tab 4+5 DüV+Abfuhr_G'!A:J,10,FALSE),IF(F125="A",VLOOKUP(G125,'Tab 2+3 DüV_A'!A:H,8,FALSE),VLOOKUP(G125,'H&amp;G LfL'!B:U,16,FALSE))))</f>
        <v/>
      </c>
      <c r="R125" s="382" t="str">
        <f t="shared" si="29"/>
        <v/>
      </c>
      <c r="S125" s="342"/>
      <c r="T125" s="472" t="str">
        <f>IF(OR(F125="",G125=""),"",IF(OR(S125="",S125="nein",F125="A",F125="HG"),"0",VLOOKUP(S125,Verfrühung!A:B,2,FALSE)))</f>
        <v/>
      </c>
      <c r="U125" s="473" t="str">
        <f>IF(OR(F125="",G125=""),"",IF(F125="G",VLOOKUP(G125,'Tab 4+5 DüV+Abfuhr_G'!A:E,5,FALSE),IF(F125="A",VLOOKUP(G125,'Tab 2+3 DüV_A'!A:L,5,FALSE),VLOOKUP(G125,'H&amp;G LfL'!B:U,11,FALSE))))</f>
        <v/>
      </c>
      <c r="V125" s="349"/>
      <c r="W125" s="245"/>
      <c r="X125" s="343" t="str">
        <f t="shared" si="30"/>
        <v/>
      </c>
      <c r="Y125" s="536"/>
      <c r="Z125" s="481" t="str">
        <f>IF(OR(F125="",G125=""),"",IF(OR(F125="A",F125="HG",Y125=""),"0",-VLOOKUP(Y125,'Tab 4+5 DüV+Abfuhr_G'!A:N,6,FALSE)))</f>
        <v/>
      </c>
      <c r="AA125" s="305"/>
      <c r="AB125" s="304" t="str">
        <f t="shared" si="31"/>
        <v/>
      </c>
      <c r="AC125" s="305"/>
      <c r="AD125" s="481" t="str">
        <f>IF(OR(F125="",G125=""),"",IF(OR(AC125="nein",AC125="",Z125="",AA125="ja",Y125="",F125="A",F125="HG",Y125=""),"0",VLOOKUP(Y125,'Tab 4+5 DüV+Abfuhr_G'!A:G,7,FALSE)))</f>
        <v/>
      </c>
      <c r="AE125" s="541"/>
      <c r="AF125" s="472" t="str">
        <f>IF(OR(F125="",G125=""),"",IF(OR(F125="",G125="",AE125=""),0,IF(AND(F125="G",Y125=""),-VLOOKUP(AE125,'Tab 7 DüV_A-VF'!A:B,2,FALSE),IF(OR(F125="A",F125="HG"),-VLOOKUP(AE125,'Tab 7 DüV_A-VF'!A:B,2,FALSE),0))))</f>
        <v/>
      </c>
      <c r="AG125" s="538"/>
      <c r="AH125" s="475" t="str">
        <f>IF(OR(F125="",G125=""),"",IF(OR(F125="",G125="",AG125=""),0,IF(AND(F125="G",Y125=""),-VLOOKUP(AG125,'Tab 7 DüV_A-ZF'!A:B,2,FALSE),IF(OR(F125="A",F125="HG"),-VLOOKUP(AG125,'Tab 7 DüV_A-ZF'!A:B,2,FALSE),0))))</f>
        <v/>
      </c>
      <c r="AI125" s="348" t="str">
        <f>IF(OR(F125="",G125=""),"",IF('N-Abschlag org. Düngung'!AJ125="",0,'N-Abschlag org. Düngung'!AJ125))</f>
        <v/>
      </c>
      <c r="AJ125" s="329" t="str">
        <f t="shared" si="32"/>
        <v/>
      </c>
      <c r="AK125" s="409" t="str">
        <f t="shared" si="33"/>
        <v/>
      </c>
      <c r="AL125" s="927" t="str">
        <f t="shared" si="34"/>
        <v/>
      </c>
      <c r="AM125" s="237"/>
      <c r="AN125" s="539" t="str">
        <f t="shared" si="35"/>
        <v/>
      </c>
      <c r="AO125" s="276"/>
      <c r="AP125" s="316"/>
      <c r="AQ125" s="316"/>
      <c r="AR125" s="234"/>
      <c r="AS125" s="234"/>
      <c r="AT125" s="234"/>
      <c r="AU125" s="234"/>
      <c r="AW125" s="235"/>
      <c r="BF125" s="235"/>
      <c r="BN125" s="235"/>
    </row>
    <row r="126" spans="1:66" s="145" customFormat="1">
      <c r="A126" s="283"/>
      <c r="B126" s="216"/>
      <c r="C126" s="287" t="str">
        <f>IF(B126="","",VLOOKUP(B126,Schlagliste!B:D,2,FALSE))</f>
        <v/>
      </c>
      <c r="D126" s="286" t="str">
        <f>IF(B126="","",VLOOKUP(B126,Schlagliste!B:D,3,FALSE))</f>
        <v/>
      </c>
      <c r="E126" s="501" t="str">
        <f>IF(B126="","",VLOOKUP(B126,Schlagliste!B:E,4,FALSE))</f>
        <v/>
      </c>
      <c r="F126" s="236"/>
      <c r="G126" s="217"/>
      <c r="H126" s="477" t="str">
        <f>IF(OR(G126="",F126=""),"",IF(AND(C126="ja",LEFT(G126,5)="ZF n."),0,(IF(F126="G",VLOOKUP(G126,'Tab 4+5 DüV+Abfuhr_G'!A:C,3,FALSE),IF(F126="A",VLOOKUP(G126,'Tab 2+3 DüV_A'!A:C,3,FALSE),VLOOKUP(G126,'H&amp;G LfL'!B:U,9,FALSE))))))</f>
        <v/>
      </c>
      <c r="I126" s="243" t="str">
        <f>IF(OR(F126="",G126=""),"",IF(F126="G",VLOOKUP(G126,'Tab 4+5 DüV+Abfuhr_G'!A:D,4,FALSE),IF(F126="A",VLOOKUP(G126,'Tab 2+3 DüV_A'!A:D,4,FALSE),VLOOKUP(G126,'H&amp;G LfL'!B:U,10,FALSE))))</f>
        <v/>
      </c>
      <c r="J126" s="341" t="str">
        <f>IF(OR(F126="",G126=""),"",IF(F126="G",VLOOKUP(G126,'Tab 4+5 DüV+Abfuhr_G'!A:B,2,FALSE),IF(F126="A",VLOOKUP(G126,'Tab 2+3 DüV_A'!A:B,2,FALSE),VLOOKUP(G126,'H&amp;G LfL'!B:X,2,FALSE))))</f>
        <v/>
      </c>
      <c r="K126" s="237"/>
      <c r="L126" s="918" t="str">
        <f t="shared" si="27"/>
        <v/>
      </c>
      <c r="M126" s="919" t="str">
        <f t="shared" si="28"/>
        <v/>
      </c>
      <c r="N126" s="919" t="str">
        <f>IF(OR(F126="",G126=""),"",IF(OR(F126="G",F126="HG"),"",IF(F126="A",VLOOKUP(G126,'Tab 2+3 DüV_A'!A:H,6,FALSE),VLOOKUP(G126,'H&amp;G LfL'!B:U,13,FALSE))))</f>
        <v/>
      </c>
      <c r="O126" s="919" t="str">
        <f>IF(OR(F126="",G126=""),"",IF(F126="G",VLOOKUP(G126,'Tab 4+5 DüV+Abfuhr_G'!A:J,8,FALSE),IF(F126="HG",VLOOKUP(G126,'H&amp;G LfL'!B:U,14,FALSE),"")))</f>
        <v/>
      </c>
      <c r="P126" s="919" t="str">
        <f>IF(OR(F126="",G126=""),"",IF(F126="G",VLOOKUP(G126,'Tab 4+5 DüV+Abfuhr_G'!A:J,9,FALSE),IF(F126="A",VLOOKUP(G126,'Tab 2+3 DüV_A'!A:H,7,FALSE),VLOOKUP(G126,'H&amp;G LfL'!B:U,15,FALSE))))</f>
        <v/>
      </c>
      <c r="Q126" s="921" t="str">
        <f>IF(OR(F126="",G126=""),"",IF(F126="G",VLOOKUP(G126,'Tab 4+5 DüV+Abfuhr_G'!A:J,10,FALSE),IF(F126="A",VLOOKUP(G126,'Tab 2+3 DüV_A'!A:H,8,FALSE),VLOOKUP(G126,'H&amp;G LfL'!B:U,16,FALSE))))</f>
        <v/>
      </c>
      <c r="R126" s="382" t="str">
        <f t="shared" si="29"/>
        <v/>
      </c>
      <c r="S126" s="342"/>
      <c r="T126" s="472" t="str">
        <f>IF(OR(F126="",G126=""),"",IF(OR(S126="",S126="nein",F126="A",F126="HG"),"0",VLOOKUP(S126,Verfrühung!A:B,2,FALSE)))</f>
        <v/>
      </c>
      <c r="U126" s="473" t="str">
        <f>IF(OR(F126="",G126=""),"",IF(F126="G",VLOOKUP(G126,'Tab 4+5 DüV+Abfuhr_G'!A:E,5,FALSE),IF(F126="A",VLOOKUP(G126,'Tab 2+3 DüV_A'!A:L,5,FALSE),VLOOKUP(G126,'H&amp;G LfL'!B:U,11,FALSE))))</f>
        <v/>
      </c>
      <c r="V126" s="349"/>
      <c r="W126" s="245"/>
      <c r="X126" s="343" t="str">
        <f t="shared" si="30"/>
        <v/>
      </c>
      <c r="Y126" s="536"/>
      <c r="Z126" s="481" t="str">
        <f>IF(OR(F126="",G126=""),"",IF(OR(F126="A",F126="HG",Y126=""),"0",-VLOOKUP(Y126,'Tab 4+5 DüV+Abfuhr_G'!A:N,6,FALSE)))</f>
        <v/>
      </c>
      <c r="AA126" s="305"/>
      <c r="AB126" s="304" t="str">
        <f t="shared" si="31"/>
        <v/>
      </c>
      <c r="AC126" s="305"/>
      <c r="AD126" s="481" t="str">
        <f>IF(OR(F126="",G126=""),"",IF(OR(AC126="nein",AC126="",Z126="",AA126="ja",Y126="",F126="A",F126="HG",Y126=""),"0",VLOOKUP(Y126,'Tab 4+5 DüV+Abfuhr_G'!A:G,7,FALSE)))</f>
        <v/>
      </c>
      <c r="AE126" s="541"/>
      <c r="AF126" s="472" t="str">
        <f>IF(OR(F126="",G126=""),"",IF(OR(F126="",G126="",AE126=""),0,IF(AND(F126="G",Y126=""),-VLOOKUP(AE126,'Tab 7 DüV_A-VF'!A:B,2,FALSE),IF(OR(F126="A",F126="HG"),-VLOOKUP(AE126,'Tab 7 DüV_A-VF'!A:B,2,FALSE),0))))</f>
        <v/>
      </c>
      <c r="AG126" s="538"/>
      <c r="AH126" s="475" t="str">
        <f>IF(OR(F126="",G126=""),"",IF(OR(F126="",G126="",AG126=""),0,IF(AND(F126="G",Y126=""),-VLOOKUP(AG126,'Tab 7 DüV_A-ZF'!A:B,2,FALSE),IF(OR(F126="A",F126="HG"),-VLOOKUP(AG126,'Tab 7 DüV_A-ZF'!A:B,2,FALSE),0))))</f>
        <v/>
      </c>
      <c r="AI126" s="348" t="str">
        <f>IF(OR(F126="",G126=""),"",IF('N-Abschlag org. Düngung'!AJ126="",0,'N-Abschlag org. Düngung'!AJ126))</f>
        <v/>
      </c>
      <c r="AJ126" s="329" t="str">
        <f t="shared" si="32"/>
        <v/>
      </c>
      <c r="AK126" s="409" t="str">
        <f t="shared" si="33"/>
        <v/>
      </c>
      <c r="AL126" s="927" t="str">
        <f t="shared" si="34"/>
        <v/>
      </c>
      <c r="AM126" s="237"/>
      <c r="AN126" s="539" t="str">
        <f t="shared" si="35"/>
        <v/>
      </c>
      <c r="AO126" s="276"/>
      <c r="AP126" s="316"/>
      <c r="AQ126" s="316"/>
      <c r="AR126" s="234"/>
      <c r="AS126" s="234"/>
      <c r="AT126" s="234"/>
      <c r="AU126" s="234"/>
      <c r="AW126" s="235"/>
      <c r="BF126" s="235"/>
      <c r="BN126" s="235"/>
    </row>
    <row r="127" spans="1:66" s="145" customFormat="1">
      <c r="A127" s="283"/>
      <c r="B127" s="216"/>
      <c r="C127" s="287" t="str">
        <f>IF(B127="","",VLOOKUP(B127,Schlagliste!B:D,2,FALSE))</f>
        <v/>
      </c>
      <c r="D127" s="286" t="str">
        <f>IF(B127="","",VLOOKUP(B127,Schlagliste!B:D,3,FALSE))</f>
        <v/>
      </c>
      <c r="E127" s="501" t="str">
        <f>IF(B127="","",VLOOKUP(B127,Schlagliste!B:E,4,FALSE))</f>
        <v/>
      </c>
      <c r="F127" s="236"/>
      <c r="G127" s="217"/>
      <c r="H127" s="477" t="str">
        <f>IF(OR(G127="",F127=""),"",IF(AND(C127="ja",LEFT(G127,5)="ZF n."),0,(IF(F127="G",VLOOKUP(G127,'Tab 4+5 DüV+Abfuhr_G'!A:C,3,FALSE),IF(F127="A",VLOOKUP(G127,'Tab 2+3 DüV_A'!A:C,3,FALSE),VLOOKUP(G127,'H&amp;G LfL'!B:U,9,FALSE))))))</f>
        <v/>
      </c>
      <c r="I127" s="243" t="str">
        <f>IF(OR(F127="",G127=""),"",IF(F127="G",VLOOKUP(G127,'Tab 4+5 DüV+Abfuhr_G'!A:D,4,FALSE),IF(F127="A",VLOOKUP(G127,'Tab 2+3 DüV_A'!A:D,4,FALSE),VLOOKUP(G127,'H&amp;G LfL'!B:U,10,FALSE))))</f>
        <v/>
      </c>
      <c r="J127" s="341" t="str">
        <f>IF(OR(F127="",G127=""),"",IF(F127="G",VLOOKUP(G127,'Tab 4+5 DüV+Abfuhr_G'!A:B,2,FALSE),IF(F127="A",VLOOKUP(G127,'Tab 2+3 DüV_A'!A:B,2,FALSE),VLOOKUP(G127,'H&amp;G LfL'!B:X,2,FALSE))))</f>
        <v/>
      </c>
      <c r="K127" s="237"/>
      <c r="L127" s="918" t="str">
        <f t="shared" si="27"/>
        <v/>
      </c>
      <c r="M127" s="919" t="str">
        <f t="shared" si="28"/>
        <v/>
      </c>
      <c r="N127" s="919" t="str">
        <f>IF(OR(F127="",G127=""),"",IF(OR(F127="G",F127="HG"),"",IF(F127="A",VLOOKUP(G127,'Tab 2+3 DüV_A'!A:H,6,FALSE),VLOOKUP(G127,'H&amp;G LfL'!B:U,13,FALSE))))</f>
        <v/>
      </c>
      <c r="O127" s="919" t="str">
        <f>IF(OR(F127="",G127=""),"",IF(F127="G",VLOOKUP(G127,'Tab 4+5 DüV+Abfuhr_G'!A:J,8,FALSE),IF(F127="HG",VLOOKUP(G127,'H&amp;G LfL'!B:U,14,FALSE),"")))</f>
        <v/>
      </c>
      <c r="P127" s="919" t="str">
        <f>IF(OR(F127="",G127=""),"",IF(F127="G",VLOOKUP(G127,'Tab 4+5 DüV+Abfuhr_G'!A:J,9,FALSE),IF(F127="A",VLOOKUP(G127,'Tab 2+3 DüV_A'!A:H,7,FALSE),VLOOKUP(G127,'H&amp;G LfL'!B:U,15,FALSE))))</f>
        <v/>
      </c>
      <c r="Q127" s="921" t="str">
        <f>IF(OR(F127="",G127=""),"",IF(F127="G",VLOOKUP(G127,'Tab 4+5 DüV+Abfuhr_G'!A:J,10,FALSE),IF(F127="A",VLOOKUP(G127,'Tab 2+3 DüV_A'!A:H,8,FALSE),VLOOKUP(G127,'H&amp;G LfL'!B:U,16,FALSE))))</f>
        <v/>
      </c>
      <c r="R127" s="382" t="str">
        <f t="shared" si="29"/>
        <v/>
      </c>
      <c r="S127" s="342"/>
      <c r="T127" s="472" t="str">
        <f>IF(OR(F127="",G127=""),"",IF(OR(S127="",S127="nein",F127="A",F127="HG"),"0",VLOOKUP(S127,Verfrühung!A:B,2,FALSE)))</f>
        <v/>
      </c>
      <c r="U127" s="473" t="str">
        <f>IF(OR(F127="",G127=""),"",IF(F127="G",VLOOKUP(G127,'Tab 4+5 DüV+Abfuhr_G'!A:E,5,FALSE),IF(F127="A",VLOOKUP(G127,'Tab 2+3 DüV_A'!A:L,5,FALSE),VLOOKUP(G127,'H&amp;G LfL'!B:U,11,FALSE))))</f>
        <v/>
      </c>
      <c r="V127" s="349"/>
      <c r="W127" s="245"/>
      <c r="X127" s="343" t="str">
        <f t="shared" si="30"/>
        <v/>
      </c>
      <c r="Y127" s="536"/>
      <c r="Z127" s="481" t="str">
        <f>IF(OR(F127="",G127=""),"",IF(OR(F127="A",F127="HG",Y127=""),"0",-VLOOKUP(Y127,'Tab 4+5 DüV+Abfuhr_G'!A:N,6,FALSE)))</f>
        <v/>
      </c>
      <c r="AA127" s="305"/>
      <c r="AB127" s="304" t="str">
        <f t="shared" si="31"/>
        <v/>
      </c>
      <c r="AC127" s="305"/>
      <c r="AD127" s="481" t="str">
        <f>IF(OR(F127="",G127=""),"",IF(OR(AC127="nein",AC127="",Z127="",AA127="ja",Y127="",F127="A",F127="HG",Y127=""),"0",VLOOKUP(Y127,'Tab 4+5 DüV+Abfuhr_G'!A:G,7,FALSE)))</f>
        <v/>
      </c>
      <c r="AE127" s="541"/>
      <c r="AF127" s="472" t="str">
        <f>IF(OR(F127="",G127=""),"",IF(OR(F127="",G127="",AE127=""),0,IF(AND(F127="G",Y127=""),-VLOOKUP(AE127,'Tab 7 DüV_A-VF'!A:B,2,FALSE),IF(OR(F127="A",F127="HG"),-VLOOKUP(AE127,'Tab 7 DüV_A-VF'!A:B,2,FALSE),0))))</f>
        <v/>
      </c>
      <c r="AG127" s="538"/>
      <c r="AH127" s="475" t="str">
        <f>IF(OR(F127="",G127=""),"",IF(OR(F127="",G127="",AG127=""),0,IF(AND(F127="G",Y127=""),-VLOOKUP(AG127,'Tab 7 DüV_A-ZF'!A:B,2,FALSE),IF(OR(F127="A",F127="HG"),-VLOOKUP(AG127,'Tab 7 DüV_A-ZF'!A:B,2,FALSE),0))))</f>
        <v/>
      </c>
      <c r="AI127" s="348" t="str">
        <f>IF(OR(F127="",G127=""),"",IF('N-Abschlag org. Düngung'!AJ127="",0,'N-Abschlag org. Düngung'!AJ127))</f>
        <v/>
      </c>
      <c r="AJ127" s="329" t="str">
        <f t="shared" si="32"/>
        <v/>
      </c>
      <c r="AK127" s="409" t="str">
        <f t="shared" si="33"/>
        <v/>
      </c>
      <c r="AL127" s="927" t="str">
        <f t="shared" si="34"/>
        <v/>
      </c>
      <c r="AM127" s="237"/>
      <c r="AN127" s="539" t="str">
        <f t="shared" si="35"/>
        <v/>
      </c>
      <c r="AO127" s="276"/>
      <c r="AP127" s="316"/>
      <c r="AQ127" s="316"/>
      <c r="AR127" s="234"/>
      <c r="AS127" s="234"/>
      <c r="AT127" s="234"/>
      <c r="AU127" s="234"/>
      <c r="AW127" s="235"/>
      <c r="BF127" s="235"/>
      <c r="BN127" s="235"/>
    </row>
    <row r="128" spans="1:66" s="145" customFormat="1">
      <c r="A128" s="283"/>
      <c r="B128" s="216"/>
      <c r="C128" s="287" t="str">
        <f>IF(B128="","",VLOOKUP(B128,Schlagliste!B:D,2,FALSE))</f>
        <v/>
      </c>
      <c r="D128" s="286" t="str">
        <f>IF(B128="","",VLOOKUP(B128,Schlagliste!B:D,3,FALSE))</f>
        <v/>
      </c>
      <c r="E128" s="501" t="str">
        <f>IF(B128="","",VLOOKUP(B128,Schlagliste!B:E,4,FALSE))</f>
        <v/>
      </c>
      <c r="F128" s="236"/>
      <c r="G128" s="217"/>
      <c r="H128" s="477" t="str">
        <f>IF(OR(G128="",F128=""),"",IF(AND(C128="ja",LEFT(G128,5)="ZF n."),0,(IF(F128="G",VLOOKUP(G128,'Tab 4+5 DüV+Abfuhr_G'!A:C,3,FALSE),IF(F128="A",VLOOKUP(G128,'Tab 2+3 DüV_A'!A:C,3,FALSE),VLOOKUP(G128,'H&amp;G LfL'!B:U,9,FALSE))))))</f>
        <v/>
      </c>
      <c r="I128" s="243" t="str">
        <f>IF(OR(F128="",G128=""),"",IF(F128="G",VLOOKUP(G128,'Tab 4+5 DüV+Abfuhr_G'!A:D,4,FALSE),IF(F128="A",VLOOKUP(G128,'Tab 2+3 DüV_A'!A:D,4,FALSE),VLOOKUP(G128,'H&amp;G LfL'!B:U,10,FALSE))))</f>
        <v/>
      </c>
      <c r="J128" s="341" t="str">
        <f>IF(OR(F128="",G128=""),"",IF(F128="G",VLOOKUP(G128,'Tab 4+5 DüV+Abfuhr_G'!A:B,2,FALSE),IF(F128="A",VLOOKUP(G128,'Tab 2+3 DüV_A'!A:B,2,FALSE),VLOOKUP(G128,'H&amp;G LfL'!B:X,2,FALSE))))</f>
        <v/>
      </c>
      <c r="K128" s="237"/>
      <c r="L128" s="918" t="str">
        <f t="shared" si="27"/>
        <v/>
      </c>
      <c r="M128" s="919" t="str">
        <f t="shared" si="28"/>
        <v/>
      </c>
      <c r="N128" s="919" t="str">
        <f>IF(OR(F128="",G128=""),"",IF(OR(F128="G",F128="HG"),"",IF(F128="A",VLOOKUP(G128,'Tab 2+3 DüV_A'!A:H,6,FALSE),VLOOKUP(G128,'H&amp;G LfL'!B:U,13,FALSE))))</f>
        <v/>
      </c>
      <c r="O128" s="919" t="str">
        <f>IF(OR(F128="",G128=""),"",IF(F128="G",VLOOKUP(G128,'Tab 4+5 DüV+Abfuhr_G'!A:J,8,FALSE),IF(F128="HG",VLOOKUP(G128,'H&amp;G LfL'!B:U,14,FALSE),"")))</f>
        <v/>
      </c>
      <c r="P128" s="919" t="str">
        <f>IF(OR(F128="",G128=""),"",IF(F128="G",VLOOKUP(G128,'Tab 4+5 DüV+Abfuhr_G'!A:J,9,FALSE),IF(F128="A",VLOOKUP(G128,'Tab 2+3 DüV_A'!A:H,7,FALSE),VLOOKUP(G128,'H&amp;G LfL'!B:U,15,FALSE))))</f>
        <v/>
      </c>
      <c r="Q128" s="921" t="str">
        <f>IF(OR(F128="",G128=""),"",IF(F128="G",VLOOKUP(G128,'Tab 4+5 DüV+Abfuhr_G'!A:J,10,FALSE),IF(F128="A",VLOOKUP(G128,'Tab 2+3 DüV_A'!A:H,8,FALSE),VLOOKUP(G128,'H&amp;G LfL'!B:U,16,FALSE))))</f>
        <v/>
      </c>
      <c r="R128" s="382" t="str">
        <f t="shared" si="29"/>
        <v/>
      </c>
      <c r="S128" s="342"/>
      <c r="T128" s="472" t="str">
        <f>IF(OR(F128="",G128=""),"",IF(OR(S128="",S128="nein",F128="A",F128="HG"),"0",VLOOKUP(S128,Verfrühung!A:B,2,FALSE)))</f>
        <v/>
      </c>
      <c r="U128" s="473" t="str">
        <f>IF(OR(F128="",G128=""),"",IF(F128="G",VLOOKUP(G128,'Tab 4+5 DüV+Abfuhr_G'!A:E,5,FALSE),IF(F128="A",VLOOKUP(G128,'Tab 2+3 DüV_A'!A:L,5,FALSE),VLOOKUP(G128,'H&amp;G LfL'!B:U,11,FALSE))))</f>
        <v/>
      </c>
      <c r="V128" s="349"/>
      <c r="W128" s="245"/>
      <c r="X128" s="343" t="str">
        <f t="shared" si="30"/>
        <v/>
      </c>
      <c r="Y128" s="536"/>
      <c r="Z128" s="481" t="str">
        <f>IF(OR(F128="",G128=""),"",IF(OR(F128="A",F128="HG",Y128=""),"0",-VLOOKUP(Y128,'Tab 4+5 DüV+Abfuhr_G'!A:N,6,FALSE)))</f>
        <v/>
      </c>
      <c r="AA128" s="305"/>
      <c r="AB128" s="304" t="str">
        <f t="shared" si="31"/>
        <v/>
      </c>
      <c r="AC128" s="305"/>
      <c r="AD128" s="481" t="str">
        <f>IF(OR(F128="",G128=""),"",IF(OR(AC128="nein",AC128="",Z128="",AA128="ja",Y128="",F128="A",F128="HG",Y128=""),"0",VLOOKUP(Y128,'Tab 4+5 DüV+Abfuhr_G'!A:G,7,FALSE)))</f>
        <v/>
      </c>
      <c r="AE128" s="541"/>
      <c r="AF128" s="472" t="str">
        <f>IF(OR(F128="",G128=""),"",IF(OR(F128="",G128="",AE128=""),0,IF(AND(F128="G",Y128=""),-VLOOKUP(AE128,'Tab 7 DüV_A-VF'!A:B,2,FALSE),IF(OR(F128="A",F128="HG"),-VLOOKUP(AE128,'Tab 7 DüV_A-VF'!A:B,2,FALSE),0))))</f>
        <v/>
      </c>
      <c r="AG128" s="538"/>
      <c r="AH128" s="475" t="str">
        <f>IF(OR(F128="",G128=""),"",IF(OR(F128="",G128="",AG128=""),0,IF(AND(F128="G",Y128=""),-VLOOKUP(AG128,'Tab 7 DüV_A-ZF'!A:B,2,FALSE),IF(OR(F128="A",F128="HG"),-VLOOKUP(AG128,'Tab 7 DüV_A-ZF'!A:B,2,FALSE),0))))</f>
        <v/>
      </c>
      <c r="AI128" s="348" t="str">
        <f>IF(OR(F128="",G128=""),"",IF('N-Abschlag org. Düngung'!AJ128="",0,'N-Abschlag org. Düngung'!AJ128))</f>
        <v/>
      </c>
      <c r="AJ128" s="329" t="str">
        <f t="shared" si="32"/>
        <v/>
      </c>
      <c r="AK128" s="409" t="str">
        <f t="shared" si="33"/>
        <v/>
      </c>
      <c r="AL128" s="927" t="str">
        <f t="shared" si="34"/>
        <v/>
      </c>
      <c r="AM128" s="237"/>
      <c r="AN128" s="539" t="str">
        <f t="shared" si="35"/>
        <v/>
      </c>
      <c r="AO128" s="276"/>
      <c r="AP128" s="316"/>
      <c r="AQ128" s="316"/>
      <c r="AR128" s="234"/>
      <c r="AS128" s="234"/>
      <c r="AT128" s="234"/>
      <c r="AU128" s="234"/>
      <c r="AW128" s="235"/>
      <c r="BF128" s="235"/>
      <c r="BN128" s="235"/>
    </row>
    <row r="129" spans="1:66" s="145" customFormat="1">
      <c r="A129" s="283"/>
      <c r="B129" s="216"/>
      <c r="C129" s="287" t="str">
        <f>IF(B129="","",VLOOKUP(B129,Schlagliste!B:D,2,FALSE))</f>
        <v/>
      </c>
      <c r="D129" s="286" t="str">
        <f>IF(B129="","",VLOOKUP(B129,Schlagliste!B:D,3,FALSE))</f>
        <v/>
      </c>
      <c r="E129" s="501" t="str">
        <f>IF(B129="","",VLOOKUP(B129,Schlagliste!B:E,4,FALSE))</f>
        <v/>
      </c>
      <c r="F129" s="236"/>
      <c r="G129" s="217"/>
      <c r="H129" s="477" t="str">
        <f>IF(OR(G129="",F129=""),"",IF(AND(C129="ja",LEFT(G129,5)="ZF n."),0,(IF(F129="G",VLOOKUP(G129,'Tab 4+5 DüV+Abfuhr_G'!A:C,3,FALSE),IF(F129="A",VLOOKUP(G129,'Tab 2+3 DüV_A'!A:C,3,FALSE),VLOOKUP(G129,'H&amp;G LfL'!B:U,9,FALSE))))))</f>
        <v/>
      </c>
      <c r="I129" s="243" t="str">
        <f>IF(OR(F129="",G129=""),"",IF(F129="G",VLOOKUP(G129,'Tab 4+5 DüV+Abfuhr_G'!A:D,4,FALSE),IF(F129="A",VLOOKUP(G129,'Tab 2+3 DüV_A'!A:D,4,FALSE),VLOOKUP(G129,'H&amp;G LfL'!B:U,10,FALSE))))</f>
        <v/>
      </c>
      <c r="J129" s="341" t="str">
        <f>IF(OR(F129="",G129=""),"",IF(F129="G",VLOOKUP(G129,'Tab 4+5 DüV+Abfuhr_G'!A:B,2,FALSE),IF(F129="A",VLOOKUP(G129,'Tab 2+3 DüV_A'!A:B,2,FALSE),VLOOKUP(G129,'H&amp;G LfL'!B:X,2,FALSE))))</f>
        <v/>
      </c>
      <c r="K129" s="237"/>
      <c r="L129" s="918" t="str">
        <f t="shared" si="27"/>
        <v/>
      </c>
      <c r="M129" s="919" t="str">
        <f t="shared" si="28"/>
        <v/>
      </c>
      <c r="N129" s="919" t="str">
        <f>IF(OR(F129="",G129=""),"",IF(OR(F129="G",F129="HG"),"",IF(F129="A",VLOOKUP(G129,'Tab 2+3 DüV_A'!A:H,6,FALSE),VLOOKUP(G129,'H&amp;G LfL'!B:U,13,FALSE))))</f>
        <v/>
      </c>
      <c r="O129" s="919" t="str">
        <f>IF(OR(F129="",G129=""),"",IF(F129="G",VLOOKUP(G129,'Tab 4+5 DüV+Abfuhr_G'!A:J,8,FALSE),IF(F129="HG",VLOOKUP(G129,'H&amp;G LfL'!B:U,14,FALSE),"")))</f>
        <v/>
      </c>
      <c r="P129" s="919" t="str">
        <f>IF(OR(F129="",G129=""),"",IF(F129="G",VLOOKUP(G129,'Tab 4+5 DüV+Abfuhr_G'!A:J,9,FALSE),IF(F129="A",VLOOKUP(G129,'Tab 2+3 DüV_A'!A:H,7,FALSE),VLOOKUP(G129,'H&amp;G LfL'!B:U,15,FALSE))))</f>
        <v/>
      </c>
      <c r="Q129" s="921" t="str">
        <f>IF(OR(F129="",G129=""),"",IF(F129="G",VLOOKUP(G129,'Tab 4+5 DüV+Abfuhr_G'!A:J,10,FALSE),IF(F129="A",VLOOKUP(G129,'Tab 2+3 DüV_A'!A:H,8,FALSE),VLOOKUP(G129,'H&amp;G LfL'!B:U,16,FALSE))))</f>
        <v/>
      </c>
      <c r="R129" s="382" t="str">
        <f t="shared" si="29"/>
        <v/>
      </c>
      <c r="S129" s="342"/>
      <c r="T129" s="472" t="str">
        <f>IF(OR(F129="",G129=""),"",IF(OR(S129="",S129="nein",F129="A",F129="HG"),"0",VLOOKUP(S129,Verfrühung!A:B,2,FALSE)))</f>
        <v/>
      </c>
      <c r="U129" s="473" t="str">
        <f>IF(OR(F129="",G129=""),"",IF(F129="G",VLOOKUP(G129,'Tab 4+5 DüV+Abfuhr_G'!A:E,5,FALSE),IF(F129="A",VLOOKUP(G129,'Tab 2+3 DüV_A'!A:L,5,FALSE),VLOOKUP(G129,'H&amp;G LfL'!B:U,11,FALSE))))</f>
        <v/>
      </c>
      <c r="V129" s="349"/>
      <c r="W129" s="245"/>
      <c r="X129" s="343" t="str">
        <f t="shared" si="30"/>
        <v/>
      </c>
      <c r="Y129" s="536"/>
      <c r="Z129" s="481" t="str">
        <f>IF(OR(F129="",G129=""),"",IF(OR(F129="A",F129="HG",Y129=""),"0",-VLOOKUP(Y129,'Tab 4+5 DüV+Abfuhr_G'!A:N,6,FALSE)))</f>
        <v/>
      </c>
      <c r="AA129" s="305"/>
      <c r="AB129" s="304" t="str">
        <f t="shared" si="31"/>
        <v/>
      </c>
      <c r="AC129" s="305"/>
      <c r="AD129" s="481" t="str">
        <f>IF(OR(F129="",G129=""),"",IF(OR(AC129="nein",AC129="",Z129="",AA129="ja",Y129="",F129="A",F129="HG",Y129=""),"0",VLOOKUP(Y129,'Tab 4+5 DüV+Abfuhr_G'!A:G,7,FALSE)))</f>
        <v/>
      </c>
      <c r="AE129" s="541"/>
      <c r="AF129" s="472" t="str">
        <f>IF(OR(F129="",G129=""),"",IF(OR(F129="",G129="",AE129=""),0,IF(AND(F129="G",Y129=""),-VLOOKUP(AE129,'Tab 7 DüV_A-VF'!A:B,2,FALSE),IF(OR(F129="A",F129="HG"),-VLOOKUP(AE129,'Tab 7 DüV_A-VF'!A:B,2,FALSE),0))))</f>
        <v/>
      </c>
      <c r="AG129" s="538"/>
      <c r="AH129" s="475" t="str">
        <f>IF(OR(F129="",G129=""),"",IF(OR(F129="",G129="",AG129=""),0,IF(AND(F129="G",Y129=""),-VLOOKUP(AG129,'Tab 7 DüV_A-ZF'!A:B,2,FALSE),IF(OR(F129="A",F129="HG"),-VLOOKUP(AG129,'Tab 7 DüV_A-ZF'!A:B,2,FALSE),0))))</f>
        <v/>
      </c>
      <c r="AI129" s="348" t="str">
        <f>IF(OR(F129="",G129=""),"",IF('N-Abschlag org. Düngung'!AJ129="",0,'N-Abschlag org. Düngung'!AJ129))</f>
        <v/>
      </c>
      <c r="AJ129" s="329" t="str">
        <f t="shared" si="32"/>
        <v/>
      </c>
      <c r="AK129" s="409" t="str">
        <f t="shared" si="33"/>
        <v/>
      </c>
      <c r="AL129" s="927" t="str">
        <f t="shared" si="34"/>
        <v/>
      </c>
      <c r="AM129" s="237"/>
      <c r="AN129" s="539" t="str">
        <f t="shared" si="35"/>
        <v/>
      </c>
      <c r="AO129" s="276"/>
      <c r="AP129" s="316"/>
      <c r="AQ129" s="316"/>
      <c r="AR129" s="234"/>
      <c r="AS129" s="234"/>
      <c r="AT129" s="234"/>
      <c r="AU129" s="234"/>
      <c r="AW129" s="235"/>
      <c r="BF129" s="235"/>
      <c r="BN129" s="235"/>
    </row>
    <row r="130" spans="1:66" s="145" customFormat="1">
      <c r="A130" s="283"/>
      <c r="B130" s="216"/>
      <c r="C130" s="287" t="str">
        <f>IF(B130="","",VLOOKUP(B130,Schlagliste!B:D,2,FALSE))</f>
        <v/>
      </c>
      <c r="D130" s="286" t="str">
        <f>IF(B130="","",VLOOKUP(B130,Schlagliste!B:D,3,FALSE))</f>
        <v/>
      </c>
      <c r="E130" s="501" t="str">
        <f>IF(B130="","",VLOOKUP(B130,Schlagliste!B:E,4,FALSE))</f>
        <v/>
      </c>
      <c r="F130" s="236"/>
      <c r="G130" s="217"/>
      <c r="H130" s="477" t="str">
        <f>IF(OR(G130="",F130=""),"",IF(AND(C130="ja",LEFT(G130,5)="ZF n."),0,(IF(F130="G",VLOOKUP(G130,'Tab 4+5 DüV+Abfuhr_G'!A:C,3,FALSE),IF(F130="A",VLOOKUP(G130,'Tab 2+3 DüV_A'!A:C,3,FALSE),VLOOKUP(G130,'H&amp;G LfL'!B:U,9,FALSE))))))</f>
        <v/>
      </c>
      <c r="I130" s="243" t="str">
        <f>IF(OR(F130="",G130=""),"",IF(F130="G",VLOOKUP(G130,'Tab 4+5 DüV+Abfuhr_G'!A:D,4,FALSE),IF(F130="A",VLOOKUP(G130,'Tab 2+3 DüV_A'!A:D,4,FALSE),VLOOKUP(G130,'H&amp;G LfL'!B:U,10,FALSE))))</f>
        <v/>
      </c>
      <c r="J130" s="341" t="str">
        <f>IF(OR(F130="",G130=""),"",IF(F130="G",VLOOKUP(G130,'Tab 4+5 DüV+Abfuhr_G'!A:B,2,FALSE),IF(F130="A",VLOOKUP(G130,'Tab 2+3 DüV_A'!A:B,2,FALSE),VLOOKUP(G130,'H&amp;G LfL'!B:X,2,FALSE))))</f>
        <v/>
      </c>
      <c r="K130" s="237"/>
      <c r="L130" s="918" t="str">
        <f t="shared" si="27"/>
        <v/>
      </c>
      <c r="M130" s="919" t="str">
        <f t="shared" si="28"/>
        <v/>
      </c>
      <c r="N130" s="919" t="str">
        <f>IF(OR(F130="",G130=""),"",IF(OR(F130="G",F130="HG"),"",IF(F130="A",VLOOKUP(G130,'Tab 2+3 DüV_A'!A:H,6,FALSE),VLOOKUP(G130,'H&amp;G LfL'!B:U,13,FALSE))))</f>
        <v/>
      </c>
      <c r="O130" s="919" t="str">
        <f>IF(OR(F130="",G130=""),"",IF(F130="G",VLOOKUP(G130,'Tab 4+5 DüV+Abfuhr_G'!A:J,8,FALSE),IF(F130="HG",VLOOKUP(G130,'H&amp;G LfL'!B:U,14,FALSE),"")))</f>
        <v/>
      </c>
      <c r="P130" s="919" t="str">
        <f>IF(OR(F130="",G130=""),"",IF(F130="G",VLOOKUP(G130,'Tab 4+5 DüV+Abfuhr_G'!A:J,9,FALSE),IF(F130="A",VLOOKUP(G130,'Tab 2+3 DüV_A'!A:H,7,FALSE),VLOOKUP(G130,'H&amp;G LfL'!B:U,15,FALSE))))</f>
        <v/>
      </c>
      <c r="Q130" s="921" t="str">
        <f>IF(OR(F130="",G130=""),"",IF(F130="G",VLOOKUP(G130,'Tab 4+5 DüV+Abfuhr_G'!A:J,10,FALSE),IF(F130="A",VLOOKUP(G130,'Tab 2+3 DüV_A'!A:H,8,FALSE),VLOOKUP(G130,'H&amp;G LfL'!B:U,16,FALSE))))</f>
        <v/>
      </c>
      <c r="R130" s="382" t="str">
        <f t="shared" si="29"/>
        <v/>
      </c>
      <c r="S130" s="342"/>
      <c r="T130" s="472" t="str">
        <f>IF(OR(F130="",G130=""),"",IF(OR(S130="",S130="nein",F130="A",F130="HG"),"0",VLOOKUP(S130,Verfrühung!A:B,2,FALSE)))</f>
        <v/>
      </c>
      <c r="U130" s="473" t="str">
        <f>IF(OR(F130="",G130=""),"",IF(F130="G",VLOOKUP(G130,'Tab 4+5 DüV+Abfuhr_G'!A:E,5,FALSE),IF(F130="A",VLOOKUP(G130,'Tab 2+3 DüV_A'!A:L,5,FALSE),VLOOKUP(G130,'H&amp;G LfL'!B:U,11,FALSE))))</f>
        <v/>
      </c>
      <c r="V130" s="349"/>
      <c r="W130" s="245"/>
      <c r="X130" s="343" t="str">
        <f t="shared" si="30"/>
        <v/>
      </c>
      <c r="Y130" s="536"/>
      <c r="Z130" s="481" t="str">
        <f>IF(OR(F130="",G130=""),"",IF(OR(F130="A",F130="HG",Y130=""),"0",-VLOOKUP(Y130,'Tab 4+5 DüV+Abfuhr_G'!A:N,6,FALSE)))</f>
        <v/>
      </c>
      <c r="AA130" s="305"/>
      <c r="AB130" s="304" t="str">
        <f t="shared" si="31"/>
        <v/>
      </c>
      <c r="AC130" s="305"/>
      <c r="AD130" s="481" t="str">
        <f>IF(OR(F130="",G130=""),"",IF(OR(AC130="nein",AC130="",Z130="",AA130="ja",Y130="",F130="A",F130="HG",Y130=""),"0",VLOOKUP(Y130,'Tab 4+5 DüV+Abfuhr_G'!A:G,7,FALSE)))</f>
        <v/>
      </c>
      <c r="AE130" s="541"/>
      <c r="AF130" s="472" t="str">
        <f>IF(OR(F130="",G130=""),"",IF(OR(F130="",G130="",AE130=""),0,IF(AND(F130="G",Y130=""),-VLOOKUP(AE130,'Tab 7 DüV_A-VF'!A:B,2,FALSE),IF(OR(F130="A",F130="HG"),-VLOOKUP(AE130,'Tab 7 DüV_A-VF'!A:B,2,FALSE),0))))</f>
        <v/>
      </c>
      <c r="AG130" s="538"/>
      <c r="AH130" s="475" t="str">
        <f>IF(OR(F130="",G130=""),"",IF(OR(F130="",G130="",AG130=""),0,IF(AND(F130="G",Y130=""),-VLOOKUP(AG130,'Tab 7 DüV_A-ZF'!A:B,2,FALSE),IF(OR(F130="A",F130="HG"),-VLOOKUP(AG130,'Tab 7 DüV_A-ZF'!A:B,2,FALSE),0))))</f>
        <v/>
      </c>
      <c r="AI130" s="348" t="str">
        <f>IF(OR(F130="",G130=""),"",IF('N-Abschlag org. Düngung'!AJ130="",0,'N-Abschlag org. Düngung'!AJ130))</f>
        <v/>
      </c>
      <c r="AJ130" s="329" t="str">
        <f t="shared" si="32"/>
        <v/>
      </c>
      <c r="AK130" s="409" t="str">
        <f t="shared" si="33"/>
        <v/>
      </c>
      <c r="AL130" s="927" t="str">
        <f t="shared" si="34"/>
        <v/>
      </c>
      <c r="AM130" s="237"/>
      <c r="AN130" s="539" t="str">
        <f t="shared" si="35"/>
        <v/>
      </c>
      <c r="AO130" s="276"/>
      <c r="AP130" s="316"/>
      <c r="AQ130" s="316"/>
      <c r="AR130" s="234"/>
      <c r="AS130" s="234"/>
      <c r="AT130" s="234"/>
      <c r="AU130" s="234"/>
      <c r="AW130" s="235"/>
      <c r="BF130" s="235"/>
      <c r="BN130" s="235"/>
    </row>
    <row r="131" spans="1:66" s="145" customFormat="1">
      <c r="A131" s="283"/>
      <c r="B131" s="216"/>
      <c r="C131" s="287" t="str">
        <f>IF(B131="","",VLOOKUP(B131,Schlagliste!B:D,2,FALSE))</f>
        <v/>
      </c>
      <c r="D131" s="286" t="str">
        <f>IF(B131="","",VLOOKUP(B131,Schlagliste!B:D,3,FALSE))</f>
        <v/>
      </c>
      <c r="E131" s="501" t="str">
        <f>IF(B131="","",VLOOKUP(B131,Schlagliste!B:E,4,FALSE))</f>
        <v/>
      </c>
      <c r="F131" s="236"/>
      <c r="G131" s="217"/>
      <c r="H131" s="477" t="str">
        <f>IF(OR(G131="",F131=""),"",IF(AND(C131="ja",LEFT(G131,5)="ZF n."),0,(IF(F131="G",VLOOKUP(G131,'Tab 4+5 DüV+Abfuhr_G'!A:C,3,FALSE),IF(F131="A",VLOOKUP(G131,'Tab 2+3 DüV_A'!A:C,3,FALSE),VLOOKUP(G131,'H&amp;G LfL'!B:U,9,FALSE))))))</f>
        <v/>
      </c>
      <c r="I131" s="243" t="str">
        <f>IF(OR(F131="",G131=""),"",IF(F131="G",VLOOKUP(G131,'Tab 4+5 DüV+Abfuhr_G'!A:D,4,FALSE),IF(F131="A",VLOOKUP(G131,'Tab 2+3 DüV_A'!A:D,4,FALSE),VLOOKUP(G131,'H&amp;G LfL'!B:U,10,FALSE))))</f>
        <v/>
      </c>
      <c r="J131" s="341" t="str">
        <f>IF(OR(F131="",G131=""),"",IF(F131="G",VLOOKUP(G131,'Tab 4+5 DüV+Abfuhr_G'!A:B,2,FALSE),IF(F131="A",VLOOKUP(G131,'Tab 2+3 DüV_A'!A:B,2,FALSE),VLOOKUP(G131,'H&amp;G LfL'!B:X,2,FALSE))))</f>
        <v/>
      </c>
      <c r="K131" s="237"/>
      <c r="L131" s="918" t="str">
        <f t="shared" si="27"/>
        <v/>
      </c>
      <c r="M131" s="919" t="str">
        <f t="shared" si="28"/>
        <v/>
      </c>
      <c r="N131" s="919" t="str">
        <f>IF(OR(F131="",G131=""),"",IF(OR(F131="G",F131="HG"),"",IF(F131="A",VLOOKUP(G131,'Tab 2+3 DüV_A'!A:H,6,FALSE),VLOOKUP(G131,'H&amp;G LfL'!B:U,13,FALSE))))</f>
        <v/>
      </c>
      <c r="O131" s="919" t="str">
        <f>IF(OR(F131="",G131=""),"",IF(F131="G",VLOOKUP(G131,'Tab 4+5 DüV+Abfuhr_G'!A:J,8,FALSE),IF(F131="HG",VLOOKUP(G131,'H&amp;G LfL'!B:U,14,FALSE),"")))</f>
        <v/>
      </c>
      <c r="P131" s="919" t="str">
        <f>IF(OR(F131="",G131=""),"",IF(F131="G",VLOOKUP(G131,'Tab 4+5 DüV+Abfuhr_G'!A:J,9,FALSE),IF(F131="A",VLOOKUP(G131,'Tab 2+3 DüV_A'!A:H,7,FALSE),VLOOKUP(G131,'H&amp;G LfL'!B:U,15,FALSE))))</f>
        <v/>
      </c>
      <c r="Q131" s="921" t="str">
        <f>IF(OR(F131="",G131=""),"",IF(F131="G",VLOOKUP(G131,'Tab 4+5 DüV+Abfuhr_G'!A:J,10,FALSE),IF(F131="A",VLOOKUP(G131,'Tab 2+3 DüV_A'!A:H,8,FALSE),VLOOKUP(G131,'H&amp;G LfL'!B:U,16,FALSE))))</f>
        <v/>
      </c>
      <c r="R131" s="382" t="str">
        <f t="shared" si="29"/>
        <v/>
      </c>
      <c r="S131" s="342"/>
      <c r="T131" s="472" t="str">
        <f>IF(OR(F131="",G131=""),"",IF(OR(S131="",S131="nein",F131="A",F131="HG"),"0",VLOOKUP(S131,Verfrühung!A:B,2,FALSE)))</f>
        <v/>
      </c>
      <c r="U131" s="473" t="str">
        <f>IF(OR(F131="",G131=""),"",IF(F131="G",VLOOKUP(G131,'Tab 4+5 DüV+Abfuhr_G'!A:E,5,FALSE),IF(F131="A",VLOOKUP(G131,'Tab 2+3 DüV_A'!A:L,5,FALSE),VLOOKUP(G131,'H&amp;G LfL'!B:U,11,FALSE))))</f>
        <v/>
      </c>
      <c r="V131" s="349"/>
      <c r="W131" s="245"/>
      <c r="X131" s="343" t="str">
        <f t="shared" si="30"/>
        <v/>
      </c>
      <c r="Y131" s="536"/>
      <c r="Z131" s="481" t="str">
        <f>IF(OR(F131="",G131=""),"",IF(OR(F131="A",F131="HG",Y131=""),"0",-VLOOKUP(Y131,'Tab 4+5 DüV+Abfuhr_G'!A:N,6,FALSE)))</f>
        <v/>
      </c>
      <c r="AA131" s="305"/>
      <c r="AB131" s="304" t="str">
        <f t="shared" si="31"/>
        <v/>
      </c>
      <c r="AC131" s="305"/>
      <c r="AD131" s="481" t="str">
        <f>IF(OR(F131="",G131=""),"",IF(OR(AC131="nein",AC131="",Z131="",AA131="ja",Y131="",F131="A",F131="HG",Y131=""),"0",VLOOKUP(Y131,'Tab 4+5 DüV+Abfuhr_G'!A:G,7,FALSE)))</f>
        <v/>
      </c>
      <c r="AE131" s="541"/>
      <c r="AF131" s="472" t="str">
        <f>IF(OR(F131="",G131=""),"",IF(OR(F131="",G131="",AE131=""),0,IF(AND(F131="G",Y131=""),-VLOOKUP(AE131,'Tab 7 DüV_A-VF'!A:B,2,FALSE),IF(OR(F131="A",F131="HG"),-VLOOKUP(AE131,'Tab 7 DüV_A-VF'!A:B,2,FALSE),0))))</f>
        <v/>
      </c>
      <c r="AG131" s="538"/>
      <c r="AH131" s="475" t="str">
        <f>IF(OR(F131="",G131=""),"",IF(OR(F131="",G131="",AG131=""),0,IF(AND(F131="G",Y131=""),-VLOOKUP(AG131,'Tab 7 DüV_A-ZF'!A:B,2,FALSE),IF(OR(F131="A",F131="HG"),-VLOOKUP(AG131,'Tab 7 DüV_A-ZF'!A:B,2,FALSE),0))))</f>
        <v/>
      </c>
      <c r="AI131" s="348" t="str">
        <f>IF(OR(F131="",G131=""),"",IF('N-Abschlag org. Düngung'!AJ131="",0,'N-Abschlag org. Düngung'!AJ131))</f>
        <v/>
      </c>
      <c r="AJ131" s="329" t="str">
        <f t="shared" si="32"/>
        <v/>
      </c>
      <c r="AK131" s="409" t="str">
        <f t="shared" si="33"/>
        <v/>
      </c>
      <c r="AL131" s="927" t="str">
        <f t="shared" si="34"/>
        <v/>
      </c>
      <c r="AM131" s="237"/>
      <c r="AN131" s="539" t="str">
        <f t="shared" si="35"/>
        <v/>
      </c>
      <c r="AO131" s="276"/>
      <c r="AP131" s="316"/>
      <c r="AQ131" s="316"/>
      <c r="AR131" s="234"/>
      <c r="AS131" s="234"/>
      <c r="AT131" s="234"/>
      <c r="AU131" s="234"/>
      <c r="AW131" s="235"/>
      <c r="BF131" s="235"/>
      <c r="BN131" s="235"/>
    </row>
    <row r="132" spans="1:66" s="145" customFormat="1">
      <c r="A132" s="283"/>
      <c r="B132" s="216"/>
      <c r="C132" s="287" t="str">
        <f>IF(B132="","",VLOOKUP(B132,Schlagliste!B:D,2,FALSE))</f>
        <v/>
      </c>
      <c r="D132" s="286" t="str">
        <f>IF(B132="","",VLOOKUP(B132,Schlagliste!B:D,3,FALSE))</f>
        <v/>
      </c>
      <c r="E132" s="501" t="str">
        <f>IF(B132="","",VLOOKUP(B132,Schlagliste!B:E,4,FALSE))</f>
        <v/>
      </c>
      <c r="F132" s="236"/>
      <c r="G132" s="217"/>
      <c r="H132" s="477" t="str">
        <f>IF(OR(G132="",F132=""),"",IF(AND(C132="ja",LEFT(G132,5)="ZF n."),0,(IF(F132="G",VLOOKUP(G132,'Tab 4+5 DüV+Abfuhr_G'!A:C,3,FALSE),IF(F132="A",VLOOKUP(G132,'Tab 2+3 DüV_A'!A:C,3,FALSE),VLOOKUP(G132,'H&amp;G LfL'!B:U,9,FALSE))))))</f>
        <v/>
      </c>
      <c r="I132" s="243" t="str">
        <f>IF(OR(F132="",G132=""),"",IF(F132="G",VLOOKUP(G132,'Tab 4+5 DüV+Abfuhr_G'!A:D,4,FALSE),IF(F132="A",VLOOKUP(G132,'Tab 2+3 DüV_A'!A:D,4,FALSE),VLOOKUP(G132,'H&amp;G LfL'!B:U,10,FALSE))))</f>
        <v/>
      </c>
      <c r="J132" s="341" t="str">
        <f>IF(OR(F132="",G132=""),"",IF(F132="G",VLOOKUP(G132,'Tab 4+5 DüV+Abfuhr_G'!A:B,2,FALSE),IF(F132="A",VLOOKUP(G132,'Tab 2+3 DüV_A'!A:B,2,FALSE),VLOOKUP(G132,'H&amp;G LfL'!B:X,2,FALSE))))</f>
        <v/>
      </c>
      <c r="K132" s="237"/>
      <c r="L132" s="918" t="str">
        <f t="shared" si="27"/>
        <v/>
      </c>
      <c r="M132" s="919" t="str">
        <f t="shared" si="28"/>
        <v/>
      </c>
      <c r="N132" s="919" t="str">
        <f>IF(OR(F132="",G132=""),"",IF(OR(F132="G",F132="HG"),"",IF(F132="A",VLOOKUP(G132,'Tab 2+3 DüV_A'!A:H,6,FALSE),VLOOKUP(G132,'H&amp;G LfL'!B:U,13,FALSE))))</f>
        <v/>
      </c>
      <c r="O132" s="919" t="str">
        <f>IF(OR(F132="",G132=""),"",IF(F132="G",VLOOKUP(G132,'Tab 4+5 DüV+Abfuhr_G'!A:J,8,FALSE),IF(F132="HG",VLOOKUP(G132,'H&amp;G LfL'!B:U,14,FALSE),"")))</f>
        <v/>
      </c>
      <c r="P132" s="919" t="str">
        <f>IF(OR(F132="",G132=""),"",IF(F132="G",VLOOKUP(G132,'Tab 4+5 DüV+Abfuhr_G'!A:J,9,FALSE),IF(F132="A",VLOOKUP(G132,'Tab 2+3 DüV_A'!A:H,7,FALSE),VLOOKUP(G132,'H&amp;G LfL'!B:U,15,FALSE))))</f>
        <v/>
      </c>
      <c r="Q132" s="921" t="str">
        <f>IF(OR(F132="",G132=""),"",IF(F132="G",VLOOKUP(G132,'Tab 4+5 DüV+Abfuhr_G'!A:J,10,FALSE),IF(F132="A",VLOOKUP(G132,'Tab 2+3 DüV_A'!A:H,8,FALSE),VLOOKUP(G132,'H&amp;G LfL'!B:U,16,FALSE))))</f>
        <v/>
      </c>
      <c r="R132" s="382" t="str">
        <f t="shared" si="29"/>
        <v/>
      </c>
      <c r="S132" s="342"/>
      <c r="T132" s="472" t="str">
        <f>IF(OR(F132="",G132=""),"",IF(OR(S132="",S132="nein",F132="A",F132="HG"),"0",VLOOKUP(S132,Verfrühung!A:B,2,FALSE)))</f>
        <v/>
      </c>
      <c r="U132" s="473" t="str">
        <f>IF(OR(F132="",G132=""),"",IF(F132="G",VLOOKUP(G132,'Tab 4+5 DüV+Abfuhr_G'!A:E,5,FALSE),IF(F132="A",VLOOKUP(G132,'Tab 2+3 DüV_A'!A:L,5,FALSE),VLOOKUP(G132,'H&amp;G LfL'!B:U,11,FALSE))))</f>
        <v/>
      </c>
      <c r="V132" s="349"/>
      <c r="W132" s="245"/>
      <c r="X132" s="343" t="str">
        <f t="shared" si="30"/>
        <v/>
      </c>
      <c r="Y132" s="536"/>
      <c r="Z132" s="481" t="str">
        <f>IF(OR(F132="",G132=""),"",IF(OR(F132="A",F132="HG",Y132=""),"0",-VLOOKUP(Y132,'Tab 4+5 DüV+Abfuhr_G'!A:N,6,FALSE)))</f>
        <v/>
      </c>
      <c r="AA132" s="305"/>
      <c r="AB132" s="304" t="str">
        <f t="shared" si="31"/>
        <v/>
      </c>
      <c r="AC132" s="305"/>
      <c r="AD132" s="481" t="str">
        <f>IF(OR(F132="",G132=""),"",IF(OR(AC132="nein",AC132="",Z132="",AA132="ja",Y132="",F132="A",F132="HG",Y132=""),"0",VLOOKUP(Y132,'Tab 4+5 DüV+Abfuhr_G'!A:G,7,FALSE)))</f>
        <v/>
      </c>
      <c r="AE132" s="541"/>
      <c r="AF132" s="472" t="str">
        <f>IF(OR(F132="",G132=""),"",IF(OR(F132="",G132="",AE132=""),0,IF(AND(F132="G",Y132=""),-VLOOKUP(AE132,'Tab 7 DüV_A-VF'!A:B,2,FALSE),IF(OR(F132="A",F132="HG"),-VLOOKUP(AE132,'Tab 7 DüV_A-VF'!A:B,2,FALSE),0))))</f>
        <v/>
      </c>
      <c r="AG132" s="538"/>
      <c r="AH132" s="475" t="str">
        <f>IF(OR(F132="",G132=""),"",IF(OR(F132="",G132="",AG132=""),0,IF(AND(F132="G",Y132=""),-VLOOKUP(AG132,'Tab 7 DüV_A-ZF'!A:B,2,FALSE),IF(OR(F132="A",F132="HG"),-VLOOKUP(AG132,'Tab 7 DüV_A-ZF'!A:B,2,FALSE),0))))</f>
        <v/>
      </c>
      <c r="AI132" s="348" t="str">
        <f>IF(OR(F132="",G132=""),"",IF('N-Abschlag org. Düngung'!AJ132="",0,'N-Abschlag org. Düngung'!AJ132))</f>
        <v/>
      </c>
      <c r="AJ132" s="329" t="str">
        <f t="shared" si="32"/>
        <v/>
      </c>
      <c r="AK132" s="409" t="str">
        <f t="shared" si="33"/>
        <v/>
      </c>
      <c r="AL132" s="927" t="str">
        <f t="shared" si="34"/>
        <v/>
      </c>
      <c r="AM132" s="237"/>
      <c r="AN132" s="539" t="str">
        <f t="shared" si="35"/>
        <v/>
      </c>
      <c r="AO132" s="276"/>
      <c r="AP132" s="316"/>
      <c r="AQ132" s="316"/>
      <c r="AR132" s="234"/>
      <c r="AS132" s="234"/>
      <c r="AT132" s="234"/>
      <c r="AU132" s="234"/>
      <c r="AW132" s="235"/>
      <c r="BF132" s="235"/>
      <c r="BN132" s="235"/>
    </row>
    <row r="133" spans="1:66" s="145" customFormat="1">
      <c r="A133" s="283"/>
      <c r="B133" s="216"/>
      <c r="C133" s="287" t="str">
        <f>IF(B133="","",VLOOKUP(B133,Schlagliste!B:D,2,FALSE))</f>
        <v/>
      </c>
      <c r="D133" s="286" t="str">
        <f>IF(B133="","",VLOOKUP(B133,Schlagliste!B:D,3,FALSE))</f>
        <v/>
      </c>
      <c r="E133" s="501" t="str">
        <f>IF(B133="","",VLOOKUP(B133,Schlagliste!B:E,4,FALSE))</f>
        <v/>
      </c>
      <c r="F133" s="236"/>
      <c r="G133" s="217"/>
      <c r="H133" s="477" t="str">
        <f>IF(OR(G133="",F133=""),"",IF(AND(C133="ja",LEFT(G133,5)="ZF n."),0,(IF(F133="G",VLOOKUP(G133,'Tab 4+5 DüV+Abfuhr_G'!A:C,3,FALSE),IF(F133="A",VLOOKUP(G133,'Tab 2+3 DüV_A'!A:C,3,FALSE),VLOOKUP(G133,'H&amp;G LfL'!B:U,9,FALSE))))))</f>
        <v/>
      </c>
      <c r="I133" s="243" t="str">
        <f>IF(OR(F133="",G133=""),"",IF(F133="G",VLOOKUP(G133,'Tab 4+5 DüV+Abfuhr_G'!A:D,4,FALSE),IF(F133="A",VLOOKUP(G133,'Tab 2+3 DüV_A'!A:D,4,FALSE),VLOOKUP(G133,'H&amp;G LfL'!B:U,10,FALSE))))</f>
        <v/>
      </c>
      <c r="J133" s="341" t="str">
        <f>IF(OR(F133="",G133=""),"",IF(F133="G",VLOOKUP(G133,'Tab 4+5 DüV+Abfuhr_G'!A:B,2,FALSE),IF(F133="A",VLOOKUP(G133,'Tab 2+3 DüV_A'!A:B,2,FALSE),VLOOKUP(G133,'H&amp;G LfL'!B:X,2,FALSE))))</f>
        <v/>
      </c>
      <c r="K133" s="237"/>
      <c r="L133" s="918" t="str">
        <f t="shared" si="27"/>
        <v/>
      </c>
      <c r="M133" s="919" t="str">
        <f t="shared" si="28"/>
        <v/>
      </c>
      <c r="N133" s="919" t="str">
        <f>IF(OR(F133="",G133=""),"",IF(OR(F133="G",F133="HG"),"",IF(F133="A",VLOOKUP(G133,'Tab 2+3 DüV_A'!A:H,6,FALSE),VLOOKUP(G133,'H&amp;G LfL'!B:U,13,FALSE))))</f>
        <v/>
      </c>
      <c r="O133" s="919" t="str">
        <f>IF(OR(F133="",G133=""),"",IF(F133="G",VLOOKUP(G133,'Tab 4+5 DüV+Abfuhr_G'!A:J,8,FALSE),IF(F133="HG",VLOOKUP(G133,'H&amp;G LfL'!B:U,14,FALSE),"")))</f>
        <v/>
      </c>
      <c r="P133" s="919" t="str">
        <f>IF(OR(F133="",G133=""),"",IF(F133="G",VLOOKUP(G133,'Tab 4+5 DüV+Abfuhr_G'!A:J,9,FALSE),IF(F133="A",VLOOKUP(G133,'Tab 2+3 DüV_A'!A:H,7,FALSE),VLOOKUP(G133,'H&amp;G LfL'!B:U,15,FALSE))))</f>
        <v/>
      </c>
      <c r="Q133" s="921" t="str">
        <f>IF(OR(F133="",G133=""),"",IF(F133="G",VLOOKUP(G133,'Tab 4+5 DüV+Abfuhr_G'!A:J,10,FALSE),IF(F133="A",VLOOKUP(G133,'Tab 2+3 DüV_A'!A:H,8,FALSE),VLOOKUP(G133,'H&amp;G LfL'!B:U,16,FALSE))))</f>
        <v/>
      </c>
      <c r="R133" s="382" t="str">
        <f t="shared" si="29"/>
        <v/>
      </c>
      <c r="S133" s="342"/>
      <c r="T133" s="472" t="str">
        <f>IF(OR(F133="",G133=""),"",IF(OR(S133="",S133="nein",F133="A",F133="HG"),"0",VLOOKUP(S133,Verfrühung!A:B,2,FALSE)))</f>
        <v/>
      </c>
      <c r="U133" s="473" t="str">
        <f>IF(OR(F133="",G133=""),"",IF(F133="G",VLOOKUP(G133,'Tab 4+5 DüV+Abfuhr_G'!A:E,5,FALSE),IF(F133="A",VLOOKUP(G133,'Tab 2+3 DüV_A'!A:L,5,FALSE),VLOOKUP(G133,'H&amp;G LfL'!B:U,11,FALSE))))</f>
        <v/>
      </c>
      <c r="V133" s="349"/>
      <c r="W133" s="245"/>
      <c r="X133" s="343" t="str">
        <f t="shared" si="30"/>
        <v/>
      </c>
      <c r="Y133" s="536"/>
      <c r="Z133" s="481" t="str">
        <f>IF(OR(F133="",G133=""),"",IF(OR(F133="A",F133="HG",Y133=""),"0",-VLOOKUP(Y133,'Tab 4+5 DüV+Abfuhr_G'!A:N,6,FALSE)))</f>
        <v/>
      </c>
      <c r="AA133" s="305"/>
      <c r="AB133" s="304" t="str">
        <f t="shared" si="31"/>
        <v/>
      </c>
      <c r="AC133" s="305"/>
      <c r="AD133" s="481" t="str">
        <f>IF(OR(F133="",G133=""),"",IF(OR(AC133="nein",AC133="",Z133="",AA133="ja",Y133="",F133="A",F133="HG",Y133=""),"0",VLOOKUP(Y133,'Tab 4+5 DüV+Abfuhr_G'!A:G,7,FALSE)))</f>
        <v/>
      </c>
      <c r="AE133" s="541"/>
      <c r="AF133" s="472" t="str">
        <f>IF(OR(F133="",G133=""),"",IF(OR(F133="",G133="",AE133=""),0,IF(AND(F133="G",Y133=""),-VLOOKUP(AE133,'Tab 7 DüV_A-VF'!A:B,2,FALSE),IF(OR(F133="A",F133="HG"),-VLOOKUP(AE133,'Tab 7 DüV_A-VF'!A:B,2,FALSE),0))))</f>
        <v/>
      </c>
      <c r="AG133" s="538"/>
      <c r="AH133" s="475" t="str">
        <f>IF(OR(F133="",G133=""),"",IF(OR(F133="",G133="",AG133=""),0,IF(AND(F133="G",Y133=""),-VLOOKUP(AG133,'Tab 7 DüV_A-ZF'!A:B,2,FALSE),IF(OR(F133="A",F133="HG"),-VLOOKUP(AG133,'Tab 7 DüV_A-ZF'!A:B,2,FALSE),0))))</f>
        <v/>
      </c>
      <c r="AI133" s="348" t="str">
        <f>IF(OR(F133="",G133=""),"",IF('N-Abschlag org. Düngung'!AJ133="",0,'N-Abschlag org. Düngung'!AJ133))</f>
        <v/>
      </c>
      <c r="AJ133" s="329" t="str">
        <f t="shared" si="32"/>
        <v/>
      </c>
      <c r="AK133" s="409" t="str">
        <f t="shared" si="33"/>
        <v/>
      </c>
      <c r="AL133" s="927" t="str">
        <f t="shared" si="34"/>
        <v/>
      </c>
      <c r="AM133" s="237"/>
      <c r="AN133" s="539" t="str">
        <f t="shared" si="35"/>
        <v/>
      </c>
      <c r="AO133" s="276"/>
      <c r="AP133" s="316"/>
      <c r="AQ133" s="316"/>
      <c r="AR133" s="234"/>
      <c r="AS133" s="234"/>
      <c r="AT133" s="234"/>
      <c r="AU133" s="234"/>
      <c r="AW133" s="235"/>
      <c r="BF133" s="235"/>
      <c r="BN133" s="235"/>
    </row>
    <row r="134" spans="1:66" s="145" customFormat="1">
      <c r="A134" s="283"/>
      <c r="B134" s="216"/>
      <c r="C134" s="287" t="str">
        <f>IF(B134="","",VLOOKUP(B134,Schlagliste!B:D,2,FALSE))</f>
        <v/>
      </c>
      <c r="D134" s="286" t="str">
        <f>IF(B134="","",VLOOKUP(B134,Schlagliste!B:D,3,FALSE))</f>
        <v/>
      </c>
      <c r="E134" s="501" t="str">
        <f>IF(B134="","",VLOOKUP(B134,Schlagliste!B:E,4,FALSE))</f>
        <v/>
      </c>
      <c r="F134" s="236"/>
      <c r="G134" s="217"/>
      <c r="H134" s="477" t="str">
        <f>IF(OR(G134="",F134=""),"",IF(AND(C134="ja",LEFT(G134,5)="ZF n."),0,(IF(F134="G",VLOOKUP(G134,'Tab 4+5 DüV+Abfuhr_G'!A:C,3,FALSE),IF(F134="A",VLOOKUP(G134,'Tab 2+3 DüV_A'!A:C,3,FALSE),VLOOKUP(G134,'H&amp;G LfL'!B:U,9,FALSE))))))</f>
        <v/>
      </c>
      <c r="I134" s="243" t="str">
        <f>IF(OR(F134="",G134=""),"",IF(F134="G",VLOOKUP(G134,'Tab 4+5 DüV+Abfuhr_G'!A:D,4,FALSE),IF(F134="A",VLOOKUP(G134,'Tab 2+3 DüV_A'!A:D,4,FALSE),VLOOKUP(G134,'H&amp;G LfL'!B:U,10,FALSE))))</f>
        <v/>
      </c>
      <c r="J134" s="341" t="str">
        <f>IF(OR(F134="",G134=""),"",IF(F134="G",VLOOKUP(G134,'Tab 4+5 DüV+Abfuhr_G'!A:B,2,FALSE),IF(F134="A",VLOOKUP(G134,'Tab 2+3 DüV_A'!A:B,2,FALSE),VLOOKUP(G134,'H&amp;G LfL'!B:X,2,FALSE))))</f>
        <v/>
      </c>
      <c r="K134" s="237"/>
      <c r="L134" s="918" t="str">
        <f t="shared" si="27"/>
        <v/>
      </c>
      <c r="M134" s="919" t="str">
        <f t="shared" si="28"/>
        <v/>
      </c>
      <c r="N134" s="919" t="str">
        <f>IF(OR(F134="",G134=""),"",IF(OR(F134="G",F134="HG"),"",IF(F134="A",VLOOKUP(G134,'Tab 2+3 DüV_A'!A:H,6,FALSE),VLOOKUP(G134,'H&amp;G LfL'!B:U,13,FALSE))))</f>
        <v/>
      </c>
      <c r="O134" s="919" t="str">
        <f>IF(OR(F134="",G134=""),"",IF(F134="G",VLOOKUP(G134,'Tab 4+5 DüV+Abfuhr_G'!A:J,8,FALSE),IF(F134="HG",VLOOKUP(G134,'H&amp;G LfL'!B:U,14,FALSE),"")))</f>
        <v/>
      </c>
      <c r="P134" s="919" t="str">
        <f>IF(OR(F134="",G134=""),"",IF(F134="G",VLOOKUP(G134,'Tab 4+5 DüV+Abfuhr_G'!A:J,9,FALSE),IF(F134="A",VLOOKUP(G134,'Tab 2+3 DüV_A'!A:H,7,FALSE),VLOOKUP(G134,'H&amp;G LfL'!B:U,15,FALSE))))</f>
        <v/>
      </c>
      <c r="Q134" s="921" t="str">
        <f>IF(OR(F134="",G134=""),"",IF(F134="G",VLOOKUP(G134,'Tab 4+5 DüV+Abfuhr_G'!A:J,10,FALSE),IF(F134="A",VLOOKUP(G134,'Tab 2+3 DüV_A'!A:H,8,FALSE),VLOOKUP(G134,'H&amp;G LfL'!B:U,16,FALSE))))</f>
        <v/>
      </c>
      <c r="R134" s="382" t="str">
        <f t="shared" si="29"/>
        <v/>
      </c>
      <c r="S134" s="342"/>
      <c r="T134" s="472" t="str">
        <f>IF(OR(F134="",G134=""),"",IF(OR(S134="",S134="nein",F134="A",F134="HG"),"0",VLOOKUP(S134,Verfrühung!A:B,2,FALSE)))</f>
        <v/>
      </c>
      <c r="U134" s="473" t="str">
        <f>IF(OR(F134="",G134=""),"",IF(F134="G",VLOOKUP(G134,'Tab 4+5 DüV+Abfuhr_G'!A:E,5,FALSE),IF(F134="A",VLOOKUP(G134,'Tab 2+3 DüV_A'!A:L,5,FALSE),VLOOKUP(G134,'H&amp;G LfL'!B:U,11,FALSE))))</f>
        <v/>
      </c>
      <c r="V134" s="349"/>
      <c r="W134" s="245"/>
      <c r="X134" s="343" t="str">
        <f t="shared" si="30"/>
        <v/>
      </c>
      <c r="Y134" s="536"/>
      <c r="Z134" s="481" t="str">
        <f>IF(OR(F134="",G134=""),"",IF(OR(F134="A",F134="HG",Y134=""),"0",-VLOOKUP(Y134,'Tab 4+5 DüV+Abfuhr_G'!A:N,6,FALSE)))</f>
        <v/>
      </c>
      <c r="AA134" s="305"/>
      <c r="AB134" s="304" t="str">
        <f t="shared" si="31"/>
        <v/>
      </c>
      <c r="AC134" s="305"/>
      <c r="AD134" s="481" t="str">
        <f>IF(OR(F134="",G134=""),"",IF(OR(AC134="nein",AC134="",Z134="",AA134="ja",Y134="",F134="A",F134="HG",Y134=""),"0",VLOOKUP(Y134,'Tab 4+5 DüV+Abfuhr_G'!A:G,7,FALSE)))</f>
        <v/>
      </c>
      <c r="AE134" s="541"/>
      <c r="AF134" s="472" t="str">
        <f>IF(OR(F134="",G134=""),"",IF(OR(F134="",G134="",AE134=""),0,IF(AND(F134="G",Y134=""),-VLOOKUP(AE134,'Tab 7 DüV_A-VF'!A:B,2,FALSE),IF(OR(F134="A",F134="HG"),-VLOOKUP(AE134,'Tab 7 DüV_A-VF'!A:B,2,FALSE),0))))</f>
        <v/>
      </c>
      <c r="AG134" s="538"/>
      <c r="AH134" s="475" t="str">
        <f>IF(OR(F134="",G134=""),"",IF(OR(F134="",G134="",AG134=""),0,IF(AND(F134="G",Y134=""),-VLOOKUP(AG134,'Tab 7 DüV_A-ZF'!A:B,2,FALSE),IF(OR(F134="A",F134="HG"),-VLOOKUP(AG134,'Tab 7 DüV_A-ZF'!A:B,2,FALSE),0))))</f>
        <v/>
      </c>
      <c r="AI134" s="348" t="str">
        <f>IF(OR(F134="",G134=""),"",IF('N-Abschlag org. Düngung'!AJ134="",0,'N-Abschlag org. Düngung'!AJ134))</f>
        <v/>
      </c>
      <c r="AJ134" s="329" t="str">
        <f t="shared" si="32"/>
        <v/>
      </c>
      <c r="AK134" s="409" t="str">
        <f t="shared" si="33"/>
        <v/>
      </c>
      <c r="AL134" s="927" t="str">
        <f t="shared" si="34"/>
        <v/>
      </c>
      <c r="AM134" s="237"/>
      <c r="AN134" s="539" t="str">
        <f t="shared" si="35"/>
        <v/>
      </c>
      <c r="AO134" s="276"/>
      <c r="AP134" s="316"/>
      <c r="AQ134" s="316"/>
      <c r="AR134" s="234"/>
      <c r="AS134" s="234"/>
      <c r="AT134" s="234"/>
      <c r="AU134" s="234"/>
      <c r="AW134" s="235"/>
      <c r="BF134" s="235"/>
      <c r="BN134" s="235"/>
    </row>
    <row r="135" spans="1:66" s="145" customFormat="1">
      <c r="A135" s="283"/>
      <c r="B135" s="216"/>
      <c r="C135" s="287" t="str">
        <f>IF(B135="","",VLOOKUP(B135,Schlagliste!B:D,2,FALSE))</f>
        <v/>
      </c>
      <c r="D135" s="286" t="str">
        <f>IF(B135="","",VLOOKUP(B135,Schlagliste!B:D,3,FALSE))</f>
        <v/>
      </c>
      <c r="E135" s="501" t="str">
        <f>IF(B135="","",VLOOKUP(B135,Schlagliste!B:E,4,FALSE))</f>
        <v/>
      </c>
      <c r="F135" s="236"/>
      <c r="G135" s="217"/>
      <c r="H135" s="477" t="str">
        <f>IF(OR(G135="",F135=""),"",IF(AND(C135="ja",LEFT(G135,5)="ZF n."),0,(IF(F135="G",VLOOKUP(G135,'Tab 4+5 DüV+Abfuhr_G'!A:C,3,FALSE),IF(F135="A",VLOOKUP(G135,'Tab 2+3 DüV_A'!A:C,3,FALSE),VLOOKUP(G135,'H&amp;G LfL'!B:U,9,FALSE))))))</f>
        <v/>
      </c>
      <c r="I135" s="243" t="str">
        <f>IF(OR(F135="",G135=""),"",IF(F135="G",VLOOKUP(G135,'Tab 4+5 DüV+Abfuhr_G'!A:D,4,FALSE),IF(F135="A",VLOOKUP(G135,'Tab 2+3 DüV_A'!A:D,4,FALSE),VLOOKUP(G135,'H&amp;G LfL'!B:U,10,FALSE))))</f>
        <v/>
      </c>
      <c r="J135" s="341" t="str">
        <f>IF(OR(F135="",G135=""),"",IF(F135="G",VLOOKUP(G135,'Tab 4+5 DüV+Abfuhr_G'!A:B,2,FALSE),IF(F135="A",VLOOKUP(G135,'Tab 2+3 DüV_A'!A:B,2,FALSE),VLOOKUP(G135,'H&amp;G LfL'!B:X,2,FALSE))))</f>
        <v/>
      </c>
      <c r="K135" s="237"/>
      <c r="L135" s="918" t="str">
        <f t="shared" si="27"/>
        <v/>
      </c>
      <c r="M135" s="919" t="str">
        <f t="shared" si="28"/>
        <v/>
      </c>
      <c r="N135" s="919" t="str">
        <f>IF(OR(F135="",G135=""),"",IF(OR(F135="G",F135="HG"),"",IF(F135="A",VLOOKUP(G135,'Tab 2+3 DüV_A'!A:H,6,FALSE),VLOOKUP(G135,'H&amp;G LfL'!B:U,13,FALSE))))</f>
        <v/>
      </c>
      <c r="O135" s="919" t="str">
        <f>IF(OR(F135="",G135=""),"",IF(F135="G",VLOOKUP(G135,'Tab 4+5 DüV+Abfuhr_G'!A:J,8,FALSE),IF(F135="HG",VLOOKUP(G135,'H&amp;G LfL'!B:U,14,FALSE),"")))</f>
        <v/>
      </c>
      <c r="P135" s="919" t="str">
        <f>IF(OR(F135="",G135=""),"",IF(F135="G",VLOOKUP(G135,'Tab 4+5 DüV+Abfuhr_G'!A:J,9,FALSE),IF(F135="A",VLOOKUP(G135,'Tab 2+3 DüV_A'!A:H,7,FALSE),VLOOKUP(G135,'H&amp;G LfL'!B:U,15,FALSE))))</f>
        <v/>
      </c>
      <c r="Q135" s="921" t="str">
        <f>IF(OR(F135="",G135=""),"",IF(F135="G",VLOOKUP(G135,'Tab 4+5 DüV+Abfuhr_G'!A:J,10,FALSE),IF(F135="A",VLOOKUP(G135,'Tab 2+3 DüV_A'!A:H,8,FALSE),VLOOKUP(G135,'H&amp;G LfL'!B:U,16,FALSE))))</f>
        <v/>
      </c>
      <c r="R135" s="382" t="str">
        <f t="shared" si="29"/>
        <v/>
      </c>
      <c r="S135" s="342"/>
      <c r="T135" s="472" t="str">
        <f>IF(OR(F135="",G135=""),"",IF(OR(S135="",S135="nein",F135="A",F135="HG"),"0",VLOOKUP(S135,Verfrühung!A:B,2,FALSE)))</f>
        <v/>
      </c>
      <c r="U135" s="473" t="str">
        <f>IF(OR(F135="",G135=""),"",IF(F135="G",VLOOKUP(G135,'Tab 4+5 DüV+Abfuhr_G'!A:E,5,FALSE),IF(F135="A",VLOOKUP(G135,'Tab 2+3 DüV_A'!A:L,5,FALSE),VLOOKUP(G135,'H&amp;G LfL'!B:U,11,FALSE))))</f>
        <v/>
      </c>
      <c r="V135" s="349"/>
      <c r="W135" s="245"/>
      <c r="X135" s="343" t="str">
        <f t="shared" si="30"/>
        <v/>
      </c>
      <c r="Y135" s="536"/>
      <c r="Z135" s="481" t="str">
        <f>IF(OR(F135="",G135=""),"",IF(OR(F135="A",F135="HG",Y135=""),"0",-VLOOKUP(Y135,'Tab 4+5 DüV+Abfuhr_G'!A:N,6,FALSE)))</f>
        <v/>
      </c>
      <c r="AA135" s="305"/>
      <c r="AB135" s="304" t="str">
        <f t="shared" si="31"/>
        <v/>
      </c>
      <c r="AC135" s="305"/>
      <c r="AD135" s="481" t="str">
        <f>IF(OR(F135="",G135=""),"",IF(OR(AC135="nein",AC135="",Z135="",AA135="ja",Y135="",F135="A",F135="HG",Y135=""),"0",VLOOKUP(Y135,'Tab 4+5 DüV+Abfuhr_G'!A:G,7,FALSE)))</f>
        <v/>
      </c>
      <c r="AE135" s="541"/>
      <c r="AF135" s="472" t="str">
        <f>IF(OR(F135="",G135=""),"",IF(OR(F135="",G135="",AE135=""),0,IF(AND(F135="G",Y135=""),-VLOOKUP(AE135,'Tab 7 DüV_A-VF'!A:B,2,FALSE),IF(OR(F135="A",F135="HG"),-VLOOKUP(AE135,'Tab 7 DüV_A-VF'!A:B,2,FALSE),0))))</f>
        <v/>
      </c>
      <c r="AG135" s="538"/>
      <c r="AH135" s="475" t="str">
        <f>IF(OR(F135="",G135=""),"",IF(OR(F135="",G135="",AG135=""),0,IF(AND(F135="G",Y135=""),-VLOOKUP(AG135,'Tab 7 DüV_A-ZF'!A:B,2,FALSE),IF(OR(F135="A",F135="HG"),-VLOOKUP(AG135,'Tab 7 DüV_A-ZF'!A:B,2,FALSE),0))))</f>
        <v/>
      </c>
      <c r="AI135" s="348" t="str">
        <f>IF(OR(F135="",G135=""),"",IF('N-Abschlag org. Düngung'!AJ135="",0,'N-Abschlag org. Düngung'!AJ135))</f>
        <v/>
      </c>
      <c r="AJ135" s="329" t="str">
        <f t="shared" si="32"/>
        <v/>
      </c>
      <c r="AK135" s="409" t="str">
        <f t="shared" si="33"/>
        <v/>
      </c>
      <c r="AL135" s="927" t="str">
        <f t="shared" si="34"/>
        <v/>
      </c>
      <c r="AM135" s="237"/>
      <c r="AN135" s="539" t="str">
        <f t="shared" si="35"/>
        <v/>
      </c>
      <c r="AO135" s="276"/>
      <c r="AP135" s="316"/>
      <c r="AQ135" s="316"/>
      <c r="AR135" s="234"/>
      <c r="AS135" s="234"/>
      <c r="AT135" s="234"/>
      <c r="AU135" s="234"/>
      <c r="AW135" s="235"/>
      <c r="BF135" s="235"/>
      <c r="BN135" s="235"/>
    </row>
    <row r="136" spans="1:66" s="145" customFormat="1">
      <c r="A136" s="283"/>
      <c r="B136" s="216"/>
      <c r="C136" s="287" t="str">
        <f>IF(B136="","",VLOOKUP(B136,Schlagliste!B:D,2,FALSE))</f>
        <v/>
      </c>
      <c r="D136" s="286" t="str">
        <f>IF(B136="","",VLOOKUP(B136,Schlagliste!B:D,3,FALSE))</f>
        <v/>
      </c>
      <c r="E136" s="501" t="str">
        <f>IF(B136="","",VLOOKUP(B136,Schlagliste!B:E,4,FALSE))</f>
        <v/>
      </c>
      <c r="F136" s="236"/>
      <c r="G136" s="217"/>
      <c r="H136" s="477" t="str">
        <f>IF(OR(G136="",F136=""),"",IF(AND(C136="ja",LEFT(G136,5)="ZF n."),0,(IF(F136="G",VLOOKUP(G136,'Tab 4+5 DüV+Abfuhr_G'!A:C,3,FALSE),IF(F136="A",VLOOKUP(G136,'Tab 2+3 DüV_A'!A:C,3,FALSE),VLOOKUP(G136,'H&amp;G LfL'!B:U,9,FALSE))))))</f>
        <v/>
      </c>
      <c r="I136" s="243" t="str">
        <f>IF(OR(F136="",G136=""),"",IF(F136="G",VLOOKUP(G136,'Tab 4+5 DüV+Abfuhr_G'!A:D,4,FALSE),IF(F136="A",VLOOKUP(G136,'Tab 2+3 DüV_A'!A:D,4,FALSE),VLOOKUP(G136,'H&amp;G LfL'!B:U,10,FALSE))))</f>
        <v/>
      </c>
      <c r="J136" s="341" t="str">
        <f>IF(OR(F136="",G136=""),"",IF(F136="G",VLOOKUP(G136,'Tab 4+5 DüV+Abfuhr_G'!A:B,2,FALSE),IF(F136="A",VLOOKUP(G136,'Tab 2+3 DüV_A'!A:B,2,FALSE),VLOOKUP(G136,'H&amp;G LfL'!B:X,2,FALSE))))</f>
        <v/>
      </c>
      <c r="K136" s="237"/>
      <c r="L136" s="918" t="str">
        <f t="shared" si="27"/>
        <v/>
      </c>
      <c r="M136" s="919" t="str">
        <f t="shared" si="28"/>
        <v/>
      </c>
      <c r="N136" s="919" t="str">
        <f>IF(OR(F136="",G136=""),"",IF(OR(F136="G",F136="HG"),"",IF(F136="A",VLOOKUP(G136,'Tab 2+3 DüV_A'!A:H,6,FALSE),VLOOKUP(G136,'H&amp;G LfL'!B:U,13,FALSE))))</f>
        <v/>
      </c>
      <c r="O136" s="919" t="str">
        <f>IF(OR(F136="",G136=""),"",IF(F136="G",VLOOKUP(G136,'Tab 4+5 DüV+Abfuhr_G'!A:J,8,FALSE),IF(F136="HG",VLOOKUP(G136,'H&amp;G LfL'!B:U,14,FALSE),"")))</f>
        <v/>
      </c>
      <c r="P136" s="919" t="str">
        <f>IF(OR(F136="",G136=""),"",IF(F136="G",VLOOKUP(G136,'Tab 4+5 DüV+Abfuhr_G'!A:J,9,FALSE),IF(F136="A",VLOOKUP(G136,'Tab 2+3 DüV_A'!A:H,7,FALSE),VLOOKUP(G136,'H&amp;G LfL'!B:U,15,FALSE))))</f>
        <v/>
      </c>
      <c r="Q136" s="921" t="str">
        <f>IF(OR(F136="",G136=""),"",IF(F136="G",VLOOKUP(G136,'Tab 4+5 DüV+Abfuhr_G'!A:J,10,FALSE),IF(F136="A",VLOOKUP(G136,'Tab 2+3 DüV_A'!A:H,8,FALSE),VLOOKUP(G136,'H&amp;G LfL'!B:U,16,FALSE))))</f>
        <v/>
      </c>
      <c r="R136" s="382" t="str">
        <f t="shared" si="29"/>
        <v/>
      </c>
      <c r="S136" s="342"/>
      <c r="T136" s="472" t="str">
        <f>IF(OR(F136="",G136=""),"",IF(OR(S136="",S136="nein",F136="A",F136="HG"),"0",VLOOKUP(S136,Verfrühung!A:B,2,FALSE)))</f>
        <v/>
      </c>
      <c r="U136" s="473" t="str">
        <f>IF(OR(F136="",G136=""),"",IF(F136="G",VLOOKUP(G136,'Tab 4+5 DüV+Abfuhr_G'!A:E,5,FALSE),IF(F136="A",VLOOKUP(G136,'Tab 2+3 DüV_A'!A:L,5,FALSE),VLOOKUP(G136,'H&amp;G LfL'!B:U,11,FALSE))))</f>
        <v/>
      </c>
      <c r="V136" s="349"/>
      <c r="W136" s="245"/>
      <c r="X136" s="343" t="str">
        <f t="shared" si="30"/>
        <v/>
      </c>
      <c r="Y136" s="536"/>
      <c r="Z136" s="481" t="str">
        <f>IF(OR(F136="",G136=""),"",IF(OR(F136="A",F136="HG",Y136=""),"0",-VLOOKUP(Y136,'Tab 4+5 DüV+Abfuhr_G'!A:N,6,FALSE)))</f>
        <v/>
      </c>
      <c r="AA136" s="305"/>
      <c r="AB136" s="304" t="str">
        <f t="shared" si="31"/>
        <v/>
      </c>
      <c r="AC136" s="305"/>
      <c r="AD136" s="481" t="str">
        <f>IF(OR(F136="",G136=""),"",IF(OR(AC136="nein",AC136="",Z136="",AA136="ja",Y136="",F136="A",F136="HG",Y136=""),"0",VLOOKUP(Y136,'Tab 4+5 DüV+Abfuhr_G'!A:G,7,FALSE)))</f>
        <v/>
      </c>
      <c r="AE136" s="541"/>
      <c r="AF136" s="472" t="str">
        <f>IF(OR(F136="",G136=""),"",IF(OR(F136="",G136="",AE136=""),0,IF(AND(F136="G",Y136=""),-VLOOKUP(AE136,'Tab 7 DüV_A-VF'!A:B,2,FALSE),IF(OR(F136="A",F136="HG"),-VLOOKUP(AE136,'Tab 7 DüV_A-VF'!A:B,2,FALSE),0))))</f>
        <v/>
      </c>
      <c r="AG136" s="538"/>
      <c r="AH136" s="475" t="str">
        <f>IF(OR(F136="",G136=""),"",IF(OR(F136="",G136="",AG136=""),0,IF(AND(F136="G",Y136=""),-VLOOKUP(AG136,'Tab 7 DüV_A-ZF'!A:B,2,FALSE),IF(OR(F136="A",F136="HG"),-VLOOKUP(AG136,'Tab 7 DüV_A-ZF'!A:B,2,FALSE),0))))</f>
        <v/>
      </c>
      <c r="AI136" s="348" t="str">
        <f>IF(OR(F136="",G136=""),"",IF('N-Abschlag org. Düngung'!AJ136="",0,'N-Abschlag org. Düngung'!AJ136))</f>
        <v/>
      </c>
      <c r="AJ136" s="329" t="str">
        <f t="shared" si="32"/>
        <v/>
      </c>
      <c r="AK136" s="409" t="str">
        <f t="shared" si="33"/>
        <v/>
      </c>
      <c r="AL136" s="927" t="str">
        <f t="shared" si="34"/>
        <v/>
      </c>
      <c r="AM136" s="237"/>
      <c r="AN136" s="539" t="str">
        <f t="shared" si="35"/>
        <v/>
      </c>
      <c r="AO136" s="276"/>
      <c r="AP136" s="316"/>
      <c r="AQ136" s="316"/>
      <c r="AR136" s="234"/>
      <c r="AS136" s="234"/>
      <c r="AT136" s="234"/>
      <c r="AU136" s="234"/>
      <c r="AW136" s="235"/>
      <c r="BF136" s="235"/>
      <c r="BN136" s="235"/>
    </row>
    <row r="137" spans="1:66" s="145" customFormat="1">
      <c r="A137" s="283"/>
      <c r="B137" s="216"/>
      <c r="C137" s="287" t="str">
        <f>IF(B137="","",VLOOKUP(B137,Schlagliste!B:D,2,FALSE))</f>
        <v/>
      </c>
      <c r="D137" s="286" t="str">
        <f>IF(B137="","",VLOOKUP(B137,Schlagliste!B:D,3,FALSE))</f>
        <v/>
      </c>
      <c r="E137" s="501" t="str">
        <f>IF(B137="","",VLOOKUP(B137,Schlagliste!B:E,4,FALSE))</f>
        <v/>
      </c>
      <c r="F137" s="236"/>
      <c r="G137" s="217"/>
      <c r="H137" s="477" t="str">
        <f>IF(OR(G137="",F137=""),"",IF(AND(C137="ja",LEFT(G137,5)="ZF n."),0,(IF(F137="G",VLOOKUP(G137,'Tab 4+5 DüV+Abfuhr_G'!A:C,3,FALSE),IF(F137="A",VLOOKUP(G137,'Tab 2+3 DüV_A'!A:C,3,FALSE),VLOOKUP(G137,'H&amp;G LfL'!B:U,9,FALSE))))))</f>
        <v/>
      </c>
      <c r="I137" s="243" t="str">
        <f>IF(OR(F137="",G137=""),"",IF(F137="G",VLOOKUP(G137,'Tab 4+5 DüV+Abfuhr_G'!A:D,4,FALSE),IF(F137="A",VLOOKUP(G137,'Tab 2+3 DüV_A'!A:D,4,FALSE),VLOOKUP(G137,'H&amp;G LfL'!B:U,10,FALSE))))</f>
        <v/>
      </c>
      <c r="J137" s="341" t="str">
        <f>IF(OR(F137="",G137=""),"",IF(F137="G",VLOOKUP(G137,'Tab 4+5 DüV+Abfuhr_G'!A:B,2,FALSE),IF(F137="A",VLOOKUP(G137,'Tab 2+3 DüV_A'!A:B,2,FALSE),VLOOKUP(G137,'H&amp;G LfL'!B:X,2,FALSE))))</f>
        <v/>
      </c>
      <c r="K137" s="237"/>
      <c r="L137" s="918" t="str">
        <f t="shared" si="27"/>
        <v/>
      </c>
      <c r="M137" s="919" t="str">
        <f t="shared" si="28"/>
        <v/>
      </c>
      <c r="N137" s="919" t="str">
        <f>IF(OR(F137="",G137=""),"",IF(OR(F137="G",F137="HG"),"",IF(F137="A",VLOOKUP(G137,'Tab 2+3 DüV_A'!A:H,6,FALSE),VLOOKUP(G137,'H&amp;G LfL'!B:U,13,FALSE))))</f>
        <v/>
      </c>
      <c r="O137" s="919" t="str">
        <f>IF(OR(F137="",G137=""),"",IF(F137="G",VLOOKUP(G137,'Tab 4+5 DüV+Abfuhr_G'!A:J,8,FALSE),IF(F137="HG",VLOOKUP(G137,'H&amp;G LfL'!B:U,14,FALSE),"")))</f>
        <v/>
      </c>
      <c r="P137" s="919" t="str">
        <f>IF(OR(F137="",G137=""),"",IF(F137="G",VLOOKUP(G137,'Tab 4+5 DüV+Abfuhr_G'!A:J,9,FALSE),IF(F137="A",VLOOKUP(G137,'Tab 2+3 DüV_A'!A:H,7,FALSE),VLOOKUP(G137,'H&amp;G LfL'!B:U,15,FALSE))))</f>
        <v/>
      </c>
      <c r="Q137" s="921" t="str">
        <f>IF(OR(F137="",G137=""),"",IF(F137="G",VLOOKUP(G137,'Tab 4+5 DüV+Abfuhr_G'!A:J,10,FALSE),IF(F137="A",VLOOKUP(G137,'Tab 2+3 DüV_A'!A:H,8,FALSE),VLOOKUP(G137,'H&amp;G LfL'!B:U,16,FALSE))))</f>
        <v/>
      </c>
      <c r="R137" s="382" t="str">
        <f t="shared" si="29"/>
        <v/>
      </c>
      <c r="S137" s="342"/>
      <c r="T137" s="472" t="str">
        <f>IF(OR(F137="",G137=""),"",IF(OR(S137="",S137="nein",F137="A",F137="HG"),"0",VLOOKUP(S137,Verfrühung!A:B,2,FALSE)))</f>
        <v/>
      </c>
      <c r="U137" s="473" t="str">
        <f>IF(OR(F137="",G137=""),"",IF(F137="G",VLOOKUP(G137,'Tab 4+5 DüV+Abfuhr_G'!A:E,5,FALSE),IF(F137="A",VLOOKUP(G137,'Tab 2+3 DüV_A'!A:L,5,FALSE),VLOOKUP(G137,'H&amp;G LfL'!B:U,11,FALSE))))</f>
        <v/>
      </c>
      <c r="V137" s="349"/>
      <c r="W137" s="245"/>
      <c r="X137" s="343" t="str">
        <f t="shared" si="30"/>
        <v/>
      </c>
      <c r="Y137" s="536"/>
      <c r="Z137" s="481" t="str">
        <f>IF(OR(F137="",G137=""),"",IF(OR(F137="A",F137="HG",Y137=""),"0",-VLOOKUP(Y137,'Tab 4+5 DüV+Abfuhr_G'!A:N,6,FALSE)))</f>
        <v/>
      </c>
      <c r="AA137" s="305"/>
      <c r="AB137" s="304" t="str">
        <f t="shared" si="31"/>
        <v/>
      </c>
      <c r="AC137" s="305"/>
      <c r="AD137" s="481" t="str">
        <f>IF(OR(F137="",G137=""),"",IF(OR(AC137="nein",AC137="",Z137="",AA137="ja",Y137="",F137="A",F137="HG",Y137=""),"0",VLOOKUP(Y137,'Tab 4+5 DüV+Abfuhr_G'!A:G,7,FALSE)))</f>
        <v/>
      </c>
      <c r="AE137" s="541"/>
      <c r="AF137" s="472" t="str">
        <f>IF(OR(F137="",G137=""),"",IF(OR(F137="",G137="",AE137=""),0,IF(AND(F137="G",Y137=""),-VLOOKUP(AE137,'Tab 7 DüV_A-VF'!A:B,2,FALSE),IF(OR(F137="A",F137="HG"),-VLOOKUP(AE137,'Tab 7 DüV_A-VF'!A:B,2,FALSE),0))))</f>
        <v/>
      </c>
      <c r="AG137" s="538"/>
      <c r="AH137" s="475" t="str">
        <f>IF(OR(F137="",G137=""),"",IF(OR(F137="",G137="",AG137=""),0,IF(AND(F137="G",Y137=""),-VLOOKUP(AG137,'Tab 7 DüV_A-ZF'!A:B,2,FALSE),IF(OR(F137="A",F137="HG"),-VLOOKUP(AG137,'Tab 7 DüV_A-ZF'!A:B,2,FALSE),0))))</f>
        <v/>
      </c>
      <c r="AI137" s="348" t="str">
        <f>IF(OR(F137="",G137=""),"",IF('N-Abschlag org. Düngung'!AJ137="",0,'N-Abschlag org. Düngung'!AJ137))</f>
        <v/>
      </c>
      <c r="AJ137" s="329" t="str">
        <f t="shared" si="32"/>
        <v/>
      </c>
      <c r="AK137" s="409" t="str">
        <f t="shared" si="33"/>
        <v/>
      </c>
      <c r="AL137" s="927" t="str">
        <f t="shared" si="34"/>
        <v/>
      </c>
      <c r="AM137" s="237"/>
      <c r="AN137" s="539" t="str">
        <f t="shared" si="35"/>
        <v/>
      </c>
      <c r="AO137" s="276"/>
      <c r="AP137" s="316"/>
      <c r="AQ137" s="316"/>
      <c r="AR137" s="234"/>
      <c r="AS137" s="234"/>
      <c r="AT137" s="234"/>
      <c r="AU137" s="234"/>
      <c r="AW137" s="235"/>
      <c r="BF137" s="235"/>
      <c r="BN137" s="235"/>
    </row>
    <row r="138" spans="1:66" s="145" customFormat="1">
      <c r="A138" s="283"/>
      <c r="B138" s="216"/>
      <c r="C138" s="287" t="str">
        <f>IF(B138="","",VLOOKUP(B138,Schlagliste!B:D,2,FALSE))</f>
        <v/>
      </c>
      <c r="D138" s="286" t="str">
        <f>IF(B138="","",VLOOKUP(B138,Schlagliste!B:D,3,FALSE))</f>
        <v/>
      </c>
      <c r="E138" s="501" t="str">
        <f>IF(B138="","",VLOOKUP(B138,Schlagliste!B:E,4,FALSE))</f>
        <v/>
      </c>
      <c r="F138" s="236"/>
      <c r="G138" s="217"/>
      <c r="H138" s="477" t="str">
        <f>IF(OR(G138="",F138=""),"",IF(AND(C138="ja",LEFT(G138,5)="ZF n."),0,(IF(F138="G",VLOOKUP(G138,'Tab 4+5 DüV+Abfuhr_G'!A:C,3,FALSE),IF(F138="A",VLOOKUP(G138,'Tab 2+3 DüV_A'!A:C,3,FALSE),VLOOKUP(G138,'H&amp;G LfL'!B:U,9,FALSE))))))</f>
        <v/>
      </c>
      <c r="I138" s="243" t="str">
        <f>IF(OR(F138="",G138=""),"",IF(F138="G",VLOOKUP(G138,'Tab 4+5 DüV+Abfuhr_G'!A:D,4,FALSE),IF(F138="A",VLOOKUP(G138,'Tab 2+3 DüV_A'!A:D,4,FALSE),VLOOKUP(G138,'H&amp;G LfL'!B:U,10,FALSE))))</f>
        <v/>
      </c>
      <c r="J138" s="341" t="str">
        <f>IF(OR(F138="",G138=""),"",IF(F138="G",VLOOKUP(G138,'Tab 4+5 DüV+Abfuhr_G'!A:B,2,FALSE),IF(F138="A",VLOOKUP(G138,'Tab 2+3 DüV_A'!A:B,2,FALSE),VLOOKUP(G138,'H&amp;G LfL'!B:X,2,FALSE))))</f>
        <v/>
      </c>
      <c r="K138" s="237"/>
      <c r="L138" s="918" t="str">
        <f t="shared" si="27"/>
        <v/>
      </c>
      <c r="M138" s="919" t="str">
        <f t="shared" si="28"/>
        <v/>
      </c>
      <c r="N138" s="919" t="str">
        <f>IF(OR(F138="",G138=""),"",IF(OR(F138="G",F138="HG"),"",IF(F138="A",VLOOKUP(G138,'Tab 2+3 DüV_A'!A:H,6,FALSE),VLOOKUP(G138,'H&amp;G LfL'!B:U,13,FALSE))))</f>
        <v/>
      </c>
      <c r="O138" s="919" t="str">
        <f>IF(OR(F138="",G138=""),"",IF(F138="G",VLOOKUP(G138,'Tab 4+5 DüV+Abfuhr_G'!A:J,8,FALSE),IF(F138="HG",VLOOKUP(G138,'H&amp;G LfL'!B:U,14,FALSE),"")))</f>
        <v/>
      </c>
      <c r="P138" s="919" t="str">
        <f>IF(OR(F138="",G138=""),"",IF(F138="G",VLOOKUP(G138,'Tab 4+5 DüV+Abfuhr_G'!A:J,9,FALSE),IF(F138="A",VLOOKUP(G138,'Tab 2+3 DüV_A'!A:H,7,FALSE),VLOOKUP(G138,'H&amp;G LfL'!B:U,15,FALSE))))</f>
        <v/>
      </c>
      <c r="Q138" s="921" t="str">
        <f>IF(OR(F138="",G138=""),"",IF(F138="G",VLOOKUP(G138,'Tab 4+5 DüV+Abfuhr_G'!A:J,10,FALSE),IF(F138="A",VLOOKUP(G138,'Tab 2+3 DüV_A'!A:H,8,FALSE),VLOOKUP(G138,'H&amp;G LfL'!B:U,16,FALSE))))</f>
        <v/>
      </c>
      <c r="R138" s="382" t="str">
        <f t="shared" si="29"/>
        <v/>
      </c>
      <c r="S138" s="342"/>
      <c r="T138" s="472" t="str">
        <f>IF(OR(F138="",G138=""),"",IF(OR(S138="",S138="nein",F138="A",F138="HG"),"0",VLOOKUP(S138,Verfrühung!A:B,2,FALSE)))</f>
        <v/>
      </c>
      <c r="U138" s="473" t="str">
        <f>IF(OR(F138="",G138=""),"",IF(F138="G",VLOOKUP(G138,'Tab 4+5 DüV+Abfuhr_G'!A:E,5,FALSE),IF(F138="A",VLOOKUP(G138,'Tab 2+3 DüV_A'!A:L,5,FALSE),VLOOKUP(G138,'H&amp;G LfL'!B:U,11,FALSE))))</f>
        <v/>
      </c>
      <c r="V138" s="349"/>
      <c r="W138" s="245"/>
      <c r="X138" s="343" t="str">
        <f t="shared" si="30"/>
        <v/>
      </c>
      <c r="Y138" s="536"/>
      <c r="Z138" s="481" t="str">
        <f>IF(OR(F138="",G138=""),"",IF(OR(F138="A",F138="HG",Y138=""),"0",-VLOOKUP(Y138,'Tab 4+5 DüV+Abfuhr_G'!A:N,6,FALSE)))</f>
        <v/>
      </c>
      <c r="AA138" s="305"/>
      <c r="AB138" s="304" t="str">
        <f t="shared" si="31"/>
        <v/>
      </c>
      <c r="AC138" s="305"/>
      <c r="AD138" s="481" t="str">
        <f>IF(OR(F138="",G138=""),"",IF(OR(AC138="nein",AC138="",Z138="",AA138="ja",Y138="",F138="A",F138="HG",Y138=""),"0",VLOOKUP(Y138,'Tab 4+5 DüV+Abfuhr_G'!A:G,7,FALSE)))</f>
        <v/>
      </c>
      <c r="AE138" s="541"/>
      <c r="AF138" s="472" t="str">
        <f>IF(OR(F138="",G138=""),"",IF(OR(F138="",G138="",AE138=""),0,IF(AND(F138="G",Y138=""),-VLOOKUP(AE138,'Tab 7 DüV_A-VF'!A:B,2,FALSE),IF(OR(F138="A",F138="HG"),-VLOOKUP(AE138,'Tab 7 DüV_A-VF'!A:B,2,FALSE),0))))</f>
        <v/>
      </c>
      <c r="AG138" s="538"/>
      <c r="AH138" s="475" t="str">
        <f>IF(OR(F138="",G138=""),"",IF(OR(F138="",G138="",AG138=""),0,IF(AND(F138="G",Y138=""),-VLOOKUP(AG138,'Tab 7 DüV_A-ZF'!A:B,2,FALSE),IF(OR(F138="A",F138="HG"),-VLOOKUP(AG138,'Tab 7 DüV_A-ZF'!A:B,2,FALSE),0))))</f>
        <v/>
      </c>
      <c r="AI138" s="348" t="str">
        <f>IF(OR(F138="",G138=""),"",IF('N-Abschlag org. Düngung'!AJ138="",0,'N-Abschlag org. Düngung'!AJ138))</f>
        <v/>
      </c>
      <c r="AJ138" s="329" t="str">
        <f t="shared" si="32"/>
        <v/>
      </c>
      <c r="AK138" s="409" t="str">
        <f t="shared" si="33"/>
        <v/>
      </c>
      <c r="AL138" s="927" t="str">
        <f t="shared" si="34"/>
        <v/>
      </c>
      <c r="AM138" s="237"/>
      <c r="AN138" s="539" t="str">
        <f t="shared" si="35"/>
        <v/>
      </c>
      <c r="AO138" s="276"/>
      <c r="AP138" s="316"/>
      <c r="AQ138" s="316"/>
      <c r="AR138" s="234"/>
      <c r="AS138" s="234"/>
      <c r="AT138" s="234"/>
      <c r="AU138" s="234"/>
      <c r="AW138" s="235"/>
      <c r="BF138" s="235"/>
      <c r="BN138" s="235"/>
    </row>
    <row r="139" spans="1:66" s="145" customFormat="1">
      <c r="A139" s="283"/>
      <c r="B139" s="216"/>
      <c r="C139" s="287" t="str">
        <f>IF(B139="","",VLOOKUP(B139,Schlagliste!B:D,2,FALSE))</f>
        <v/>
      </c>
      <c r="D139" s="286" t="str">
        <f>IF(B139="","",VLOOKUP(B139,Schlagliste!B:D,3,FALSE))</f>
        <v/>
      </c>
      <c r="E139" s="501" t="str">
        <f>IF(B139="","",VLOOKUP(B139,Schlagliste!B:E,4,FALSE))</f>
        <v/>
      </c>
      <c r="F139" s="236"/>
      <c r="G139" s="217"/>
      <c r="H139" s="477" t="str">
        <f>IF(OR(G139="",F139=""),"",IF(AND(C139="ja",LEFT(G139,5)="ZF n."),0,(IF(F139="G",VLOOKUP(G139,'Tab 4+5 DüV+Abfuhr_G'!A:C,3,FALSE),IF(F139="A",VLOOKUP(G139,'Tab 2+3 DüV_A'!A:C,3,FALSE),VLOOKUP(G139,'H&amp;G LfL'!B:U,9,FALSE))))))</f>
        <v/>
      </c>
      <c r="I139" s="243" t="str">
        <f>IF(OR(F139="",G139=""),"",IF(F139="G",VLOOKUP(G139,'Tab 4+5 DüV+Abfuhr_G'!A:D,4,FALSE),IF(F139="A",VLOOKUP(G139,'Tab 2+3 DüV_A'!A:D,4,FALSE),VLOOKUP(G139,'H&amp;G LfL'!B:U,10,FALSE))))</f>
        <v/>
      </c>
      <c r="J139" s="341" t="str">
        <f>IF(OR(F139="",G139=""),"",IF(F139="G",VLOOKUP(G139,'Tab 4+5 DüV+Abfuhr_G'!A:B,2,FALSE),IF(F139="A",VLOOKUP(G139,'Tab 2+3 DüV_A'!A:B,2,FALSE),VLOOKUP(G139,'H&amp;G LfL'!B:X,2,FALSE))))</f>
        <v/>
      </c>
      <c r="K139" s="237"/>
      <c r="L139" s="918" t="str">
        <f t="shared" si="27"/>
        <v/>
      </c>
      <c r="M139" s="919" t="str">
        <f t="shared" si="28"/>
        <v/>
      </c>
      <c r="N139" s="919" t="str">
        <f>IF(OR(F139="",G139=""),"",IF(OR(F139="G",F139="HG"),"",IF(F139="A",VLOOKUP(G139,'Tab 2+3 DüV_A'!A:H,6,FALSE),VLOOKUP(G139,'H&amp;G LfL'!B:U,13,FALSE))))</f>
        <v/>
      </c>
      <c r="O139" s="919" t="str">
        <f>IF(OR(F139="",G139=""),"",IF(F139="G",VLOOKUP(G139,'Tab 4+5 DüV+Abfuhr_G'!A:J,8,FALSE),IF(F139="HG",VLOOKUP(G139,'H&amp;G LfL'!B:U,14,FALSE),"")))</f>
        <v/>
      </c>
      <c r="P139" s="919" t="str">
        <f>IF(OR(F139="",G139=""),"",IF(F139="G",VLOOKUP(G139,'Tab 4+5 DüV+Abfuhr_G'!A:J,9,FALSE),IF(F139="A",VLOOKUP(G139,'Tab 2+3 DüV_A'!A:H,7,FALSE),VLOOKUP(G139,'H&amp;G LfL'!B:U,15,FALSE))))</f>
        <v/>
      </c>
      <c r="Q139" s="921" t="str">
        <f>IF(OR(F139="",G139=""),"",IF(F139="G",VLOOKUP(G139,'Tab 4+5 DüV+Abfuhr_G'!A:J,10,FALSE),IF(F139="A",VLOOKUP(G139,'Tab 2+3 DüV_A'!A:H,8,FALSE),VLOOKUP(G139,'H&amp;G LfL'!B:U,16,FALSE))))</f>
        <v/>
      </c>
      <c r="R139" s="382" t="str">
        <f t="shared" si="29"/>
        <v/>
      </c>
      <c r="S139" s="342"/>
      <c r="T139" s="472" t="str">
        <f>IF(OR(F139="",G139=""),"",IF(OR(S139="",S139="nein",F139="A",F139="HG"),"0",VLOOKUP(S139,Verfrühung!A:B,2,FALSE)))</f>
        <v/>
      </c>
      <c r="U139" s="473" t="str">
        <f>IF(OR(F139="",G139=""),"",IF(F139="G",VLOOKUP(G139,'Tab 4+5 DüV+Abfuhr_G'!A:E,5,FALSE),IF(F139="A",VLOOKUP(G139,'Tab 2+3 DüV_A'!A:L,5,FALSE),VLOOKUP(G139,'H&amp;G LfL'!B:U,11,FALSE))))</f>
        <v/>
      </c>
      <c r="V139" s="349"/>
      <c r="W139" s="245"/>
      <c r="X139" s="343" t="str">
        <f t="shared" si="30"/>
        <v/>
      </c>
      <c r="Y139" s="536"/>
      <c r="Z139" s="481" t="str">
        <f>IF(OR(F139="",G139=""),"",IF(OR(F139="A",F139="HG",Y139=""),"0",-VLOOKUP(Y139,'Tab 4+5 DüV+Abfuhr_G'!A:N,6,FALSE)))</f>
        <v/>
      </c>
      <c r="AA139" s="305"/>
      <c r="AB139" s="304" t="str">
        <f t="shared" si="31"/>
        <v/>
      </c>
      <c r="AC139" s="305"/>
      <c r="AD139" s="481" t="str">
        <f>IF(OR(F139="",G139=""),"",IF(OR(AC139="nein",AC139="",Z139="",AA139="ja",Y139="",F139="A",F139="HG",Y139=""),"0",VLOOKUP(Y139,'Tab 4+5 DüV+Abfuhr_G'!A:G,7,FALSE)))</f>
        <v/>
      </c>
      <c r="AE139" s="541"/>
      <c r="AF139" s="472" t="str">
        <f>IF(OR(F139="",G139=""),"",IF(OR(F139="",G139="",AE139=""),0,IF(AND(F139="G",Y139=""),-VLOOKUP(AE139,'Tab 7 DüV_A-VF'!A:B,2,FALSE),IF(OR(F139="A",F139="HG"),-VLOOKUP(AE139,'Tab 7 DüV_A-VF'!A:B,2,FALSE),0))))</f>
        <v/>
      </c>
      <c r="AG139" s="538"/>
      <c r="AH139" s="475" t="str">
        <f>IF(OR(F139="",G139=""),"",IF(OR(F139="",G139="",AG139=""),0,IF(AND(F139="G",Y139=""),-VLOOKUP(AG139,'Tab 7 DüV_A-ZF'!A:B,2,FALSE),IF(OR(F139="A",F139="HG"),-VLOOKUP(AG139,'Tab 7 DüV_A-ZF'!A:B,2,FALSE),0))))</f>
        <v/>
      </c>
      <c r="AI139" s="348" t="str">
        <f>IF(OR(F139="",G139=""),"",IF('N-Abschlag org. Düngung'!AJ139="",0,'N-Abschlag org. Düngung'!AJ139))</f>
        <v/>
      </c>
      <c r="AJ139" s="329" t="str">
        <f t="shared" si="32"/>
        <v/>
      </c>
      <c r="AK139" s="409" t="str">
        <f t="shared" si="33"/>
        <v/>
      </c>
      <c r="AL139" s="927" t="str">
        <f t="shared" si="34"/>
        <v/>
      </c>
      <c r="AM139" s="237"/>
      <c r="AN139" s="539" t="str">
        <f t="shared" si="35"/>
        <v/>
      </c>
      <c r="AO139" s="276"/>
      <c r="AP139" s="316"/>
      <c r="AQ139" s="316"/>
      <c r="AR139" s="234"/>
      <c r="AS139" s="234"/>
      <c r="AT139" s="234"/>
      <c r="AU139" s="234"/>
      <c r="AW139" s="235"/>
      <c r="BF139" s="235"/>
      <c r="BN139" s="235"/>
    </row>
    <row r="140" spans="1:66" s="145" customFormat="1">
      <c r="A140" s="283"/>
      <c r="B140" s="216"/>
      <c r="C140" s="287" t="str">
        <f>IF(B140="","",VLOOKUP(B140,Schlagliste!B:D,2,FALSE))</f>
        <v/>
      </c>
      <c r="D140" s="286" t="str">
        <f>IF(B140="","",VLOOKUP(B140,Schlagliste!B:D,3,FALSE))</f>
        <v/>
      </c>
      <c r="E140" s="501" t="str">
        <f>IF(B140="","",VLOOKUP(B140,Schlagliste!B:E,4,FALSE))</f>
        <v/>
      </c>
      <c r="F140" s="236"/>
      <c r="G140" s="217"/>
      <c r="H140" s="477" t="str">
        <f>IF(OR(G140="",F140=""),"",IF(AND(C140="ja",LEFT(G140,5)="ZF n."),0,(IF(F140="G",VLOOKUP(G140,'Tab 4+5 DüV+Abfuhr_G'!A:C,3,FALSE),IF(F140="A",VLOOKUP(G140,'Tab 2+3 DüV_A'!A:C,3,FALSE),VLOOKUP(G140,'H&amp;G LfL'!B:U,9,FALSE))))))</f>
        <v/>
      </c>
      <c r="I140" s="243" t="str">
        <f>IF(OR(F140="",G140=""),"",IF(F140="G",VLOOKUP(G140,'Tab 4+5 DüV+Abfuhr_G'!A:D,4,FALSE),IF(F140="A",VLOOKUP(G140,'Tab 2+3 DüV_A'!A:D,4,FALSE),VLOOKUP(G140,'H&amp;G LfL'!B:U,10,FALSE))))</f>
        <v/>
      </c>
      <c r="J140" s="341" t="str">
        <f>IF(OR(F140="",G140=""),"",IF(F140="G",VLOOKUP(G140,'Tab 4+5 DüV+Abfuhr_G'!A:B,2,FALSE),IF(F140="A",VLOOKUP(G140,'Tab 2+3 DüV_A'!A:B,2,FALSE),VLOOKUP(G140,'H&amp;G LfL'!B:X,2,FALSE))))</f>
        <v/>
      </c>
      <c r="K140" s="237"/>
      <c r="L140" s="918" t="str">
        <f t="shared" si="27"/>
        <v/>
      </c>
      <c r="M140" s="919" t="str">
        <f t="shared" si="28"/>
        <v/>
      </c>
      <c r="N140" s="919" t="str">
        <f>IF(OR(F140="",G140=""),"",IF(OR(F140="G",F140="HG"),"",IF(F140="A",VLOOKUP(G140,'Tab 2+3 DüV_A'!A:H,6,FALSE),VLOOKUP(G140,'H&amp;G LfL'!B:U,13,FALSE))))</f>
        <v/>
      </c>
      <c r="O140" s="919" t="str">
        <f>IF(OR(F140="",G140=""),"",IF(F140="G",VLOOKUP(G140,'Tab 4+5 DüV+Abfuhr_G'!A:J,8,FALSE),IF(F140="HG",VLOOKUP(G140,'H&amp;G LfL'!B:U,14,FALSE),"")))</f>
        <v/>
      </c>
      <c r="P140" s="919" t="str">
        <f>IF(OR(F140="",G140=""),"",IF(F140="G",VLOOKUP(G140,'Tab 4+5 DüV+Abfuhr_G'!A:J,9,FALSE),IF(F140="A",VLOOKUP(G140,'Tab 2+3 DüV_A'!A:H,7,FALSE),VLOOKUP(G140,'H&amp;G LfL'!B:U,15,FALSE))))</f>
        <v/>
      </c>
      <c r="Q140" s="921" t="str">
        <f>IF(OR(F140="",G140=""),"",IF(F140="G",VLOOKUP(G140,'Tab 4+5 DüV+Abfuhr_G'!A:J,10,FALSE),IF(F140="A",VLOOKUP(G140,'Tab 2+3 DüV_A'!A:H,8,FALSE),VLOOKUP(G140,'H&amp;G LfL'!B:U,16,FALSE))))</f>
        <v/>
      </c>
      <c r="R140" s="382" t="str">
        <f t="shared" si="29"/>
        <v/>
      </c>
      <c r="S140" s="342"/>
      <c r="T140" s="472" t="str">
        <f>IF(OR(F140="",G140=""),"",IF(OR(S140="",S140="nein",F140="A",F140="HG"),"0",VLOOKUP(S140,Verfrühung!A:B,2,FALSE)))</f>
        <v/>
      </c>
      <c r="U140" s="473" t="str">
        <f>IF(OR(F140="",G140=""),"",IF(F140="G",VLOOKUP(G140,'Tab 4+5 DüV+Abfuhr_G'!A:E,5,FALSE),IF(F140="A",VLOOKUP(G140,'Tab 2+3 DüV_A'!A:L,5,FALSE),VLOOKUP(G140,'H&amp;G LfL'!B:U,11,FALSE))))</f>
        <v/>
      </c>
      <c r="V140" s="349"/>
      <c r="W140" s="245"/>
      <c r="X140" s="343" t="str">
        <f t="shared" si="30"/>
        <v/>
      </c>
      <c r="Y140" s="536"/>
      <c r="Z140" s="481" t="str">
        <f>IF(OR(F140="",G140=""),"",IF(OR(F140="A",F140="HG",Y140=""),"0",-VLOOKUP(Y140,'Tab 4+5 DüV+Abfuhr_G'!A:N,6,FALSE)))</f>
        <v/>
      </c>
      <c r="AA140" s="305"/>
      <c r="AB140" s="304" t="str">
        <f t="shared" si="31"/>
        <v/>
      </c>
      <c r="AC140" s="305"/>
      <c r="AD140" s="481" t="str">
        <f>IF(OR(F140="",G140=""),"",IF(OR(AC140="nein",AC140="",Z140="",AA140="ja",Y140="",F140="A",F140="HG",Y140=""),"0",VLOOKUP(Y140,'Tab 4+5 DüV+Abfuhr_G'!A:G,7,FALSE)))</f>
        <v/>
      </c>
      <c r="AE140" s="541"/>
      <c r="AF140" s="472" t="str">
        <f>IF(OR(F140="",G140=""),"",IF(OR(F140="",G140="",AE140=""),0,IF(AND(F140="G",Y140=""),-VLOOKUP(AE140,'Tab 7 DüV_A-VF'!A:B,2,FALSE),IF(OR(F140="A",F140="HG"),-VLOOKUP(AE140,'Tab 7 DüV_A-VF'!A:B,2,FALSE),0))))</f>
        <v/>
      </c>
      <c r="AG140" s="538"/>
      <c r="AH140" s="475" t="str">
        <f>IF(OR(F140="",G140=""),"",IF(OR(F140="",G140="",AG140=""),0,IF(AND(F140="G",Y140=""),-VLOOKUP(AG140,'Tab 7 DüV_A-ZF'!A:B,2,FALSE),IF(OR(F140="A",F140="HG"),-VLOOKUP(AG140,'Tab 7 DüV_A-ZF'!A:B,2,FALSE),0))))</f>
        <v/>
      </c>
      <c r="AI140" s="348" t="str">
        <f>IF(OR(F140="",G140=""),"",IF('N-Abschlag org. Düngung'!AJ140="",0,'N-Abschlag org. Düngung'!AJ140))</f>
        <v/>
      </c>
      <c r="AJ140" s="329" t="str">
        <f t="shared" si="32"/>
        <v/>
      </c>
      <c r="AK140" s="409" t="str">
        <f t="shared" si="33"/>
        <v/>
      </c>
      <c r="AL140" s="927" t="str">
        <f t="shared" si="34"/>
        <v/>
      </c>
      <c r="AM140" s="237"/>
      <c r="AN140" s="539" t="str">
        <f t="shared" si="35"/>
        <v/>
      </c>
      <c r="AO140" s="276"/>
      <c r="AP140" s="316"/>
      <c r="AQ140" s="316"/>
      <c r="AR140" s="234"/>
      <c r="AS140" s="234"/>
      <c r="AT140" s="234"/>
      <c r="AU140" s="234"/>
      <c r="AW140" s="235"/>
      <c r="BF140" s="235"/>
      <c r="BN140" s="235"/>
    </row>
    <row r="141" spans="1:66" s="145" customFormat="1">
      <c r="A141" s="283"/>
      <c r="B141" s="216"/>
      <c r="C141" s="287" t="str">
        <f>IF(B141="","",VLOOKUP(B141,Schlagliste!B:D,2,FALSE))</f>
        <v/>
      </c>
      <c r="D141" s="286" t="str">
        <f>IF(B141="","",VLOOKUP(B141,Schlagliste!B:D,3,FALSE))</f>
        <v/>
      </c>
      <c r="E141" s="501" t="str">
        <f>IF(B141="","",VLOOKUP(B141,Schlagliste!B:E,4,FALSE))</f>
        <v/>
      </c>
      <c r="F141" s="236"/>
      <c r="G141" s="217"/>
      <c r="H141" s="477" t="str">
        <f>IF(OR(G141="",F141=""),"",IF(AND(C141="ja",LEFT(G141,5)="ZF n."),0,(IF(F141="G",VLOOKUP(G141,'Tab 4+5 DüV+Abfuhr_G'!A:C,3,FALSE),IF(F141="A",VLOOKUP(G141,'Tab 2+3 DüV_A'!A:C,3,FALSE),VLOOKUP(G141,'H&amp;G LfL'!B:U,9,FALSE))))))</f>
        <v/>
      </c>
      <c r="I141" s="243" t="str">
        <f>IF(OR(F141="",G141=""),"",IF(F141="G",VLOOKUP(G141,'Tab 4+5 DüV+Abfuhr_G'!A:D,4,FALSE),IF(F141="A",VLOOKUP(G141,'Tab 2+3 DüV_A'!A:D,4,FALSE),VLOOKUP(G141,'H&amp;G LfL'!B:U,10,FALSE))))</f>
        <v/>
      </c>
      <c r="J141" s="341" t="str">
        <f>IF(OR(F141="",G141=""),"",IF(F141="G",VLOOKUP(G141,'Tab 4+5 DüV+Abfuhr_G'!A:B,2,FALSE),IF(F141="A",VLOOKUP(G141,'Tab 2+3 DüV_A'!A:B,2,FALSE),VLOOKUP(G141,'H&amp;G LfL'!B:X,2,FALSE))))</f>
        <v/>
      </c>
      <c r="K141" s="237"/>
      <c r="L141" s="918" t="str">
        <f t="shared" si="27"/>
        <v/>
      </c>
      <c r="M141" s="919" t="str">
        <f t="shared" si="28"/>
        <v/>
      </c>
      <c r="N141" s="919" t="str">
        <f>IF(OR(F141="",G141=""),"",IF(OR(F141="G",F141="HG"),"",IF(F141="A",VLOOKUP(G141,'Tab 2+3 DüV_A'!A:H,6,FALSE),VLOOKUP(G141,'H&amp;G LfL'!B:U,13,FALSE))))</f>
        <v/>
      </c>
      <c r="O141" s="919" t="str">
        <f>IF(OR(F141="",G141=""),"",IF(F141="G",VLOOKUP(G141,'Tab 4+5 DüV+Abfuhr_G'!A:J,8,FALSE),IF(F141="HG",VLOOKUP(G141,'H&amp;G LfL'!B:U,14,FALSE),"")))</f>
        <v/>
      </c>
      <c r="P141" s="919" t="str">
        <f>IF(OR(F141="",G141=""),"",IF(F141="G",VLOOKUP(G141,'Tab 4+5 DüV+Abfuhr_G'!A:J,9,FALSE),IF(F141="A",VLOOKUP(G141,'Tab 2+3 DüV_A'!A:H,7,FALSE),VLOOKUP(G141,'H&amp;G LfL'!B:U,15,FALSE))))</f>
        <v/>
      </c>
      <c r="Q141" s="921" t="str">
        <f>IF(OR(F141="",G141=""),"",IF(F141="G",VLOOKUP(G141,'Tab 4+5 DüV+Abfuhr_G'!A:J,10,FALSE),IF(F141="A",VLOOKUP(G141,'Tab 2+3 DüV_A'!A:H,8,FALSE),VLOOKUP(G141,'H&amp;G LfL'!B:U,16,FALSE))))</f>
        <v/>
      </c>
      <c r="R141" s="382" t="str">
        <f t="shared" si="29"/>
        <v/>
      </c>
      <c r="S141" s="342"/>
      <c r="T141" s="472" t="str">
        <f>IF(OR(F141="",G141=""),"",IF(OR(S141="",S141="nein",F141="A",F141="HG"),"0",VLOOKUP(S141,Verfrühung!A:B,2,FALSE)))</f>
        <v/>
      </c>
      <c r="U141" s="473" t="str">
        <f>IF(OR(F141="",G141=""),"",IF(F141="G",VLOOKUP(G141,'Tab 4+5 DüV+Abfuhr_G'!A:E,5,FALSE),IF(F141="A",VLOOKUP(G141,'Tab 2+3 DüV_A'!A:L,5,FALSE),VLOOKUP(G141,'H&amp;G LfL'!B:U,11,FALSE))))</f>
        <v/>
      </c>
      <c r="V141" s="349"/>
      <c r="W141" s="245"/>
      <c r="X141" s="343" t="str">
        <f t="shared" si="30"/>
        <v/>
      </c>
      <c r="Y141" s="536"/>
      <c r="Z141" s="481" t="str">
        <f>IF(OR(F141="",G141=""),"",IF(OR(F141="A",F141="HG",Y141=""),"0",-VLOOKUP(Y141,'Tab 4+5 DüV+Abfuhr_G'!A:N,6,FALSE)))</f>
        <v/>
      </c>
      <c r="AA141" s="305"/>
      <c r="AB141" s="304" t="str">
        <f t="shared" si="31"/>
        <v/>
      </c>
      <c r="AC141" s="305"/>
      <c r="AD141" s="481" t="str">
        <f>IF(OR(F141="",G141=""),"",IF(OR(AC141="nein",AC141="",Z141="",AA141="ja",Y141="",F141="A",F141="HG",Y141=""),"0",VLOOKUP(Y141,'Tab 4+5 DüV+Abfuhr_G'!A:G,7,FALSE)))</f>
        <v/>
      </c>
      <c r="AE141" s="541"/>
      <c r="AF141" s="472" t="str">
        <f>IF(OR(F141="",G141=""),"",IF(OR(F141="",G141="",AE141=""),0,IF(AND(F141="G",Y141=""),-VLOOKUP(AE141,'Tab 7 DüV_A-VF'!A:B,2,FALSE),IF(OR(F141="A",F141="HG"),-VLOOKUP(AE141,'Tab 7 DüV_A-VF'!A:B,2,FALSE),0))))</f>
        <v/>
      </c>
      <c r="AG141" s="538"/>
      <c r="AH141" s="475" t="str">
        <f>IF(OR(F141="",G141=""),"",IF(OR(F141="",G141="",AG141=""),0,IF(AND(F141="G",Y141=""),-VLOOKUP(AG141,'Tab 7 DüV_A-ZF'!A:B,2,FALSE),IF(OR(F141="A",F141="HG"),-VLOOKUP(AG141,'Tab 7 DüV_A-ZF'!A:B,2,FALSE),0))))</f>
        <v/>
      </c>
      <c r="AI141" s="348" t="str">
        <f>IF(OR(F141="",G141=""),"",IF('N-Abschlag org. Düngung'!AJ141="",0,'N-Abschlag org. Düngung'!AJ141))</f>
        <v/>
      </c>
      <c r="AJ141" s="329" t="str">
        <f t="shared" si="32"/>
        <v/>
      </c>
      <c r="AK141" s="409" t="str">
        <f t="shared" si="33"/>
        <v/>
      </c>
      <c r="AL141" s="927" t="str">
        <f t="shared" si="34"/>
        <v/>
      </c>
      <c r="AM141" s="237"/>
      <c r="AN141" s="539" t="str">
        <f t="shared" si="35"/>
        <v/>
      </c>
      <c r="AO141" s="276"/>
      <c r="AP141" s="316"/>
      <c r="AQ141" s="316"/>
      <c r="AR141" s="234"/>
      <c r="AS141" s="234"/>
      <c r="AT141" s="234"/>
      <c r="AU141" s="234"/>
      <c r="AW141" s="235"/>
      <c r="BF141" s="235"/>
      <c r="BN141" s="235"/>
    </row>
    <row r="142" spans="1:66" s="145" customFormat="1">
      <c r="A142" s="283"/>
      <c r="B142" s="216"/>
      <c r="C142" s="287" t="str">
        <f>IF(B142="","",VLOOKUP(B142,Schlagliste!B:D,2,FALSE))</f>
        <v/>
      </c>
      <c r="D142" s="286" t="str">
        <f>IF(B142="","",VLOOKUP(B142,Schlagliste!B:D,3,FALSE))</f>
        <v/>
      </c>
      <c r="E142" s="501" t="str">
        <f>IF(B142="","",VLOOKUP(B142,Schlagliste!B:E,4,FALSE))</f>
        <v/>
      </c>
      <c r="F142" s="236"/>
      <c r="G142" s="217"/>
      <c r="H142" s="477" t="str">
        <f>IF(OR(G142="",F142=""),"",IF(AND(C142="ja",LEFT(G142,5)="ZF n."),0,(IF(F142="G",VLOOKUP(G142,'Tab 4+5 DüV+Abfuhr_G'!A:C,3,FALSE),IF(F142="A",VLOOKUP(G142,'Tab 2+3 DüV_A'!A:C,3,FALSE),VLOOKUP(G142,'H&amp;G LfL'!B:U,9,FALSE))))))</f>
        <v/>
      </c>
      <c r="I142" s="243" t="str">
        <f>IF(OR(F142="",G142=""),"",IF(F142="G",VLOOKUP(G142,'Tab 4+5 DüV+Abfuhr_G'!A:D,4,FALSE),IF(F142="A",VLOOKUP(G142,'Tab 2+3 DüV_A'!A:D,4,FALSE),VLOOKUP(G142,'H&amp;G LfL'!B:U,10,FALSE))))</f>
        <v/>
      </c>
      <c r="J142" s="341" t="str">
        <f>IF(OR(F142="",G142=""),"",IF(F142="G",VLOOKUP(G142,'Tab 4+5 DüV+Abfuhr_G'!A:B,2,FALSE),IF(F142="A",VLOOKUP(G142,'Tab 2+3 DüV_A'!A:B,2,FALSE),VLOOKUP(G142,'H&amp;G LfL'!B:X,2,FALSE))))</f>
        <v/>
      </c>
      <c r="K142" s="237"/>
      <c r="L142" s="918" t="str">
        <f t="shared" si="27"/>
        <v/>
      </c>
      <c r="M142" s="919" t="str">
        <f t="shared" si="28"/>
        <v/>
      </c>
      <c r="N142" s="919" t="str">
        <f>IF(OR(F142="",G142=""),"",IF(OR(F142="G",F142="HG"),"",IF(F142="A",VLOOKUP(G142,'Tab 2+3 DüV_A'!A:H,6,FALSE),VLOOKUP(G142,'H&amp;G LfL'!B:U,13,FALSE))))</f>
        <v/>
      </c>
      <c r="O142" s="919" t="str">
        <f>IF(OR(F142="",G142=""),"",IF(F142="G",VLOOKUP(G142,'Tab 4+5 DüV+Abfuhr_G'!A:J,8,FALSE),IF(F142="HG",VLOOKUP(G142,'H&amp;G LfL'!B:U,14,FALSE),"")))</f>
        <v/>
      </c>
      <c r="P142" s="919" t="str">
        <f>IF(OR(F142="",G142=""),"",IF(F142="G",VLOOKUP(G142,'Tab 4+5 DüV+Abfuhr_G'!A:J,9,FALSE),IF(F142="A",VLOOKUP(G142,'Tab 2+3 DüV_A'!A:H,7,FALSE),VLOOKUP(G142,'H&amp;G LfL'!B:U,15,FALSE))))</f>
        <v/>
      </c>
      <c r="Q142" s="921" t="str">
        <f>IF(OR(F142="",G142=""),"",IF(F142="G",VLOOKUP(G142,'Tab 4+5 DüV+Abfuhr_G'!A:J,10,FALSE),IF(F142="A",VLOOKUP(G142,'Tab 2+3 DüV_A'!A:H,8,FALSE),VLOOKUP(G142,'H&amp;G LfL'!B:U,16,FALSE))))</f>
        <v/>
      </c>
      <c r="R142" s="382" t="str">
        <f t="shared" si="29"/>
        <v/>
      </c>
      <c r="S142" s="342"/>
      <c r="T142" s="472" t="str">
        <f>IF(OR(F142="",G142=""),"",IF(OR(S142="",S142="nein",F142="A",F142="HG"),"0",VLOOKUP(S142,Verfrühung!A:B,2,FALSE)))</f>
        <v/>
      </c>
      <c r="U142" s="473" t="str">
        <f>IF(OR(F142="",G142=""),"",IF(F142="G",VLOOKUP(G142,'Tab 4+5 DüV+Abfuhr_G'!A:E,5,FALSE),IF(F142="A",VLOOKUP(G142,'Tab 2+3 DüV_A'!A:L,5,FALSE),VLOOKUP(G142,'H&amp;G LfL'!B:U,11,FALSE))))</f>
        <v/>
      </c>
      <c r="V142" s="349"/>
      <c r="W142" s="245"/>
      <c r="X142" s="343" t="str">
        <f t="shared" si="30"/>
        <v/>
      </c>
      <c r="Y142" s="536"/>
      <c r="Z142" s="481" t="str">
        <f>IF(OR(F142="",G142=""),"",IF(OR(F142="A",F142="HG",Y142=""),"0",-VLOOKUP(Y142,'Tab 4+5 DüV+Abfuhr_G'!A:N,6,FALSE)))</f>
        <v/>
      </c>
      <c r="AA142" s="305"/>
      <c r="AB142" s="304" t="str">
        <f t="shared" si="31"/>
        <v/>
      </c>
      <c r="AC142" s="305"/>
      <c r="AD142" s="481" t="str">
        <f>IF(OR(F142="",G142=""),"",IF(OR(AC142="nein",AC142="",Z142="",AA142="ja",Y142="",F142="A",F142="HG",Y142=""),"0",VLOOKUP(Y142,'Tab 4+5 DüV+Abfuhr_G'!A:G,7,FALSE)))</f>
        <v/>
      </c>
      <c r="AE142" s="541"/>
      <c r="AF142" s="472" t="str">
        <f>IF(OR(F142="",G142=""),"",IF(OR(F142="",G142="",AE142=""),0,IF(AND(F142="G",Y142=""),-VLOOKUP(AE142,'Tab 7 DüV_A-VF'!A:B,2,FALSE),IF(OR(F142="A",F142="HG"),-VLOOKUP(AE142,'Tab 7 DüV_A-VF'!A:B,2,FALSE),0))))</f>
        <v/>
      </c>
      <c r="AG142" s="538"/>
      <c r="AH142" s="475" t="str">
        <f>IF(OR(F142="",G142=""),"",IF(OR(F142="",G142="",AG142=""),0,IF(AND(F142="G",Y142=""),-VLOOKUP(AG142,'Tab 7 DüV_A-ZF'!A:B,2,FALSE),IF(OR(F142="A",F142="HG"),-VLOOKUP(AG142,'Tab 7 DüV_A-ZF'!A:B,2,FALSE),0))))</f>
        <v/>
      </c>
      <c r="AI142" s="348" t="str">
        <f>IF(OR(F142="",G142=""),"",IF('N-Abschlag org. Düngung'!AJ142="",0,'N-Abschlag org. Düngung'!AJ142))</f>
        <v/>
      </c>
      <c r="AJ142" s="329" t="str">
        <f t="shared" si="32"/>
        <v/>
      </c>
      <c r="AK142" s="409" t="str">
        <f t="shared" si="33"/>
        <v/>
      </c>
      <c r="AL142" s="927" t="str">
        <f t="shared" si="34"/>
        <v/>
      </c>
      <c r="AM142" s="237"/>
      <c r="AN142" s="539" t="str">
        <f t="shared" si="35"/>
        <v/>
      </c>
      <c r="AO142" s="276"/>
      <c r="AP142" s="316"/>
      <c r="AQ142" s="316"/>
      <c r="AR142" s="234"/>
      <c r="AS142" s="234"/>
      <c r="AT142" s="234"/>
      <c r="AU142" s="234"/>
      <c r="AW142" s="235"/>
      <c r="BF142" s="235"/>
      <c r="BN142" s="235"/>
    </row>
    <row r="143" spans="1:66" s="145" customFormat="1">
      <c r="A143" s="283"/>
      <c r="B143" s="216"/>
      <c r="C143" s="287" t="str">
        <f>IF(B143="","",VLOOKUP(B143,Schlagliste!B:D,2,FALSE))</f>
        <v/>
      </c>
      <c r="D143" s="286" t="str">
        <f>IF(B143="","",VLOOKUP(B143,Schlagliste!B:D,3,FALSE))</f>
        <v/>
      </c>
      <c r="E143" s="501" t="str">
        <f>IF(B143="","",VLOOKUP(B143,Schlagliste!B:E,4,FALSE))</f>
        <v/>
      </c>
      <c r="F143" s="236"/>
      <c r="G143" s="217"/>
      <c r="H143" s="477" t="str">
        <f>IF(OR(G143="",F143=""),"",IF(AND(C143="ja",LEFT(G143,5)="ZF n."),0,(IF(F143="G",VLOOKUP(G143,'Tab 4+5 DüV+Abfuhr_G'!A:C,3,FALSE),IF(F143="A",VLOOKUP(G143,'Tab 2+3 DüV_A'!A:C,3,FALSE),VLOOKUP(G143,'H&amp;G LfL'!B:U,9,FALSE))))))</f>
        <v/>
      </c>
      <c r="I143" s="243" t="str">
        <f>IF(OR(F143="",G143=""),"",IF(F143="G",VLOOKUP(G143,'Tab 4+5 DüV+Abfuhr_G'!A:D,4,FALSE),IF(F143="A",VLOOKUP(G143,'Tab 2+3 DüV_A'!A:D,4,FALSE),VLOOKUP(G143,'H&amp;G LfL'!B:U,10,FALSE))))</f>
        <v/>
      </c>
      <c r="J143" s="341" t="str">
        <f>IF(OR(F143="",G143=""),"",IF(F143="G",VLOOKUP(G143,'Tab 4+5 DüV+Abfuhr_G'!A:B,2,FALSE),IF(F143="A",VLOOKUP(G143,'Tab 2+3 DüV_A'!A:B,2,FALSE),VLOOKUP(G143,'H&amp;G LfL'!B:X,2,FALSE))))</f>
        <v/>
      </c>
      <c r="K143" s="237"/>
      <c r="L143" s="918" t="str">
        <f t="shared" si="27"/>
        <v/>
      </c>
      <c r="M143" s="919" t="str">
        <f t="shared" si="28"/>
        <v/>
      </c>
      <c r="N143" s="919" t="str">
        <f>IF(OR(F143="",G143=""),"",IF(OR(F143="G",F143="HG"),"",IF(F143="A",VLOOKUP(G143,'Tab 2+3 DüV_A'!A:H,6,FALSE),VLOOKUP(G143,'H&amp;G LfL'!B:U,13,FALSE))))</f>
        <v/>
      </c>
      <c r="O143" s="919" t="str">
        <f>IF(OR(F143="",G143=""),"",IF(F143="G",VLOOKUP(G143,'Tab 4+5 DüV+Abfuhr_G'!A:J,8,FALSE),IF(F143="HG",VLOOKUP(G143,'H&amp;G LfL'!B:U,14,FALSE),"")))</f>
        <v/>
      </c>
      <c r="P143" s="919" t="str">
        <f>IF(OR(F143="",G143=""),"",IF(F143="G",VLOOKUP(G143,'Tab 4+5 DüV+Abfuhr_G'!A:J,9,FALSE),IF(F143="A",VLOOKUP(G143,'Tab 2+3 DüV_A'!A:H,7,FALSE),VLOOKUP(G143,'H&amp;G LfL'!B:U,15,FALSE))))</f>
        <v/>
      </c>
      <c r="Q143" s="921" t="str">
        <f>IF(OR(F143="",G143=""),"",IF(F143="G",VLOOKUP(G143,'Tab 4+5 DüV+Abfuhr_G'!A:J,10,FALSE),IF(F143="A",VLOOKUP(G143,'Tab 2+3 DüV_A'!A:H,8,FALSE),VLOOKUP(G143,'H&amp;G LfL'!B:U,16,FALSE))))</f>
        <v/>
      </c>
      <c r="R143" s="382" t="str">
        <f t="shared" si="29"/>
        <v/>
      </c>
      <c r="S143" s="342"/>
      <c r="T143" s="472" t="str">
        <f>IF(OR(F143="",G143=""),"",IF(OR(S143="",S143="nein",F143="A",F143="HG"),"0",VLOOKUP(S143,Verfrühung!A:B,2,FALSE)))</f>
        <v/>
      </c>
      <c r="U143" s="473" t="str">
        <f>IF(OR(F143="",G143=""),"",IF(F143="G",VLOOKUP(G143,'Tab 4+5 DüV+Abfuhr_G'!A:E,5,FALSE),IF(F143="A",VLOOKUP(G143,'Tab 2+3 DüV_A'!A:L,5,FALSE),VLOOKUP(G143,'H&amp;G LfL'!B:U,11,FALSE))))</f>
        <v/>
      </c>
      <c r="V143" s="349"/>
      <c r="W143" s="245"/>
      <c r="X143" s="343" t="str">
        <f t="shared" si="30"/>
        <v/>
      </c>
      <c r="Y143" s="536"/>
      <c r="Z143" s="481" t="str">
        <f>IF(OR(F143="",G143=""),"",IF(OR(F143="A",F143="HG",Y143=""),"0",-VLOOKUP(Y143,'Tab 4+5 DüV+Abfuhr_G'!A:N,6,FALSE)))</f>
        <v/>
      </c>
      <c r="AA143" s="305"/>
      <c r="AB143" s="304" t="str">
        <f t="shared" si="31"/>
        <v/>
      </c>
      <c r="AC143" s="305"/>
      <c r="AD143" s="481" t="str">
        <f>IF(OR(F143="",G143=""),"",IF(OR(AC143="nein",AC143="",Z143="",AA143="ja",Y143="",F143="A",F143="HG",Y143=""),"0",VLOOKUP(Y143,'Tab 4+5 DüV+Abfuhr_G'!A:G,7,FALSE)))</f>
        <v/>
      </c>
      <c r="AE143" s="541"/>
      <c r="AF143" s="472" t="str">
        <f>IF(OR(F143="",G143=""),"",IF(OR(F143="",G143="",AE143=""),0,IF(AND(F143="G",Y143=""),-VLOOKUP(AE143,'Tab 7 DüV_A-VF'!A:B,2,FALSE),IF(OR(F143="A",F143="HG"),-VLOOKUP(AE143,'Tab 7 DüV_A-VF'!A:B,2,FALSE),0))))</f>
        <v/>
      </c>
      <c r="AG143" s="538"/>
      <c r="AH143" s="475" t="str">
        <f>IF(OR(F143="",G143=""),"",IF(OR(F143="",G143="",AG143=""),0,IF(AND(F143="G",Y143=""),-VLOOKUP(AG143,'Tab 7 DüV_A-ZF'!A:B,2,FALSE),IF(OR(F143="A",F143="HG"),-VLOOKUP(AG143,'Tab 7 DüV_A-ZF'!A:B,2,FALSE),0))))</f>
        <v/>
      </c>
      <c r="AI143" s="348" t="str">
        <f>IF(OR(F143="",G143=""),"",IF('N-Abschlag org. Düngung'!AJ143="",0,'N-Abschlag org. Düngung'!AJ143))</f>
        <v/>
      </c>
      <c r="AJ143" s="329" t="str">
        <f t="shared" si="32"/>
        <v/>
      </c>
      <c r="AK143" s="409" t="str">
        <f t="shared" si="33"/>
        <v/>
      </c>
      <c r="AL143" s="927" t="str">
        <f t="shared" si="34"/>
        <v/>
      </c>
      <c r="AM143" s="237"/>
      <c r="AN143" s="539" t="str">
        <f t="shared" si="35"/>
        <v/>
      </c>
      <c r="AO143" s="276"/>
      <c r="AP143" s="316"/>
      <c r="AQ143" s="316"/>
      <c r="AR143" s="234"/>
      <c r="AS143" s="234"/>
      <c r="AT143" s="234"/>
      <c r="AU143" s="234"/>
      <c r="AW143" s="235"/>
      <c r="BF143" s="235"/>
      <c r="BN143" s="235"/>
    </row>
    <row r="144" spans="1:66" s="145" customFormat="1">
      <c r="A144" s="283"/>
      <c r="B144" s="216"/>
      <c r="C144" s="287" t="str">
        <f>IF(B144="","",VLOOKUP(B144,Schlagliste!B:D,2,FALSE))</f>
        <v/>
      </c>
      <c r="D144" s="286" t="str">
        <f>IF(B144="","",VLOOKUP(B144,Schlagliste!B:D,3,FALSE))</f>
        <v/>
      </c>
      <c r="E144" s="501" t="str">
        <f>IF(B144="","",VLOOKUP(B144,Schlagliste!B:E,4,FALSE))</f>
        <v/>
      </c>
      <c r="F144" s="236"/>
      <c r="G144" s="217"/>
      <c r="H144" s="477" t="str">
        <f>IF(OR(G144="",F144=""),"",IF(AND(C144="ja",LEFT(G144,5)="ZF n."),0,(IF(F144="G",VLOOKUP(G144,'Tab 4+5 DüV+Abfuhr_G'!A:C,3,FALSE),IF(F144="A",VLOOKUP(G144,'Tab 2+3 DüV_A'!A:C,3,FALSE),VLOOKUP(G144,'H&amp;G LfL'!B:U,9,FALSE))))))</f>
        <v/>
      </c>
      <c r="I144" s="243" t="str">
        <f>IF(OR(F144="",G144=""),"",IF(F144="G",VLOOKUP(G144,'Tab 4+5 DüV+Abfuhr_G'!A:D,4,FALSE),IF(F144="A",VLOOKUP(G144,'Tab 2+3 DüV_A'!A:D,4,FALSE),VLOOKUP(G144,'H&amp;G LfL'!B:U,10,FALSE))))</f>
        <v/>
      </c>
      <c r="J144" s="341" t="str">
        <f>IF(OR(F144="",G144=""),"",IF(F144="G",VLOOKUP(G144,'Tab 4+5 DüV+Abfuhr_G'!A:B,2,FALSE),IF(F144="A",VLOOKUP(G144,'Tab 2+3 DüV_A'!A:B,2,FALSE),VLOOKUP(G144,'H&amp;G LfL'!B:X,2,FALSE))))</f>
        <v/>
      </c>
      <c r="K144" s="237"/>
      <c r="L144" s="918" t="str">
        <f t="shared" si="27"/>
        <v/>
      </c>
      <c r="M144" s="919" t="str">
        <f t="shared" si="28"/>
        <v/>
      </c>
      <c r="N144" s="919" t="str">
        <f>IF(OR(F144="",G144=""),"",IF(OR(F144="G",F144="HG"),"",IF(F144="A",VLOOKUP(G144,'Tab 2+3 DüV_A'!A:H,6,FALSE),VLOOKUP(G144,'H&amp;G LfL'!B:U,13,FALSE))))</f>
        <v/>
      </c>
      <c r="O144" s="919" t="str">
        <f>IF(OR(F144="",G144=""),"",IF(F144="G",VLOOKUP(G144,'Tab 4+5 DüV+Abfuhr_G'!A:J,8,FALSE),IF(F144="HG",VLOOKUP(G144,'H&amp;G LfL'!B:U,14,FALSE),"")))</f>
        <v/>
      </c>
      <c r="P144" s="919" t="str">
        <f>IF(OR(F144="",G144=""),"",IF(F144="G",VLOOKUP(G144,'Tab 4+5 DüV+Abfuhr_G'!A:J,9,FALSE),IF(F144="A",VLOOKUP(G144,'Tab 2+3 DüV_A'!A:H,7,FALSE),VLOOKUP(G144,'H&amp;G LfL'!B:U,15,FALSE))))</f>
        <v/>
      </c>
      <c r="Q144" s="921" t="str">
        <f>IF(OR(F144="",G144=""),"",IF(F144="G",VLOOKUP(G144,'Tab 4+5 DüV+Abfuhr_G'!A:J,10,FALSE),IF(F144="A",VLOOKUP(G144,'Tab 2+3 DüV_A'!A:H,8,FALSE),VLOOKUP(G144,'H&amp;G LfL'!B:U,16,FALSE))))</f>
        <v/>
      </c>
      <c r="R144" s="382" t="str">
        <f t="shared" si="29"/>
        <v/>
      </c>
      <c r="S144" s="342"/>
      <c r="T144" s="472" t="str">
        <f>IF(OR(F144="",G144=""),"",IF(OR(S144="",S144="nein",F144="A",F144="HG"),"0",VLOOKUP(S144,Verfrühung!A:B,2,FALSE)))</f>
        <v/>
      </c>
      <c r="U144" s="473" t="str">
        <f>IF(OR(F144="",G144=""),"",IF(F144="G",VLOOKUP(G144,'Tab 4+5 DüV+Abfuhr_G'!A:E,5,FALSE),IF(F144="A",VLOOKUP(G144,'Tab 2+3 DüV_A'!A:L,5,FALSE),VLOOKUP(G144,'H&amp;G LfL'!B:U,11,FALSE))))</f>
        <v/>
      </c>
      <c r="V144" s="349"/>
      <c r="W144" s="245"/>
      <c r="X144" s="343" t="str">
        <f t="shared" si="30"/>
        <v/>
      </c>
      <c r="Y144" s="536"/>
      <c r="Z144" s="481" t="str">
        <f>IF(OR(F144="",G144=""),"",IF(OR(F144="A",F144="HG",Y144=""),"0",-VLOOKUP(Y144,'Tab 4+5 DüV+Abfuhr_G'!A:N,6,FALSE)))</f>
        <v/>
      </c>
      <c r="AA144" s="305"/>
      <c r="AB144" s="304" t="str">
        <f t="shared" si="31"/>
        <v/>
      </c>
      <c r="AC144" s="305"/>
      <c r="AD144" s="481" t="str">
        <f>IF(OR(F144="",G144=""),"",IF(OR(AC144="nein",AC144="",Z144="",AA144="ja",Y144="",F144="A",F144="HG",Y144=""),"0",VLOOKUP(Y144,'Tab 4+5 DüV+Abfuhr_G'!A:G,7,FALSE)))</f>
        <v/>
      </c>
      <c r="AE144" s="541"/>
      <c r="AF144" s="472" t="str">
        <f>IF(OR(F144="",G144=""),"",IF(OR(F144="",G144="",AE144=""),0,IF(AND(F144="G",Y144=""),-VLOOKUP(AE144,'Tab 7 DüV_A-VF'!A:B,2,FALSE),IF(OR(F144="A",F144="HG"),-VLOOKUP(AE144,'Tab 7 DüV_A-VF'!A:B,2,FALSE),0))))</f>
        <v/>
      </c>
      <c r="AG144" s="538"/>
      <c r="AH144" s="475" t="str">
        <f>IF(OR(F144="",G144=""),"",IF(OR(F144="",G144="",AG144=""),0,IF(AND(F144="G",Y144=""),-VLOOKUP(AG144,'Tab 7 DüV_A-ZF'!A:B,2,FALSE),IF(OR(F144="A",F144="HG"),-VLOOKUP(AG144,'Tab 7 DüV_A-ZF'!A:B,2,FALSE),0))))</f>
        <v/>
      </c>
      <c r="AI144" s="348" t="str">
        <f>IF(OR(F144="",G144=""),"",IF('N-Abschlag org. Düngung'!AJ144="",0,'N-Abschlag org. Düngung'!AJ144))</f>
        <v/>
      </c>
      <c r="AJ144" s="329" t="str">
        <f t="shared" si="32"/>
        <v/>
      </c>
      <c r="AK144" s="409" t="str">
        <f t="shared" si="33"/>
        <v/>
      </c>
      <c r="AL144" s="927" t="str">
        <f t="shared" si="34"/>
        <v/>
      </c>
      <c r="AM144" s="237"/>
      <c r="AN144" s="539" t="str">
        <f t="shared" si="35"/>
        <v/>
      </c>
      <c r="AO144" s="276"/>
      <c r="AP144" s="316"/>
      <c r="AQ144" s="316"/>
      <c r="AR144" s="234"/>
      <c r="AS144" s="234"/>
      <c r="AT144" s="234"/>
      <c r="AU144" s="234"/>
      <c r="AW144" s="235"/>
      <c r="BF144" s="235"/>
      <c r="BN144" s="235"/>
    </row>
    <row r="145" spans="1:66" s="145" customFormat="1">
      <c r="A145" s="283"/>
      <c r="B145" s="216"/>
      <c r="C145" s="287" t="str">
        <f>IF(B145="","",VLOOKUP(B145,Schlagliste!B:D,2,FALSE))</f>
        <v/>
      </c>
      <c r="D145" s="286" t="str">
        <f>IF(B145="","",VLOOKUP(B145,Schlagliste!B:D,3,FALSE))</f>
        <v/>
      </c>
      <c r="E145" s="501" t="str">
        <f>IF(B145="","",VLOOKUP(B145,Schlagliste!B:E,4,FALSE))</f>
        <v/>
      </c>
      <c r="F145" s="236"/>
      <c r="G145" s="217"/>
      <c r="H145" s="477" t="str">
        <f>IF(OR(G145="",F145=""),"",IF(AND(C145="ja",LEFT(G145,5)="ZF n."),0,(IF(F145="G",VLOOKUP(G145,'Tab 4+5 DüV+Abfuhr_G'!A:C,3,FALSE),IF(F145="A",VLOOKUP(G145,'Tab 2+3 DüV_A'!A:C,3,FALSE),VLOOKUP(G145,'H&amp;G LfL'!B:U,9,FALSE))))))</f>
        <v/>
      </c>
      <c r="I145" s="243" t="str">
        <f>IF(OR(F145="",G145=""),"",IF(F145="G",VLOOKUP(G145,'Tab 4+5 DüV+Abfuhr_G'!A:D,4,FALSE),IF(F145="A",VLOOKUP(G145,'Tab 2+3 DüV_A'!A:D,4,FALSE),VLOOKUP(G145,'H&amp;G LfL'!B:U,10,FALSE))))</f>
        <v/>
      </c>
      <c r="J145" s="341" t="str">
        <f>IF(OR(F145="",G145=""),"",IF(F145="G",VLOOKUP(G145,'Tab 4+5 DüV+Abfuhr_G'!A:B,2,FALSE),IF(F145="A",VLOOKUP(G145,'Tab 2+3 DüV_A'!A:B,2,FALSE),VLOOKUP(G145,'H&amp;G LfL'!B:X,2,FALSE))))</f>
        <v/>
      </c>
      <c r="K145" s="237"/>
      <c r="L145" s="918" t="str">
        <f t="shared" si="27"/>
        <v/>
      </c>
      <c r="M145" s="919" t="str">
        <f t="shared" si="28"/>
        <v/>
      </c>
      <c r="N145" s="919" t="str">
        <f>IF(OR(F145="",G145=""),"",IF(OR(F145="G",F145="HG"),"",IF(F145="A",VLOOKUP(G145,'Tab 2+3 DüV_A'!A:H,6,FALSE),VLOOKUP(G145,'H&amp;G LfL'!B:U,13,FALSE))))</f>
        <v/>
      </c>
      <c r="O145" s="919" t="str">
        <f>IF(OR(F145="",G145=""),"",IF(F145="G",VLOOKUP(G145,'Tab 4+5 DüV+Abfuhr_G'!A:J,8,FALSE),IF(F145="HG",VLOOKUP(G145,'H&amp;G LfL'!B:U,14,FALSE),"")))</f>
        <v/>
      </c>
      <c r="P145" s="919" t="str">
        <f>IF(OR(F145="",G145=""),"",IF(F145="G",VLOOKUP(G145,'Tab 4+5 DüV+Abfuhr_G'!A:J,9,FALSE),IF(F145="A",VLOOKUP(G145,'Tab 2+3 DüV_A'!A:H,7,FALSE),VLOOKUP(G145,'H&amp;G LfL'!B:U,15,FALSE))))</f>
        <v/>
      </c>
      <c r="Q145" s="921" t="str">
        <f>IF(OR(F145="",G145=""),"",IF(F145="G",VLOOKUP(G145,'Tab 4+5 DüV+Abfuhr_G'!A:J,10,FALSE),IF(F145="A",VLOOKUP(G145,'Tab 2+3 DüV_A'!A:H,8,FALSE),VLOOKUP(G145,'H&amp;G LfL'!B:U,16,FALSE))))</f>
        <v/>
      </c>
      <c r="R145" s="382" t="str">
        <f t="shared" si="29"/>
        <v/>
      </c>
      <c r="S145" s="342"/>
      <c r="T145" s="472" t="str">
        <f>IF(OR(F145="",G145=""),"",IF(OR(S145="",S145="nein",F145="A",F145="HG"),"0",VLOOKUP(S145,Verfrühung!A:B,2,FALSE)))</f>
        <v/>
      </c>
      <c r="U145" s="473" t="str">
        <f>IF(OR(F145="",G145=""),"",IF(F145="G",VLOOKUP(G145,'Tab 4+5 DüV+Abfuhr_G'!A:E,5,FALSE),IF(F145="A",VLOOKUP(G145,'Tab 2+3 DüV_A'!A:L,5,FALSE),VLOOKUP(G145,'H&amp;G LfL'!B:U,11,FALSE))))</f>
        <v/>
      </c>
      <c r="V145" s="349"/>
      <c r="W145" s="245"/>
      <c r="X145" s="343" t="str">
        <f t="shared" si="30"/>
        <v/>
      </c>
      <c r="Y145" s="536"/>
      <c r="Z145" s="481" t="str">
        <f>IF(OR(F145="",G145=""),"",IF(OR(F145="A",F145="HG",Y145=""),"0",-VLOOKUP(Y145,'Tab 4+5 DüV+Abfuhr_G'!A:N,6,FALSE)))</f>
        <v/>
      </c>
      <c r="AA145" s="305"/>
      <c r="AB145" s="304" t="str">
        <f t="shared" si="31"/>
        <v/>
      </c>
      <c r="AC145" s="305"/>
      <c r="AD145" s="481" t="str">
        <f>IF(OR(F145="",G145=""),"",IF(OR(AC145="nein",AC145="",Z145="",AA145="ja",Y145="",F145="A",F145="HG",Y145=""),"0",VLOOKUP(Y145,'Tab 4+5 DüV+Abfuhr_G'!A:G,7,FALSE)))</f>
        <v/>
      </c>
      <c r="AE145" s="541"/>
      <c r="AF145" s="472" t="str">
        <f>IF(OR(F145="",G145=""),"",IF(OR(F145="",G145="",AE145=""),0,IF(AND(F145="G",Y145=""),-VLOOKUP(AE145,'Tab 7 DüV_A-VF'!A:B,2,FALSE),IF(OR(F145="A",F145="HG"),-VLOOKUP(AE145,'Tab 7 DüV_A-VF'!A:B,2,FALSE),0))))</f>
        <v/>
      </c>
      <c r="AG145" s="538"/>
      <c r="AH145" s="475" t="str">
        <f>IF(OR(F145="",G145=""),"",IF(OR(F145="",G145="",AG145=""),0,IF(AND(F145="G",Y145=""),-VLOOKUP(AG145,'Tab 7 DüV_A-ZF'!A:B,2,FALSE),IF(OR(F145="A",F145="HG"),-VLOOKUP(AG145,'Tab 7 DüV_A-ZF'!A:B,2,FALSE),0))))</f>
        <v/>
      </c>
      <c r="AI145" s="348" t="str">
        <f>IF(OR(F145="",G145=""),"",IF('N-Abschlag org. Düngung'!AJ145="",0,'N-Abschlag org. Düngung'!AJ145))</f>
        <v/>
      </c>
      <c r="AJ145" s="329" t="str">
        <f t="shared" si="32"/>
        <v/>
      </c>
      <c r="AK145" s="409" t="str">
        <f t="shared" si="33"/>
        <v/>
      </c>
      <c r="AL145" s="927" t="str">
        <f t="shared" si="34"/>
        <v/>
      </c>
      <c r="AM145" s="237"/>
      <c r="AN145" s="539" t="str">
        <f t="shared" si="35"/>
        <v/>
      </c>
      <c r="AO145" s="276"/>
      <c r="AP145" s="316"/>
      <c r="AQ145" s="316"/>
      <c r="AR145" s="234"/>
      <c r="AS145" s="234"/>
      <c r="AT145" s="234"/>
      <c r="AU145" s="234"/>
      <c r="AW145" s="235"/>
      <c r="BF145" s="235"/>
      <c r="BN145" s="235"/>
    </row>
    <row r="146" spans="1:66" s="145" customFormat="1">
      <c r="A146" s="283"/>
      <c r="B146" s="216"/>
      <c r="C146" s="287" t="str">
        <f>IF(B146="","",VLOOKUP(B146,Schlagliste!B:D,2,FALSE))</f>
        <v/>
      </c>
      <c r="D146" s="286" t="str">
        <f>IF(B146="","",VLOOKUP(B146,Schlagliste!B:D,3,FALSE))</f>
        <v/>
      </c>
      <c r="E146" s="501" t="str">
        <f>IF(B146="","",VLOOKUP(B146,Schlagliste!B:E,4,FALSE))</f>
        <v/>
      </c>
      <c r="F146" s="236"/>
      <c r="G146" s="217"/>
      <c r="H146" s="477" t="str">
        <f>IF(OR(G146="",F146=""),"",IF(AND(C146="ja",LEFT(G146,5)="ZF n."),0,(IF(F146="G",VLOOKUP(G146,'Tab 4+5 DüV+Abfuhr_G'!A:C,3,FALSE),IF(F146="A",VLOOKUP(G146,'Tab 2+3 DüV_A'!A:C,3,FALSE),VLOOKUP(G146,'H&amp;G LfL'!B:U,9,FALSE))))))</f>
        <v/>
      </c>
      <c r="I146" s="243" t="str">
        <f>IF(OR(F146="",G146=""),"",IF(F146="G",VLOOKUP(G146,'Tab 4+5 DüV+Abfuhr_G'!A:D,4,FALSE),IF(F146="A",VLOOKUP(G146,'Tab 2+3 DüV_A'!A:D,4,FALSE),VLOOKUP(G146,'H&amp;G LfL'!B:U,10,FALSE))))</f>
        <v/>
      </c>
      <c r="J146" s="341" t="str">
        <f>IF(OR(F146="",G146=""),"",IF(F146="G",VLOOKUP(G146,'Tab 4+5 DüV+Abfuhr_G'!A:B,2,FALSE),IF(F146="A",VLOOKUP(G146,'Tab 2+3 DüV_A'!A:B,2,FALSE),VLOOKUP(G146,'H&amp;G LfL'!B:X,2,FALSE))))</f>
        <v/>
      </c>
      <c r="K146" s="237"/>
      <c r="L146" s="918" t="str">
        <f t="shared" si="27"/>
        <v/>
      </c>
      <c r="M146" s="919" t="str">
        <f t="shared" si="28"/>
        <v/>
      </c>
      <c r="N146" s="919" t="str">
        <f>IF(OR(F146="",G146=""),"",IF(OR(F146="G",F146="HG"),"",IF(F146="A",VLOOKUP(G146,'Tab 2+3 DüV_A'!A:H,6,FALSE),VLOOKUP(G146,'H&amp;G LfL'!B:U,13,FALSE))))</f>
        <v/>
      </c>
      <c r="O146" s="919" t="str">
        <f>IF(OR(F146="",G146=""),"",IF(F146="G",VLOOKUP(G146,'Tab 4+5 DüV+Abfuhr_G'!A:J,8,FALSE),IF(F146="HG",VLOOKUP(G146,'H&amp;G LfL'!B:U,14,FALSE),"")))</f>
        <v/>
      </c>
      <c r="P146" s="919" t="str">
        <f>IF(OR(F146="",G146=""),"",IF(F146="G",VLOOKUP(G146,'Tab 4+5 DüV+Abfuhr_G'!A:J,9,FALSE),IF(F146="A",VLOOKUP(G146,'Tab 2+3 DüV_A'!A:H,7,FALSE),VLOOKUP(G146,'H&amp;G LfL'!B:U,15,FALSE))))</f>
        <v/>
      </c>
      <c r="Q146" s="921" t="str">
        <f>IF(OR(F146="",G146=""),"",IF(F146="G",VLOOKUP(G146,'Tab 4+5 DüV+Abfuhr_G'!A:J,10,FALSE),IF(F146="A",VLOOKUP(G146,'Tab 2+3 DüV_A'!A:H,8,FALSE),VLOOKUP(G146,'H&amp;G LfL'!B:U,16,FALSE))))</f>
        <v/>
      </c>
      <c r="R146" s="382" t="str">
        <f t="shared" si="29"/>
        <v/>
      </c>
      <c r="S146" s="342"/>
      <c r="T146" s="472" t="str">
        <f>IF(OR(F146="",G146=""),"",IF(OR(S146="",S146="nein",F146="A",F146="HG"),"0",VLOOKUP(S146,Verfrühung!A:B,2,FALSE)))</f>
        <v/>
      </c>
      <c r="U146" s="473" t="str">
        <f>IF(OR(F146="",G146=""),"",IF(F146="G",VLOOKUP(G146,'Tab 4+5 DüV+Abfuhr_G'!A:E,5,FALSE),IF(F146="A",VLOOKUP(G146,'Tab 2+3 DüV_A'!A:L,5,FALSE),VLOOKUP(G146,'H&amp;G LfL'!B:U,11,FALSE))))</f>
        <v/>
      </c>
      <c r="V146" s="349"/>
      <c r="W146" s="245"/>
      <c r="X146" s="343" t="str">
        <f t="shared" si="30"/>
        <v/>
      </c>
      <c r="Y146" s="536"/>
      <c r="Z146" s="481" t="str">
        <f>IF(OR(F146="",G146=""),"",IF(OR(F146="A",F146="HG",Y146=""),"0",-VLOOKUP(Y146,'Tab 4+5 DüV+Abfuhr_G'!A:N,6,FALSE)))</f>
        <v/>
      </c>
      <c r="AA146" s="305"/>
      <c r="AB146" s="304" t="str">
        <f t="shared" si="31"/>
        <v/>
      </c>
      <c r="AC146" s="305"/>
      <c r="AD146" s="481" t="str">
        <f>IF(OR(F146="",G146=""),"",IF(OR(AC146="nein",AC146="",Z146="",AA146="ja",Y146="",F146="A",F146="HG",Y146=""),"0",VLOOKUP(Y146,'Tab 4+5 DüV+Abfuhr_G'!A:G,7,FALSE)))</f>
        <v/>
      </c>
      <c r="AE146" s="541"/>
      <c r="AF146" s="472" t="str">
        <f>IF(OR(F146="",G146=""),"",IF(OR(F146="",G146="",AE146=""),0,IF(AND(F146="G",Y146=""),-VLOOKUP(AE146,'Tab 7 DüV_A-VF'!A:B,2,FALSE),IF(OR(F146="A",F146="HG"),-VLOOKUP(AE146,'Tab 7 DüV_A-VF'!A:B,2,FALSE),0))))</f>
        <v/>
      </c>
      <c r="AG146" s="538"/>
      <c r="AH146" s="475" t="str">
        <f>IF(OR(F146="",G146=""),"",IF(OR(F146="",G146="",AG146=""),0,IF(AND(F146="G",Y146=""),-VLOOKUP(AG146,'Tab 7 DüV_A-ZF'!A:B,2,FALSE),IF(OR(F146="A",F146="HG"),-VLOOKUP(AG146,'Tab 7 DüV_A-ZF'!A:B,2,FALSE),0))))</f>
        <v/>
      </c>
      <c r="AI146" s="348" t="str">
        <f>IF(OR(F146="",G146=""),"",IF('N-Abschlag org. Düngung'!AJ146="",0,'N-Abschlag org. Düngung'!AJ146))</f>
        <v/>
      </c>
      <c r="AJ146" s="329" t="str">
        <f t="shared" si="32"/>
        <v/>
      </c>
      <c r="AK146" s="409" t="str">
        <f t="shared" si="33"/>
        <v/>
      </c>
      <c r="AL146" s="927" t="str">
        <f t="shared" si="34"/>
        <v/>
      </c>
      <c r="AM146" s="237"/>
      <c r="AN146" s="539" t="str">
        <f t="shared" si="35"/>
        <v/>
      </c>
      <c r="AO146" s="276"/>
      <c r="AP146" s="316"/>
      <c r="AQ146" s="316"/>
      <c r="AR146" s="234"/>
      <c r="AS146" s="234"/>
      <c r="AT146" s="234"/>
      <c r="AU146" s="234"/>
      <c r="AW146" s="235"/>
      <c r="BF146" s="235"/>
      <c r="BN146" s="235"/>
    </row>
    <row r="147" spans="1:66" s="145" customFormat="1">
      <c r="A147" s="283"/>
      <c r="B147" s="216"/>
      <c r="C147" s="287" t="str">
        <f>IF(B147="","",VLOOKUP(B147,Schlagliste!B:D,2,FALSE))</f>
        <v/>
      </c>
      <c r="D147" s="286" t="str">
        <f>IF(B147="","",VLOOKUP(B147,Schlagliste!B:D,3,FALSE))</f>
        <v/>
      </c>
      <c r="E147" s="501" t="str">
        <f>IF(B147="","",VLOOKUP(B147,Schlagliste!B:E,4,FALSE))</f>
        <v/>
      </c>
      <c r="F147" s="236"/>
      <c r="G147" s="217"/>
      <c r="H147" s="477" t="str">
        <f>IF(OR(G147="",F147=""),"",IF(AND(C147="ja",LEFT(G147,5)="ZF n."),0,(IF(F147="G",VLOOKUP(G147,'Tab 4+5 DüV+Abfuhr_G'!A:C,3,FALSE),IF(F147="A",VLOOKUP(G147,'Tab 2+3 DüV_A'!A:C,3,FALSE),VLOOKUP(G147,'H&amp;G LfL'!B:U,9,FALSE))))))</f>
        <v/>
      </c>
      <c r="I147" s="243" t="str">
        <f>IF(OR(F147="",G147=""),"",IF(F147="G",VLOOKUP(G147,'Tab 4+5 DüV+Abfuhr_G'!A:D,4,FALSE),IF(F147="A",VLOOKUP(G147,'Tab 2+3 DüV_A'!A:D,4,FALSE),VLOOKUP(G147,'H&amp;G LfL'!B:U,10,FALSE))))</f>
        <v/>
      </c>
      <c r="J147" s="341" t="str">
        <f>IF(OR(F147="",G147=""),"",IF(F147="G",VLOOKUP(G147,'Tab 4+5 DüV+Abfuhr_G'!A:B,2,FALSE),IF(F147="A",VLOOKUP(G147,'Tab 2+3 DüV_A'!A:B,2,FALSE),VLOOKUP(G147,'H&amp;G LfL'!B:X,2,FALSE))))</f>
        <v/>
      </c>
      <c r="K147" s="237"/>
      <c r="L147" s="918" t="str">
        <f t="shared" si="27"/>
        <v/>
      </c>
      <c r="M147" s="919" t="str">
        <f t="shared" si="28"/>
        <v/>
      </c>
      <c r="N147" s="919" t="str">
        <f>IF(OR(F147="",G147=""),"",IF(OR(F147="G",F147="HG"),"",IF(F147="A",VLOOKUP(G147,'Tab 2+3 DüV_A'!A:H,6,FALSE),VLOOKUP(G147,'H&amp;G LfL'!B:U,13,FALSE))))</f>
        <v/>
      </c>
      <c r="O147" s="919" t="str">
        <f>IF(OR(F147="",G147=""),"",IF(F147="G",VLOOKUP(G147,'Tab 4+5 DüV+Abfuhr_G'!A:J,8,FALSE),IF(F147="HG",VLOOKUP(G147,'H&amp;G LfL'!B:U,14,FALSE),"")))</f>
        <v/>
      </c>
      <c r="P147" s="919" t="str">
        <f>IF(OR(F147="",G147=""),"",IF(F147="G",VLOOKUP(G147,'Tab 4+5 DüV+Abfuhr_G'!A:J,9,FALSE),IF(F147="A",VLOOKUP(G147,'Tab 2+3 DüV_A'!A:H,7,FALSE),VLOOKUP(G147,'H&amp;G LfL'!B:U,15,FALSE))))</f>
        <v/>
      </c>
      <c r="Q147" s="921" t="str">
        <f>IF(OR(F147="",G147=""),"",IF(F147="G",VLOOKUP(G147,'Tab 4+5 DüV+Abfuhr_G'!A:J,10,FALSE),IF(F147="A",VLOOKUP(G147,'Tab 2+3 DüV_A'!A:H,8,FALSE),VLOOKUP(G147,'H&amp;G LfL'!B:U,16,FALSE))))</f>
        <v/>
      </c>
      <c r="R147" s="382" t="str">
        <f t="shared" si="29"/>
        <v/>
      </c>
      <c r="S147" s="342"/>
      <c r="T147" s="472" t="str">
        <f>IF(OR(F147="",G147=""),"",IF(OR(S147="",S147="nein",F147="A",F147="HG"),"0",VLOOKUP(S147,Verfrühung!A:B,2,FALSE)))</f>
        <v/>
      </c>
      <c r="U147" s="473" t="str">
        <f>IF(OR(F147="",G147=""),"",IF(F147="G",VLOOKUP(G147,'Tab 4+5 DüV+Abfuhr_G'!A:E,5,FALSE),IF(F147="A",VLOOKUP(G147,'Tab 2+3 DüV_A'!A:L,5,FALSE),VLOOKUP(G147,'H&amp;G LfL'!B:U,11,FALSE))))</f>
        <v/>
      </c>
      <c r="V147" s="349"/>
      <c r="W147" s="245"/>
      <c r="X147" s="343" t="str">
        <f t="shared" si="30"/>
        <v/>
      </c>
      <c r="Y147" s="536"/>
      <c r="Z147" s="481" t="str">
        <f>IF(OR(F147="",G147=""),"",IF(OR(F147="A",F147="HG",Y147=""),"0",-VLOOKUP(Y147,'Tab 4+5 DüV+Abfuhr_G'!A:N,6,FALSE)))</f>
        <v/>
      </c>
      <c r="AA147" s="305"/>
      <c r="AB147" s="304" t="str">
        <f t="shared" si="31"/>
        <v/>
      </c>
      <c r="AC147" s="305"/>
      <c r="AD147" s="481" t="str">
        <f>IF(OR(F147="",G147=""),"",IF(OR(AC147="nein",AC147="",Z147="",AA147="ja",Y147="",F147="A",F147="HG",Y147=""),"0",VLOOKUP(Y147,'Tab 4+5 DüV+Abfuhr_G'!A:G,7,FALSE)))</f>
        <v/>
      </c>
      <c r="AE147" s="541"/>
      <c r="AF147" s="472" t="str">
        <f>IF(OR(F147="",G147=""),"",IF(OR(F147="",G147="",AE147=""),0,IF(AND(F147="G",Y147=""),-VLOOKUP(AE147,'Tab 7 DüV_A-VF'!A:B,2,FALSE),IF(OR(F147="A",F147="HG"),-VLOOKUP(AE147,'Tab 7 DüV_A-VF'!A:B,2,FALSE),0))))</f>
        <v/>
      </c>
      <c r="AG147" s="538"/>
      <c r="AH147" s="475" t="str">
        <f>IF(OR(F147="",G147=""),"",IF(OR(F147="",G147="",AG147=""),0,IF(AND(F147="G",Y147=""),-VLOOKUP(AG147,'Tab 7 DüV_A-ZF'!A:B,2,FALSE),IF(OR(F147="A",F147="HG"),-VLOOKUP(AG147,'Tab 7 DüV_A-ZF'!A:B,2,FALSE),0))))</f>
        <v/>
      </c>
      <c r="AI147" s="348" t="str">
        <f>IF(OR(F147="",G147=""),"",IF('N-Abschlag org. Düngung'!AJ147="",0,'N-Abschlag org. Düngung'!AJ147))</f>
        <v/>
      </c>
      <c r="AJ147" s="329" t="str">
        <f t="shared" si="32"/>
        <v/>
      </c>
      <c r="AK147" s="409" t="str">
        <f t="shared" si="33"/>
        <v/>
      </c>
      <c r="AL147" s="927" t="str">
        <f t="shared" si="34"/>
        <v/>
      </c>
      <c r="AM147" s="237"/>
      <c r="AN147" s="539" t="str">
        <f t="shared" si="35"/>
        <v/>
      </c>
      <c r="AO147" s="276"/>
      <c r="AP147" s="316"/>
      <c r="AQ147" s="316"/>
      <c r="AR147" s="234"/>
      <c r="AS147" s="234"/>
      <c r="AT147" s="234"/>
      <c r="AU147" s="234"/>
      <c r="AW147" s="235"/>
      <c r="BF147" s="235"/>
      <c r="BN147" s="235"/>
    </row>
    <row r="148" spans="1:66" s="145" customFormat="1">
      <c r="A148" s="283"/>
      <c r="B148" s="216"/>
      <c r="C148" s="287" t="str">
        <f>IF(B148="","",VLOOKUP(B148,Schlagliste!B:D,2,FALSE))</f>
        <v/>
      </c>
      <c r="D148" s="286" t="str">
        <f>IF(B148="","",VLOOKUP(B148,Schlagliste!B:D,3,FALSE))</f>
        <v/>
      </c>
      <c r="E148" s="501" t="str">
        <f>IF(B148="","",VLOOKUP(B148,Schlagliste!B:E,4,FALSE))</f>
        <v/>
      </c>
      <c r="F148" s="236"/>
      <c r="G148" s="217"/>
      <c r="H148" s="477" t="str">
        <f>IF(OR(G148="",F148=""),"",IF(AND(C148="ja",LEFT(G148,5)="ZF n."),0,(IF(F148="G",VLOOKUP(G148,'Tab 4+5 DüV+Abfuhr_G'!A:C,3,FALSE),IF(F148="A",VLOOKUP(G148,'Tab 2+3 DüV_A'!A:C,3,FALSE),VLOOKUP(G148,'H&amp;G LfL'!B:U,9,FALSE))))))</f>
        <v/>
      </c>
      <c r="I148" s="243" t="str">
        <f>IF(OR(F148="",G148=""),"",IF(F148="G",VLOOKUP(G148,'Tab 4+5 DüV+Abfuhr_G'!A:D,4,FALSE),IF(F148="A",VLOOKUP(G148,'Tab 2+3 DüV_A'!A:D,4,FALSE),VLOOKUP(G148,'H&amp;G LfL'!B:U,10,FALSE))))</f>
        <v/>
      </c>
      <c r="J148" s="341" t="str">
        <f>IF(OR(F148="",G148=""),"",IF(F148="G",VLOOKUP(G148,'Tab 4+5 DüV+Abfuhr_G'!A:B,2,FALSE),IF(F148="A",VLOOKUP(G148,'Tab 2+3 DüV_A'!A:B,2,FALSE),VLOOKUP(G148,'H&amp;G LfL'!B:X,2,FALSE))))</f>
        <v/>
      </c>
      <c r="K148" s="237"/>
      <c r="L148" s="918" t="str">
        <f t="shared" si="27"/>
        <v/>
      </c>
      <c r="M148" s="919" t="str">
        <f t="shared" si="28"/>
        <v/>
      </c>
      <c r="N148" s="919" t="str">
        <f>IF(OR(F148="",G148=""),"",IF(OR(F148="G",F148="HG"),"",IF(F148="A",VLOOKUP(G148,'Tab 2+3 DüV_A'!A:H,6,FALSE),VLOOKUP(G148,'H&amp;G LfL'!B:U,13,FALSE))))</f>
        <v/>
      </c>
      <c r="O148" s="919" t="str">
        <f>IF(OR(F148="",G148=""),"",IF(F148="G",VLOOKUP(G148,'Tab 4+5 DüV+Abfuhr_G'!A:J,8,FALSE),IF(F148="HG",VLOOKUP(G148,'H&amp;G LfL'!B:U,14,FALSE),"")))</f>
        <v/>
      </c>
      <c r="P148" s="919" t="str">
        <f>IF(OR(F148="",G148=""),"",IF(F148="G",VLOOKUP(G148,'Tab 4+5 DüV+Abfuhr_G'!A:J,9,FALSE),IF(F148="A",VLOOKUP(G148,'Tab 2+3 DüV_A'!A:H,7,FALSE),VLOOKUP(G148,'H&amp;G LfL'!B:U,15,FALSE))))</f>
        <v/>
      </c>
      <c r="Q148" s="921" t="str">
        <f>IF(OR(F148="",G148=""),"",IF(F148="G",VLOOKUP(G148,'Tab 4+5 DüV+Abfuhr_G'!A:J,10,FALSE),IF(F148="A",VLOOKUP(G148,'Tab 2+3 DüV_A'!A:H,8,FALSE),VLOOKUP(G148,'H&amp;G LfL'!B:U,16,FALSE))))</f>
        <v/>
      </c>
      <c r="R148" s="382" t="str">
        <f t="shared" si="29"/>
        <v/>
      </c>
      <c r="S148" s="342"/>
      <c r="T148" s="472" t="str">
        <f>IF(OR(F148="",G148=""),"",IF(OR(S148="",S148="nein",F148="A",F148="HG"),"0",VLOOKUP(S148,Verfrühung!A:B,2,FALSE)))</f>
        <v/>
      </c>
      <c r="U148" s="473" t="str">
        <f>IF(OR(F148="",G148=""),"",IF(F148="G",VLOOKUP(G148,'Tab 4+5 DüV+Abfuhr_G'!A:E,5,FALSE),IF(F148="A",VLOOKUP(G148,'Tab 2+3 DüV_A'!A:L,5,FALSE),VLOOKUP(G148,'H&amp;G LfL'!B:U,11,FALSE))))</f>
        <v/>
      </c>
      <c r="V148" s="349"/>
      <c r="W148" s="245"/>
      <c r="X148" s="343" t="str">
        <f t="shared" si="30"/>
        <v/>
      </c>
      <c r="Y148" s="536"/>
      <c r="Z148" s="481" t="str">
        <f>IF(OR(F148="",G148=""),"",IF(OR(F148="A",F148="HG",Y148=""),"0",-VLOOKUP(Y148,'Tab 4+5 DüV+Abfuhr_G'!A:N,6,FALSE)))</f>
        <v/>
      </c>
      <c r="AA148" s="305"/>
      <c r="AB148" s="304" t="str">
        <f t="shared" si="31"/>
        <v/>
      </c>
      <c r="AC148" s="305"/>
      <c r="AD148" s="481" t="str">
        <f>IF(OR(F148="",G148=""),"",IF(OR(AC148="nein",AC148="",Z148="",AA148="ja",Y148="",F148="A",F148="HG",Y148=""),"0",VLOOKUP(Y148,'Tab 4+5 DüV+Abfuhr_G'!A:G,7,FALSE)))</f>
        <v/>
      </c>
      <c r="AE148" s="541"/>
      <c r="AF148" s="472" t="str">
        <f>IF(OR(F148="",G148=""),"",IF(OR(F148="",G148="",AE148=""),0,IF(AND(F148="G",Y148=""),-VLOOKUP(AE148,'Tab 7 DüV_A-VF'!A:B,2,FALSE),IF(OR(F148="A",F148="HG"),-VLOOKUP(AE148,'Tab 7 DüV_A-VF'!A:B,2,FALSE),0))))</f>
        <v/>
      </c>
      <c r="AG148" s="538"/>
      <c r="AH148" s="475" t="str">
        <f>IF(OR(F148="",G148=""),"",IF(OR(F148="",G148="",AG148=""),0,IF(AND(F148="G",Y148=""),-VLOOKUP(AG148,'Tab 7 DüV_A-ZF'!A:B,2,FALSE),IF(OR(F148="A",F148="HG"),-VLOOKUP(AG148,'Tab 7 DüV_A-ZF'!A:B,2,FALSE),0))))</f>
        <v/>
      </c>
      <c r="AI148" s="348" t="str">
        <f>IF(OR(F148="",G148=""),"",IF('N-Abschlag org. Düngung'!AJ148="",0,'N-Abschlag org. Düngung'!AJ148))</f>
        <v/>
      </c>
      <c r="AJ148" s="329" t="str">
        <f t="shared" si="32"/>
        <v/>
      </c>
      <c r="AK148" s="409" t="str">
        <f t="shared" si="33"/>
        <v/>
      </c>
      <c r="AL148" s="927" t="str">
        <f t="shared" si="34"/>
        <v/>
      </c>
      <c r="AM148" s="237"/>
      <c r="AN148" s="539" t="str">
        <f t="shared" si="35"/>
        <v/>
      </c>
      <c r="AO148" s="276"/>
      <c r="AP148" s="316"/>
      <c r="AQ148" s="316"/>
      <c r="AR148" s="234"/>
      <c r="AS148" s="234"/>
      <c r="AT148" s="234"/>
      <c r="AU148" s="234"/>
      <c r="AW148" s="235"/>
      <c r="BF148" s="235"/>
      <c r="BN148" s="235"/>
    </row>
    <row r="149" spans="1:66" s="145" customFormat="1">
      <c r="A149" s="283"/>
      <c r="B149" s="216"/>
      <c r="C149" s="287" t="str">
        <f>IF(B149="","",VLOOKUP(B149,Schlagliste!B:D,2,FALSE))</f>
        <v/>
      </c>
      <c r="D149" s="286" t="str">
        <f>IF(B149="","",VLOOKUP(B149,Schlagliste!B:D,3,FALSE))</f>
        <v/>
      </c>
      <c r="E149" s="501" t="str">
        <f>IF(B149="","",VLOOKUP(B149,Schlagliste!B:E,4,FALSE))</f>
        <v/>
      </c>
      <c r="F149" s="236"/>
      <c r="G149" s="217"/>
      <c r="H149" s="477" t="str">
        <f>IF(OR(G149="",F149=""),"",IF(AND(C149="ja",LEFT(G149,5)="ZF n."),0,(IF(F149="G",VLOOKUP(G149,'Tab 4+5 DüV+Abfuhr_G'!A:C,3,FALSE),IF(F149="A",VLOOKUP(G149,'Tab 2+3 DüV_A'!A:C,3,FALSE),VLOOKUP(G149,'H&amp;G LfL'!B:U,9,FALSE))))))</f>
        <v/>
      </c>
      <c r="I149" s="243" t="str">
        <f>IF(OR(F149="",G149=""),"",IF(F149="G",VLOOKUP(G149,'Tab 4+5 DüV+Abfuhr_G'!A:D,4,FALSE),IF(F149="A",VLOOKUP(G149,'Tab 2+3 DüV_A'!A:D,4,FALSE),VLOOKUP(G149,'H&amp;G LfL'!B:U,10,FALSE))))</f>
        <v/>
      </c>
      <c r="J149" s="341" t="str">
        <f>IF(OR(F149="",G149=""),"",IF(F149="G",VLOOKUP(G149,'Tab 4+5 DüV+Abfuhr_G'!A:B,2,FALSE),IF(F149="A",VLOOKUP(G149,'Tab 2+3 DüV_A'!A:B,2,FALSE),VLOOKUP(G149,'H&amp;G LfL'!B:X,2,FALSE))))</f>
        <v/>
      </c>
      <c r="K149" s="237"/>
      <c r="L149" s="918" t="str">
        <f t="shared" si="27"/>
        <v/>
      </c>
      <c r="M149" s="919" t="str">
        <f t="shared" si="28"/>
        <v/>
      </c>
      <c r="N149" s="919" t="str">
        <f>IF(OR(F149="",G149=""),"",IF(OR(F149="G",F149="HG"),"",IF(F149="A",VLOOKUP(G149,'Tab 2+3 DüV_A'!A:H,6,FALSE),VLOOKUP(G149,'H&amp;G LfL'!B:U,13,FALSE))))</f>
        <v/>
      </c>
      <c r="O149" s="919" t="str">
        <f>IF(OR(F149="",G149=""),"",IF(F149="G",VLOOKUP(G149,'Tab 4+5 DüV+Abfuhr_G'!A:J,8,FALSE),IF(F149="HG",VLOOKUP(G149,'H&amp;G LfL'!B:U,14,FALSE),"")))</f>
        <v/>
      </c>
      <c r="P149" s="919" t="str">
        <f>IF(OR(F149="",G149=""),"",IF(F149="G",VLOOKUP(G149,'Tab 4+5 DüV+Abfuhr_G'!A:J,9,FALSE),IF(F149="A",VLOOKUP(G149,'Tab 2+3 DüV_A'!A:H,7,FALSE),VLOOKUP(G149,'H&amp;G LfL'!B:U,15,FALSE))))</f>
        <v/>
      </c>
      <c r="Q149" s="921" t="str">
        <f>IF(OR(F149="",G149=""),"",IF(F149="G",VLOOKUP(G149,'Tab 4+5 DüV+Abfuhr_G'!A:J,10,FALSE),IF(F149="A",VLOOKUP(G149,'Tab 2+3 DüV_A'!A:H,8,FALSE),VLOOKUP(G149,'H&amp;G LfL'!B:U,16,FALSE))))</f>
        <v/>
      </c>
      <c r="R149" s="382" t="str">
        <f t="shared" si="29"/>
        <v/>
      </c>
      <c r="S149" s="342"/>
      <c r="T149" s="472" t="str">
        <f>IF(OR(F149="",G149=""),"",IF(OR(S149="",S149="nein",F149="A",F149="HG"),"0",VLOOKUP(S149,Verfrühung!A:B,2,FALSE)))</f>
        <v/>
      </c>
      <c r="U149" s="473" t="str">
        <f>IF(OR(F149="",G149=""),"",IF(F149="G",VLOOKUP(G149,'Tab 4+5 DüV+Abfuhr_G'!A:E,5,FALSE),IF(F149="A",VLOOKUP(G149,'Tab 2+3 DüV_A'!A:L,5,FALSE),VLOOKUP(G149,'H&amp;G LfL'!B:U,11,FALSE))))</f>
        <v/>
      </c>
      <c r="V149" s="349"/>
      <c r="W149" s="245"/>
      <c r="X149" s="343" t="str">
        <f t="shared" si="30"/>
        <v/>
      </c>
      <c r="Y149" s="536"/>
      <c r="Z149" s="481" t="str">
        <f>IF(OR(F149="",G149=""),"",IF(OR(F149="A",F149="HG",Y149=""),"0",-VLOOKUP(Y149,'Tab 4+5 DüV+Abfuhr_G'!A:N,6,FALSE)))</f>
        <v/>
      </c>
      <c r="AA149" s="305"/>
      <c r="AB149" s="304" t="str">
        <f t="shared" si="31"/>
        <v/>
      </c>
      <c r="AC149" s="305"/>
      <c r="AD149" s="481" t="str">
        <f>IF(OR(F149="",G149=""),"",IF(OR(AC149="nein",AC149="",Z149="",AA149="ja",Y149="",F149="A",F149="HG",Y149=""),"0",VLOOKUP(Y149,'Tab 4+5 DüV+Abfuhr_G'!A:G,7,FALSE)))</f>
        <v/>
      </c>
      <c r="AE149" s="541"/>
      <c r="AF149" s="472" t="str">
        <f>IF(OR(F149="",G149=""),"",IF(OR(F149="",G149="",AE149=""),0,IF(AND(F149="G",Y149=""),-VLOOKUP(AE149,'Tab 7 DüV_A-VF'!A:B,2,FALSE),IF(OR(F149="A",F149="HG"),-VLOOKUP(AE149,'Tab 7 DüV_A-VF'!A:B,2,FALSE),0))))</f>
        <v/>
      </c>
      <c r="AG149" s="538"/>
      <c r="AH149" s="475" t="str">
        <f>IF(OR(F149="",G149=""),"",IF(OR(F149="",G149="",AG149=""),0,IF(AND(F149="G",Y149=""),-VLOOKUP(AG149,'Tab 7 DüV_A-ZF'!A:B,2,FALSE),IF(OR(F149="A",F149="HG"),-VLOOKUP(AG149,'Tab 7 DüV_A-ZF'!A:B,2,FALSE),0))))</f>
        <v/>
      </c>
      <c r="AI149" s="348" t="str">
        <f>IF(OR(F149="",G149=""),"",IF('N-Abschlag org. Düngung'!AJ149="",0,'N-Abschlag org. Düngung'!AJ149))</f>
        <v/>
      </c>
      <c r="AJ149" s="329" t="str">
        <f t="shared" si="32"/>
        <v/>
      </c>
      <c r="AK149" s="409" t="str">
        <f t="shared" si="33"/>
        <v/>
      </c>
      <c r="AL149" s="927" t="str">
        <f t="shared" si="34"/>
        <v/>
      </c>
      <c r="AM149" s="237"/>
      <c r="AN149" s="539" t="str">
        <f t="shared" si="35"/>
        <v/>
      </c>
      <c r="AO149" s="276"/>
      <c r="AP149" s="316"/>
      <c r="AQ149" s="316"/>
      <c r="AR149" s="234"/>
      <c r="AS149" s="234"/>
      <c r="AT149" s="234"/>
      <c r="AU149" s="234"/>
      <c r="AW149" s="235"/>
      <c r="BF149" s="235"/>
      <c r="BN149" s="235"/>
    </row>
    <row r="150" spans="1:66" s="145" customFormat="1">
      <c r="A150" s="283"/>
      <c r="B150" s="216"/>
      <c r="C150" s="287" t="str">
        <f>IF(B150="","",VLOOKUP(B150,Schlagliste!B:D,2,FALSE))</f>
        <v/>
      </c>
      <c r="D150" s="286" t="str">
        <f>IF(B150="","",VLOOKUP(B150,Schlagliste!B:D,3,FALSE))</f>
        <v/>
      </c>
      <c r="E150" s="501" t="str">
        <f>IF(B150="","",VLOOKUP(B150,Schlagliste!B:E,4,FALSE))</f>
        <v/>
      </c>
      <c r="F150" s="236"/>
      <c r="G150" s="217"/>
      <c r="H150" s="477" t="str">
        <f>IF(OR(G150="",F150=""),"",IF(AND(C150="ja",LEFT(G150,5)="ZF n."),0,(IF(F150="G",VLOOKUP(G150,'Tab 4+5 DüV+Abfuhr_G'!A:C,3,FALSE),IF(F150="A",VLOOKUP(G150,'Tab 2+3 DüV_A'!A:C,3,FALSE),VLOOKUP(G150,'H&amp;G LfL'!B:U,9,FALSE))))))</f>
        <v/>
      </c>
      <c r="I150" s="243" t="str">
        <f>IF(OR(F150="",G150=""),"",IF(F150="G",VLOOKUP(G150,'Tab 4+5 DüV+Abfuhr_G'!A:D,4,FALSE),IF(F150="A",VLOOKUP(G150,'Tab 2+3 DüV_A'!A:D,4,FALSE),VLOOKUP(G150,'H&amp;G LfL'!B:U,10,FALSE))))</f>
        <v/>
      </c>
      <c r="J150" s="341" t="str">
        <f>IF(OR(F150="",G150=""),"",IF(F150="G",VLOOKUP(G150,'Tab 4+5 DüV+Abfuhr_G'!A:B,2,FALSE),IF(F150="A",VLOOKUP(G150,'Tab 2+3 DüV_A'!A:B,2,FALSE),VLOOKUP(G150,'H&amp;G LfL'!B:X,2,FALSE))))</f>
        <v/>
      </c>
      <c r="K150" s="237"/>
      <c r="L150" s="918" t="str">
        <f t="shared" si="27"/>
        <v/>
      </c>
      <c r="M150" s="919" t="str">
        <f t="shared" si="28"/>
        <v/>
      </c>
      <c r="N150" s="919" t="str">
        <f>IF(OR(F150="",G150=""),"",IF(OR(F150="G",F150="HG"),"",IF(F150="A",VLOOKUP(G150,'Tab 2+3 DüV_A'!A:H,6,FALSE),VLOOKUP(G150,'H&amp;G LfL'!B:U,13,FALSE))))</f>
        <v/>
      </c>
      <c r="O150" s="919" t="str">
        <f>IF(OR(F150="",G150=""),"",IF(F150="G",VLOOKUP(G150,'Tab 4+5 DüV+Abfuhr_G'!A:J,8,FALSE),IF(F150="HG",VLOOKUP(G150,'H&amp;G LfL'!B:U,14,FALSE),"")))</f>
        <v/>
      </c>
      <c r="P150" s="919" t="str">
        <f>IF(OR(F150="",G150=""),"",IF(F150="G",VLOOKUP(G150,'Tab 4+5 DüV+Abfuhr_G'!A:J,9,FALSE),IF(F150="A",VLOOKUP(G150,'Tab 2+3 DüV_A'!A:H,7,FALSE),VLOOKUP(G150,'H&amp;G LfL'!B:U,15,FALSE))))</f>
        <v/>
      </c>
      <c r="Q150" s="921" t="str">
        <f>IF(OR(F150="",G150=""),"",IF(F150="G",VLOOKUP(G150,'Tab 4+5 DüV+Abfuhr_G'!A:J,10,FALSE),IF(F150="A",VLOOKUP(G150,'Tab 2+3 DüV_A'!A:H,8,FALSE),VLOOKUP(G150,'H&amp;G LfL'!B:U,16,FALSE))))</f>
        <v/>
      </c>
      <c r="R150" s="382" t="str">
        <f t="shared" si="29"/>
        <v/>
      </c>
      <c r="S150" s="342"/>
      <c r="T150" s="472" t="str">
        <f>IF(OR(F150="",G150=""),"",IF(OR(S150="",S150="nein",F150="A",F150="HG"),"0",VLOOKUP(S150,Verfrühung!A:B,2,FALSE)))</f>
        <v/>
      </c>
      <c r="U150" s="473" t="str">
        <f>IF(OR(F150="",G150=""),"",IF(F150="G",VLOOKUP(G150,'Tab 4+5 DüV+Abfuhr_G'!A:E,5,FALSE),IF(F150="A",VLOOKUP(G150,'Tab 2+3 DüV_A'!A:L,5,FALSE),VLOOKUP(G150,'H&amp;G LfL'!B:U,11,FALSE))))</f>
        <v/>
      </c>
      <c r="V150" s="349"/>
      <c r="W150" s="245"/>
      <c r="X150" s="343" t="str">
        <f t="shared" si="30"/>
        <v/>
      </c>
      <c r="Y150" s="536"/>
      <c r="Z150" s="481" t="str">
        <f>IF(OR(F150="",G150=""),"",IF(OR(F150="A",F150="HG",Y150=""),"0",-VLOOKUP(Y150,'Tab 4+5 DüV+Abfuhr_G'!A:N,6,FALSE)))</f>
        <v/>
      </c>
      <c r="AA150" s="305"/>
      <c r="AB150" s="304" t="str">
        <f t="shared" si="31"/>
        <v/>
      </c>
      <c r="AC150" s="305"/>
      <c r="AD150" s="481" t="str">
        <f>IF(OR(F150="",G150=""),"",IF(OR(AC150="nein",AC150="",Z150="",AA150="ja",Y150="",F150="A",F150="HG",Y150=""),"0",VLOOKUP(Y150,'Tab 4+5 DüV+Abfuhr_G'!A:G,7,FALSE)))</f>
        <v/>
      </c>
      <c r="AE150" s="541"/>
      <c r="AF150" s="472" t="str">
        <f>IF(OR(F150="",G150=""),"",IF(OR(F150="",G150="",AE150=""),0,IF(AND(F150="G",Y150=""),-VLOOKUP(AE150,'Tab 7 DüV_A-VF'!A:B,2,FALSE),IF(OR(F150="A",F150="HG"),-VLOOKUP(AE150,'Tab 7 DüV_A-VF'!A:B,2,FALSE),0))))</f>
        <v/>
      </c>
      <c r="AG150" s="538"/>
      <c r="AH150" s="475" t="str">
        <f>IF(OR(F150="",G150=""),"",IF(OR(F150="",G150="",AG150=""),0,IF(AND(F150="G",Y150=""),-VLOOKUP(AG150,'Tab 7 DüV_A-ZF'!A:B,2,FALSE),IF(OR(F150="A",F150="HG"),-VLOOKUP(AG150,'Tab 7 DüV_A-ZF'!A:B,2,FALSE),0))))</f>
        <v/>
      </c>
      <c r="AI150" s="348" t="str">
        <f>IF(OR(F150="",G150=""),"",IF('N-Abschlag org. Düngung'!AJ150="",0,'N-Abschlag org. Düngung'!AJ150))</f>
        <v/>
      </c>
      <c r="AJ150" s="329" t="str">
        <f t="shared" si="32"/>
        <v/>
      </c>
      <c r="AK150" s="409" t="str">
        <f t="shared" si="33"/>
        <v/>
      </c>
      <c r="AL150" s="927" t="str">
        <f t="shared" si="34"/>
        <v/>
      </c>
      <c r="AM150" s="237"/>
      <c r="AN150" s="539" t="str">
        <f t="shared" si="35"/>
        <v/>
      </c>
      <c r="AO150" s="276"/>
      <c r="AP150" s="316"/>
      <c r="AQ150" s="316"/>
      <c r="AR150" s="234"/>
      <c r="AS150" s="234"/>
      <c r="AT150" s="234"/>
      <c r="AU150" s="234"/>
      <c r="AW150" s="235"/>
      <c r="BF150" s="235"/>
      <c r="BN150" s="235"/>
    </row>
    <row r="151" spans="1:66" s="145" customFormat="1">
      <c r="A151" s="283"/>
      <c r="B151" s="216"/>
      <c r="C151" s="287" t="str">
        <f>IF(B151="","",VLOOKUP(B151,Schlagliste!B:D,2,FALSE))</f>
        <v/>
      </c>
      <c r="D151" s="286" t="str">
        <f>IF(B151="","",VLOOKUP(B151,Schlagliste!B:D,3,FALSE))</f>
        <v/>
      </c>
      <c r="E151" s="501" t="str">
        <f>IF(B151="","",VLOOKUP(B151,Schlagliste!B:E,4,FALSE))</f>
        <v/>
      </c>
      <c r="F151" s="236"/>
      <c r="G151" s="217"/>
      <c r="H151" s="477" t="str">
        <f>IF(OR(G151="",F151=""),"",IF(AND(C151="ja",LEFT(G151,5)="ZF n."),0,(IF(F151="G",VLOOKUP(G151,'Tab 4+5 DüV+Abfuhr_G'!A:C,3,FALSE),IF(F151="A",VLOOKUP(G151,'Tab 2+3 DüV_A'!A:C,3,FALSE),VLOOKUP(G151,'H&amp;G LfL'!B:U,9,FALSE))))))</f>
        <v/>
      </c>
      <c r="I151" s="243" t="str">
        <f>IF(OR(F151="",G151=""),"",IF(F151="G",VLOOKUP(G151,'Tab 4+5 DüV+Abfuhr_G'!A:D,4,FALSE),IF(F151="A",VLOOKUP(G151,'Tab 2+3 DüV_A'!A:D,4,FALSE),VLOOKUP(G151,'H&amp;G LfL'!B:U,10,FALSE))))</f>
        <v/>
      </c>
      <c r="J151" s="341" t="str">
        <f>IF(OR(F151="",G151=""),"",IF(F151="G",VLOOKUP(G151,'Tab 4+5 DüV+Abfuhr_G'!A:B,2,FALSE),IF(F151="A",VLOOKUP(G151,'Tab 2+3 DüV_A'!A:B,2,FALSE),VLOOKUP(G151,'H&amp;G LfL'!B:X,2,FALSE))))</f>
        <v/>
      </c>
      <c r="K151" s="237"/>
      <c r="L151" s="918" t="str">
        <f t="shared" si="27"/>
        <v/>
      </c>
      <c r="M151" s="919" t="str">
        <f t="shared" si="28"/>
        <v/>
      </c>
      <c r="N151" s="919" t="str">
        <f>IF(OR(F151="",G151=""),"",IF(OR(F151="G",F151="HG"),"",IF(F151="A",VLOOKUP(G151,'Tab 2+3 DüV_A'!A:H,6,FALSE),VLOOKUP(G151,'H&amp;G LfL'!B:U,13,FALSE))))</f>
        <v/>
      </c>
      <c r="O151" s="919" t="str">
        <f>IF(OR(F151="",G151=""),"",IF(F151="G",VLOOKUP(G151,'Tab 4+5 DüV+Abfuhr_G'!A:J,8,FALSE),IF(F151="HG",VLOOKUP(G151,'H&amp;G LfL'!B:U,14,FALSE),"")))</f>
        <v/>
      </c>
      <c r="P151" s="919" t="str">
        <f>IF(OR(F151="",G151=""),"",IF(F151="G",VLOOKUP(G151,'Tab 4+5 DüV+Abfuhr_G'!A:J,9,FALSE),IF(F151="A",VLOOKUP(G151,'Tab 2+3 DüV_A'!A:H,7,FALSE),VLOOKUP(G151,'H&amp;G LfL'!B:U,15,FALSE))))</f>
        <v/>
      </c>
      <c r="Q151" s="921" t="str">
        <f>IF(OR(F151="",G151=""),"",IF(F151="G",VLOOKUP(G151,'Tab 4+5 DüV+Abfuhr_G'!A:J,10,FALSE),IF(F151="A",VLOOKUP(G151,'Tab 2+3 DüV_A'!A:H,8,FALSE),VLOOKUP(G151,'H&amp;G LfL'!B:U,16,FALSE))))</f>
        <v/>
      </c>
      <c r="R151" s="382" t="str">
        <f t="shared" si="29"/>
        <v/>
      </c>
      <c r="S151" s="342"/>
      <c r="T151" s="472" t="str">
        <f>IF(OR(F151="",G151=""),"",IF(OR(S151="",S151="nein",F151="A",F151="HG"),"0",VLOOKUP(S151,Verfrühung!A:B,2,FALSE)))</f>
        <v/>
      </c>
      <c r="U151" s="473" t="str">
        <f>IF(OR(F151="",G151=""),"",IF(F151="G",VLOOKUP(G151,'Tab 4+5 DüV+Abfuhr_G'!A:E,5,FALSE),IF(F151="A",VLOOKUP(G151,'Tab 2+3 DüV_A'!A:L,5,FALSE),VLOOKUP(G151,'H&amp;G LfL'!B:U,11,FALSE))))</f>
        <v/>
      </c>
      <c r="V151" s="349"/>
      <c r="W151" s="245"/>
      <c r="X151" s="343" t="str">
        <f t="shared" si="30"/>
        <v/>
      </c>
      <c r="Y151" s="536"/>
      <c r="Z151" s="481" t="str">
        <f>IF(OR(F151="",G151=""),"",IF(OR(F151="A",F151="HG",Y151=""),"0",-VLOOKUP(Y151,'Tab 4+5 DüV+Abfuhr_G'!A:N,6,FALSE)))</f>
        <v/>
      </c>
      <c r="AA151" s="305"/>
      <c r="AB151" s="304" t="str">
        <f t="shared" si="31"/>
        <v/>
      </c>
      <c r="AC151" s="305"/>
      <c r="AD151" s="481" t="str">
        <f>IF(OR(F151="",G151=""),"",IF(OR(AC151="nein",AC151="",Z151="",AA151="ja",Y151="",F151="A",F151="HG",Y151=""),"0",VLOOKUP(Y151,'Tab 4+5 DüV+Abfuhr_G'!A:G,7,FALSE)))</f>
        <v/>
      </c>
      <c r="AE151" s="541"/>
      <c r="AF151" s="472" t="str">
        <f>IF(OR(F151="",G151=""),"",IF(OR(F151="",G151="",AE151=""),0,IF(AND(F151="G",Y151=""),-VLOOKUP(AE151,'Tab 7 DüV_A-VF'!A:B,2,FALSE),IF(OR(F151="A",F151="HG"),-VLOOKUP(AE151,'Tab 7 DüV_A-VF'!A:B,2,FALSE),0))))</f>
        <v/>
      </c>
      <c r="AG151" s="538"/>
      <c r="AH151" s="475" t="str">
        <f>IF(OR(F151="",G151=""),"",IF(OR(F151="",G151="",AG151=""),0,IF(AND(F151="G",Y151=""),-VLOOKUP(AG151,'Tab 7 DüV_A-ZF'!A:B,2,FALSE),IF(OR(F151="A",F151="HG"),-VLOOKUP(AG151,'Tab 7 DüV_A-ZF'!A:B,2,FALSE),0))))</f>
        <v/>
      </c>
      <c r="AI151" s="348" t="str">
        <f>IF(OR(F151="",G151=""),"",IF('N-Abschlag org. Düngung'!AJ151="",0,'N-Abschlag org. Düngung'!AJ151))</f>
        <v/>
      </c>
      <c r="AJ151" s="329" t="str">
        <f t="shared" si="32"/>
        <v/>
      </c>
      <c r="AK151" s="409" t="str">
        <f t="shared" si="33"/>
        <v/>
      </c>
      <c r="AL151" s="927" t="str">
        <f t="shared" si="34"/>
        <v/>
      </c>
      <c r="AM151" s="237"/>
      <c r="AN151" s="539" t="str">
        <f t="shared" si="35"/>
        <v/>
      </c>
      <c r="AO151" s="276"/>
      <c r="AP151" s="316"/>
      <c r="AQ151" s="316"/>
      <c r="AR151" s="234"/>
      <c r="AS151" s="234"/>
      <c r="AT151" s="234"/>
      <c r="AU151" s="234"/>
      <c r="AW151" s="235"/>
      <c r="BF151" s="235"/>
      <c r="BN151" s="235"/>
    </row>
    <row r="152" spans="1:66" s="145" customFormat="1">
      <c r="A152" s="283"/>
      <c r="B152" s="216"/>
      <c r="C152" s="287" t="str">
        <f>IF(B152="","",VLOOKUP(B152,Schlagliste!B:D,2,FALSE))</f>
        <v/>
      </c>
      <c r="D152" s="286" t="str">
        <f>IF(B152="","",VLOOKUP(B152,Schlagliste!B:D,3,FALSE))</f>
        <v/>
      </c>
      <c r="E152" s="501" t="str">
        <f>IF(B152="","",VLOOKUP(B152,Schlagliste!B:E,4,FALSE))</f>
        <v/>
      </c>
      <c r="F152" s="236"/>
      <c r="G152" s="217"/>
      <c r="H152" s="477" t="str">
        <f>IF(OR(G152="",F152=""),"",IF(AND(C152="ja",LEFT(G152,5)="ZF n."),0,(IF(F152="G",VLOOKUP(G152,'Tab 4+5 DüV+Abfuhr_G'!A:C,3,FALSE),IF(F152="A",VLOOKUP(G152,'Tab 2+3 DüV_A'!A:C,3,FALSE),VLOOKUP(G152,'H&amp;G LfL'!B:U,9,FALSE))))))</f>
        <v/>
      </c>
      <c r="I152" s="243" t="str">
        <f>IF(OR(F152="",G152=""),"",IF(F152="G",VLOOKUP(G152,'Tab 4+5 DüV+Abfuhr_G'!A:D,4,FALSE),IF(F152="A",VLOOKUP(G152,'Tab 2+3 DüV_A'!A:D,4,FALSE),VLOOKUP(G152,'H&amp;G LfL'!B:U,10,FALSE))))</f>
        <v/>
      </c>
      <c r="J152" s="341" t="str">
        <f>IF(OR(F152="",G152=""),"",IF(F152="G",VLOOKUP(G152,'Tab 4+5 DüV+Abfuhr_G'!A:B,2,FALSE),IF(F152="A",VLOOKUP(G152,'Tab 2+3 DüV_A'!A:B,2,FALSE),VLOOKUP(G152,'H&amp;G LfL'!B:X,2,FALSE))))</f>
        <v/>
      </c>
      <c r="K152" s="237"/>
      <c r="L152" s="918" t="str">
        <f t="shared" si="27"/>
        <v/>
      </c>
      <c r="M152" s="919" t="str">
        <f t="shared" si="28"/>
        <v/>
      </c>
      <c r="N152" s="919" t="str">
        <f>IF(OR(F152="",G152=""),"",IF(OR(F152="G",F152="HG"),"",IF(F152="A",VLOOKUP(G152,'Tab 2+3 DüV_A'!A:H,6,FALSE),VLOOKUP(G152,'H&amp;G LfL'!B:U,13,FALSE))))</f>
        <v/>
      </c>
      <c r="O152" s="919" t="str">
        <f>IF(OR(F152="",G152=""),"",IF(F152="G",VLOOKUP(G152,'Tab 4+5 DüV+Abfuhr_G'!A:J,8,FALSE),IF(F152="HG",VLOOKUP(G152,'H&amp;G LfL'!B:U,14,FALSE),"")))</f>
        <v/>
      </c>
      <c r="P152" s="919" t="str">
        <f>IF(OR(F152="",G152=""),"",IF(F152="G",VLOOKUP(G152,'Tab 4+5 DüV+Abfuhr_G'!A:J,9,FALSE),IF(F152="A",VLOOKUP(G152,'Tab 2+3 DüV_A'!A:H,7,FALSE),VLOOKUP(G152,'H&amp;G LfL'!B:U,15,FALSE))))</f>
        <v/>
      </c>
      <c r="Q152" s="921" t="str">
        <f>IF(OR(F152="",G152=""),"",IF(F152="G",VLOOKUP(G152,'Tab 4+5 DüV+Abfuhr_G'!A:J,10,FALSE),IF(F152="A",VLOOKUP(G152,'Tab 2+3 DüV_A'!A:H,8,FALSE),VLOOKUP(G152,'H&amp;G LfL'!B:U,16,FALSE))))</f>
        <v/>
      </c>
      <c r="R152" s="382" t="str">
        <f t="shared" si="29"/>
        <v/>
      </c>
      <c r="S152" s="342"/>
      <c r="T152" s="472" t="str">
        <f>IF(OR(F152="",G152=""),"",IF(OR(S152="",S152="nein",F152="A",F152="HG"),"0",VLOOKUP(S152,Verfrühung!A:B,2,FALSE)))</f>
        <v/>
      </c>
      <c r="U152" s="473" t="str">
        <f>IF(OR(F152="",G152=""),"",IF(F152="G",VLOOKUP(G152,'Tab 4+5 DüV+Abfuhr_G'!A:E,5,FALSE),IF(F152="A",VLOOKUP(G152,'Tab 2+3 DüV_A'!A:L,5,FALSE),VLOOKUP(G152,'H&amp;G LfL'!B:U,11,FALSE))))</f>
        <v/>
      </c>
      <c r="V152" s="349"/>
      <c r="W152" s="245"/>
      <c r="X152" s="343" t="str">
        <f t="shared" si="30"/>
        <v/>
      </c>
      <c r="Y152" s="536"/>
      <c r="Z152" s="481" t="str">
        <f>IF(OR(F152="",G152=""),"",IF(OR(F152="A",F152="HG",Y152=""),"0",-VLOOKUP(Y152,'Tab 4+5 DüV+Abfuhr_G'!A:N,6,FALSE)))</f>
        <v/>
      </c>
      <c r="AA152" s="305"/>
      <c r="AB152" s="304" t="str">
        <f t="shared" si="31"/>
        <v/>
      </c>
      <c r="AC152" s="305"/>
      <c r="AD152" s="481" t="str">
        <f>IF(OR(F152="",G152=""),"",IF(OR(AC152="nein",AC152="",Z152="",AA152="ja",Y152="",F152="A",F152="HG",Y152=""),"0",VLOOKUP(Y152,'Tab 4+5 DüV+Abfuhr_G'!A:G,7,FALSE)))</f>
        <v/>
      </c>
      <c r="AE152" s="541"/>
      <c r="AF152" s="472" t="str">
        <f>IF(OR(F152="",G152=""),"",IF(OR(F152="",G152="",AE152=""),0,IF(AND(F152="G",Y152=""),-VLOOKUP(AE152,'Tab 7 DüV_A-VF'!A:B,2,FALSE),IF(OR(F152="A",F152="HG"),-VLOOKUP(AE152,'Tab 7 DüV_A-VF'!A:B,2,FALSE),0))))</f>
        <v/>
      </c>
      <c r="AG152" s="538"/>
      <c r="AH152" s="475" t="str">
        <f>IF(OR(F152="",G152=""),"",IF(OR(F152="",G152="",AG152=""),0,IF(AND(F152="G",Y152=""),-VLOOKUP(AG152,'Tab 7 DüV_A-ZF'!A:B,2,FALSE),IF(OR(F152="A",F152="HG"),-VLOOKUP(AG152,'Tab 7 DüV_A-ZF'!A:B,2,FALSE),0))))</f>
        <v/>
      </c>
      <c r="AI152" s="348" t="str">
        <f>IF(OR(F152="",G152=""),"",IF('N-Abschlag org. Düngung'!AJ152="",0,'N-Abschlag org. Düngung'!AJ152))</f>
        <v/>
      </c>
      <c r="AJ152" s="329" t="str">
        <f t="shared" si="32"/>
        <v/>
      </c>
      <c r="AK152" s="409" t="str">
        <f t="shared" si="33"/>
        <v/>
      </c>
      <c r="AL152" s="927" t="str">
        <f t="shared" si="34"/>
        <v/>
      </c>
      <c r="AM152" s="237"/>
      <c r="AN152" s="539" t="str">
        <f t="shared" si="35"/>
        <v/>
      </c>
      <c r="AO152" s="276"/>
      <c r="AP152" s="316"/>
      <c r="AQ152" s="316"/>
      <c r="AR152" s="234"/>
      <c r="AS152" s="234"/>
      <c r="AT152" s="234"/>
      <c r="AU152" s="234"/>
      <c r="AW152" s="235"/>
      <c r="BF152" s="235"/>
      <c r="BN152" s="235"/>
    </row>
    <row r="153" spans="1:66" s="145" customFormat="1">
      <c r="A153" s="283"/>
      <c r="B153" s="216"/>
      <c r="C153" s="287" t="str">
        <f>IF(B153="","",VLOOKUP(B153,Schlagliste!B:D,2,FALSE))</f>
        <v/>
      </c>
      <c r="D153" s="286" t="str">
        <f>IF(B153="","",VLOOKUP(B153,Schlagliste!B:D,3,FALSE))</f>
        <v/>
      </c>
      <c r="E153" s="501" t="str">
        <f>IF(B153="","",VLOOKUP(B153,Schlagliste!B:E,4,FALSE))</f>
        <v/>
      </c>
      <c r="F153" s="236"/>
      <c r="G153" s="217"/>
      <c r="H153" s="477" t="str">
        <f>IF(OR(G153="",F153=""),"",IF(AND(C153="ja",LEFT(G153,5)="ZF n."),0,(IF(F153="G",VLOOKUP(G153,'Tab 4+5 DüV+Abfuhr_G'!A:C,3,FALSE),IF(F153="A",VLOOKUP(G153,'Tab 2+3 DüV_A'!A:C,3,FALSE),VLOOKUP(G153,'H&amp;G LfL'!B:U,9,FALSE))))))</f>
        <v/>
      </c>
      <c r="I153" s="243" t="str">
        <f>IF(OR(F153="",G153=""),"",IF(F153="G",VLOOKUP(G153,'Tab 4+5 DüV+Abfuhr_G'!A:D,4,FALSE),IF(F153="A",VLOOKUP(G153,'Tab 2+3 DüV_A'!A:D,4,FALSE),VLOOKUP(G153,'H&amp;G LfL'!B:U,10,FALSE))))</f>
        <v/>
      </c>
      <c r="J153" s="341" t="str">
        <f>IF(OR(F153="",G153=""),"",IF(F153="G",VLOOKUP(G153,'Tab 4+5 DüV+Abfuhr_G'!A:B,2,FALSE),IF(F153="A",VLOOKUP(G153,'Tab 2+3 DüV_A'!A:B,2,FALSE),VLOOKUP(G153,'H&amp;G LfL'!B:X,2,FALSE))))</f>
        <v/>
      </c>
      <c r="K153" s="237"/>
      <c r="L153" s="918" t="str">
        <f t="shared" si="27"/>
        <v/>
      </c>
      <c r="M153" s="919" t="str">
        <f t="shared" si="28"/>
        <v/>
      </c>
      <c r="N153" s="919" t="str">
        <f>IF(OR(F153="",G153=""),"",IF(OR(F153="G",F153="HG"),"",IF(F153="A",VLOOKUP(G153,'Tab 2+3 DüV_A'!A:H,6,FALSE),VLOOKUP(G153,'H&amp;G LfL'!B:U,13,FALSE))))</f>
        <v/>
      </c>
      <c r="O153" s="919" t="str">
        <f>IF(OR(F153="",G153=""),"",IF(F153="G",VLOOKUP(G153,'Tab 4+5 DüV+Abfuhr_G'!A:J,8,FALSE),IF(F153="HG",VLOOKUP(G153,'H&amp;G LfL'!B:U,14,FALSE),"")))</f>
        <v/>
      </c>
      <c r="P153" s="919" t="str">
        <f>IF(OR(F153="",G153=""),"",IF(F153="G",VLOOKUP(G153,'Tab 4+5 DüV+Abfuhr_G'!A:J,9,FALSE),IF(F153="A",VLOOKUP(G153,'Tab 2+3 DüV_A'!A:H,7,FALSE),VLOOKUP(G153,'H&amp;G LfL'!B:U,15,FALSE))))</f>
        <v/>
      </c>
      <c r="Q153" s="921" t="str">
        <f>IF(OR(F153="",G153=""),"",IF(F153="G",VLOOKUP(G153,'Tab 4+5 DüV+Abfuhr_G'!A:J,10,FALSE),IF(F153="A",VLOOKUP(G153,'Tab 2+3 DüV_A'!A:H,8,FALSE),VLOOKUP(G153,'H&amp;G LfL'!B:U,16,FALSE))))</f>
        <v/>
      </c>
      <c r="R153" s="382" t="str">
        <f t="shared" si="29"/>
        <v/>
      </c>
      <c r="S153" s="342"/>
      <c r="T153" s="472" t="str">
        <f>IF(OR(F153="",G153=""),"",IF(OR(S153="",S153="nein",F153="A",F153="HG"),"0",VLOOKUP(S153,Verfrühung!A:B,2,FALSE)))</f>
        <v/>
      </c>
      <c r="U153" s="473" t="str">
        <f>IF(OR(F153="",G153=""),"",IF(F153="G",VLOOKUP(G153,'Tab 4+5 DüV+Abfuhr_G'!A:E,5,FALSE),IF(F153="A",VLOOKUP(G153,'Tab 2+3 DüV_A'!A:L,5,FALSE),VLOOKUP(G153,'H&amp;G LfL'!B:U,11,FALSE))))</f>
        <v/>
      </c>
      <c r="V153" s="349"/>
      <c r="W153" s="245"/>
      <c r="X153" s="343" t="str">
        <f t="shared" si="30"/>
        <v/>
      </c>
      <c r="Y153" s="536"/>
      <c r="Z153" s="481" t="str">
        <f>IF(OR(F153="",G153=""),"",IF(OR(F153="A",F153="HG",Y153=""),"0",-VLOOKUP(Y153,'Tab 4+5 DüV+Abfuhr_G'!A:N,6,FALSE)))</f>
        <v/>
      </c>
      <c r="AA153" s="305"/>
      <c r="AB153" s="304" t="str">
        <f t="shared" si="31"/>
        <v/>
      </c>
      <c r="AC153" s="305"/>
      <c r="AD153" s="481" t="str">
        <f>IF(OR(F153="",G153=""),"",IF(OR(AC153="nein",AC153="",Z153="",AA153="ja",Y153="",F153="A",F153="HG",Y153=""),"0",VLOOKUP(Y153,'Tab 4+5 DüV+Abfuhr_G'!A:G,7,FALSE)))</f>
        <v/>
      </c>
      <c r="AE153" s="541"/>
      <c r="AF153" s="472" t="str">
        <f>IF(OR(F153="",G153=""),"",IF(OR(F153="",G153="",AE153=""),0,IF(AND(F153="G",Y153=""),-VLOOKUP(AE153,'Tab 7 DüV_A-VF'!A:B,2,FALSE),IF(OR(F153="A",F153="HG"),-VLOOKUP(AE153,'Tab 7 DüV_A-VF'!A:B,2,FALSE),0))))</f>
        <v/>
      </c>
      <c r="AG153" s="538"/>
      <c r="AH153" s="475" t="str">
        <f>IF(OR(F153="",G153=""),"",IF(OR(F153="",G153="",AG153=""),0,IF(AND(F153="G",Y153=""),-VLOOKUP(AG153,'Tab 7 DüV_A-ZF'!A:B,2,FALSE),IF(OR(F153="A",F153="HG"),-VLOOKUP(AG153,'Tab 7 DüV_A-ZF'!A:B,2,FALSE),0))))</f>
        <v/>
      </c>
      <c r="AI153" s="348" t="str">
        <f>IF(OR(F153="",G153=""),"",IF('N-Abschlag org. Düngung'!AJ153="",0,'N-Abschlag org. Düngung'!AJ153))</f>
        <v/>
      </c>
      <c r="AJ153" s="329" t="str">
        <f t="shared" si="32"/>
        <v/>
      </c>
      <c r="AK153" s="409" t="str">
        <f t="shared" si="33"/>
        <v/>
      </c>
      <c r="AL153" s="927" t="str">
        <f t="shared" si="34"/>
        <v/>
      </c>
      <c r="AM153" s="237"/>
      <c r="AN153" s="539" t="str">
        <f t="shared" si="35"/>
        <v/>
      </c>
      <c r="AO153" s="276"/>
      <c r="AP153" s="316"/>
      <c r="AQ153" s="316"/>
      <c r="AR153" s="234"/>
      <c r="AS153" s="234"/>
      <c r="AT153" s="234"/>
      <c r="AU153" s="234"/>
      <c r="AW153" s="235"/>
      <c r="BF153" s="235"/>
      <c r="BN153" s="235"/>
    </row>
    <row r="154" spans="1:66" s="145" customFormat="1">
      <c r="A154" s="283"/>
      <c r="B154" s="216"/>
      <c r="C154" s="287" t="str">
        <f>IF(B154="","",VLOOKUP(B154,Schlagliste!B:D,2,FALSE))</f>
        <v/>
      </c>
      <c r="D154" s="286" t="str">
        <f>IF(B154="","",VLOOKUP(B154,Schlagliste!B:D,3,FALSE))</f>
        <v/>
      </c>
      <c r="E154" s="501" t="str">
        <f>IF(B154="","",VLOOKUP(B154,Schlagliste!B:E,4,FALSE))</f>
        <v/>
      </c>
      <c r="F154" s="236"/>
      <c r="G154" s="217"/>
      <c r="H154" s="477" t="str">
        <f>IF(OR(G154="",F154=""),"",IF(AND(C154="ja",LEFT(G154,5)="ZF n."),0,(IF(F154="G",VLOOKUP(G154,'Tab 4+5 DüV+Abfuhr_G'!A:C,3,FALSE),IF(F154="A",VLOOKUP(G154,'Tab 2+3 DüV_A'!A:C,3,FALSE),VLOOKUP(G154,'H&amp;G LfL'!B:U,9,FALSE))))))</f>
        <v/>
      </c>
      <c r="I154" s="243" t="str">
        <f>IF(OR(F154="",G154=""),"",IF(F154="G",VLOOKUP(G154,'Tab 4+5 DüV+Abfuhr_G'!A:D,4,FALSE),IF(F154="A",VLOOKUP(G154,'Tab 2+3 DüV_A'!A:D,4,FALSE),VLOOKUP(G154,'H&amp;G LfL'!B:U,10,FALSE))))</f>
        <v/>
      </c>
      <c r="J154" s="341" t="str">
        <f>IF(OR(F154="",G154=""),"",IF(F154="G",VLOOKUP(G154,'Tab 4+5 DüV+Abfuhr_G'!A:B,2,FALSE),IF(F154="A",VLOOKUP(G154,'Tab 2+3 DüV_A'!A:B,2,FALSE),VLOOKUP(G154,'H&amp;G LfL'!B:X,2,FALSE))))</f>
        <v/>
      </c>
      <c r="K154" s="237"/>
      <c r="L154" s="918" t="str">
        <f t="shared" si="27"/>
        <v/>
      </c>
      <c r="M154" s="919" t="str">
        <f t="shared" si="28"/>
        <v/>
      </c>
      <c r="N154" s="919" t="str">
        <f>IF(OR(F154="",G154=""),"",IF(OR(F154="G",F154="HG"),"",IF(F154="A",VLOOKUP(G154,'Tab 2+3 DüV_A'!A:H,6,FALSE),VLOOKUP(G154,'H&amp;G LfL'!B:U,13,FALSE))))</f>
        <v/>
      </c>
      <c r="O154" s="919" t="str">
        <f>IF(OR(F154="",G154=""),"",IF(F154="G",VLOOKUP(G154,'Tab 4+5 DüV+Abfuhr_G'!A:J,8,FALSE),IF(F154="HG",VLOOKUP(G154,'H&amp;G LfL'!B:U,14,FALSE),"")))</f>
        <v/>
      </c>
      <c r="P154" s="919" t="str">
        <f>IF(OR(F154="",G154=""),"",IF(F154="G",VLOOKUP(G154,'Tab 4+5 DüV+Abfuhr_G'!A:J,9,FALSE),IF(F154="A",VLOOKUP(G154,'Tab 2+3 DüV_A'!A:H,7,FALSE),VLOOKUP(G154,'H&amp;G LfL'!B:U,15,FALSE))))</f>
        <v/>
      </c>
      <c r="Q154" s="921" t="str">
        <f>IF(OR(F154="",G154=""),"",IF(F154="G",VLOOKUP(G154,'Tab 4+5 DüV+Abfuhr_G'!A:J,10,FALSE),IF(F154="A",VLOOKUP(G154,'Tab 2+3 DüV_A'!A:H,8,FALSE),VLOOKUP(G154,'H&amp;G LfL'!B:U,16,FALSE))))</f>
        <v/>
      </c>
      <c r="R154" s="382" t="str">
        <f t="shared" si="29"/>
        <v/>
      </c>
      <c r="S154" s="342"/>
      <c r="T154" s="472" t="str">
        <f>IF(OR(F154="",G154=""),"",IF(OR(S154="",S154="nein",F154="A",F154="HG"),"0",VLOOKUP(S154,Verfrühung!A:B,2,FALSE)))</f>
        <v/>
      </c>
      <c r="U154" s="473" t="str">
        <f>IF(OR(F154="",G154=""),"",IF(F154="G",VLOOKUP(G154,'Tab 4+5 DüV+Abfuhr_G'!A:E,5,FALSE),IF(F154="A",VLOOKUP(G154,'Tab 2+3 DüV_A'!A:L,5,FALSE),VLOOKUP(G154,'H&amp;G LfL'!B:U,11,FALSE))))</f>
        <v/>
      </c>
      <c r="V154" s="349"/>
      <c r="W154" s="245"/>
      <c r="X154" s="343" t="str">
        <f t="shared" si="30"/>
        <v/>
      </c>
      <c r="Y154" s="536"/>
      <c r="Z154" s="481" t="str">
        <f>IF(OR(F154="",G154=""),"",IF(OR(F154="A",F154="HG",Y154=""),"0",-VLOOKUP(Y154,'Tab 4+5 DüV+Abfuhr_G'!A:N,6,FALSE)))</f>
        <v/>
      </c>
      <c r="AA154" s="305"/>
      <c r="AB154" s="304" t="str">
        <f t="shared" si="31"/>
        <v/>
      </c>
      <c r="AC154" s="305"/>
      <c r="AD154" s="481" t="str">
        <f>IF(OR(F154="",G154=""),"",IF(OR(AC154="nein",AC154="",Z154="",AA154="ja",Y154="",F154="A",F154="HG",Y154=""),"0",VLOOKUP(Y154,'Tab 4+5 DüV+Abfuhr_G'!A:G,7,FALSE)))</f>
        <v/>
      </c>
      <c r="AE154" s="541"/>
      <c r="AF154" s="472" t="str">
        <f>IF(OR(F154="",G154=""),"",IF(OR(F154="",G154="",AE154=""),0,IF(AND(F154="G",Y154=""),-VLOOKUP(AE154,'Tab 7 DüV_A-VF'!A:B,2,FALSE),IF(OR(F154="A",F154="HG"),-VLOOKUP(AE154,'Tab 7 DüV_A-VF'!A:B,2,FALSE),0))))</f>
        <v/>
      </c>
      <c r="AG154" s="538"/>
      <c r="AH154" s="475" t="str">
        <f>IF(OR(F154="",G154=""),"",IF(OR(F154="",G154="",AG154=""),0,IF(AND(F154="G",Y154=""),-VLOOKUP(AG154,'Tab 7 DüV_A-ZF'!A:B,2,FALSE),IF(OR(F154="A",F154="HG"),-VLOOKUP(AG154,'Tab 7 DüV_A-ZF'!A:B,2,FALSE),0))))</f>
        <v/>
      </c>
      <c r="AI154" s="348" t="str">
        <f>IF(OR(F154="",G154=""),"",IF('N-Abschlag org. Düngung'!AJ154="",0,'N-Abschlag org. Düngung'!AJ154))</f>
        <v/>
      </c>
      <c r="AJ154" s="329" t="str">
        <f t="shared" si="32"/>
        <v/>
      </c>
      <c r="AK154" s="409" t="str">
        <f t="shared" si="33"/>
        <v/>
      </c>
      <c r="AL154" s="927" t="str">
        <f t="shared" si="34"/>
        <v/>
      </c>
      <c r="AM154" s="237"/>
      <c r="AN154" s="539" t="str">
        <f t="shared" si="35"/>
        <v/>
      </c>
      <c r="AO154" s="276"/>
      <c r="AP154" s="316"/>
      <c r="AQ154" s="316"/>
      <c r="AR154" s="234"/>
      <c r="AS154" s="234"/>
      <c r="AT154" s="234"/>
      <c r="AU154" s="234"/>
      <c r="AW154" s="235"/>
      <c r="BF154" s="235"/>
      <c r="BN154" s="235"/>
    </row>
    <row r="155" spans="1:66" s="145" customFormat="1">
      <c r="A155" s="283"/>
      <c r="B155" s="216"/>
      <c r="C155" s="287" t="str">
        <f>IF(B155="","",VLOOKUP(B155,Schlagliste!B:D,2,FALSE))</f>
        <v/>
      </c>
      <c r="D155" s="286" t="str">
        <f>IF(B155="","",VLOOKUP(B155,Schlagliste!B:D,3,FALSE))</f>
        <v/>
      </c>
      <c r="E155" s="501" t="str">
        <f>IF(B155="","",VLOOKUP(B155,Schlagliste!B:E,4,FALSE))</f>
        <v/>
      </c>
      <c r="F155" s="236"/>
      <c r="G155" s="217"/>
      <c r="H155" s="477" t="str">
        <f>IF(OR(G155="",F155=""),"",IF(AND(C155="ja",LEFT(G155,5)="ZF n."),0,(IF(F155="G",VLOOKUP(G155,'Tab 4+5 DüV+Abfuhr_G'!A:C,3,FALSE),IF(F155="A",VLOOKUP(G155,'Tab 2+3 DüV_A'!A:C,3,FALSE),VLOOKUP(G155,'H&amp;G LfL'!B:U,9,FALSE))))))</f>
        <v/>
      </c>
      <c r="I155" s="243" t="str">
        <f>IF(OR(F155="",G155=""),"",IF(F155="G",VLOOKUP(G155,'Tab 4+5 DüV+Abfuhr_G'!A:D,4,FALSE),IF(F155="A",VLOOKUP(G155,'Tab 2+3 DüV_A'!A:D,4,FALSE),VLOOKUP(G155,'H&amp;G LfL'!B:U,10,FALSE))))</f>
        <v/>
      </c>
      <c r="J155" s="341" t="str">
        <f>IF(OR(F155="",G155=""),"",IF(F155="G",VLOOKUP(G155,'Tab 4+5 DüV+Abfuhr_G'!A:B,2,FALSE),IF(F155="A",VLOOKUP(G155,'Tab 2+3 DüV_A'!A:B,2,FALSE),VLOOKUP(G155,'H&amp;G LfL'!B:X,2,FALSE))))</f>
        <v/>
      </c>
      <c r="K155" s="237"/>
      <c r="L155" s="918" t="str">
        <f t="shared" si="27"/>
        <v/>
      </c>
      <c r="M155" s="919" t="str">
        <f t="shared" si="28"/>
        <v/>
      </c>
      <c r="N155" s="919" t="str">
        <f>IF(OR(F155="",G155=""),"",IF(OR(F155="G",F155="HG"),"",IF(F155="A",VLOOKUP(G155,'Tab 2+3 DüV_A'!A:H,6,FALSE),VLOOKUP(G155,'H&amp;G LfL'!B:U,13,FALSE))))</f>
        <v/>
      </c>
      <c r="O155" s="919" t="str">
        <f>IF(OR(F155="",G155=""),"",IF(F155="G",VLOOKUP(G155,'Tab 4+5 DüV+Abfuhr_G'!A:J,8,FALSE),IF(F155="HG",VLOOKUP(G155,'H&amp;G LfL'!B:U,14,FALSE),"")))</f>
        <v/>
      </c>
      <c r="P155" s="919" t="str">
        <f>IF(OR(F155="",G155=""),"",IF(F155="G",VLOOKUP(G155,'Tab 4+5 DüV+Abfuhr_G'!A:J,9,FALSE),IF(F155="A",VLOOKUP(G155,'Tab 2+3 DüV_A'!A:H,7,FALSE),VLOOKUP(G155,'H&amp;G LfL'!B:U,15,FALSE))))</f>
        <v/>
      </c>
      <c r="Q155" s="921" t="str">
        <f>IF(OR(F155="",G155=""),"",IF(F155="G",VLOOKUP(G155,'Tab 4+5 DüV+Abfuhr_G'!A:J,10,FALSE),IF(F155="A",VLOOKUP(G155,'Tab 2+3 DüV_A'!A:H,8,FALSE),VLOOKUP(G155,'H&amp;G LfL'!B:U,16,FALSE))))</f>
        <v/>
      </c>
      <c r="R155" s="382" t="str">
        <f t="shared" si="29"/>
        <v/>
      </c>
      <c r="S155" s="342"/>
      <c r="T155" s="472" t="str">
        <f>IF(OR(F155="",G155=""),"",IF(OR(S155="",S155="nein",F155="A",F155="HG"),"0",VLOOKUP(S155,Verfrühung!A:B,2,FALSE)))</f>
        <v/>
      </c>
      <c r="U155" s="473" t="str">
        <f>IF(OR(F155="",G155=""),"",IF(F155="G",VLOOKUP(G155,'Tab 4+5 DüV+Abfuhr_G'!A:E,5,FALSE),IF(F155="A",VLOOKUP(G155,'Tab 2+3 DüV_A'!A:L,5,FALSE),VLOOKUP(G155,'H&amp;G LfL'!B:U,11,FALSE))))</f>
        <v/>
      </c>
      <c r="V155" s="349"/>
      <c r="W155" s="245"/>
      <c r="X155" s="343" t="str">
        <f t="shared" si="30"/>
        <v/>
      </c>
      <c r="Y155" s="536"/>
      <c r="Z155" s="481" t="str">
        <f>IF(OR(F155="",G155=""),"",IF(OR(F155="A",F155="HG",Y155=""),"0",-VLOOKUP(Y155,'Tab 4+5 DüV+Abfuhr_G'!A:N,6,FALSE)))</f>
        <v/>
      </c>
      <c r="AA155" s="305"/>
      <c r="AB155" s="304" t="str">
        <f t="shared" si="31"/>
        <v/>
      </c>
      <c r="AC155" s="305"/>
      <c r="AD155" s="481" t="str">
        <f>IF(OR(F155="",G155=""),"",IF(OR(AC155="nein",AC155="",Z155="",AA155="ja",Y155="",F155="A",F155="HG",Y155=""),"0",VLOOKUP(Y155,'Tab 4+5 DüV+Abfuhr_G'!A:G,7,FALSE)))</f>
        <v/>
      </c>
      <c r="AE155" s="541"/>
      <c r="AF155" s="472" t="str">
        <f>IF(OR(F155="",G155=""),"",IF(OR(F155="",G155="",AE155=""),0,IF(AND(F155="G",Y155=""),-VLOOKUP(AE155,'Tab 7 DüV_A-VF'!A:B,2,FALSE),IF(OR(F155="A",F155="HG"),-VLOOKUP(AE155,'Tab 7 DüV_A-VF'!A:B,2,FALSE),0))))</f>
        <v/>
      </c>
      <c r="AG155" s="538"/>
      <c r="AH155" s="475" t="str">
        <f>IF(OR(F155="",G155=""),"",IF(OR(F155="",G155="",AG155=""),0,IF(AND(F155="G",Y155=""),-VLOOKUP(AG155,'Tab 7 DüV_A-ZF'!A:B,2,FALSE),IF(OR(F155="A",F155="HG"),-VLOOKUP(AG155,'Tab 7 DüV_A-ZF'!A:B,2,FALSE),0))))</f>
        <v/>
      </c>
      <c r="AI155" s="348" t="str">
        <f>IF(OR(F155="",G155=""),"",IF('N-Abschlag org. Düngung'!AJ155="",0,'N-Abschlag org. Düngung'!AJ155))</f>
        <v/>
      </c>
      <c r="AJ155" s="329" t="str">
        <f t="shared" si="32"/>
        <v/>
      </c>
      <c r="AK155" s="409" t="str">
        <f t="shared" si="33"/>
        <v/>
      </c>
      <c r="AL155" s="927" t="str">
        <f t="shared" si="34"/>
        <v/>
      </c>
      <c r="AM155" s="237"/>
      <c r="AN155" s="539" t="str">
        <f t="shared" si="35"/>
        <v/>
      </c>
      <c r="AO155" s="276"/>
      <c r="AP155" s="316"/>
      <c r="AQ155" s="316"/>
      <c r="AR155" s="234"/>
      <c r="AS155" s="234"/>
      <c r="AT155" s="234"/>
      <c r="AU155" s="234"/>
      <c r="AW155" s="235"/>
      <c r="BF155" s="235"/>
      <c r="BN155" s="235"/>
    </row>
    <row r="156" spans="1:66" s="145" customFormat="1">
      <c r="A156" s="283"/>
      <c r="B156" s="216"/>
      <c r="C156" s="287" t="str">
        <f>IF(B156="","",VLOOKUP(B156,Schlagliste!B:D,2,FALSE))</f>
        <v/>
      </c>
      <c r="D156" s="286" t="str">
        <f>IF(B156="","",VLOOKUP(B156,Schlagliste!B:D,3,FALSE))</f>
        <v/>
      </c>
      <c r="E156" s="501" t="str">
        <f>IF(B156="","",VLOOKUP(B156,Schlagliste!B:E,4,FALSE))</f>
        <v/>
      </c>
      <c r="F156" s="236"/>
      <c r="G156" s="217"/>
      <c r="H156" s="477" t="str">
        <f>IF(OR(G156="",F156=""),"",IF(AND(C156="ja",LEFT(G156,5)="ZF n."),0,(IF(F156="G",VLOOKUP(G156,'Tab 4+5 DüV+Abfuhr_G'!A:C,3,FALSE),IF(F156="A",VLOOKUP(G156,'Tab 2+3 DüV_A'!A:C,3,FALSE),VLOOKUP(G156,'H&amp;G LfL'!B:U,9,FALSE))))))</f>
        <v/>
      </c>
      <c r="I156" s="243" t="str">
        <f>IF(OR(F156="",G156=""),"",IF(F156="G",VLOOKUP(G156,'Tab 4+5 DüV+Abfuhr_G'!A:D,4,FALSE),IF(F156="A",VLOOKUP(G156,'Tab 2+3 DüV_A'!A:D,4,FALSE),VLOOKUP(G156,'H&amp;G LfL'!B:U,10,FALSE))))</f>
        <v/>
      </c>
      <c r="J156" s="341" t="str">
        <f>IF(OR(F156="",G156=""),"",IF(F156="G",VLOOKUP(G156,'Tab 4+5 DüV+Abfuhr_G'!A:B,2,FALSE),IF(F156="A",VLOOKUP(G156,'Tab 2+3 DüV_A'!A:B,2,FALSE),VLOOKUP(G156,'H&amp;G LfL'!B:X,2,FALSE))))</f>
        <v/>
      </c>
      <c r="K156" s="237"/>
      <c r="L156" s="918" t="str">
        <f t="shared" si="27"/>
        <v/>
      </c>
      <c r="M156" s="919" t="str">
        <f t="shared" si="28"/>
        <v/>
      </c>
      <c r="N156" s="919" t="str">
        <f>IF(OR(F156="",G156=""),"",IF(OR(F156="G",F156="HG"),"",IF(F156="A",VLOOKUP(G156,'Tab 2+3 DüV_A'!A:H,6,FALSE),VLOOKUP(G156,'H&amp;G LfL'!B:U,13,FALSE))))</f>
        <v/>
      </c>
      <c r="O156" s="919" t="str">
        <f>IF(OR(F156="",G156=""),"",IF(F156="G",VLOOKUP(G156,'Tab 4+5 DüV+Abfuhr_G'!A:J,8,FALSE),IF(F156="HG",VLOOKUP(G156,'H&amp;G LfL'!B:U,14,FALSE),"")))</f>
        <v/>
      </c>
      <c r="P156" s="919" t="str">
        <f>IF(OR(F156="",G156=""),"",IF(F156="G",VLOOKUP(G156,'Tab 4+5 DüV+Abfuhr_G'!A:J,9,FALSE),IF(F156="A",VLOOKUP(G156,'Tab 2+3 DüV_A'!A:H,7,FALSE),VLOOKUP(G156,'H&amp;G LfL'!B:U,15,FALSE))))</f>
        <v/>
      </c>
      <c r="Q156" s="921" t="str">
        <f>IF(OR(F156="",G156=""),"",IF(F156="G",VLOOKUP(G156,'Tab 4+5 DüV+Abfuhr_G'!A:J,10,FALSE),IF(F156="A",VLOOKUP(G156,'Tab 2+3 DüV_A'!A:H,8,FALSE),VLOOKUP(G156,'H&amp;G LfL'!B:U,16,FALSE))))</f>
        <v/>
      </c>
      <c r="R156" s="382" t="str">
        <f t="shared" si="29"/>
        <v/>
      </c>
      <c r="S156" s="342"/>
      <c r="T156" s="472" t="str">
        <f>IF(OR(F156="",G156=""),"",IF(OR(S156="",S156="nein",F156="A",F156="HG"),"0",VLOOKUP(S156,Verfrühung!A:B,2,FALSE)))</f>
        <v/>
      </c>
      <c r="U156" s="473" t="str">
        <f>IF(OR(F156="",G156=""),"",IF(F156="G",VLOOKUP(G156,'Tab 4+5 DüV+Abfuhr_G'!A:E,5,FALSE),IF(F156="A",VLOOKUP(G156,'Tab 2+3 DüV_A'!A:L,5,FALSE),VLOOKUP(G156,'H&amp;G LfL'!B:U,11,FALSE))))</f>
        <v/>
      </c>
      <c r="V156" s="349"/>
      <c r="W156" s="245"/>
      <c r="X156" s="343" t="str">
        <f t="shared" si="30"/>
        <v/>
      </c>
      <c r="Y156" s="536"/>
      <c r="Z156" s="481" t="str">
        <f>IF(OR(F156="",G156=""),"",IF(OR(F156="A",F156="HG",Y156=""),"0",-VLOOKUP(Y156,'Tab 4+5 DüV+Abfuhr_G'!A:N,6,FALSE)))</f>
        <v/>
      </c>
      <c r="AA156" s="305"/>
      <c r="AB156" s="304" t="str">
        <f t="shared" si="31"/>
        <v/>
      </c>
      <c r="AC156" s="305"/>
      <c r="AD156" s="481" t="str">
        <f>IF(OR(F156="",G156=""),"",IF(OR(AC156="nein",AC156="",Z156="",AA156="ja",Y156="",F156="A",F156="HG",Y156=""),"0",VLOOKUP(Y156,'Tab 4+5 DüV+Abfuhr_G'!A:G,7,FALSE)))</f>
        <v/>
      </c>
      <c r="AE156" s="541"/>
      <c r="AF156" s="472" t="str">
        <f>IF(OR(F156="",G156=""),"",IF(OR(F156="",G156="",AE156=""),0,IF(AND(F156="G",Y156=""),-VLOOKUP(AE156,'Tab 7 DüV_A-VF'!A:B,2,FALSE),IF(OR(F156="A",F156="HG"),-VLOOKUP(AE156,'Tab 7 DüV_A-VF'!A:B,2,FALSE),0))))</f>
        <v/>
      </c>
      <c r="AG156" s="538"/>
      <c r="AH156" s="475" t="str">
        <f>IF(OR(F156="",G156=""),"",IF(OR(F156="",G156="",AG156=""),0,IF(AND(F156="G",Y156=""),-VLOOKUP(AG156,'Tab 7 DüV_A-ZF'!A:B,2,FALSE),IF(OR(F156="A",F156="HG"),-VLOOKUP(AG156,'Tab 7 DüV_A-ZF'!A:B,2,FALSE),0))))</f>
        <v/>
      </c>
      <c r="AI156" s="348" t="str">
        <f>IF(OR(F156="",G156=""),"",IF('N-Abschlag org. Düngung'!AJ156="",0,'N-Abschlag org. Düngung'!AJ156))</f>
        <v/>
      </c>
      <c r="AJ156" s="329" t="str">
        <f t="shared" si="32"/>
        <v/>
      </c>
      <c r="AK156" s="409" t="str">
        <f t="shared" si="33"/>
        <v/>
      </c>
      <c r="AL156" s="927" t="str">
        <f t="shared" si="34"/>
        <v/>
      </c>
      <c r="AM156" s="237"/>
      <c r="AN156" s="539" t="str">
        <f t="shared" si="35"/>
        <v/>
      </c>
      <c r="AO156" s="276"/>
      <c r="AP156" s="316"/>
      <c r="AQ156" s="316"/>
      <c r="AR156" s="234"/>
      <c r="AS156" s="234"/>
      <c r="AT156" s="234"/>
      <c r="AU156" s="234"/>
      <c r="AW156" s="235"/>
      <c r="BF156" s="235"/>
      <c r="BN156" s="235"/>
    </row>
    <row r="157" spans="1:66" s="145" customFormat="1">
      <c r="A157" s="283"/>
      <c r="B157" s="216"/>
      <c r="C157" s="287" t="str">
        <f>IF(B157="","",VLOOKUP(B157,Schlagliste!B:D,2,FALSE))</f>
        <v/>
      </c>
      <c r="D157" s="286" t="str">
        <f>IF(B157="","",VLOOKUP(B157,Schlagliste!B:D,3,FALSE))</f>
        <v/>
      </c>
      <c r="E157" s="501" t="str">
        <f>IF(B157="","",VLOOKUP(B157,Schlagliste!B:E,4,FALSE))</f>
        <v/>
      </c>
      <c r="F157" s="236"/>
      <c r="G157" s="217"/>
      <c r="H157" s="477" t="str">
        <f>IF(OR(G157="",F157=""),"",IF(AND(C157="ja",LEFT(G157,5)="ZF n."),0,(IF(F157="G",VLOOKUP(G157,'Tab 4+5 DüV+Abfuhr_G'!A:C,3,FALSE),IF(F157="A",VLOOKUP(G157,'Tab 2+3 DüV_A'!A:C,3,FALSE),VLOOKUP(G157,'H&amp;G LfL'!B:U,9,FALSE))))))</f>
        <v/>
      </c>
      <c r="I157" s="243" t="str">
        <f>IF(OR(F157="",G157=""),"",IF(F157="G",VLOOKUP(G157,'Tab 4+5 DüV+Abfuhr_G'!A:D,4,FALSE),IF(F157="A",VLOOKUP(G157,'Tab 2+3 DüV_A'!A:D,4,FALSE),VLOOKUP(G157,'H&amp;G LfL'!B:U,10,FALSE))))</f>
        <v/>
      </c>
      <c r="J157" s="341" t="str">
        <f>IF(OR(F157="",G157=""),"",IF(F157="G",VLOOKUP(G157,'Tab 4+5 DüV+Abfuhr_G'!A:B,2,FALSE),IF(F157="A",VLOOKUP(G157,'Tab 2+3 DüV_A'!A:B,2,FALSE),VLOOKUP(G157,'H&amp;G LfL'!B:X,2,FALSE))))</f>
        <v/>
      </c>
      <c r="K157" s="237"/>
      <c r="L157" s="918" t="str">
        <f t="shared" si="27"/>
        <v/>
      </c>
      <c r="M157" s="919" t="str">
        <f t="shared" si="28"/>
        <v/>
      </c>
      <c r="N157" s="919" t="str">
        <f>IF(OR(F157="",G157=""),"",IF(OR(F157="G",F157="HG"),"",IF(F157="A",VLOOKUP(G157,'Tab 2+3 DüV_A'!A:H,6,FALSE),VLOOKUP(G157,'H&amp;G LfL'!B:U,13,FALSE))))</f>
        <v/>
      </c>
      <c r="O157" s="919" t="str">
        <f>IF(OR(F157="",G157=""),"",IF(F157="G",VLOOKUP(G157,'Tab 4+5 DüV+Abfuhr_G'!A:J,8,FALSE),IF(F157="HG",VLOOKUP(G157,'H&amp;G LfL'!B:U,14,FALSE),"")))</f>
        <v/>
      </c>
      <c r="P157" s="919" t="str">
        <f>IF(OR(F157="",G157=""),"",IF(F157="G",VLOOKUP(G157,'Tab 4+5 DüV+Abfuhr_G'!A:J,9,FALSE),IF(F157="A",VLOOKUP(G157,'Tab 2+3 DüV_A'!A:H,7,FALSE),VLOOKUP(G157,'H&amp;G LfL'!B:U,15,FALSE))))</f>
        <v/>
      </c>
      <c r="Q157" s="921" t="str">
        <f>IF(OR(F157="",G157=""),"",IF(F157="G",VLOOKUP(G157,'Tab 4+5 DüV+Abfuhr_G'!A:J,10,FALSE),IF(F157="A",VLOOKUP(G157,'Tab 2+3 DüV_A'!A:H,8,FALSE),VLOOKUP(G157,'H&amp;G LfL'!B:U,16,FALSE))))</f>
        <v/>
      </c>
      <c r="R157" s="382" t="str">
        <f t="shared" si="29"/>
        <v/>
      </c>
      <c r="S157" s="342"/>
      <c r="T157" s="472" t="str">
        <f>IF(OR(F157="",G157=""),"",IF(OR(S157="",S157="nein",F157="A",F157="HG"),"0",VLOOKUP(S157,Verfrühung!A:B,2,FALSE)))</f>
        <v/>
      </c>
      <c r="U157" s="473" t="str">
        <f>IF(OR(F157="",G157=""),"",IF(F157="G",VLOOKUP(G157,'Tab 4+5 DüV+Abfuhr_G'!A:E,5,FALSE),IF(F157="A",VLOOKUP(G157,'Tab 2+3 DüV_A'!A:L,5,FALSE),VLOOKUP(G157,'H&amp;G LfL'!B:U,11,FALSE))))</f>
        <v/>
      </c>
      <c r="V157" s="349"/>
      <c r="W157" s="245"/>
      <c r="X157" s="343" t="str">
        <f t="shared" si="30"/>
        <v/>
      </c>
      <c r="Y157" s="536"/>
      <c r="Z157" s="481" t="str">
        <f>IF(OR(F157="",G157=""),"",IF(OR(F157="A",F157="HG",Y157=""),"0",-VLOOKUP(Y157,'Tab 4+5 DüV+Abfuhr_G'!A:N,6,FALSE)))</f>
        <v/>
      </c>
      <c r="AA157" s="305"/>
      <c r="AB157" s="304" t="str">
        <f t="shared" si="31"/>
        <v/>
      </c>
      <c r="AC157" s="305"/>
      <c r="AD157" s="481" t="str">
        <f>IF(OR(F157="",G157=""),"",IF(OR(AC157="nein",AC157="",Z157="",AA157="ja",Y157="",F157="A",F157="HG",Y157=""),"0",VLOOKUP(Y157,'Tab 4+5 DüV+Abfuhr_G'!A:G,7,FALSE)))</f>
        <v/>
      </c>
      <c r="AE157" s="541"/>
      <c r="AF157" s="472" t="str">
        <f>IF(OR(F157="",G157=""),"",IF(OR(F157="",G157="",AE157=""),0,IF(AND(F157="G",Y157=""),-VLOOKUP(AE157,'Tab 7 DüV_A-VF'!A:B,2,FALSE),IF(OR(F157="A",F157="HG"),-VLOOKUP(AE157,'Tab 7 DüV_A-VF'!A:B,2,FALSE),0))))</f>
        <v/>
      </c>
      <c r="AG157" s="538"/>
      <c r="AH157" s="475" t="str">
        <f>IF(OR(F157="",G157=""),"",IF(OR(F157="",G157="",AG157=""),0,IF(AND(F157="G",Y157=""),-VLOOKUP(AG157,'Tab 7 DüV_A-ZF'!A:B,2,FALSE),IF(OR(F157="A",F157="HG"),-VLOOKUP(AG157,'Tab 7 DüV_A-ZF'!A:B,2,FALSE),0))))</f>
        <v/>
      </c>
      <c r="AI157" s="348" t="str">
        <f>IF(OR(F157="",G157=""),"",IF('N-Abschlag org. Düngung'!AJ157="",0,'N-Abschlag org. Düngung'!AJ157))</f>
        <v/>
      </c>
      <c r="AJ157" s="329" t="str">
        <f t="shared" si="32"/>
        <v/>
      </c>
      <c r="AK157" s="409" t="str">
        <f t="shared" si="33"/>
        <v/>
      </c>
      <c r="AL157" s="927" t="str">
        <f t="shared" si="34"/>
        <v/>
      </c>
      <c r="AM157" s="237"/>
      <c r="AN157" s="539" t="str">
        <f t="shared" si="35"/>
        <v/>
      </c>
      <c r="AO157" s="276"/>
      <c r="AP157" s="316"/>
      <c r="AQ157" s="316"/>
      <c r="AR157" s="234"/>
      <c r="AS157" s="234"/>
      <c r="AT157" s="234"/>
      <c r="AU157" s="234"/>
      <c r="AW157" s="235"/>
      <c r="BF157" s="235"/>
      <c r="BN157" s="235"/>
    </row>
    <row r="158" spans="1:66" s="145" customFormat="1">
      <c r="A158" s="283"/>
      <c r="B158" s="216"/>
      <c r="C158" s="287" t="str">
        <f>IF(B158="","",VLOOKUP(B158,Schlagliste!B:D,2,FALSE))</f>
        <v/>
      </c>
      <c r="D158" s="286" t="str">
        <f>IF(B158="","",VLOOKUP(B158,Schlagliste!B:D,3,FALSE))</f>
        <v/>
      </c>
      <c r="E158" s="501" t="str">
        <f>IF(B158="","",VLOOKUP(B158,Schlagliste!B:E,4,FALSE))</f>
        <v/>
      </c>
      <c r="F158" s="236"/>
      <c r="G158" s="217"/>
      <c r="H158" s="477" t="str">
        <f>IF(OR(G158="",F158=""),"",IF(AND(C158="ja",LEFT(G158,5)="ZF n."),0,(IF(F158="G",VLOOKUP(G158,'Tab 4+5 DüV+Abfuhr_G'!A:C,3,FALSE),IF(F158="A",VLOOKUP(G158,'Tab 2+3 DüV_A'!A:C,3,FALSE),VLOOKUP(G158,'H&amp;G LfL'!B:U,9,FALSE))))))</f>
        <v/>
      </c>
      <c r="I158" s="243" t="str">
        <f>IF(OR(F158="",G158=""),"",IF(F158="G",VLOOKUP(G158,'Tab 4+5 DüV+Abfuhr_G'!A:D,4,FALSE),IF(F158="A",VLOOKUP(G158,'Tab 2+3 DüV_A'!A:D,4,FALSE),VLOOKUP(G158,'H&amp;G LfL'!B:U,10,FALSE))))</f>
        <v/>
      </c>
      <c r="J158" s="341" t="str">
        <f>IF(OR(F158="",G158=""),"",IF(F158="G",VLOOKUP(G158,'Tab 4+5 DüV+Abfuhr_G'!A:B,2,FALSE),IF(F158="A",VLOOKUP(G158,'Tab 2+3 DüV_A'!A:B,2,FALSE),VLOOKUP(G158,'H&amp;G LfL'!B:X,2,FALSE))))</f>
        <v/>
      </c>
      <c r="K158" s="237"/>
      <c r="L158" s="918" t="str">
        <f t="shared" si="27"/>
        <v/>
      </c>
      <c r="M158" s="919" t="str">
        <f t="shared" si="28"/>
        <v/>
      </c>
      <c r="N158" s="919" t="str">
        <f>IF(OR(F158="",G158=""),"",IF(OR(F158="G",F158="HG"),"",IF(F158="A",VLOOKUP(G158,'Tab 2+3 DüV_A'!A:H,6,FALSE),VLOOKUP(G158,'H&amp;G LfL'!B:U,13,FALSE))))</f>
        <v/>
      </c>
      <c r="O158" s="919" t="str">
        <f>IF(OR(F158="",G158=""),"",IF(F158="G",VLOOKUP(G158,'Tab 4+5 DüV+Abfuhr_G'!A:J,8,FALSE),IF(F158="HG",VLOOKUP(G158,'H&amp;G LfL'!B:U,14,FALSE),"")))</f>
        <v/>
      </c>
      <c r="P158" s="919" t="str">
        <f>IF(OR(F158="",G158=""),"",IF(F158="G",VLOOKUP(G158,'Tab 4+5 DüV+Abfuhr_G'!A:J,9,FALSE),IF(F158="A",VLOOKUP(G158,'Tab 2+3 DüV_A'!A:H,7,FALSE),VLOOKUP(G158,'H&amp;G LfL'!B:U,15,FALSE))))</f>
        <v/>
      </c>
      <c r="Q158" s="921" t="str">
        <f>IF(OR(F158="",G158=""),"",IF(F158="G",VLOOKUP(G158,'Tab 4+5 DüV+Abfuhr_G'!A:J,10,FALSE),IF(F158="A",VLOOKUP(G158,'Tab 2+3 DüV_A'!A:H,8,FALSE),VLOOKUP(G158,'H&amp;G LfL'!B:U,16,FALSE))))</f>
        <v/>
      </c>
      <c r="R158" s="382" t="str">
        <f t="shared" si="29"/>
        <v/>
      </c>
      <c r="S158" s="342"/>
      <c r="T158" s="472" t="str">
        <f>IF(OR(F158="",G158=""),"",IF(OR(S158="",S158="nein",F158="A",F158="HG"),"0",VLOOKUP(S158,Verfrühung!A:B,2,FALSE)))</f>
        <v/>
      </c>
      <c r="U158" s="473" t="str">
        <f>IF(OR(F158="",G158=""),"",IF(F158="G",VLOOKUP(G158,'Tab 4+5 DüV+Abfuhr_G'!A:E,5,FALSE),IF(F158="A",VLOOKUP(G158,'Tab 2+3 DüV_A'!A:L,5,FALSE),VLOOKUP(G158,'H&amp;G LfL'!B:U,11,FALSE))))</f>
        <v/>
      </c>
      <c r="V158" s="349"/>
      <c r="W158" s="245"/>
      <c r="X158" s="343" t="str">
        <f t="shared" si="30"/>
        <v/>
      </c>
      <c r="Y158" s="536"/>
      <c r="Z158" s="481" t="str">
        <f>IF(OR(F158="",G158=""),"",IF(OR(F158="A",F158="HG",Y158=""),"0",-VLOOKUP(Y158,'Tab 4+5 DüV+Abfuhr_G'!A:N,6,FALSE)))</f>
        <v/>
      </c>
      <c r="AA158" s="305"/>
      <c r="AB158" s="304" t="str">
        <f t="shared" si="31"/>
        <v/>
      </c>
      <c r="AC158" s="305"/>
      <c r="AD158" s="481" t="str">
        <f>IF(OR(F158="",G158=""),"",IF(OR(AC158="nein",AC158="",Z158="",AA158="ja",Y158="",F158="A",F158="HG",Y158=""),"0",VLOOKUP(Y158,'Tab 4+5 DüV+Abfuhr_G'!A:G,7,FALSE)))</f>
        <v/>
      </c>
      <c r="AE158" s="541"/>
      <c r="AF158" s="472" t="str">
        <f>IF(OR(F158="",G158=""),"",IF(OR(F158="",G158="",AE158=""),0,IF(AND(F158="G",Y158=""),-VLOOKUP(AE158,'Tab 7 DüV_A-VF'!A:B,2,FALSE),IF(OR(F158="A",F158="HG"),-VLOOKUP(AE158,'Tab 7 DüV_A-VF'!A:B,2,FALSE),0))))</f>
        <v/>
      </c>
      <c r="AG158" s="538"/>
      <c r="AH158" s="475" t="str">
        <f>IF(OR(F158="",G158=""),"",IF(OR(F158="",G158="",AG158=""),0,IF(AND(F158="G",Y158=""),-VLOOKUP(AG158,'Tab 7 DüV_A-ZF'!A:B,2,FALSE),IF(OR(F158="A",F158="HG"),-VLOOKUP(AG158,'Tab 7 DüV_A-ZF'!A:B,2,FALSE),0))))</f>
        <v/>
      </c>
      <c r="AI158" s="348" t="str">
        <f>IF(OR(F158="",G158=""),"",IF('N-Abschlag org. Düngung'!AJ158="",0,'N-Abschlag org. Düngung'!AJ158))</f>
        <v/>
      </c>
      <c r="AJ158" s="329" t="str">
        <f t="shared" si="32"/>
        <v/>
      </c>
      <c r="AK158" s="409" t="str">
        <f t="shared" si="33"/>
        <v/>
      </c>
      <c r="AL158" s="927" t="str">
        <f t="shared" si="34"/>
        <v/>
      </c>
      <c r="AM158" s="237"/>
      <c r="AN158" s="539" t="str">
        <f t="shared" si="35"/>
        <v/>
      </c>
      <c r="AO158" s="276"/>
      <c r="AP158" s="316"/>
      <c r="AQ158" s="316"/>
      <c r="AR158" s="234"/>
      <c r="AS158" s="234"/>
      <c r="AT158" s="234"/>
      <c r="AU158" s="234"/>
      <c r="AW158" s="235"/>
      <c r="BF158" s="235"/>
      <c r="BN158" s="235"/>
    </row>
    <row r="159" spans="1:66" s="145" customFormat="1">
      <c r="A159" s="283"/>
      <c r="B159" s="216"/>
      <c r="C159" s="287" t="str">
        <f>IF(B159="","",VLOOKUP(B159,Schlagliste!B:D,2,FALSE))</f>
        <v/>
      </c>
      <c r="D159" s="286" t="str">
        <f>IF(B159="","",VLOOKUP(B159,Schlagliste!B:D,3,FALSE))</f>
        <v/>
      </c>
      <c r="E159" s="501" t="str">
        <f>IF(B159="","",VLOOKUP(B159,Schlagliste!B:E,4,FALSE))</f>
        <v/>
      </c>
      <c r="F159" s="236"/>
      <c r="G159" s="217"/>
      <c r="H159" s="477" t="str">
        <f>IF(OR(G159="",F159=""),"",IF(AND(C159="ja",LEFT(G159,5)="ZF n."),0,(IF(F159="G",VLOOKUP(G159,'Tab 4+5 DüV+Abfuhr_G'!A:C,3,FALSE),IF(F159="A",VLOOKUP(G159,'Tab 2+3 DüV_A'!A:C,3,FALSE),VLOOKUP(G159,'H&amp;G LfL'!B:U,9,FALSE))))))</f>
        <v/>
      </c>
      <c r="I159" s="243" t="str">
        <f>IF(OR(F159="",G159=""),"",IF(F159="G",VLOOKUP(G159,'Tab 4+5 DüV+Abfuhr_G'!A:D,4,FALSE),IF(F159="A",VLOOKUP(G159,'Tab 2+3 DüV_A'!A:D,4,FALSE),VLOOKUP(G159,'H&amp;G LfL'!B:U,10,FALSE))))</f>
        <v/>
      </c>
      <c r="J159" s="341" t="str">
        <f>IF(OR(F159="",G159=""),"",IF(F159="G",VLOOKUP(G159,'Tab 4+5 DüV+Abfuhr_G'!A:B,2,FALSE),IF(F159="A",VLOOKUP(G159,'Tab 2+3 DüV_A'!A:B,2,FALSE),VLOOKUP(G159,'H&amp;G LfL'!B:X,2,FALSE))))</f>
        <v/>
      </c>
      <c r="K159" s="237"/>
      <c r="L159" s="918" t="str">
        <f t="shared" si="27"/>
        <v/>
      </c>
      <c r="M159" s="919" t="str">
        <f t="shared" si="28"/>
        <v/>
      </c>
      <c r="N159" s="919" t="str">
        <f>IF(OR(F159="",G159=""),"",IF(OR(F159="G",F159="HG"),"",IF(F159="A",VLOOKUP(G159,'Tab 2+3 DüV_A'!A:H,6,FALSE),VLOOKUP(G159,'H&amp;G LfL'!B:U,13,FALSE))))</f>
        <v/>
      </c>
      <c r="O159" s="919" t="str">
        <f>IF(OR(F159="",G159=""),"",IF(F159="G",VLOOKUP(G159,'Tab 4+5 DüV+Abfuhr_G'!A:J,8,FALSE),IF(F159="HG",VLOOKUP(G159,'H&amp;G LfL'!B:U,14,FALSE),"")))</f>
        <v/>
      </c>
      <c r="P159" s="919" t="str">
        <f>IF(OR(F159="",G159=""),"",IF(F159="G",VLOOKUP(G159,'Tab 4+5 DüV+Abfuhr_G'!A:J,9,FALSE),IF(F159="A",VLOOKUP(G159,'Tab 2+3 DüV_A'!A:H,7,FALSE),VLOOKUP(G159,'H&amp;G LfL'!B:U,15,FALSE))))</f>
        <v/>
      </c>
      <c r="Q159" s="921" t="str">
        <f>IF(OR(F159="",G159=""),"",IF(F159="G",VLOOKUP(G159,'Tab 4+5 DüV+Abfuhr_G'!A:J,10,FALSE),IF(F159="A",VLOOKUP(G159,'Tab 2+3 DüV_A'!A:H,8,FALSE),VLOOKUP(G159,'H&amp;G LfL'!B:U,16,FALSE))))</f>
        <v/>
      </c>
      <c r="R159" s="382" t="str">
        <f t="shared" si="29"/>
        <v/>
      </c>
      <c r="S159" s="342"/>
      <c r="T159" s="472" t="str">
        <f>IF(OR(F159="",G159=""),"",IF(OR(S159="",S159="nein",F159="A",F159="HG"),"0",VLOOKUP(S159,Verfrühung!A:B,2,FALSE)))</f>
        <v/>
      </c>
      <c r="U159" s="473" t="str">
        <f>IF(OR(F159="",G159=""),"",IF(F159="G",VLOOKUP(G159,'Tab 4+5 DüV+Abfuhr_G'!A:E,5,FALSE),IF(F159="A",VLOOKUP(G159,'Tab 2+3 DüV_A'!A:L,5,FALSE),VLOOKUP(G159,'H&amp;G LfL'!B:U,11,FALSE))))</f>
        <v/>
      </c>
      <c r="V159" s="349"/>
      <c r="W159" s="245"/>
      <c r="X159" s="343" t="str">
        <f t="shared" si="30"/>
        <v/>
      </c>
      <c r="Y159" s="536"/>
      <c r="Z159" s="481" t="str">
        <f>IF(OR(F159="",G159=""),"",IF(OR(F159="A",F159="HG",Y159=""),"0",-VLOOKUP(Y159,'Tab 4+5 DüV+Abfuhr_G'!A:N,6,FALSE)))</f>
        <v/>
      </c>
      <c r="AA159" s="305"/>
      <c r="AB159" s="304" t="str">
        <f t="shared" si="31"/>
        <v/>
      </c>
      <c r="AC159" s="305"/>
      <c r="AD159" s="481" t="str">
        <f>IF(OR(F159="",G159=""),"",IF(OR(AC159="nein",AC159="",Z159="",AA159="ja",Y159="",F159="A",F159="HG",Y159=""),"0",VLOOKUP(Y159,'Tab 4+5 DüV+Abfuhr_G'!A:G,7,FALSE)))</f>
        <v/>
      </c>
      <c r="AE159" s="541"/>
      <c r="AF159" s="472" t="str">
        <f>IF(OR(F159="",G159=""),"",IF(OR(F159="",G159="",AE159=""),0,IF(AND(F159="G",Y159=""),-VLOOKUP(AE159,'Tab 7 DüV_A-VF'!A:B,2,FALSE),IF(OR(F159="A",F159="HG"),-VLOOKUP(AE159,'Tab 7 DüV_A-VF'!A:B,2,FALSE),0))))</f>
        <v/>
      </c>
      <c r="AG159" s="538"/>
      <c r="AH159" s="475" t="str">
        <f>IF(OR(F159="",G159=""),"",IF(OR(F159="",G159="",AG159=""),0,IF(AND(F159="G",Y159=""),-VLOOKUP(AG159,'Tab 7 DüV_A-ZF'!A:B,2,FALSE),IF(OR(F159="A",F159="HG"),-VLOOKUP(AG159,'Tab 7 DüV_A-ZF'!A:B,2,FALSE),0))))</f>
        <v/>
      </c>
      <c r="AI159" s="348" t="str">
        <f>IF(OR(F159="",G159=""),"",IF('N-Abschlag org. Düngung'!AJ159="",0,'N-Abschlag org. Düngung'!AJ159))</f>
        <v/>
      </c>
      <c r="AJ159" s="329" t="str">
        <f t="shared" si="32"/>
        <v/>
      </c>
      <c r="AK159" s="409" t="str">
        <f t="shared" si="33"/>
        <v/>
      </c>
      <c r="AL159" s="927" t="str">
        <f t="shared" si="34"/>
        <v/>
      </c>
      <c r="AM159" s="237"/>
      <c r="AN159" s="539" t="str">
        <f t="shared" si="35"/>
        <v/>
      </c>
      <c r="AO159" s="276"/>
      <c r="AP159" s="316"/>
      <c r="AQ159" s="316"/>
      <c r="AR159" s="234"/>
      <c r="AS159" s="234"/>
      <c r="AT159" s="234"/>
      <c r="AU159" s="234"/>
      <c r="AW159" s="235"/>
      <c r="BF159" s="235"/>
      <c r="BN159" s="235"/>
    </row>
    <row r="160" spans="1:66" s="145" customFormat="1">
      <c r="A160" s="283"/>
      <c r="B160" s="216"/>
      <c r="C160" s="287" t="str">
        <f>IF(B160="","",VLOOKUP(B160,Schlagliste!B:D,2,FALSE))</f>
        <v/>
      </c>
      <c r="D160" s="286" t="str">
        <f>IF(B160="","",VLOOKUP(B160,Schlagliste!B:D,3,FALSE))</f>
        <v/>
      </c>
      <c r="E160" s="501" t="str">
        <f>IF(B160="","",VLOOKUP(B160,Schlagliste!B:E,4,FALSE))</f>
        <v/>
      </c>
      <c r="F160" s="236"/>
      <c r="G160" s="217"/>
      <c r="H160" s="477" t="str">
        <f>IF(OR(G160="",F160=""),"",IF(AND(C160="ja",LEFT(G160,5)="ZF n."),0,(IF(F160="G",VLOOKUP(G160,'Tab 4+5 DüV+Abfuhr_G'!A:C,3,FALSE),IF(F160="A",VLOOKUP(G160,'Tab 2+3 DüV_A'!A:C,3,FALSE),VLOOKUP(G160,'H&amp;G LfL'!B:U,9,FALSE))))))</f>
        <v/>
      </c>
      <c r="I160" s="243" t="str">
        <f>IF(OR(F160="",G160=""),"",IF(F160="G",VLOOKUP(G160,'Tab 4+5 DüV+Abfuhr_G'!A:D,4,FALSE),IF(F160="A",VLOOKUP(G160,'Tab 2+3 DüV_A'!A:D,4,FALSE),VLOOKUP(G160,'H&amp;G LfL'!B:U,10,FALSE))))</f>
        <v/>
      </c>
      <c r="J160" s="341" t="str">
        <f>IF(OR(F160="",G160=""),"",IF(F160="G",VLOOKUP(G160,'Tab 4+5 DüV+Abfuhr_G'!A:B,2,FALSE),IF(F160="A",VLOOKUP(G160,'Tab 2+3 DüV_A'!A:B,2,FALSE),VLOOKUP(G160,'H&amp;G LfL'!B:X,2,FALSE))))</f>
        <v/>
      </c>
      <c r="K160" s="237"/>
      <c r="L160" s="918" t="str">
        <f t="shared" si="27"/>
        <v/>
      </c>
      <c r="M160" s="919" t="str">
        <f t="shared" si="28"/>
        <v/>
      </c>
      <c r="N160" s="919" t="str">
        <f>IF(OR(F160="",G160=""),"",IF(OR(F160="G",F160="HG"),"",IF(F160="A",VLOOKUP(G160,'Tab 2+3 DüV_A'!A:H,6,FALSE),VLOOKUP(G160,'H&amp;G LfL'!B:U,13,FALSE))))</f>
        <v/>
      </c>
      <c r="O160" s="919" t="str">
        <f>IF(OR(F160="",G160=""),"",IF(F160="G",VLOOKUP(G160,'Tab 4+5 DüV+Abfuhr_G'!A:J,8,FALSE),IF(F160="HG",VLOOKUP(G160,'H&amp;G LfL'!B:U,14,FALSE),"")))</f>
        <v/>
      </c>
      <c r="P160" s="919" t="str">
        <f>IF(OR(F160="",G160=""),"",IF(F160="G",VLOOKUP(G160,'Tab 4+5 DüV+Abfuhr_G'!A:J,9,FALSE),IF(F160="A",VLOOKUP(G160,'Tab 2+3 DüV_A'!A:H,7,FALSE),VLOOKUP(G160,'H&amp;G LfL'!B:U,15,FALSE))))</f>
        <v/>
      </c>
      <c r="Q160" s="921" t="str">
        <f>IF(OR(F160="",G160=""),"",IF(F160="G",VLOOKUP(G160,'Tab 4+5 DüV+Abfuhr_G'!A:J,10,FALSE),IF(F160="A",VLOOKUP(G160,'Tab 2+3 DüV_A'!A:H,8,FALSE),VLOOKUP(G160,'H&amp;G LfL'!B:U,16,FALSE))))</f>
        <v/>
      </c>
      <c r="R160" s="382" t="str">
        <f t="shared" si="29"/>
        <v/>
      </c>
      <c r="S160" s="342"/>
      <c r="T160" s="472" t="str">
        <f>IF(OR(F160="",G160=""),"",IF(OR(S160="",S160="nein",F160="A",F160="HG"),"0",VLOOKUP(S160,Verfrühung!A:B,2,FALSE)))</f>
        <v/>
      </c>
      <c r="U160" s="473" t="str">
        <f>IF(OR(F160="",G160=""),"",IF(F160="G",VLOOKUP(G160,'Tab 4+5 DüV+Abfuhr_G'!A:E,5,FALSE),IF(F160="A",VLOOKUP(G160,'Tab 2+3 DüV_A'!A:L,5,FALSE),VLOOKUP(G160,'H&amp;G LfL'!B:U,11,FALSE))))</f>
        <v/>
      </c>
      <c r="V160" s="349"/>
      <c r="W160" s="245"/>
      <c r="X160" s="343" t="str">
        <f t="shared" si="30"/>
        <v/>
      </c>
      <c r="Y160" s="536"/>
      <c r="Z160" s="481" t="str">
        <f>IF(OR(F160="",G160=""),"",IF(OR(F160="A",F160="HG",Y160=""),"0",-VLOOKUP(Y160,'Tab 4+5 DüV+Abfuhr_G'!A:N,6,FALSE)))</f>
        <v/>
      </c>
      <c r="AA160" s="305"/>
      <c r="AB160" s="304" t="str">
        <f t="shared" si="31"/>
        <v/>
      </c>
      <c r="AC160" s="305"/>
      <c r="AD160" s="481" t="str">
        <f>IF(OR(F160="",G160=""),"",IF(OR(AC160="nein",AC160="",Z160="",AA160="ja",Y160="",F160="A",F160="HG",Y160=""),"0",VLOOKUP(Y160,'Tab 4+5 DüV+Abfuhr_G'!A:G,7,FALSE)))</f>
        <v/>
      </c>
      <c r="AE160" s="541"/>
      <c r="AF160" s="472" t="str">
        <f>IF(OR(F160="",G160=""),"",IF(OR(F160="",G160="",AE160=""),0,IF(AND(F160="G",Y160=""),-VLOOKUP(AE160,'Tab 7 DüV_A-VF'!A:B,2,FALSE),IF(OR(F160="A",F160="HG"),-VLOOKUP(AE160,'Tab 7 DüV_A-VF'!A:B,2,FALSE),0))))</f>
        <v/>
      </c>
      <c r="AG160" s="538"/>
      <c r="AH160" s="475" t="str">
        <f>IF(OR(F160="",G160=""),"",IF(OR(F160="",G160="",AG160=""),0,IF(AND(F160="G",Y160=""),-VLOOKUP(AG160,'Tab 7 DüV_A-ZF'!A:B,2,FALSE),IF(OR(F160="A",F160="HG"),-VLOOKUP(AG160,'Tab 7 DüV_A-ZF'!A:B,2,FALSE),0))))</f>
        <v/>
      </c>
      <c r="AI160" s="348" t="str">
        <f>IF(OR(F160="",G160=""),"",IF('N-Abschlag org. Düngung'!AJ160="",0,'N-Abschlag org. Düngung'!AJ160))</f>
        <v/>
      </c>
      <c r="AJ160" s="329" t="str">
        <f t="shared" si="32"/>
        <v/>
      </c>
      <c r="AK160" s="409" t="str">
        <f t="shared" si="33"/>
        <v/>
      </c>
      <c r="AL160" s="927" t="str">
        <f t="shared" si="34"/>
        <v/>
      </c>
      <c r="AM160" s="237"/>
      <c r="AN160" s="539" t="str">
        <f t="shared" si="35"/>
        <v/>
      </c>
      <c r="AO160" s="276"/>
      <c r="AP160" s="316"/>
      <c r="AQ160" s="316"/>
      <c r="AR160" s="234"/>
      <c r="AS160" s="234"/>
      <c r="AT160" s="234"/>
      <c r="AU160" s="234"/>
      <c r="AW160" s="235"/>
      <c r="BF160" s="235"/>
      <c r="BN160" s="235"/>
    </row>
    <row r="161" spans="1:66" s="145" customFormat="1">
      <c r="A161" s="283"/>
      <c r="B161" s="216"/>
      <c r="C161" s="287" t="str">
        <f>IF(B161="","",VLOOKUP(B161,Schlagliste!B:D,2,FALSE))</f>
        <v/>
      </c>
      <c r="D161" s="286" t="str">
        <f>IF(B161="","",VLOOKUP(B161,Schlagliste!B:D,3,FALSE))</f>
        <v/>
      </c>
      <c r="E161" s="501" t="str">
        <f>IF(B161="","",VLOOKUP(B161,Schlagliste!B:E,4,FALSE))</f>
        <v/>
      </c>
      <c r="F161" s="236"/>
      <c r="G161" s="217"/>
      <c r="H161" s="477" t="str">
        <f>IF(OR(G161="",F161=""),"",IF(AND(C161="ja",LEFT(G161,5)="ZF n."),0,(IF(F161="G",VLOOKUP(G161,'Tab 4+5 DüV+Abfuhr_G'!A:C,3,FALSE),IF(F161="A",VLOOKUP(G161,'Tab 2+3 DüV_A'!A:C,3,FALSE),VLOOKUP(G161,'H&amp;G LfL'!B:U,9,FALSE))))))</f>
        <v/>
      </c>
      <c r="I161" s="243" t="str">
        <f>IF(OR(F161="",G161=""),"",IF(F161="G",VLOOKUP(G161,'Tab 4+5 DüV+Abfuhr_G'!A:D,4,FALSE),IF(F161="A",VLOOKUP(G161,'Tab 2+3 DüV_A'!A:D,4,FALSE),VLOOKUP(G161,'H&amp;G LfL'!B:U,10,FALSE))))</f>
        <v/>
      </c>
      <c r="J161" s="341" t="str">
        <f>IF(OR(F161="",G161=""),"",IF(F161="G",VLOOKUP(G161,'Tab 4+5 DüV+Abfuhr_G'!A:B,2,FALSE),IF(F161="A",VLOOKUP(G161,'Tab 2+3 DüV_A'!A:B,2,FALSE),VLOOKUP(G161,'H&amp;G LfL'!B:X,2,FALSE))))</f>
        <v/>
      </c>
      <c r="K161" s="237"/>
      <c r="L161" s="918" t="str">
        <f t="shared" si="27"/>
        <v/>
      </c>
      <c r="M161" s="919" t="str">
        <f t="shared" si="28"/>
        <v/>
      </c>
      <c r="N161" s="919" t="str">
        <f>IF(OR(F161="",G161=""),"",IF(OR(F161="G",F161="HG"),"",IF(F161="A",VLOOKUP(G161,'Tab 2+3 DüV_A'!A:H,6,FALSE),VLOOKUP(G161,'H&amp;G LfL'!B:U,13,FALSE))))</f>
        <v/>
      </c>
      <c r="O161" s="919" t="str">
        <f>IF(OR(F161="",G161=""),"",IF(F161="G",VLOOKUP(G161,'Tab 4+5 DüV+Abfuhr_G'!A:J,8,FALSE),IF(F161="HG",VLOOKUP(G161,'H&amp;G LfL'!B:U,14,FALSE),"")))</f>
        <v/>
      </c>
      <c r="P161" s="919" t="str">
        <f>IF(OR(F161="",G161=""),"",IF(F161="G",VLOOKUP(G161,'Tab 4+5 DüV+Abfuhr_G'!A:J,9,FALSE),IF(F161="A",VLOOKUP(G161,'Tab 2+3 DüV_A'!A:H,7,FALSE),VLOOKUP(G161,'H&amp;G LfL'!B:U,15,FALSE))))</f>
        <v/>
      </c>
      <c r="Q161" s="921" t="str">
        <f>IF(OR(F161="",G161=""),"",IF(F161="G",VLOOKUP(G161,'Tab 4+5 DüV+Abfuhr_G'!A:J,10,FALSE),IF(F161="A",VLOOKUP(G161,'Tab 2+3 DüV_A'!A:H,8,FALSE),VLOOKUP(G161,'H&amp;G LfL'!B:U,16,FALSE))))</f>
        <v/>
      </c>
      <c r="R161" s="382" t="str">
        <f t="shared" si="29"/>
        <v/>
      </c>
      <c r="S161" s="342"/>
      <c r="T161" s="472" t="str">
        <f>IF(OR(F161="",G161=""),"",IF(OR(S161="",S161="nein",F161="A",F161="HG"),"0",VLOOKUP(S161,Verfrühung!A:B,2,FALSE)))</f>
        <v/>
      </c>
      <c r="U161" s="473" t="str">
        <f>IF(OR(F161="",G161=""),"",IF(F161="G",VLOOKUP(G161,'Tab 4+5 DüV+Abfuhr_G'!A:E,5,FALSE),IF(F161="A",VLOOKUP(G161,'Tab 2+3 DüV_A'!A:L,5,FALSE),VLOOKUP(G161,'H&amp;G LfL'!B:U,11,FALSE))))</f>
        <v/>
      </c>
      <c r="V161" s="349"/>
      <c r="W161" s="245"/>
      <c r="X161" s="343" t="str">
        <f t="shared" si="30"/>
        <v/>
      </c>
      <c r="Y161" s="536"/>
      <c r="Z161" s="481" t="str">
        <f>IF(OR(F161="",G161=""),"",IF(OR(F161="A",F161="HG",Y161=""),"0",-VLOOKUP(Y161,'Tab 4+5 DüV+Abfuhr_G'!A:N,6,FALSE)))</f>
        <v/>
      </c>
      <c r="AA161" s="305"/>
      <c r="AB161" s="304" t="str">
        <f t="shared" si="31"/>
        <v/>
      </c>
      <c r="AC161" s="305"/>
      <c r="AD161" s="481" t="str">
        <f>IF(OR(F161="",G161=""),"",IF(OR(AC161="nein",AC161="",Z161="",AA161="ja",Y161="",F161="A",F161="HG",Y161=""),"0",VLOOKUP(Y161,'Tab 4+5 DüV+Abfuhr_G'!A:G,7,FALSE)))</f>
        <v/>
      </c>
      <c r="AE161" s="541"/>
      <c r="AF161" s="472" t="str">
        <f>IF(OR(F161="",G161=""),"",IF(OR(F161="",G161="",AE161=""),0,IF(AND(F161="G",Y161=""),-VLOOKUP(AE161,'Tab 7 DüV_A-VF'!A:B,2,FALSE),IF(OR(F161="A",F161="HG"),-VLOOKUP(AE161,'Tab 7 DüV_A-VF'!A:B,2,FALSE),0))))</f>
        <v/>
      </c>
      <c r="AG161" s="538"/>
      <c r="AH161" s="475" t="str">
        <f>IF(OR(F161="",G161=""),"",IF(OR(F161="",G161="",AG161=""),0,IF(AND(F161="G",Y161=""),-VLOOKUP(AG161,'Tab 7 DüV_A-ZF'!A:B,2,FALSE),IF(OR(F161="A",F161="HG"),-VLOOKUP(AG161,'Tab 7 DüV_A-ZF'!A:B,2,FALSE),0))))</f>
        <v/>
      </c>
      <c r="AI161" s="348" t="str">
        <f>IF(OR(F161="",G161=""),"",IF('N-Abschlag org. Düngung'!AJ161="",0,'N-Abschlag org. Düngung'!AJ161))</f>
        <v/>
      </c>
      <c r="AJ161" s="329" t="str">
        <f t="shared" si="32"/>
        <v/>
      </c>
      <c r="AK161" s="409" t="str">
        <f t="shared" si="33"/>
        <v/>
      </c>
      <c r="AL161" s="927" t="str">
        <f t="shared" si="34"/>
        <v/>
      </c>
      <c r="AM161" s="237"/>
      <c r="AN161" s="539" t="str">
        <f t="shared" si="35"/>
        <v/>
      </c>
      <c r="AO161" s="276"/>
      <c r="AP161" s="316"/>
      <c r="AQ161" s="316"/>
      <c r="AR161" s="234"/>
      <c r="AS161" s="234"/>
      <c r="AT161" s="234"/>
      <c r="AU161" s="234"/>
      <c r="AW161" s="235"/>
      <c r="BF161" s="235"/>
      <c r="BN161" s="235"/>
    </row>
    <row r="162" spans="1:66" s="145" customFormat="1">
      <c r="A162" s="283"/>
      <c r="B162" s="216"/>
      <c r="C162" s="287" t="str">
        <f>IF(B162="","",VLOOKUP(B162,Schlagliste!B:D,2,FALSE))</f>
        <v/>
      </c>
      <c r="D162" s="286" t="str">
        <f>IF(B162="","",VLOOKUP(B162,Schlagliste!B:D,3,FALSE))</f>
        <v/>
      </c>
      <c r="E162" s="501" t="str">
        <f>IF(B162="","",VLOOKUP(B162,Schlagliste!B:E,4,FALSE))</f>
        <v/>
      </c>
      <c r="F162" s="236"/>
      <c r="G162" s="217"/>
      <c r="H162" s="477" t="str">
        <f>IF(OR(G162="",F162=""),"",IF(AND(C162="ja",LEFT(G162,5)="ZF n."),0,(IF(F162="G",VLOOKUP(G162,'Tab 4+5 DüV+Abfuhr_G'!A:C,3,FALSE),IF(F162="A",VLOOKUP(G162,'Tab 2+3 DüV_A'!A:C,3,FALSE),VLOOKUP(G162,'H&amp;G LfL'!B:U,9,FALSE))))))</f>
        <v/>
      </c>
      <c r="I162" s="243" t="str">
        <f>IF(OR(F162="",G162=""),"",IF(F162="G",VLOOKUP(G162,'Tab 4+5 DüV+Abfuhr_G'!A:D,4,FALSE),IF(F162="A",VLOOKUP(G162,'Tab 2+3 DüV_A'!A:D,4,FALSE),VLOOKUP(G162,'H&amp;G LfL'!B:U,10,FALSE))))</f>
        <v/>
      </c>
      <c r="J162" s="341" t="str">
        <f>IF(OR(F162="",G162=""),"",IF(F162="G",VLOOKUP(G162,'Tab 4+5 DüV+Abfuhr_G'!A:B,2,FALSE),IF(F162="A",VLOOKUP(G162,'Tab 2+3 DüV_A'!A:B,2,FALSE),VLOOKUP(G162,'H&amp;G LfL'!B:X,2,FALSE))))</f>
        <v/>
      </c>
      <c r="K162" s="237"/>
      <c r="L162" s="918" t="str">
        <f t="shared" si="27"/>
        <v/>
      </c>
      <c r="M162" s="919" t="str">
        <f t="shared" si="28"/>
        <v/>
      </c>
      <c r="N162" s="919" t="str">
        <f>IF(OR(F162="",G162=""),"",IF(OR(F162="G",F162="HG"),"",IF(F162="A",VLOOKUP(G162,'Tab 2+3 DüV_A'!A:H,6,FALSE),VLOOKUP(G162,'H&amp;G LfL'!B:U,13,FALSE))))</f>
        <v/>
      </c>
      <c r="O162" s="919" t="str">
        <f>IF(OR(F162="",G162=""),"",IF(F162="G",VLOOKUP(G162,'Tab 4+5 DüV+Abfuhr_G'!A:J,8,FALSE),IF(F162="HG",VLOOKUP(G162,'H&amp;G LfL'!B:U,14,FALSE),"")))</f>
        <v/>
      </c>
      <c r="P162" s="919" t="str">
        <f>IF(OR(F162="",G162=""),"",IF(F162="G",VLOOKUP(G162,'Tab 4+5 DüV+Abfuhr_G'!A:J,9,FALSE),IF(F162="A",VLOOKUP(G162,'Tab 2+3 DüV_A'!A:H,7,FALSE),VLOOKUP(G162,'H&amp;G LfL'!B:U,15,FALSE))))</f>
        <v/>
      </c>
      <c r="Q162" s="921" t="str">
        <f>IF(OR(F162="",G162=""),"",IF(F162="G",VLOOKUP(G162,'Tab 4+5 DüV+Abfuhr_G'!A:J,10,FALSE),IF(F162="A",VLOOKUP(G162,'Tab 2+3 DüV_A'!A:H,8,FALSE),VLOOKUP(G162,'H&amp;G LfL'!B:U,16,FALSE))))</f>
        <v/>
      </c>
      <c r="R162" s="382" t="str">
        <f t="shared" si="29"/>
        <v/>
      </c>
      <c r="S162" s="342"/>
      <c r="T162" s="472" t="str">
        <f>IF(OR(F162="",G162=""),"",IF(OR(S162="",S162="nein",F162="A",F162="HG"),"0",VLOOKUP(S162,Verfrühung!A:B,2,FALSE)))</f>
        <v/>
      </c>
      <c r="U162" s="473" t="str">
        <f>IF(OR(F162="",G162=""),"",IF(F162="G",VLOOKUP(G162,'Tab 4+5 DüV+Abfuhr_G'!A:E,5,FALSE),IF(F162="A",VLOOKUP(G162,'Tab 2+3 DüV_A'!A:L,5,FALSE),VLOOKUP(G162,'H&amp;G LfL'!B:U,11,FALSE))))</f>
        <v/>
      </c>
      <c r="V162" s="349"/>
      <c r="W162" s="245"/>
      <c r="X162" s="343" t="str">
        <f t="shared" si="30"/>
        <v/>
      </c>
      <c r="Y162" s="536"/>
      <c r="Z162" s="481" t="str">
        <f>IF(OR(F162="",G162=""),"",IF(OR(F162="A",F162="HG",Y162=""),"0",-VLOOKUP(Y162,'Tab 4+5 DüV+Abfuhr_G'!A:N,6,FALSE)))</f>
        <v/>
      </c>
      <c r="AA162" s="305"/>
      <c r="AB162" s="304" t="str">
        <f t="shared" si="31"/>
        <v/>
      </c>
      <c r="AC162" s="305"/>
      <c r="AD162" s="481" t="str">
        <f>IF(OR(F162="",G162=""),"",IF(OR(AC162="nein",AC162="",Z162="",AA162="ja",Y162="",F162="A",F162="HG",Y162=""),"0",VLOOKUP(Y162,'Tab 4+5 DüV+Abfuhr_G'!A:G,7,FALSE)))</f>
        <v/>
      </c>
      <c r="AE162" s="541"/>
      <c r="AF162" s="472" t="str">
        <f>IF(OR(F162="",G162=""),"",IF(OR(F162="",G162="",AE162=""),0,IF(AND(F162="G",Y162=""),-VLOOKUP(AE162,'Tab 7 DüV_A-VF'!A:B,2,FALSE),IF(OR(F162="A",F162="HG"),-VLOOKUP(AE162,'Tab 7 DüV_A-VF'!A:B,2,FALSE),0))))</f>
        <v/>
      </c>
      <c r="AG162" s="538"/>
      <c r="AH162" s="475" t="str">
        <f>IF(OR(F162="",G162=""),"",IF(OR(F162="",G162="",AG162=""),0,IF(AND(F162="G",Y162=""),-VLOOKUP(AG162,'Tab 7 DüV_A-ZF'!A:B,2,FALSE),IF(OR(F162="A",F162="HG"),-VLOOKUP(AG162,'Tab 7 DüV_A-ZF'!A:B,2,FALSE),0))))</f>
        <v/>
      </c>
      <c r="AI162" s="348" t="str">
        <f>IF(OR(F162="",G162=""),"",IF('N-Abschlag org. Düngung'!AJ162="",0,'N-Abschlag org. Düngung'!AJ162))</f>
        <v/>
      </c>
      <c r="AJ162" s="329" t="str">
        <f t="shared" si="32"/>
        <v/>
      </c>
      <c r="AK162" s="409" t="str">
        <f t="shared" si="33"/>
        <v/>
      </c>
      <c r="AL162" s="927" t="str">
        <f t="shared" si="34"/>
        <v/>
      </c>
      <c r="AM162" s="237"/>
      <c r="AN162" s="539" t="str">
        <f t="shared" si="35"/>
        <v/>
      </c>
      <c r="AO162" s="276"/>
      <c r="AP162" s="316"/>
      <c r="AQ162" s="316"/>
      <c r="AR162" s="234"/>
      <c r="AS162" s="234"/>
      <c r="AT162" s="234"/>
      <c r="AU162" s="234"/>
      <c r="AW162" s="235"/>
      <c r="BF162" s="235"/>
      <c r="BN162" s="235"/>
    </row>
    <row r="163" spans="1:66" s="145" customFormat="1">
      <c r="A163" s="283"/>
      <c r="B163" s="216"/>
      <c r="C163" s="287" t="str">
        <f>IF(B163="","",VLOOKUP(B163,Schlagliste!B:D,2,FALSE))</f>
        <v/>
      </c>
      <c r="D163" s="286" t="str">
        <f>IF(B163="","",VLOOKUP(B163,Schlagliste!B:D,3,FALSE))</f>
        <v/>
      </c>
      <c r="E163" s="501" t="str">
        <f>IF(B163="","",VLOOKUP(B163,Schlagliste!B:E,4,FALSE))</f>
        <v/>
      </c>
      <c r="F163" s="236"/>
      <c r="G163" s="217"/>
      <c r="H163" s="477" t="str">
        <f>IF(OR(G163="",F163=""),"",IF(AND(C163="ja",LEFT(G163,5)="ZF n."),0,(IF(F163="G",VLOOKUP(G163,'Tab 4+5 DüV+Abfuhr_G'!A:C,3,FALSE),IF(F163="A",VLOOKUP(G163,'Tab 2+3 DüV_A'!A:C,3,FALSE),VLOOKUP(G163,'H&amp;G LfL'!B:U,9,FALSE))))))</f>
        <v/>
      </c>
      <c r="I163" s="243" t="str">
        <f>IF(OR(F163="",G163=""),"",IF(F163="G",VLOOKUP(G163,'Tab 4+5 DüV+Abfuhr_G'!A:D,4,FALSE),IF(F163="A",VLOOKUP(G163,'Tab 2+3 DüV_A'!A:D,4,FALSE),VLOOKUP(G163,'H&amp;G LfL'!B:U,10,FALSE))))</f>
        <v/>
      </c>
      <c r="J163" s="341" t="str">
        <f>IF(OR(F163="",G163=""),"",IF(F163="G",VLOOKUP(G163,'Tab 4+5 DüV+Abfuhr_G'!A:B,2,FALSE),IF(F163="A",VLOOKUP(G163,'Tab 2+3 DüV_A'!A:B,2,FALSE),VLOOKUP(G163,'H&amp;G LfL'!B:X,2,FALSE))))</f>
        <v/>
      </c>
      <c r="K163" s="237"/>
      <c r="L163" s="918" t="str">
        <f t="shared" si="27"/>
        <v/>
      </c>
      <c r="M163" s="919" t="str">
        <f t="shared" si="28"/>
        <v/>
      </c>
      <c r="N163" s="919" t="str">
        <f>IF(OR(F163="",G163=""),"",IF(OR(F163="G",F163="HG"),"",IF(F163="A",VLOOKUP(G163,'Tab 2+3 DüV_A'!A:H,6,FALSE),VLOOKUP(G163,'H&amp;G LfL'!B:U,13,FALSE))))</f>
        <v/>
      </c>
      <c r="O163" s="919" t="str">
        <f>IF(OR(F163="",G163=""),"",IF(F163="G",VLOOKUP(G163,'Tab 4+5 DüV+Abfuhr_G'!A:J,8,FALSE),IF(F163="HG",VLOOKUP(G163,'H&amp;G LfL'!B:U,14,FALSE),"")))</f>
        <v/>
      </c>
      <c r="P163" s="919" t="str">
        <f>IF(OR(F163="",G163=""),"",IF(F163="G",VLOOKUP(G163,'Tab 4+5 DüV+Abfuhr_G'!A:J,9,FALSE),IF(F163="A",VLOOKUP(G163,'Tab 2+3 DüV_A'!A:H,7,FALSE),VLOOKUP(G163,'H&amp;G LfL'!B:U,15,FALSE))))</f>
        <v/>
      </c>
      <c r="Q163" s="921" t="str">
        <f>IF(OR(F163="",G163=""),"",IF(F163="G",VLOOKUP(G163,'Tab 4+5 DüV+Abfuhr_G'!A:J,10,FALSE),IF(F163="A",VLOOKUP(G163,'Tab 2+3 DüV_A'!A:H,8,FALSE),VLOOKUP(G163,'H&amp;G LfL'!B:U,16,FALSE))))</f>
        <v/>
      </c>
      <c r="R163" s="382" t="str">
        <f t="shared" si="29"/>
        <v/>
      </c>
      <c r="S163" s="342"/>
      <c r="T163" s="472" t="str">
        <f>IF(OR(F163="",G163=""),"",IF(OR(S163="",S163="nein",F163="A",F163="HG"),"0",VLOOKUP(S163,Verfrühung!A:B,2,FALSE)))</f>
        <v/>
      </c>
      <c r="U163" s="473" t="str">
        <f>IF(OR(F163="",G163=""),"",IF(F163="G",VLOOKUP(G163,'Tab 4+5 DüV+Abfuhr_G'!A:E,5,FALSE),IF(F163="A",VLOOKUP(G163,'Tab 2+3 DüV_A'!A:L,5,FALSE),VLOOKUP(G163,'H&amp;G LfL'!B:U,11,FALSE))))</f>
        <v/>
      </c>
      <c r="V163" s="349"/>
      <c r="W163" s="245"/>
      <c r="X163" s="343" t="str">
        <f t="shared" si="30"/>
        <v/>
      </c>
      <c r="Y163" s="536"/>
      <c r="Z163" s="481" t="str">
        <f>IF(OR(F163="",G163=""),"",IF(OR(F163="A",F163="HG",Y163=""),"0",-VLOOKUP(Y163,'Tab 4+5 DüV+Abfuhr_G'!A:N,6,FALSE)))</f>
        <v/>
      </c>
      <c r="AA163" s="305"/>
      <c r="AB163" s="304" t="str">
        <f t="shared" si="31"/>
        <v/>
      </c>
      <c r="AC163" s="305"/>
      <c r="AD163" s="481" t="str">
        <f>IF(OR(F163="",G163=""),"",IF(OR(AC163="nein",AC163="",Z163="",AA163="ja",Y163="",F163="A",F163="HG",Y163=""),"0",VLOOKUP(Y163,'Tab 4+5 DüV+Abfuhr_G'!A:G,7,FALSE)))</f>
        <v/>
      </c>
      <c r="AE163" s="541"/>
      <c r="AF163" s="472" t="str">
        <f>IF(OR(F163="",G163=""),"",IF(OR(F163="",G163="",AE163=""),0,IF(AND(F163="G",Y163=""),-VLOOKUP(AE163,'Tab 7 DüV_A-VF'!A:B,2,FALSE),IF(OR(F163="A",F163="HG"),-VLOOKUP(AE163,'Tab 7 DüV_A-VF'!A:B,2,FALSE),0))))</f>
        <v/>
      </c>
      <c r="AG163" s="538"/>
      <c r="AH163" s="475" t="str">
        <f>IF(OR(F163="",G163=""),"",IF(OR(F163="",G163="",AG163=""),0,IF(AND(F163="G",Y163=""),-VLOOKUP(AG163,'Tab 7 DüV_A-ZF'!A:B,2,FALSE),IF(OR(F163="A",F163="HG"),-VLOOKUP(AG163,'Tab 7 DüV_A-ZF'!A:B,2,FALSE),0))))</f>
        <v/>
      </c>
      <c r="AI163" s="348" t="str">
        <f>IF(OR(F163="",G163=""),"",IF('N-Abschlag org. Düngung'!AJ163="",0,'N-Abschlag org. Düngung'!AJ163))</f>
        <v/>
      </c>
      <c r="AJ163" s="329" t="str">
        <f t="shared" si="32"/>
        <v/>
      </c>
      <c r="AK163" s="409" t="str">
        <f t="shared" si="33"/>
        <v/>
      </c>
      <c r="AL163" s="927" t="str">
        <f t="shared" si="34"/>
        <v/>
      </c>
      <c r="AM163" s="237"/>
      <c r="AN163" s="539" t="str">
        <f t="shared" si="35"/>
        <v/>
      </c>
      <c r="AO163" s="276"/>
      <c r="AP163" s="316"/>
      <c r="AQ163" s="316"/>
      <c r="AR163" s="234"/>
      <c r="AS163" s="234"/>
      <c r="AT163" s="234"/>
      <c r="AU163" s="234"/>
      <c r="AW163" s="235"/>
      <c r="BF163" s="235"/>
      <c r="BN163" s="235"/>
    </row>
    <row r="164" spans="1:66" s="145" customFormat="1">
      <c r="A164" s="283"/>
      <c r="B164" s="216"/>
      <c r="C164" s="287" t="str">
        <f>IF(B164="","",VLOOKUP(B164,Schlagliste!B:D,2,FALSE))</f>
        <v/>
      </c>
      <c r="D164" s="286" t="str">
        <f>IF(B164="","",VLOOKUP(B164,Schlagliste!B:D,3,FALSE))</f>
        <v/>
      </c>
      <c r="E164" s="501" t="str">
        <f>IF(B164="","",VLOOKUP(B164,Schlagliste!B:E,4,FALSE))</f>
        <v/>
      </c>
      <c r="F164" s="236"/>
      <c r="G164" s="217"/>
      <c r="H164" s="477" t="str">
        <f>IF(OR(G164="",F164=""),"",IF(AND(C164="ja",LEFT(G164,5)="ZF n."),0,(IF(F164="G",VLOOKUP(G164,'Tab 4+5 DüV+Abfuhr_G'!A:C,3,FALSE),IF(F164="A",VLOOKUP(G164,'Tab 2+3 DüV_A'!A:C,3,FALSE),VLOOKUP(G164,'H&amp;G LfL'!B:U,9,FALSE))))))</f>
        <v/>
      </c>
      <c r="I164" s="243" t="str">
        <f>IF(OR(F164="",G164=""),"",IF(F164="G",VLOOKUP(G164,'Tab 4+5 DüV+Abfuhr_G'!A:D,4,FALSE),IF(F164="A",VLOOKUP(G164,'Tab 2+3 DüV_A'!A:D,4,FALSE),VLOOKUP(G164,'H&amp;G LfL'!B:U,10,FALSE))))</f>
        <v/>
      </c>
      <c r="J164" s="341" t="str">
        <f>IF(OR(F164="",G164=""),"",IF(F164="G",VLOOKUP(G164,'Tab 4+5 DüV+Abfuhr_G'!A:B,2,FALSE),IF(F164="A",VLOOKUP(G164,'Tab 2+3 DüV_A'!A:B,2,FALSE),VLOOKUP(G164,'H&amp;G LfL'!B:X,2,FALSE))))</f>
        <v/>
      </c>
      <c r="K164" s="237"/>
      <c r="L164" s="918" t="str">
        <f t="shared" si="27"/>
        <v/>
      </c>
      <c r="M164" s="919" t="str">
        <f t="shared" si="28"/>
        <v/>
      </c>
      <c r="N164" s="919" t="str">
        <f>IF(OR(F164="",G164=""),"",IF(OR(F164="G",F164="HG"),"",IF(F164="A",VLOOKUP(G164,'Tab 2+3 DüV_A'!A:H,6,FALSE),VLOOKUP(G164,'H&amp;G LfL'!B:U,13,FALSE))))</f>
        <v/>
      </c>
      <c r="O164" s="919" t="str">
        <f>IF(OR(F164="",G164=""),"",IF(F164="G",VLOOKUP(G164,'Tab 4+5 DüV+Abfuhr_G'!A:J,8,FALSE),IF(F164="HG",VLOOKUP(G164,'H&amp;G LfL'!B:U,14,FALSE),"")))</f>
        <v/>
      </c>
      <c r="P164" s="919" t="str">
        <f>IF(OR(F164="",G164=""),"",IF(F164="G",VLOOKUP(G164,'Tab 4+5 DüV+Abfuhr_G'!A:J,9,FALSE),IF(F164="A",VLOOKUP(G164,'Tab 2+3 DüV_A'!A:H,7,FALSE),VLOOKUP(G164,'H&amp;G LfL'!B:U,15,FALSE))))</f>
        <v/>
      </c>
      <c r="Q164" s="921" t="str">
        <f>IF(OR(F164="",G164=""),"",IF(F164="G",VLOOKUP(G164,'Tab 4+5 DüV+Abfuhr_G'!A:J,10,FALSE),IF(F164="A",VLOOKUP(G164,'Tab 2+3 DüV_A'!A:H,8,FALSE),VLOOKUP(G164,'H&amp;G LfL'!B:U,16,FALSE))))</f>
        <v/>
      </c>
      <c r="R164" s="382" t="str">
        <f t="shared" si="29"/>
        <v/>
      </c>
      <c r="S164" s="342"/>
      <c r="T164" s="472" t="str">
        <f>IF(OR(F164="",G164=""),"",IF(OR(S164="",S164="nein",F164="A",F164="HG"),"0",VLOOKUP(S164,Verfrühung!A:B,2,FALSE)))</f>
        <v/>
      </c>
      <c r="U164" s="473" t="str">
        <f>IF(OR(F164="",G164=""),"",IF(F164="G",VLOOKUP(G164,'Tab 4+5 DüV+Abfuhr_G'!A:E,5,FALSE),IF(F164="A",VLOOKUP(G164,'Tab 2+3 DüV_A'!A:L,5,FALSE),VLOOKUP(G164,'H&amp;G LfL'!B:U,11,FALSE))))</f>
        <v/>
      </c>
      <c r="V164" s="349"/>
      <c r="W164" s="245"/>
      <c r="X164" s="343" t="str">
        <f t="shared" si="30"/>
        <v/>
      </c>
      <c r="Y164" s="536"/>
      <c r="Z164" s="481" t="str">
        <f>IF(OR(F164="",G164=""),"",IF(OR(F164="A",F164="HG",Y164=""),"0",-VLOOKUP(Y164,'Tab 4+5 DüV+Abfuhr_G'!A:N,6,FALSE)))</f>
        <v/>
      </c>
      <c r="AA164" s="305"/>
      <c r="AB164" s="304" t="str">
        <f t="shared" si="31"/>
        <v/>
      </c>
      <c r="AC164" s="305"/>
      <c r="AD164" s="481" t="str">
        <f>IF(OR(F164="",G164=""),"",IF(OR(AC164="nein",AC164="",Z164="",AA164="ja",Y164="",F164="A",F164="HG",Y164=""),"0",VLOOKUP(Y164,'Tab 4+5 DüV+Abfuhr_G'!A:G,7,FALSE)))</f>
        <v/>
      </c>
      <c r="AE164" s="541"/>
      <c r="AF164" s="472" t="str">
        <f>IF(OR(F164="",G164=""),"",IF(OR(F164="",G164="",AE164=""),0,IF(AND(F164="G",Y164=""),-VLOOKUP(AE164,'Tab 7 DüV_A-VF'!A:B,2,FALSE),IF(OR(F164="A",F164="HG"),-VLOOKUP(AE164,'Tab 7 DüV_A-VF'!A:B,2,FALSE),0))))</f>
        <v/>
      </c>
      <c r="AG164" s="538"/>
      <c r="AH164" s="475" t="str">
        <f>IF(OR(F164="",G164=""),"",IF(OR(F164="",G164="",AG164=""),0,IF(AND(F164="G",Y164=""),-VLOOKUP(AG164,'Tab 7 DüV_A-ZF'!A:B,2,FALSE),IF(OR(F164="A",F164="HG"),-VLOOKUP(AG164,'Tab 7 DüV_A-ZF'!A:B,2,FALSE),0))))</f>
        <v/>
      </c>
      <c r="AI164" s="348" t="str">
        <f>IF(OR(F164="",G164=""),"",IF('N-Abschlag org. Düngung'!AJ164="",0,'N-Abschlag org. Düngung'!AJ164))</f>
        <v/>
      </c>
      <c r="AJ164" s="329" t="str">
        <f t="shared" si="32"/>
        <v/>
      </c>
      <c r="AK164" s="409" t="str">
        <f t="shared" si="33"/>
        <v/>
      </c>
      <c r="AL164" s="927" t="str">
        <f t="shared" si="34"/>
        <v/>
      </c>
      <c r="AM164" s="237"/>
      <c r="AN164" s="539" t="str">
        <f t="shared" si="35"/>
        <v/>
      </c>
      <c r="AO164" s="276"/>
      <c r="AP164" s="316"/>
      <c r="AQ164" s="316"/>
      <c r="AR164" s="234"/>
      <c r="AS164" s="234"/>
      <c r="AT164" s="234"/>
      <c r="AU164" s="234"/>
      <c r="AW164" s="235"/>
      <c r="BF164" s="235"/>
      <c r="BN164" s="235"/>
    </row>
    <row r="165" spans="1:66" s="145" customFormat="1">
      <c r="A165" s="283"/>
      <c r="B165" s="216"/>
      <c r="C165" s="287" t="str">
        <f>IF(B165="","",VLOOKUP(B165,Schlagliste!B:D,2,FALSE))</f>
        <v/>
      </c>
      <c r="D165" s="286" t="str">
        <f>IF(B165="","",VLOOKUP(B165,Schlagliste!B:D,3,FALSE))</f>
        <v/>
      </c>
      <c r="E165" s="501" t="str">
        <f>IF(B165="","",VLOOKUP(B165,Schlagliste!B:E,4,FALSE))</f>
        <v/>
      </c>
      <c r="F165" s="236"/>
      <c r="G165" s="217"/>
      <c r="H165" s="477" t="str">
        <f>IF(OR(G165="",F165=""),"",IF(AND(C165="ja",LEFT(G165,5)="ZF n."),0,(IF(F165="G",VLOOKUP(G165,'Tab 4+5 DüV+Abfuhr_G'!A:C,3,FALSE),IF(F165="A",VLOOKUP(G165,'Tab 2+3 DüV_A'!A:C,3,FALSE),VLOOKUP(G165,'H&amp;G LfL'!B:U,9,FALSE))))))</f>
        <v/>
      </c>
      <c r="I165" s="243" t="str">
        <f>IF(OR(F165="",G165=""),"",IF(F165="G",VLOOKUP(G165,'Tab 4+5 DüV+Abfuhr_G'!A:D,4,FALSE),IF(F165="A",VLOOKUP(G165,'Tab 2+3 DüV_A'!A:D,4,FALSE),VLOOKUP(G165,'H&amp;G LfL'!B:U,10,FALSE))))</f>
        <v/>
      </c>
      <c r="J165" s="341" t="str">
        <f>IF(OR(F165="",G165=""),"",IF(F165="G",VLOOKUP(G165,'Tab 4+5 DüV+Abfuhr_G'!A:B,2,FALSE),IF(F165="A",VLOOKUP(G165,'Tab 2+3 DüV_A'!A:B,2,FALSE),VLOOKUP(G165,'H&amp;G LfL'!B:X,2,FALSE))))</f>
        <v/>
      </c>
      <c r="K165" s="237"/>
      <c r="L165" s="918" t="str">
        <f t="shared" si="27"/>
        <v/>
      </c>
      <c r="M165" s="919" t="str">
        <f t="shared" si="28"/>
        <v/>
      </c>
      <c r="N165" s="919" t="str">
        <f>IF(OR(F165="",G165=""),"",IF(OR(F165="G",F165="HG"),"",IF(F165="A",VLOOKUP(G165,'Tab 2+3 DüV_A'!A:H,6,FALSE),VLOOKUP(G165,'H&amp;G LfL'!B:U,13,FALSE))))</f>
        <v/>
      </c>
      <c r="O165" s="919" t="str">
        <f>IF(OR(F165="",G165=""),"",IF(F165="G",VLOOKUP(G165,'Tab 4+5 DüV+Abfuhr_G'!A:J,8,FALSE),IF(F165="HG",VLOOKUP(G165,'H&amp;G LfL'!B:U,14,FALSE),"")))</f>
        <v/>
      </c>
      <c r="P165" s="919" t="str">
        <f>IF(OR(F165="",G165=""),"",IF(F165="G",VLOOKUP(G165,'Tab 4+5 DüV+Abfuhr_G'!A:J,9,FALSE),IF(F165="A",VLOOKUP(G165,'Tab 2+3 DüV_A'!A:H,7,FALSE),VLOOKUP(G165,'H&amp;G LfL'!B:U,15,FALSE))))</f>
        <v/>
      </c>
      <c r="Q165" s="921" t="str">
        <f>IF(OR(F165="",G165=""),"",IF(F165="G",VLOOKUP(G165,'Tab 4+5 DüV+Abfuhr_G'!A:J,10,FALSE),IF(F165="A",VLOOKUP(G165,'Tab 2+3 DüV_A'!A:H,8,FALSE),VLOOKUP(G165,'H&amp;G LfL'!B:U,16,FALSE))))</f>
        <v/>
      </c>
      <c r="R165" s="382" t="str">
        <f t="shared" si="29"/>
        <v/>
      </c>
      <c r="S165" s="342"/>
      <c r="T165" s="472" t="str">
        <f>IF(OR(F165="",G165=""),"",IF(OR(S165="",S165="nein",F165="A",F165="HG"),"0",VLOOKUP(S165,Verfrühung!A:B,2,FALSE)))</f>
        <v/>
      </c>
      <c r="U165" s="473" t="str">
        <f>IF(OR(F165="",G165=""),"",IF(F165="G",VLOOKUP(G165,'Tab 4+5 DüV+Abfuhr_G'!A:E,5,FALSE),IF(F165="A",VLOOKUP(G165,'Tab 2+3 DüV_A'!A:L,5,FALSE),VLOOKUP(G165,'H&amp;G LfL'!B:U,11,FALSE))))</f>
        <v/>
      </c>
      <c r="V165" s="349"/>
      <c r="W165" s="245"/>
      <c r="X165" s="343" t="str">
        <f t="shared" si="30"/>
        <v/>
      </c>
      <c r="Y165" s="536"/>
      <c r="Z165" s="481" t="str">
        <f>IF(OR(F165="",G165=""),"",IF(OR(F165="A",F165="HG",Y165=""),"0",-VLOOKUP(Y165,'Tab 4+5 DüV+Abfuhr_G'!A:N,6,FALSE)))</f>
        <v/>
      </c>
      <c r="AA165" s="305"/>
      <c r="AB165" s="304" t="str">
        <f t="shared" si="31"/>
        <v/>
      </c>
      <c r="AC165" s="305"/>
      <c r="AD165" s="481" t="str">
        <f>IF(OR(F165="",G165=""),"",IF(OR(AC165="nein",AC165="",Z165="",AA165="ja",Y165="",F165="A",F165="HG",Y165=""),"0",VLOOKUP(Y165,'Tab 4+5 DüV+Abfuhr_G'!A:G,7,FALSE)))</f>
        <v/>
      </c>
      <c r="AE165" s="541"/>
      <c r="AF165" s="472" t="str">
        <f>IF(OR(F165="",G165=""),"",IF(OR(F165="",G165="",AE165=""),0,IF(AND(F165="G",Y165=""),-VLOOKUP(AE165,'Tab 7 DüV_A-VF'!A:B,2,FALSE),IF(OR(F165="A",F165="HG"),-VLOOKUP(AE165,'Tab 7 DüV_A-VF'!A:B,2,FALSE),0))))</f>
        <v/>
      </c>
      <c r="AG165" s="538"/>
      <c r="AH165" s="475" t="str">
        <f>IF(OR(F165="",G165=""),"",IF(OR(F165="",G165="",AG165=""),0,IF(AND(F165="G",Y165=""),-VLOOKUP(AG165,'Tab 7 DüV_A-ZF'!A:B,2,FALSE),IF(OR(F165="A",F165="HG"),-VLOOKUP(AG165,'Tab 7 DüV_A-ZF'!A:B,2,FALSE),0))))</f>
        <v/>
      </c>
      <c r="AI165" s="348" t="str">
        <f>IF(OR(F165="",G165=""),"",IF('N-Abschlag org. Düngung'!AJ165="",0,'N-Abschlag org. Düngung'!AJ165))</f>
        <v/>
      </c>
      <c r="AJ165" s="329" t="str">
        <f t="shared" si="32"/>
        <v/>
      </c>
      <c r="AK165" s="409" t="str">
        <f t="shared" si="33"/>
        <v/>
      </c>
      <c r="AL165" s="927" t="str">
        <f t="shared" si="34"/>
        <v/>
      </c>
      <c r="AM165" s="237"/>
      <c r="AN165" s="539" t="str">
        <f t="shared" si="35"/>
        <v/>
      </c>
      <c r="AO165" s="276"/>
      <c r="AP165" s="316"/>
      <c r="AQ165" s="316"/>
      <c r="AR165" s="234"/>
      <c r="AS165" s="234"/>
      <c r="AT165" s="234"/>
      <c r="AU165" s="234"/>
      <c r="AW165" s="235"/>
      <c r="BF165" s="235"/>
      <c r="BN165" s="235"/>
    </row>
    <row r="166" spans="1:66" s="145" customFormat="1">
      <c r="A166" s="283"/>
      <c r="B166" s="216"/>
      <c r="C166" s="287" t="str">
        <f>IF(B166="","",VLOOKUP(B166,Schlagliste!B:D,2,FALSE))</f>
        <v/>
      </c>
      <c r="D166" s="286" t="str">
        <f>IF(B166="","",VLOOKUP(B166,Schlagliste!B:D,3,FALSE))</f>
        <v/>
      </c>
      <c r="E166" s="501" t="str">
        <f>IF(B166="","",VLOOKUP(B166,Schlagliste!B:E,4,FALSE))</f>
        <v/>
      </c>
      <c r="F166" s="236"/>
      <c r="G166" s="217"/>
      <c r="H166" s="477" t="str">
        <f>IF(OR(G166="",F166=""),"",IF(AND(C166="ja",LEFT(G166,5)="ZF n."),0,(IF(F166="G",VLOOKUP(G166,'Tab 4+5 DüV+Abfuhr_G'!A:C,3,FALSE),IF(F166="A",VLOOKUP(G166,'Tab 2+3 DüV_A'!A:C,3,FALSE),VLOOKUP(G166,'H&amp;G LfL'!B:U,9,FALSE))))))</f>
        <v/>
      </c>
      <c r="I166" s="243" t="str">
        <f>IF(OR(F166="",G166=""),"",IF(F166="G",VLOOKUP(G166,'Tab 4+5 DüV+Abfuhr_G'!A:D,4,FALSE),IF(F166="A",VLOOKUP(G166,'Tab 2+3 DüV_A'!A:D,4,FALSE),VLOOKUP(G166,'H&amp;G LfL'!B:U,10,FALSE))))</f>
        <v/>
      </c>
      <c r="J166" s="341" t="str">
        <f>IF(OR(F166="",G166=""),"",IF(F166="G",VLOOKUP(G166,'Tab 4+5 DüV+Abfuhr_G'!A:B,2,FALSE),IF(F166="A",VLOOKUP(G166,'Tab 2+3 DüV_A'!A:B,2,FALSE),VLOOKUP(G166,'H&amp;G LfL'!B:X,2,FALSE))))</f>
        <v/>
      </c>
      <c r="K166" s="237"/>
      <c r="L166" s="918" t="str">
        <f t="shared" si="27"/>
        <v/>
      </c>
      <c r="M166" s="919" t="str">
        <f t="shared" si="28"/>
        <v/>
      </c>
      <c r="N166" s="919" t="str">
        <f>IF(OR(F166="",G166=""),"",IF(OR(F166="G",F166="HG"),"",IF(F166="A",VLOOKUP(G166,'Tab 2+3 DüV_A'!A:H,6,FALSE),VLOOKUP(G166,'H&amp;G LfL'!B:U,13,FALSE))))</f>
        <v/>
      </c>
      <c r="O166" s="919" t="str">
        <f>IF(OR(F166="",G166=""),"",IF(F166="G",VLOOKUP(G166,'Tab 4+5 DüV+Abfuhr_G'!A:J,8,FALSE),IF(F166="HG",VLOOKUP(G166,'H&amp;G LfL'!B:U,14,FALSE),"")))</f>
        <v/>
      </c>
      <c r="P166" s="919" t="str">
        <f>IF(OR(F166="",G166=""),"",IF(F166="G",VLOOKUP(G166,'Tab 4+5 DüV+Abfuhr_G'!A:J,9,FALSE),IF(F166="A",VLOOKUP(G166,'Tab 2+3 DüV_A'!A:H,7,FALSE),VLOOKUP(G166,'H&amp;G LfL'!B:U,15,FALSE))))</f>
        <v/>
      </c>
      <c r="Q166" s="921" t="str">
        <f>IF(OR(F166="",G166=""),"",IF(F166="G",VLOOKUP(G166,'Tab 4+5 DüV+Abfuhr_G'!A:J,10,FALSE),IF(F166="A",VLOOKUP(G166,'Tab 2+3 DüV_A'!A:H,8,FALSE),VLOOKUP(G166,'H&amp;G LfL'!B:U,16,FALSE))))</f>
        <v/>
      </c>
      <c r="R166" s="382" t="str">
        <f t="shared" si="29"/>
        <v/>
      </c>
      <c r="S166" s="342"/>
      <c r="T166" s="472" t="str">
        <f>IF(OR(F166="",G166=""),"",IF(OR(S166="",S166="nein",F166="A",F166="HG"),"0",VLOOKUP(S166,Verfrühung!A:B,2,FALSE)))</f>
        <v/>
      </c>
      <c r="U166" s="473" t="str">
        <f>IF(OR(F166="",G166=""),"",IF(F166="G",VLOOKUP(G166,'Tab 4+5 DüV+Abfuhr_G'!A:E,5,FALSE),IF(F166="A",VLOOKUP(G166,'Tab 2+3 DüV_A'!A:L,5,FALSE),VLOOKUP(G166,'H&amp;G LfL'!B:U,11,FALSE))))</f>
        <v/>
      </c>
      <c r="V166" s="349"/>
      <c r="W166" s="245"/>
      <c r="X166" s="343" t="str">
        <f t="shared" si="30"/>
        <v/>
      </c>
      <c r="Y166" s="536"/>
      <c r="Z166" s="481" t="str">
        <f>IF(OR(F166="",G166=""),"",IF(OR(F166="A",F166="HG",Y166=""),"0",-VLOOKUP(Y166,'Tab 4+5 DüV+Abfuhr_G'!A:N,6,FALSE)))</f>
        <v/>
      </c>
      <c r="AA166" s="305"/>
      <c r="AB166" s="304" t="str">
        <f t="shared" si="31"/>
        <v/>
      </c>
      <c r="AC166" s="305"/>
      <c r="AD166" s="481" t="str">
        <f>IF(OR(F166="",G166=""),"",IF(OR(AC166="nein",AC166="",Z166="",AA166="ja",Y166="",F166="A",F166="HG",Y166=""),"0",VLOOKUP(Y166,'Tab 4+5 DüV+Abfuhr_G'!A:G,7,FALSE)))</f>
        <v/>
      </c>
      <c r="AE166" s="541"/>
      <c r="AF166" s="472" t="str">
        <f>IF(OR(F166="",G166=""),"",IF(OR(F166="",G166="",AE166=""),0,IF(AND(F166="G",Y166=""),-VLOOKUP(AE166,'Tab 7 DüV_A-VF'!A:B,2,FALSE),IF(OR(F166="A",F166="HG"),-VLOOKUP(AE166,'Tab 7 DüV_A-VF'!A:B,2,FALSE),0))))</f>
        <v/>
      </c>
      <c r="AG166" s="538"/>
      <c r="AH166" s="475" t="str">
        <f>IF(OR(F166="",G166=""),"",IF(OR(F166="",G166="",AG166=""),0,IF(AND(F166="G",Y166=""),-VLOOKUP(AG166,'Tab 7 DüV_A-ZF'!A:B,2,FALSE),IF(OR(F166="A",F166="HG"),-VLOOKUP(AG166,'Tab 7 DüV_A-ZF'!A:B,2,FALSE),0))))</f>
        <v/>
      </c>
      <c r="AI166" s="348" t="str">
        <f>IF(OR(F166="",G166=""),"",IF('N-Abschlag org. Düngung'!AJ166="",0,'N-Abschlag org. Düngung'!AJ166))</f>
        <v/>
      </c>
      <c r="AJ166" s="329" t="str">
        <f t="shared" si="32"/>
        <v/>
      </c>
      <c r="AK166" s="409" t="str">
        <f t="shared" si="33"/>
        <v/>
      </c>
      <c r="AL166" s="927" t="str">
        <f t="shared" si="34"/>
        <v/>
      </c>
      <c r="AM166" s="237"/>
      <c r="AN166" s="539" t="str">
        <f t="shared" si="35"/>
        <v/>
      </c>
      <c r="AO166" s="276"/>
      <c r="AP166" s="316"/>
      <c r="AQ166" s="316"/>
      <c r="AR166" s="234"/>
      <c r="AS166" s="234"/>
      <c r="AT166" s="234"/>
      <c r="AU166" s="234"/>
      <c r="AW166" s="235"/>
      <c r="BF166" s="235"/>
      <c r="BN166" s="235"/>
    </row>
    <row r="167" spans="1:66" s="145" customFormat="1">
      <c r="A167" s="283"/>
      <c r="B167" s="216"/>
      <c r="C167" s="287" t="str">
        <f>IF(B167="","",VLOOKUP(B167,Schlagliste!B:D,2,FALSE))</f>
        <v/>
      </c>
      <c r="D167" s="286" t="str">
        <f>IF(B167="","",VLOOKUP(B167,Schlagliste!B:D,3,FALSE))</f>
        <v/>
      </c>
      <c r="E167" s="501" t="str">
        <f>IF(B167="","",VLOOKUP(B167,Schlagliste!B:E,4,FALSE))</f>
        <v/>
      </c>
      <c r="F167" s="236"/>
      <c r="G167" s="217"/>
      <c r="H167" s="477" t="str">
        <f>IF(OR(G167="",F167=""),"",IF(AND(C167="ja",LEFT(G167,5)="ZF n."),0,(IF(F167="G",VLOOKUP(G167,'Tab 4+5 DüV+Abfuhr_G'!A:C,3,FALSE),IF(F167="A",VLOOKUP(G167,'Tab 2+3 DüV_A'!A:C,3,FALSE),VLOOKUP(G167,'H&amp;G LfL'!B:U,9,FALSE))))))</f>
        <v/>
      </c>
      <c r="I167" s="243" t="str">
        <f>IF(OR(F167="",G167=""),"",IF(F167="G",VLOOKUP(G167,'Tab 4+5 DüV+Abfuhr_G'!A:D,4,FALSE),IF(F167="A",VLOOKUP(G167,'Tab 2+3 DüV_A'!A:D,4,FALSE),VLOOKUP(G167,'H&amp;G LfL'!B:U,10,FALSE))))</f>
        <v/>
      </c>
      <c r="J167" s="341" t="str">
        <f>IF(OR(F167="",G167=""),"",IF(F167="G",VLOOKUP(G167,'Tab 4+5 DüV+Abfuhr_G'!A:B,2,FALSE),IF(F167="A",VLOOKUP(G167,'Tab 2+3 DüV_A'!A:B,2,FALSE),VLOOKUP(G167,'H&amp;G LfL'!B:X,2,FALSE))))</f>
        <v/>
      </c>
      <c r="K167" s="237"/>
      <c r="L167" s="918" t="str">
        <f t="shared" si="27"/>
        <v/>
      </c>
      <c r="M167" s="919" t="str">
        <f t="shared" si="28"/>
        <v/>
      </c>
      <c r="N167" s="919" t="str">
        <f>IF(OR(F167="",G167=""),"",IF(OR(F167="G",F167="HG"),"",IF(F167="A",VLOOKUP(G167,'Tab 2+3 DüV_A'!A:H,6,FALSE),VLOOKUP(G167,'H&amp;G LfL'!B:U,13,FALSE))))</f>
        <v/>
      </c>
      <c r="O167" s="919" t="str">
        <f>IF(OR(F167="",G167=""),"",IF(F167="G",VLOOKUP(G167,'Tab 4+5 DüV+Abfuhr_G'!A:J,8,FALSE),IF(F167="HG",VLOOKUP(G167,'H&amp;G LfL'!B:U,14,FALSE),"")))</f>
        <v/>
      </c>
      <c r="P167" s="919" t="str">
        <f>IF(OR(F167="",G167=""),"",IF(F167="G",VLOOKUP(G167,'Tab 4+5 DüV+Abfuhr_G'!A:J,9,FALSE),IF(F167="A",VLOOKUP(G167,'Tab 2+3 DüV_A'!A:H,7,FALSE),VLOOKUP(G167,'H&amp;G LfL'!B:U,15,FALSE))))</f>
        <v/>
      </c>
      <c r="Q167" s="921" t="str">
        <f>IF(OR(F167="",G167=""),"",IF(F167="G",VLOOKUP(G167,'Tab 4+5 DüV+Abfuhr_G'!A:J,10,FALSE),IF(F167="A",VLOOKUP(G167,'Tab 2+3 DüV_A'!A:H,8,FALSE),VLOOKUP(G167,'H&amp;G LfL'!B:U,16,FALSE))))</f>
        <v/>
      </c>
      <c r="R167" s="382" t="str">
        <f t="shared" si="29"/>
        <v/>
      </c>
      <c r="S167" s="342"/>
      <c r="T167" s="472" t="str">
        <f>IF(OR(F167="",G167=""),"",IF(OR(S167="",S167="nein",F167="A",F167="HG"),"0",VLOOKUP(S167,Verfrühung!A:B,2,FALSE)))</f>
        <v/>
      </c>
      <c r="U167" s="473" t="str">
        <f>IF(OR(F167="",G167=""),"",IF(F167="G",VLOOKUP(G167,'Tab 4+5 DüV+Abfuhr_G'!A:E,5,FALSE),IF(F167="A",VLOOKUP(G167,'Tab 2+3 DüV_A'!A:L,5,FALSE),VLOOKUP(G167,'H&amp;G LfL'!B:U,11,FALSE))))</f>
        <v/>
      </c>
      <c r="V167" s="349"/>
      <c r="W167" s="245"/>
      <c r="X167" s="343" t="str">
        <f t="shared" si="30"/>
        <v/>
      </c>
      <c r="Y167" s="536"/>
      <c r="Z167" s="481" t="str">
        <f>IF(OR(F167="",G167=""),"",IF(OR(F167="A",F167="HG",Y167=""),"0",-VLOOKUP(Y167,'Tab 4+5 DüV+Abfuhr_G'!A:N,6,FALSE)))</f>
        <v/>
      </c>
      <c r="AA167" s="305"/>
      <c r="AB167" s="304" t="str">
        <f t="shared" si="31"/>
        <v/>
      </c>
      <c r="AC167" s="305"/>
      <c r="AD167" s="481" t="str">
        <f>IF(OR(F167="",G167=""),"",IF(OR(AC167="nein",AC167="",Z167="",AA167="ja",Y167="",F167="A",F167="HG",Y167=""),"0",VLOOKUP(Y167,'Tab 4+5 DüV+Abfuhr_G'!A:G,7,FALSE)))</f>
        <v/>
      </c>
      <c r="AE167" s="541"/>
      <c r="AF167" s="472" t="str">
        <f>IF(OR(F167="",G167=""),"",IF(OR(F167="",G167="",AE167=""),0,IF(AND(F167="G",Y167=""),-VLOOKUP(AE167,'Tab 7 DüV_A-VF'!A:B,2,FALSE),IF(OR(F167="A",F167="HG"),-VLOOKUP(AE167,'Tab 7 DüV_A-VF'!A:B,2,FALSE),0))))</f>
        <v/>
      </c>
      <c r="AG167" s="538"/>
      <c r="AH167" s="475" t="str">
        <f>IF(OR(F167="",G167=""),"",IF(OR(F167="",G167="",AG167=""),0,IF(AND(F167="G",Y167=""),-VLOOKUP(AG167,'Tab 7 DüV_A-ZF'!A:B,2,FALSE),IF(OR(F167="A",F167="HG"),-VLOOKUP(AG167,'Tab 7 DüV_A-ZF'!A:B,2,FALSE),0))))</f>
        <v/>
      </c>
      <c r="AI167" s="348" t="str">
        <f>IF(OR(F167="",G167=""),"",IF('N-Abschlag org. Düngung'!AJ167="",0,'N-Abschlag org. Düngung'!AJ167))</f>
        <v/>
      </c>
      <c r="AJ167" s="329" t="str">
        <f t="shared" si="32"/>
        <v/>
      </c>
      <c r="AK167" s="409" t="str">
        <f t="shared" si="33"/>
        <v/>
      </c>
      <c r="AL167" s="927" t="str">
        <f t="shared" si="34"/>
        <v/>
      </c>
      <c r="AM167" s="237"/>
      <c r="AN167" s="539" t="str">
        <f t="shared" si="35"/>
        <v/>
      </c>
      <c r="AO167" s="276"/>
      <c r="AP167" s="316"/>
      <c r="AQ167" s="316"/>
      <c r="AR167" s="234"/>
      <c r="AS167" s="234"/>
      <c r="AT167" s="234"/>
      <c r="AU167" s="234"/>
      <c r="AW167" s="235"/>
      <c r="BF167" s="235"/>
      <c r="BN167" s="235"/>
    </row>
    <row r="168" spans="1:66" s="145" customFormat="1">
      <c r="A168" s="283"/>
      <c r="B168" s="216"/>
      <c r="C168" s="287" t="str">
        <f>IF(B168="","",VLOOKUP(B168,Schlagliste!B:D,2,FALSE))</f>
        <v/>
      </c>
      <c r="D168" s="286" t="str">
        <f>IF(B168="","",VLOOKUP(B168,Schlagliste!B:D,3,FALSE))</f>
        <v/>
      </c>
      <c r="E168" s="501" t="str">
        <f>IF(B168="","",VLOOKUP(B168,Schlagliste!B:E,4,FALSE))</f>
        <v/>
      </c>
      <c r="F168" s="236"/>
      <c r="G168" s="217"/>
      <c r="H168" s="477" t="str">
        <f>IF(OR(G168="",F168=""),"",IF(AND(C168="ja",LEFT(G168,5)="ZF n."),0,(IF(F168="G",VLOOKUP(G168,'Tab 4+5 DüV+Abfuhr_G'!A:C,3,FALSE),IF(F168="A",VLOOKUP(G168,'Tab 2+3 DüV_A'!A:C,3,FALSE),VLOOKUP(G168,'H&amp;G LfL'!B:U,9,FALSE))))))</f>
        <v/>
      </c>
      <c r="I168" s="243" t="str">
        <f>IF(OR(F168="",G168=""),"",IF(F168="G",VLOOKUP(G168,'Tab 4+5 DüV+Abfuhr_G'!A:D,4,FALSE),IF(F168="A",VLOOKUP(G168,'Tab 2+3 DüV_A'!A:D,4,FALSE),VLOOKUP(G168,'H&amp;G LfL'!B:U,10,FALSE))))</f>
        <v/>
      </c>
      <c r="J168" s="341" t="str">
        <f>IF(OR(F168="",G168=""),"",IF(F168="G",VLOOKUP(G168,'Tab 4+5 DüV+Abfuhr_G'!A:B,2,FALSE),IF(F168="A",VLOOKUP(G168,'Tab 2+3 DüV_A'!A:B,2,FALSE),VLOOKUP(G168,'H&amp;G LfL'!B:X,2,FALSE))))</f>
        <v/>
      </c>
      <c r="K168" s="237"/>
      <c r="L168" s="918" t="str">
        <f t="shared" si="27"/>
        <v/>
      </c>
      <c r="M168" s="919" t="str">
        <f t="shared" si="28"/>
        <v/>
      </c>
      <c r="N168" s="919" t="str">
        <f>IF(OR(F168="",G168=""),"",IF(OR(F168="G",F168="HG"),"",IF(F168="A",VLOOKUP(G168,'Tab 2+3 DüV_A'!A:H,6,FALSE),VLOOKUP(G168,'H&amp;G LfL'!B:U,13,FALSE))))</f>
        <v/>
      </c>
      <c r="O168" s="919" t="str">
        <f>IF(OR(F168="",G168=""),"",IF(F168="G",VLOOKUP(G168,'Tab 4+5 DüV+Abfuhr_G'!A:J,8,FALSE),IF(F168="HG",VLOOKUP(G168,'H&amp;G LfL'!B:U,14,FALSE),"")))</f>
        <v/>
      </c>
      <c r="P168" s="919" t="str">
        <f>IF(OR(F168="",G168=""),"",IF(F168="G",VLOOKUP(G168,'Tab 4+5 DüV+Abfuhr_G'!A:J,9,FALSE),IF(F168="A",VLOOKUP(G168,'Tab 2+3 DüV_A'!A:H,7,FALSE),VLOOKUP(G168,'H&amp;G LfL'!B:U,15,FALSE))))</f>
        <v/>
      </c>
      <c r="Q168" s="921" t="str">
        <f>IF(OR(F168="",G168=""),"",IF(F168="G",VLOOKUP(G168,'Tab 4+5 DüV+Abfuhr_G'!A:J,10,FALSE),IF(F168="A",VLOOKUP(G168,'Tab 2+3 DüV_A'!A:H,8,FALSE),VLOOKUP(G168,'H&amp;G LfL'!B:U,16,FALSE))))</f>
        <v/>
      </c>
      <c r="R168" s="382" t="str">
        <f t="shared" si="29"/>
        <v/>
      </c>
      <c r="S168" s="342"/>
      <c r="T168" s="472" t="str">
        <f>IF(OR(F168="",G168=""),"",IF(OR(S168="",S168="nein",F168="A",F168="HG"),"0",VLOOKUP(S168,Verfrühung!A:B,2,FALSE)))</f>
        <v/>
      </c>
      <c r="U168" s="473" t="str">
        <f>IF(OR(F168="",G168=""),"",IF(F168="G",VLOOKUP(G168,'Tab 4+5 DüV+Abfuhr_G'!A:E,5,FALSE),IF(F168="A",VLOOKUP(G168,'Tab 2+3 DüV_A'!A:L,5,FALSE),VLOOKUP(G168,'H&amp;G LfL'!B:U,11,FALSE))))</f>
        <v/>
      </c>
      <c r="V168" s="349"/>
      <c r="W168" s="245"/>
      <c r="X168" s="343" t="str">
        <f t="shared" si="30"/>
        <v/>
      </c>
      <c r="Y168" s="536"/>
      <c r="Z168" s="481" t="str">
        <f>IF(OR(F168="",G168=""),"",IF(OR(F168="A",F168="HG",Y168=""),"0",-VLOOKUP(Y168,'Tab 4+5 DüV+Abfuhr_G'!A:N,6,FALSE)))</f>
        <v/>
      </c>
      <c r="AA168" s="305"/>
      <c r="AB168" s="304" t="str">
        <f t="shared" si="31"/>
        <v/>
      </c>
      <c r="AC168" s="305"/>
      <c r="AD168" s="481" t="str">
        <f>IF(OR(F168="",G168=""),"",IF(OR(AC168="nein",AC168="",Z168="",AA168="ja",Y168="",F168="A",F168="HG",Y168=""),"0",VLOOKUP(Y168,'Tab 4+5 DüV+Abfuhr_G'!A:G,7,FALSE)))</f>
        <v/>
      </c>
      <c r="AE168" s="541"/>
      <c r="AF168" s="472" t="str">
        <f>IF(OR(F168="",G168=""),"",IF(OR(F168="",G168="",AE168=""),0,IF(AND(F168="G",Y168=""),-VLOOKUP(AE168,'Tab 7 DüV_A-VF'!A:B,2,FALSE),IF(OR(F168="A",F168="HG"),-VLOOKUP(AE168,'Tab 7 DüV_A-VF'!A:B,2,FALSE),0))))</f>
        <v/>
      </c>
      <c r="AG168" s="538"/>
      <c r="AH168" s="475" t="str">
        <f>IF(OR(F168="",G168=""),"",IF(OR(F168="",G168="",AG168=""),0,IF(AND(F168="G",Y168=""),-VLOOKUP(AG168,'Tab 7 DüV_A-ZF'!A:B,2,FALSE),IF(OR(F168="A",F168="HG"),-VLOOKUP(AG168,'Tab 7 DüV_A-ZF'!A:B,2,FALSE),0))))</f>
        <v/>
      </c>
      <c r="AI168" s="348" t="str">
        <f>IF(OR(F168="",G168=""),"",IF('N-Abschlag org. Düngung'!AJ168="",0,'N-Abschlag org. Düngung'!AJ168))</f>
        <v/>
      </c>
      <c r="AJ168" s="329" t="str">
        <f t="shared" si="32"/>
        <v/>
      </c>
      <c r="AK168" s="409" t="str">
        <f t="shared" si="33"/>
        <v/>
      </c>
      <c r="AL168" s="927" t="str">
        <f t="shared" si="34"/>
        <v/>
      </c>
      <c r="AM168" s="237"/>
      <c r="AN168" s="539" t="str">
        <f t="shared" si="35"/>
        <v/>
      </c>
      <c r="AO168" s="276"/>
      <c r="AP168" s="316"/>
      <c r="AQ168" s="316"/>
      <c r="AR168" s="234"/>
      <c r="AS168" s="234"/>
      <c r="AT168" s="234"/>
      <c r="AU168" s="234"/>
      <c r="AW168" s="235"/>
      <c r="BF168" s="235"/>
      <c r="BN168" s="235"/>
    </row>
    <row r="169" spans="1:66" s="145" customFormat="1">
      <c r="A169" s="283"/>
      <c r="B169" s="216"/>
      <c r="C169" s="287" t="str">
        <f>IF(B169="","",VLOOKUP(B169,Schlagliste!B:D,2,FALSE))</f>
        <v/>
      </c>
      <c r="D169" s="286" t="str">
        <f>IF(B169="","",VLOOKUP(B169,Schlagliste!B:D,3,FALSE))</f>
        <v/>
      </c>
      <c r="E169" s="501" t="str">
        <f>IF(B169="","",VLOOKUP(B169,Schlagliste!B:E,4,FALSE))</f>
        <v/>
      </c>
      <c r="F169" s="236"/>
      <c r="G169" s="217"/>
      <c r="H169" s="477" t="str">
        <f>IF(OR(G169="",F169=""),"",IF(AND(C169="ja",LEFT(G169,5)="ZF n."),0,(IF(F169="G",VLOOKUP(G169,'Tab 4+5 DüV+Abfuhr_G'!A:C,3,FALSE),IF(F169="A",VLOOKUP(G169,'Tab 2+3 DüV_A'!A:C,3,FALSE),VLOOKUP(G169,'H&amp;G LfL'!B:U,9,FALSE))))))</f>
        <v/>
      </c>
      <c r="I169" s="243" t="str">
        <f>IF(OR(F169="",G169=""),"",IF(F169="G",VLOOKUP(G169,'Tab 4+5 DüV+Abfuhr_G'!A:D,4,FALSE),IF(F169="A",VLOOKUP(G169,'Tab 2+3 DüV_A'!A:D,4,FALSE),VLOOKUP(G169,'H&amp;G LfL'!B:U,10,FALSE))))</f>
        <v/>
      </c>
      <c r="J169" s="341" t="str">
        <f>IF(OR(F169="",G169=""),"",IF(F169="G",VLOOKUP(G169,'Tab 4+5 DüV+Abfuhr_G'!A:B,2,FALSE),IF(F169="A",VLOOKUP(G169,'Tab 2+3 DüV_A'!A:B,2,FALSE),VLOOKUP(G169,'H&amp;G LfL'!B:X,2,FALSE))))</f>
        <v/>
      </c>
      <c r="K169" s="237"/>
      <c r="L169" s="918" t="str">
        <f t="shared" si="27"/>
        <v/>
      </c>
      <c r="M169" s="919" t="str">
        <f t="shared" si="28"/>
        <v/>
      </c>
      <c r="N169" s="919" t="str">
        <f>IF(OR(F169="",G169=""),"",IF(OR(F169="G",F169="HG"),"",IF(F169="A",VLOOKUP(G169,'Tab 2+3 DüV_A'!A:H,6,FALSE),VLOOKUP(G169,'H&amp;G LfL'!B:U,13,FALSE))))</f>
        <v/>
      </c>
      <c r="O169" s="919" t="str">
        <f>IF(OR(F169="",G169=""),"",IF(F169="G",VLOOKUP(G169,'Tab 4+5 DüV+Abfuhr_G'!A:J,8,FALSE),IF(F169="HG",VLOOKUP(G169,'H&amp;G LfL'!B:U,14,FALSE),"")))</f>
        <v/>
      </c>
      <c r="P169" s="919" t="str">
        <f>IF(OR(F169="",G169=""),"",IF(F169="G",VLOOKUP(G169,'Tab 4+5 DüV+Abfuhr_G'!A:J,9,FALSE),IF(F169="A",VLOOKUP(G169,'Tab 2+3 DüV_A'!A:H,7,FALSE),VLOOKUP(G169,'H&amp;G LfL'!B:U,15,FALSE))))</f>
        <v/>
      </c>
      <c r="Q169" s="921" t="str">
        <f>IF(OR(F169="",G169=""),"",IF(F169="G",VLOOKUP(G169,'Tab 4+5 DüV+Abfuhr_G'!A:J,10,FALSE),IF(F169="A",VLOOKUP(G169,'Tab 2+3 DüV_A'!A:H,8,FALSE),VLOOKUP(G169,'H&amp;G LfL'!B:U,16,FALSE))))</f>
        <v/>
      </c>
      <c r="R169" s="382" t="str">
        <f t="shared" si="29"/>
        <v/>
      </c>
      <c r="S169" s="342"/>
      <c r="T169" s="472" t="str">
        <f>IF(OR(F169="",G169=""),"",IF(OR(S169="",S169="nein",F169="A",F169="HG"),"0",VLOOKUP(S169,Verfrühung!A:B,2,FALSE)))</f>
        <v/>
      </c>
      <c r="U169" s="473" t="str">
        <f>IF(OR(F169="",G169=""),"",IF(F169="G",VLOOKUP(G169,'Tab 4+5 DüV+Abfuhr_G'!A:E,5,FALSE),IF(F169="A",VLOOKUP(G169,'Tab 2+3 DüV_A'!A:L,5,FALSE),VLOOKUP(G169,'H&amp;G LfL'!B:U,11,FALSE))))</f>
        <v/>
      </c>
      <c r="V169" s="349"/>
      <c r="W169" s="245"/>
      <c r="X169" s="343" t="str">
        <f t="shared" si="30"/>
        <v/>
      </c>
      <c r="Y169" s="536"/>
      <c r="Z169" s="481" t="str">
        <f>IF(OR(F169="",G169=""),"",IF(OR(F169="A",F169="HG",Y169=""),"0",-VLOOKUP(Y169,'Tab 4+5 DüV+Abfuhr_G'!A:N,6,FALSE)))</f>
        <v/>
      </c>
      <c r="AA169" s="305"/>
      <c r="AB169" s="304" t="str">
        <f t="shared" si="31"/>
        <v/>
      </c>
      <c r="AC169" s="305"/>
      <c r="AD169" s="481" t="str">
        <f>IF(OR(F169="",G169=""),"",IF(OR(AC169="nein",AC169="",Z169="",AA169="ja",Y169="",F169="A",F169="HG",Y169=""),"0",VLOOKUP(Y169,'Tab 4+5 DüV+Abfuhr_G'!A:G,7,FALSE)))</f>
        <v/>
      </c>
      <c r="AE169" s="541"/>
      <c r="AF169" s="472" t="str">
        <f>IF(OR(F169="",G169=""),"",IF(OR(F169="",G169="",AE169=""),0,IF(AND(F169="G",Y169=""),-VLOOKUP(AE169,'Tab 7 DüV_A-VF'!A:B,2,FALSE),IF(OR(F169="A",F169="HG"),-VLOOKUP(AE169,'Tab 7 DüV_A-VF'!A:B,2,FALSE),0))))</f>
        <v/>
      </c>
      <c r="AG169" s="538"/>
      <c r="AH169" s="475" t="str">
        <f>IF(OR(F169="",G169=""),"",IF(OR(F169="",G169="",AG169=""),0,IF(AND(F169="G",Y169=""),-VLOOKUP(AG169,'Tab 7 DüV_A-ZF'!A:B,2,FALSE),IF(OR(F169="A",F169="HG"),-VLOOKUP(AG169,'Tab 7 DüV_A-ZF'!A:B,2,FALSE),0))))</f>
        <v/>
      </c>
      <c r="AI169" s="348" t="str">
        <f>IF(OR(F169="",G169=""),"",IF('N-Abschlag org. Düngung'!AJ169="",0,'N-Abschlag org. Düngung'!AJ169))</f>
        <v/>
      </c>
      <c r="AJ169" s="329" t="str">
        <f t="shared" si="32"/>
        <v/>
      </c>
      <c r="AK169" s="409" t="str">
        <f t="shared" si="33"/>
        <v/>
      </c>
      <c r="AL169" s="927" t="str">
        <f t="shared" si="34"/>
        <v/>
      </c>
      <c r="AM169" s="237"/>
      <c r="AN169" s="539" t="str">
        <f t="shared" si="35"/>
        <v/>
      </c>
      <c r="AO169" s="276"/>
      <c r="AP169" s="316"/>
      <c r="AQ169" s="316"/>
      <c r="AR169" s="234"/>
      <c r="AS169" s="234"/>
      <c r="AT169" s="234"/>
      <c r="AU169" s="234"/>
      <c r="AW169" s="235"/>
      <c r="BF169" s="235"/>
      <c r="BN169" s="235"/>
    </row>
    <row r="170" spans="1:66" s="145" customFormat="1">
      <c r="A170" s="283"/>
      <c r="B170" s="216"/>
      <c r="C170" s="287" t="str">
        <f>IF(B170="","",VLOOKUP(B170,Schlagliste!B:D,2,FALSE))</f>
        <v/>
      </c>
      <c r="D170" s="286" t="str">
        <f>IF(B170="","",VLOOKUP(B170,Schlagliste!B:D,3,FALSE))</f>
        <v/>
      </c>
      <c r="E170" s="501" t="str">
        <f>IF(B170="","",VLOOKUP(B170,Schlagliste!B:E,4,FALSE))</f>
        <v/>
      </c>
      <c r="F170" s="236"/>
      <c r="G170" s="217"/>
      <c r="H170" s="477" t="str">
        <f>IF(OR(G170="",F170=""),"",IF(AND(C170="ja",LEFT(G170,5)="ZF n."),0,(IF(F170="G",VLOOKUP(G170,'Tab 4+5 DüV+Abfuhr_G'!A:C,3,FALSE),IF(F170="A",VLOOKUP(G170,'Tab 2+3 DüV_A'!A:C,3,FALSE),VLOOKUP(G170,'H&amp;G LfL'!B:U,9,FALSE))))))</f>
        <v/>
      </c>
      <c r="I170" s="243" t="str">
        <f>IF(OR(F170="",G170=""),"",IF(F170="G",VLOOKUP(G170,'Tab 4+5 DüV+Abfuhr_G'!A:D,4,FALSE),IF(F170="A",VLOOKUP(G170,'Tab 2+3 DüV_A'!A:D,4,FALSE),VLOOKUP(G170,'H&amp;G LfL'!B:U,10,FALSE))))</f>
        <v/>
      </c>
      <c r="J170" s="341" t="str">
        <f>IF(OR(F170="",G170=""),"",IF(F170="G",VLOOKUP(G170,'Tab 4+5 DüV+Abfuhr_G'!A:B,2,FALSE),IF(F170="A",VLOOKUP(G170,'Tab 2+3 DüV_A'!A:B,2,FALSE),VLOOKUP(G170,'H&amp;G LfL'!B:X,2,FALSE))))</f>
        <v/>
      </c>
      <c r="K170" s="237"/>
      <c r="L170" s="918" t="str">
        <f t="shared" si="27"/>
        <v/>
      </c>
      <c r="M170" s="919" t="str">
        <f t="shared" si="28"/>
        <v/>
      </c>
      <c r="N170" s="919" t="str">
        <f>IF(OR(F170="",G170=""),"",IF(OR(F170="G",F170="HG"),"",IF(F170="A",VLOOKUP(G170,'Tab 2+3 DüV_A'!A:H,6,FALSE),VLOOKUP(G170,'H&amp;G LfL'!B:U,13,FALSE))))</f>
        <v/>
      </c>
      <c r="O170" s="919" t="str">
        <f>IF(OR(F170="",G170=""),"",IF(F170="G",VLOOKUP(G170,'Tab 4+5 DüV+Abfuhr_G'!A:J,8,FALSE),IF(F170="HG",VLOOKUP(G170,'H&amp;G LfL'!B:U,14,FALSE),"")))</f>
        <v/>
      </c>
      <c r="P170" s="919" t="str">
        <f>IF(OR(F170="",G170=""),"",IF(F170="G",VLOOKUP(G170,'Tab 4+5 DüV+Abfuhr_G'!A:J,9,FALSE),IF(F170="A",VLOOKUP(G170,'Tab 2+3 DüV_A'!A:H,7,FALSE),VLOOKUP(G170,'H&amp;G LfL'!B:U,15,FALSE))))</f>
        <v/>
      </c>
      <c r="Q170" s="921" t="str">
        <f>IF(OR(F170="",G170=""),"",IF(F170="G",VLOOKUP(G170,'Tab 4+5 DüV+Abfuhr_G'!A:J,10,FALSE),IF(F170="A",VLOOKUP(G170,'Tab 2+3 DüV_A'!A:H,8,FALSE),VLOOKUP(G170,'H&amp;G LfL'!B:U,16,FALSE))))</f>
        <v/>
      </c>
      <c r="R170" s="382" t="str">
        <f t="shared" si="29"/>
        <v/>
      </c>
      <c r="S170" s="342"/>
      <c r="T170" s="472" t="str">
        <f>IF(OR(F170="",G170=""),"",IF(OR(S170="",S170="nein",F170="A",F170="HG"),"0",VLOOKUP(S170,Verfrühung!A:B,2,FALSE)))</f>
        <v/>
      </c>
      <c r="U170" s="473" t="str">
        <f>IF(OR(F170="",G170=""),"",IF(F170="G",VLOOKUP(G170,'Tab 4+5 DüV+Abfuhr_G'!A:E,5,FALSE),IF(F170="A",VLOOKUP(G170,'Tab 2+3 DüV_A'!A:L,5,FALSE),VLOOKUP(G170,'H&amp;G LfL'!B:U,11,FALSE))))</f>
        <v/>
      </c>
      <c r="V170" s="349"/>
      <c r="W170" s="245"/>
      <c r="X170" s="343" t="str">
        <f t="shared" si="30"/>
        <v/>
      </c>
      <c r="Y170" s="536"/>
      <c r="Z170" s="481" t="str">
        <f>IF(OR(F170="",G170=""),"",IF(OR(F170="A",F170="HG",Y170=""),"0",-VLOOKUP(Y170,'Tab 4+5 DüV+Abfuhr_G'!A:N,6,FALSE)))</f>
        <v/>
      </c>
      <c r="AA170" s="305"/>
      <c r="AB170" s="304" t="str">
        <f t="shared" si="31"/>
        <v/>
      </c>
      <c r="AC170" s="305"/>
      <c r="AD170" s="481" t="str">
        <f>IF(OR(F170="",G170=""),"",IF(OR(AC170="nein",AC170="",Z170="",AA170="ja",Y170="",F170="A",F170="HG",Y170=""),"0",VLOOKUP(Y170,'Tab 4+5 DüV+Abfuhr_G'!A:G,7,FALSE)))</f>
        <v/>
      </c>
      <c r="AE170" s="541"/>
      <c r="AF170" s="472" t="str">
        <f>IF(OR(F170="",G170=""),"",IF(OR(F170="",G170="",AE170=""),0,IF(AND(F170="G",Y170=""),-VLOOKUP(AE170,'Tab 7 DüV_A-VF'!A:B,2,FALSE),IF(OR(F170="A",F170="HG"),-VLOOKUP(AE170,'Tab 7 DüV_A-VF'!A:B,2,FALSE),0))))</f>
        <v/>
      </c>
      <c r="AG170" s="538"/>
      <c r="AH170" s="475" t="str">
        <f>IF(OR(F170="",G170=""),"",IF(OR(F170="",G170="",AG170=""),0,IF(AND(F170="G",Y170=""),-VLOOKUP(AG170,'Tab 7 DüV_A-ZF'!A:B,2,FALSE),IF(OR(F170="A",F170="HG"),-VLOOKUP(AG170,'Tab 7 DüV_A-ZF'!A:B,2,FALSE),0))))</f>
        <v/>
      </c>
      <c r="AI170" s="348" t="str">
        <f>IF(OR(F170="",G170=""),"",IF('N-Abschlag org. Düngung'!AJ170="",0,'N-Abschlag org. Düngung'!AJ170))</f>
        <v/>
      </c>
      <c r="AJ170" s="329" t="str">
        <f t="shared" si="32"/>
        <v/>
      </c>
      <c r="AK170" s="409" t="str">
        <f t="shared" si="33"/>
        <v/>
      </c>
      <c r="AL170" s="927" t="str">
        <f t="shared" si="34"/>
        <v/>
      </c>
      <c r="AM170" s="237"/>
      <c r="AN170" s="539" t="str">
        <f t="shared" si="35"/>
        <v/>
      </c>
      <c r="AO170" s="276"/>
      <c r="AP170" s="316"/>
      <c r="AQ170" s="316"/>
      <c r="AR170" s="234"/>
      <c r="AS170" s="234"/>
      <c r="AT170" s="234"/>
      <c r="AU170" s="234"/>
      <c r="AW170" s="235"/>
      <c r="BF170" s="235"/>
      <c r="BN170" s="235"/>
    </row>
    <row r="171" spans="1:66" s="145" customFormat="1">
      <c r="A171" s="283"/>
      <c r="B171" s="216"/>
      <c r="C171" s="287" t="str">
        <f>IF(B171="","",VLOOKUP(B171,Schlagliste!B:D,2,FALSE))</f>
        <v/>
      </c>
      <c r="D171" s="286" t="str">
        <f>IF(B171="","",VLOOKUP(B171,Schlagliste!B:D,3,FALSE))</f>
        <v/>
      </c>
      <c r="E171" s="501" t="str">
        <f>IF(B171="","",VLOOKUP(B171,Schlagliste!B:E,4,FALSE))</f>
        <v/>
      </c>
      <c r="F171" s="236"/>
      <c r="G171" s="217"/>
      <c r="H171" s="477" t="str">
        <f>IF(OR(G171="",F171=""),"",IF(AND(C171="ja",LEFT(G171,5)="ZF n."),0,(IF(F171="G",VLOOKUP(G171,'Tab 4+5 DüV+Abfuhr_G'!A:C,3,FALSE),IF(F171="A",VLOOKUP(G171,'Tab 2+3 DüV_A'!A:C,3,FALSE),VLOOKUP(G171,'H&amp;G LfL'!B:U,9,FALSE))))))</f>
        <v/>
      </c>
      <c r="I171" s="243" t="str">
        <f>IF(OR(F171="",G171=""),"",IF(F171="G",VLOOKUP(G171,'Tab 4+5 DüV+Abfuhr_G'!A:D,4,FALSE),IF(F171="A",VLOOKUP(G171,'Tab 2+3 DüV_A'!A:D,4,FALSE),VLOOKUP(G171,'H&amp;G LfL'!B:U,10,FALSE))))</f>
        <v/>
      </c>
      <c r="J171" s="341" t="str">
        <f>IF(OR(F171="",G171=""),"",IF(F171="G",VLOOKUP(G171,'Tab 4+5 DüV+Abfuhr_G'!A:B,2,FALSE),IF(F171="A",VLOOKUP(G171,'Tab 2+3 DüV_A'!A:B,2,FALSE),VLOOKUP(G171,'H&amp;G LfL'!B:X,2,FALSE))))</f>
        <v/>
      </c>
      <c r="K171" s="237"/>
      <c r="L171" s="918" t="str">
        <f t="shared" si="27"/>
        <v/>
      </c>
      <c r="M171" s="919" t="str">
        <f t="shared" si="28"/>
        <v/>
      </c>
      <c r="N171" s="919" t="str">
        <f>IF(OR(F171="",G171=""),"",IF(OR(F171="G",F171="HG"),"",IF(F171="A",VLOOKUP(G171,'Tab 2+3 DüV_A'!A:H,6,FALSE),VLOOKUP(G171,'H&amp;G LfL'!B:U,13,FALSE))))</f>
        <v/>
      </c>
      <c r="O171" s="919" t="str">
        <f>IF(OR(F171="",G171=""),"",IF(F171="G",VLOOKUP(G171,'Tab 4+5 DüV+Abfuhr_G'!A:J,8,FALSE),IF(F171="HG",VLOOKUP(G171,'H&amp;G LfL'!B:U,14,FALSE),"")))</f>
        <v/>
      </c>
      <c r="P171" s="919" t="str">
        <f>IF(OR(F171="",G171=""),"",IF(F171="G",VLOOKUP(G171,'Tab 4+5 DüV+Abfuhr_G'!A:J,9,FALSE),IF(F171="A",VLOOKUP(G171,'Tab 2+3 DüV_A'!A:H,7,FALSE),VLOOKUP(G171,'H&amp;G LfL'!B:U,15,FALSE))))</f>
        <v/>
      </c>
      <c r="Q171" s="921" t="str">
        <f>IF(OR(F171="",G171=""),"",IF(F171="G",VLOOKUP(G171,'Tab 4+5 DüV+Abfuhr_G'!A:J,10,FALSE),IF(F171="A",VLOOKUP(G171,'Tab 2+3 DüV_A'!A:H,8,FALSE),VLOOKUP(G171,'H&amp;G LfL'!B:U,16,FALSE))))</f>
        <v/>
      </c>
      <c r="R171" s="382" t="str">
        <f t="shared" si="29"/>
        <v/>
      </c>
      <c r="S171" s="342"/>
      <c r="T171" s="472" t="str">
        <f>IF(OR(F171="",G171=""),"",IF(OR(S171="",S171="nein",F171="A",F171="HG"),"0",VLOOKUP(S171,Verfrühung!A:B,2,FALSE)))</f>
        <v/>
      </c>
      <c r="U171" s="473" t="str">
        <f>IF(OR(F171="",G171=""),"",IF(F171="G",VLOOKUP(G171,'Tab 4+5 DüV+Abfuhr_G'!A:E,5,FALSE),IF(F171="A",VLOOKUP(G171,'Tab 2+3 DüV_A'!A:L,5,FALSE),VLOOKUP(G171,'H&amp;G LfL'!B:U,11,FALSE))))</f>
        <v/>
      </c>
      <c r="V171" s="349"/>
      <c r="W171" s="245"/>
      <c r="X171" s="343" t="str">
        <f t="shared" si="30"/>
        <v/>
      </c>
      <c r="Y171" s="536"/>
      <c r="Z171" s="481" t="str">
        <f>IF(OR(F171="",G171=""),"",IF(OR(F171="A",F171="HG",Y171=""),"0",-VLOOKUP(Y171,'Tab 4+5 DüV+Abfuhr_G'!A:N,6,FALSE)))</f>
        <v/>
      </c>
      <c r="AA171" s="305"/>
      <c r="AB171" s="304" t="str">
        <f t="shared" si="31"/>
        <v/>
      </c>
      <c r="AC171" s="305"/>
      <c r="AD171" s="481" t="str">
        <f>IF(OR(F171="",G171=""),"",IF(OR(AC171="nein",AC171="",Z171="",AA171="ja",Y171="",F171="A",F171="HG",Y171=""),"0",VLOOKUP(Y171,'Tab 4+5 DüV+Abfuhr_G'!A:G,7,FALSE)))</f>
        <v/>
      </c>
      <c r="AE171" s="541"/>
      <c r="AF171" s="472" t="str">
        <f>IF(OR(F171="",G171=""),"",IF(OR(F171="",G171="",AE171=""),0,IF(AND(F171="G",Y171=""),-VLOOKUP(AE171,'Tab 7 DüV_A-VF'!A:B,2,FALSE),IF(OR(F171="A",F171="HG"),-VLOOKUP(AE171,'Tab 7 DüV_A-VF'!A:B,2,FALSE),0))))</f>
        <v/>
      </c>
      <c r="AG171" s="538"/>
      <c r="AH171" s="475" t="str">
        <f>IF(OR(F171="",G171=""),"",IF(OR(F171="",G171="",AG171=""),0,IF(AND(F171="G",Y171=""),-VLOOKUP(AG171,'Tab 7 DüV_A-ZF'!A:B,2,FALSE),IF(OR(F171="A",F171="HG"),-VLOOKUP(AG171,'Tab 7 DüV_A-ZF'!A:B,2,FALSE),0))))</f>
        <v/>
      </c>
      <c r="AI171" s="348" t="str">
        <f>IF(OR(F171="",G171=""),"",IF('N-Abschlag org. Düngung'!AJ171="",0,'N-Abschlag org. Düngung'!AJ171))</f>
        <v/>
      </c>
      <c r="AJ171" s="329" t="str">
        <f t="shared" si="32"/>
        <v/>
      </c>
      <c r="AK171" s="409" t="str">
        <f t="shared" si="33"/>
        <v/>
      </c>
      <c r="AL171" s="927" t="str">
        <f t="shared" si="34"/>
        <v/>
      </c>
      <c r="AM171" s="237"/>
      <c r="AN171" s="539" t="str">
        <f t="shared" si="35"/>
        <v/>
      </c>
      <c r="AO171" s="276"/>
      <c r="AP171" s="316"/>
      <c r="AQ171" s="316"/>
      <c r="AR171" s="234"/>
      <c r="AS171" s="234"/>
      <c r="AT171" s="234"/>
      <c r="AU171" s="234"/>
      <c r="AW171" s="235"/>
      <c r="BF171" s="235"/>
      <c r="BN171" s="235"/>
    </row>
    <row r="172" spans="1:66" s="145" customFormat="1">
      <c r="A172" s="283"/>
      <c r="B172" s="216"/>
      <c r="C172" s="287" t="str">
        <f>IF(B172="","",VLOOKUP(B172,Schlagliste!B:D,2,FALSE))</f>
        <v/>
      </c>
      <c r="D172" s="286" t="str">
        <f>IF(B172="","",VLOOKUP(B172,Schlagliste!B:D,3,FALSE))</f>
        <v/>
      </c>
      <c r="E172" s="501" t="str">
        <f>IF(B172="","",VLOOKUP(B172,Schlagliste!B:E,4,FALSE))</f>
        <v/>
      </c>
      <c r="F172" s="236"/>
      <c r="G172" s="217"/>
      <c r="H172" s="477" t="str">
        <f>IF(OR(G172="",F172=""),"",IF(AND(C172="ja",LEFT(G172,5)="ZF n."),0,(IF(F172="G",VLOOKUP(G172,'Tab 4+5 DüV+Abfuhr_G'!A:C,3,FALSE),IF(F172="A",VLOOKUP(G172,'Tab 2+3 DüV_A'!A:C,3,FALSE),VLOOKUP(G172,'H&amp;G LfL'!B:U,9,FALSE))))))</f>
        <v/>
      </c>
      <c r="I172" s="243" t="str">
        <f>IF(OR(F172="",G172=""),"",IF(F172="G",VLOOKUP(G172,'Tab 4+5 DüV+Abfuhr_G'!A:D,4,FALSE),IF(F172="A",VLOOKUP(G172,'Tab 2+3 DüV_A'!A:D,4,FALSE),VLOOKUP(G172,'H&amp;G LfL'!B:U,10,FALSE))))</f>
        <v/>
      </c>
      <c r="J172" s="341" t="str">
        <f>IF(OR(F172="",G172=""),"",IF(F172="G",VLOOKUP(G172,'Tab 4+5 DüV+Abfuhr_G'!A:B,2,FALSE),IF(F172="A",VLOOKUP(G172,'Tab 2+3 DüV_A'!A:B,2,FALSE),VLOOKUP(G172,'H&amp;G LfL'!B:X,2,FALSE))))</f>
        <v/>
      </c>
      <c r="K172" s="237"/>
      <c r="L172" s="918" t="str">
        <f t="shared" si="27"/>
        <v/>
      </c>
      <c r="M172" s="919" t="str">
        <f t="shared" si="28"/>
        <v/>
      </c>
      <c r="N172" s="919" t="str">
        <f>IF(OR(F172="",G172=""),"",IF(OR(F172="G",F172="HG"),"",IF(F172="A",VLOOKUP(G172,'Tab 2+3 DüV_A'!A:H,6,FALSE),VLOOKUP(G172,'H&amp;G LfL'!B:U,13,FALSE))))</f>
        <v/>
      </c>
      <c r="O172" s="919" t="str">
        <f>IF(OR(F172="",G172=""),"",IF(F172="G",VLOOKUP(G172,'Tab 4+5 DüV+Abfuhr_G'!A:J,8,FALSE),IF(F172="HG",VLOOKUP(G172,'H&amp;G LfL'!B:U,14,FALSE),"")))</f>
        <v/>
      </c>
      <c r="P172" s="919" t="str">
        <f>IF(OR(F172="",G172=""),"",IF(F172="G",VLOOKUP(G172,'Tab 4+5 DüV+Abfuhr_G'!A:J,9,FALSE),IF(F172="A",VLOOKUP(G172,'Tab 2+3 DüV_A'!A:H,7,FALSE),VLOOKUP(G172,'H&amp;G LfL'!B:U,15,FALSE))))</f>
        <v/>
      </c>
      <c r="Q172" s="921" t="str">
        <f>IF(OR(F172="",G172=""),"",IF(F172="G",VLOOKUP(G172,'Tab 4+5 DüV+Abfuhr_G'!A:J,10,FALSE),IF(F172="A",VLOOKUP(G172,'Tab 2+3 DüV_A'!A:H,8,FALSE),VLOOKUP(G172,'H&amp;G LfL'!B:U,16,FALSE))))</f>
        <v/>
      </c>
      <c r="R172" s="382" t="str">
        <f t="shared" si="29"/>
        <v/>
      </c>
      <c r="S172" s="342"/>
      <c r="T172" s="472" t="str">
        <f>IF(OR(F172="",G172=""),"",IF(OR(S172="",S172="nein",F172="A",F172="HG"),"0",VLOOKUP(S172,Verfrühung!A:B,2,FALSE)))</f>
        <v/>
      </c>
      <c r="U172" s="473" t="str">
        <f>IF(OR(F172="",G172=""),"",IF(F172="G",VLOOKUP(G172,'Tab 4+5 DüV+Abfuhr_G'!A:E,5,FALSE),IF(F172="A",VLOOKUP(G172,'Tab 2+3 DüV_A'!A:L,5,FALSE),VLOOKUP(G172,'H&amp;G LfL'!B:U,11,FALSE))))</f>
        <v/>
      </c>
      <c r="V172" s="349"/>
      <c r="W172" s="245"/>
      <c r="X172" s="343" t="str">
        <f t="shared" si="30"/>
        <v/>
      </c>
      <c r="Y172" s="536"/>
      <c r="Z172" s="481" t="str">
        <f>IF(OR(F172="",G172=""),"",IF(OR(F172="A",F172="HG",Y172=""),"0",-VLOOKUP(Y172,'Tab 4+5 DüV+Abfuhr_G'!A:N,6,FALSE)))</f>
        <v/>
      </c>
      <c r="AA172" s="305"/>
      <c r="AB172" s="304" t="str">
        <f t="shared" si="31"/>
        <v/>
      </c>
      <c r="AC172" s="305"/>
      <c r="AD172" s="481" t="str">
        <f>IF(OR(F172="",G172=""),"",IF(OR(AC172="nein",AC172="",Z172="",AA172="ja",Y172="",F172="A",F172="HG",Y172=""),"0",VLOOKUP(Y172,'Tab 4+5 DüV+Abfuhr_G'!A:G,7,FALSE)))</f>
        <v/>
      </c>
      <c r="AE172" s="541"/>
      <c r="AF172" s="472" t="str">
        <f>IF(OR(F172="",G172=""),"",IF(OR(F172="",G172="",AE172=""),0,IF(AND(F172="G",Y172=""),-VLOOKUP(AE172,'Tab 7 DüV_A-VF'!A:B,2,FALSE),IF(OR(F172="A",F172="HG"),-VLOOKUP(AE172,'Tab 7 DüV_A-VF'!A:B,2,FALSE),0))))</f>
        <v/>
      </c>
      <c r="AG172" s="538"/>
      <c r="AH172" s="475" t="str">
        <f>IF(OR(F172="",G172=""),"",IF(OR(F172="",G172="",AG172=""),0,IF(AND(F172="G",Y172=""),-VLOOKUP(AG172,'Tab 7 DüV_A-ZF'!A:B,2,FALSE),IF(OR(F172="A",F172="HG"),-VLOOKUP(AG172,'Tab 7 DüV_A-ZF'!A:B,2,FALSE),0))))</f>
        <v/>
      </c>
      <c r="AI172" s="348" t="str">
        <f>IF(OR(F172="",G172=""),"",IF('N-Abschlag org. Düngung'!AJ172="",0,'N-Abschlag org. Düngung'!AJ172))</f>
        <v/>
      </c>
      <c r="AJ172" s="329" t="str">
        <f t="shared" si="32"/>
        <v/>
      </c>
      <c r="AK172" s="409" t="str">
        <f t="shared" si="33"/>
        <v/>
      </c>
      <c r="AL172" s="927" t="str">
        <f t="shared" si="34"/>
        <v/>
      </c>
      <c r="AM172" s="237"/>
      <c r="AN172" s="539" t="str">
        <f t="shared" si="35"/>
        <v/>
      </c>
      <c r="AO172" s="276"/>
      <c r="AP172" s="316"/>
      <c r="AQ172" s="316"/>
      <c r="AR172" s="234"/>
      <c r="AS172" s="234"/>
      <c r="AT172" s="234"/>
      <c r="AU172" s="234"/>
      <c r="AW172" s="235"/>
      <c r="BF172" s="235"/>
      <c r="BN172" s="235"/>
    </row>
    <row r="173" spans="1:66" s="145" customFormat="1">
      <c r="A173" s="283"/>
      <c r="B173" s="216"/>
      <c r="C173" s="287" t="str">
        <f>IF(B173="","",VLOOKUP(B173,Schlagliste!B:D,2,FALSE))</f>
        <v/>
      </c>
      <c r="D173" s="286" t="str">
        <f>IF(B173="","",VLOOKUP(B173,Schlagliste!B:D,3,FALSE))</f>
        <v/>
      </c>
      <c r="E173" s="501" t="str">
        <f>IF(B173="","",VLOOKUP(B173,Schlagliste!B:E,4,FALSE))</f>
        <v/>
      </c>
      <c r="F173" s="236"/>
      <c r="G173" s="217"/>
      <c r="H173" s="477" t="str">
        <f>IF(OR(G173="",F173=""),"",IF(AND(C173="ja",LEFT(G173,5)="ZF n."),0,(IF(F173="G",VLOOKUP(G173,'Tab 4+5 DüV+Abfuhr_G'!A:C,3,FALSE),IF(F173="A",VLOOKUP(G173,'Tab 2+3 DüV_A'!A:C,3,FALSE),VLOOKUP(G173,'H&amp;G LfL'!B:U,9,FALSE))))))</f>
        <v/>
      </c>
      <c r="I173" s="243" t="str">
        <f>IF(OR(F173="",G173=""),"",IF(F173="G",VLOOKUP(G173,'Tab 4+5 DüV+Abfuhr_G'!A:D,4,FALSE),IF(F173="A",VLOOKUP(G173,'Tab 2+3 DüV_A'!A:D,4,FALSE),VLOOKUP(G173,'H&amp;G LfL'!B:U,10,FALSE))))</f>
        <v/>
      </c>
      <c r="J173" s="341" t="str">
        <f>IF(OR(F173="",G173=""),"",IF(F173="G",VLOOKUP(G173,'Tab 4+5 DüV+Abfuhr_G'!A:B,2,FALSE),IF(F173="A",VLOOKUP(G173,'Tab 2+3 DüV_A'!A:B,2,FALSE),VLOOKUP(G173,'H&amp;G LfL'!B:X,2,FALSE))))</f>
        <v/>
      </c>
      <c r="K173" s="237"/>
      <c r="L173" s="918" t="str">
        <f t="shared" si="27"/>
        <v/>
      </c>
      <c r="M173" s="919" t="str">
        <f t="shared" si="28"/>
        <v/>
      </c>
      <c r="N173" s="919" t="str">
        <f>IF(OR(F173="",G173=""),"",IF(OR(F173="G",F173="HG"),"",IF(F173="A",VLOOKUP(G173,'Tab 2+3 DüV_A'!A:H,6,FALSE),VLOOKUP(G173,'H&amp;G LfL'!B:U,13,FALSE))))</f>
        <v/>
      </c>
      <c r="O173" s="919" t="str">
        <f>IF(OR(F173="",G173=""),"",IF(F173="G",VLOOKUP(G173,'Tab 4+5 DüV+Abfuhr_G'!A:J,8,FALSE),IF(F173="HG",VLOOKUP(G173,'H&amp;G LfL'!B:U,14,FALSE),"")))</f>
        <v/>
      </c>
      <c r="P173" s="919" t="str">
        <f>IF(OR(F173="",G173=""),"",IF(F173="G",VLOOKUP(G173,'Tab 4+5 DüV+Abfuhr_G'!A:J,9,FALSE),IF(F173="A",VLOOKUP(G173,'Tab 2+3 DüV_A'!A:H,7,FALSE),VLOOKUP(G173,'H&amp;G LfL'!B:U,15,FALSE))))</f>
        <v/>
      </c>
      <c r="Q173" s="921" t="str">
        <f>IF(OR(F173="",G173=""),"",IF(F173="G",VLOOKUP(G173,'Tab 4+5 DüV+Abfuhr_G'!A:J,10,FALSE),IF(F173="A",VLOOKUP(G173,'Tab 2+3 DüV_A'!A:H,8,FALSE),VLOOKUP(G173,'H&amp;G LfL'!B:U,16,FALSE))))</f>
        <v/>
      </c>
      <c r="R173" s="382" t="str">
        <f t="shared" si="29"/>
        <v/>
      </c>
      <c r="S173" s="342"/>
      <c r="T173" s="472" t="str">
        <f>IF(OR(F173="",G173=""),"",IF(OR(S173="",S173="nein",F173="A",F173="HG"),"0",VLOOKUP(S173,Verfrühung!A:B,2,FALSE)))</f>
        <v/>
      </c>
      <c r="U173" s="473" t="str">
        <f>IF(OR(F173="",G173=""),"",IF(F173="G",VLOOKUP(G173,'Tab 4+5 DüV+Abfuhr_G'!A:E,5,FALSE),IF(F173="A",VLOOKUP(G173,'Tab 2+3 DüV_A'!A:L,5,FALSE),VLOOKUP(G173,'H&amp;G LfL'!B:U,11,FALSE))))</f>
        <v/>
      </c>
      <c r="V173" s="349"/>
      <c r="W173" s="245"/>
      <c r="X173" s="343" t="str">
        <f t="shared" si="30"/>
        <v/>
      </c>
      <c r="Y173" s="536"/>
      <c r="Z173" s="481" t="str">
        <f>IF(OR(F173="",G173=""),"",IF(OR(F173="A",F173="HG",Y173=""),"0",-VLOOKUP(Y173,'Tab 4+5 DüV+Abfuhr_G'!A:N,6,FALSE)))</f>
        <v/>
      </c>
      <c r="AA173" s="305"/>
      <c r="AB173" s="304" t="str">
        <f t="shared" si="31"/>
        <v/>
      </c>
      <c r="AC173" s="305"/>
      <c r="AD173" s="481" t="str">
        <f>IF(OR(F173="",G173=""),"",IF(OR(AC173="nein",AC173="",Z173="",AA173="ja",Y173="",F173="A",F173="HG",Y173=""),"0",VLOOKUP(Y173,'Tab 4+5 DüV+Abfuhr_G'!A:G,7,FALSE)))</f>
        <v/>
      </c>
      <c r="AE173" s="541"/>
      <c r="AF173" s="472" t="str">
        <f>IF(OR(F173="",G173=""),"",IF(OR(F173="",G173="",AE173=""),0,IF(AND(F173="G",Y173=""),-VLOOKUP(AE173,'Tab 7 DüV_A-VF'!A:B,2,FALSE),IF(OR(F173="A",F173="HG"),-VLOOKUP(AE173,'Tab 7 DüV_A-VF'!A:B,2,FALSE),0))))</f>
        <v/>
      </c>
      <c r="AG173" s="538"/>
      <c r="AH173" s="475" t="str">
        <f>IF(OR(F173="",G173=""),"",IF(OR(F173="",G173="",AG173=""),0,IF(AND(F173="G",Y173=""),-VLOOKUP(AG173,'Tab 7 DüV_A-ZF'!A:B,2,FALSE),IF(OR(F173="A",F173="HG"),-VLOOKUP(AG173,'Tab 7 DüV_A-ZF'!A:B,2,FALSE),0))))</f>
        <v/>
      </c>
      <c r="AI173" s="348" t="str">
        <f>IF(OR(F173="",G173=""),"",IF('N-Abschlag org. Düngung'!AJ173="",0,'N-Abschlag org. Düngung'!AJ173))</f>
        <v/>
      </c>
      <c r="AJ173" s="329" t="str">
        <f t="shared" si="32"/>
        <v/>
      </c>
      <c r="AK173" s="409" t="str">
        <f t="shared" si="33"/>
        <v/>
      </c>
      <c r="AL173" s="927" t="str">
        <f t="shared" si="34"/>
        <v/>
      </c>
      <c r="AM173" s="237"/>
      <c r="AN173" s="539" t="str">
        <f t="shared" si="35"/>
        <v/>
      </c>
      <c r="AO173" s="276"/>
      <c r="AP173" s="316"/>
      <c r="AQ173" s="316"/>
      <c r="AR173" s="234"/>
      <c r="AS173" s="234"/>
      <c r="AT173" s="234"/>
      <c r="AU173" s="234"/>
      <c r="AW173" s="235"/>
      <c r="BF173" s="235"/>
      <c r="BN173" s="235"/>
    </row>
    <row r="174" spans="1:66" s="145" customFormat="1">
      <c r="A174" s="283"/>
      <c r="B174" s="216"/>
      <c r="C174" s="287" t="str">
        <f>IF(B174="","",VLOOKUP(B174,Schlagliste!B:D,2,FALSE))</f>
        <v/>
      </c>
      <c r="D174" s="286" t="str">
        <f>IF(B174="","",VLOOKUP(B174,Schlagliste!B:D,3,FALSE))</f>
        <v/>
      </c>
      <c r="E174" s="501" t="str">
        <f>IF(B174="","",VLOOKUP(B174,Schlagliste!B:E,4,FALSE))</f>
        <v/>
      </c>
      <c r="F174" s="236"/>
      <c r="G174" s="217"/>
      <c r="H174" s="477" t="str">
        <f>IF(OR(G174="",F174=""),"",IF(AND(C174="ja",LEFT(G174,5)="ZF n."),0,(IF(F174="G",VLOOKUP(G174,'Tab 4+5 DüV+Abfuhr_G'!A:C,3,FALSE),IF(F174="A",VLOOKUP(G174,'Tab 2+3 DüV_A'!A:C,3,FALSE),VLOOKUP(G174,'H&amp;G LfL'!B:U,9,FALSE))))))</f>
        <v/>
      </c>
      <c r="I174" s="243" t="str">
        <f>IF(OR(F174="",G174=""),"",IF(F174="G",VLOOKUP(G174,'Tab 4+5 DüV+Abfuhr_G'!A:D,4,FALSE),IF(F174="A",VLOOKUP(G174,'Tab 2+3 DüV_A'!A:D,4,FALSE),VLOOKUP(G174,'H&amp;G LfL'!B:U,10,FALSE))))</f>
        <v/>
      </c>
      <c r="J174" s="341" t="str">
        <f>IF(OR(F174="",G174=""),"",IF(F174="G",VLOOKUP(G174,'Tab 4+5 DüV+Abfuhr_G'!A:B,2,FALSE),IF(F174="A",VLOOKUP(G174,'Tab 2+3 DüV_A'!A:B,2,FALSE),VLOOKUP(G174,'H&amp;G LfL'!B:X,2,FALSE))))</f>
        <v/>
      </c>
      <c r="K174" s="237"/>
      <c r="L174" s="918" t="str">
        <f t="shared" si="27"/>
        <v/>
      </c>
      <c r="M174" s="919" t="str">
        <f t="shared" si="28"/>
        <v/>
      </c>
      <c r="N174" s="919" t="str">
        <f>IF(OR(F174="",G174=""),"",IF(OR(F174="G",F174="HG"),"",IF(F174="A",VLOOKUP(G174,'Tab 2+3 DüV_A'!A:H,6,FALSE),VLOOKUP(G174,'H&amp;G LfL'!B:U,13,FALSE))))</f>
        <v/>
      </c>
      <c r="O174" s="919" t="str">
        <f>IF(OR(F174="",G174=""),"",IF(F174="G",VLOOKUP(G174,'Tab 4+5 DüV+Abfuhr_G'!A:J,8,FALSE),IF(F174="HG",VLOOKUP(G174,'H&amp;G LfL'!B:U,14,FALSE),"")))</f>
        <v/>
      </c>
      <c r="P174" s="919" t="str">
        <f>IF(OR(F174="",G174=""),"",IF(F174="G",VLOOKUP(G174,'Tab 4+5 DüV+Abfuhr_G'!A:J,9,FALSE),IF(F174="A",VLOOKUP(G174,'Tab 2+3 DüV_A'!A:H,7,FALSE),VLOOKUP(G174,'H&amp;G LfL'!B:U,15,FALSE))))</f>
        <v/>
      </c>
      <c r="Q174" s="921" t="str">
        <f>IF(OR(F174="",G174=""),"",IF(F174="G",VLOOKUP(G174,'Tab 4+5 DüV+Abfuhr_G'!A:J,10,FALSE),IF(F174="A",VLOOKUP(G174,'Tab 2+3 DüV_A'!A:H,8,FALSE),VLOOKUP(G174,'H&amp;G LfL'!B:U,16,FALSE))))</f>
        <v/>
      </c>
      <c r="R174" s="382" t="str">
        <f t="shared" si="29"/>
        <v/>
      </c>
      <c r="S174" s="342"/>
      <c r="T174" s="472" t="str">
        <f>IF(OR(F174="",G174=""),"",IF(OR(S174="",S174="nein",F174="A",F174="HG"),"0",VLOOKUP(S174,Verfrühung!A:B,2,FALSE)))</f>
        <v/>
      </c>
      <c r="U174" s="473" t="str">
        <f>IF(OR(F174="",G174=""),"",IF(F174="G",VLOOKUP(G174,'Tab 4+5 DüV+Abfuhr_G'!A:E,5,FALSE),IF(F174="A",VLOOKUP(G174,'Tab 2+3 DüV_A'!A:L,5,FALSE),VLOOKUP(G174,'H&amp;G LfL'!B:U,11,FALSE))))</f>
        <v/>
      </c>
      <c r="V174" s="349"/>
      <c r="W174" s="245"/>
      <c r="X174" s="343" t="str">
        <f t="shared" si="30"/>
        <v/>
      </c>
      <c r="Y174" s="536"/>
      <c r="Z174" s="481" t="str">
        <f>IF(OR(F174="",G174=""),"",IF(OR(F174="A",F174="HG",Y174=""),"0",-VLOOKUP(Y174,'Tab 4+5 DüV+Abfuhr_G'!A:N,6,FALSE)))</f>
        <v/>
      </c>
      <c r="AA174" s="305"/>
      <c r="AB174" s="304" t="str">
        <f t="shared" si="31"/>
        <v/>
      </c>
      <c r="AC174" s="305"/>
      <c r="AD174" s="481" t="str">
        <f>IF(OR(F174="",G174=""),"",IF(OR(AC174="nein",AC174="",Z174="",AA174="ja",Y174="",F174="A",F174="HG",Y174=""),"0",VLOOKUP(Y174,'Tab 4+5 DüV+Abfuhr_G'!A:G,7,FALSE)))</f>
        <v/>
      </c>
      <c r="AE174" s="541"/>
      <c r="AF174" s="472" t="str">
        <f>IF(OR(F174="",G174=""),"",IF(OR(F174="",G174="",AE174=""),0,IF(AND(F174="G",Y174=""),-VLOOKUP(AE174,'Tab 7 DüV_A-VF'!A:B,2,FALSE),IF(OR(F174="A",F174="HG"),-VLOOKUP(AE174,'Tab 7 DüV_A-VF'!A:B,2,FALSE),0))))</f>
        <v/>
      </c>
      <c r="AG174" s="538"/>
      <c r="AH174" s="475" t="str">
        <f>IF(OR(F174="",G174=""),"",IF(OR(F174="",G174="",AG174=""),0,IF(AND(F174="G",Y174=""),-VLOOKUP(AG174,'Tab 7 DüV_A-ZF'!A:B,2,FALSE),IF(OR(F174="A",F174="HG"),-VLOOKUP(AG174,'Tab 7 DüV_A-ZF'!A:B,2,FALSE),0))))</f>
        <v/>
      </c>
      <c r="AI174" s="348" t="str">
        <f>IF(OR(F174="",G174=""),"",IF('N-Abschlag org. Düngung'!AJ174="",0,'N-Abschlag org. Düngung'!AJ174))</f>
        <v/>
      </c>
      <c r="AJ174" s="329" t="str">
        <f t="shared" si="32"/>
        <v/>
      </c>
      <c r="AK174" s="409" t="str">
        <f t="shared" si="33"/>
        <v/>
      </c>
      <c r="AL174" s="927" t="str">
        <f t="shared" si="34"/>
        <v/>
      </c>
      <c r="AM174" s="237"/>
      <c r="AN174" s="539" t="str">
        <f t="shared" si="35"/>
        <v/>
      </c>
      <c r="AO174" s="276"/>
      <c r="AP174" s="316"/>
      <c r="AQ174" s="316"/>
      <c r="AR174" s="234"/>
      <c r="AS174" s="234"/>
      <c r="AT174" s="234"/>
      <c r="AU174" s="234"/>
      <c r="AW174" s="235"/>
      <c r="BF174" s="235"/>
      <c r="BN174" s="235"/>
    </row>
    <row r="175" spans="1:66" s="145" customFormat="1">
      <c r="A175" s="283"/>
      <c r="B175" s="216"/>
      <c r="C175" s="287" t="str">
        <f>IF(B175="","",VLOOKUP(B175,Schlagliste!B:D,2,FALSE))</f>
        <v/>
      </c>
      <c r="D175" s="286" t="str">
        <f>IF(B175="","",VLOOKUP(B175,Schlagliste!B:D,3,FALSE))</f>
        <v/>
      </c>
      <c r="E175" s="501" t="str">
        <f>IF(B175="","",VLOOKUP(B175,Schlagliste!B:E,4,FALSE))</f>
        <v/>
      </c>
      <c r="F175" s="236"/>
      <c r="G175" s="217"/>
      <c r="H175" s="477" t="str">
        <f>IF(OR(G175="",F175=""),"",IF(AND(C175="ja",LEFT(G175,5)="ZF n."),0,(IF(F175="G",VLOOKUP(G175,'Tab 4+5 DüV+Abfuhr_G'!A:C,3,FALSE),IF(F175="A",VLOOKUP(G175,'Tab 2+3 DüV_A'!A:C,3,FALSE),VLOOKUP(G175,'H&amp;G LfL'!B:U,9,FALSE))))))</f>
        <v/>
      </c>
      <c r="I175" s="243" t="str">
        <f>IF(OR(F175="",G175=""),"",IF(F175="G",VLOOKUP(G175,'Tab 4+5 DüV+Abfuhr_G'!A:D,4,FALSE),IF(F175="A",VLOOKUP(G175,'Tab 2+3 DüV_A'!A:D,4,FALSE),VLOOKUP(G175,'H&amp;G LfL'!B:U,10,FALSE))))</f>
        <v/>
      </c>
      <c r="J175" s="341" t="str">
        <f>IF(OR(F175="",G175=""),"",IF(F175="G",VLOOKUP(G175,'Tab 4+5 DüV+Abfuhr_G'!A:B,2,FALSE),IF(F175="A",VLOOKUP(G175,'Tab 2+3 DüV_A'!A:B,2,FALSE),VLOOKUP(G175,'H&amp;G LfL'!B:X,2,FALSE))))</f>
        <v/>
      </c>
      <c r="K175" s="237"/>
      <c r="L175" s="918" t="str">
        <f t="shared" si="27"/>
        <v/>
      </c>
      <c r="M175" s="919" t="str">
        <f t="shared" si="28"/>
        <v/>
      </c>
      <c r="N175" s="919" t="str">
        <f>IF(OR(F175="",G175=""),"",IF(OR(F175="G",F175="HG"),"",IF(F175="A",VLOOKUP(G175,'Tab 2+3 DüV_A'!A:H,6,FALSE),VLOOKUP(G175,'H&amp;G LfL'!B:U,13,FALSE))))</f>
        <v/>
      </c>
      <c r="O175" s="919" t="str">
        <f>IF(OR(F175="",G175=""),"",IF(F175="G",VLOOKUP(G175,'Tab 4+5 DüV+Abfuhr_G'!A:J,8,FALSE),IF(F175="HG",VLOOKUP(G175,'H&amp;G LfL'!B:U,14,FALSE),"")))</f>
        <v/>
      </c>
      <c r="P175" s="919" t="str">
        <f>IF(OR(F175="",G175=""),"",IF(F175="G",VLOOKUP(G175,'Tab 4+5 DüV+Abfuhr_G'!A:J,9,FALSE),IF(F175="A",VLOOKUP(G175,'Tab 2+3 DüV_A'!A:H,7,FALSE),VLOOKUP(G175,'H&amp;G LfL'!B:U,15,FALSE))))</f>
        <v/>
      </c>
      <c r="Q175" s="921" t="str">
        <f>IF(OR(F175="",G175=""),"",IF(F175="G",VLOOKUP(G175,'Tab 4+5 DüV+Abfuhr_G'!A:J,10,FALSE),IF(F175="A",VLOOKUP(G175,'Tab 2+3 DüV_A'!A:H,8,FALSE),VLOOKUP(G175,'H&amp;G LfL'!B:U,16,FALSE))))</f>
        <v/>
      </c>
      <c r="R175" s="382" t="str">
        <f t="shared" si="29"/>
        <v/>
      </c>
      <c r="S175" s="342"/>
      <c r="T175" s="472" t="str">
        <f>IF(OR(F175="",G175=""),"",IF(OR(S175="",S175="nein",F175="A",F175="HG"),"0",VLOOKUP(S175,Verfrühung!A:B,2,FALSE)))</f>
        <v/>
      </c>
      <c r="U175" s="473" t="str">
        <f>IF(OR(F175="",G175=""),"",IF(F175="G",VLOOKUP(G175,'Tab 4+5 DüV+Abfuhr_G'!A:E,5,FALSE),IF(F175="A",VLOOKUP(G175,'Tab 2+3 DüV_A'!A:L,5,FALSE),VLOOKUP(G175,'H&amp;G LfL'!B:U,11,FALSE))))</f>
        <v/>
      </c>
      <c r="V175" s="349"/>
      <c r="W175" s="245"/>
      <c r="X175" s="343" t="str">
        <f t="shared" si="30"/>
        <v/>
      </c>
      <c r="Y175" s="536"/>
      <c r="Z175" s="481" t="str">
        <f>IF(OR(F175="",G175=""),"",IF(OR(F175="A",F175="HG",Y175=""),"0",-VLOOKUP(Y175,'Tab 4+5 DüV+Abfuhr_G'!A:N,6,FALSE)))</f>
        <v/>
      </c>
      <c r="AA175" s="305"/>
      <c r="AB175" s="304" t="str">
        <f t="shared" si="31"/>
        <v/>
      </c>
      <c r="AC175" s="305"/>
      <c r="AD175" s="481" t="str">
        <f>IF(OR(F175="",G175=""),"",IF(OR(AC175="nein",AC175="",Z175="",AA175="ja",Y175="",F175="A",F175="HG",Y175=""),"0",VLOOKUP(Y175,'Tab 4+5 DüV+Abfuhr_G'!A:G,7,FALSE)))</f>
        <v/>
      </c>
      <c r="AE175" s="541"/>
      <c r="AF175" s="472" t="str">
        <f>IF(OR(F175="",G175=""),"",IF(OR(F175="",G175="",AE175=""),0,IF(AND(F175="G",Y175=""),-VLOOKUP(AE175,'Tab 7 DüV_A-VF'!A:B,2,FALSE),IF(OR(F175="A",F175="HG"),-VLOOKUP(AE175,'Tab 7 DüV_A-VF'!A:B,2,FALSE),0))))</f>
        <v/>
      </c>
      <c r="AG175" s="538"/>
      <c r="AH175" s="475" t="str">
        <f>IF(OR(F175="",G175=""),"",IF(OR(F175="",G175="",AG175=""),0,IF(AND(F175="G",Y175=""),-VLOOKUP(AG175,'Tab 7 DüV_A-ZF'!A:B,2,FALSE),IF(OR(F175="A",F175="HG"),-VLOOKUP(AG175,'Tab 7 DüV_A-ZF'!A:B,2,FALSE),0))))</f>
        <v/>
      </c>
      <c r="AI175" s="348" t="str">
        <f>IF(OR(F175="",G175=""),"",IF('N-Abschlag org. Düngung'!AJ175="",0,'N-Abschlag org. Düngung'!AJ175))</f>
        <v/>
      </c>
      <c r="AJ175" s="329" t="str">
        <f t="shared" si="32"/>
        <v/>
      </c>
      <c r="AK175" s="409" t="str">
        <f t="shared" si="33"/>
        <v/>
      </c>
      <c r="AL175" s="927" t="str">
        <f t="shared" si="34"/>
        <v/>
      </c>
      <c r="AM175" s="237"/>
      <c r="AN175" s="539" t="str">
        <f t="shared" si="35"/>
        <v/>
      </c>
      <c r="AO175" s="276"/>
      <c r="AP175" s="316"/>
      <c r="AQ175" s="316"/>
      <c r="AR175" s="234"/>
      <c r="AS175" s="234"/>
      <c r="AT175" s="234"/>
      <c r="AU175" s="234"/>
      <c r="AW175" s="235"/>
      <c r="BF175" s="235"/>
      <c r="BN175" s="235"/>
    </row>
    <row r="176" spans="1:66" s="145" customFormat="1">
      <c r="A176" s="283"/>
      <c r="B176" s="216"/>
      <c r="C176" s="287" t="str">
        <f>IF(B176="","",VLOOKUP(B176,Schlagliste!B:D,2,FALSE))</f>
        <v/>
      </c>
      <c r="D176" s="286" t="str">
        <f>IF(B176="","",VLOOKUP(B176,Schlagliste!B:D,3,FALSE))</f>
        <v/>
      </c>
      <c r="E176" s="501" t="str">
        <f>IF(B176="","",VLOOKUP(B176,Schlagliste!B:E,4,FALSE))</f>
        <v/>
      </c>
      <c r="F176" s="236"/>
      <c r="G176" s="217"/>
      <c r="H176" s="477" t="str">
        <f>IF(OR(G176="",F176=""),"",IF(AND(C176="ja",LEFT(G176,5)="ZF n."),0,(IF(F176="G",VLOOKUP(G176,'Tab 4+5 DüV+Abfuhr_G'!A:C,3,FALSE),IF(F176="A",VLOOKUP(G176,'Tab 2+3 DüV_A'!A:C,3,FALSE),VLOOKUP(G176,'H&amp;G LfL'!B:U,9,FALSE))))))</f>
        <v/>
      </c>
      <c r="I176" s="243" t="str">
        <f>IF(OR(F176="",G176=""),"",IF(F176="G",VLOOKUP(G176,'Tab 4+5 DüV+Abfuhr_G'!A:D,4,FALSE),IF(F176="A",VLOOKUP(G176,'Tab 2+3 DüV_A'!A:D,4,FALSE),VLOOKUP(G176,'H&amp;G LfL'!B:U,10,FALSE))))</f>
        <v/>
      </c>
      <c r="J176" s="341" t="str">
        <f>IF(OR(F176="",G176=""),"",IF(F176="G",VLOOKUP(G176,'Tab 4+5 DüV+Abfuhr_G'!A:B,2,FALSE),IF(F176="A",VLOOKUP(G176,'Tab 2+3 DüV_A'!A:B,2,FALSE),VLOOKUP(G176,'H&amp;G LfL'!B:X,2,FALSE))))</f>
        <v/>
      </c>
      <c r="K176" s="237"/>
      <c r="L176" s="918" t="str">
        <f t="shared" ref="L176:L239" si="36">IF(OR(K176="",G176=""),"",K176-J176)</f>
        <v/>
      </c>
      <c r="M176" s="919" t="str">
        <f t="shared" ref="M176:M239" si="37">IF(OR(F176="",G176=""),"",IF(OR(K176="",J176=0),0,L176*100/J176))</f>
        <v/>
      </c>
      <c r="N176" s="919" t="str">
        <f>IF(OR(F176="",G176=""),"",IF(OR(F176="G",F176="HG"),"",IF(F176="A",VLOOKUP(G176,'Tab 2+3 DüV_A'!A:H,6,FALSE),VLOOKUP(G176,'H&amp;G LfL'!B:U,13,FALSE))))</f>
        <v/>
      </c>
      <c r="O176" s="919" t="str">
        <f>IF(OR(F176="",G176=""),"",IF(F176="G",VLOOKUP(G176,'Tab 4+5 DüV+Abfuhr_G'!A:J,8,FALSE),IF(F176="HG",VLOOKUP(G176,'H&amp;G LfL'!B:U,14,FALSE),"")))</f>
        <v/>
      </c>
      <c r="P176" s="919" t="str">
        <f>IF(OR(F176="",G176=""),"",IF(F176="G",VLOOKUP(G176,'Tab 4+5 DüV+Abfuhr_G'!A:J,9,FALSE),IF(F176="A",VLOOKUP(G176,'Tab 2+3 DüV_A'!A:H,7,FALSE),VLOOKUP(G176,'H&amp;G LfL'!B:U,15,FALSE))))</f>
        <v/>
      </c>
      <c r="Q176" s="921" t="str">
        <f>IF(OR(F176="",G176=""),"",IF(F176="G",VLOOKUP(G176,'Tab 4+5 DüV+Abfuhr_G'!A:J,10,FALSE),IF(F176="A",VLOOKUP(G176,'Tab 2+3 DüV_A'!A:H,8,FALSE),VLOOKUP(G176,'H&amp;G LfL'!B:U,16,FALSE))))</f>
        <v/>
      </c>
      <c r="R176" s="382" t="str">
        <f t="shared" ref="R176:R239" si="38">IF(OR(F176="",G176=""),"",IF(OR(F176="G",F176="HG"),IF(OR(O176="",O176=0,K176="",J176=0),"0",IF(M176&gt;0,ROUNDDOWN(M176/O176,0)*P176,ROUNDDOWN(M176/O176,0)*Q176)),IF(OR(N176="",N176=0,K176=""),"0",IF(L176&gt;0,L176*P176/N176,Q176*L176/N176))))</f>
        <v/>
      </c>
      <c r="S176" s="342"/>
      <c r="T176" s="472" t="str">
        <f>IF(OR(F176="",G176=""),"",IF(OR(S176="",S176="nein",F176="A",F176="HG"),"0",VLOOKUP(S176,Verfrühung!A:B,2,FALSE)))</f>
        <v/>
      </c>
      <c r="U176" s="473" t="str">
        <f>IF(OR(F176="",G176=""),"",IF(F176="G",VLOOKUP(G176,'Tab 4+5 DüV+Abfuhr_G'!A:E,5,FALSE),IF(F176="A",VLOOKUP(G176,'Tab 2+3 DüV_A'!A:L,5,FALSE),VLOOKUP(G176,'H&amp;G LfL'!B:U,11,FALSE))))</f>
        <v/>
      </c>
      <c r="V176" s="349"/>
      <c r="W176" s="245"/>
      <c r="X176" s="343" t="str">
        <f t="shared" ref="X176:X239" si="39">IF(OR(F176="",G176=""),"",IF(W176="ja",-20,"0"))</f>
        <v/>
      </c>
      <c r="Y176" s="536"/>
      <c r="Z176" s="481" t="str">
        <f>IF(OR(F176="",G176=""),"",IF(OR(F176="A",F176="HG",Y176=""),"0",-VLOOKUP(Y176,'Tab 4+5 DüV+Abfuhr_G'!A:N,6,FALSE)))</f>
        <v/>
      </c>
      <c r="AA176" s="305"/>
      <c r="AB176" s="304" t="str">
        <f t="shared" ref="AB176:AB239" si="40">IF(OR(F176="",G176=""),"",IF(AA176="ja",-Z176,"0"))</f>
        <v/>
      </c>
      <c r="AC176" s="305"/>
      <c r="AD176" s="481" t="str">
        <f>IF(OR(F176="",G176=""),"",IF(OR(AC176="nein",AC176="",Z176="",AA176="ja",Y176="",F176="A",F176="HG",Y176=""),"0",VLOOKUP(Y176,'Tab 4+5 DüV+Abfuhr_G'!A:G,7,FALSE)))</f>
        <v/>
      </c>
      <c r="AE176" s="541"/>
      <c r="AF176" s="472" t="str">
        <f>IF(OR(F176="",G176=""),"",IF(OR(F176="",G176="",AE176=""),0,IF(AND(F176="G",Y176=""),-VLOOKUP(AE176,'Tab 7 DüV_A-VF'!A:B,2,FALSE),IF(OR(F176="A",F176="HG"),-VLOOKUP(AE176,'Tab 7 DüV_A-VF'!A:B,2,FALSE),0))))</f>
        <v/>
      </c>
      <c r="AG176" s="538"/>
      <c r="AH176" s="475" t="str">
        <f>IF(OR(F176="",G176=""),"",IF(OR(F176="",G176="",AG176=""),0,IF(AND(F176="G",Y176=""),-VLOOKUP(AG176,'Tab 7 DüV_A-ZF'!A:B,2,FALSE),IF(OR(F176="A",F176="HG"),-VLOOKUP(AG176,'Tab 7 DüV_A-ZF'!A:B,2,FALSE),0))))</f>
        <v/>
      </c>
      <c r="AI176" s="348" t="str">
        <f>IF(OR(F176="",G176=""),"",IF('N-Abschlag org. Düngung'!AJ176="",0,'N-Abschlag org. Düngung'!AJ176))</f>
        <v/>
      </c>
      <c r="AJ176" s="329" t="str">
        <f t="shared" ref="AJ176:AJ239" si="41">IF(OR(F176="",G176=""),"",IF(SUM(H176,R176,T176,-V176,X176,Z176,AB176,AD176,AF176,AH176,AI176)&lt;0,"0",SUM(H176,R176,T176,-V176,X176,Z176,AB176,AD176,AF176,AH176,AI176)))</f>
        <v/>
      </c>
      <c r="AK176" s="409" t="str">
        <f t="shared" ref="AK176:AK239" si="42">IF(OR(F176="",G176=""),"",IF(OR(C176="nein",C176=""),"",AJ176-(AJ176*0.2)))</f>
        <v/>
      </c>
      <c r="AL176" s="927" t="str">
        <f t="shared" ref="AL176:AL239" si="43">IF(AJ176="","",IF(AK176="",AJ176,AK176))</f>
        <v/>
      </c>
      <c r="AM176" s="237"/>
      <c r="AN176" s="539" t="str">
        <f t="shared" ref="AN176:AN239" si="44">IF(OR(F176="",G176=""),"",IF(OR(AJ176="",AM176="",AM176="nein"),0,AJ176*0.1))</f>
        <v/>
      </c>
      <c r="AO176" s="276"/>
      <c r="AP176" s="316"/>
      <c r="AQ176" s="316"/>
      <c r="AR176" s="234"/>
      <c r="AS176" s="234"/>
      <c r="AT176" s="234"/>
      <c r="AU176" s="234"/>
      <c r="AW176" s="235"/>
      <c r="BF176" s="235"/>
      <c r="BN176" s="235"/>
    </row>
    <row r="177" spans="1:66" s="145" customFormat="1">
      <c r="A177" s="283"/>
      <c r="B177" s="216"/>
      <c r="C177" s="287" t="str">
        <f>IF(B177="","",VLOOKUP(B177,Schlagliste!B:D,2,FALSE))</f>
        <v/>
      </c>
      <c r="D177" s="286" t="str">
        <f>IF(B177="","",VLOOKUP(B177,Schlagliste!B:D,3,FALSE))</f>
        <v/>
      </c>
      <c r="E177" s="501" t="str">
        <f>IF(B177="","",VLOOKUP(B177,Schlagliste!B:E,4,FALSE))</f>
        <v/>
      </c>
      <c r="F177" s="236"/>
      <c r="G177" s="217"/>
      <c r="H177" s="477" t="str">
        <f>IF(OR(G177="",F177=""),"",IF(AND(C177="ja",LEFT(G177,5)="ZF n."),0,(IF(F177="G",VLOOKUP(G177,'Tab 4+5 DüV+Abfuhr_G'!A:C,3,FALSE),IF(F177="A",VLOOKUP(G177,'Tab 2+3 DüV_A'!A:C,3,FALSE),VLOOKUP(G177,'H&amp;G LfL'!B:U,9,FALSE))))))</f>
        <v/>
      </c>
      <c r="I177" s="243" t="str">
        <f>IF(OR(F177="",G177=""),"",IF(F177="G",VLOOKUP(G177,'Tab 4+5 DüV+Abfuhr_G'!A:D,4,FALSE),IF(F177="A",VLOOKUP(G177,'Tab 2+3 DüV_A'!A:D,4,FALSE),VLOOKUP(G177,'H&amp;G LfL'!B:U,10,FALSE))))</f>
        <v/>
      </c>
      <c r="J177" s="341" t="str">
        <f>IF(OR(F177="",G177=""),"",IF(F177="G",VLOOKUP(G177,'Tab 4+5 DüV+Abfuhr_G'!A:B,2,FALSE),IF(F177="A",VLOOKUP(G177,'Tab 2+3 DüV_A'!A:B,2,FALSE),VLOOKUP(G177,'H&amp;G LfL'!B:X,2,FALSE))))</f>
        <v/>
      </c>
      <c r="K177" s="237"/>
      <c r="L177" s="918" t="str">
        <f t="shared" si="36"/>
        <v/>
      </c>
      <c r="M177" s="919" t="str">
        <f t="shared" si="37"/>
        <v/>
      </c>
      <c r="N177" s="919" t="str">
        <f>IF(OR(F177="",G177=""),"",IF(OR(F177="G",F177="HG"),"",IF(F177="A",VLOOKUP(G177,'Tab 2+3 DüV_A'!A:H,6,FALSE),VLOOKUP(G177,'H&amp;G LfL'!B:U,13,FALSE))))</f>
        <v/>
      </c>
      <c r="O177" s="919" t="str">
        <f>IF(OR(F177="",G177=""),"",IF(F177="G",VLOOKUP(G177,'Tab 4+5 DüV+Abfuhr_G'!A:J,8,FALSE),IF(F177="HG",VLOOKUP(G177,'H&amp;G LfL'!B:U,14,FALSE),"")))</f>
        <v/>
      </c>
      <c r="P177" s="919" t="str">
        <f>IF(OR(F177="",G177=""),"",IF(F177="G",VLOOKUP(G177,'Tab 4+5 DüV+Abfuhr_G'!A:J,9,FALSE),IF(F177="A",VLOOKUP(G177,'Tab 2+3 DüV_A'!A:H,7,FALSE),VLOOKUP(G177,'H&amp;G LfL'!B:U,15,FALSE))))</f>
        <v/>
      </c>
      <c r="Q177" s="921" t="str">
        <f>IF(OR(F177="",G177=""),"",IF(F177="G",VLOOKUP(G177,'Tab 4+5 DüV+Abfuhr_G'!A:J,10,FALSE),IF(F177="A",VLOOKUP(G177,'Tab 2+3 DüV_A'!A:H,8,FALSE),VLOOKUP(G177,'H&amp;G LfL'!B:U,16,FALSE))))</f>
        <v/>
      </c>
      <c r="R177" s="382" t="str">
        <f t="shared" si="38"/>
        <v/>
      </c>
      <c r="S177" s="342"/>
      <c r="T177" s="472" t="str">
        <f>IF(OR(F177="",G177=""),"",IF(OR(S177="",S177="nein",F177="A",F177="HG"),"0",VLOOKUP(S177,Verfrühung!A:B,2,FALSE)))</f>
        <v/>
      </c>
      <c r="U177" s="473" t="str">
        <f>IF(OR(F177="",G177=""),"",IF(F177="G",VLOOKUP(G177,'Tab 4+5 DüV+Abfuhr_G'!A:E,5,FALSE),IF(F177="A",VLOOKUP(G177,'Tab 2+3 DüV_A'!A:L,5,FALSE),VLOOKUP(G177,'H&amp;G LfL'!B:U,11,FALSE))))</f>
        <v/>
      </c>
      <c r="V177" s="349"/>
      <c r="W177" s="245"/>
      <c r="X177" s="343" t="str">
        <f t="shared" si="39"/>
        <v/>
      </c>
      <c r="Y177" s="536"/>
      <c r="Z177" s="481" t="str">
        <f>IF(OR(F177="",G177=""),"",IF(OR(F177="A",F177="HG",Y177=""),"0",-VLOOKUP(Y177,'Tab 4+5 DüV+Abfuhr_G'!A:N,6,FALSE)))</f>
        <v/>
      </c>
      <c r="AA177" s="305"/>
      <c r="AB177" s="304" t="str">
        <f t="shared" si="40"/>
        <v/>
      </c>
      <c r="AC177" s="305"/>
      <c r="AD177" s="481" t="str">
        <f>IF(OR(F177="",G177=""),"",IF(OR(AC177="nein",AC177="",Z177="",AA177="ja",Y177="",F177="A",F177="HG",Y177=""),"0",VLOOKUP(Y177,'Tab 4+5 DüV+Abfuhr_G'!A:G,7,FALSE)))</f>
        <v/>
      </c>
      <c r="AE177" s="541"/>
      <c r="AF177" s="472" t="str">
        <f>IF(OR(F177="",G177=""),"",IF(OR(F177="",G177="",AE177=""),0,IF(AND(F177="G",Y177=""),-VLOOKUP(AE177,'Tab 7 DüV_A-VF'!A:B,2,FALSE),IF(OR(F177="A",F177="HG"),-VLOOKUP(AE177,'Tab 7 DüV_A-VF'!A:B,2,FALSE),0))))</f>
        <v/>
      </c>
      <c r="AG177" s="538"/>
      <c r="AH177" s="475" t="str">
        <f>IF(OR(F177="",G177=""),"",IF(OR(F177="",G177="",AG177=""),0,IF(AND(F177="G",Y177=""),-VLOOKUP(AG177,'Tab 7 DüV_A-ZF'!A:B,2,FALSE),IF(OR(F177="A",F177="HG"),-VLOOKUP(AG177,'Tab 7 DüV_A-ZF'!A:B,2,FALSE),0))))</f>
        <v/>
      </c>
      <c r="AI177" s="348" t="str">
        <f>IF(OR(F177="",G177=""),"",IF('N-Abschlag org. Düngung'!AJ177="",0,'N-Abschlag org. Düngung'!AJ177))</f>
        <v/>
      </c>
      <c r="AJ177" s="329" t="str">
        <f t="shared" si="41"/>
        <v/>
      </c>
      <c r="AK177" s="409" t="str">
        <f t="shared" si="42"/>
        <v/>
      </c>
      <c r="AL177" s="927" t="str">
        <f t="shared" si="43"/>
        <v/>
      </c>
      <c r="AM177" s="237"/>
      <c r="AN177" s="539" t="str">
        <f t="shared" si="44"/>
        <v/>
      </c>
      <c r="AO177" s="276"/>
      <c r="AP177" s="316"/>
      <c r="AQ177" s="316"/>
      <c r="AR177" s="234"/>
      <c r="AS177" s="234"/>
      <c r="AT177" s="234"/>
      <c r="AU177" s="234"/>
      <c r="AW177" s="235"/>
      <c r="BF177" s="235"/>
      <c r="BN177" s="235"/>
    </row>
    <row r="178" spans="1:66" s="145" customFormat="1">
      <c r="A178" s="283"/>
      <c r="B178" s="216"/>
      <c r="C178" s="287" t="str">
        <f>IF(B178="","",VLOOKUP(B178,Schlagliste!B:D,2,FALSE))</f>
        <v/>
      </c>
      <c r="D178" s="286" t="str">
        <f>IF(B178="","",VLOOKUP(B178,Schlagliste!B:D,3,FALSE))</f>
        <v/>
      </c>
      <c r="E178" s="501" t="str">
        <f>IF(B178="","",VLOOKUP(B178,Schlagliste!B:E,4,FALSE))</f>
        <v/>
      </c>
      <c r="F178" s="236"/>
      <c r="G178" s="217"/>
      <c r="H178" s="477" t="str">
        <f>IF(OR(G178="",F178=""),"",IF(AND(C178="ja",LEFT(G178,5)="ZF n."),0,(IF(F178="G",VLOOKUP(G178,'Tab 4+5 DüV+Abfuhr_G'!A:C,3,FALSE),IF(F178="A",VLOOKUP(G178,'Tab 2+3 DüV_A'!A:C,3,FALSE),VLOOKUP(G178,'H&amp;G LfL'!B:U,9,FALSE))))))</f>
        <v/>
      </c>
      <c r="I178" s="243" t="str">
        <f>IF(OR(F178="",G178=""),"",IF(F178="G",VLOOKUP(G178,'Tab 4+5 DüV+Abfuhr_G'!A:D,4,FALSE),IF(F178="A",VLOOKUP(G178,'Tab 2+3 DüV_A'!A:D,4,FALSE),VLOOKUP(G178,'H&amp;G LfL'!B:U,10,FALSE))))</f>
        <v/>
      </c>
      <c r="J178" s="341" t="str">
        <f>IF(OR(F178="",G178=""),"",IF(F178="G",VLOOKUP(G178,'Tab 4+5 DüV+Abfuhr_G'!A:B,2,FALSE),IF(F178="A",VLOOKUP(G178,'Tab 2+3 DüV_A'!A:B,2,FALSE),VLOOKUP(G178,'H&amp;G LfL'!B:X,2,FALSE))))</f>
        <v/>
      </c>
      <c r="K178" s="237"/>
      <c r="L178" s="918" t="str">
        <f t="shared" si="36"/>
        <v/>
      </c>
      <c r="M178" s="919" t="str">
        <f t="shared" si="37"/>
        <v/>
      </c>
      <c r="N178" s="919" t="str">
        <f>IF(OR(F178="",G178=""),"",IF(OR(F178="G",F178="HG"),"",IF(F178="A",VLOOKUP(G178,'Tab 2+3 DüV_A'!A:H,6,FALSE),VLOOKUP(G178,'H&amp;G LfL'!B:U,13,FALSE))))</f>
        <v/>
      </c>
      <c r="O178" s="919" t="str">
        <f>IF(OR(F178="",G178=""),"",IF(F178="G",VLOOKUP(G178,'Tab 4+5 DüV+Abfuhr_G'!A:J,8,FALSE),IF(F178="HG",VLOOKUP(G178,'H&amp;G LfL'!B:U,14,FALSE),"")))</f>
        <v/>
      </c>
      <c r="P178" s="919" t="str">
        <f>IF(OR(F178="",G178=""),"",IF(F178="G",VLOOKUP(G178,'Tab 4+5 DüV+Abfuhr_G'!A:J,9,FALSE),IF(F178="A",VLOOKUP(G178,'Tab 2+3 DüV_A'!A:H,7,FALSE),VLOOKUP(G178,'H&amp;G LfL'!B:U,15,FALSE))))</f>
        <v/>
      </c>
      <c r="Q178" s="921" t="str">
        <f>IF(OR(F178="",G178=""),"",IF(F178="G",VLOOKUP(G178,'Tab 4+5 DüV+Abfuhr_G'!A:J,10,FALSE),IF(F178="A",VLOOKUP(G178,'Tab 2+3 DüV_A'!A:H,8,FALSE),VLOOKUP(G178,'H&amp;G LfL'!B:U,16,FALSE))))</f>
        <v/>
      </c>
      <c r="R178" s="382" t="str">
        <f t="shared" si="38"/>
        <v/>
      </c>
      <c r="S178" s="342"/>
      <c r="T178" s="472" t="str">
        <f>IF(OR(F178="",G178=""),"",IF(OR(S178="",S178="nein",F178="A",F178="HG"),"0",VLOOKUP(S178,Verfrühung!A:B,2,FALSE)))</f>
        <v/>
      </c>
      <c r="U178" s="473" t="str">
        <f>IF(OR(F178="",G178=""),"",IF(F178="G",VLOOKUP(G178,'Tab 4+5 DüV+Abfuhr_G'!A:E,5,FALSE),IF(F178="A",VLOOKUP(G178,'Tab 2+3 DüV_A'!A:L,5,FALSE),VLOOKUP(G178,'H&amp;G LfL'!B:U,11,FALSE))))</f>
        <v/>
      </c>
      <c r="V178" s="349"/>
      <c r="W178" s="245"/>
      <c r="X178" s="343" t="str">
        <f t="shared" si="39"/>
        <v/>
      </c>
      <c r="Y178" s="536"/>
      <c r="Z178" s="481" t="str">
        <f>IF(OR(F178="",G178=""),"",IF(OR(F178="A",F178="HG",Y178=""),"0",-VLOOKUP(Y178,'Tab 4+5 DüV+Abfuhr_G'!A:N,6,FALSE)))</f>
        <v/>
      </c>
      <c r="AA178" s="305"/>
      <c r="AB178" s="304" t="str">
        <f t="shared" si="40"/>
        <v/>
      </c>
      <c r="AC178" s="305"/>
      <c r="AD178" s="481" t="str">
        <f>IF(OR(F178="",G178=""),"",IF(OR(AC178="nein",AC178="",Z178="",AA178="ja",Y178="",F178="A",F178="HG",Y178=""),"0",VLOOKUP(Y178,'Tab 4+5 DüV+Abfuhr_G'!A:G,7,FALSE)))</f>
        <v/>
      </c>
      <c r="AE178" s="541"/>
      <c r="AF178" s="472" t="str">
        <f>IF(OR(F178="",G178=""),"",IF(OR(F178="",G178="",AE178=""),0,IF(AND(F178="G",Y178=""),-VLOOKUP(AE178,'Tab 7 DüV_A-VF'!A:B,2,FALSE),IF(OR(F178="A",F178="HG"),-VLOOKUP(AE178,'Tab 7 DüV_A-VF'!A:B,2,FALSE),0))))</f>
        <v/>
      </c>
      <c r="AG178" s="538"/>
      <c r="AH178" s="475" t="str">
        <f>IF(OR(F178="",G178=""),"",IF(OR(F178="",G178="",AG178=""),0,IF(AND(F178="G",Y178=""),-VLOOKUP(AG178,'Tab 7 DüV_A-ZF'!A:B,2,FALSE),IF(OR(F178="A",F178="HG"),-VLOOKUP(AG178,'Tab 7 DüV_A-ZF'!A:B,2,FALSE),0))))</f>
        <v/>
      </c>
      <c r="AI178" s="348" t="str">
        <f>IF(OR(F178="",G178=""),"",IF('N-Abschlag org. Düngung'!AJ178="",0,'N-Abschlag org. Düngung'!AJ178))</f>
        <v/>
      </c>
      <c r="AJ178" s="329" t="str">
        <f t="shared" si="41"/>
        <v/>
      </c>
      <c r="AK178" s="409" t="str">
        <f t="shared" si="42"/>
        <v/>
      </c>
      <c r="AL178" s="927" t="str">
        <f t="shared" si="43"/>
        <v/>
      </c>
      <c r="AM178" s="237"/>
      <c r="AN178" s="539" t="str">
        <f t="shared" si="44"/>
        <v/>
      </c>
      <c r="AO178" s="276"/>
      <c r="AP178" s="316"/>
      <c r="AQ178" s="316"/>
      <c r="AR178" s="234"/>
      <c r="AS178" s="234"/>
      <c r="AT178" s="234"/>
      <c r="AU178" s="234"/>
      <c r="AW178" s="235"/>
      <c r="BF178" s="235"/>
      <c r="BN178" s="235"/>
    </row>
    <row r="179" spans="1:66" s="145" customFormat="1">
      <c r="A179" s="283"/>
      <c r="B179" s="216"/>
      <c r="C179" s="287" t="str">
        <f>IF(B179="","",VLOOKUP(B179,Schlagliste!B:D,2,FALSE))</f>
        <v/>
      </c>
      <c r="D179" s="286" t="str">
        <f>IF(B179="","",VLOOKUP(B179,Schlagliste!B:D,3,FALSE))</f>
        <v/>
      </c>
      <c r="E179" s="501" t="str">
        <f>IF(B179="","",VLOOKUP(B179,Schlagliste!B:E,4,FALSE))</f>
        <v/>
      </c>
      <c r="F179" s="236"/>
      <c r="G179" s="217"/>
      <c r="H179" s="477" t="str">
        <f>IF(OR(G179="",F179=""),"",IF(AND(C179="ja",LEFT(G179,5)="ZF n."),0,(IF(F179="G",VLOOKUP(G179,'Tab 4+5 DüV+Abfuhr_G'!A:C,3,FALSE),IF(F179="A",VLOOKUP(G179,'Tab 2+3 DüV_A'!A:C,3,FALSE),VLOOKUP(G179,'H&amp;G LfL'!B:U,9,FALSE))))))</f>
        <v/>
      </c>
      <c r="I179" s="243" t="str">
        <f>IF(OR(F179="",G179=""),"",IF(F179="G",VLOOKUP(G179,'Tab 4+5 DüV+Abfuhr_G'!A:D,4,FALSE),IF(F179="A",VLOOKUP(G179,'Tab 2+3 DüV_A'!A:D,4,FALSE),VLOOKUP(G179,'H&amp;G LfL'!B:U,10,FALSE))))</f>
        <v/>
      </c>
      <c r="J179" s="341" t="str">
        <f>IF(OR(F179="",G179=""),"",IF(F179="G",VLOOKUP(G179,'Tab 4+5 DüV+Abfuhr_G'!A:B,2,FALSE),IF(F179="A",VLOOKUP(G179,'Tab 2+3 DüV_A'!A:B,2,FALSE),VLOOKUP(G179,'H&amp;G LfL'!B:X,2,FALSE))))</f>
        <v/>
      </c>
      <c r="K179" s="237"/>
      <c r="L179" s="918" t="str">
        <f t="shared" si="36"/>
        <v/>
      </c>
      <c r="M179" s="919" t="str">
        <f t="shared" si="37"/>
        <v/>
      </c>
      <c r="N179" s="919" t="str">
        <f>IF(OR(F179="",G179=""),"",IF(OR(F179="G",F179="HG"),"",IF(F179="A",VLOOKUP(G179,'Tab 2+3 DüV_A'!A:H,6,FALSE),VLOOKUP(G179,'H&amp;G LfL'!B:U,13,FALSE))))</f>
        <v/>
      </c>
      <c r="O179" s="919" t="str">
        <f>IF(OR(F179="",G179=""),"",IF(F179="G",VLOOKUP(G179,'Tab 4+5 DüV+Abfuhr_G'!A:J,8,FALSE),IF(F179="HG",VLOOKUP(G179,'H&amp;G LfL'!B:U,14,FALSE),"")))</f>
        <v/>
      </c>
      <c r="P179" s="919" t="str">
        <f>IF(OR(F179="",G179=""),"",IF(F179="G",VLOOKUP(G179,'Tab 4+5 DüV+Abfuhr_G'!A:J,9,FALSE),IF(F179="A",VLOOKUP(G179,'Tab 2+3 DüV_A'!A:H,7,FALSE),VLOOKUP(G179,'H&amp;G LfL'!B:U,15,FALSE))))</f>
        <v/>
      </c>
      <c r="Q179" s="921" t="str">
        <f>IF(OR(F179="",G179=""),"",IF(F179="G",VLOOKUP(G179,'Tab 4+5 DüV+Abfuhr_G'!A:J,10,FALSE),IF(F179="A",VLOOKUP(G179,'Tab 2+3 DüV_A'!A:H,8,FALSE),VLOOKUP(G179,'H&amp;G LfL'!B:U,16,FALSE))))</f>
        <v/>
      </c>
      <c r="R179" s="382" t="str">
        <f t="shared" si="38"/>
        <v/>
      </c>
      <c r="S179" s="342"/>
      <c r="T179" s="472" t="str">
        <f>IF(OR(F179="",G179=""),"",IF(OR(S179="",S179="nein",F179="A",F179="HG"),"0",VLOOKUP(S179,Verfrühung!A:B,2,FALSE)))</f>
        <v/>
      </c>
      <c r="U179" s="473" t="str">
        <f>IF(OR(F179="",G179=""),"",IF(F179="G",VLOOKUP(G179,'Tab 4+5 DüV+Abfuhr_G'!A:E,5,FALSE),IF(F179="A",VLOOKUP(G179,'Tab 2+3 DüV_A'!A:L,5,FALSE),VLOOKUP(G179,'H&amp;G LfL'!B:U,11,FALSE))))</f>
        <v/>
      </c>
      <c r="V179" s="349"/>
      <c r="W179" s="245"/>
      <c r="X179" s="343" t="str">
        <f t="shared" si="39"/>
        <v/>
      </c>
      <c r="Y179" s="536"/>
      <c r="Z179" s="481" t="str">
        <f>IF(OR(F179="",G179=""),"",IF(OR(F179="A",F179="HG",Y179=""),"0",-VLOOKUP(Y179,'Tab 4+5 DüV+Abfuhr_G'!A:N,6,FALSE)))</f>
        <v/>
      </c>
      <c r="AA179" s="305"/>
      <c r="AB179" s="304" t="str">
        <f t="shared" si="40"/>
        <v/>
      </c>
      <c r="AC179" s="305"/>
      <c r="AD179" s="481" t="str">
        <f>IF(OR(F179="",G179=""),"",IF(OR(AC179="nein",AC179="",Z179="",AA179="ja",Y179="",F179="A",F179="HG",Y179=""),"0",VLOOKUP(Y179,'Tab 4+5 DüV+Abfuhr_G'!A:G,7,FALSE)))</f>
        <v/>
      </c>
      <c r="AE179" s="541"/>
      <c r="AF179" s="472" t="str">
        <f>IF(OR(F179="",G179=""),"",IF(OR(F179="",G179="",AE179=""),0,IF(AND(F179="G",Y179=""),-VLOOKUP(AE179,'Tab 7 DüV_A-VF'!A:B,2,FALSE),IF(OR(F179="A",F179="HG"),-VLOOKUP(AE179,'Tab 7 DüV_A-VF'!A:B,2,FALSE),0))))</f>
        <v/>
      </c>
      <c r="AG179" s="538"/>
      <c r="AH179" s="475" t="str">
        <f>IF(OR(F179="",G179=""),"",IF(OR(F179="",G179="",AG179=""),0,IF(AND(F179="G",Y179=""),-VLOOKUP(AG179,'Tab 7 DüV_A-ZF'!A:B,2,FALSE),IF(OR(F179="A",F179="HG"),-VLOOKUP(AG179,'Tab 7 DüV_A-ZF'!A:B,2,FALSE),0))))</f>
        <v/>
      </c>
      <c r="AI179" s="348" t="str">
        <f>IF(OR(F179="",G179=""),"",IF('N-Abschlag org. Düngung'!AJ179="",0,'N-Abschlag org. Düngung'!AJ179))</f>
        <v/>
      </c>
      <c r="AJ179" s="329" t="str">
        <f t="shared" si="41"/>
        <v/>
      </c>
      <c r="AK179" s="409" t="str">
        <f t="shared" si="42"/>
        <v/>
      </c>
      <c r="AL179" s="927" t="str">
        <f t="shared" si="43"/>
        <v/>
      </c>
      <c r="AM179" s="237"/>
      <c r="AN179" s="539" t="str">
        <f t="shared" si="44"/>
        <v/>
      </c>
      <c r="AO179" s="276"/>
      <c r="AP179" s="316"/>
      <c r="AQ179" s="316"/>
      <c r="AR179" s="234"/>
      <c r="AS179" s="234"/>
      <c r="AT179" s="234"/>
      <c r="AU179" s="234"/>
      <c r="AW179" s="235"/>
      <c r="BF179" s="235"/>
      <c r="BN179" s="235"/>
    </row>
    <row r="180" spans="1:66" s="145" customFormat="1">
      <c r="A180" s="283"/>
      <c r="B180" s="216"/>
      <c r="C180" s="287" t="str">
        <f>IF(B180="","",VLOOKUP(B180,Schlagliste!B:D,2,FALSE))</f>
        <v/>
      </c>
      <c r="D180" s="286" t="str">
        <f>IF(B180="","",VLOOKUP(B180,Schlagliste!B:D,3,FALSE))</f>
        <v/>
      </c>
      <c r="E180" s="501" t="str">
        <f>IF(B180="","",VLOOKUP(B180,Schlagliste!B:E,4,FALSE))</f>
        <v/>
      </c>
      <c r="F180" s="236"/>
      <c r="G180" s="217"/>
      <c r="H180" s="477" t="str">
        <f>IF(OR(G180="",F180=""),"",IF(AND(C180="ja",LEFT(G180,5)="ZF n."),0,(IF(F180="G",VLOOKUP(G180,'Tab 4+5 DüV+Abfuhr_G'!A:C,3,FALSE),IF(F180="A",VLOOKUP(G180,'Tab 2+3 DüV_A'!A:C,3,FALSE),VLOOKUP(G180,'H&amp;G LfL'!B:U,9,FALSE))))))</f>
        <v/>
      </c>
      <c r="I180" s="243" t="str">
        <f>IF(OR(F180="",G180=""),"",IF(F180="G",VLOOKUP(G180,'Tab 4+5 DüV+Abfuhr_G'!A:D,4,FALSE),IF(F180="A",VLOOKUP(G180,'Tab 2+3 DüV_A'!A:D,4,FALSE),VLOOKUP(G180,'H&amp;G LfL'!B:U,10,FALSE))))</f>
        <v/>
      </c>
      <c r="J180" s="341" t="str">
        <f>IF(OR(F180="",G180=""),"",IF(F180="G",VLOOKUP(G180,'Tab 4+5 DüV+Abfuhr_G'!A:B,2,FALSE),IF(F180="A",VLOOKUP(G180,'Tab 2+3 DüV_A'!A:B,2,FALSE),VLOOKUP(G180,'H&amp;G LfL'!B:X,2,FALSE))))</f>
        <v/>
      </c>
      <c r="K180" s="237"/>
      <c r="L180" s="918" t="str">
        <f t="shared" si="36"/>
        <v/>
      </c>
      <c r="M180" s="919" t="str">
        <f t="shared" si="37"/>
        <v/>
      </c>
      <c r="N180" s="919" t="str">
        <f>IF(OR(F180="",G180=""),"",IF(OR(F180="G",F180="HG"),"",IF(F180="A",VLOOKUP(G180,'Tab 2+3 DüV_A'!A:H,6,FALSE),VLOOKUP(G180,'H&amp;G LfL'!B:U,13,FALSE))))</f>
        <v/>
      </c>
      <c r="O180" s="919" t="str">
        <f>IF(OR(F180="",G180=""),"",IF(F180="G",VLOOKUP(G180,'Tab 4+5 DüV+Abfuhr_G'!A:J,8,FALSE),IF(F180="HG",VLOOKUP(G180,'H&amp;G LfL'!B:U,14,FALSE),"")))</f>
        <v/>
      </c>
      <c r="P180" s="919" t="str">
        <f>IF(OR(F180="",G180=""),"",IF(F180="G",VLOOKUP(G180,'Tab 4+5 DüV+Abfuhr_G'!A:J,9,FALSE),IF(F180="A",VLOOKUP(G180,'Tab 2+3 DüV_A'!A:H,7,FALSE),VLOOKUP(G180,'H&amp;G LfL'!B:U,15,FALSE))))</f>
        <v/>
      </c>
      <c r="Q180" s="921" t="str">
        <f>IF(OR(F180="",G180=""),"",IF(F180="G",VLOOKUP(G180,'Tab 4+5 DüV+Abfuhr_G'!A:J,10,FALSE),IF(F180="A",VLOOKUP(G180,'Tab 2+3 DüV_A'!A:H,8,FALSE),VLOOKUP(G180,'H&amp;G LfL'!B:U,16,FALSE))))</f>
        <v/>
      </c>
      <c r="R180" s="382" t="str">
        <f t="shared" si="38"/>
        <v/>
      </c>
      <c r="S180" s="342"/>
      <c r="T180" s="472" t="str">
        <f>IF(OR(F180="",G180=""),"",IF(OR(S180="",S180="nein",F180="A",F180="HG"),"0",VLOOKUP(S180,Verfrühung!A:B,2,FALSE)))</f>
        <v/>
      </c>
      <c r="U180" s="473" t="str">
        <f>IF(OR(F180="",G180=""),"",IF(F180="G",VLOOKUP(G180,'Tab 4+5 DüV+Abfuhr_G'!A:E,5,FALSE),IF(F180="A",VLOOKUP(G180,'Tab 2+3 DüV_A'!A:L,5,FALSE),VLOOKUP(G180,'H&amp;G LfL'!B:U,11,FALSE))))</f>
        <v/>
      </c>
      <c r="V180" s="349"/>
      <c r="W180" s="245"/>
      <c r="X180" s="343" t="str">
        <f t="shared" si="39"/>
        <v/>
      </c>
      <c r="Y180" s="536"/>
      <c r="Z180" s="481" t="str">
        <f>IF(OR(F180="",G180=""),"",IF(OR(F180="A",F180="HG",Y180=""),"0",-VLOOKUP(Y180,'Tab 4+5 DüV+Abfuhr_G'!A:N,6,FALSE)))</f>
        <v/>
      </c>
      <c r="AA180" s="305"/>
      <c r="AB180" s="304" t="str">
        <f t="shared" si="40"/>
        <v/>
      </c>
      <c r="AC180" s="305"/>
      <c r="AD180" s="481" t="str">
        <f>IF(OR(F180="",G180=""),"",IF(OR(AC180="nein",AC180="",Z180="",AA180="ja",Y180="",F180="A",F180="HG",Y180=""),"0",VLOOKUP(Y180,'Tab 4+5 DüV+Abfuhr_G'!A:G,7,FALSE)))</f>
        <v/>
      </c>
      <c r="AE180" s="541"/>
      <c r="AF180" s="472" t="str">
        <f>IF(OR(F180="",G180=""),"",IF(OR(F180="",G180="",AE180=""),0,IF(AND(F180="G",Y180=""),-VLOOKUP(AE180,'Tab 7 DüV_A-VF'!A:B,2,FALSE),IF(OR(F180="A",F180="HG"),-VLOOKUP(AE180,'Tab 7 DüV_A-VF'!A:B,2,FALSE),0))))</f>
        <v/>
      </c>
      <c r="AG180" s="538"/>
      <c r="AH180" s="475" t="str">
        <f>IF(OR(F180="",G180=""),"",IF(OR(F180="",G180="",AG180=""),0,IF(AND(F180="G",Y180=""),-VLOOKUP(AG180,'Tab 7 DüV_A-ZF'!A:B,2,FALSE),IF(OR(F180="A",F180="HG"),-VLOOKUP(AG180,'Tab 7 DüV_A-ZF'!A:B,2,FALSE),0))))</f>
        <v/>
      </c>
      <c r="AI180" s="348" t="str">
        <f>IF(OR(F180="",G180=""),"",IF('N-Abschlag org. Düngung'!AJ180="",0,'N-Abschlag org. Düngung'!AJ180))</f>
        <v/>
      </c>
      <c r="AJ180" s="329" t="str">
        <f t="shared" si="41"/>
        <v/>
      </c>
      <c r="AK180" s="409" t="str">
        <f t="shared" si="42"/>
        <v/>
      </c>
      <c r="AL180" s="927" t="str">
        <f t="shared" si="43"/>
        <v/>
      </c>
      <c r="AM180" s="237"/>
      <c r="AN180" s="539" t="str">
        <f t="shared" si="44"/>
        <v/>
      </c>
      <c r="AO180" s="276"/>
      <c r="AP180" s="316"/>
      <c r="AQ180" s="316"/>
      <c r="AR180" s="234"/>
      <c r="AS180" s="234"/>
      <c r="AT180" s="234"/>
      <c r="AU180" s="234"/>
      <c r="AW180" s="235"/>
      <c r="BF180" s="235"/>
      <c r="BN180" s="235"/>
    </row>
    <row r="181" spans="1:66" s="145" customFormat="1">
      <c r="A181" s="283"/>
      <c r="B181" s="216"/>
      <c r="C181" s="287" t="str">
        <f>IF(B181="","",VLOOKUP(B181,Schlagliste!B:D,2,FALSE))</f>
        <v/>
      </c>
      <c r="D181" s="286" t="str">
        <f>IF(B181="","",VLOOKUP(B181,Schlagliste!B:D,3,FALSE))</f>
        <v/>
      </c>
      <c r="E181" s="501" t="str">
        <f>IF(B181="","",VLOOKUP(B181,Schlagliste!B:E,4,FALSE))</f>
        <v/>
      </c>
      <c r="F181" s="236"/>
      <c r="G181" s="217"/>
      <c r="H181" s="477" t="str">
        <f>IF(OR(G181="",F181=""),"",IF(AND(C181="ja",LEFT(G181,5)="ZF n."),0,(IF(F181="G",VLOOKUP(G181,'Tab 4+5 DüV+Abfuhr_G'!A:C,3,FALSE),IF(F181="A",VLOOKUP(G181,'Tab 2+3 DüV_A'!A:C,3,FALSE),VLOOKUP(G181,'H&amp;G LfL'!B:U,9,FALSE))))))</f>
        <v/>
      </c>
      <c r="I181" s="243" t="str">
        <f>IF(OR(F181="",G181=""),"",IF(F181="G",VLOOKUP(G181,'Tab 4+5 DüV+Abfuhr_G'!A:D,4,FALSE),IF(F181="A",VLOOKUP(G181,'Tab 2+3 DüV_A'!A:D,4,FALSE),VLOOKUP(G181,'H&amp;G LfL'!B:U,10,FALSE))))</f>
        <v/>
      </c>
      <c r="J181" s="341" t="str">
        <f>IF(OR(F181="",G181=""),"",IF(F181="G",VLOOKUP(G181,'Tab 4+5 DüV+Abfuhr_G'!A:B,2,FALSE),IF(F181="A",VLOOKUP(G181,'Tab 2+3 DüV_A'!A:B,2,FALSE),VLOOKUP(G181,'H&amp;G LfL'!B:X,2,FALSE))))</f>
        <v/>
      </c>
      <c r="K181" s="237"/>
      <c r="L181" s="918" t="str">
        <f t="shared" si="36"/>
        <v/>
      </c>
      <c r="M181" s="919" t="str">
        <f t="shared" si="37"/>
        <v/>
      </c>
      <c r="N181" s="919" t="str">
        <f>IF(OR(F181="",G181=""),"",IF(OR(F181="G",F181="HG"),"",IF(F181="A",VLOOKUP(G181,'Tab 2+3 DüV_A'!A:H,6,FALSE),VLOOKUP(G181,'H&amp;G LfL'!B:U,13,FALSE))))</f>
        <v/>
      </c>
      <c r="O181" s="919" t="str">
        <f>IF(OR(F181="",G181=""),"",IF(F181="G",VLOOKUP(G181,'Tab 4+5 DüV+Abfuhr_G'!A:J,8,FALSE),IF(F181="HG",VLOOKUP(G181,'H&amp;G LfL'!B:U,14,FALSE),"")))</f>
        <v/>
      </c>
      <c r="P181" s="919" t="str">
        <f>IF(OR(F181="",G181=""),"",IF(F181="G",VLOOKUP(G181,'Tab 4+5 DüV+Abfuhr_G'!A:J,9,FALSE),IF(F181="A",VLOOKUP(G181,'Tab 2+3 DüV_A'!A:H,7,FALSE),VLOOKUP(G181,'H&amp;G LfL'!B:U,15,FALSE))))</f>
        <v/>
      </c>
      <c r="Q181" s="921" t="str">
        <f>IF(OR(F181="",G181=""),"",IF(F181="G",VLOOKUP(G181,'Tab 4+5 DüV+Abfuhr_G'!A:J,10,FALSE),IF(F181="A",VLOOKUP(G181,'Tab 2+3 DüV_A'!A:H,8,FALSE),VLOOKUP(G181,'H&amp;G LfL'!B:U,16,FALSE))))</f>
        <v/>
      </c>
      <c r="R181" s="382" t="str">
        <f t="shared" si="38"/>
        <v/>
      </c>
      <c r="S181" s="342"/>
      <c r="T181" s="472" t="str">
        <f>IF(OR(F181="",G181=""),"",IF(OR(S181="",S181="nein",F181="A",F181="HG"),"0",VLOOKUP(S181,Verfrühung!A:B,2,FALSE)))</f>
        <v/>
      </c>
      <c r="U181" s="473" t="str">
        <f>IF(OR(F181="",G181=""),"",IF(F181="G",VLOOKUP(G181,'Tab 4+5 DüV+Abfuhr_G'!A:E,5,FALSE),IF(F181="A",VLOOKUP(G181,'Tab 2+3 DüV_A'!A:L,5,FALSE),VLOOKUP(G181,'H&amp;G LfL'!B:U,11,FALSE))))</f>
        <v/>
      </c>
      <c r="V181" s="349"/>
      <c r="W181" s="245"/>
      <c r="X181" s="343" t="str">
        <f t="shared" si="39"/>
        <v/>
      </c>
      <c r="Y181" s="536"/>
      <c r="Z181" s="481" t="str">
        <f>IF(OR(F181="",G181=""),"",IF(OR(F181="A",F181="HG",Y181=""),"0",-VLOOKUP(Y181,'Tab 4+5 DüV+Abfuhr_G'!A:N,6,FALSE)))</f>
        <v/>
      </c>
      <c r="AA181" s="305"/>
      <c r="AB181" s="304" t="str">
        <f t="shared" si="40"/>
        <v/>
      </c>
      <c r="AC181" s="305"/>
      <c r="AD181" s="481" t="str">
        <f>IF(OR(F181="",G181=""),"",IF(OR(AC181="nein",AC181="",Z181="",AA181="ja",Y181="",F181="A",F181="HG",Y181=""),"0",VLOOKUP(Y181,'Tab 4+5 DüV+Abfuhr_G'!A:G,7,FALSE)))</f>
        <v/>
      </c>
      <c r="AE181" s="541"/>
      <c r="AF181" s="472" t="str">
        <f>IF(OR(F181="",G181=""),"",IF(OR(F181="",G181="",AE181=""),0,IF(AND(F181="G",Y181=""),-VLOOKUP(AE181,'Tab 7 DüV_A-VF'!A:B,2,FALSE),IF(OR(F181="A",F181="HG"),-VLOOKUP(AE181,'Tab 7 DüV_A-VF'!A:B,2,FALSE),0))))</f>
        <v/>
      </c>
      <c r="AG181" s="538"/>
      <c r="AH181" s="475" t="str">
        <f>IF(OR(F181="",G181=""),"",IF(OR(F181="",G181="",AG181=""),0,IF(AND(F181="G",Y181=""),-VLOOKUP(AG181,'Tab 7 DüV_A-ZF'!A:B,2,FALSE),IF(OR(F181="A",F181="HG"),-VLOOKUP(AG181,'Tab 7 DüV_A-ZF'!A:B,2,FALSE),0))))</f>
        <v/>
      </c>
      <c r="AI181" s="348" t="str">
        <f>IF(OR(F181="",G181=""),"",IF('N-Abschlag org. Düngung'!AJ181="",0,'N-Abschlag org. Düngung'!AJ181))</f>
        <v/>
      </c>
      <c r="AJ181" s="329" t="str">
        <f t="shared" si="41"/>
        <v/>
      </c>
      <c r="AK181" s="409" t="str">
        <f t="shared" si="42"/>
        <v/>
      </c>
      <c r="AL181" s="927" t="str">
        <f t="shared" si="43"/>
        <v/>
      </c>
      <c r="AM181" s="237"/>
      <c r="AN181" s="539" t="str">
        <f t="shared" si="44"/>
        <v/>
      </c>
      <c r="AO181" s="276"/>
      <c r="AP181" s="316"/>
      <c r="AQ181" s="316"/>
      <c r="AR181" s="234"/>
      <c r="AS181" s="234"/>
      <c r="AT181" s="234"/>
      <c r="AU181" s="234"/>
      <c r="AW181" s="235"/>
      <c r="BF181" s="235"/>
      <c r="BN181" s="235"/>
    </row>
    <row r="182" spans="1:66" s="145" customFormat="1">
      <c r="A182" s="283"/>
      <c r="B182" s="216"/>
      <c r="C182" s="287" t="str">
        <f>IF(B182="","",VLOOKUP(B182,Schlagliste!B:D,2,FALSE))</f>
        <v/>
      </c>
      <c r="D182" s="286" t="str">
        <f>IF(B182="","",VLOOKUP(B182,Schlagliste!B:D,3,FALSE))</f>
        <v/>
      </c>
      <c r="E182" s="501" t="str">
        <f>IF(B182="","",VLOOKUP(B182,Schlagliste!B:E,4,FALSE))</f>
        <v/>
      </c>
      <c r="F182" s="236"/>
      <c r="G182" s="217"/>
      <c r="H182" s="477" t="str">
        <f>IF(OR(G182="",F182=""),"",IF(AND(C182="ja",LEFT(G182,5)="ZF n."),0,(IF(F182="G",VLOOKUP(G182,'Tab 4+5 DüV+Abfuhr_G'!A:C,3,FALSE),IF(F182="A",VLOOKUP(G182,'Tab 2+3 DüV_A'!A:C,3,FALSE),VLOOKUP(G182,'H&amp;G LfL'!B:U,9,FALSE))))))</f>
        <v/>
      </c>
      <c r="I182" s="243" t="str">
        <f>IF(OR(F182="",G182=""),"",IF(F182="G",VLOOKUP(G182,'Tab 4+5 DüV+Abfuhr_G'!A:D,4,FALSE),IF(F182="A",VLOOKUP(G182,'Tab 2+3 DüV_A'!A:D,4,FALSE),VLOOKUP(G182,'H&amp;G LfL'!B:U,10,FALSE))))</f>
        <v/>
      </c>
      <c r="J182" s="341" t="str">
        <f>IF(OR(F182="",G182=""),"",IF(F182="G",VLOOKUP(G182,'Tab 4+5 DüV+Abfuhr_G'!A:B,2,FALSE),IF(F182="A",VLOOKUP(G182,'Tab 2+3 DüV_A'!A:B,2,FALSE),VLOOKUP(G182,'H&amp;G LfL'!B:X,2,FALSE))))</f>
        <v/>
      </c>
      <c r="K182" s="237"/>
      <c r="L182" s="918" t="str">
        <f t="shared" si="36"/>
        <v/>
      </c>
      <c r="M182" s="919" t="str">
        <f t="shared" si="37"/>
        <v/>
      </c>
      <c r="N182" s="919" t="str">
        <f>IF(OR(F182="",G182=""),"",IF(OR(F182="G",F182="HG"),"",IF(F182="A",VLOOKUP(G182,'Tab 2+3 DüV_A'!A:H,6,FALSE),VLOOKUP(G182,'H&amp;G LfL'!B:U,13,FALSE))))</f>
        <v/>
      </c>
      <c r="O182" s="919" t="str">
        <f>IF(OR(F182="",G182=""),"",IF(F182="G",VLOOKUP(G182,'Tab 4+5 DüV+Abfuhr_G'!A:J,8,FALSE),IF(F182="HG",VLOOKUP(G182,'H&amp;G LfL'!B:U,14,FALSE),"")))</f>
        <v/>
      </c>
      <c r="P182" s="919" t="str">
        <f>IF(OR(F182="",G182=""),"",IF(F182="G",VLOOKUP(G182,'Tab 4+5 DüV+Abfuhr_G'!A:J,9,FALSE),IF(F182="A",VLOOKUP(G182,'Tab 2+3 DüV_A'!A:H,7,FALSE),VLOOKUP(G182,'H&amp;G LfL'!B:U,15,FALSE))))</f>
        <v/>
      </c>
      <c r="Q182" s="921" t="str">
        <f>IF(OR(F182="",G182=""),"",IF(F182="G",VLOOKUP(G182,'Tab 4+5 DüV+Abfuhr_G'!A:J,10,FALSE),IF(F182="A",VLOOKUP(G182,'Tab 2+3 DüV_A'!A:H,8,FALSE),VLOOKUP(G182,'H&amp;G LfL'!B:U,16,FALSE))))</f>
        <v/>
      </c>
      <c r="R182" s="382" t="str">
        <f t="shared" si="38"/>
        <v/>
      </c>
      <c r="S182" s="342"/>
      <c r="T182" s="472" t="str">
        <f>IF(OR(F182="",G182=""),"",IF(OR(S182="",S182="nein",F182="A",F182="HG"),"0",VLOOKUP(S182,Verfrühung!A:B,2,FALSE)))</f>
        <v/>
      </c>
      <c r="U182" s="473" t="str">
        <f>IF(OR(F182="",G182=""),"",IF(F182="G",VLOOKUP(G182,'Tab 4+5 DüV+Abfuhr_G'!A:E,5,FALSE),IF(F182="A",VLOOKUP(G182,'Tab 2+3 DüV_A'!A:L,5,FALSE),VLOOKUP(G182,'H&amp;G LfL'!B:U,11,FALSE))))</f>
        <v/>
      </c>
      <c r="V182" s="349"/>
      <c r="W182" s="245"/>
      <c r="X182" s="343" t="str">
        <f t="shared" si="39"/>
        <v/>
      </c>
      <c r="Y182" s="536"/>
      <c r="Z182" s="481" t="str">
        <f>IF(OR(F182="",G182=""),"",IF(OR(F182="A",F182="HG",Y182=""),"0",-VLOOKUP(Y182,'Tab 4+5 DüV+Abfuhr_G'!A:N,6,FALSE)))</f>
        <v/>
      </c>
      <c r="AA182" s="305"/>
      <c r="AB182" s="304" t="str">
        <f t="shared" si="40"/>
        <v/>
      </c>
      <c r="AC182" s="305"/>
      <c r="AD182" s="481" t="str">
        <f>IF(OR(F182="",G182=""),"",IF(OR(AC182="nein",AC182="",Z182="",AA182="ja",Y182="",F182="A",F182="HG",Y182=""),"0",VLOOKUP(Y182,'Tab 4+5 DüV+Abfuhr_G'!A:G,7,FALSE)))</f>
        <v/>
      </c>
      <c r="AE182" s="541"/>
      <c r="AF182" s="472" t="str">
        <f>IF(OR(F182="",G182=""),"",IF(OR(F182="",G182="",AE182=""),0,IF(AND(F182="G",Y182=""),-VLOOKUP(AE182,'Tab 7 DüV_A-VF'!A:B,2,FALSE),IF(OR(F182="A",F182="HG"),-VLOOKUP(AE182,'Tab 7 DüV_A-VF'!A:B,2,FALSE),0))))</f>
        <v/>
      </c>
      <c r="AG182" s="538"/>
      <c r="AH182" s="475" t="str">
        <f>IF(OR(F182="",G182=""),"",IF(OR(F182="",G182="",AG182=""),0,IF(AND(F182="G",Y182=""),-VLOOKUP(AG182,'Tab 7 DüV_A-ZF'!A:B,2,FALSE),IF(OR(F182="A",F182="HG"),-VLOOKUP(AG182,'Tab 7 DüV_A-ZF'!A:B,2,FALSE),0))))</f>
        <v/>
      </c>
      <c r="AI182" s="348" t="str">
        <f>IF(OR(F182="",G182=""),"",IF('N-Abschlag org. Düngung'!AJ182="",0,'N-Abschlag org. Düngung'!AJ182))</f>
        <v/>
      </c>
      <c r="AJ182" s="329" t="str">
        <f t="shared" si="41"/>
        <v/>
      </c>
      <c r="AK182" s="409" t="str">
        <f t="shared" si="42"/>
        <v/>
      </c>
      <c r="AL182" s="927" t="str">
        <f t="shared" si="43"/>
        <v/>
      </c>
      <c r="AM182" s="237"/>
      <c r="AN182" s="539" t="str">
        <f t="shared" si="44"/>
        <v/>
      </c>
      <c r="AO182" s="276"/>
      <c r="AP182" s="316"/>
      <c r="AQ182" s="316"/>
      <c r="AR182" s="234"/>
      <c r="AS182" s="234"/>
      <c r="AT182" s="234"/>
      <c r="AU182" s="234"/>
      <c r="AW182" s="235"/>
      <c r="BF182" s="235"/>
      <c r="BN182" s="235"/>
    </row>
    <row r="183" spans="1:66" s="145" customFormat="1">
      <c r="A183" s="283"/>
      <c r="B183" s="216"/>
      <c r="C183" s="287" t="str">
        <f>IF(B183="","",VLOOKUP(B183,Schlagliste!B:D,2,FALSE))</f>
        <v/>
      </c>
      <c r="D183" s="286" t="str">
        <f>IF(B183="","",VLOOKUP(B183,Schlagliste!B:D,3,FALSE))</f>
        <v/>
      </c>
      <c r="E183" s="501" t="str">
        <f>IF(B183="","",VLOOKUP(B183,Schlagliste!B:E,4,FALSE))</f>
        <v/>
      </c>
      <c r="F183" s="236"/>
      <c r="G183" s="217"/>
      <c r="H183" s="477" t="str">
        <f>IF(OR(G183="",F183=""),"",IF(AND(C183="ja",LEFT(G183,5)="ZF n."),0,(IF(F183="G",VLOOKUP(G183,'Tab 4+5 DüV+Abfuhr_G'!A:C,3,FALSE),IF(F183="A",VLOOKUP(G183,'Tab 2+3 DüV_A'!A:C,3,FALSE),VLOOKUP(G183,'H&amp;G LfL'!B:U,9,FALSE))))))</f>
        <v/>
      </c>
      <c r="I183" s="243" t="str">
        <f>IF(OR(F183="",G183=""),"",IF(F183="G",VLOOKUP(G183,'Tab 4+5 DüV+Abfuhr_G'!A:D,4,FALSE),IF(F183="A",VLOOKUP(G183,'Tab 2+3 DüV_A'!A:D,4,FALSE),VLOOKUP(G183,'H&amp;G LfL'!B:U,10,FALSE))))</f>
        <v/>
      </c>
      <c r="J183" s="341" t="str">
        <f>IF(OR(F183="",G183=""),"",IF(F183="G",VLOOKUP(G183,'Tab 4+5 DüV+Abfuhr_G'!A:B,2,FALSE),IF(F183="A",VLOOKUP(G183,'Tab 2+3 DüV_A'!A:B,2,FALSE),VLOOKUP(G183,'H&amp;G LfL'!B:X,2,FALSE))))</f>
        <v/>
      </c>
      <c r="K183" s="237"/>
      <c r="L183" s="918" t="str">
        <f t="shared" si="36"/>
        <v/>
      </c>
      <c r="M183" s="919" t="str">
        <f t="shared" si="37"/>
        <v/>
      </c>
      <c r="N183" s="919" t="str">
        <f>IF(OR(F183="",G183=""),"",IF(OR(F183="G",F183="HG"),"",IF(F183="A",VLOOKUP(G183,'Tab 2+3 DüV_A'!A:H,6,FALSE),VLOOKUP(G183,'H&amp;G LfL'!B:U,13,FALSE))))</f>
        <v/>
      </c>
      <c r="O183" s="919" t="str">
        <f>IF(OR(F183="",G183=""),"",IF(F183="G",VLOOKUP(G183,'Tab 4+5 DüV+Abfuhr_G'!A:J,8,FALSE),IF(F183="HG",VLOOKUP(G183,'H&amp;G LfL'!B:U,14,FALSE),"")))</f>
        <v/>
      </c>
      <c r="P183" s="919" t="str">
        <f>IF(OR(F183="",G183=""),"",IF(F183="G",VLOOKUP(G183,'Tab 4+5 DüV+Abfuhr_G'!A:J,9,FALSE),IF(F183="A",VLOOKUP(G183,'Tab 2+3 DüV_A'!A:H,7,FALSE),VLOOKUP(G183,'H&amp;G LfL'!B:U,15,FALSE))))</f>
        <v/>
      </c>
      <c r="Q183" s="921" t="str">
        <f>IF(OR(F183="",G183=""),"",IF(F183="G",VLOOKUP(G183,'Tab 4+5 DüV+Abfuhr_G'!A:J,10,FALSE),IF(F183="A",VLOOKUP(G183,'Tab 2+3 DüV_A'!A:H,8,FALSE),VLOOKUP(G183,'H&amp;G LfL'!B:U,16,FALSE))))</f>
        <v/>
      </c>
      <c r="R183" s="382" t="str">
        <f t="shared" si="38"/>
        <v/>
      </c>
      <c r="S183" s="342"/>
      <c r="T183" s="472" t="str">
        <f>IF(OR(F183="",G183=""),"",IF(OR(S183="",S183="nein",F183="A",F183="HG"),"0",VLOOKUP(S183,Verfrühung!A:B,2,FALSE)))</f>
        <v/>
      </c>
      <c r="U183" s="473" t="str">
        <f>IF(OR(F183="",G183=""),"",IF(F183="G",VLOOKUP(G183,'Tab 4+5 DüV+Abfuhr_G'!A:E,5,FALSE),IF(F183="A",VLOOKUP(G183,'Tab 2+3 DüV_A'!A:L,5,FALSE),VLOOKUP(G183,'H&amp;G LfL'!B:U,11,FALSE))))</f>
        <v/>
      </c>
      <c r="V183" s="349"/>
      <c r="W183" s="245"/>
      <c r="X183" s="343" t="str">
        <f t="shared" si="39"/>
        <v/>
      </c>
      <c r="Y183" s="536"/>
      <c r="Z183" s="481" t="str">
        <f>IF(OR(F183="",G183=""),"",IF(OR(F183="A",F183="HG",Y183=""),"0",-VLOOKUP(Y183,'Tab 4+5 DüV+Abfuhr_G'!A:N,6,FALSE)))</f>
        <v/>
      </c>
      <c r="AA183" s="305"/>
      <c r="AB183" s="304" t="str">
        <f t="shared" si="40"/>
        <v/>
      </c>
      <c r="AC183" s="305"/>
      <c r="AD183" s="481" t="str">
        <f>IF(OR(F183="",G183=""),"",IF(OR(AC183="nein",AC183="",Z183="",AA183="ja",Y183="",F183="A",F183="HG",Y183=""),"0",VLOOKUP(Y183,'Tab 4+5 DüV+Abfuhr_G'!A:G,7,FALSE)))</f>
        <v/>
      </c>
      <c r="AE183" s="541"/>
      <c r="AF183" s="472" t="str">
        <f>IF(OR(F183="",G183=""),"",IF(OR(F183="",G183="",AE183=""),0,IF(AND(F183="G",Y183=""),-VLOOKUP(AE183,'Tab 7 DüV_A-VF'!A:B,2,FALSE),IF(OR(F183="A",F183="HG"),-VLOOKUP(AE183,'Tab 7 DüV_A-VF'!A:B,2,FALSE),0))))</f>
        <v/>
      </c>
      <c r="AG183" s="538"/>
      <c r="AH183" s="475" t="str">
        <f>IF(OR(F183="",G183=""),"",IF(OR(F183="",G183="",AG183=""),0,IF(AND(F183="G",Y183=""),-VLOOKUP(AG183,'Tab 7 DüV_A-ZF'!A:B,2,FALSE),IF(OR(F183="A",F183="HG"),-VLOOKUP(AG183,'Tab 7 DüV_A-ZF'!A:B,2,FALSE),0))))</f>
        <v/>
      </c>
      <c r="AI183" s="348" t="str">
        <f>IF(OR(F183="",G183=""),"",IF('N-Abschlag org. Düngung'!AJ183="",0,'N-Abschlag org. Düngung'!AJ183))</f>
        <v/>
      </c>
      <c r="AJ183" s="329" t="str">
        <f t="shared" si="41"/>
        <v/>
      </c>
      <c r="AK183" s="409" t="str">
        <f t="shared" si="42"/>
        <v/>
      </c>
      <c r="AL183" s="927" t="str">
        <f t="shared" si="43"/>
        <v/>
      </c>
      <c r="AM183" s="237"/>
      <c r="AN183" s="539" t="str">
        <f t="shared" si="44"/>
        <v/>
      </c>
      <c r="AO183" s="276"/>
      <c r="AP183" s="316"/>
      <c r="AQ183" s="316"/>
      <c r="AR183" s="234"/>
      <c r="AS183" s="234"/>
      <c r="AT183" s="234"/>
      <c r="AU183" s="234"/>
      <c r="AW183" s="235"/>
      <c r="BF183" s="235"/>
      <c r="BN183" s="235"/>
    </row>
    <row r="184" spans="1:66" s="145" customFormat="1">
      <c r="A184" s="283"/>
      <c r="B184" s="216"/>
      <c r="C184" s="287" t="str">
        <f>IF(B184="","",VLOOKUP(B184,Schlagliste!B:D,2,FALSE))</f>
        <v/>
      </c>
      <c r="D184" s="286" t="str">
        <f>IF(B184="","",VLOOKUP(B184,Schlagliste!B:D,3,FALSE))</f>
        <v/>
      </c>
      <c r="E184" s="501" t="str">
        <f>IF(B184="","",VLOOKUP(B184,Schlagliste!B:E,4,FALSE))</f>
        <v/>
      </c>
      <c r="F184" s="236"/>
      <c r="G184" s="217"/>
      <c r="H184" s="477" t="str">
        <f>IF(OR(G184="",F184=""),"",IF(AND(C184="ja",LEFT(G184,5)="ZF n."),0,(IF(F184="G",VLOOKUP(G184,'Tab 4+5 DüV+Abfuhr_G'!A:C,3,FALSE),IF(F184="A",VLOOKUP(G184,'Tab 2+3 DüV_A'!A:C,3,FALSE),VLOOKUP(G184,'H&amp;G LfL'!B:U,9,FALSE))))))</f>
        <v/>
      </c>
      <c r="I184" s="243" t="str">
        <f>IF(OR(F184="",G184=""),"",IF(F184="G",VLOOKUP(G184,'Tab 4+5 DüV+Abfuhr_G'!A:D,4,FALSE),IF(F184="A",VLOOKUP(G184,'Tab 2+3 DüV_A'!A:D,4,FALSE),VLOOKUP(G184,'H&amp;G LfL'!B:U,10,FALSE))))</f>
        <v/>
      </c>
      <c r="J184" s="341" t="str">
        <f>IF(OR(F184="",G184=""),"",IF(F184="G",VLOOKUP(G184,'Tab 4+5 DüV+Abfuhr_G'!A:B,2,FALSE),IF(F184="A",VLOOKUP(G184,'Tab 2+3 DüV_A'!A:B,2,FALSE),VLOOKUP(G184,'H&amp;G LfL'!B:X,2,FALSE))))</f>
        <v/>
      </c>
      <c r="K184" s="237"/>
      <c r="L184" s="918" t="str">
        <f t="shared" si="36"/>
        <v/>
      </c>
      <c r="M184" s="919" t="str">
        <f t="shared" si="37"/>
        <v/>
      </c>
      <c r="N184" s="919" t="str">
        <f>IF(OR(F184="",G184=""),"",IF(OR(F184="G",F184="HG"),"",IF(F184="A",VLOOKUP(G184,'Tab 2+3 DüV_A'!A:H,6,FALSE),VLOOKUP(G184,'H&amp;G LfL'!B:U,13,FALSE))))</f>
        <v/>
      </c>
      <c r="O184" s="919" t="str">
        <f>IF(OR(F184="",G184=""),"",IF(F184="G",VLOOKUP(G184,'Tab 4+5 DüV+Abfuhr_G'!A:J,8,FALSE),IF(F184="HG",VLOOKUP(G184,'H&amp;G LfL'!B:U,14,FALSE),"")))</f>
        <v/>
      </c>
      <c r="P184" s="919" t="str">
        <f>IF(OR(F184="",G184=""),"",IF(F184="G",VLOOKUP(G184,'Tab 4+5 DüV+Abfuhr_G'!A:J,9,FALSE),IF(F184="A",VLOOKUP(G184,'Tab 2+3 DüV_A'!A:H,7,FALSE),VLOOKUP(G184,'H&amp;G LfL'!B:U,15,FALSE))))</f>
        <v/>
      </c>
      <c r="Q184" s="921" t="str">
        <f>IF(OR(F184="",G184=""),"",IF(F184="G",VLOOKUP(G184,'Tab 4+5 DüV+Abfuhr_G'!A:J,10,FALSE),IF(F184="A",VLOOKUP(G184,'Tab 2+3 DüV_A'!A:H,8,FALSE),VLOOKUP(G184,'H&amp;G LfL'!B:U,16,FALSE))))</f>
        <v/>
      </c>
      <c r="R184" s="382" t="str">
        <f t="shared" si="38"/>
        <v/>
      </c>
      <c r="S184" s="342"/>
      <c r="T184" s="472" t="str">
        <f>IF(OR(F184="",G184=""),"",IF(OR(S184="",S184="nein",F184="A",F184="HG"),"0",VLOOKUP(S184,Verfrühung!A:B,2,FALSE)))</f>
        <v/>
      </c>
      <c r="U184" s="473" t="str">
        <f>IF(OR(F184="",G184=""),"",IF(F184="G",VLOOKUP(G184,'Tab 4+5 DüV+Abfuhr_G'!A:E,5,FALSE),IF(F184="A",VLOOKUP(G184,'Tab 2+3 DüV_A'!A:L,5,FALSE),VLOOKUP(G184,'H&amp;G LfL'!B:U,11,FALSE))))</f>
        <v/>
      </c>
      <c r="V184" s="349"/>
      <c r="W184" s="245"/>
      <c r="X184" s="343" t="str">
        <f t="shared" si="39"/>
        <v/>
      </c>
      <c r="Y184" s="536"/>
      <c r="Z184" s="481" t="str">
        <f>IF(OR(F184="",G184=""),"",IF(OR(F184="A",F184="HG",Y184=""),"0",-VLOOKUP(Y184,'Tab 4+5 DüV+Abfuhr_G'!A:N,6,FALSE)))</f>
        <v/>
      </c>
      <c r="AA184" s="305"/>
      <c r="AB184" s="304" t="str">
        <f t="shared" si="40"/>
        <v/>
      </c>
      <c r="AC184" s="305"/>
      <c r="AD184" s="481" t="str">
        <f>IF(OR(F184="",G184=""),"",IF(OR(AC184="nein",AC184="",Z184="",AA184="ja",Y184="",F184="A",F184="HG",Y184=""),"0",VLOOKUP(Y184,'Tab 4+5 DüV+Abfuhr_G'!A:G,7,FALSE)))</f>
        <v/>
      </c>
      <c r="AE184" s="541"/>
      <c r="AF184" s="472" t="str">
        <f>IF(OR(F184="",G184=""),"",IF(OR(F184="",G184="",AE184=""),0,IF(AND(F184="G",Y184=""),-VLOOKUP(AE184,'Tab 7 DüV_A-VF'!A:B,2,FALSE),IF(OR(F184="A",F184="HG"),-VLOOKUP(AE184,'Tab 7 DüV_A-VF'!A:B,2,FALSE),0))))</f>
        <v/>
      </c>
      <c r="AG184" s="538"/>
      <c r="AH184" s="475" t="str">
        <f>IF(OR(F184="",G184=""),"",IF(OR(F184="",G184="",AG184=""),0,IF(AND(F184="G",Y184=""),-VLOOKUP(AG184,'Tab 7 DüV_A-ZF'!A:B,2,FALSE),IF(OR(F184="A",F184="HG"),-VLOOKUP(AG184,'Tab 7 DüV_A-ZF'!A:B,2,FALSE),0))))</f>
        <v/>
      </c>
      <c r="AI184" s="348" t="str">
        <f>IF(OR(F184="",G184=""),"",IF('N-Abschlag org. Düngung'!AJ184="",0,'N-Abschlag org. Düngung'!AJ184))</f>
        <v/>
      </c>
      <c r="AJ184" s="329" t="str">
        <f t="shared" si="41"/>
        <v/>
      </c>
      <c r="AK184" s="409" t="str">
        <f t="shared" si="42"/>
        <v/>
      </c>
      <c r="AL184" s="927" t="str">
        <f t="shared" si="43"/>
        <v/>
      </c>
      <c r="AM184" s="237"/>
      <c r="AN184" s="539" t="str">
        <f t="shared" si="44"/>
        <v/>
      </c>
      <c r="AO184" s="276"/>
      <c r="AP184" s="316"/>
      <c r="AQ184" s="316"/>
      <c r="AR184" s="234"/>
      <c r="AS184" s="234"/>
      <c r="AT184" s="234"/>
      <c r="AU184" s="234"/>
      <c r="AW184" s="235"/>
      <c r="BF184" s="235"/>
      <c r="BN184" s="235"/>
    </row>
    <row r="185" spans="1:66" s="145" customFormat="1">
      <c r="A185" s="283"/>
      <c r="B185" s="216"/>
      <c r="C185" s="287" t="str">
        <f>IF(B185="","",VLOOKUP(B185,Schlagliste!B:D,2,FALSE))</f>
        <v/>
      </c>
      <c r="D185" s="286" t="str">
        <f>IF(B185="","",VLOOKUP(B185,Schlagliste!B:D,3,FALSE))</f>
        <v/>
      </c>
      <c r="E185" s="501" t="str">
        <f>IF(B185="","",VLOOKUP(B185,Schlagliste!B:E,4,FALSE))</f>
        <v/>
      </c>
      <c r="F185" s="236"/>
      <c r="G185" s="217"/>
      <c r="H185" s="477" t="str">
        <f>IF(OR(G185="",F185=""),"",IF(AND(C185="ja",LEFT(G185,5)="ZF n."),0,(IF(F185="G",VLOOKUP(G185,'Tab 4+5 DüV+Abfuhr_G'!A:C,3,FALSE),IF(F185="A",VLOOKUP(G185,'Tab 2+3 DüV_A'!A:C,3,FALSE),VLOOKUP(G185,'H&amp;G LfL'!B:U,9,FALSE))))))</f>
        <v/>
      </c>
      <c r="I185" s="243" t="str">
        <f>IF(OR(F185="",G185=""),"",IF(F185="G",VLOOKUP(G185,'Tab 4+5 DüV+Abfuhr_G'!A:D,4,FALSE),IF(F185="A",VLOOKUP(G185,'Tab 2+3 DüV_A'!A:D,4,FALSE),VLOOKUP(G185,'H&amp;G LfL'!B:U,10,FALSE))))</f>
        <v/>
      </c>
      <c r="J185" s="341" t="str">
        <f>IF(OR(F185="",G185=""),"",IF(F185="G",VLOOKUP(G185,'Tab 4+5 DüV+Abfuhr_G'!A:B,2,FALSE),IF(F185="A",VLOOKUP(G185,'Tab 2+3 DüV_A'!A:B,2,FALSE),VLOOKUP(G185,'H&amp;G LfL'!B:X,2,FALSE))))</f>
        <v/>
      </c>
      <c r="K185" s="237"/>
      <c r="L185" s="918" t="str">
        <f t="shared" si="36"/>
        <v/>
      </c>
      <c r="M185" s="919" t="str">
        <f t="shared" si="37"/>
        <v/>
      </c>
      <c r="N185" s="919" t="str">
        <f>IF(OR(F185="",G185=""),"",IF(OR(F185="G",F185="HG"),"",IF(F185="A",VLOOKUP(G185,'Tab 2+3 DüV_A'!A:H,6,FALSE),VLOOKUP(G185,'H&amp;G LfL'!B:U,13,FALSE))))</f>
        <v/>
      </c>
      <c r="O185" s="919" t="str">
        <f>IF(OR(F185="",G185=""),"",IF(F185="G",VLOOKUP(G185,'Tab 4+5 DüV+Abfuhr_G'!A:J,8,FALSE),IF(F185="HG",VLOOKUP(G185,'H&amp;G LfL'!B:U,14,FALSE),"")))</f>
        <v/>
      </c>
      <c r="P185" s="919" t="str">
        <f>IF(OR(F185="",G185=""),"",IF(F185="G",VLOOKUP(G185,'Tab 4+5 DüV+Abfuhr_G'!A:J,9,FALSE),IF(F185="A",VLOOKUP(G185,'Tab 2+3 DüV_A'!A:H,7,FALSE),VLOOKUP(G185,'H&amp;G LfL'!B:U,15,FALSE))))</f>
        <v/>
      </c>
      <c r="Q185" s="921" t="str">
        <f>IF(OR(F185="",G185=""),"",IF(F185="G",VLOOKUP(G185,'Tab 4+5 DüV+Abfuhr_G'!A:J,10,FALSE),IF(F185="A",VLOOKUP(G185,'Tab 2+3 DüV_A'!A:H,8,FALSE),VLOOKUP(G185,'H&amp;G LfL'!B:U,16,FALSE))))</f>
        <v/>
      </c>
      <c r="R185" s="382" t="str">
        <f t="shared" si="38"/>
        <v/>
      </c>
      <c r="S185" s="342"/>
      <c r="T185" s="472" t="str">
        <f>IF(OR(F185="",G185=""),"",IF(OR(S185="",S185="nein",F185="A",F185="HG"),"0",VLOOKUP(S185,Verfrühung!A:B,2,FALSE)))</f>
        <v/>
      </c>
      <c r="U185" s="473" t="str">
        <f>IF(OR(F185="",G185=""),"",IF(F185="G",VLOOKUP(G185,'Tab 4+5 DüV+Abfuhr_G'!A:E,5,FALSE),IF(F185="A",VLOOKUP(G185,'Tab 2+3 DüV_A'!A:L,5,FALSE),VLOOKUP(G185,'H&amp;G LfL'!B:U,11,FALSE))))</f>
        <v/>
      </c>
      <c r="V185" s="349"/>
      <c r="W185" s="245"/>
      <c r="X185" s="343" t="str">
        <f t="shared" si="39"/>
        <v/>
      </c>
      <c r="Y185" s="536"/>
      <c r="Z185" s="481" t="str">
        <f>IF(OR(F185="",G185=""),"",IF(OR(F185="A",F185="HG",Y185=""),"0",-VLOOKUP(Y185,'Tab 4+5 DüV+Abfuhr_G'!A:N,6,FALSE)))</f>
        <v/>
      </c>
      <c r="AA185" s="305"/>
      <c r="AB185" s="304" t="str">
        <f t="shared" si="40"/>
        <v/>
      </c>
      <c r="AC185" s="305"/>
      <c r="AD185" s="481" t="str">
        <f>IF(OR(F185="",G185=""),"",IF(OR(AC185="nein",AC185="",Z185="",AA185="ja",Y185="",F185="A",F185="HG",Y185=""),"0",VLOOKUP(Y185,'Tab 4+5 DüV+Abfuhr_G'!A:G,7,FALSE)))</f>
        <v/>
      </c>
      <c r="AE185" s="541"/>
      <c r="AF185" s="472" t="str">
        <f>IF(OR(F185="",G185=""),"",IF(OR(F185="",G185="",AE185=""),0,IF(AND(F185="G",Y185=""),-VLOOKUP(AE185,'Tab 7 DüV_A-VF'!A:B,2,FALSE),IF(OR(F185="A",F185="HG"),-VLOOKUP(AE185,'Tab 7 DüV_A-VF'!A:B,2,FALSE),0))))</f>
        <v/>
      </c>
      <c r="AG185" s="538"/>
      <c r="AH185" s="475" t="str">
        <f>IF(OR(F185="",G185=""),"",IF(OR(F185="",G185="",AG185=""),0,IF(AND(F185="G",Y185=""),-VLOOKUP(AG185,'Tab 7 DüV_A-ZF'!A:B,2,FALSE),IF(OR(F185="A",F185="HG"),-VLOOKUP(AG185,'Tab 7 DüV_A-ZF'!A:B,2,FALSE),0))))</f>
        <v/>
      </c>
      <c r="AI185" s="348" t="str">
        <f>IF(OR(F185="",G185=""),"",IF('N-Abschlag org. Düngung'!AJ185="",0,'N-Abschlag org. Düngung'!AJ185))</f>
        <v/>
      </c>
      <c r="AJ185" s="329" t="str">
        <f t="shared" si="41"/>
        <v/>
      </c>
      <c r="AK185" s="409" t="str">
        <f t="shared" si="42"/>
        <v/>
      </c>
      <c r="AL185" s="927" t="str">
        <f t="shared" si="43"/>
        <v/>
      </c>
      <c r="AM185" s="237"/>
      <c r="AN185" s="539" t="str">
        <f t="shared" si="44"/>
        <v/>
      </c>
      <c r="AO185" s="276"/>
      <c r="AP185" s="316"/>
      <c r="AQ185" s="316"/>
      <c r="AR185" s="234"/>
      <c r="AS185" s="234"/>
      <c r="AT185" s="234"/>
      <c r="AU185" s="234"/>
      <c r="AW185" s="235"/>
      <c r="BF185" s="235"/>
      <c r="BN185" s="235"/>
    </row>
    <row r="186" spans="1:66" s="145" customFormat="1">
      <c r="A186" s="283"/>
      <c r="B186" s="216"/>
      <c r="C186" s="287" t="str">
        <f>IF(B186="","",VLOOKUP(B186,Schlagliste!B:D,2,FALSE))</f>
        <v/>
      </c>
      <c r="D186" s="286" t="str">
        <f>IF(B186="","",VLOOKUP(B186,Schlagliste!B:D,3,FALSE))</f>
        <v/>
      </c>
      <c r="E186" s="501" t="str">
        <f>IF(B186="","",VLOOKUP(B186,Schlagliste!B:E,4,FALSE))</f>
        <v/>
      </c>
      <c r="F186" s="236"/>
      <c r="G186" s="217"/>
      <c r="H186" s="477" t="str">
        <f>IF(OR(G186="",F186=""),"",IF(AND(C186="ja",LEFT(G186,5)="ZF n."),0,(IF(F186="G",VLOOKUP(G186,'Tab 4+5 DüV+Abfuhr_G'!A:C,3,FALSE),IF(F186="A",VLOOKUP(G186,'Tab 2+3 DüV_A'!A:C,3,FALSE),VLOOKUP(G186,'H&amp;G LfL'!B:U,9,FALSE))))))</f>
        <v/>
      </c>
      <c r="I186" s="243" t="str">
        <f>IF(OR(F186="",G186=""),"",IF(F186="G",VLOOKUP(G186,'Tab 4+5 DüV+Abfuhr_G'!A:D,4,FALSE),IF(F186="A",VLOOKUP(G186,'Tab 2+3 DüV_A'!A:D,4,FALSE),VLOOKUP(G186,'H&amp;G LfL'!B:U,10,FALSE))))</f>
        <v/>
      </c>
      <c r="J186" s="341" t="str">
        <f>IF(OR(F186="",G186=""),"",IF(F186="G",VLOOKUP(G186,'Tab 4+5 DüV+Abfuhr_G'!A:B,2,FALSE),IF(F186="A",VLOOKUP(G186,'Tab 2+3 DüV_A'!A:B,2,FALSE),VLOOKUP(G186,'H&amp;G LfL'!B:X,2,FALSE))))</f>
        <v/>
      </c>
      <c r="K186" s="237"/>
      <c r="L186" s="918" t="str">
        <f t="shared" si="36"/>
        <v/>
      </c>
      <c r="M186" s="919" t="str">
        <f t="shared" si="37"/>
        <v/>
      </c>
      <c r="N186" s="919" t="str">
        <f>IF(OR(F186="",G186=""),"",IF(OR(F186="G",F186="HG"),"",IF(F186="A",VLOOKUP(G186,'Tab 2+3 DüV_A'!A:H,6,FALSE),VLOOKUP(G186,'H&amp;G LfL'!B:U,13,FALSE))))</f>
        <v/>
      </c>
      <c r="O186" s="919" t="str">
        <f>IF(OR(F186="",G186=""),"",IF(F186="G",VLOOKUP(G186,'Tab 4+5 DüV+Abfuhr_G'!A:J,8,FALSE),IF(F186="HG",VLOOKUP(G186,'H&amp;G LfL'!B:U,14,FALSE),"")))</f>
        <v/>
      </c>
      <c r="P186" s="919" t="str">
        <f>IF(OR(F186="",G186=""),"",IF(F186="G",VLOOKUP(G186,'Tab 4+5 DüV+Abfuhr_G'!A:J,9,FALSE),IF(F186="A",VLOOKUP(G186,'Tab 2+3 DüV_A'!A:H,7,FALSE),VLOOKUP(G186,'H&amp;G LfL'!B:U,15,FALSE))))</f>
        <v/>
      </c>
      <c r="Q186" s="921" t="str">
        <f>IF(OR(F186="",G186=""),"",IF(F186="G",VLOOKUP(G186,'Tab 4+5 DüV+Abfuhr_G'!A:J,10,FALSE),IF(F186="A",VLOOKUP(G186,'Tab 2+3 DüV_A'!A:H,8,FALSE),VLOOKUP(G186,'H&amp;G LfL'!B:U,16,FALSE))))</f>
        <v/>
      </c>
      <c r="R186" s="382" t="str">
        <f t="shared" si="38"/>
        <v/>
      </c>
      <c r="S186" s="342"/>
      <c r="T186" s="472" t="str">
        <f>IF(OR(F186="",G186=""),"",IF(OR(S186="",S186="nein",F186="A",F186="HG"),"0",VLOOKUP(S186,Verfrühung!A:B,2,FALSE)))</f>
        <v/>
      </c>
      <c r="U186" s="473" t="str">
        <f>IF(OR(F186="",G186=""),"",IF(F186="G",VLOOKUP(G186,'Tab 4+5 DüV+Abfuhr_G'!A:E,5,FALSE),IF(F186="A",VLOOKUP(G186,'Tab 2+3 DüV_A'!A:L,5,FALSE),VLOOKUP(G186,'H&amp;G LfL'!B:U,11,FALSE))))</f>
        <v/>
      </c>
      <c r="V186" s="349"/>
      <c r="W186" s="245"/>
      <c r="X186" s="343" t="str">
        <f t="shared" si="39"/>
        <v/>
      </c>
      <c r="Y186" s="536"/>
      <c r="Z186" s="481" t="str">
        <f>IF(OR(F186="",G186=""),"",IF(OR(F186="A",F186="HG",Y186=""),"0",-VLOOKUP(Y186,'Tab 4+5 DüV+Abfuhr_G'!A:N,6,FALSE)))</f>
        <v/>
      </c>
      <c r="AA186" s="305"/>
      <c r="AB186" s="304" t="str">
        <f t="shared" si="40"/>
        <v/>
      </c>
      <c r="AC186" s="305"/>
      <c r="AD186" s="481" t="str">
        <f>IF(OR(F186="",G186=""),"",IF(OR(AC186="nein",AC186="",Z186="",AA186="ja",Y186="",F186="A",F186="HG",Y186=""),"0",VLOOKUP(Y186,'Tab 4+5 DüV+Abfuhr_G'!A:G,7,FALSE)))</f>
        <v/>
      </c>
      <c r="AE186" s="541"/>
      <c r="AF186" s="472" t="str">
        <f>IF(OR(F186="",G186=""),"",IF(OR(F186="",G186="",AE186=""),0,IF(AND(F186="G",Y186=""),-VLOOKUP(AE186,'Tab 7 DüV_A-VF'!A:B,2,FALSE),IF(OR(F186="A",F186="HG"),-VLOOKUP(AE186,'Tab 7 DüV_A-VF'!A:B,2,FALSE),0))))</f>
        <v/>
      </c>
      <c r="AG186" s="538"/>
      <c r="AH186" s="475" t="str">
        <f>IF(OR(F186="",G186=""),"",IF(OR(F186="",G186="",AG186=""),0,IF(AND(F186="G",Y186=""),-VLOOKUP(AG186,'Tab 7 DüV_A-ZF'!A:B,2,FALSE),IF(OR(F186="A",F186="HG"),-VLOOKUP(AG186,'Tab 7 DüV_A-ZF'!A:B,2,FALSE),0))))</f>
        <v/>
      </c>
      <c r="AI186" s="348" t="str">
        <f>IF(OR(F186="",G186=""),"",IF('N-Abschlag org. Düngung'!AJ186="",0,'N-Abschlag org. Düngung'!AJ186))</f>
        <v/>
      </c>
      <c r="AJ186" s="329" t="str">
        <f t="shared" si="41"/>
        <v/>
      </c>
      <c r="AK186" s="409" t="str">
        <f t="shared" si="42"/>
        <v/>
      </c>
      <c r="AL186" s="927" t="str">
        <f t="shared" si="43"/>
        <v/>
      </c>
      <c r="AM186" s="237"/>
      <c r="AN186" s="539" t="str">
        <f t="shared" si="44"/>
        <v/>
      </c>
      <c r="AO186" s="276"/>
      <c r="AP186" s="316"/>
      <c r="AQ186" s="316"/>
      <c r="AR186" s="234"/>
      <c r="AS186" s="234"/>
      <c r="AT186" s="234"/>
      <c r="AU186" s="234"/>
      <c r="AW186" s="235"/>
      <c r="BF186" s="235"/>
      <c r="BN186" s="235"/>
    </row>
    <row r="187" spans="1:66" s="145" customFormat="1">
      <c r="A187" s="283"/>
      <c r="B187" s="216"/>
      <c r="C187" s="287" t="str">
        <f>IF(B187="","",VLOOKUP(B187,Schlagliste!B:D,2,FALSE))</f>
        <v/>
      </c>
      <c r="D187" s="286" t="str">
        <f>IF(B187="","",VLOOKUP(B187,Schlagliste!B:D,3,FALSE))</f>
        <v/>
      </c>
      <c r="E187" s="501" t="str">
        <f>IF(B187="","",VLOOKUP(B187,Schlagliste!B:E,4,FALSE))</f>
        <v/>
      </c>
      <c r="F187" s="236"/>
      <c r="G187" s="217"/>
      <c r="H187" s="477" t="str">
        <f>IF(OR(G187="",F187=""),"",IF(AND(C187="ja",LEFT(G187,5)="ZF n."),0,(IF(F187="G",VLOOKUP(G187,'Tab 4+5 DüV+Abfuhr_G'!A:C,3,FALSE),IF(F187="A",VLOOKUP(G187,'Tab 2+3 DüV_A'!A:C,3,FALSE),VLOOKUP(G187,'H&amp;G LfL'!B:U,9,FALSE))))))</f>
        <v/>
      </c>
      <c r="I187" s="243" t="str">
        <f>IF(OR(F187="",G187=""),"",IF(F187="G",VLOOKUP(G187,'Tab 4+5 DüV+Abfuhr_G'!A:D,4,FALSE),IF(F187="A",VLOOKUP(G187,'Tab 2+3 DüV_A'!A:D,4,FALSE),VLOOKUP(G187,'H&amp;G LfL'!B:U,10,FALSE))))</f>
        <v/>
      </c>
      <c r="J187" s="341" t="str">
        <f>IF(OR(F187="",G187=""),"",IF(F187="G",VLOOKUP(G187,'Tab 4+5 DüV+Abfuhr_G'!A:B,2,FALSE),IF(F187="A",VLOOKUP(G187,'Tab 2+3 DüV_A'!A:B,2,FALSE),VLOOKUP(G187,'H&amp;G LfL'!B:X,2,FALSE))))</f>
        <v/>
      </c>
      <c r="K187" s="237"/>
      <c r="L187" s="918" t="str">
        <f t="shared" si="36"/>
        <v/>
      </c>
      <c r="M187" s="919" t="str">
        <f t="shared" si="37"/>
        <v/>
      </c>
      <c r="N187" s="919" t="str">
        <f>IF(OR(F187="",G187=""),"",IF(OR(F187="G",F187="HG"),"",IF(F187="A",VLOOKUP(G187,'Tab 2+3 DüV_A'!A:H,6,FALSE),VLOOKUP(G187,'H&amp;G LfL'!B:U,13,FALSE))))</f>
        <v/>
      </c>
      <c r="O187" s="919" t="str">
        <f>IF(OR(F187="",G187=""),"",IF(F187="G",VLOOKUP(G187,'Tab 4+5 DüV+Abfuhr_G'!A:J,8,FALSE),IF(F187="HG",VLOOKUP(G187,'H&amp;G LfL'!B:U,14,FALSE),"")))</f>
        <v/>
      </c>
      <c r="P187" s="919" t="str">
        <f>IF(OR(F187="",G187=""),"",IF(F187="G",VLOOKUP(G187,'Tab 4+5 DüV+Abfuhr_G'!A:J,9,FALSE),IF(F187="A",VLOOKUP(G187,'Tab 2+3 DüV_A'!A:H,7,FALSE),VLOOKUP(G187,'H&amp;G LfL'!B:U,15,FALSE))))</f>
        <v/>
      </c>
      <c r="Q187" s="921" t="str">
        <f>IF(OR(F187="",G187=""),"",IF(F187="G",VLOOKUP(G187,'Tab 4+5 DüV+Abfuhr_G'!A:J,10,FALSE),IF(F187="A",VLOOKUP(G187,'Tab 2+3 DüV_A'!A:H,8,FALSE),VLOOKUP(G187,'H&amp;G LfL'!B:U,16,FALSE))))</f>
        <v/>
      </c>
      <c r="R187" s="382" t="str">
        <f t="shared" si="38"/>
        <v/>
      </c>
      <c r="S187" s="342"/>
      <c r="T187" s="472" t="str">
        <f>IF(OR(F187="",G187=""),"",IF(OR(S187="",S187="nein",F187="A",F187="HG"),"0",VLOOKUP(S187,Verfrühung!A:B,2,FALSE)))</f>
        <v/>
      </c>
      <c r="U187" s="473" t="str">
        <f>IF(OR(F187="",G187=""),"",IF(F187="G",VLOOKUP(G187,'Tab 4+5 DüV+Abfuhr_G'!A:E,5,FALSE),IF(F187="A",VLOOKUP(G187,'Tab 2+3 DüV_A'!A:L,5,FALSE),VLOOKUP(G187,'H&amp;G LfL'!B:U,11,FALSE))))</f>
        <v/>
      </c>
      <c r="V187" s="349"/>
      <c r="W187" s="245"/>
      <c r="X187" s="343" t="str">
        <f t="shared" si="39"/>
        <v/>
      </c>
      <c r="Y187" s="536"/>
      <c r="Z187" s="481" t="str">
        <f>IF(OR(F187="",G187=""),"",IF(OR(F187="A",F187="HG",Y187=""),"0",-VLOOKUP(Y187,'Tab 4+5 DüV+Abfuhr_G'!A:N,6,FALSE)))</f>
        <v/>
      </c>
      <c r="AA187" s="305"/>
      <c r="AB187" s="304" t="str">
        <f t="shared" si="40"/>
        <v/>
      </c>
      <c r="AC187" s="305"/>
      <c r="AD187" s="481" t="str">
        <f>IF(OR(F187="",G187=""),"",IF(OR(AC187="nein",AC187="",Z187="",AA187="ja",Y187="",F187="A",F187="HG",Y187=""),"0",VLOOKUP(Y187,'Tab 4+5 DüV+Abfuhr_G'!A:G,7,FALSE)))</f>
        <v/>
      </c>
      <c r="AE187" s="541"/>
      <c r="AF187" s="472" t="str">
        <f>IF(OR(F187="",G187=""),"",IF(OR(F187="",G187="",AE187=""),0,IF(AND(F187="G",Y187=""),-VLOOKUP(AE187,'Tab 7 DüV_A-VF'!A:B,2,FALSE),IF(OR(F187="A",F187="HG"),-VLOOKUP(AE187,'Tab 7 DüV_A-VF'!A:B,2,FALSE),0))))</f>
        <v/>
      </c>
      <c r="AG187" s="538"/>
      <c r="AH187" s="475" t="str">
        <f>IF(OR(F187="",G187=""),"",IF(OR(F187="",G187="",AG187=""),0,IF(AND(F187="G",Y187=""),-VLOOKUP(AG187,'Tab 7 DüV_A-ZF'!A:B,2,FALSE),IF(OR(F187="A",F187="HG"),-VLOOKUP(AG187,'Tab 7 DüV_A-ZF'!A:B,2,FALSE),0))))</f>
        <v/>
      </c>
      <c r="AI187" s="348" t="str">
        <f>IF(OR(F187="",G187=""),"",IF('N-Abschlag org. Düngung'!AJ187="",0,'N-Abschlag org. Düngung'!AJ187))</f>
        <v/>
      </c>
      <c r="AJ187" s="329" t="str">
        <f t="shared" si="41"/>
        <v/>
      </c>
      <c r="AK187" s="409" t="str">
        <f t="shared" si="42"/>
        <v/>
      </c>
      <c r="AL187" s="927" t="str">
        <f t="shared" si="43"/>
        <v/>
      </c>
      <c r="AM187" s="237"/>
      <c r="AN187" s="539" t="str">
        <f t="shared" si="44"/>
        <v/>
      </c>
      <c r="AO187" s="276"/>
      <c r="AP187" s="316"/>
      <c r="AQ187" s="316"/>
      <c r="AR187" s="234"/>
      <c r="AS187" s="234"/>
      <c r="AT187" s="234"/>
      <c r="AU187" s="234"/>
      <c r="AW187" s="235"/>
      <c r="BF187" s="235"/>
      <c r="BN187" s="235"/>
    </row>
    <row r="188" spans="1:66" s="145" customFormat="1">
      <c r="A188" s="283"/>
      <c r="B188" s="216"/>
      <c r="C188" s="287" t="str">
        <f>IF(B188="","",VLOOKUP(B188,Schlagliste!B:D,2,FALSE))</f>
        <v/>
      </c>
      <c r="D188" s="286" t="str">
        <f>IF(B188="","",VLOOKUP(B188,Schlagliste!B:D,3,FALSE))</f>
        <v/>
      </c>
      <c r="E188" s="501" t="str">
        <f>IF(B188="","",VLOOKUP(B188,Schlagliste!B:E,4,FALSE))</f>
        <v/>
      </c>
      <c r="F188" s="236"/>
      <c r="G188" s="217"/>
      <c r="H188" s="477" t="str">
        <f>IF(OR(G188="",F188=""),"",IF(AND(C188="ja",LEFT(G188,5)="ZF n."),0,(IF(F188="G",VLOOKUP(G188,'Tab 4+5 DüV+Abfuhr_G'!A:C,3,FALSE),IF(F188="A",VLOOKUP(G188,'Tab 2+3 DüV_A'!A:C,3,FALSE),VLOOKUP(G188,'H&amp;G LfL'!B:U,9,FALSE))))))</f>
        <v/>
      </c>
      <c r="I188" s="243" t="str">
        <f>IF(OR(F188="",G188=""),"",IF(F188="G",VLOOKUP(G188,'Tab 4+5 DüV+Abfuhr_G'!A:D,4,FALSE),IF(F188="A",VLOOKUP(G188,'Tab 2+3 DüV_A'!A:D,4,FALSE),VLOOKUP(G188,'H&amp;G LfL'!B:U,10,FALSE))))</f>
        <v/>
      </c>
      <c r="J188" s="341" t="str">
        <f>IF(OR(F188="",G188=""),"",IF(F188="G",VLOOKUP(G188,'Tab 4+5 DüV+Abfuhr_G'!A:B,2,FALSE),IF(F188="A",VLOOKUP(G188,'Tab 2+3 DüV_A'!A:B,2,FALSE),VLOOKUP(G188,'H&amp;G LfL'!B:X,2,FALSE))))</f>
        <v/>
      </c>
      <c r="K188" s="237"/>
      <c r="L188" s="918" t="str">
        <f t="shared" si="36"/>
        <v/>
      </c>
      <c r="M188" s="919" t="str">
        <f t="shared" si="37"/>
        <v/>
      </c>
      <c r="N188" s="919" t="str">
        <f>IF(OR(F188="",G188=""),"",IF(OR(F188="G",F188="HG"),"",IF(F188="A",VLOOKUP(G188,'Tab 2+3 DüV_A'!A:H,6,FALSE),VLOOKUP(G188,'H&amp;G LfL'!B:U,13,FALSE))))</f>
        <v/>
      </c>
      <c r="O188" s="919" t="str">
        <f>IF(OR(F188="",G188=""),"",IF(F188="G",VLOOKUP(G188,'Tab 4+5 DüV+Abfuhr_G'!A:J,8,FALSE),IF(F188="HG",VLOOKUP(G188,'H&amp;G LfL'!B:U,14,FALSE),"")))</f>
        <v/>
      </c>
      <c r="P188" s="919" t="str">
        <f>IF(OR(F188="",G188=""),"",IF(F188="G",VLOOKUP(G188,'Tab 4+5 DüV+Abfuhr_G'!A:J,9,FALSE),IF(F188="A",VLOOKUP(G188,'Tab 2+3 DüV_A'!A:H,7,FALSE),VLOOKUP(G188,'H&amp;G LfL'!B:U,15,FALSE))))</f>
        <v/>
      </c>
      <c r="Q188" s="921" t="str">
        <f>IF(OR(F188="",G188=""),"",IF(F188="G",VLOOKUP(G188,'Tab 4+5 DüV+Abfuhr_G'!A:J,10,FALSE),IF(F188="A",VLOOKUP(G188,'Tab 2+3 DüV_A'!A:H,8,FALSE),VLOOKUP(G188,'H&amp;G LfL'!B:U,16,FALSE))))</f>
        <v/>
      </c>
      <c r="R188" s="382" t="str">
        <f t="shared" si="38"/>
        <v/>
      </c>
      <c r="S188" s="342"/>
      <c r="T188" s="472" t="str">
        <f>IF(OR(F188="",G188=""),"",IF(OR(S188="",S188="nein",F188="A",F188="HG"),"0",VLOOKUP(S188,Verfrühung!A:B,2,FALSE)))</f>
        <v/>
      </c>
      <c r="U188" s="473" t="str">
        <f>IF(OR(F188="",G188=""),"",IF(F188="G",VLOOKUP(G188,'Tab 4+5 DüV+Abfuhr_G'!A:E,5,FALSE),IF(F188="A",VLOOKUP(G188,'Tab 2+3 DüV_A'!A:L,5,FALSE),VLOOKUP(G188,'H&amp;G LfL'!B:U,11,FALSE))))</f>
        <v/>
      </c>
      <c r="V188" s="349"/>
      <c r="W188" s="245"/>
      <c r="X188" s="343" t="str">
        <f t="shared" si="39"/>
        <v/>
      </c>
      <c r="Y188" s="536"/>
      <c r="Z188" s="481" t="str">
        <f>IF(OR(F188="",G188=""),"",IF(OR(F188="A",F188="HG",Y188=""),"0",-VLOOKUP(Y188,'Tab 4+5 DüV+Abfuhr_G'!A:N,6,FALSE)))</f>
        <v/>
      </c>
      <c r="AA188" s="305"/>
      <c r="AB188" s="304" t="str">
        <f t="shared" si="40"/>
        <v/>
      </c>
      <c r="AC188" s="305"/>
      <c r="AD188" s="481" t="str">
        <f>IF(OR(F188="",G188=""),"",IF(OR(AC188="nein",AC188="",Z188="",AA188="ja",Y188="",F188="A",F188="HG",Y188=""),"0",VLOOKUP(Y188,'Tab 4+5 DüV+Abfuhr_G'!A:G,7,FALSE)))</f>
        <v/>
      </c>
      <c r="AE188" s="541"/>
      <c r="AF188" s="472" t="str">
        <f>IF(OR(F188="",G188=""),"",IF(OR(F188="",G188="",AE188=""),0,IF(AND(F188="G",Y188=""),-VLOOKUP(AE188,'Tab 7 DüV_A-VF'!A:B,2,FALSE),IF(OR(F188="A",F188="HG"),-VLOOKUP(AE188,'Tab 7 DüV_A-VF'!A:B,2,FALSE),0))))</f>
        <v/>
      </c>
      <c r="AG188" s="538"/>
      <c r="AH188" s="475" t="str">
        <f>IF(OR(F188="",G188=""),"",IF(OR(F188="",G188="",AG188=""),0,IF(AND(F188="G",Y188=""),-VLOOKUP(AG188,'Tab 7 DüV_A-ZF'!A:B,2,FALSE),IF(OR(F188="A",F188="HG"),-VLOOKUP(AG188,'Tab 7 DüV_A-ZF'!A:B,2,FALSE),0))))</f>
        <v/>
      </c>
      <c r="AI188" s="348" t="str">
        <f>IF(OR(F188="",G188=""),"",IF('N-Abschlag org. Düngung'!AJ188="",0,'N-Abschlag org. Düngung'!AJ188))</f>
        <v/>
      </c>
      <c r="AJ188" s="329" t="str">
        <f t="shared" si="41"/>
        <v/>
      </c>
      <c r="AK188" s="409" t="str">
        <f t="shared" si="42"/>
        <v/>
      </c>
      <c r="AL188" s="927" t="str">
        <f t="shared" si="43"/>
        <v/>
      </c>
      <c r="AM188" s="237"/>
      <c r="AN188" s="539" t="str">
        <f t="shared" si="44"/>
        <v/>
      </c>
      <c r="AO188" s="276"/>
      <c r="AP188" s="316"/>
      <c r="AQ188" s="316"/>
      <c r="AR188" s="234"/>
      <c r="AS188" s="234"/>
      <c r="AT188" s="234"/>
      <c r="AU188" s="234"/>
      <c r="AW188" s="235"/>
      <c r="BF188" s="235"/>
      <c r="BN188" s="235"/>
    </row>
    <row r="189" spans="1:66" s="145" customFormat="1">
      <c r="A189" s="283"/>
      <c r="B189" s="216"/>
      <c r="C189" s="287" t="str">
        <f>IF(B189="","",VLOOKUP(B189,Schlagliste!B:D,2,FALSE))</f>
        <v/>
      </c>
      <c r="D189" s="286" t="str">
        <f>IF(B189="","",VLOOKUP(B189,Schlagliste!B:D,3,FALSE))</f>
        <v/>
      </c>
      <c r="E189" s="501" t="str">
        <f>IF(B189="","",VLOOKUP(B189,Schlagliste!B:E,4,FALSE))</f>
        <v/>
      </c>
      <c r="F189" s="236"/>
      <c r="G189" s="217"/>
      <c r="H189" s="477" t="str">
        <f>IF(OR(G189="",F189=""),"",IF(AND(C189="ja",LEFT(G189,5)="ZF n."),0,(IF(F189="G",VLOOKUP(G189,'Tab 4+5 DüV+Abfuhr_G'!A:C,3,FALSE),IF(F189="A",VLOOKUP(G189,'Tab 2+3 DüV_A'!A:C,3,FALSE),VLOOKUP(G189,'H&amp;G LfL'!B:U,9,FALSE))))))</f>
        <v/>
      </c>
      <c r="I189" s="243" t="str">
        <f>IF(OR(F189="",G189=""),"",IF(F189="G",VLOOKUP(G189,'Tab 4+5 DüV+Abfuhr_G'!A:D,4,FALSE),IF(F189="A",VLOOKUP(G189,'Tab 2+3 DüV_A'!A:D,4,FALSE),VLOOKUP(G189,'H&amp;G LfL'!B:U,10,FALSE))))</f>
        <v/>
      </c>
      <c r="J189" s="341" t="str">
        <f>IF(OR(F189="",G189=""),"",IF(F189="G",VLOOKUP(G189,'Tab 4+5 DüV+Abfuhr_G'!A:B,2,FALSE),IF(F189="A",VLOOKUP(G189,'Tab 2+3 DüV_A'!A:B,2,FALSE),VLOOKUP(G189,'H&amp;G LfL'!B:X,2,FALSE))))</f>
        <v/>
      </c>
      <c r="K189" s="237"/>
      <c r="L189" s="918" t="str">
        <f t="shared" si="36"/>
        <v/>
      </c>
      <c r="M189" s="919" t="str">
        <f t="shared" si="37"/>
        <v/>
      </c>
      <c r="N189" s="919" t="str">
        <f>IF(OR(F189="",G189=""),"",IF(OR(F189="G",F189="HG"),"",IF(F189="A",VLOOKUP(G189,'Tab 2+3 DüV_A'!A:H,6,FALSE),VLOOKUP(G189,'H&amp;G LfL'!B:U,13,FALSE))))</f>
        <v/>
      </c>
      <c r="O189" s="919" t="str">
        <f>IF(OR(F189="",G189=""),"",IF(F189="G",VLOOKUP(G189,'Tab 4+5 DüV+Abfuhr_G'!A:J,8,FALSE),IF(F189="HG",VLOOKUP(G189,'H&amp;G LfL'!B:U,14,FALSE),"")))</f>
        <v/>
      </c>
      <c r="P189" s="919" t="str">
        <f>IF(OR(F189="",G189=""),"",IF(F189="G",VLOOKUP(G189,'Tab 4+5 DüV+Abfuhr_G'!A:J,9,FALSE),IF(F189="A",VLOOKUP(G189,'Tab 2+3 DüV_A'!A:H,7,FALSE),VLOOKUP(G189,'H&amp;G LfL'!B:U,15,FALSE))))</f>
        <v/>
      </c>
      <c r="Q189" s="921" t="str">
        <f>IF(OR(F189="",G189=""),"",IF(F189="G",VLOOKUP(G189,'Tab 4+5 DüV+Abfuhr_G'!A:J,10,FALSE),IF(F189="A",VLOOKUP(G189,'Tab 2+3 DüV_A'!A:H,8,FALSE),VLOOKUP(G189,'H&amp;G LfL'!B:U,16,FALSE))))</f>
        <v/>
      </c>
      <c r="R189" s="382" t="str">
        <f t="shared" si="38"/>
        <v/>
      </c>
      <c r="S189" s="342"/>
      <c r="T189" s="472" t="str">
        <f>IF(OR(F189="",G189=""),"",IF(OR(S189="",S189="nein",F189="A",F189="HG"),"0",VLOOKUP(S189,Verfrühung!A:B,2,FALSE)))</f>
        <v/>
      </c>
      <c r="U189" s="473" t="str">
        <f>IF(OR(F189="",G189=""),"",IF(F189="G",VLOOKUP(G189,'Tab 4+5 DüV+Abfuhr_G'!A:E,5,FALSE),IF(F189="A",VLOOKUP(G189,'Tab 2+3 DüV_A'!A:L,5,FALSE),VLOOKUP(G189,'H&amp;G LfL'!B:U,11,FALSE))))</f>
        <v/>
      </c>
      <c r="V189" s="349"/>
      <c r="W189" s="245"/>
      <c r="X189" s="343" t="str">
        <f t="shared" si="39"/>
        <v/>
      </c>
      <c r="Y189" s="536"/>
      <c r="Z189" s="481" t="str">
        <f>IF(OR(F189="",G189=""),"",IF(OR(F189="A",F189="HG",Y189=""),"0",-VLOOKUP(Y189,'Tab 4+5 DüV+Abfuhr_G'!A:N,6,FALSE)))</f>
        <v/>
      </c>
      <c r="AA189" s="305"/>
      <c r="AB189" s="304" t="str">
        <f t="shared" si="40"/>
        <v/>
      </c>
      <c r="AC189" s="305"/>
      <c r="AD189" s="481" t="str">
        <f>IF(OR(F189="",G189=""),"",IF(OR(AC189="nein",AC189="",Z189="",AA189="ja",Y189="",F189="A",F189="HG",Y189=""),"0",VLOOKUP(Y189,'Tab 4+5 DüV+Abfuhr_G'!A:G,7,FALSE)))</f>
        <v/>
      </c>
      <c r="AE189" s="541"/>
      <c r="AF189" s="472" t="str">
        <f>IF(OR(F189="",G189=""),"",IF(OR(F189="",G189="",AE189=""),0,IF(AND(F189="G",Y189=""),-VLOOKUP(AE189,'Tab 7 DüV_A-VF'!A:B,2,FALSE),IF(OR(F189="A",F189="HG"),-VLOOKUP(AE189,'Tab 7 DüV_A-VF'!A:B,2,FALSE),0))))</f>
        <v/>
      </c>
      <c r="AG189" s="538"/>
      <c r="AH189" s="475" t="str">
        <f>IF(OR(F189="",G189=""),"",IF(OR(F189="",G189="",AG189=""),0,IF(AND(F189="G",Y189=""),-VLOOKUP(AG189,'Tab 7 DüV_A-ZF'!A:B,2,FALSE),IF(OR(F189="A",F189="HG"),-VLOOKUP(AG189,'Tab 7 DüV_A-ZF'!A:B,2,FALSE),0))))</f>
        <v/>
      </c>
      <c r="AI189" s="348" t="str">
        <f>IF(OR(F189="",G189=""),"",IF('N-Abschlag org. Düngung'!AJ189="",0,'N-Abschlag org. Düngung'!AJ189))</f>
        <v/>
      </c>
      <c r="AJ189" s="329" t="str">
        <f t="shared" si="41"/>
        <v/>
      </c>
      <c r="AK189" s="409" t="str">
        <f t="shared" si="42"/>
        <v/>
      </c>
      <c r="AL189" s="927" t="str">
        <f t="shared" si="43"/>
        <v/>
      </c>
      <c r="AM189" s="237"/>
      <c r="AN189" s="539" t="str">
        <f t="shared" si="44"/>
        <v/>
      </c>
      <c r="AO189" s="276"/>
      <c r="AP189" s="316"/>
      <c r="AQ189" s="316"/>
      <c r="AR189" s="234"/>
      <c r="AS189" s="234"/>
      <c r="AT189" s="234"/>
      <c r="AU189" s="234"/>
      <c r="AW189" s="235"/>
      <c r="BF189" s="235"/>
      <c r="BN189" s="235"/>
    </row>
    <row r="190" spans="1:66" s="145" customFormat="1">
      <c r="A190" s="283"/>
      <c r="B190" s="216"/>
      <c r="C190" s="287" t="str">
        <f>IF(B190="","",VLOOKUP(B190,Schlagliste!B:D,2,FALSE))</f>
        <v/>
      </c>
      <c r="D190" s="286" t="str">
        <f>IF(B190="","",VLOOKUP(B190,Schlagliste!B:D,3,FALSE))</f>
        <v/>
      </c>
      <c r="E190" s="501" t="str">
        <f>IF(B190="","",VLOOKUP(B190,Schlagliste!B:E,4,FALSE))</f>
        <v/>
      </c>
      <c r="F190" s="236"/>
      <c r="G190" s="217"/>
      <c r="H190" s="477" t="str">
        <f>IF(OR(G190="",F190=""),"",IF(AND(C190="ja",LEFT(G190,5)="ZF n."),0,(IF(F190="G",VLOOKUP(G190,'Tab 4+5 DüV+Abfuhr_G'!A:C,3,FALSE),IF(F190="A",VLOOKUP(G190,'Tab 2+3 DüV_A'!A:C,3,FALSE),VLOOKUP(G190,'H&amp;G LfL'!B:U,9,FALSE))))))</f>
        <v/>
      </c>
      <c r="I190" s="243" t="str">
        <f>IF(OR(F190="",G190=""),"",IF(F190="G",VLOOKUP(G190,'Tab 4+5 DüV+Abfuhr_G'!A:D,4,FALSE),IF(F190="A",VLOOKUP(G190,'Tab 2+3 DüV_A'!A:D,4,FALSE),VLOOKUP(G190,'H&amp;G LfL'!B:U,10,FALSE))))</f>
        <v/>
      </c>
      <c r="J190" s="341" t="str">
        <f>IF(OR(F190="",G190=""),"",IF(F190="G",VLOOKUP(G190,'Tab 4+5 DüV+Abfuhr_G'!A:B,2,FALSE),IF(F190="A",VLOOKUP(G190,'Tab 2+3 DüV_A'!A:B,2,FALSE),VLOOKUP(G190,'H&amp;G LfL'!B:X,2,FALSE))))</f>
        <v/>
      </c>
      <c r="K190" s="237"/>
      <c r="L190" s="918" t="str">
        <f t="shared" si="36"/>
        <v/>
      </c>
      <c r="M190" s="919" t="str">
        <f t="shared" si="37"/>
        <v/>
      </c>
      <c r="N190" s="919" t="str">
        <f>IF(OR(F190="",G190=""),"",IF(OR(F190="G",F190="HG"),"",IF(F190="A",VLOOKUP(G190,'Tab 2+3 DüV_A'!A:H,6,FALSE),VLOOKUP(G190,'H&amp;G LfL'!B:U,13,FALSE))))</f>
        <v/>
      </c>
      <c r="O190" s="919" t="str">
        <f>IF(OR(F190="",G190=""),"",IF(F190="G",VLOOKUP(G190,'Tab 4+5 DüV+Abfuhr_G'!A:J,8,FALSE),IF(F190="HG",VLOOKUP(G190,'H&amp;G LfL'!B:U,14,FALSE),"")))</f>
        <v/>
      </c>
      <c r="P190" s="919" t="str">
        <f>IF(OR(F190="",G190=""),"",IF(F190="G",VLOOKUP(G190,'Tab 4+5 DüV+Abfuhr_G'!A:J,9,FALSE),IF(F190="A",VLOOKUP(G190,'Tab 2+3 DüV_A'!A:H,7,FALSE),VLOOKUP(G190,'H&amp;G LfL'!B:U,15,FALSE))))</f>
        <v/>
      </c>
      <c r="Q190" s="921" t="str">
        <f>IF(OR(F190="",G190=""),"",IF(F190="G",VLOOKUP(G190,'Tab 4+5 DüV+Abfuhr_G'!A:J,10,FALSE),IF(F190="A",VLOOKUP(G190,'Tab 2+3 DüV_A'!A:H,8,FALSE),VLOOKUP(G190,'H&amp;G LfL'!B:U,16,FALSE))))</f>
        <v/>
      </c>
      <c r="R190" s="382" t="str">
        <f t="shared" si="38"/>
        <v/>
      </c>
      <c r="S190" s="342"/>
      <c r="T190" s="472" t="str">
        <f>IF(OR(F190="",G190=""),"",IF(OR(S190="",S190="nein",F190="A",F190="HG"),"0",VLOOKUP(S190,Verfrühung!A:B,2,FALSE)))</f>
        <v/>
      </c>
      <c r="U190" s="473" t="str">
        <f>IF(OR(F190="",G190=""),"",IF(F190="G",VLOOKUP(G190,'Tab 4+5 DüV+Abfuhr_G'!A:E,5,FALSE),IF(F190="A",VLOOKUP(G190,'Tab 2+3 DüV_A'!A:L,5,FALSE),VLOOKUP(G190,'H&amp;G LfL'!B:U,11,FALSE))))</f>
        <v/>
      </c>
      <c r="V190" s="349"/>
      <c r="W190" s="245"/>
      <c r="X190" s="343" t="str">
        <f t="shared" si="39"/>
        <v/>
      </c>
      <c r="Y190" s="536"/>
      <c r="Z190" s="481" t="str">
        <f>IF(OR(F190="",G190=""),"",IF(OR(F190="A",F190="HG",Y190=""),"0",-VLOOKUP(Y190,'Tab 4+5 DüV+Abfuhr_G'!A:N,6,FALSE)))</f>
        <v/>
      </c>
      <c r="AA190" s="305"/>
      <c r="AB190" s="304" t="str">
        <f t="shared" si="40"/>
        <v/>
      </c>
      <c r="AC190" s="305"/>
      <c r="AD190" s="481" t="str">
        <f>IF(OR(F190="",G190=""),"",IF(OR(AC190="nein",AC190="",Z190="",AA190="ja",Y190="",F190="A",F190="HG",Y190=""),"0",VLOOKUP(Y190,'Tab 4+5 DüV+Abfuhr_G'!A:G,7,FALSE)))</f>
        <v/>
      </c>
      <c r="AE190" s="541"/>
      <c r="AF190" s="472" t="str">
        <f>IF(OR(F190="",G190=""),"",IF(OR(F190="",G190="",AE190=""),0,IF(AND(F190="G",Y190=""),-VLOOKUP(AE190,'Tab 7 DüV_A-VF'!A:B,2,FALSE),IF(OR(F190="A",F190="HG"),-VLOOKUP(AE190,'Tab 7 DüV_A-VF'!A:B,2,FALSE),0))))</f>
        <v/>
      </c>
      <c r="AG190" s="538"/>
      <c r="AH190" s="475" t="str">
        <f>IF(OR(F190="",G190=""),"",IF(OR(F190="",G190="",AG190=""),0,IF(AND(F190="G",Y190=""),-VLOOKUP(AG190,'Tab 7 DüV_A-ZF'!A:B,2,FALSE),IF(OR(F190="A",F190="HG"),-VLOOKUP(AG190,'Tab 7 DüV_A-ZF'!A:B,2,FALSE),0))))</f>
        <v/>
      </c>
      <c r="AI190" s="348" t="str">
        <f>IF(OR(F190="",G190=""),"",IF('N-Abschlag org. Düngung'!AJ190="",0,'N-Abschlag org. Düngung'!AJ190))</f>
        <v/>
      </c>
      <c r="AJ190" s="329" t="str">
        <f t="shared" si="41"/>
        <v/>
      </c>
      <c r="AK190" s="409" t="str">
        <f t="shared" si="42"/>
        <v/>
      </c>
      <c r="AL190" s="927" t="str">
        <f t="shared" si="43"/>
        <v/>
      </c>
      <c r="AM190" s="237"/>
      <c r="AN190" s="539" t="str">
        <f t="shared" si="44"/>
        <v/>
      </c>
      <c r="AO190" s="276"/>
      <c r="AP190" s="316"/>
      <c r="AQ190" s="316"/>
      <c r="AR190" s="234"/>
      <c r="AS190" s="234"/>
      <c r="AT190" s="234"/>
      <c r="AU190" s="234"/>
      <c r="AW190" s="235"/>
      <c r="BF190" s="235"/>
      <c r="BN190" s="235"/>
    </row>
    <row r="191" spans="1:66" s="145" customFormat="1">
      <c r="A191" s="283"/>
      <c r="B191" s="216"/>
      <c r="C191" s="287" t="str">
        <f>IF(B191="","",VLOOKUP(B191,Schlagliste!B:D,2,FALSE))</f>
        <v/>
      </c>
      <c r="D191" s="286" t="str">
        <f>IF(B191="","",VLOOKUP(B191,Schlagliste!B:D,3,FALSE))</f>
        <v/>
      </c>
      <c r="E191" s="501" t="str">
        <f>IF(B191="","",VLOOKUP(B191,Schlagliste!B:E,4,FALSE))</f>
        <v/>
      </c>
      <c r="F191" s="236"/>
      <c r="G191" s="217"/>
      <c r="H191" s="477" t="str">
        <f>IF(OR(G191="",F191=""),"",IF(AND(C191="ja",LEFT(G191,5)="ZF n."),0,(IF(F191="G",VLOOKUP(G191,'Tab 4+5 DüV+Abfuhr_G'!A:C,3,FALSE),IF(F191="A",VLOOKUP(G191,'Tab 2+3 DüV_A'!A:C,3,FALSE),VLOOKUP(G191,'H&amp;G LfL'!B:U,9,FALSE))))))</f>
        <v/>
      </c>
      <c r="I191" s="243" t="str">
        <f>IF(OR(F191="",G191=""),"",IF(F191="G",VLOOKUP(G191,'Tab 4+5 DüV+Abfuhr_G'!A:D,4,FALSE),IF(F191="A",VLOOKUP(G191,'Tab 2+3 DüV_A'!A:D,4,FALSE),VLOOKUP(G191,'H&amp;G LfL'!B:U,10,FALSE))))</f>
        <v/>
      </c>
      <c r="J191" s="341" t="str">
        <f>IF(OR(F191="",G191=""),"",IF(F191="G",VLOOKUP(G191,'Tab 4+5 DüV+Abfuhr_G'!A:B,2,FALSE),IF(F191="A",VLOOKUP(G191,'Tab 2+3 DüV_A'!A:B,2,FALSE),VLOOKUP(G191,'H&amp;G LfL'!B:X,2,FALSE))))</f>
        <v/>
      </c>
      <c r="K191" s="237"/>
      <c r="L191" s="918" t="str">
        <f t="shared" si="36"/>
        <v/>
      </c>
      <c r="M191" s="919" t="str">
        <f t="shared" si="37"/>
        <v/>
      </c>
      <c r="N191" s="919" t="str">
        <f>IF(OR(F191="",G191=""),"",IF(OR(F191="G",F191="HG"),"",IF(F191="A",VLOOKUP(G191,'Tab 2+3 DüV_A'!A:H,6,FALSE),VLOOKUP(G191,'H&amp;G LfL'!B:U,13,FALSE))))</f>
        <v/>
      </c>
      <c r="O191" s="919" t="str">
        <f>IF(OR(F191="",G191=""),"",IF(F191="G",VLOOKUP(G191,'Tab 4+5 DüV+Abfuhr_G'!A:J,8,FALSE),IF(F191="HG",VLOOKUP(G191,'H&amp;G LfL'!B:U,14,FALSE),"")))</f>
        <v/>
      </c>
      <c r="P191" s="919" t="str">
        <f>IF(OR(F191="",G191=""),"",IF(F191="G",VLOOKUP(G191,'Tab 4+5 DüV+Abfuhr_G'!A:J,9,FALSE),IF(F191="A",VLOOKUP(G191,'Tab 2+3 DüV_A'!A:H,7,FALSE),VLOOKUP(G191,'H&amp;G LfL'!B:U,15,FALSE))))</f>
        <v/>
      </c>
      <c r="Q191" s="921" t="str">
        <f>IF(OR(F191="",G191=""),"",IF(F191="G",VLOOKUP(G191,'Tab 4+5 DüV+Abfuhr_G'!A:J,10,FALSE),IF(F191="A",VLOOKUP(G191,'Tab 2+3 DüV_A'!A:H,8,FALSE),VLOOKUP(G191,'H&amp;G LfL'!B:U,16,FALSE))))</f>
        <v/>
      </c>
      <c r="R191" s="382" t="str">
        <f t="shared" si="38"/>
        <v/>
      </c>
      <c r="S191" s="342"/>
      <c r="T191" s="472" t="str">
        <f>IF(OR(F191="",G191=""),"",IF(OR(S191="",S191="nein",F191="A",F191="HG"),"0",VLOOKUP(S191,Verfrühung!A:B,2,FALSE)))</f>
        <v/>
      </c>
      <c r="U191" s="473" t="str">
        <f>IF(OR(F191="",G191=""),"",IF(F191="G",VLOOKUP(G191,'Tab 4+5 DüV+Abfuhr_G'!A:E,5,FALSE),IF(F191="A",VLOOKUP(G191,'Tab 2+3 DüV_A'!A:L,5,FALSE),VLOOKUP(G191,'H&amp;G LfL'!B:U,11,FALSE))))</f>
        <v/>
      </c>
      <c r="V191" s="349"/>
      <c r="W191" s="245"/>
      <c r="X191" s="343" t="str">
        <f t="shared" si="39"/>
        <v/>
      </c>
      <c r="Y191" s="536"/>
      <c r="Z191" s="481" t="str">
        <f>IF(OR(F191="",G191=""),"",IF(OR(F191="A",F191="HG",Y191=""),"0",-VLOOKUP(Y191,'Tab 4+5 DüV+Abfuhr_G'!A:N,6,FALSE)))</f>
        <v/>
      </c>
      <c r="AA191" s="305"/>
      <c r="AB191" s="304" t="str">
        <f t="shared" si="40"/>
        <v/>
      </c>
      <c r="AC191" s="305"/>
      <c r="AD191" s="481" t="str">
        <f>IF(OR(F191="",G191=""),"",IF(OR(AC191="nein",AC191="",Z191="",AA191="ja",Y191="",F191="A",F191="HG",Y191=""),"0",VLOOKUP(Y191,'Tab 4+5 DüV+Abfuhr_G'!A:G,7,FALSE)))</f>
        <v/>
      </c>
      <c r="AE191" s="541"/>
      <c r="AF191" s="472" t="str">
        <f>IF(OR(F191="",G191=""),"",IF(OR(F191="",G191="",AE191=""),0,IF(AND(F191="G",Y191=""),-VLOOKUP(AE191,'Tab 7 DüV_A-VF'!A:B,2,FALSE),IF(OR(F191="A",F191="HG"),-VLOOKUP(AE191,'Tab 7 DüV_A-VF'!A:B,2,FALSE),0))))</f>
        <v/>
      </c>
      <c r="AG191" s="538"/>
      <c r="AH191" s="475" t="str">
        <f>IF(OR(F191="",G191=""),"",IF(OR(F191="",G191="",AG191=""),0,IF(AND(F191="G",Y191=""),-VLOOKUP(AG191,'Tab 7 DüV_A-ZF'!A:B,2,FALSE),IF(OR(F191="A",F191="HG"),-VLOOKUP(AG191,'Tab 7 DüV_A-ZF'!A:B,2,FALSE),0))))</f>
        <v/>
      </c>
      <c r="AI191" s="348" t="str">
        <f>IF(OR(F191="",G191=""),"",IF('N-Abschlag org. Düngung'!AJ191="",0,'N-Abschlag org. Düngung'!AJ191))</f>
        <v/>
      </c>
      <c r="AJ191" s="329" t="str">
        <f t="shared" si="41"/>
        <v/>
      </c>
      <c r="AK191" s="409" t="str">
        <f t="shared" si="42"/>
        <v/>
      </c>
      <c r="AL191" s="927" t="str">
        <f t="shared" si="43"/>
        <v/>
      </c>
      <c r="AM191" s="237"/>
      <c r="AN191" s="539" t="str">
        <f t="shared" si="44"/>
        <v/>
      </c>
      <c r="AO191" s="276"/>
      <c r="AP191" s="316"/>
      <c r="AQ191" s="316"/>
      <c r="AR191" s="234"/>
      <c r="AS191" s="234"/>
      <c r="AT191" s="234"/>
      <c r="AU191" s="234"/>
      <c r="AW191" s="235"/>
      <c r="BF191" s="235"/>
      <c r="BN191" s="235"/>
    </row>
    <row r="192" spans="1:66" s="145" customFormat="1">
      <c r="A192" s="283"/>
      <c r="B192" s="216"/>
      <c r="C192" s="287" t="str">
        <f>IF(B192="","",VLOOKUP(B192,Schlagliste!B:D,2,FALSE))</f>
        <v/>
      </c>
      <c r="D192" s="286" t="str">
        <f>IF(B192="","",VLOOKUP(B192,Schlagliste!B:D,3,FALSE))</f>
        <v/>
      </c>
      <c r="E192" s="501" t="str">
        <f>IF(B192="","",VLOOKUP(B192,Schlagliste!B:E,4,FALSE))</f>
        <v/>
      </c>
      <c r="F192" s="236"/>
      <c r="G192" s="217"/>
      <c r="H192" s="477" t="str">
        <f>IF(OR(G192="",F192=""),"",IF(AND(C192="ja",LEFT(G192,5)="ZF n."),0,(IF(F192="G",VLOOKUP(G192,'Tab 4+5 DüV+Abfuhr_G'!A:C,3,FALSE),IF(F192="A",VLOOKUP(G192,'Tab 2+3 DüV_A'!A:C,3,FALSE),VLOOKUP(G192,'H&amp;G LfL'!B:U,9,FALSE))))))</f>
        <v/>
      </c>
      <c r="I192" s="243" t="str">
        <f>IF(OR(F192="",G192=""),"",IF(F192="G",VLOOKUP(G192,'Tab 4+5 DüV+Abfuhr_G'!A:D,4,FALSE),IF(F192="A",VLOOKUP(G192,'Tab 2+3 DüV_A'!A:D,4,FALSE),VLOOKUP(G192,'H&amp;G LfL'!B:U,10,FALSE))))</f>
        <v/>
      </c>
      <c r="J192" s="341" t="str">
        <f>IF(OR(F192="",G192=""),"",IF(F192="G",VLOOKUP(G192,'Tab 4+5 DüV+Abfuhr_G'!A:B,2,FALSE),IF(F192="A",VLOOKUP(G192,'Tab 2+3 DüV_A'!A:B,2,FALSE),VLOOKUP(G192,'H&amp;G LfL'!B:X,2,FALSE))))</f>
        <v/>
      </c>
      <c r="K192" s="237"/>
      <c r="L192" s="918" t="str">
        <f t="shared" si="36"/>
        <v/>
      </c>
      <c r="M192" s="919" t="str">
        <f t="shared" si="37"/>
        <v/>
      </c>
      <c r="N192" s="919" t="str">
        <f>IF(OR(F192="",G192=""),"",IF(OR(F192="G",F192="HG"),"",IF(F192="A",VLOOKUP(G192,'Tab 2+3 DüV_A'!A:H,6,FALSE),VLOOKUP(G192,'H&amp;G LfL'!B:U,13,FALSE))))</f>
        <v/>
      </c>
      <c r="O192" s="919" t="str">
        <f>IF(OR(F192="",G192=""),"",IF(F192="G",VLOOKUP(G192,'Tab 4+5 DüV+Abfuhr_G'!A:J,8,FALSE),IF(F192="HG",VLOOKUP(G192,'H&amp;G LfL'!B:U,14,FALSE),"")))</f>
        <v/>
      </c>
      <c r="P192" s="919" t="str">
        <f>IF(OR(F192="",G192=""),"",IF(F192="G",VLOOKUP(G192,'Tab 4+5 DüV+Abfuhr_G'!A:J,9,FALSE),IF(F192="A",VLOOKUP(G192,'Tab 2+3 DüV_A'!A:H,7,FALSE),VLOOKUP(G192,'H&amp;G LfL'!B:U,15,FALSE))))</f>
        <v/>
      </c>
      <c r="Q192" s="921" t="str">
        <f>IF(OR(F192="",G192=""),"",IF(F192="G",VLOOKUP(G192,'Tab 4+5 DüV+Abfuhr_G'!A:J,10,FALSE),IF(F192="A",VLOOKUP(G192,'Tab 2+3 DüV_A'!A:H,8,FALSE),VLOOKUP(G192,'H&amp;G LfL'!B:U,16,FALSE))))</f>
        <v/>
      </c>
      <c r="R192" s="382" t="str">
        <f t="shared" si="38"/>
        <v/>
      </c>
      <c r="S192" s="342"/>
      <c r="T192" s="472" t="str">
        <f>IF(OR(F192="",G192=""),"",IF(OR(S192="",S192="nein",F192="A",F192="HG"),"0",VLOOKUP(S192,Verfrühung!A:B,2,FALSE)))</f>
        <v/>
      </c>
      <c r="U192" s="473" t="str">
        <f>IF(OR(F192="",G192=""),"",IF(F192="G",VLOOKUP(G192,'Tab 4+5 DüV+Abfuhr_G'!A:E,5,FALSE),IF(F192="A",VLOOKUP(G192,'Tab 2+3 DüV_A'!A:L,5,FALSE),VLOOKUP(G192,'H&amp;G LfL'!B:U,11,FALSE))))</f>
        <v/>
      </c>
      <c r="V192" s="349"/>
      <c r="W192" s="245"/>
      <c r="X192" s="343" t="str">
        <f t="shared" si="39"/>
        <v/>
      </c>
      <c r="Y192" s="536"/>
      <c r="Z192" s="481" t="str">
        <f>IF(OR(F192="",G192=""),"",IF(OR(F192="A",F192="HG",Y192=""),"0",-VLOOKUP(Y192,'Tab 4+5 DüV+Abfuhr_G'!A:N,6,FALSE)))</f>
        <v/>
      </c>
      <c r="AA192" s="305"/>
      <c r="AB192" s="304" t="str">
        <f t="shared" si="40"/>
        <v/>
      </c>
      <c r="AC192" s="305"/>
      <c r="AD192" s="481" t="str">
        <f>IF(OR(F192="",G192=""),"",IF(OR(AC192="nein",AC192="",Z192="",AA192="ja",Y192="",F192="A",F192="HG",Y192=""),"0",VLOOKUP(Y192,'Tab 4+5 DüV+Abfuhr_G'!A:G,7,FALSE)))</f>
        <v/>
      </c>
      <c r="AE192" s="541"/>
      <c r="AF192" s="472" t="str">
        <f>IF(OR(F192="",G192=""),"",IF(OR(F192="",G192="",AE192=""),0,IF(AND(F192="G",Y192=""),-VLOOKUP(AE192,'Tab 7 DüV_A-VF'!A:B,2,FALSE),IF(OR(F192="A",F192="HG"),-VLOOKUP(AE192,'Tab 7 DüV_A-VF'!A:B,2,FALSE),0))))</f>
        <v/>
      </c>
      <c r="AG192" s="538"/>
      <c r="AH192" s="475" t="str">
        <f>IF(OR(F192="",G192=""),"",IF(OR(F192="",G192="",AG192=""),0,IF(AND(F192="G",Y192=""),-VLOOKUP(AG192,'Tab 7 DüV_A-ZF'!A:B,2,FALSE),IF(OR(F192="A",F192="HG"),-VLOOKUP(AG192,'Tab 7 DüV_A-ZF'!A:B,2,FALSE),0))))</f>
        <v/>
      </c>
      <c r="AI192" s="348" t="str">
        <f>IF(OR(F192="",G192=""),"",IF('N-Abschlag org. Düngung'!AJ192="",0,'N-Abschlag org. Düngung'!AJ192))</f>
        <v/>
      </c>
      <c r="AJ192" s="329" t="str">
        <f t="shared" si="41"/>
        <v/>
      </c>
      <c r="AK192" s="409" t="str">
        <f t="shared" si="42"/>
        <v/>
      </c>
      <c r="AL192" s="927" t="str">
        <f t="shared" si="43"/>
        <v/>
      </c>
      <c r="AM192" s="237"/>
      <c r="AN192" s="539" t="str">
        <f t="shared" si="44"/>
        <v/>
      </c>
      <c r="AO192" s="276"/>
      <c r="AP192" s="316"/>
      <c r="AQ192" s="316"/>
      <c r="AR192" s="234"/>
      <c r="AS192" s="234"/>
      <c r="AT192" s="234"/>
      <c r="AU192" s="234"/>
      <c r="AW192" s="235"/>
      <c r="BF192" s="235"/>
      <c r="BN192" s="235"/>
    </row>
    <row r="193" spans="1:66" s="145" customFormat="1">
      <c r="A193" s="283"/>
      <c r="B193" s="216"/>
      <c r="C193" s="287" t="str">
        <f>IF(B193="","",VLOOKUP(B193,Schlagliste!B:D,2,FALSE))</f>
        <v/>
      </c>
      <c r="D193" s="286" t="str">
        <f>IF(B193="","",VLOOKUP(B193,Schlagliste!B:D,3,FALSE))</f>
        <v/>
      </c>
      <c r="E193" s="501" t="str">
        <f>IF(B193="","",VLOOKUP(B193,Schlagliste!B:E,4,FALSE))</f>
        <v/>
      </c>
      <c r="F193" s="236"/>
      <c r="G193" s="217"/>
      <c r="H193" s="477" t="str">
        <f>IF(OR(G193="",F193=""),"",IF(AND(C193="ja",LEFT(G193,5)="ZF n."),0,(IF(F193="G",VLOOKUP(G193,'Tab 4+5 DüV+Abfuhr_G'!A:C,3,FALSE),IF(F193="A",VLOOKUP(G193,'Tab 2+3 DüV_A'!A:C,3,FALSE),VLOOKUP(G193,'H&amp;G LfL'!B:U,9,FALSE))))))</f>
        <v/>
      </c>
      <c r="I193" s="243" t="str">
        <f>IF(OR(F193="",G193=""),"",IF(F193="G",VLOOKUP(G193,'Tab 4+5 DüV+Abfuhr_G'!A:D,4,FALSE),IF(F193="A",VLOOKUP(G193,'Tab 2+3 DüV_A'!A:D,4,FALSE),VLOOKUP(G193,'H&amp;G LfL'!B:U,10,FALSE))))</f>
        <v/>
      </c>
      <c r="J193" s="341" t="str">
        <f>IF(OR(F193="",G193=""),"",IF(F193="G",VLOOKUP(G193,'Tab 4+5 DüV+Abfuhr_G'!A:B,2,FALSE),IF(F193="A",VLOOKUP(G193,'Tab 2+3 DüV_A'!A:B,2,FALSE),VLOOKUP(G193,'H&amp;G LfL'!B:X,2,FALSE))))</f>
        <v/>
      </c>
      <c r="K193" s="237"/>
      <c r="L193" s="918" t="str">
        <f t="shared" si="36"/>
        <v/>
      </c>
      <c r="M193" s="919" t="str">
        <f t="shared" si="37"/>
        <v/>
      </c>
      <c r="N193" s="919" t="str">
        <f>IF(OR(F193="",G193=""),"",IF(OR(F193="G",F193="HG"),"",IF(F193="A",VLOOKUP(G193,'Tab 2+3 DüV_A'!A:H,6,FALSE),VLOOKUP(G193,'H&amp;G LfL'!B:U,13,FALSE))))</f>
        <v/>
      </c>
      <c r="O193" s="919" t="str">
        <f>IF(OR(F193="",G193=""),"",IF(F193="G",VLOOKUP(G193,'Tab 4+5 DüV+Abfuhr_G'!A:J,8,FALSE),IF(F193="HG",VLOOKUP(G193,'H&amp;G LfL'!B:U,14,FALSE),"")))</f>
        <v/>
      </c>
      <c r="P193" s="919" t="str">
        <f>IF(OR(F193="",G193=""),"",IF(F193="G",VLOOKUP(G193,'Tab 4+5 DüV+Abfuhr_G'!A:J,9,FALSE),IF(F193="A",VLOOKUP(G193,'Tab 2+3 DüV_A'!A:H,7,FALSE),VLOOKUP(G193,'H&amp;G LfL'!B:U,15,FALSE))))</f>
        <v/>
      </c>
      <c r="Q193" s="921" t="str">
        <f>IF(OR(F193="",G193=""),"",IF(F193="G",VLOOKUP(G193,'Tab 4+5 DüV+Abfuhr_G'!A:J,10,FALSE),IF(F193="A",VLOOKUP(G193,'Tab 2+3 DüV_A'!A:H,8,FALSE),VLOOKUP(G193,'H&amp;G LfL'!B:U,16,FALSE))))</f>
        <v/>
      </c>
      <c r="R193" s="382" t="str">
        <f t="shared" si="38"/>
        <v/>
      </c>
      <c r="S193" s="342"/>
      <c r="T193" s="472" t="str">
        <f>IF(OR(F193="",G193=""),"",IF(OR(S193="",S193="nein",F193="A",F193="HG"),"0",VLOOKUP(S193,Verfrühung!A:B,2,FALSE)))</f>
        <v/>
      </c>
      <c r="U193" s="473" t="str">
        <f>IF(OR(F193="",G193=""),"",IF(F193="G",VLOOKUP(G193,'Tab 4+5 DüV+Abfuhr_G'!A:E,5,FALSE),IF(F193="A",VLOOKUP(G193,'Tab 2+3 DüV_A'!A:L,5,FALSE),VLOOKUP(G193,'H&amp;G LfL'!B:U,11,FALSE))))</f>
        <v/>
      </c>
      <c r="V193" s="349"/>
      <c r="W193" s="245"/>
      <c r="X193" s="343" t="str">
        <f t="shared" si="39"/>
        <v/>
      </c>
      <c r="Y193" s="536"/>
      <c r="Z193" s="481" t="str">
        <f>IF(OR(F193="",G193=""),"",IF(OR(F193="A",F193="HG",Y193=""),"0",-VLOOKUP(Y193,'Tab 4+5 DüV+Abfuhr_G'!A:N,6,FALSE)))</f>
        <v/>
      </c>
      <c r="AA193" s="305"/>
      <c r="AB193" s="304" t="str">
        <f t="shared" si="40"/>
        <v/>
      </c>
      <c r="AC193" s="305"/>
      <c r="AD193" s="481" t="str">
        <f>IF(OR(F193="",G193=""),"",IF(OR(AC193="nein",AC193="",Z193="",AA193="ja",Y193="",F193="A",F193="HG",Y193=""),"0",VLOOKUP(Y193,'Tab 4+5 DüV+Abfuhr_G'!A:G,7,FALSE)))</f>
        <v/>
      </c>
      <c r="AE193" s="541"/>
      <c r="AF193" s="472" t="str">
        <f>IF(OR(F193="",G193=""),"",IF(OR(F193="",G193="",AE193=""),0,IF(AND(F193="G",Y193=""),-VLOOKUP(AE193,'Tab 7 DüV_A-VF'!A:B,2,FALSE),IF(OR(F193="A",F193="HG"),-VLOOKUP(AE193,'Tab 7 DüV_A-VF'!A:B,2,FALSE),0))))</f>
        <v/>
      </c>
      <c r="AG193" s="538"/>
      <c r="AH193" s="475" t="str">
        <f>IF(OR(F193="",G193=""),"",IF(OR(F193="",G193="",AG193=""),0,IF(AND(F193="G",Y193=""),-VLOOKUP(AG193,'Tab 7 DüV_A-ZF'!A:B,2,FALSE),IF(OR(F193="A",F193="HG"),-VLOOKUP(AG193,'Tab 7 DüV_A-ZF'!A:B,2,FALSE),0))))</f>
        <v/>
      </c>
      <c r="AI193" s="348" t="str">
        <f>IF(OR(F193="",G193=""),"",IF('N-Abschlag org. Düngung'!AJ193="",0,'N-Abschlag org. Düngung'!AJ193))</f>
        <v/>
      </c>
      <c r="AJ193" s="329" t="str">
        <f t="shared" si="41"/>
        <v/>
      </c>
      <c r="AK193" s="409" t="str">
        <f t="shared" si="42"/>
        <v/>
      </c>
      <c r="AL193" s="927" t="str">
        <f t="shared" si="43"/>
        <v/>
      </c>
      <c r="AM193" s="237"/>
      <c r="AN193" s="539" t="str">
        <f t="shared" si="44"/>
        <v/>
      </c>
      <c r="AO193" s="276"/>
      <c r="AP193" s="316"/>
      <c r="AQ193" s="316"/>
      <c r="AR193" s="234"/>
      <c r="AS193" s="234"/>
      <c r="AT193" s="234"/>
      <c r="AU193" s="234"/>
      <c r="AW193" s="235"/>
      <c r="BF193" s="235"/>
      <c r="BN193" s="235"/>
    </row>
    <row r="194" spans="1:66" s="145" customFormat="1">
      <c r="A194" s="283"/>
      <c r="B194" s="216"/>
      <c r="C194" s="287" t="str">
        <f>IF(B194="","",VLOOKUP(B194,Schlagliste!B:D,2,FALSE))</f>
        <v/>
      </c>
      <c r="D194" s="286" t="str">
        <f>IF(B194="","",VLOOKUP(B194,Schlagliste!B:D,3,FALSE))</f>
        <v/>
      </c>
      <c r="E194" s="501" t="str">
        <f>IF(B194="","",VLOOKUP(B194,Schlagliste!B:E,4,FALSE))</f>
        <v/>
      </c>
      <c r="F194" s="236"/>
      <c r="G194" s="217"/>
      <c r="H194" s="477" t="str">
        <f>IF(OR(G194="",F194=""),"",IF(AND(C194="ja",LEFT(G194,5)="ZF n."),0,(IF(F194="G",VLOOKUP(G194,'Tab 4+5 DüV+Abfuhr_G'!A:C,3,FALSE),IF(F194="A",VLOOKUP(G194,'Tab 2+3 DüV_A'!A:C,3,FALSE),VLOOKUP(G194,'H&amp;G LfL'!B:U,9,FALSE))))))</f>
        <v/>
      </c>
      <c r="I194" s="243" t="str">
        <f>IF(OR(F194="",G194=""),"",IF(F194="G",VLOOKUP(G194,'Tab 4+5 DüV+Abfuhr_G'!A:D,4,FALSE),IF(F194="A",VLOOKUP(G194,'Tab 2+3 DüV_A'!A:D,4,FALSE),VLOOKUP(G194,'H&amp;G LfL'!B:U,10,FALSE))))</f>
        <v/>
      </c>
      <c r="J194" s="341" t="str">
        <f>IF(OR(F194="",G194=""),"",IF(F194="G",VLOOKUP(G194,'Tab 4+5 DüV+Abfuhr_G'!A:B,2,FALSE),IF(F194="A",VLOOKUP(G194,'Tab 2+3 DüV_A'!A:B,2,FALSE),VLOOKUP(G194,'H&amp;G LfL'!B:X,2,FALSE))))</f>
        <v/>
      </c>
      <c r="K194" s="237"/>
      <c r="L194" s="918" t="str">
        <f t="shared" si="36"/>
        <v/>
      </c>
      <c r="M194" s="919" t="str">
        <f t="shared" si="37"/>
        <v/>
      </c>
      <c r="N194" s="919" t="str">
        <f>IF(OR(F194="",G194=""),"",IF(OR(F194="G",F194="HG"),"",IF(F194="A",VLOOKUP(G194,'Tab 2+3 DüV_A'!A:H,6,FALSE),VLOOKUP(G194,'H&amp;G LfL'!B:U,13,FALSE))))</f>
        <v/>
      </c>
      <c r="O194" s="919" t="str">
        <f>IF(OR(F194="",G194=""),"",IF(F194="G",VLOOKUP(G194,'Tab 4+5 DüV+Abfuhr_G'!A:J,8,FALSE),IF(F194="HG",VLOOKUP(G194,'H&amp;G LfL'!B:U,14,FALSE),"")))</f>
        <v/>
      </c>
      <c r="P194" s="919" t="str">
        <f>IF(OR(F194="",G194=""),"",IF(F194="G",VLOOKUP(G194,'Tab 4+5 DüV+Abfuhr_G'!A:J,9,FALSE),IF(F194="A",VLOOKUP(G194,'Tab 2+3 DüV_A'!A:H,7,FALSE),VLOOKUP(G194,'H&amp;G LfL'!B:U,15,FALSE))))</f>
        <v/>
      </c>
      <c r="Q194" s="921" t="str">
        <f>IF(OR(F194="",G194=""),"",IF(F194="G",VLOOKUP(G194,'Tab 4+5 DüV+Abfuhr_G'!A:J,10,FALSE),IF(F194="A",VLOOKUP(G194,'Tab 2+3 DüV_A'!A:H,8,FALSE),VLOOKUP(G194,'H&amp;G LfL'!B:U,16,FALSE))))</f>
        <v/>
      </c>
      <c r="R194" s="382" t="str">
        <f t="shared" si="38"/>
        <v/>
      </c>
      <c r="S194" s="342"/>
      <c r="T194" s="472" t="str">
        <f>IF(OR(F194="",G194=""),"",IF(OR(S194="",S194="nein",F194="A",F194="HG"),"0",VLOOKUP(S194,Verfrühung!A:B,2,FALSE)))</f>
        <v/>
      </c>
      <c r="U194" s="473" t="str">
        <f>IF(OR(F194="",G194=""),"",IF(F194="G",VLOOKUP(G194,'Tab 4+5 DüV+Abfuhr_G'!A:E,5,FALSE),IF(F194="A",VLOOKUP(G194,'Tab 2+3 DüV_A'!A:L,5,FALSE),VLOOKUP(G194,'H&amp;G LfL'!B:U,11,FALSE))))</f>
        <v/>
      </c>
      <c r="V194" s="349"/>
      <c r="W194" s="245"/>
      <c r="X194" s="343" t="str">
        <f t="shared" si="39"/>
        <v/>
      </c>
      <c r="Y194" s="536"/>
      <c r="Z194" s="481" t="str">
        <f>IF(OR(F194="",G194=""),"",IF(OR(F194="A",F194="HG",Y194=""),"0",-VLOOKUP(Y194,'Tab 4+5 DüV+Abfuhr_G'!A:N,6,FALSE)))</f>
        <v/>
      </c>
      <c r="AA194" s="305"/>
      <c r="AB194" s="304" t="str">
        <f t="shared" si="40"/>
        <v/>
      </c>
      <c r="AC194" s="305"/>
      <c r="AD194" s="481" t="str">
        <f>IF(OR(F194="",G194=""),"",IF(OR(AC194="nein",AC194="",Z194="",AA194="ja",Y194="",F194="A",F194="HG",Y194=""),"0",VLOOKUP(Y194,'Tab 4+5 DüV+Abfuhr_G'!A:G,7,FALSE)))</f>
        <v/>
      </c>
      <c r="AE194" s="541"/>
      <c r="AF194" s="472" t="str">
        <f>IF(OR(F194="",G194=""),"",IF(OR(F194="",G194="",AE194=""),0,IF(AND(F194="G",Y194=""),-VLOOKUP(AE194,'Tab 7 DüV_A-VF'!A:B,2,FALSE),IF(OR(F194="A",F194="HG"),-VLOOKUP(AE194,'Tab 7 DüV_A-VF'!A:B,2,FALSE),0))))</f>
        <v/>
      </c>
      <c r="AG194" s="538"/>
      <c r="AH194" s="475" t="str">
        <f>IF(OR(F194="",G194=""),"",IF(OR(F194="",G194="",AG194=""),0,IF(AND(F194="G",Y194=""),-VLOOKUP(AG194,'Tab 7 DüV_A-ZF'!A:B,2,FALSE),IF(OR(F194="A",F194="HG"),-VLOOKUP(AG194,'Tab 7 DüV_A-ZF'!A:B,2,FALSE),0))))</f>
        <v/>
      </c>
      <c r="AI194" s="348" t="str">
        <f>IF(OR(F194="",G194=""),"",IF('N-Abschlag org. Düngung'!AJ194="",0,'N-Abschlag org. Düngung'!AJ194))</f>
        <v/>
      </c>
      <c r="AJ194" s="329" t="str">
        <f t="shared" si="41"/>
        <v/>
      </c>
      <c r="AK194" s="409" t="str">
        <f t="shared" si="42"/>
        <v/>
      </c>
      <c r="AL194" s="927" t="str">
        <f t="shared" si="43"/>
        <v/>
      </c>
      <c r="AM194" s="237"/>
      <c r="AN194" s="539" t="str">
        <f t="shared" si="44"/>
        <v/>
      </c>
      <c r="AO194" s="276"/>
      <c r="AP194" s="316"/>
      <c r="AQ194" s="316"/>
      <c r="AR194" s="234"/>
      <c r="AS194" s="234"/>
      <c r="AT194" s="234"/>
      <c r="AU194" s="234"/>
      <c r="AW194" s="235"/>
      <c r="BF194" s="235"/>
      <c r="BN194" s="235"/>
    </row>
    <row r="195" spans="1:66" s="145" customFormat="1">
      <c r="A195" s="283"/>
      <c r="B195" s="216"/>
      <c r="C195" s="287" t="str">
        <f>IF(B195="","",VLOOKUP(B195,Schlagliste!B:D,2,FALSE))</f>
        <v/>
      </c>
      <c r="D195" s="286" t="str">
        <f>IF(B195="","",VLOOKUP(B195,Schlagliste!B:D,3,FALSE))</f>
        <v/>
      </c>
      <c r="E195" s="501" t="str">
        <f>IF(B195="","",VLOOKUP(B195,Schlagliste!B:E,4,FALSE))</f>
        <v/>
      </c>
      <c r="F195" s="236"/>
      <c r="G195" s="217"/>
      <c r="H195" s="477" t="str">
        <f>IF(OR(G195="",F195=""),"",IF(AND(C195="ja",LEFT(G195,5)="ZF n."),0,(IF(F195="G",VLOOKUP(G195,'Tab 4+5 DüV+Abfuhr_G'!A:C,3,FALSE),IF(F195="A",VLOOKUP(G195,'Tab 2+3 DüV_A'!A:C,3,FALSE),VLOOKUP(G195,'H&amp;G LfL'!B:U,9,FALSE))))))</f>
        <v/>
      </c>
      <c r="I195" s="243" t="str">
        <f>IF(OR(F195="",G195=""),"",IF(F195="G",VLOOKUP(G195,'Tab 4+5 DüV+Abfuhr_G'!A:D,4,FALSE),IF(F195="A",VLOOKUP(G195,'Tab 2+3 DüV_A'!A:D,4,FALSE),VLOOKUP(G195,'H&amp;G LfL'!B:U,10,FALSE))))</f>
        <v/>
      </c>
      <c r="J195" s="341" t="str">
        <f>IF(OR(F195="",G195=""),"",IF(F195="G",VLOOKUP(G195,'Tab 4+5 DüV+Abfuhr_G'!A:B,2,FALSE),IF(F195="A",VLOOKUP(G195,'Tab 2+3 DüV_A'!A:B,2,FALSE),VLOOKUP(G195,'H&amp;G LfL'!B:X,2,FALSE))))</f>
        <v/>
      </c>
      <c r="K195" s="237"/>
      <c r="L195" s="918" t="str">
        <f t="shared" si="36"/>
        <v/>
      </c>
      <c r="M195" s="919" t="str">
        <f t="shared" si="37"/>
        <v/>
      </c>
      <c r="N195" s="919" t="str">
        <f>IF(OR(F195="",G195=""),"",IF(OR(F195="G",F195="HG"),"",IF(F195="A",VLOOKUP(G195,'Tab 2+3 DüV_A'!A:H,6,FALSE),VLOOKUP(G195,'H&amp;G LfL'!B:U,13,FALSE))))</f>
        <v/>
      </c>
      <c r="O195" s="919" t="str">
        <f>IF(OR(F195="",G195=""),"",IF(F195="G",VLOOKUP(G195,'Tab 4+5 DüV+Abfuhr_G'!A:J,8,FALSE),IF(F195="HG",VLOOKUP(G195,'H&amp;G LfL'!B:U,14,FALSE),"")))</f>
        <v/>
      </c>
      <c r="P195" s="919" t="str">
        <f>IF(OR(F195="",G195=""),"",IF(F195="G",VLOOKUP(G195,'Tab 4+5 DüV+Abfuhr_G'!A:J,9,FALSE),IF(F195="A",VLOOKUP(G195,'Tab 2+3 DüV_A'!A:H,7,FALSE),VLOOKUP(G195,'H&amp;G LfL'!B:U,15,FALSE))))</f>
        <v/>
      </c>
      <c r="Q195" s="921" t="str">
        <f>IF(OR(F195="",G195=""),"",IF(F195="G",VLOOKUP(G195,'Tab 4+5 DüV+Abfuhr_G'!A:J,10,FALSE),IF(F195="A",VLOOKUP(G195,'Tab 2+3 DüV_A'!A:H,8,FALSE),VLOOKUP(G195,'H&amp;G LfL'!B:U,16,FALSE))))</f>
        <v/>
      </c>
      <c r="R195" s="382" t="str">
        <f t="shared" si="38"/>
        <v/>
      </c>
      <c r="S195" s="342"/>
      <c r="T195" s="472" t="str">
        <f>IF(OR(F195="",G195=""),"",IF(OR(S195="",S195="nein",F195="A",F195="HG"),"0",VLOOKUP(S195,Verfrühung!A:B,2,FALSE)))</f>
        <v/>
      </c>
      <c r="U195" s="473" t="str">
        <f>IF(OR(F195="",G195=""),"",IF(F195="G",VLOOKUP(G195,'Tab 4+5 DüV+Abfuhr_G'!A:E,5,FALSE),IF(F195="A",VLOOKUP(G195,'Tab 2+3 DüV_A'!A:L,5,FALSE),VLOOKUP(G195,'H&amp;G LfL'!B:U,11,FALSE))))</f>
        <v/>
      </c>
      <c r="V195" s="349"/>
      <c r="W195" s="245"/>
      <c r="X195" s="343" t="str">
        <f t="shared" si="39"/>
        <v/>
      </c>
      <c r="Y195" s="536"/>
      <c r="Z195" s="481" t="str">
        <f>IF(OR(F195="",G195=""),"",IF(OR(F195="A",F195="HG",Y195=""),"0",-VLOOKUP(Y195,'Tab 4+5 DüV+Abfuhr_G'!A:N,6,FALSE)))</f>
        <v/>
      </c>
      <c r="AA195" s="305"/>
      <c r="AB195" s="304" t="str">
        <f t="shared" si="40"/>
        <v/>
      </c>
      <c r="AC195" s="305"/>
      <c r="AD195" s="481" t="str">
        <f>IF(OR(F195="",G195=""),"",IF(OR(AC195="nein",AC195="",Z195="",AA195="ja",Y195="",F195="A",F195="HG",Y195=""),"0",VLOOKUP(Y195,'Tab 4+5 DüV+Abfuhr_G'!A:G,7,FALSE)))</f>
        <v/>
      </c>
      <c r="AE195" s="541"/>
      <c r="AF195" s="472" t="str">
        <f>IF(OR(F195="",G195=""),"",IF(OR(F195="",G195="",AE195=""),0,IF(AND(F195="G",Y195=""),-VLOOKUP(AE195,'Tab 7 DüV_A-VF'!A:B,2,FALSE),IF(OR(F195="A",F195="HG"),-VLOOKUP(AE195,'Tab 7 DüV_A-VF'!A:B,2,FALSE),0))))</f>
        <v/>
      </c>
      <c r="AG195" s="538"/>
      <c r="AH195" s="475" t="str">
        <f>IF(OR(F195="",G195=""),"",IF(OR(F195="",G195="",AG195=""),0,IF(AND(F195="G",Y195=""),-VLOOKUP(AG195,'Tab 7 DüV_A-ZF'!A:B,2,FALSE),IF(OR(F195="A",F195="HG"),-VLOOKUP(AG195,'Tab 7 DüV_A-ZF'!A:B,2,FALSE),0))))</f>
        <v/>
      </c>
      <c r="AI195" s="348" t="str">
        <f>IF(OR(F195="",G195=""),"",IF('N-Abschlag org. Düngung'!AJ195="",0,'N-Abschlag org. Düngung'!AJ195))</f>
        <v/>
      </c>
      <c r="AJ195" s="329" t="str">
        <f t="shared" si="41"/>
        <v/>
      </c>
      <c r="AK195" s="409" t="str">
        <f t="shared" si="42"/>
        <v/>
      </c>
      <c r="AL195" s="927" t="str">
        <f t="shared" si="43"/>
        <v/>
      </c>
      <c r="AM195" s="237"/>
      <c r="AN195" s="539" t="str">
        <f t="shared" si="44"/>
        <v/>
      </c>
      <c r="AO195" s="276"/>
      <c r="AP195" s="316"/>
      <c r="AQ195" s="316"/>
      <c r="AR195" s="234"/>
      <c r="AS195" s="234"/>
      <c r="AT195" s="234"/>
      <c r="AU195" s="234"/>
      <c r="AW195" s="235"/>
      <c r="BF195" s="235"/>
      <c r="BN195" s="235"/>
    </row>
    <row r="196" spans="1:66" s="145" customFormat="1">
      <c r="A196" s="283"/>
      <c r="B196" s="216"/>
      <c r="C196" s="287" t="str">
        <f>IF(B196="","",VLOOKUP(B196,Schlagliste!B:D,2,FALSE))</f>
        <v/>
      </c>
      <c r="D196" s="286" t="str">
        <f>IF(B196="","",VLOOKUP(B196,Schlagliste!B:D,3,FALSE))</f>
        <v/>
      </c>
      <c r="E196" s="501" t="str">
        <f>IF(B196="","",VLOOKUP(B196,Schlagliste!B:E,4,FALSE))</f>
        <v/>
      </c>
      <c r="F196" s="236"/>
      <c r="G196" s="217"/>
      <c r="H196" s="477" t="str">
        <f>IF(OR(G196="",F196=""),"",IF(AND(C196="ja",LEFT(G196,5)="ZF n."),0,(IF(F196="G",VLOOKUP(G196,'Tab 4+5 DüV+Abfuhr_G'!A:C,3,FALSE),IF(F196="A",VLOOKUP(G196,'Tab 2+3 DüV_A'!A:C,3,FALSE),VLOOKUP(G196,'H&amp;G LfL'!B:U,9,FALSE))))))</f>
        <v/>
      </c>
      <c r="I196" s="243" t="str">
        <f>IF(OR(F196="",G196=""),"",IF(F196="G",VLOOKUP(G196,'Tab 4+5 DüV+Abfuhr_G'!A:D,4,FALSE),IF(F196="A",VLOOKUP(G196,'Tab 2+3 DüV_A'!A:D,4,FALSE),VLOOKUP(G196,'H&amp;G LfL'!B:U,10,FALSE))))</f>
        <v/>
      </c>
      <c r="J196" s="341" t="str">
        <f>IF(OR(F196="",G196=""),"",IF(F196="G",VLOOKUP(G196,'Tab 4+5 DüV+Abfuhr_G'!A:B,2,FALSE),IF(F196="A",VLOOKUP(G196,'Tab 2+3 DüV_A'!A:B,2,FALSE),VLOOKUP(G196,'H&amp;G LfL'!B:X,2,FALSE))))</f>
        <v/>
      </c>
      <c r="K196" s="237"/>
      <c r="L196" s="918" t="str">
        <f t="shared" si="36"/>
        <v/>
      </c>
      <c r="M196" s="919" t="str">
        <f t="shared" si="37"/>
        <v/>
      </c>
      <c r="N196" s="919" t="str">
        <f>IF(OR(F196="",G196=""),"",IF(OR(F196="G",F196="HG"),"",IF(F196="A",VLOOKUP(G196,'Tab 2+3 DüV_A'!A:H,6,FALSE),VLOOKUP(G196,'H&amp;G LfL'!B:U,13,FALSE))))</f>
        <v/>
      </c>
      <c r="O196" s="919" t="str">
        <f>IF(OR(F196="",G196=""),"",IF(F196="G",VLOOKUP(G196,'Tab 4+5 DüV+Abfuhr_G'!A:J,8,FALSE),IF(F196="HG",VLOOKUP(G196,'H&amp;G LfL'!B:U,14,FALSE),"")))</f>
        <v/>
      </c>
      <c r="P196" s="919" t="str">
        <f>IF(OR(F196="",G196=""),"",IF(F196="G",VLOOKUP(G196,'Tab 4+5 DüV+Abfuhr_G'!A:J,9,FALSE),IF(F196="A",VLOOKUP(G196,'Tab 2+3 DüV_A'!A:H,7,FALSE),VLOOKUP(G196,'H&amp;G LfL'!B:U,15,FALSE))))</f>
        <v/>
      </c>
      <c r="Q196" s="921" t="str">
        <f>IF(OR(F196="",G196=""),"",IF(F196="G",VLOOKUP(G196,'Tab 4+5 DüV+Abfuhr_G'!A:J,10,FALSE),IF(F196="A",VLOOKUP(G196,'Tab 2+3 DüV_A'!A:H,8,FALSE),VLOOKUP(G196,'H&amp;G LfL'!B:U,16,FALSE))))</f>
        <v/>
      </c>
      <c r="R196" s="382" t="str">
        <f t="shared" si="38"/>
        <v/>
      </c>
      <c r="S196" s="342"/>
      <c r="T196" s="472" t="str">
        <f>IF(OR(F196="",G196=""),"",IF(OR(S196="",S196="nein",F196="A",F196="HG"),"0",VLOOKUP(S196,Verfrühung!A:B,2,FALSE)))</f>
        <v/>
      </c>
      <c r="U196" s="473" t="str">
        <f>IF(OR(F196="",G196=""),"",IF(F196="G",VLOOKUP(G196,'Tab 4+5 DüV+Abfuhr_G'!A:E,5,FALSE),IF(F196="A",VLOOKUP(G196,'Tab 2+3 DüV_A'!A:L,5,FALSE),VLOOKUP(G196,'H&amp;G LfL'!B:U,11,FALSE))))</f>
        <v/>
      </c>
      <c r="V196" s="349"/>
      <c r="W196" s="245"/>
      <c r="X196" s="343" t="str">
        <f t="shared" si="39"/>
        <v/>
      </c>
      <c r="Y196" s="536"/>
      <c r="Z196" s="481" t="str">
        <f>IF(OR(F196="",G196=""),"",IF(OR(F196="A",F196="HG",Y196=""),"0",-VLOOKUP(Y196,'Tab 4+5 DüV+Abfuhr_G'!A:N,6,FALSE)))</f>
        <v/>
      </c>
      <c r="AA196" s="305"/>
      <c r="AB196" s="304" t="str">
        <f t="shared" si="40"/>
        <v/>
      </c>
      <c r="AC196" s="305"/>
      <c r="AD196" s="481" t="str">
        <f>IF(OR(F196="",G196=""),"",IF(OR(AC196="nein",AC196="",Z196="",AA196="ja",Y196="",F196="A",F196="HG",Y196=""),"0",VLOOKUP(Y196,'Tab 4+5 DüV+Abfuhr_G'!A:G,7,FALSE)))</f>
        <v/>
      </c>
      <c r="AE196" s="541"/>
      <c r="AF196" s="472" t="str">
        <f>IF(OR(F196="",G196=""),"",IF(OR(F196="",G196="",AE196=""),0,IF(AND(F196="G",Y196=""),-VLOOKUP(AE196,'Tab 7 DüV_A-VF'!A:B,2,FALSE),IF(OR(F196="A",F196="HG"),-VLOOKUP(AE196,'Tab 7 DüV_A-VF'!A:B,2,FALSE),0))))</f>
        <v/>
      </c>
      <c r="AG196" s="538"/>
      <c r="AH196" s="475" t="str">
        <f>IF(OR(F196="",G196=""),"",IF(OR(F196="",G196="",AG196=""),0,IF(AND(F196="G",Y196=""),-VLOOKUP(AG196,'Tab 7 DüV_A-ZF'!A:B,2,FALSE),IF(OR(F196="A",F196="HG"),-VLOOKUP(AG196,'Tab 7 DüV_A-ZF'!A:B,2,FALSE),0))))</f>
        <v/>
      </c>
      <c r="AI196" s="348" t="str">
        <f>IF(OR(F196="",G196=""),"",IF('N-Abschlag org. Düngung'!AJ196="",0,'N-Abschlag org. Düngung'!AJ196))</f>
        <v/>
      </c>
      <c r="AJ196" s="329" t="str">
        <f t="shared" si="41"/>
        <v/>
      </c>
      <c r="AK196" s="409" t="str">
        <f t="shared" si="42"/>
        <v/>
      </c>
      <c r="AL196" s="927" t="str">
        <f t="shared" si="43"/>
        <v/>
      </c>
      <c r="AM196" s="237"/>
      <c r="AN196" s="539" t="str">
        <f t="shared" si="44"/>
        <v/>
      </c>
      <c r="AO196" s="276"/>
      <c r="AP196" s="316"/>
      <c r="AQ196" s="316"/>
      <c r="AR196" s="234"/>
      <c r="AS196" s="234"/>
      <c r="AT196" s="234"/>
      <c r="AU196" s="234"/>
      <c r="AW196" s="235"/>
      <c r="BF196" s="235"/>
      <c r="BN196" s="235"/>
    </row>
    <row r="197" spans="1:66" s="145" customFormat="1">
      <c r="A197" s="283"/>
      <c r="B197" s="216"/>
      <c r="C197" s="287" t="str">
        <f>IF(B197="","",VLOOKUP(B197,Schlagliste!B:D,2,FALSE))</f>
        <v/>
      </c>
      <c r="D197" s="286" t="str">
        <f>IF(B197="","",VLOOKUP(B197,Schlagliste!B:D,3,FALSE))</f>
        <v/>
      </c>
      <c r="E197" s="501" t="str">
        <f>IF(B197="","",VLOOKUP(B197,Schlagliste!B:E,4,FALSE))</f>
        <v/>
      </c>
      <c r="F197" s="236"/>
      <c r="G197" s="217"/>
      <c r="H197" s="477" t="str">
        <f>IF(OR(G197="",F197=""),"",IF(AND(C197="ja",LEFT(G197,5)="ZF n."),0,(IF(F197="G",VLOOKUP(G197,'Tab 4+5 DüV+Abfuhr_G'!A:C,3,FALSE),IF(F197="A",VLOOKUP(G197,'Tab 2+3 DüV_A'!A:C,3,FALSE),VLOOKUP(G197,'H&amp;G LfL'!B:U,9,FALSE))))))</f>
        <v/>
      </c>
      <c r="I197" s="243" t="str">
        <f>IF(OR(F197="",G197=""),"",IF(F197="G",VLOOKUP(G197,'Tab 4+5 DüV+Abfuhr_G'!A:D,4,FALSE),IF(F197="A",VLOOKUP(G197,'Tab 2+3 DüV_A'!A:D,4,FALSE),VLOOKUP(G197,'H&amp;G LfL'!B:U,10,FALSE))))</f>
        <v/>
      </c>
      <c r="J197" s="341" t="str">
        <f>IF(OR(F197="",G197=""),"",IF(F197="G",VLOOKUP(G197,'Tab 4+5 DüV+Abfuhr_G'!A:B,2,FALSE),IF(F197="A",VLOOKUP(G197,'Tab 2+3 DüV_A'!A:B,2,FALSE),VLOOKUP(G197,'H&amp;G LfL'!B:X,2,FALSE))))</f>
        <v/>
      </c>
      <c r="K197" s="237"/>
      <c r="L197" s="918" t="str">
        <f t="shared" si="36"/>
        <v/>
      </c>
      <c r="M197" s="919" t="str">
        <f t="shared" si="37"/>
        <v/>
      </c>
      <c r="N197" s="919" t="str">
        <f>IF(OR(F197="",G197=""),"",IF(OR(F197="G",F197="HG"),"",IF(F197="A",VLOOKUP(G197,'Tab 2+3 DüV_A'!A:H,6,FALSE),VLOOKUP(G197,'H&amp;G LfL'!B:U,13,FALSE))))</f>
        <v/>
      </c>
      <c r="O197" s="919" t="str">
        <f>IF(OR(F197="",G197=""),"",IF(F197="G",VLOOKUP(G197,'Tab 4+5 DüV+Abfuhr_G'!A:J,8,FALSE),IF(F197="HG",VLOOKUP(G197,'H&amp;G LfL'!B:U,14,FALSE),"")))</f>
        <v/>
      </c>
      <c r="P197" s="919" t="str">
        <f>IF(OR(F197="",G197=""),"",IF(F197="G",VLOOKUP(G197,'Tab 4+5 DüV+Abfuhr_G'!A:J,9,FALSE),IF(F197="A",VLOOKUP(G197,'Tab 2+3 DüV_A'!A:H,7,FALSE),VLOOKUP(G197,'H&amp;G LfL'!B:U,15,FALSE))))</f>
        <v/>
      </c>
      <c r="Q197" s="921" t="str">
        <f>IF(OR(F197="",G197=""),"",IF(F197="G",VLOOKUP(G197,'Tab 4+5 DüV+Abfuhr_G'!A:J,10,FALSE),IF(F197="A",VLOOKUP(G197,'Tab 2+3 DüV_A'!A:H,8,FALSE),VLOOKUP(G197,'H&amp;G LfL'!B:U,16,FALSE))))</f>
        <v/>
      </c>
      <c r="R197" s="382" t="str">
        <f t="shared" si="38"/>
        <v/>
      </c>
      <c r="S197" s="342"/>
      <c r="T197" s="472" t="str">
        <f>IF(OR(F197="",G197=""),"",IF(OR(S197="",S197="nein",F197="A",F197="HG"),"0",VLOOKUP(S197,Verfrühung!A:B,2,FALSE)))</f>
        <v/>
      </c>
      <c r="U197" s="473" t="str">
        <f>IF(OR(F197="",G197=""),"",IF(F197="G",VLOOKUP(G197,'Tab 4+5 DüV+Abfuhr_G'!A:E,5,FALSE),IF(F197="A",VLOOKUP(G197,'Tab 2+3 DüV_A'!A:L,5,FALSE),VLOOKUP(G197,'H&amp;G LfL'!B:U,11,FALSE))))</f>
        <v/>
      </c>
      <c r="V197" s="349"/>
      <c r="W197" s="245"/>
      <c r="X197" s="343" t="str">
        <f t="shared" si="39"/>
        <v/>
      </c>
      <c r="Y197" s="536"/>
      <c r="Z197" s="481" t="str">
        <f>IF(OR(F197="",G197=""),"",IF(OR(F197="A",F197="HG",Y197=""),"0",-VLOOKUP(Y197,'Tab 4+5 DüV+Abfuhr_G'!A:N,6,FALSE)))</f>
        <v/>
      </c>
      <c r="AA197" s="305"/>
      <c r="AB197" s="304" t="str">
        <f t="shared" si="40"/>
        <v/>
      </c>
      <c r="AC197" s="305"/>
      <c r="AD197" s="481" t="str">
        <f>IF(OR(F197="",G197=""),"",IF(OR(AC197="nein",AC197="",Z197="",AA197="ja",Y197="",F197="A",F197="HG",Y197=""),"0",VLOOKUP(Y197,'Tab 4+5 DüV+Abfuhr_G'!A:G,7,FALSE)))</f>
        <v/>
      </c>
      <c r="AE197" s="541"/>
      <c r="AF197" s="472" t="str">
        <f>IF(OR(F197="",G197=""),"",IF(OR(F197="",G197="",AE197=""),0,IF(AND(F197="G",Y197=""),-VLOOKUP(AE197,'Tab 7 DüV_A-VF'!A:B,2,FALSE),IF(OR(F197="A",F197="HG"),-VLOOKUP(AE197,'Tab 7 DüV_A-VF'!A:B,2,FALSE),0))))</f>
        <v/>
      </c>
      <c r="AG197" s="538"/>
      <c r="AH197" s="475" t="str">
        <f>IF(OR(F197="",G197=""),"",IF(OR(F197="",G197="",AG197=""),0,IF(AND(F197="G",Y197=""),-VLOOKUP(AG197,'Tab 7 DüV_A-ZF'!A:B,2,FALSE),IF(OR(F197="A",F197="HG"),-VLOOKUP(AG197,'Tab 7 DüV_A-ZF'!A:B,2,FALSE),0))))</f>
        <v/>
      </c>
      <c r="AI197" s="348" t="str">
        <f>IF(OR(F197="",G197=""),"",IF('N-Abschlag org. Düngung'!AJ197="",0,'N-Abschlag org. Düngung'!AJ197))</f>
        <v/>
      </c>
      <c r="AJ197" s="329" t="str">
        <f t="shared" si="41"/>
        <v/>
      </c>
      <c r="AK197" s="409" t="str">
        <f t="shared" si="42"/>
        <v/>
      </c>
      <c r="AL197" s="927" t="str">
        <f t="shared" si="43"/>
        <v/>
      </c>
      <c r="AM197" s="237"/>
      <c r="AN197" s="539" t="str">
        <f t="shared" si="44"/>
        <v/>
      </c>
      <c r="AO197" s="276"/>
      <c r="AP197" s="316"/>
      <c r="AQ197" s="316"/>
      <c r="AR197" s="234"/>
      <c r="AS197" s="234"/>
      <c r="AT197" s="234"/>
      <c r="AU197" s="234"/>
      <c r="AW197" s="235"/>
      <c r="BF197" s="235"/>
      <c r="BN197" s="235"/>
    </row>
    <row r="198" spans="1:66" s="145" customFormat="1">
      <c r="A198" s="283"/>
      <c r="B198" s="216"/>
      <c r="C198" s="287" t="str">
        <f>IF(B198="","",VLOOKUP(B198,Schlagliste!B:D,2,FALSE))</f>
        <v/>
      </c>
      <c r="D198" s="286" t="str">
        <f>IF(B198="","",VLOOKUP(B198,Schlagliste!B:D,3,FALSE))</f>
        <v/>
      </c>
      <c r="E198" s="501" t="str">
        <f>IF(B198="","",VLOOKUP(B198,Schlagliste!B:E,4,FALSE))</f>
        <v/>
      </c>
      <c r="F198" s="236"/>
      <c r="G198" s="217"/>
      <c r="H198" s="477" t="str">
        <f>IF(OR(G198="",F198=""),"",IF(AND(C198="ja",LEFT(G198,5)="ZF n."),0,(IF(F198="G",VLOOKUP(G198,'Tab 4+5 DüV+Abfuhr_G'!A:C,3,FALSE),IF(F198="A",VLOOKUP(G198,'Tab 2+3 DüV_A'!A:C,3,FALSE),VLOOKUP(G198,'H&amp;G LfL'!B:U,9,FALSE))))))</f>
        <v/>
      </c>
      <c r="I198" s="243" t="str">
        <f>IF(OR(F198="",G198=""),"",IF(F198="G",VLOOKUP(G198,'Tab 4+5 DüV+Abfuhr_G'!A:D,4,FALSE),IF(F198="A",VLOOKUP(G198,'Tab 2+3 DüV_A'!A:D,4,FALSE),VLOOKUP(G198,'H&amp;G LfL'!B:U,10,FALSE))))</f>
        <v/>
      </c>
      <c r="J198" s="341" t="str">
        <f>IF(OR(F198="",G198=""),"",IF(F198="G",VLOOKUP(G198,'Tab 4+5 DüV+Abfuhr_G'!A:B,2,FALSE),IF(F198="A",VLOOKUP(G198,'Tab 2+3 DüV_A'!A:B,2,FALSE),VLOOKUP(G198,'H&amp;G LfL'!B:X,2,FALSE))))</f>
        <v/>
      </c>
      <c r="K198" s="237"/>
      <c r="L198" s="918" t="str">
        <f t="shared" si="36"/>
        <v/>
      </c>
      <c r="M198" s="919" t="str">
        <f t="shared" si="37"/>
        <v/>
      </c>
      <c r="N198" s="919" t="str">
        <f>IF(OR(F198="",G198=""),"",IF(OR(F198="G",F198="HG"),"",IF(F198="A",VLOOKUP(G198,'Tab 2+3 DüV_A'!A:H,6,FALSE),VLOOKUP(G198,'H&amp;G LfL'!B:U,13,FALSE))))</f>
        <v/>
      </c>
      <c r="O198" s="919" t="str">
        <f>IF(OR(F198="",G198=""),"",IF(F198="G",VLOOKUP(G198,'Tab 4+5 DüV+Abfuhr_G'!A:J,8,FALSE),IF(F198="HG",VLOOKUP(G198,'H&amp;G LfL'!B:U,14,FALSE),"")))</f>
        <v/>
      </c>
      <c r="P198" s="919" t="str">
        <f>IF(OR(F198="",G198=""),"",IF(F198="G",VLOOKUP(G198,'Tab 4+5 DüV+Abfuhr_G'!A:J,9,FALSE),IF(F198="A",VLOOKUP(G198,'Tab 2+3 DüV_A'!A:H,7,FALSE),VLOOKUP(G198,'H&amp;G LfL'!B:U,15,FALSE))))</f>
        <v/>
      </c>
      <c r="Q198" s="921" t="str">
        <f>IF(OR(F198="",G198=""),"",IF(F198="G",VLOOKUP(G198,'Tab 4+5 DüV+Abfuhr_G'!A:J,10,FALSE),IF(F198="A",VLOOKUP(G198,'Tab 2+3 DüV_A'!A:H,8,FALSE),VLOOKUP(G198,'H&amp;G LfL'!B:U,16,FALSE))))</f>
        <v/>
      </c>
      <c r="R198" s="382" t="str">
        <f t="shared" si="38"/>
        <v/>
      </c>
      <c r="S198" s="342"/>
      <c r="T198" s="472" t="str">
        <f>IF(OR(F198="",G198=""),"",IF(OR(S198="",S198="nein",F198="A",F198="HG"),"0",VLOOKUP(S198,Verfrühung!A:B,2,FALSE)))</f>
        <v/>
      </c>
      <c r="U198" s="473" t="str">
        <f>IF(OR(F198="",G198=""),"",IF(F198="G",VLOOKUP(G198,'Tab 4+5 DüV+Abfuhr_G'!A:E,5,FALSE),IF(F198="A",VLOOKUP(G198,'Tab 2+3 DüV_A'!A:L,5,FALSE),VLOOKUP(G198,'H&amp;G LfL'!B:U,11,FALSE))))</f>
        <v/>
      </c>
      <c r="V198" s="349"/>
      <c r="W198" s="245"/>
      <c r="X198" s="343" t="str">
        <f t="shared" si="39"/>
        <v/>
      </c>
      <c r="Y198" s="536"/>
      <c r="Z198" s="481" t="str">
        <f>IF(OR(F198="",G198=""),"",IF(OR(F198="A",F198="HG",Y198=""),"0",-VLOOKUP(Y198,'Tab 4+5 DüV+Abfuhr_G'!A:N,6,FALSE)))</f>
        <v/>
      </c>
      <c r="AA198" s="305"/>
      <c r="AB198" s="304" t="str">
        <f t="shared" si="40"/>
        <v/>
      </c>
      <c r="AC198" s="305"/>
      <c r="AD198" s="481" t="str">
        <f>IF(OR(F198="",G198=""),"",IF(OR(AC198="nein",AC198="",Z198="",AA198="ja",Y198="",F198="A",F198="HG",Y198=""),"0",VLOOKUP(Y198,'Tab 4+5 DüV+Abfuhr_G'!A:G,7,FALSE)))</f>
        <v/>
      </c>
      <c r="AE198" s="541"/>
      <c r="AF198" s="472" t="str">
        <f>IF(OR(F198="",G198=""),"",IF(OR(F198="",G198="",AE198=""),0,IF(AND(F198="G",Y198=""),-VLOOKUP(AE198,'Tab 7 DüV_A-VF'!A:B,2,FALSE),IF(OR(F198="A",F198="HG"),-VLOOKUP(AE198,'Tab 7 DüV_A-VF'!A:B,2,FALSE),0))))</f>
        <v/>
      </c>
      <c r="AG198" s="538"/>
      <c r="AH198" s="475" t="str">
        <f>IF(OR(F198="",G198=""),"",IF(OR(F198="",G198="",AG198=""),0,IF(AND(F198="G",Y198=""),-VLOOKUP(AG198,'Tab 7 DüV_A-ZF'!A:B,2,FALSE),IF(OR(F198="A",F198="HG"),-VLOOKUP(AG198,'Tab 7 DüV_A-ZF'!A:B,2,FALSE),0))))</f>
        <v/>
      </c>
      <c r="AI198" s="348" t="str">
        <f>IF(OR(F198="",G198=""),"",IF('N-Abschlag org. Düngung'!AJ198="",0,'N-Abschlag org. Düngung'!AJ198))</f>
        <v/>
      </c>
      <c r="AJ198" s="329" t="str">
        <f t="shared" si="41"/>
        <v/>
      </c>
      <c r="AK198" s="409" t="str">
        <f t="shared" si="42"/>
        <v/>
      </c>
      <c r="AL198" s="927" t="str">
        <f t="shared" si="43"/>
        <v/>
      </c>
      <c r="AM198" s="237"/>
      <c r="AN198" s="539" t="str">
        <f t="shared" si="44"/>
        <v/>
      </c>
      <c r="AO198" s="276"/>
      <c r="AP198" s="316"/>
      <c r="AQ198" s="316"/>
      <c r="AR198" s="234"/>
      <c r="AS198" s="234"/>
      <c r="AT198" s="234"/>
      <c r="AU198" s="234"/>
      <c r="AW198" s="235"/>
      <c r="BF198" s="235"/>
      <c r="BN198" s="235"/>
    </row>
    <row r="199" spans="1:66" s="145" customFormat="1">
      <c r="A199" s="283"/>
      <c r="B199" s="216"/>
      <c r="C199" s="287" t="str">
        <f>IF(B199="","",VLOOKUP(B199,Schlagliste!B:D,2,FALSE))</f>
        <v/>
      </c>
      <c r="D199" s="286" t="str">
        <f>IF(B199="","",VLOOKUP(B199,Schlagliste!B:D,3,FALSE))</f>
        <v/>
      </c>
      <c r="E199" s="501" t="str">
        <f>IF(B199="","",VLOOKUP(B199,Schlagliste!B:E,4,FALSE))</f>
        <v/>
      </c>
      <c r="F199" s="236"/>
      <c r="G199" s="217"/>
      <c r="H199" s="477" t="str">
        <f>IF(OR(G199="",F199=""),"",IF(AND(C199="ja",LEFT(G199,5)="ZF n."),0,(IF(F199="G",VLOOKUP(G199,'Tab 4+5 DüV+Abfuhr_G'!A:C,3,FALSE),IF(F199="A",VLOOKUP(G199,'Tab 2+3 DüV_A'!A:C,3,FALSE),VLOOKUP(G199,'H&amp;G LfL'!B:U,9,FALSE))))))</f>
        <v/>
      </c>
      <c r="I199" s="243" t="str">
        <f>IF(OR(F199="",G199=""),"",IF(F199="G",VLOOKUP(G199,'Tab 4+5 DüV+Abfuhr_G'!A:D,4,FALSE),IF(F199="A",VLOOKUP(G199,'Tab 2+3 DüV_A'!A:D,4,FALSE),VLOOKUP(G199,'H&amp;G LfL'!B:U,10,FALSE))))</f>
        <v/>
      </c>
      <c r="J199" s="341" t="str">
        <f>IF(OR(F199="",G199=""),"",IF(F199="G",VLOOKUP(G199,'Tab 4+5 DüV+Abfuhr_G'!A:B,2,FALSE),IF(F199="A",VLOOKUP(G199,'Tab 2+3 DüV_A'!A:B,2,FALSE),VLOOKUP(G199,'H&amp;G LfL'!B:X,2,FALSE))))</f>
        <v/>
      </c>
      <c r="K199" s="237"/>
      <c r="L199" s="918" t="str">
        <f t="shared" si="36"/>
        <v/>
      </c>
      <c r="M199" s="919" t="str">
        <f t="shared" si="37"/>
        <v/>
      </c>
      <c r="N199" s="919" t="str">
        <f>IF(OR(F199="",G199=""),"",IF(OR(F199="G",F199="HG"),"",IF(F199="A",VLOOKUP(G199,'Tab 2+3 DüV_A'!A:H,6,FALSE),VLOOKUP(G199,'H&amp;G LfL'!B:U,13,FALSE))))</f>
        <v/>
      </c>
      <c r="O199" s="919" t="str">
        <f>IF(OR(F199="",G199=""),"",IF(F199="G",VLOOKUP(G199,'Tab 4+5 DüV+Abfuhr_G'!A:J,8,FALSE),IF(F199="HG",VLOOKUP(G199,'H&amp;G LfL'!B:U,14,FALSE),"")))</f>
        <v/>
      </c>
      <c r="P199" s="919" t="str">
        <f>IF(OR(F199="",G199=""),"",IF(F199="G",VLOOKUP(G199,'Tab 4+5 DüV+Abfuhr_G'!A:J,9,FALSE),IF(F199="A",VLOOKUP(G199,'Tab 2+3 DüV_A'!A:H,7,FALSE),VLOOKUP(G199,'H&amp;G LfL'!B:U,15,FALSE))))</f>
        <v/>
      </c>
      <c r="Q199" s="921" t="str">
        <f>IF(OR(F199="",G199=""),"",IF(F199="G",VLOOKUP(G199,'Tab 4+5 DüV+Abfuhr_G'!A:J,10,FALSE),IF(F199="A",VLOOKUP(G199,'Tab 2+3 DüV_A'!A:H,8,FALSE),VLOOKUP(G199,'H&amp;G LfL'!B:U,16,FALSE))))</f>
        <v/>
      </c>
      <c r="R199" s="382" t="str">
        <f t="shared" si="38"/>
        <v/>
      </c>
      <c r="S199" s="342"/>
      <c r="T199" s="472" t="str">
        <f>IF(OR(F199="",G199=""),"",IF(OR(S199="",S199="nein",F199="A",F199="HG"),"0",VLOOKUP(S199,Verfrühung!A:B,2,FALSE)))</f>
        <v/>
      </c>
      <c r="U199" s="473" t="str">
        <f>IF(OR(F199="",G199=""),"",IF(F199="G",VLOOKUP(G199,'Tab 4+5 DüV+Abfuhr_G'!A:E,5,FALSE),IF(F199="A",VLOOKUP(G199,'Tab 2+3 DüV_A'!A:L,5,FALSE),VLOOKUP(G199,'H&amp;G LfL'!B:U,11,FALSE))))</f>
        <v/>
      </c>
      <c r="V199" s="349"/>
      <c r="W199" s="245"/>
      <c r="X199" s="343" t="str">
        <f t="shared" si="39"/>
        <v/>
      </c>
      <c r="Y199" s="536"/>
      <c r="Z199" s="481" t="str">
        <f>IF(OR(F199="",G199=""),"",IF(OR(F199="A",F199="HG",Y199=""),"0",-VLOOKUP(Y199,'Tab 4+5 DüV+Abfuhr_G'!A:N,6,FALSE)))</f>
        <v/>
      </c>
      <c r="AA199" s="305"/>
      <c r="AB199" s="304" t="str">
        <f t="shared" si="40"/>
        <v/>
      </c>
      <c r="AC199" s="305"/>
      <c r="AD199" s="481" t="str">
        <f>IF(OR(F199="",G199=""),"",IF(OR(AC199="nein",AC199="",Z199="",AA199="ja",Y199="",F199="A",F199="HG",Y199=""),"0",VLOOKUP(Y199,'Tab 4+5 DüV+Abfuhr_G'!A:G,7,FALSE)))</f>
        <v/>
      </c>
      <c r="AE199" s="541"/>
      <c r="AF199" s="472" t="str">
        <f>IF(OR(F199="",G199=""),"",IF(OR(F199="",G199="",AE199=""),0,IF(AND(F199="G",Y199=""),-VLOOKUP(AE199,'Tab 7 DüV_A-VF'!A:B,2,FALSE),IF(OR(F199="A",F199="HG"),-VLOOKUP(AE199,'Tab 7 DüV_A-VF'!A:B,2,FALSE),0))))</f>
        <v/>
      </c>
      <c r="AG199" s="538"/>
      <c r="AH199" s="475" t="str">
        <f>IF(OR(F199="",G199=""),"",IF(OR(F199="",G199="",AG199=""),0,IF(AND(F199="G",Y199=""),-VLOOKUP(AG199,'Tab 7 DüV_A-ZF'!A:B,2,FALSE),IF(OR(F199="A",F199="HG"),-VLOOKUP(AG199,'Tab 7 DüV_A-ZF'!A:B,2,FALSE),0))))</f>
        <v/>
      </c>
      <c r="AI199" s="348" t="str">
        <f>IF(OR(F199="",G199=""),"",IF('N-Abschlag org. Düngung'!AJ199="",0,'N-Abschlag org. Düngung'!AJ199))</f>
        <v/>
      </c>
      <c r="AJ199" s="329" t="str">
        <f t="shared" si="41"/>
        <v/>
      </c>
      <c r="AK199" s="409" t="str">
        <f t="shared" si="42"/>
        <v/>
      </c>
      <c r="AL199" s="927" t="str">
        <f t="shared" si="43"/>
        <v/>
      </c>
      <c r="AM199" s="237"/>
      <c r="AN199" s="539" t="str">
        <f t="shared" si="44"/>
        <v/>
      </c>
      <c r="AO199" s="276"/>
      <c r="AP199" s="316"/>
      <c r="AQ199" s="316"/>
      <c r="AR199" s="234"/>
      <c r="AS199" s="234"/>
      <c r="AT199" s="234"/>
      <c r="AU199" s="234"/>
      <c r="AW199" s="235"/>
      <c r="BF199" s="235"/>
      <c r="BN199" s="235"/>
    </row>
    <row r="200" spans="1:66" s="145" customFormat="1">
      <c r="A200" s="283"/>
      <c r="B200" s="216"/>
      <c r="C200" s="287" t="str">
        <f>IF(B200="","",VLOOKUP(B200,Schlagliste!B:D,2,FALSE))</f>
        <v/>
      </c>
      <c r="D200" s="286" t="str">
        <f>IF(B200="","",VLOOKUP(B200,Schlagliste!B:D,3,FALSE))</f>
        <v/>
      </c>
      <c r="E200" s="501" t="str">
        <f>IF(B200="","",VLOOKUP(B200,Schlagliste!B:E,4,FALSE))</f>
        <v/>
      </c>
      <c r="F200" s="236"/>
      <c r="G200" s="217"/>
      <c r="H200" s="477" t="str">
        <f>IF(OR(G200="",F200=""),"",IF(AND(C200="ja",LEFT(G200,5)="ZF n."),0,(IF(F200="G",VLOOKUP(G200,'Tab 4+5 DüV+Abfuhr_G'!A:C,3,FALSE),IF(F200="A",VLOOKUP(G200,'Tab 2+3 DüV_A'!A:C,3,FALSE),VLOOKUP(G200,'H&amp;G LfL'!B:U,9,FALSE))))))</f>
        <v/>
      </c>
      <c r="I200" s="243" t="str">
        <f>IF(OR(F200="",G200=""),"",IF(F200="G",VLOOKUP(G200,'Tab 4+5 DüV+Abfuhr_G'!A:D,4,FALSE),IF(F200="A",VLOOKUP(G200,'Tab 2+3 DüV_A'!A:D,4,FALSE),VLOOKUP(G200,'H&amp;G LfL'!B:U,10,FALSE))))</f>
        <v/>
      </c>
      <c r="J200" s="341" t="str">
        <f>IF(OR(F200="",G200=""),"",IF(F200="G",VLOOKUP(G200,'Tab 4+5 DüV+Abfuhr_G'!A:B,2,FALSE),IF(F200="A",VLOOKUP(G200,'Tab 2+3 DüV_A'!A:B,2,FALSE),VLOOKUP(G200,'H&amp;G LfL'!B:X,2,FALSE))))</f>
        <v/>
      </c>
      <c r="K200" s="237"/>
      <c r="L200" s="918" t="str">
        <f t="shared" si="36"/>
        <v/>
      </c>
      <c r="M200" s="919" t="str">
        <f t="shared" si="37"/>
        <v/>
      </c>
      <c r="N200" s="919" t="str">
        <f>IF(OR(F200="",G200=""),"",IF(OR(F200="G",F200="HG"),"",IF(F200="A",VLOOKUP(G200,'Tab 2+3 DüV_A'!A:H,6,FALSE),VLOOKUP(G200,'H&amp;G LfL'!B:U,13,FALSE))))</f>
        <v/>
      </c>
      <c r="O200" s="919" t="str">
        <f>IF(OR(F200="",G200=""),"",IF(F200="G",VLOOKUP(G200,'Tab 4+5 DüV+Abfuhr_G'!A:J,8,FALSE),IF(F200="HG",VLOOKUP(G200,'H&amp;G LfL'!B:U,14,FALSE),"")))</f>
        <v/>
      </c>
      <c r="P200" s="919" t="str">
        <f>IF(OR(F200="",G200=""),"",IF(F200="G",VLOOKUP(G200,'Tab 4+5 DüV+Abfuhr_G'!A:J,9,FALSE),IF(F200="A",VLOOKUP(G200,'Tab 2+3 DüV_A'!A:H,7,FALSE),VLOOKUP(G200,'H&amp;G LfL'!B:U,15,FALSE))))</f>
        <v/>
      </c>
      <c r="Q200" s="921" t="str">
        <f>IF(OR(F200="",G200=""),"",IF(F200="G",VLOOKUP(G200,'Tab 4+5 DüV+Abfuhr_G'!A:J,10,FALSE),IF(F200="A",VLOOKUP(G200,'Tab 2+3 DüV_A'!A:H,8,FALSE),VLOOKUP(G200,'H&amp;G LfL'!B:U,16,FALSE))))</f>
        <v/>
      </c>
      <c r="R200" s="382" t="str">
        <f t="shared" si="38"/>
        <v/>
      </c>
      <c r="S200" s="342"/>
      <c r="T200" s="472" t="str">
        <f>IF(OR(F200="",G200=""),"",IF(OR(S200="",S200="nein",F200="A",F200="HG"),"0",VLOOKUP(S200,Verfrühung!A:B,2,FALSE)))</f>
        <v/>
      </c>
      <c r="U200" s="473" t="str">
        <f>IF(OR(F200="",G200=""),"",IF(F200="G",VLOOKUP(G200,'Tab 4+5 DüV+Abfuhr_G'!A:E,5,FALSE),IF(F200="A",VLOOKUP(G200,'Tab 2+3 DüV_A'!A:L,5,FALSE),VLOOKUP(G200,'H&amp;G LfL'!B:U,11,FALSE))))</f>
        <v/>
      </c>
      <c r="V200" s="349"/>
      <c r="W200" s="245"/>
      <c r="X200" s="343" t="str">
        <f t="shared" si="39"/>
        <v/>
      </c>
      <c r="Y200" s="536"/>
      <c r="Z200" s="481" t="str">
        <f>IF(OR(F200="",G200=""),"",IF(OR(F200="A",F200="HG",Y200=""),"0",-VLOOKUP(Y200,'Tab 4+5 DüV+Abfuhr_G'!A:N,6,FALSE)))</f>
        <v/>
      </c>
      <c r="AA200" s="305"/>
      <c r="AB200" s="304" t="str">
        <f t="shared" si="40"/>
        <v/>
      </c>
      <c r="AC200" s="305"/>
      <c r="AD200" s="481" t="str">
        <f>IF(OR(F200="",G200=""),"",IF(OR(AC200="nein",AC200="",Z200="",AA200="ja",Y200="",F200="A",F200="HG",Y200=""),"0",VLOOKUP(Y200,'Tab 4+5 DüV+Abfuhr_G'!A:G,7,FALSE)))</f>
        <v/>
      </c>
      <c r="AE200" s="541"/>
      <c r="AF200" s="472" t="str">
        <f>IF(OR(F200="",G200=""),"",IF(OR(F200="",G200="",AE200=""),0,IF(AND(F200="G",Y200=""),-VLOOKUP(AE200,'Tab 7 DüV_A-VF'!A:B,2,FALSE),IF(OR(F200="A",F200="HG"),-VLOOKUP(AE200,'Tab 7 DüV_A-VF'!A:B,2,FALSE),0))))</f>
        <v/>
      </c>
      <c r="AG200" s="538"/>
      <c r="AH200" s="475" t="str">
        <f>IF(OR(F200="",G200=""),"",IF(OR(F200="",G200="",AG200=""),0,IF(AND(F200="G",Y200=""),-VLOOKUP(AG200,'Tab 7 DüV_A-ZF'!A:B,2,FALSE),IF(OR(F200="A",F200="HG"),-VLOOKUP(AG200,'Tab 7 DüV_A-ZF'!A:B,2,FALSE),0))))</f>
        <v/>
      </c>
      <c r="AI200" s="348" t="str">
        <f>IF(OR(F200="",G200=""),"",IF('N-Abschlag org. Düngung'!AJ200="",0,'N-Abschlag org. Düngung'!AJ200))</f>
        <v/>
      </c>
      <c r="AJ200" s="329" t="str">
        <f t="shared" si="41"/>
        <v/>
      </c>
      <c r="AK200" s="409" t="str">
        <f t="shared" si="42"/>
        <v/>
      </c>
      <c r="AL200" s="927" t="str">
        <f t="shared" si="43"/>
        <v/>
      </c>
      <c r="AM200" s="237"/>
      <c r="AN200" s="539" t="str">
        <f t="shared" si="44"/>
        <v/>
      </c>
      <c r="AO200" s="276"/>
      <c r="AP200" s="316"/>
      <c r="AQ200" s="316"/>
      <c r="AR200" s="234"/>
      <c r="AS200" s="234"/>
      <c r="AT200" s="234"/>
      <c r="AU200" s="234"/>
      <c r="AW200" s="235"/>
      <c r="BF200" s="235"/>
      <c r="BN200" s="235"/>
    </row>
    <row r="201" spans="1:66" s="145" customFormat="1">
      <c r="A201" s="283"/>
      <c r="B201" s="216"/>
      <c r="C201" s="287" t="str">
        <f>IF(B201="","",VLOOKUP(B201,Schlagliste!B:D,2,FALSE))</f>
        <v/>
      </c>
      <c r="D201" s="286" t="str">
        <f>IF(B201="","",VLOOKUP(B201,Schlagliste!B:D,3,FALSE))</f>
        <v/>
      </c>
      <c r="E201" s="501" t="str">
        <f>IF(B201="","",VLOOKUP(B201,Schlagliste!B:E,4,FALSE))</f>
        <v/>
      </c>
      <c r="F201" s="236"/>
      <c r="G201" s="217"/>
      <c r="H201" s="477" t="str">
        <f>IF(OR(G201="",F201=""),"",IF(AND(C201="ja",LEFT(G201,5)="ZF n."),0,(IF(F201="G",VLOOKUP(G201,'Tab 4+5 DüV+Abfuhr_G'!A:C,3,FALSE),IF(F201="A",VLOOKUP(G201,'Tab 2+3 DüV_A'!A:C,3,FALSE),VLOOKUP(G201,'H&amp;G LfL'!B:U,9,FALSE))))))</f>
        <v/>
      </c>
      <c r="I201" s="243" t="str">
        <f>IF(OR(F201="",G201=""),"",IF(F201="G",VLOOKUP(G201,'Tab 4+5 DüV+Abfuhr_G'!A:D,4,FALSE),IF(F201="A",VLOOKUP(G201,'Tab 2+3 DüV_A'!A:D,4,FALSE),VLOOKUP(G201,'H&amp;G LfL'!B:U,10,FALSE))))</f>
        <v/>
      </c>
      <c r="J201" s="341" t="str">
        <f>IF(OR(F201="",G201=""),"",IF(F201="G",VLOOKUP(G201,'Tab 4+5 DüV+Abfuhr_G'!A:B,2,FALSE),IF(F201="A",VLOOKUP(G201,'Tab 2+3 DüV_A'!A:B,2,FALSE),VLOOKUP(G201,'H&amp;G LfL'!B:X,2,FALSE))))</f>
        <v/>
      </c>
      <c r="K201" s="237"/>
      <c r="L201" s="918" t="str">
        <f t="shared" si="36"/>
        <v/>
      </c>
      <c r="M201" s="919" t="str">
        <f t="shared" si="37"/>
        <v/>
      </c>
      <c r="N201" s="919" t="str">
        <f>IF(OR(F201="",G201=""),"",IF(OR(F201="G",F201="HG"),"",IF(F201="A",VLOOKUP(G201,'Tab 2+3 DüV_A'!A:H,6,FALSE),VLOOKUP(G201,'H&amp;G LfL'!B:U,13,FALSE))))</f>
        <v/>
      </c>
      <c r="O201" s="919" t="str">
        <f>IF(OR(F201="",G201=""),"",IF(F201="G",VLOOKUP(G201,'Tab 4+5 DüV+Abfuhr_G'!A:J,8,FALSE),IF(F201="HG",VLOOKUP(G201,'H&amp;G LfL'!B:U,14,FALSE),"")))</f>
        <v/>
      </c>
      <c r="P201" s="919" t="str">
        <f>IF(OR(F201="",G201=""),"",IF(F201="G",VLOOKUP(G201,'Tab 4+5 DüV+Abfuhr_G'!A:J,9,FALSE),IF(F201="A",VLOOKUP(G201,'Tab 2+3 DüV_A'!A:H,7,FALSE),VLOOKUP(G201,'H&amp;G LfL'!B:U,15,FALSE))))</f>
        <v/>
      </c>
      <c r="Q201" s="921" t="str">
        <f>IF(OR(F201="",G201=""),"",IF(F201="G",VLOOKUP(G201,'Tab 4+5 DüV+Abfuhr_G'!A:J,10,FALSE),IF(F201="A",VLOOKUP(G201,'Tab 2+3 DüV_A'!A:H,8,FALSE),VLOOKUP(G201,'H&amp;G LfL'!B:U,16,FALSE))))</f>
        <v/>
      </c>
      <c r="R201" s="382" t="str">
        <f t="shared" si="38"/>
        <v/>
      </c>
      <c r="S201" s="342"/>
      <c r="T201" s="472" t="str">
        <f>IF(OR(F201="",G201=""),"",IF(OR(S201="",S201="nein",F201="A",F201="HG"),"0",VLOOKUP(S201,Verfrühung!A:B,2,FALSE)))</f>
        <v/>
      </c>
      <c r="U201" s="473" t="str">
        <f>IF(OR(F201="",G201=""),"",IF(F201="G",VLOOKUP(G201,'Tab 4+5 DüV+Abfuhr_G'!A:E,5,FALSE),IF(F201="A",VLOOKUP(G201,'Tab 2+3 DüV_A'!A:L,5,FALSE),VLOOKUP(G201,'H&amp;G LfL'!B:U,11,FALSE))))</f>
        <v/>
      </c>
      <c r="V201" s="349"/>
      <c r="W201" s="245"/>
      <c r="X201" s="343" t="str">
        <f t="shared" si="39"/>
        <v/>
      </c>
      <c r="Y201" s="536"/>
      <c r="Z201" s="481" t="str">
        <f>IF(OR(F201="",G201=""),"",IF(OR(F201="A",F201="HG",Y201=""),"0",-VLOOKUP(Y201,'Tab 4+5 DüV+Abfuhr_G'!A:N,6,FALSE)))</f>
        <v/>
      </c>
      <c r="AA201" s="305"/>
      <c r="AB201" s="304" t="str">
        <f t="shared" si="40"/>
        <v/>
      </c>
      <c r="AC201" s="305"/>
      <c r="AD201" s="481" t="str">
        <f>IF(OR(F201="",G201=""),"",IF(OR(AC201="nein",AC201="",Z201="",AA201="ja",Y201="",F201="A",F201="HG",Y201=""),"0",VLOOKUP(Y201,'Tab 4+5 DüV+Abfuhr_G'!A:G,7,FALSE)))</f>
        <v/>
      </c>
      <c r="AE201" s="541"/>
      <c r="AF201" s="472" t="str">
        <f>IF(OR(F201="",G201=""),"",IF(OR(F201="",G201="",AE201=""),0,IF(AND(F201="G",Y201=""),-VLOOKUP(AE201,'Tab 7 DüV_A-VF'!A:B,2,FALSE),IF(OR(F201="A",F201="HG"),-VLOOKUP(AE201,'Tab 7 DüV_A-VF'!A:B,2,FALSE),0))))</f>
        <v/>
      </c>
      <c r="AG201" s="538"/>
      <c r="AH201" s="475" t="str">
        <f>IF(OR(F201="",G201=""),"",IF(OR(F201="",G201="",AG201=""),0,IF(AND(F201="G",Y201=""),-VLOOKUP(AG201,'Tab 7 DüV_A-ZF'!A:B,2,FALSE),IF(OR(F201="A",F201="HG"),-VLOOKUP(AG201,'Tab 7 DüV_A-ZF'!A:B,2,FALSE),0))))</f>
        <v/>
      </c>
      <c r="AI201" s="348" t="str">
        <f>IF(OR(F201="",G201=""),"",IF('N-Abschlag org. Düngung'!AJ201="",0,'N-Abschlag org. Düngung'!AJ201))</f>
        <v/>
      </c>
      <c r="AJ201" s="329" t="str">
        <f t="shared" si="41"/>
        <v/>
      </c>
      <c r="AK201" s="409" t="str">
        <f t="shared" si="42"/>
        <v/>
      </c>
      <c r="AL201" s="927" t="str">
        <f t="shared" si="43"/>
        <v/>
      </c>
      <c r="AM201" s="237"/>
      <c r="AN201" s="539" t="str">
        <f t="shared" si="44"/>
        <v/>
      </c>
      <c r="AO201" s="276"/>
      <c r="AP201" s="316"/>
      <c r="AQ201" s="316"/>
      <c r="AR201" s="234"/>
      <c r="AS201" s="234"/>
      <c r="AT201" s="234"/>
      <c r="AU201" s="234"/>
      <c r="AW201" s="235"/>
      <c r="BF201" s="235"/>
      <c r="BN201" s="235"/>
    </row>
    <row r="202" spans="1:66" s="145" customFormat="1">
      <c r="A202" s="283"/>
      <c r="B202" s="216"/>
      <c r="C202" s="287" t="str">
        <f>IF(B202="","",VLOOKUP(B202,Schlagliste!B:D,2,FALSE))</f>
        <v/>
      </c>
      <c r="D202" s="286" t="str">
        <f>IF(B202="","",VLOOKUP(B202,Schlagliste!B:D,3,FALSE))</f>
        <v/>
      </c>
      <c r="E202" s="501" t="str">
        <f>IF(B202="","",VLOOKUP(B202,Schlagliste!B:E,4,FALSE))</f>
        <v/>
      </c>
      <c r="F202" s="236"/>
      <c r="G202" s="217"/>
      <c r="H202" s="477" t="str">
        <f>IF(OR(G202="",F202=""),"",IF(AND(C202="ja",LEFT(G202,5)="ZF n."),0,(IF(F202="G",VLOOKUP(G202,'Tab 4+5 DüV+Abfuhr_G'!A:C,3,FALSE),IF(F202="A",VLOOKUP(G202,'Tab 2+3 DüV_A'!A:C,3,FALSE),VLOOKUP(G202,'H&amp;G LfL'!B:U,9,FALSE))))))</f>
        <v/>
      </c>
      <c r="I202" s="243" t="str">
        <f>IF(OR(F202="",G202=""),"",IF(F202="G",VLOOKUP(G202,'Tab 4+5 DüV+Abfuhr_G'!A:D,4,FALSE),IF(F202="A",VLOOKUP(G202,'Tab 2+3 DüV_A'!A:D,4,FALSE),VLOOKUP(G202,'H&amp;G LfL'!B:U,10,FALSE))))</f>
        <v/>
      </c>
      <c r="J202" s="341" t="str">
        <f>IF(OR(F202="",G202=""),"",IF(F202="G",VLOOKUP(G202,'Tab 4+5 DüV+Abfuhr_G'!A:B,2,FALSE),IF(F202="A",VLOOKUP(G202,'Tab 2+3 DüV_A'!A:B,2,FALSE),VLOOKUP(G202,'H&amp;G LfL'!B:X,2,FALSE))))</f>
        <v/>
      </c>
      <c r="K202" s="237"/>
      <c r="L202" s="918" t="str">
        <f t="shared" si="36"/>
        <v/>
      </c>
      <c r="M202" s="919" t="str">
        <f t="shared" si="37"/>
        <v/>
      </c>
      <c r="N202" s="919" t="str">
        <f>IF(OR(F202="",G202=""),"",IF(OR(F202="G",F202="HG"),"",IF(F202="A",VLOOKUP(G202,'Tab 2+3 DüV_A'!A:H,6,FALSE),VLOOKUP(G202,'H&amp;G LfL'!B:U,13,FALSE))))</f>
        <v/>
      </c>
      <c r="O202" s="919" t="str">
        <f>IF(OR(F202="",G202=""),"",IF(F202="G",VLOOKUP(G202,'Tab 4+5 DüV+Abfuhr_G'!A:J,8,FALSE),IF(F202="HG",VLOOKUP(G202,'H&amp;G LfL'!B:U,14,FALSE),"")))</f>
        <v/>
      </c>
      <c r="P202" s="919" t="str">
        <f>IF(OR(F202="",G202=""),"",IF(F202="G",VLOOKUP(G202,'Tab 4+5 DüV+Abfuhr_G'!A:J,9,FALSE),IF(F202="A",VLOOKUP(G202,'Tab 2+3 DüV_A'!A:H,7,FALSE),VLOOKUP(G202,'H&amp;G LfL'!B:U,15,FALSE))))</f>
        <v/>
      </c>
      <c r="Q202" s="921" t="str">
        <f>IF(OR(F202="",G202=""),"",IF(F202="G",VLOOKUP(G202,'Tab 4+5 DüV+Abfuhr_G'!A:J,10,FALSE),IF(F202="A",VLOOKUP(G202,'Tab 2+3 DüV_A'!A:H,8,FALSE),VLOOKUP(G202,'H&amp;G LfL'!B:U,16,FALSE))))</f>
        <v/>
      </c>
      <c r="R202" s="382" t="str">
        <f t="shared" si="38"/>
        <v/>
      </c>
      <c r="S202" s="342"/>
      <c r="T202" s="472" t="str">
        <f>IF(OR(F202="",G202=""),"",IF(OR(S202="",S202="nein",F202="A",F202="HG"),"0",VLOOKUP(S202,Verfrühung!A:B,2,FALSE)))</f>
        <v/>
      </c>
      <c r="U202" s="473" t="str">
        <f>IF(OR(F202="",G202=""),"",IF(F202="G",VLOOKUP(G202,'Tab 4+5 DüV+Abfuhr_G'!A:E,5,FALSE),IF(F202="A",VLOOKUP(G202,'Tab 2+3 DüV_A'!A:L,5,FALSE),VLOOKUP(G202,'H&amp;G LfL'!B:U,11,FALSE))))</f>
        <v/>
      </c>
      <c r="V202" s="349"/>
      <c r="W202" s="245"/>
      <c r="X202" s="343" t="str">
        <f t="shared" si="39"/>
        <v/>
      </c>
      <c r="Y202" s="536"/>
      <c r="Z202" s="481" t="str">
        <f>IF(OR(F202="",G202=""),"",IF(OR(F202="A",F202="HG",Y202=""),"0",-VLOOKUP(Y202,'Tab 4+5 DüV+Abfuhr_G'!A:N,6,FALSE)))</f>
        <v/>
      </c>
      <c r="AA202" s="305"/>
      <c r="AB202" s="304" t="str">
        <f t="shared" si="40"/>
        <v/>
      </c>
      <c r="AC202" s="305"/>
      <c r="AD202" s="481" t="str">
        <f>IF(OR(F202="",G202=""),"",IF(OR(AC202="nein",AC202="",Z202="",AA202="ja",Y202="",F202="A",F202="HG",Y202=""),"0",VLOOKUP(Y202,'Tab 4+5 DüV+Abfuhr_G'!A:G,7,FALSE)))</f>
        <v/>
      </c>
      <c r="AE202" s="541"/>
      <c r="AF202" s="472" t="str">
        <f>IF(OR(F202="",G202=""),"",IF(OR(F202="",G202="",AE202=""),0,IF(AND(F202="G",Y202=""),-VLOOKUP(AE202,'Tab 7 DüV_A-VF'!A:B,2,FALSE),IF(OR(F202="A",F202="HG"),-VLOOKUP(AE202,'Tab 7 DüV_A-VF'!A:B,2,FALSE),0))))</f>
        <v/>
      </c>
      <c r="AG202" s="538"/>
      <c r="AH202" s="475" t="str">
        <f>IF(OR(F202="",G202=""),"",IF(OR(F202="",G202="",AG202=""),0,IF(AND(F202="G",Y202=""),-VLOOKUP(AG202,'Tab 7 DüV_A-ZF'!A:B,2,FALSE),IF(OR(F202="A",F202="HG"),-VLOOKUP(AG202,'Tab 7 DüV_A-ZF'!A:B,2,FALSE),0))))</f>
        <v/>
      </c>
      <c r="AI202" s="348" t="str">
        <f>IF(OR(F202="",G202=""),"",IF('N-Abschlag org. Düngung'!AJ202="",0,'N-Abschlag org. Düngung'!AJ202))</f>
        <v/>
      </c>
      <c r="AJ202" s="329" t="str">
        <f t="shared" si="41"/>
        <v/>
      </c>
      <c r="AK202" s="409" t="str">
        <f t="shared" si="42"/>
        <v/>
      </c>
      <c r="AL202" s="927" t="str">
        <f t="shared" si="43"/>
        <v/>
      </c>
      <c r="AM202" s="237"/>
      <c r="AN202" s="539" t="str">
        <f t="shared" si="44"/>
        <v/>
      </c>
      <c r="AO202" s="276"/>
      <c r="AP202" s="316"/>
      <c r="AQ202" s="316"/>
      <c r="AR202" s="234"/>
      <c r="AS202" s="234"/>
      <c r="AT202" s="234"/>
      <c r="AU202" s="234"/>
      <c r="AW202" s="235"/>
      <c r="BF202" s="235"/>
      <c r="BN202" s="235"/>
    </row>
    <row r="203" spans="1:66" s="145" customFormat="1">
      <c r="A203" s="283"/>
      <c r="B203" s="216"/>
      <c r="C203" s="287" t="str">
        <f>IF(B203="","",VLOOKUP(B203,Schlagliste!B:D,2,FALSE))</f>
        <v/>
      </c>
      <c r="D203" s="286" t="str">
        <f>IF(B203="","",VLOOKUP(B203,Schlagliste!B:D,3,FALSE))</f>
        <v/>
      </c>
      <c r="E203" s="501" t="str">
        <f>IF(B203="","",VLOOKUP(B203,Schlagliste!B:E,4,FALSE))</f>
        <v/>
      </c>
      <c r="F203" s="236"/>
      <c r="G203" s="217"/>
      <c r="H203" s="477" t="str">
        <f>IF(OR(G203="",F203=""),"",IF(AND(C203="ja",LEFT(G203,5)="ZF n."),0,(IF(F203="G",VLOOKUP(G203,'Tab 4+5 DüV+Abfuhr_G'!A:C,3,FALSE),IF(F203="A",VLOOKUP(G203,'Tab 2+3 DüV_A'!A:C,3,FALSE),VLOOKUP(G203,'H&amp;G LfL'!B:U,9,FALSE))))))</f>
        <v/>
      </c>
      <c r="I203" s="243" t="str">
        <f>IF(OR(F203="",G203=""),"",IF(F203="G",VLOOKUP(G203,'Tab 4+5 DüV+Abfuhr_G'!A:D,4,FALSE),IF(F203="A",VLOOKUP(G203,'Tab 2+3 DüV_A'!A:D,4,FALSE),VLOOKUP(G203,'H&amp;G LfL'!B:U,10,FALSE))))</f>
        <v/>
      </c>
      <c r="J203" s="341" t="str">
        <f>IF(OR(F203="",G203=""),"",IF(F203="G",VLOOKUP(G203,'Tab 4+5 DüV+Abfuhr_G'!A:B,2,FALSE),IF(F203="A",VLOOKUP(G203,'Tab 2+3 DüV_A'!A:B,2,FALSE),VLOOKUP(G203,'H&amp;G LfL'!B:X,2,FALSE))))</f>
        <v/>
      </c>
      <c r="K203" s="237"/>
      <c r="L203" s="918" t="str">
        <f t="shared" si="36"/>
        <v/>
      </c>
      <c r="M203" s="919" t="str">
        <f t="shared" si="37"/>
        <v/>
      </c>
      <c r="N203" s="919" t="str">
        <f>IF(OR(F203="",G203=""),"",IF(OR(F203="G",F203="HG"),"",IF(F203="A",VLOOKUP(G203,'Tab 2+3 DüV_A'!A:H,6,FALSE),VLOOKUP(G203,'H&amp;G LfL'!B:U,13,FALSE))))</f>
        <v/>
      </c>
      <c r="O203" s="919" t="str">
        <f>IF(OR(F203="",G203=""),"",IF(F203="G",VLOOKUP(G203,'Tab 4+5 DüV+Abfuhr_G'!A:J,8,FALSE),IF(F203="HG",VLOOKUP(G203,'H&amp;G LfL'!B:U,14,FALSE),"")))</f>
        <v/>
      </c>
      <c r="P203" s="919" t="str">
        <f>IF(OR(F203="",G203=""),"",IF(F203="G",VLOOKUP(G203,'Tab 4+5 DüV+Abfuhr_G'!A:J,9,FALSE),IF(F203="A",VLOOKUP(G203,'Tab 2+3 DüV_A'!A:H,7,FALSE),VLOOKUP(G203,'H&amp;G LfL'!B:U,15,FALSE))))</f>
        <v/>
      </c>
      <c r="Q203" s="921" t="str">
        <f>IF(OR(F203="",G203=""),"",IF(F203="G",VLOOKUP(G203,'Tab 4+5 DüV+Abfuhr_G'!A:J,10,FALSE),IF(F203="A",VLOOKUP(G203,'Tab 2+3 DüV_A'!A:H,8,FALSE),VLOOKUP(G203,'H&amp;G LfL'!B:U,16,FALSE))))</f>
        <v/>
      </c>
      <c r="R203" s="382" t="str">
        <f t="shared" si="38"/>
        <v/>
      </c>
      <c r="S203" s="342"/>
      <c r="T203" s="472" t="str">
        <f>IF(OR(F203="",G203=""),"",IF(OR(S203="",S203="nein",F203="A",F203="HG"),"0",VLOOKUP(S203,Verfrühung!A:B,2,FALSE)))</f>
        <v/>
      </c>
      <c r="U203" s="473" t="str">
        <f>IF(OR(F203="",G203=""),"",IF(F203="G",VLOOKUP(G203,'Tab 4+5 DüV+Abfuhr_G'!A:E,5,FALSE),IF(F203="A",VLOOKUP(G203,'Tab 2+3 DüV_A'!A:L,5,FALSE),VLOOKUP(G203,'H&amp;G LfL'!B:U,11,FALSE))))</f>
        <v/>
      </c>
      <c r="V203" s="349"/>
      <c r="W203" s="245"/>
      <c r="X203" s="343" t="str">
        <f t="shared" si="39"/>
        <v/>
      </c>
      <c r="Y203" s="536"/>
      <c r="Z203" s="481" t="str">
        <f>IF(OR(F203="",G203=""),"",IF(OR(F203="A",F203="HG",Y203=""),"0",-VLOOKUP(Y203,'Tab 4+5 DüV+Abfuhr_G'!A:N,6,FALSE)))</f>
        <v/>
      </c>
      <c r="AA203" s="305"/>
      <c r="AB203" s="304" t="str">
        <f t="shared" si="40"/>
        <v/>
      </c>
      <c r="AC203" s="305"/>
      <c r="AD203" s="481" t="str">
        <f>IF(OR(F203="",G203=""),"",IF(OR(AC203="nein",AC203="",Z203="",AA203="ja",Y203="",F203="A",F203="HG",Y203=""),"0",VLOOKUP(Y203,'Tab 4+5 DüV+Abfuhr_G'!A:G,7,FALSE)))</f>
        <v/>
      </c>
      <c r="AE203" s="541"/>
      <c r="AF203" s="472" t="str">
        <f>IF(OR(F203="",G203=""),"",IF(OR(F203="",G203="",AE203=""),0,IF(AND(F203="G",Y203=""),-VLOOKUP(AE203,'Tab 7 DüV_A-VF'!A:B,2,FALSE),IF(OR(F203="A",F203="HG"),-VLOOKUP(AE203,'Tab 7 DüV_A-VF'!A:B,2,FALSE),0))))</f>
        <v/>
      </c>
      <c r="AG203" s="538"/>
      <c r="AH203" s="475" t="str">
        <f>IF(OR(F203="",G203=""),"",IF(OR(F203="",G203="",AG203=""),0,IF(AND(F203="G",Y203=""),-VLOOKUP(AG203,'Tab 7 DüV_A-ZF'!A:B,2,FALSE),IF(OR(F203="A",F203="HG"),-VLOOKUP(AG203,'Tab 7 DüV_A-ZF'!A:B,2,FALSE),0))))</f>
        <v/>
      </c>
      <c r="AI203" s="348" t="str">
        <f>IF(OR(F203="",G203=""),"",IF('N-Abschlag org. Düngung'!AJ203="",0,'N-Abschlag org. Düngung'!AJ203))</f>
        <v/>
      </c>
      <c r="AJ203" s="329" t="str">
        <f t="shared" si="41"/>
        <v/>
      </c>
      <c r="AK203" s="409" t="str">
        <f t="shared" si="42"/>
        <v/>
      </c>
      <c r="AL203" s="927" t="str">
        <f t="shared" si="43"/>
        <v/>
      </c>
      <c r="AM203" s="237"/>
      <c r="AN203" s="539" t="str">
        <f t="shared" si="44"/>
        <v/>
      </c>
      <c r="AO203" s="276"/>
      <c r="AP203" s="316"/>
      <c r="AQ203" s="316"/>
      <c r="AR203" s="234"/>
      <c r="AS203" s="234"/>
      <c r="AT203" s="234"/>
      <c r="AU203" s="234"/>
      <c r="AW203" s="235"/>
      <c r="BF203" s="235"/>
      <c r="BN203" s="235"/>
    </row>
    <row r="204" spans="1:66" s="145" customFormat="1">
      <c r="A204" s="283"/>
      <c r="B204" s="216"/>
      <c r="C204" s="287" t="str">
        <f>IF(B204="","",VLOOKUP(B204,Schlagliste!B:D,2,FALSE))</f>
        <v/>
      </c>
      <c r="D204" s="286" t="str">
        <f>IF(B204="","",VLOOKUP(B204,Schlagliste!B:D,3,FALSE))</f>
        <v/>
      </c>
      <c r="E204" s="501" t="str">
        <f>IF(B204="","",VLOOKUP(B204,Schlagliste!B:E,4,FALSE))</f>
        <v/>
      </c>
      <c r="F204" s="236"/>
      <c r="G204" s="217"/>
      <c r="H204" s="477" t="str">
        <f>IF(OR(G204="",F204=""),"",IF(AND(C204="ja",LEFT(G204,5)="ZF n."),0,(IF(F204="G",VLOOKUP(G204,'Tab 4+5 DüV+Abfuhr_G'!A:C,3,FALSE),IF(F204="A",VLOOKUP(G204,'Tab 2+3 DüV_A'!A:C,3,FALSE),VLOOKUP(G204,'H&amp;G LfL'!B:U,9,FALSE))))))</f>
        <v/>
      </c>
      <c r="I204" s="243" t="str">
        <f>IF(OR(F204="",G204=""),"",IF(F204="G",VLOOKUP(G204,'Tab 4+5 DüV+Abfuhr_G'!A:D,4,FALSE),IF(F204="A",VLOOKUP(G204,'Tab 2+3 DüV_A'!A:D,4,FALSE),VLOOKUP(G204,'H&amp;G LfL'!B:U,10,FALSE))))</f>
        <v/>
      </c>
      <c r="J204" s="341" t="str">
        <f>IF(OR(F204="",G204=""),"",IF(F204="G",VLOOKUP(G204,'Tab 4+5 DüV+Abfuhr_G'!A:B,2,FALSE),IF(F204="A",VLOOKUP(G204,'Tab 2+3 DüV_A'!A:B,2,FALSE),VLOOKUP(G204,'H&amp;G LfL'!B:X,2,FALSE))))</f>
        <v/>
      </c>
      <c r="K204" s="237"/>
      <c r="L204" s="918" t="str">
        <f t="shared" si="36"/>
        <v/>
      </c>
      <c r="M204" s="919" t="str">
        <f t="shared" si="37"/>
        <v/>
      </c>
      <c r="N204" s="919" t="str">
        <f>IF(OR(F204="",G204=""),"",IF(OR(F204="G",F204="HG"),"",IF(F204="A",VLOOKUP(G204,'Tab 2+3 DüV_A'!A:H,6,FALSE),VLOOKUP(G204,'H&amp;G LfL'!B:U,13,FALSE))))</f>
        <v/>
      </c>
      <c r="O204" s="919" t="str">
        <f>IF(OR(F204="",G204=""),"",IF(F204="G",VLOOKUP(G204,'Tab 4+5 DüV+Abfuhr_G'!A:J,8,FALSE),IF(F204="HG",VLOOKUP(G204,'H&amp;G LfL'!B:U,14,FALSE),"")))</f>
        <v/>
      </c>
      <c r="P204" s="919" t="str">
        <f>IF(OR(F204="",G204=""),"",IF(F204="G",VLOOKUP(G204,'Tab 4+5 DüV+Abfuhr_G'!A:J,9,FALSE),IF(F204="A",VLOOKUP(G204,'Tab 2+3 DüV_A'!A:H,7,FALSE),VLOOKUP(G204,'H&amp;G LfL'!B:U,15,FALSE))))</f>
        <v/>
      </c>
      <c r="Q204" s="921" t="str">
        <f>IF(OR(F204="",G204=""),"",IF(F204="G",VLOOKUP(G204,'Tab 4+5 DüV+Abfuhr_G'!A:J,10,FALSE),IF(F204="A",VLOOKUP(G204,'Tab 2+3 DüV_A'!A:H,8,FALSE),VLOOKUP(G204,'H&amp;G LfL'!B:U,16,FALSE))))</f>
        <v/>
      </c>
      <c r="R204" s="382" t="str">
        <f t="shared" si="38"/>
        <v/>
      </c>
      <c r="S204" s="342"/>
      <c r="T204" s="472" t="str">
        <f>IF(OR(F204="",G204=""),"",IF(OR(S204="",S204="nein",F204="A",F204="HG"),"0",VLOOKUP(S204,Verfrühung!A:B,2,FALSE)))</f>
        <v/>
      </c>
      <c r="U204" s="473" t="str">
        <f>IF(OR(F204="",G204=""),"",IF(F204="G",VLOOKUP(G204,'Tab 4+5 DüV+Abfuhr_G'!A:E,5,FALSE),IF(F204="A",VLOOKUP(G204,'Tab 2+3 DüV_A'!A:L,5,FALSE),VLOOKUP(G204,'H&amp;G LfL'!B:U,11,FALSE))))</f>
        <v/>
      </c>
      <c r="V204" s="349"/>
      <c r="W204" s="245"/>
      <c r="X204" s="343" t="str">
        <f t="shared" si="39"/>
        <v/>
      </c>
      <c r="Y204" s="536"/>
      <c r="Z204" s="481" t="str">
        <f>IF(OR(F204="",G204=""),"",IF(OR(F204="A",F204="HG",Y204=""),"0",-VLOOKUP(Y204,'Tab 4+5 DüV+Abfuhr_G'!A:N,6,FALSE)))</f>
        <v/>
      </c>
      <c r="AA204" s="305"/>
      <c r="AB204" s="304" t="str">
        <f t="shared" si="40"/>
        <v/>
      </c>
      <c r="AC204" s="305"/>
      <c r="AD204" s="481" t="str">
        <f>IF(OR(F204="",G204=""),"",IF(OR(AC204="nein",AC204="",Z204="",AA204="ja",Y204="",F204="A",F204="HG",Y204=""),"0",VLOOKUP(Y204,'Tab 4+5 DüV+Abfuhr_G'!A:G,7,FALSE)))</f>
        <v/>
      </c>
      <c r="AE204" s="541"/>
      <c r="AF204" s="472" t="str">
        <f>IF(OR(F204="",G204=""),"",IF(OR(F204="",G204="",AE204=""),0,IF(AND(F204="G",Y204=""),-VLOOKUP(AE204,'Tab 7 DüV_A-VF'!A:B,2,FALSE),IF(OR(F204="A",F204="HG"),-VLOOKUP(AE204,'Tab 7 DüV_A-VF'!A:B,2,FALSE),0))))</f>
        <v/>
      </c>
      <c r="AG204" s="538"/>
      <c r="AH204" s="475" t="str">
        <f>IF(OR(F204="",G204=""),"",IF(OR(F204="",G204="",AG204=""),0,IF(AND(F204="G",Y204=""),-VLOOKUP(AG204,'Tab 7 DüV_A-ZF'!A:B,2,FALSE),IF(OR(F204="A",F204="HG"),-VLOOKUP(AG204,'Tab 7 DüV_A-ZF'!A:B,2,FALSE),0))))</f>
        <v/>
      </c>
      <c r="AI204" s="348" t="str">
        <f>IF(OR(F204="",G204=""),"",IF('N-Abschlag org. Düngung'!AJ204="",0,'N-Abschlag org. Düngung'!AJ204))</f>
        <v/>
      </c>
      <c r="AJ204" s="329" t="str">
        <f t="shared" si="41"/>
        <v/>
      </c>
      <c r="AK204" s="409" t="str">
        <f t="shared" si="42"/>
        <v/>
      </c>
      <c r="AL204" s="927" t="str">
        <f t="shared" si="43"/>
        <v/>
      </c>
      <c r="AM204" s="237"/>
      <c r="AN204" s="539" t="str">
        <f t="shared" si="44"/>
        <v/>
      </c>
      <c r="AO204" s="276"/>
      <c r="AP204" s="316"/>
      <c r="AQ204" s="316"/>
      <c r="AR204" s="234"/>
      <c r="AS204" s="234"/>
      <c r="AT204" s="234"/>
      <c r="AU204" s="234"/>
      <c r="AW204" s="235"/>
      <c r="BF204" s="235"/>
      <c r="BN204" s="235"/>
    </row>
    <row r="205" spans="1:66" s="145" customFormat="1">
      <c r="A205" s="283"/>
      <c r="B205" s="216"/>
      <c r="C205" s="287" t="str">
        <f>IF(B205="","",VLOOKUP(B205,Schlagliste!B:D,2,FALSE))</f>
        <v/>
      </c>
      <c r="D205" s="286" t="str">
        <f>IF(B205="","",VLOOKUP(B205,Schlagliste!B:D,3,FALSE))</f>
        <v/>
      </c>
      <c r="E205" s="501" t="str">
        <f>IF(B205="","",VLOOKUP(B205,Schlagliste!B:E,4,FALSE))</f>
        <v/>
      </c>
      <c r="F205" s="236"/>
      <c r="G205" s="217"/>
      <c r="H205" s="477" t="str">
        <f>IF(OR(G205="",F205=""),"",IF(AND(C205="ja",LEFT(G205,5)="ZF n."),0,(IF(F205="G",VLOOKUP(G205,'Tab 4+5 DüV+Abfuhr_G'!A:C,3,FALSE),IF(F205="A",VLOOKUP(G205,'Tab 2+3 DüV_A'!A:C,3,FALSE),VLOOKUP(G205,'H&amp;G LfL'!B:U,9,FALSE))))))</f>
        <v/>
      </c>
      <c r="I205" s="243" t="str">
        <f>IF(OR(F205="",G205=""),"",IF(F205="G",VLOOKUP(G205,'Tab 4+5 DüV+Abfuhr_G'!A:D,4,FALSE),IF(F205="A",VLOOKUP(G205,'Tab 2+3 DüV_A'!A:D,4,FALSE),VLOOKUP(G205,'H&amp;G LfL'!B:U,10,FALSE))))</f>
        <v/>
      </c>
      <c r="J205" s="341" t="str">
        <f>IF(OR(F205="",G205=""),"",IF(F205="G",VLOOKUP(G205,'Tab 4+5 DüV+Abfuhr_G'!A:B,2,FALSE),IF(F205="A",VLOOKUP(G205,'Tab 2+3 DüV_A'!A:B,2,FALSE),VLOOKUP(G205,'H&amp;G LfL'!B:X,2,FALSE))))</f>
        <v/>
      </c>
      <c r="K205" s="237"/>
      <c r="L205" s="918" t="str">
        <f t="shared" si="36"/>
        <v/>
      </c>
      <c r="M205" s="919" t="str">
        <f t="shared" si="37"/>
        <v/>
      </c>
      <c r="N205" s="919" t="str">
        <f>IF(OR(F205="",G205=""),"",IF(OR(F205="G",F205="HG"),"",IF(F205="A",VLOOKUP(G205,'Tab 2+3 DüV_A'!A:H,6,FALSE),VLOOKUP(G205,'H&amp;G LfL'!B:U,13,FALSE))))</f>
        <v/>
      </c>
      <c r="O205" s="919" t="str">
        <f>IF(OR(F205="",G205=""),"",IF(F205="G",VLOOKUP(G205,'Tab 4+5 DüV+Abfuhr_G'!A:J,8,FALSE),IF(F205="HG",VLOOKUP(G205,'H&amp;G LfL'!B:U,14,FALSE),"")))</f>
        <v/>
      </c>
      <c r="P205" s="919" t="str">
        <f>IF(OR(F205="",G205=""),"",IF(F205="G",VLOOKUP(G205,'Tab 4+5 DüV+Abfuhr_G'!A:J,9,FALSE),IF(F205="A",VLOOKUP(G205,'Tab 2+3 DüV_A'!A:H,7,FALSE),VLOOKUP(G205,'H&amp;G LfL'!B:U,15,FALSE))))</f>
        <v/>
      </c>
      <c r="Q205" s="921" t="str">
        <f>IF(OR(F205="",G205=""),"",IF(F205="G",VLOOKUP(G205,'Tab 4+5 DüV+Abfuhr_G'!A:J,10,FALSE),IF(F205="A",VLOOKUP(G205,'Tab 2+3 DüV_A'!A:H,8,FALSE),VLOOKUP(G205,'H&amp;G LfL'!B:U,16,FALSE))))</f>
        <v/>
      </c>
      <c r="R205" s="382" t="str">
        <f t="shared" si="38"/>
        <v/>
      </c>
      <c r="S205" s="342"/>
      <c r="T205" s="472" t="str">
        <f>IF(OR(F205="",G205=""),"",IF(OR(S205="",S205="nein",F205="A",F205="HG"),"0",VLOOKUP(S205,Verfrühung!A:B,2,FALSE)))</f>
        <v/>
      </c>
      <c r="U205" s="473" t="str">
        <f>IF(OR(F205="",G205=""),"",IF(F205="G",VLOOKUP(G205,'Tab 4+5 DüV+Abfuhr_G'!A:E,5,FALSE),IF(F205="A",VLOOKUP(G205,'Tab 2+3 DüV_A'!A:L,5,FALSE),VLOOKUP(G205,'H&amp;G LfL'!B:U,11,FALSE))))</f>
        <v/>
      </c>
      <c r="V205" s="349"/>
      <c r="W205" s="245"/>
      <c r="X205" s="343" t="str">
        <f t="shared" si="39"/>
        <v/>
      </c>
      <c r="Y205" s="536"/>
      <c r="Z205" s="481" t="str">
        <f>IF(OR(F205="",G205=""),"",IF(OR(F205="A",F205="HG",Y205=""),"0",-VLOOKUP(Y205,'Tab 4+5 DüV+Abfuhr_G'!A:N,6,FALSE)))</f>
        <v/>
      </c>
      <c r="AA205" s="305"/>
      <c r="AB205" s="304" t="str">
        <f t="shared" si="40"/>
        <v/>
      </c>
      <c r="AC205" s="305"/>
      <c r="AD205" s="481" t="str">
        <f>IF(OR(F205="",G205=""),"",IF(OR(AC205="nein",AC205="",Z205="",AA205="ja",Y205="",F205="A",F205="HG",Y205=""),"0",VLOOKUP(Y205,'Tab 4+5 DüV+Abfuhr_G'!A:G,7,FALSE)))</f>
        <v/>
      </c>
      <c r="AE205" s="541"/>
      <c r="AF205" s="472" t="str">
        <f>IF(OR(F205="",G205=""),"",IF(OR(F205="",G205="",AE205=""),0,IF(AND(F205="G",Y205=""),-VLOOKUP(AE205,'Tab 7 DüV_A-VF'!A:B,2,FALSE),IF(OR(F205="A",F205="HG"),-VLOOKUP(AE205,'Tab 7 DüV_A-VF'!A:B,2,FALSE),0))))</f>
        <v/>
      </c>
      <c r="AG205" s="538"/>
      <c r="AH205" s="475" t="str">
        <f>IF(OR(F205="",G205=""),"",IF(OR(F205="",G205="",AG205=""),0,IF(AND(F205="G",Y205=""),-VLOOKUP(AG205,'Tab 7 DüV_A-ZF'!A:B,2,FALSE),IF(OR(F205="A",F205="HG"),-VLOOKUP(AG205,'Tab 7 DüV_A-ZF'!A:B,2,FALSE),0))))</f>
        <v/>
      </c>
      <c r="AI205" s="348" t="str">
        <f>IF(OR(F205="",G205=""),"",IF('N-Abschlag org. Düngung'!AJ205="",0,'N-Abschlag org. Düngung'!AJ205))</f>
        <v/>
      </c>
      <c r="AJ205" s="329" t="str">
        <f t="shared" si="41"/>
        <v/>
      </c>
      <c r="AK205" s="409" t="str">
        <f t="shared" si="42"/>
        <v/>
      </c>
      <c r="AL205" s="927" t="str">
        <f t="shared" si="43"/>
        <v/>
      </c>
      <c r="AM205" s="237"/>
      <c r="AN205" s="539" t="str">
        <f t="shared" si="44"/>
        <v/>
      </c>
      <c r="AO205" s="276"/>
      <c r="AP205" s="316"/>
      <c r="AQ205" s="316"/>
      <c r="AR205" s="234"/>
      <c r="AS205" s="234"/>
      <c r="AT205" s="234"/>
      <c r="AU205" s="234"/>
      <c r="AW205" s="235"/>
      <c r="BF205" s="235"/>
      <c r="BN205" s="235"/>
    </row>
    <row r="206" spans="1:66" s="145" customFormat="1">
      <c r="A206" s="283"/>
      <c r="B206" s="216"/>
      <c r="C206" s="287" t="str">
        <f>IF(B206="","",VLOOKUP(B206,Schlagliste!B:D,2,FALSE))</f>
        <v/>
      </c>
      <c r="D206" s="286" t="str">
        <f>IF(B206="","",VLOOKUP(B206,Schlagliste!B:D,3,FALSE))</f>
        <v/>
      </c>
      <c r="E206" s="501" t="str">
        <f>IF(B206="","",VLOOKUP(B206,Schlagliste!B:E,4,FALSE))</f>
        <v/>
      </c>
      <c r="F206" s="236"/>
      <c r="G206" s="217"/>
      <c r="H206" s="477" t="str">
        <f>IF(OR(G206="",F206=""),"",IF(AND(C206="ja",LEFT(G206,5)="ZF n."),0,(IF(F206="G",VLOOKUP(G206,'Tab 4+5 DüV+Abfuhr_G'!A:C,3,FALSE),IF(F206="A",VLOOKUP(G206,'Tab 2+3 DüV_A'!A:C,3,FALSE),VLOOKUP(G206,'H&amp;G LfL'!B:U,9,FALSE))))))</f>
        <v/>
      </c>
      <c r="I206" s="243" t="str">
        <f>IF(OR(F206="",G206=""),"",IF(F206="G",VLOOKUP(G206,'Tab 4+5 DüV+Abfuhr_G'!A:D,4,FALSE),IF(F206="A",VLOOKUP(G206,'Tab 2+3 DüV_A'!A:D,4,FALSE),VLOOKUP(G206,'H&amp;G LfL'!B:U,10,FALSE))))</f>
        <v/>
      </c>
      <c r="J206" s="341" t="str">
        <f>IF(OR(F206="",G206=""),"",IF(F206="G",VLOOKUP(G206,'Tab 4+5 DüV+Abfuhr_G'!A:B,2,FALSE),IF(F206="A",VLOOKUP(G206,'Tab 2+3 DüV_A'!A:B,2,FALSE),VLOOKUP(G206,'H&amp;G LfL'!B:X,2,FALSE))))</f>
        <v/>
      </c>
      <c r="K206" s="237"/>
      <c r="L206" s="918" t="str">
        <f t="shared" si="36"/>
        <v/>
      </c>
      <c r="M206" s="919" t="str">
        <f t="shared" si="37"/>
        <v/>
      </c>
      <c r="N206" s="919" t="str">
        <f>IF(OR(F206="",G206=""),"",IF(OR(F206="G",F206="HG"),"",IF(F206="A",VLOOKUP(G206,'Tab 2+3 DüV_A'!A:H,6,FALSE),VLOOKUP(G206,'H&amp;G LfL'!B:U,13,FALSE))))</f>
        <v/>
      </c>
      <c r="O206" s="919" t="str">
        <f>IF(OR(F206="",G206=""),"",IF(F206="G",VLOOKUP(G206,'Tab 4+5 DüV+Abfuhr_G'!A:J,8,FALSE),IF(F206="HG",VLOOKUP(G206,'H&amp;G LfL'!B:U,14,FALSE),"")))</f>
        <v/>
      </c>
      <c r="P206" s="919" t="str">
        <f>IF(OR(F206="",G206=""),"",IF(F206="G",VLOOKUP(G206,'Tab 4+5 DüV+Abfuhr_G'!A:J,9,FALSE),IF(F206="A",VLOOKUP(G206,'Tab 2+3 DüV_A'!A:H,7,FALSE),VLOOKUP(G206,'H&amp;G LfL'!B:U,15,FALSE))))</f>
        <v/>
      </c>
      <c r="Q206" s="921" t="str">
        <f>IF(OR(F206="",G206=""),"",IF(F206="G",VLOOKUP(G206,'Tab 4+5 DüV+Abfuhr_G'!A:J,10,FALSE),IF(F206="A",VLOOKUP(G206,'Tab 2+3 DüV_A'!A:H,8,FALSE),VLOOKUP(G206,'H&amp;G LfL'!B:U,16,FALSE))))</f>
        <v/>
      </c>
      <c r="R206" s="382" t="str">
        <f t="shared" si="38"/>
        <v/>
      </c>
      <c r="S206" s="342"/>
      <c r="T206" s="472" t="str">
        <f>IF(OR(F206="",G206=""),"",IF(OR(S206="",S206="nein",F206="A",F206="HG"),"0",VLOOKUP(S206,Verfrühung!A:B,2,FALSE)))</f>
        <v/>
      </c>
      <c r="U206" s="473" t="str">
        <f>IF(OR(F206="",G206=""),"",IF(F206="G",VLOOKUP(G206,'Tab 4+5 DüV+Abfuhr_G'!A:E,5,FALSE),IF(F206="A",VLOOKUP(G206,'Tab 2+3 DüV_A'!A:L,5,FALSE),VLOOKUP(G206,'H&amp;G LfL'!B:U,11,FALSE))))</f>
        <v/>
      </c>
      <c r="V206" s="349"/>
      <c r="W206" s="245"/>
      <c r="X206" s="343" t="str">
        <f t="shared" si="39"/>
        <v/>
      </c>
      <c r="Y206" s="536"/>
      <c r="Z206" s="481" t="str">
        <f>IF(OR(F206="",G206=""),"",IF(OR(F206="A",F206="HG",Y206=""),"0",-VLOOKUP(Y206,'Tab 4+5 DüV+Abfuhr_G'!A:N,6,FALSE)))</f>
        <v/>
      </c>
      <c r="AA206" s="305"/>
      <c r="AB206" s="304" t="str">
        <f t="shared" si="40"/>
        <v/>
      </c>
      <c r="AC206" s="305"/>
      <c r="AD206" s="481" t="str">
        <f>IF(OR(F206="",G206=""),"",IF(OR(AC206="nein",AC206="",Z206="",AA206="ja",Y206="",F206="A",F206="HG",Y206=""),"0",VLOOKUP(Y206,'Tab 4+5 DüV+Abfuhr_G'!A:G,7,FALSE)))</f>
        <v/>
      </c>
      <c r="AE206" s="541"/>
      <c r="AF206" s="472" t="str">
        <f>IF(OR(F206="",G206=""),"",IF(OR(F206="",G206="",AE206=""),0,IF(AND(F206="G",Y206=""),-VLOOKUP(AE206,'Tab 7 DüV_A-VF'!A:B,2,FALSE),IF(OR(F206="A",F206="HG"),-VLOOKUP(AE206,'Tab 7 DüV_A-VF'!A:B,2,FALSE),0))))</f>
        <v/>
      </c>
      <c r="AG206" s="538"/>
      <c r="AH206" s="475" t="str">
        <f>IF(OR(F206="",G206=""),"",IF(OR(F206="",G206="",AG206=""),0,IF(AND(F206="G",Y206=""),-VLOOKUP(AG206,'Tab 7 DüV_A-ZF'!A:B,2,FALSE),IF(OR(F206="A",F206="HG"),-VLOOKUP(AG206,'Tab 7 DüV_A-ZF'!A:B,2,FALSE),0))))</f>
        <v/>
      </c>
      <c r="AI206" s="348" t="str">
        <f>IF(OR(F206="",G206=""),"",IF('N-Abschlag org. Düngung'!AJ206="",0,'N-Abschlag org. Düngung'!AJ206))</f>
        <v/>
      </c>
      <c r="AJ206" s="329" t="str">
        <f t="shared" si="41"/>
        <v/>
      </c>
      <c r="AK206" s="409" t="str">
        <f t="shared" si="42"/>
        <v/>
      </c>
      <c r="AL206" s="927" t="str">
        <f t="shared" si="43"/>
        <v/>
      </c>
      <c r="AM206" s="237"/>
      <c r="AN206" s="539" t="str">
        <f t="shared" si="44"/>
        <v/>
      </c>
      <c r="AO206" s="276"/>
      <c r="AP206" s="316"/>
      <c r="AQ206" s="316"/>
      <c r="AR206" s="234"/>
      <c r="AS206" s="234"/>
      <c r="AT206" s="234"/>
      <c r="AU206" s="234"/>
      <c r="AW206" s="235"/>
      <c r="BF206" s="235"/>
      <c r="BN206" s="235"/>
    </row>
    <row r="207" spans="1:66" s="145" customFormat="1">
      <c r="A207" s="283"/>
      <c r="B207" s="216"/>
      <c r="C207" s="287" t="str">
        <f>IF(B207="","",VLOOKUP(B207,Schlagliste!B:D,2,FALSE))</f>
        <v/>
      </c>
      <c r="D207" s="286" t="str">
        <f>IF(B207="","",VLOOKUP(B207,Schlagliste!B:D,3,FALSE))</f>
        <v/>
      </c>
      <c r="E207" s="501" t="str">
        <f>IF(B207="","",VLOOKUP(B207,Schlagliste!B:E,4,FALSE))</f>
        <v/>
      </c>
      <c r="F207" s="236"/>
      <c r="G207" s="217"/>
      <c r="H207" s="477" t="str">
        <f>IF(OR(G207="",F207=""),"",IF(AND(C207="ja",LEFT(G207,5)="ZF n."),0,(IF(F207="G",VLOOKUP(G207,'Tab 4+5 DüV+Abfuhr_G'!A:C,3,FALSE),IF(F207="A",VLOOKUP(G207,'Tab 2+3 DüV_A'!A:C,3,FALSE),VLOOKUP(G207,'H&amp;G LfL'!B:U,9,FALSE))))))</f>
        <v/>
      </c>
      <c r="I207" s="243" t="str">
        <f>IF(OR(F207="",G207=""),"",IF(F207="G",VLOOKUP(G207,'Tab 4+5 DüV+Abfuhr_G'!A:D,4,FALSE),IF(F207="A",VLOOKUP(G207,'Tab 2+3 DüV_A'!A:D,4,FALSE),VLOOKUP(G207,'H&amp;G LfL'!B:U,10,FALSE))))</f>
        <v/>
      </c>
      <c r="J207" s="341" t="str">
        <f>IF(OR(F207="",G207=""),"",IF(F207="G",VLOOKUP(G207,'Tab 4+5 DüV+Abfuhr_G'!A:B,2,FALSE),IF(F207="A",VLOOKUP(G207,'Tab 2+3 DüV_A'!A:B,2,FALSE),VLOOKUP(G207,'H&amp;G LfL'!B:X,2,FALSE))))</f>
        <v/>
      </c>
      <c r="K207" s="237"/>
      <c r="L207" s="918" t="str">
        <f t="shared" si="36"/>
        <v/>
      </c>
      <c r="M207" s="919" t="str">
        <f t="shared" si="37"/>
        <v/>
      </c>
      <c r="N207" s="919" t="str">
        <f>IF(OR(F207="",G207=""),"",IF(OR(F207="G",F207="HG"),"",IF(F207="A",VLOOKUP(G207,'Tab 2+3 DüV_A'!A:H,6,FALSE),VLOOKUP(G207,'H&amp;G LfL'!B:U,13,FALSE))))</f>
        <v/>
      </c>
      <c r="O207" s="919" t="str">
        <f>IF(OR(F207="",G207=""),"",IF(F207="G",VLOOKUP(G207,'Tab 4+5 DüV+Abfuhr_G'!A:J,8,FALSE),IF(F207="HG",VLOOKUP(G207,'H&amp;G LfL'!B:U,14,FALSE),"")))</f>
        <v/>
      </c>
      <c r="P207" s="919" t="str">
        <f>IF(OR(F207="",G207=""),"",IF(F207="G",VLOOKUP(G207,'Tab 4+5 DüV+Abfuhr_G'!A:J,9,FALSE),IF(F207="A",VLOOKUP(G207,'Tab 2+3 DüV_A'!A:H,7,FALSE),VLOOKUP(G207,'H&amp;G LfL'!B:U,15,FALSE))))</f>
        <v/>
      </c>
      <c r="Q207" s="921" t="str">
        <f>IF(OR(F207="",G207=""),"",IF(F207="G",VLOOKUP(G207,'Tab 4+5 DüV+Abfuhr_G'!A:J,10,FALSE),IF(F207="A",VLOOKUP(G207,'Tab 2+3 DüV_A'!A:H,8,FALSE),VLOOKUP(G207,'H&amp;G LfL'!B:U,16,FALSE))))</f>
        <v/>
      </c>
      <c r="R207" s="382" t="str">
        <f t="shared" si="38"/>
        <v/>
      </c>
      <c r="S207" s="342"/>
      <c r="T207" s="472" t="str">
        <f>IF(OR(F207="",G207=""),"",IF(OR(S207="",S207="nein",F207="A",F207="HG"),"0",VLOOKUP(S207,Verfrühung!A:B,2,FALSE)))</f>
        <v/>
      </c>
      <c r="U207" s="473" t="str">
        <f>IF(OR(F207="",G207=""),"",IF(F207="G",VLOOKUP(G207,'Tab 4+5 DüV+Abfuhr_G'!A:E,5,FALSE),IF(F207="A",VLOOKUP(G207,'Tab 2+3 DüV_A'!A:L,5,FALSE),VLOOKUP(G207,'H&amp;G LfL'!B:U,11,FALSE))))</f>
        <v/>
      </c>
      <c r="V207" s="349"/>
      <c r="W207" s="245"/>
      <c r="X207" s="343" t="str">
        <f t="shared" si="39"/>
        <v/>
      </c>
      <c r="Y207" s="536"/>
      <c r="Z207" s="481" t="str">
        <f>IF(OR(F207="",G207=""),"",IF(OR(F207="A",F207="HG",Y207=""),"0",-VLOOKUP(Y207,'Tab 4+5 DüV+Abfuhr_G'!A:N,6,FALSE)))</f>
        <v/>
      </c>
      <c r="AA207" s="305"/>
      <c r="AB207" s="304" t="str">
        <f t="shared" si="40"/>
        <v/>
      </c>
      <c r="AC207" s="305"/>
      <c r="AD207" s="481" t="str">
        <f>IF(OR(F207="",G207=""),"",IF(OR(AC207="nein",AC207="",Z207="",AA207="ja",Y207="",F207="A",F207="HG",Y207=""),"0",VLOOKUP(Y207,'Tab 4+5 DüV+Abfuhr_G'!A:G,7,FALSE)))</f>
        <v/>
      </c>
      <c r="AE207" s="541"/>
      <c r="AF207" s="472" t="str">
        <f>IF(OR(F207="",G207=""),"",IF(OR(F207="",G207="",AE207=""),0,IF(AND(F207="G",Y207=""),-VLOOKUP(AE207,'Tab 7 DüV_A-VF'!A:B,2,FALSE),IF(OR(F207="A",F207="HG"),-VLOOKUP(AE207,'Tab 7 DüV_A-VF'!A:B,2,FALSE),0))))</f>
        <v/>
      </c>
      <c r="AG207" s="538"/>
      <c r="AH207" s="475" t="str">
        <f>IF(OR(F207="",G207=""),"",IF(OR(F207="",G207="",AG207=""),0,IF(AND(F207="G",Y207=""),-VLOOKUP(AG207,'Tab 7 DüV_A-ZF'!A:B,2,FALSE),IF(OR(F207="A",F207="HG"),-VLOOKUP(AG207,'Tab 7 DüV_A-ZF'!A:B,2,FALSE),0))))</f>
        <v/>
      </c>
      <c r="AI207" s="348" t="str">
        <f>IF(OR(F207="",G207=""),"",IF('N-Abschlag org. Düngung'!AJ207="",0,'N-Abschlag org. Düngung'!AJ207))</f>
        <v/>
      </c>
      <c r="AJ207" s="329" t="str">
        <f t="shared" si="41"/>
        <v/>
      </c>
      <c r="AK207" s="409" t="str">
        <f t="shared" si="42"/>
        <v/>
      </c>
      <c r="AL207" s="927" t="str">
        <f t="shared" si="43"/>
        <v/>
      </c>
      <c r="AM207" s="237"/>
      <c r="AN207" s="539" t="str">
        <f t="shared" si="44"/>
        <v/>
      </c>
      <c r="AO207" s="276"/>
      <c r="AP207" s="316"/>
      <c r="AQ207" s="316"/>
      <c r="AR207" s="234"/>
      <c r="AS207" s="234"/>
      <c r="AT207" s="234"/>
      <c r="AU207" s="234"/>
      <c r="AW207" s="235"/>
      <c r="BF207" s="235"/>
      <c r="BN207" s="235"/>
    </row>
    <row r="208" spans="1:66" s="145" customFormat="1">
      <c r="A208" s="283"/>
      <c r="B208" s="216"/>
      <c r="C208" s="287" t="str">
        <f>IF(B208="","",VLOOKUP(B208,Schlagliste!B:D,2,FALSE))</f>
        <v/>
      </c>
      <c r="D208" s="286" t="str">
        <f>IF(B208="","",VLOOKUP(B208,Schlagliste!B:D,3,FALSE))</f>
        <v/>
      </c>
      <c r="E208" s="501" t="str">
        <f>IF(B208="","",VLOOKUP(B208,Schlagliste!B:E,4,FALSE))</f>
        <v/>
      </c>
      <c r="F208" s="236"/>
      <c r="G208" s="217"/>
      <c r="H208" s="477" t="str">
        <f>IF(OR(G208="",F208=""),"",IF(AND(C208="ja",LEFT(G208,5)="ZF n."),0,(IF(F208="G",VLOOKUP(G208,'Tab 4+5 DüV+Abfuhr_G'!A:C,3,FALSE),IF(F208="A",VLOOKUP(G208,'Tab 2+3 DüV_A'!A:C,3,FALSE),VLOOKUP(G208,'H&amp;G LfL'!B:U,9,FALSE))))))</f>
        <v/>
      </c>
      <c r="I208" s="243" t="str">
        <f>IF(OR(F208="",G208=""),"",IF(F208="G",VLOOKUP(G208,'Tab 4+5 DüV+Abfuhr_G'!A:D,4,FALSE),IF(F208="A",VLOOKUP(G208,'Tab 2+3 DüV_A'!A:D,4,FALSE),VLOOKUP(G208,'H&amp;G LfL'!B:U,10,FALSE))))</f>
        <v/>
      </c>
      <c r="J208" s="341" t="str">
        <f>IF(OR(F208="",G208=""),"",IF(F208="G",VLOOKUP(G208,'Tab 4+5 DüV+Abfuhr_G'!A:B,2,FALSE),IF(F208="A",VLOOKUP(G208,'Tab 2+3 DüV_A'!A:B,2,FALSE),VLOOKUP(G208,'H&amp;G LfL'!B:X,2,FALSE))))</f>
        <v/>
      </c>
      <c r="K208" s="237"/>
      <c r="L208" s="918" t="str">
        <f t="shared" si="36"/>
        <v/>
      </c>
      <c r="M208" s="919" t="str">
        <f t="shared" si="37"/>
        <v/>
      </c>
      <c r="N208" s="919" t="str">
        <f>IF(OR(F208="",G208=""),"",IF(OR(F208="G",F208="HG"),"",IF(F208="A",VLOOKUP(G208,'Tab 2+3 DüV_A'!A:H,6,FALSE),VLOOKUP(G208,'H&amp;G LfL'!B:U,13,FALSE))))</f>
        <v/>
      </c>
      <c r="O208" s="919" t="str">
        <f>IF(OR(F208="",G208=""),"",IF(F208="G",VLOOKUP(G208,'Tab 4+5 DüV+Abfuhr_G'!A:J,8,FALSE),IF(F208="HG",VLOOKUP(G208,'H&amp;G LfL'!B:U,14,FALSE),"")))</f>
        <v/>
      </c>
      <c r="P208" s="919" t="str">
        <f>IF(OR(F208="",G208=""),"",IF(F208="G",VLOOKUP(G208,'Tab 4+5 DüV+Abfuhr_G'!A:J,9,FALSE),IF(F208="A",VLOOKUP(G208,'Tab 2+3 DüV_A'!A:H,7,FALSE),VLOOKUP(G208,'H&amp;G LfL'!B:U,15,FALSE))))</f>
        <v/>
      </c>
      <c r="Q208" s="921" t="str">
        <f>IF(OR(F208="",G208=""),"",IF(F208="G",VLOOKUP(G208,'Tab 4+5 DüV+Abfuhr_G'!A:J,10,FALSE),IF(F208="A",VLOOKUP(G208,'Tab 2+3 DüV_A'!A:H,8,FALSE),VLOOKUP(G208,'H&amp;G LfL'!B:U,16,FALSE))))</f>
        <v/>
      </c>
      <c r="R208" s="382" t="str">
        <f t="shared" si="38"/>
        <v/>
      </c>
      <c r="S208" s="342"/>
      <c r="T208" s="472" t="str">
        <f>IF(OR(F208="",G208=""),"",IF(OR(S208="",S208="nein",F208="A",F208="HG"),"0",VLOOKUP(S208,Verfrühung!A:B,2,FALSE)))</f>
        <v/>
      </c>
      <c r="U208" s="473" t="str">
        <f>IF(OR(F208="",G208=""),"",IF(F208="G",VLOOKUP(G208,'Tab 4+5 DüV+Abfuhr_G'!A:E,5,FALSE),IF(F208="A",VLOOKUP(G208,'Tab 2+3 DüV_A'!A:L,5,FALSE),VLOOKUP(G208,'H&amp;G LfL'!B:U,11,FALSE))))</f>
        <v/>
      </c>
      <c r="V208" s="349"/>
      <c r="W208" s="245"/>
      <c r="X208" s="343" t="str">
        <f t="shared" si="39"/>
        <v/>
      </c>
      <c r="Y208" s="536"/>
      <c r="Z208" s="481" t="str">
        <f>IF(OR(F208="",G208=""),"",IF(OR(F208="A",F208="HG",Y208=""),"0",-VLOOKUP(Y208,'Tab 4+5 DüV+Abfuhr_G'!A:N,6,FALSE)))</f>
        <v/>
      </c>
      <c r="AA208" s="305"/>
      <c r="AB208" s="304" t="str">
        <f t="shared" si="40"/>
        <v/>
      </c>
      <c r="AC208" s="305"/>
      <c r="AD208" s="481" t="str">
        <f>IF(OR(F208="",G208=""),"",IF(OR(AC208="nein",AC208="",Z208="",AA208="ja",Y208="",F208="A",F208="HG",Y208=""),"0",VLOOKUP(Y208,'Tab 4+5 DüV+Abfuhr_G'!A:G,7,FALSE)))</f>
        <v/>
      </c>
      <c r="AE208" s="541"/>
      <c r="AF208" s="472" t="str">
        <f>IF(OR(F208="",G208=""),"",IF(OR(F208="",G208="",AE208=""),0,IF(AND(F208="G",Y208=""),-VLOOKUP(AE208,'Tab 7 DüV_A-VF'!A:B,2,FALSE),IF(OR(F208="A",F208="HG"),-VLOOKUP(AE208,'Tab 7 DüV_A-VF'!A:B,2,FALSE),0))))</f>
        <v/>
      </c>
      <c r="AG208" s="538"/>
      <c r="AH208" s="475" t="str">
        <f>IF(OR(F208="",G208=""),"",IF(OR(F208="",G208="",AG208=""),0,IF(AND(F208="G",Y208=""),-VLOOKUP(AG208,'Tab 7 DüV_A-ZF'!A:B,2,FALSE),IF(OR(F208="A",F208="HG"),-VLOOKUP(AG208,'Tab 7 DüV_A-ZF'!A:B,2,FALSE),0))))</f>
        <v/>
      </c>
      <c r="AI208" s="348" t="str">
        <f>IF(OR(F208="",G208=""),"",IF('N-Abschlag org. Düngung'!AJ208="",0,'N-Abschlag org. Düngung'!AJ208))</f>
        <v/>
      </c>
      <c r="AJ208" s="329" t="str">
        <f t="shared" si="41"/>
        <v/>
      </c>
      <c r="AK208" s="409" t="str">
        <f t="shared" si="42"/>
        <v/>
      </c>
      <c r="AL208" s="927" t="str">
        <f t="shared" si="43"/>
        <v/>
      </c>
      <c r="AM208" s="237"/>
      <c r="AN208" s="539" t="str">
        <f t="shared" si="44"/>
        <v/>
      </c>
      <c r="AO208" s="276"/>
      <c r="AP208" s="316"/>
      <c r="AQ208" s="316"/>
      <c r="AR208" s="234"/>
      <c r="AS208" s="234"/>
      <c r="AT208" s="234"/>
      <c r="AU208" s="234"/>
      <c r="AW208" s="235"/>
      <c r="BF208" s="235"/>
      <c r="BN208" s="235"/>
    </row>
    <row r="209" spans="1:66" s="145" customFormat="1">
      <c r="A209" s="283"/>
      <c r="B209" s="216"/>
      <c r="C209" s="287" t="str">
        <f>IF(B209="","",VLOOKUP(B209,Schlagliste!B:D,2,FALSE))</f>
        <v/>
      </c>
      <c r="D209" s="286" t="str">
        <f>IF(B209="","",VLOOKUP(B209,Schlagliste!B:D,3,FALSE))</f>
        <v/>
      </c>
      <c r="E209" s="501" t="str">
        <f>IF(B209="","",VLOOKUP(B209,Schlagliste!B:E,4,FALSE))</f>
        <v/>
      </c>
      <c r="F209" s="236"/>
      <c r="G209" s="217"/>
      <c r="H209" s="477" t="str">
        <f>IF(OR(G209="",F209=""),"",IF(AND(C209="ja",LEFT(G209,5)="ZF n."),0,(IF(F209="G",VLOOKUP(G209,'Tab 4+5 DüV+Abfuhr_G'!A:C,3,FALSE),IF(F209="A",VLOOKUP(G209,'Tab 2+3 DüV_A'!A:C,3,FALSE),VLOOKUP(G209,'H&amp;G LfL'!B:U,9,FALSE))))))</f>
        <v/>
      </c>
      <c r="I209" s="243" t="str">
        <f>IF(OR(F209="",G209=""),"",IF(F209="G",VLOOKUP(G209,'Tab 4+5 DüV+Abfuhr_G'!A:D,4,FALSE),IF(F209="A",VLOOKUP(G209,'Tab 2+3 DüV_A'!A:D,4,FALSE),VLOOKUP(G209,'H&amp;G LfL'!B:U,10,FALSE))))</f>
        <v/>
      </c>
      <c r="J209" s="341" t="str">
        <f>IF(OR(F209="",G209=""),"",IF(F209="G",VLOOKUP(G209,'Tab 4+5 DüV+Abfuhr_G'!A:B,2,FALSE),IF(F209="A",VLOOKUP(G209,'Tab 2+3 DüV_A'!A:B,2,FALSE),VLOOKUP(G209,'H&amp;G LfL'!B:X,2,FALSE))))</f>
        <v/>
      </c>
      <c r="K209" s="237"/>
      <c r="L209" s="918" t="str">
        <f t="shared" si="36"/>
        <v/>
      </c>
      <c r="M209" s="919" t="str">
        <f t="shared" si="37"/>
        <v/>
      </c>
      <c r="N209" s="919" t="str">
        <f>IF(OR(F209="",G209=""),"",IF(OR(F209="G",F209="HG"),"",IF(F209="A",VLOOKUP(G209,'Tab 2+3 DüV_A'!A:H,6,FALSE),VLOOKUP(G209,'H&amp;G LfL'!B:U,13,FALSE))))</f>
        <v/>
      </c>
      <c r="O209" s="919" t="str">
        <f>IF(OR(F209="",G209=""),"",IF(F209="G",VLOOKUP(G209,'Tab 4+5 DüV+Abfuhr_G'!A:J,8,FALSE),IF(F209="HG",VLOOKUP(G209,'H&amp;G LfL'!B:U,14,FALSE),"")))</f>
        <v/>
      </c>
      <c r="P209" s="919" t="str">
        <f>IF(OR(F209="",G209=""),"",IF(F209="G",VLOOKUP(G209,'Tab 4+5 DüV+Abfuhr_G'!A:J,9,FALSE),IF(F209="A",VLOOKUP(G209,'Tab 2+3 DüV_A'!A:H,7,FALSE),VLOOKUP(G209,'H&amp;G LfL'!B:U,15,FALSE))))</f>
        <v/>
      </c>
      <c r="Q209" s="921" t="str">
        <f>IF(OR(F209="",G209=""),"",IF(F209="G",VLOOKUP(G209,'Tab 4+5 DüV+Abfuhr_G'!A:J,10,FALSE),IF(F209="A",VLOOKUP(G209,'Tab 2+3 DüV_A'!A:H,8,FALSE),VLOOKUP(G209,'H&amp;G LfL'!B:U,16,FALSE))))</f>
        <v/>
      </c>
      <c r="R209" s="382" t="str">
        <f t="shared" si="38"/>
        <v/>
      </c>
      <c r="S209" s="342"/>
      <c r="T209" s="472" t="str">
        <f>IF(OR(F209="",G209=""),"",IF(OR(S209="",S209="nein",F209="A",F209="HG"),"0",VLOOKUP(S209,Verfrühung!A:B,2,FALSE)))</f>
        <v/>
      </c>
      <c r="U209" s="473" t="str">
        <f>IF(OR(F209="",G209=""),"",IF(F209="G",VLOOKUP(G209,'Tab 4+5 DüV+Abfuhr_G'!A:E,5,FALSE),IF(F209="A",VLOOKUP(G209,'Tab 2+3 DüV_A'!A:L,5,FALSE),VLOOKUP(G209,'H&amp;G LfL'!B:U,11,FALSE))))</f>
        <v/>
      </c>
      <c r="V209" s="349"/>
      <c r="W209" s="245"/>
      <c r="X209" s="343" t="str">
        <f t="shared" si="39"/>
        <v/>
      </c>
      <c r="Y209" s="536"/>
      <c r="Z209" s="481" t="str">
        <f>IF(OR(F209="",G209=""),"",IF(OR(F209="A",F209="HG",Y209=""),"0",-VLOOKUP(Y209,'Tab 4+5 DüV+Abfuhr_G'!A:N,6,FALSE)))</f>
        <v/>
      </c>
      <c r="AA209" s="305"/>
      <c r="AB209" s="304" t="str">
        <f t="shared" si="40"/>
        <v/>
      </c>
      <c r="AC209" s="305"/>
      <c r="AD209" s="481" t="str">
        <f>IF(OR(F209="",G209=""),"",IF(OR(AC209="nein",AC209="",Z209="",AA209="ja",Y209="",F209="A",F209="HG",Y209=""),"0",VLOOKUP(Y209,'Tab 4+5 DüV+Abfuhr_G'!A:G,7,FALSE)))</f>
        <v/>
      </c>
      <c r="AE209" s="541"/>
      <c r="AF209" s="472" t="str">
        <f>IF(OR(F209="",G209=""),"",IF(OR(F209="",G209="",AE209=""),0,IF(AND(F209="G",Y209=""),-VLOOKUP(AE209,'Tab 7 DüV_A-VF'!A:B,2,FALSE),IF(OR(F209="A",F209="HG"),-VLOOKUP(AE209,'Tab 7 DüV_A-VF'!A:B,2,FALSE),0))))</f>
        <v/>
      </c>
      <c r="AG209" s="538"/>
      <c r="AH209" s="475" t="str">
        <f>IF(OR(F209="",G209=""),"",IF(OR(F209="",G209="",AG209=""),0,IF(AND(F209="G",Y209=""),-VLOOKUP(AG209,'Tab 7 DüV_A-ZF'!A:B,2,FALSE),IF(OR(F209="A",F209="HG"),-VLOOKUP(AG209,'Tab 7 DüV_A-ZF'!A:B,2,FALSE),0))))</f>
        <v/>
      </c>
      <c r="AI209" s="348" t="str">
        <f>IF(OR(F209="",G209=""),"",IF('N-Abschlag org. Düngung'!AJ209="",0,'N-Abschlag org. Düngung'!AJ209))</f>
        <v/>
      </c>
      <c r="AJ209" s="329" t="str">
        <f t="shared" si="41"/>
        <v/>
      </c>
      <c r="AK209" s="409" t="str">
        <f t="shared" si="42"/>
        <v/>
      </c>
      <c r="AL209" s="927" t="str">
        <f t="shared" si="43"/>
        <v/>
      </c>
      <c r="AM209" s="237"/>
      <c r="AN209" s="539" t="str">
        <f t="shared" si="44"/>
        <v/>
      </c>
      <c r="AO209" s="276"/>
      <c r="AP209" s="316"/>
      <c r="AQ209" s="316"/>
      <c r="AR209" s="234"/>
      <c r="AS209" s="234"/>
      <c r="AT209" s="234"/>
      <c r="AU209" s="234"/>
      <c r="AW209" s="235"/>
      <c r="BF209" s="235"/>
      <c r="BN209" s="235"/>
    </row>
    <row r="210" spans="1:66" s="145" customFormat="1">
      <c r="A210" s="283"/>
      <c r="B210" s="216"/>
      <c r="C210" s="287" t="str">
        <f>IF(B210="","",VLOOKUP(B210,Schlagliste!B:D,2,FALSE))</f>
        <v/>
      </c>
      <c r="D210" s="286" t="str">
        <f>IF(B210="","",VLOOKUP(B210,Schlagliste!B:D,3,FALSE))</f>
        <v/>
      </c>
      <c r="E210" s="501" t="str">
        <f>IF(B210="","",VLOOKUP(B210,Schlagliste!B:E,4,FALSE))</f>
        <v/>
      </c>
      <c r="F210" s="236"/>
      <c r="G210" s="217"/>
      <c r="H210" s="477" t="str">
        <f>IF(OR(G210="",F210=""),"",IF(AND(C210="ja",LEFT(G210,5)="ZF n."),0,(IF(F210="G",VLOOKUP(G210,'Tab 4+5 DüV+Abfuhr_G'!A:C,3,FALSE),IF(F210="A",VLOOKUP(G210,'Tab 2+3 DüV_A'!A:C,3,FALSE),VLOOKUP(G210,'H&amp;G LfL'!B:U,9,FALSE))))))</f>
        <v/>
      </c>
      <c r="I210" s="243" t="str">
        <f>IF(OR(F210="",G210=""),"",IF(F210="G",VLOOKUP(G210,'Tab 4+5 DüV+Abfuhr_G'!A:D,4,FALSE),IF(F210="A",VLOOKUP(G210,'Tab 2+3 DüV_A'!A:D,4,FALSE),VLOOKUP(G210,'H&amp;G LfL'!B:U,10,FALSE))))</f>
        <v/>
      </c>
      <c r="J210" s="341" t="str">
        <f>IF(OR(F210="",G210=""),"",IF(F210="G",VLOOKUP(G210,'Tab 4+5 DüV+Abfuhr_G'!A:B,2,FALSE),IF(F210="A",VLOOKUP(G210,'Tab 2+3 DüV_A'!A:B,2,FALSE),VLOOKUP(G210,'H&amp;G LfL'!B:X,2,FALSE))))</f>
        <v/>
      </c>
      <c r="K210" s="237"/>
      <c r="L210" s="918" t="str">
        <f t="shared" si="36"/>
        <v/>
      </c>
      <c r="M210" s="919" t="str">
        <f t="shared" si="37"/>
        <v/>
      </c>
      <c r="N210" s="919" t="str">
        <f>IF(OR(F210="",G210=""),"",IF(OR(F210="G",F210="HG"),"",IF(F210="A",VLOOKUP(G210,'Tab 2+3 DüV_A'!A:H,6,FALSE),VLOOKUP(G210,'H&amp;G LfL'!B:U,13,FALSE))))</f>
        <v/>
      </c>
      <c r="O210" s="919" t="str">
        <f>IF(OR(F210="",G210=""),"",IF(F210="G",VLOOKUP(G210,'Tab 4+5 DüV+Abfuhr_G'!A:J,8,FALSE),IF(F210="HG",VLOOKUP(G210,'H&amp;G LfL'!B:U,14,FALSE),"")))</f>
        <v/>
      </c>
      <c r="P210" s="919" t="str">
        <f>IF(OR(F210="",G210=""),"",IF(F210="G",VLOOKUP(G210,'Tab 4+5 DüV+Abfuhr_G'!A:J,9,FALSE),IF(F210="A",VLOOKUP(G210,'Tab 2+3 DüV_A'!A:H,7,FALSE),VLOOKUP(G210,'H&amp;G LfL'!B:U,15,FALSE))))</f>
        <v/>
      </c>
      <c r="Q210" s="921" t="str">
        <f>IF(OR(F210="",G210=""),"",IF(F210="G",VLOOKUP(G210,'Tab 4+5 DüV+Abfuhr_G'!A:J,10,FALSE),IF(F210="A",VLOOKUP(G210,'Tab 2+3 DüV_A'!A:H,8,FALSE),VLOOKUP(G210,'H&amp;G LfL'!B:U,16,FALSE))))</f>
        <v/>
      </c>
      <c r="R210" s="382" t="str">
        <f t="shared" si="38"/>
        <v/>
      </c>
      <c r="S210" s="342"/>
      <c r="T210" s="472" t="str">
        <f>IF(OR(F210="",G210=""),"",IF(OR(S210="",S210="nein",F210="A",F210="HG"),"0",VLOOKUP(S210,Verfrühung!A:B,2,FALSE)))</f>
        <v/>
      </c>
      <c r="U210" s="473" t="str">
        <f>IF(OR(F210="",G210=""),"",IF(F210="G",VLOOKUP(G210,'Tab 4+5 DüV+Abfuhr_G'!A:E,5,FALSE),IF(F210="A",VLOOKUP(G210,'Tab 2+3 DüV_A'!A:L,5,FALSE),VLOOKUP(G210,'H&amp;G LfL'!B:U,11,FALSE))))</f>
        <v/>
      </c>
      <c r="V210" s="349"/>
      <c r="W210" s="245"/>
      <c r="X210" s="343" t="str">
        <f t="shared" si="39"/>
        <v/>
      </c>
      <c r="Y210" s="536"/>
      <c r="Z210" s="481" t="str">
        <f>IF(OR(F210="",G210=""),"",IF(OR(F210="A",F210="HG",Y210=""),"0",-VLOOKUP(Y210,'Tab 4+5 DüV+Abfuhr_G'!A:N,6,FALSE)))</f>
        <v/>
      </c>
      <c r="AA210" s="305"/>
      <c r="AB210" s="304" t="str">
        <f t="shared" si="40"/>
        <v/>
      </c>
      <c r="AC210" s="305"/>
      <c r="AD210" s="481" t="str">
        <f>IF(OR(F210="",G210=""),"",IF(OR(AC210="nein",AC210="",Z210="",AA210="ja",Y210="",F210="A",F210="HG",Y210=""),"0",VLOOKUP(Y210,'Tab 4+5 DüV+Abfuhr_G'!A:G,7,FALSE)))</f>
        <v/>
      </c>
      <c r="AE210" s="541"/>
      <c r="AF210" s="472" t="str">
        <f>IF(OR(F210="",G210=""),"",IF(OR(F210="",G210="",AE210=""),0,IF(AND(F210="G",Y210=""),-VLOOKUP(AE210,'Tab 7 DüV_A-VF'!A:B,2,FALSE),IF(OR(F210="A",F210="HG"),-VLOOKUP(AE210,'Tab 7 DüV_A-VF'!A:B,2,FALSE),0))))</f>
        <v/>
      </c>
      <c r="AG210" s="538"/>
      <c r="AH210" s="475" t="str">
        <f>IF(OR(F210="",G210=""),"",IF(OR(F210="",G210="",AG210=""),0,IF(AND(F210="G",Y210=""),-VLOOKUP(AG210,'Tab 7 DüV_A-ZF'!A:B,2,FALSE),IF(OR(F210="A",F210="HG"),-VLOOKUP(AG210,'Tab 7 DüV_A-ZF'!A:B,2,FALSE),0))))</f>
        <v/>
      </c>
      <c r="AI210" s="348" t="str">
        <f>IF(OR(F210="",G210=""),"",IF('N-Abschlag org. Düngung'!AJ210="",0,'N-Abschlag org. Düngung'!AJ210))</f>
        <v/>
      </c>
      <c r="AJ210" s="329" t="str">
        <f t="shared" si="41"/>
        <v/>
      </c>
      <c r="AK210" s="409" t="str">
        <f t="shared" si="42"/>
        <v/>
      </c>
      <c r="AL210" s="927" t="str">
        <f t="shared" si="43"/>
        <v/>
      </c>
      <c r="AM210" s="237"/>
      <c r="AN210" s="539" t="str">
        <f t="shared" si="44"/>
        <v/>
      </c>
      <c r="AO210" s="276"/>
      <c r="AP210" s="316"/>
      <c r="AQ210" s="316"/>
      <c r="AR210" s="234"/>
      <c r="AS210" s="234"/>
      <c r="AT210" s="234"/>
      <c r="AU210" s="234"/>
      <c r="AW210" s="235"/>
      <c r="BF210" s="235"/>
      <c r="BN210" s="235"/>
    </row>
    <row r="211" spans="1:66" s="145" customFormat="1">
      <c r="A211" s="283"/>
      <c r="B211" s="216"/>
      <c r="C211" s="287" t="str">
        <f>IF(B211="","",VLOOKUP(B211,Schlagliste!B:D,2,FALSE))</f>
        <v/>
      </c>
      <c r="D211" s="286" t="str">
        <f>IF(B211="","",VLOOKUP(B211,Schlagliste!B:D,3,FALSE))</f>
        <v/>
      </c>
      <c r="E211" s="501" t="str">
        <f>IF(B211="","",VLOOKUP(B211,Schlagliste!B:E,4,FALSE))</f>
        <v/>
      </c>
      <c r="F211" s="236"/>
      <c r="G211" s="217"/>
      <c r="H211" s="477" t="str">
        <f>IF(OR(G211="",F211=""),"",IF(AND(C211="ja",LEFT(G211,5)="ZF n."),0,(IF(F211="G",VLOOKUP(G211,'Tab 4+5 DüV+Abfuhr_G'!A:C,3,FALSE),IF(F211="A",VLOOKUP(G211,'Tab 2+3 DüV_A'!A:C,3,FALSE),VLOOKUP(G211,'H&amp;G LfL'!B:U,9,FALSE))))))</f>
        <v/>
      </c>
      <c r="I211" s="243" t="str">
        <f>IF(OR(F211="",G211=""),"",IF(F211="G",VLOOKUP(G211,'Tab 4+5 DüV+Abfuhr_G'!A:D,4,FALSE),IF(F211="A",VLOOKUP(G211,'Tab 2+3 DüV_A'!A:D,4,FALSE),VLOOKUP(G211,'H&amp;G LfL'!B:U,10,FALSE))))</f>
        <v/>
      </c>
      <c r="J211" s="341" t="str">
        <f>IF(OR(F211="",G211=""),"",IF(F211="G",VLOOKUP(G211,'Tab 4+5 DüV+Abfuhr_G'!A:B,2,FALSE),IF(F211="A",VLOOKUP(G211,'Tab 2+3 DüV_A'!A:B,2,FALSE),VLOOKUP(G211,'H&amp;G LfL'!B:X,2,FALSE))))</f>
        <v/>
      </c>
      <c r="K211" s="237"/>
      <c r="L211" s="918" t="str">
        <f t="shared" si="36"/>
        <v/>
      </c>
      <c r="M211" s="919" t="str">
        <f t="shared" si="37"/>
        <v/>
      </c>
      <c r="N211" s="919" t="str">
        <f>IF(OR(F211="",G211=""),"",IF(OR(F211="G",F211="HG"),"",IF(F211="A",VLOOKUP(G211,'Tab 2+3 DüV_A'!A:H,6,FALSE),VLOOKUP(G211,'H&amp;G LfL'!B:U,13,FALSE))))</f>
        <v/>
      </c>
      <c r="O211" s="919" t="str">
        <f>IF(OR(F211="",G211=""),"",IF(F211="G",VLOOKUP(G211,'Tab 4+5 DüV+Abfuhr_G'!A:J,8,FALSE),IF(F211="HG",VLOOKUP(G211,'H&amp;G LfL'!B:U,14,FALSE),"")))</f>
        <v/>
      </c>
      <c r="P211" s="919" t="str">
        <f>IF(OR(F211="",G211=""),"",IF(F211="G",VLOOKUP(G211,'Tab 4+5 DüV+Abfuhr_G'!A:J,9,FALSE),IF(F211="A",VLOOKUP(G211,'Tab 2+3 DüV_A'!A:H,7,FALSE),VLOOKUP(G211,'H&amp;G LfL'!B:U,15,FALSE))))</f>
        <v/>
      </c>
      <c r="Q211" s="921" t="str">
        <f>IF(OR(F211="",G211=""),"",IF(F211="G",VLOOKUP(G211,'Tab 4+5 DüV+Abfuhr_G'!A:J,10,FALSE),IF(F211="A",VLOOKUP(G211,'Tab 2+3 DüV_A'!A:H,8,FALSE),VLOOKUP(G211,'H&amp;G LfL'!B:U,16,FALSE))))</f>
        <v/>
      </c>
      <c r="R211" s="382" t="str">
        <f t="shared" si="38"/>
        <v/>
      </c>
      <c r="S211" s="342"/>
      <c r="T211" s="472" t="str">
        <f>IF(OR(F211="",G211=""),"",IF(OR(S211="",S211="nein",F211="A",F211="HG"),"0",VLOOKUP(S211,Verfrühung!A:B,2,FALSE)))</f>
        <v/>
      </c>
      <c r="U211" s="473" t="str">
        <f>IF(OR(F211="",G211=""),"",IF(F211="G",VLOOKUP(G211,'Tab 4+5 DüV+Abfuhr_G'!A:E,5,FALSE),IF(F211="A",VLOOKUP(G211,'Tab 2+3 DüV_A'!A:L,5,FALSE),VLOOKUP(G211,'H&amp;G LfL'!B:U,11,FALSE))))</f>
        <v/>
      </c>
      <c r="V211" s="349"/>
      <c r="W211" s="245"/>
      <c r="X211" s="343" t="str">
        <f t="shared" si="39"/>
        <v/>
      </c>
      <c r="Y211" s="536"/>
      <c r="Z211" s="481" t="str">
        <f>IF(OR(F211="",G211=""),"",IF(OR(F211="A",F211="HG",Y211=""),"0",-VLOOKUP(Y211,'Tab 4+5 DüV+Abfuhr_G'!A:N,6,FALSE)))</f>
        <v/>
      </c>
      <c r="AA211" s="305"/>
      <c r="AB211" s="304" t="str">
        <f t="shared" si="40"/>
        <v/>
      </c>
      <c r="AC211" s="305"/>
      <c r="AD211" s="481" t="str">
        <f>IF(OR(F211="",G211=""),"",IF(OR(AC211="nein",AC211="",Z211="",AA211="ja",Y211="",F211="A",F211="HG",Y211=""),"0",VLOOKUP(Y211,'Tab 4+5 DüV+Abfuhr_G'!A:G,7,FALSE)))</f>
        <v/>
      </c>
      <c r="AE211" s="541"/>
      <c r="AF211" s="472" t="str">
        <f>IF(OR(F211="",G211=""),"",IF(OR(F211="",G211="",AE211=""),0,IF(AND(F211="G",Y211=""),-VLOOKUP(AE211,'Tab 7 DüV_A-VF'!A:B,2,FALSE),IF(OR(F211="A",F211="HG"),-VLOOKUP(AE211,'Tab 7 DüV_A-VF'!A:B,2,FALSE),0))))</f>
        <v/>
      </c>
      <c r="AG211" s="538"/>
      <c r="AH211" s="475" t="str">
        <f>IF(OR(F211="",G211=""),"",IF(OR(F211="",G211="",AG211=""),0,IF(AND(F211="G",Y211=""),-VLOOKUP(AG211,'Tab 7 DüV_A-ZF'!A:B,2,FALSE),IF(OR(F211="A",F211="HG"),-VLOOKUP(AG211,'Tab 7 DüV_A-ZF'!A:B,2,FALSE),0))))</f>
        <v/>
      </c>
      <c r="AI211" s="348" t="str">
        <f>IF(OR(F211="",G211=""),"",IF('N-Abschlag org. Düngung'!AJ211="",0,'N-Abschlag org. Düngung'!AJ211))</f>
        <v/>
      </c>
      <c r="AJ211" s="329" t="str">
        <f t="shared" si="41"/>
        <v/>
      </c>
      <c r="AK211" s="409" t="str">
        <f t="shared" si="42"/>
        <v/>
      </c>
      <c r="AL211" s="927" t="str">
        <f t="shared" si="43"/>
        <v/>
      </c>
      <c r="AM211" s="237"/>
      <c r="AN211" s="539" t="str">
        <f t="shared" si="44"/>
        <v/>
      </c>
      <c r="AO211" s="276"/>
      <c r="AP211" s="316"/>
      <c r="AQ211" s="316"/>
      <c r="AR211" s="234"/>
      <c r="AS211" s="234"/>
      <c r="AT211" s="234"/>
      <c r="AU211" s="234"/>
      <c r="AW211" s="235"/>
      <c r="BF211" s="235"/>
      <c r="BN211" s="235"/>
    </row>
    <row r="212" spans="1:66" s="145" customFormat="1">
      <c r="A212" s="283"/>
      <c r="B212" s="216"/>
      <c r="C212" s="287" t="str">
        <f>IF(B212="","",VLOOKUP(B212,Schlagliste!B:D,2,FALSE))</f>
        <v/>
      </c>
      <c r="D212" s="286" t="str">
        <f>IF(B212="","",VLOOKUP(B212,Schlagliste!B:D,3,FALSE))</f>
        <v/>
      </c>
      <c r="E212" s="501" t="str">
        <f>IF(B212="","",VLOOKUP(B212,Schlagliste!B:E,4,FALSE))</f>
        <v/>
      </c>
      <c r="F212" s="236"/>
      <c r="G212" s="217"/>
      <c r="H212" s="477" t="str">
        <f>IF(OR(G212="",F212=""),"",IF(AND(C212="ja",LEFT(G212,5)="ZF n."),0,(IF(F212="G",VLOOKUP(G212,'Tab 4+5 DüV+Abfuhr_G'!A:C,3,FALSE),IF(F212="A",VLOOKUP(G212,'Tab 2+3 DüV_A'!A:C,3,FALSE),VLOOKUP(G212,'H&amp;G LfL'!B:U,9,FALSE))))))</f>
        <v/>
      </c>
      <c r="I212" s="243" t="str">
        <f>IF(OR(F212="",G212=""),"",IF(F212="G",VLOOKUP(G212,'Tab 4+5 DüV+Abfuhr_G'!A:D,4,FALSE),IF(F212="A",VLOOKUP(G212,'Tab 2+3 DüV_A'!A:D,4,FALSE),VLOOKUP(G212,'H&amp;G LfL'!B:U,10,FALSE))))</f>
        <v/>
      </c>
      <c r="J212" s="341" t="str">
        <f>IF(OR(F212="",G212=""),"",IF(F212="G",VLOOKUP(G212,'Tab 4+5 DüV+Abfuhr_G'!A:B,2,FALSE),IF(F212="A",VLOOKUP(G212,'Tab 2+3 DüV_A'!A:B,2,FALSE),VLOOKUP(G212,'H&amp;G LfL'!B:X,2,FALSE))))</f>
        <v/>
      </c>
      <c r="K212" s="237"/>
      <c r="L212" s="918" t="str">
        <f t="shared" si="36"/>
        <v/>
      </c>
      <c r="M212" s="919" t="str">
        <f t="shared" si="37"/>
        <v/>
      </c>
      <c r="N212" s="919" t="str">
        <f>IF(OR(F212="",G212=""),"",IF(OR(F212="G",F212="HG"),"",IF(F212="A",VLOOKUP(G212,'Tab 2+3 DüV_A'!A:H,6,FALSE),VLOOKUP(G212,'H&amp;G LfL'!B:U,13,FALSE))))</f>
        <v/>
      </c>
      <c r="O212" s="919" t="str">
        <f>IF(OR(F212="",G212=""),"",IF(F212="G",VLOOKUP(G212,'Tab 4+5 DüV+Abfuhr_G'!A:J,8,FALSE),IF(F212="HG",VLOOKUP(G212,'H&amp;G LfL'!B:U,14,FALSE),"")))</f>
        <v/>
      </c>
      <c r="P212" s="919" t="str">
        <f>IF(OR(F212="",G212=""),"",IF(F212="G",VLOOKUP(G212,'Tab 4+5 DüV+Abfuhr_G'!A:J,9,FALSE),IF(F212="A",VLOOKUP(G212,'Tab 2+3 DüV_A'!A:H,7,FALSE),VLOOKUP(G212,'H&amp;G LfL'!B:U,15,FALSE))))</f>
        <v/>
      </c>
      <c r="Q212" s="921" t="str">
        <f>IF(OR(F212="",G212=""),"",IF(F212="G",VLOOKUP(G212,'Tab 4+5 DüV+Abfuhr_G'!A:J,10,FALSE),IF(F212="A",VLOOKUP(G212,'Tab 2+3 DüV_A'!A:H,8,FALSE),VLOOKUP(G212,'H&amp;G LfL'!B:U,16,FALSE))))</f>
        <v/>
      </c>
      <c r="R212" s="382" t="str">
        <f t="shared" si="38"/>
        <v/>
      </c>
      <c r="S212" s="342"/>
      <c r="T212" s="472" t="str">
        <f>IF(OR(F212="",G212=""),"",IF(OR(S212="",S212="nein",F212="A",F212="HG"),"0",VLOOKUP(S212,Verfrühung!A:B,2,FALSE)))</f>
        <v/>
      </c>
      <c r="U212" s="473" t="str">
        <f>IF(OR(F212="",G212=""),"",IF(F212="G",VLOOKUP(G212,'Tab 4+5 DüV+Abfuhr_G'!A:E,5,FALSE),IF(F212="A",VLOOKUP(G212,'Tab 2+3 DüV_A'!A:L,5,FALSE),VLOOKUP(G212,'H&amp;G LfL'!B:U,11,FALSE))))</f>
        <v/>
      </c>
      <c r="V212" s="349"/>
      <c r="W212" s="245"/>
      <c r="X212" s="343" t="str">
        <f t="shared" si="39"/>
        <v/>
      </c>
      <c r="Y212" s="536"/>
      <c r="Z212" s="481" t="str">
        <f>IF(OR(F212="",G212=""),"",IF(OR(F212="A",F212="HG",Y212=""),"0",-VLOOKUP(Y212,'Tab 4+5 DüV+Abfuhr_G'!A:N,6,FALSE)))</f>
        <v/>
      </c>
      <c r="AA212" s="305"/>
      <c r="AB212" s="304" t="str">
        <f t="shared" si="40"/>
        <v/>
      </c>
      <c r="AC212" s="305"/>
      <c r="AD212" s="481" t="str">
        <f>IF(OR(F212="",G212=""),"",IF(OR(AC212="nein",AC212="",Z212="",AA212="ja",Y212="",F212="A",F212="HG",Y212=""),"0",VLOOKUP(Y212,'Tab 4+5 DüV+Abfuhr_G'!A:G,7,FALSE)))</f>
        <v/>
      </c>
      <c r="AE212" s="541"/>
      <c r="AF212" s="472" t="str">
        <f>IF(OR(F212="",G212=""),"",IF(OR(F212="",G212="",AE212=""),0,IF(AND(F212="G",Y212=""),-VLOOKUP(AE212,'Tab 7 DüV_A-VF'!A:B,2,FALSE),IF(OR(F212="A",F212="HG"),-VLOOKUP(AE212,'Tab 7 DüV_A-VF'!A:B,2,FALSE),0))))</f>
        <v/>
      </c>
      <c r="AG212" s="538"/>
      <c r="AH212" s="475" t="str">
        <f>IF(OR(F212="",G212=""),"",IF(OR(F212="",G212="",AG212=""),0,IF(AND(F212="G",Y212=""),-VLOOKUP(AG212,'Tab 7 DüV_A-ZF'!A:B,2,FALSE),IF(OR(F212="A",F212="HG"),-VLOOKUP(AG212,'Tab 7 DüV_A-ZF'!A:B,2,FALSE),0))))</f>
        <v/>
      </c>
      <c r="AI212" s="348" t="str">
        <f>IF(OR(F212="",G212=""),"",IF('N-Abschlag org. Düngung'!AJ212="",0,'N-Abschlag org. Düngung'!AJ212))</f>
        <v/>
      </c>
      <c r="AJ212" s="329" t="str">
        <f t="shared" si="41"/>
        <v/>
      </c>
      <c r="AK212" s="409" t="str">
        <f t="shared" si="42"/>
        <v/>
      </c>
      <c r="AL212" s="927" t="str">
        <f t="shared" si="43"/>
        <v/>
      </c>
      <c r="AM212" s="237"/>
      <c r="AN212" s="539" t="str">
        <f t="shared" si="44"/>
        <v/>
      </c>
      <c r="AO212" s="276"/>
      <c r="AP212" s="316"/>
      <c r="AQ212" s="316"/>
      <c r="AR212" s="234"/>
      <c r="AS212" s="234"/>
      <c r="AT212" s="234"/>
      <c r="AU212" s="234"/>
      <c r="AW212" s="235"/>
      <c r="BF212" s="235"/>
      <c r="BN212" s="235"/>
    </row>
    <row r="213" spans="1:66" s="145" customFormat="1">
      <c r="A213" s="283"/>
      <c r="B213" s="216"/>
      <c r="C213" s="287" t="str">
        <f>IF(B213="","",VLOOKUP(B213,Schlagliste!B:D,2,FALSE))</f>
        <v/>
      </c>
      <c r="D213" s="286" t="str">
        <f>IF(B213="","",VLOOKUP(B213,Schlagliste!B:D,3,FALSE))</f>
        <v/>
      </c>
      <c r="E213" s="501" t="str">
        <f>IF(B213="","",VLOOKUP(B213,Schlagliste!B:E,4,FALSE))</f>
        <v/>
      </c>
      <c r="F213" s="236"/>
      <c r="G213" s="217"/>
      <c r="H213" s="477" t="str">
        <f>IF(OR(G213="",F213=""),"",IF(AND(C213="ja",LEFT(G213,5)="ZF n."),0,(IF(F213="G",VLOOKUP(G213,'Tab 4+5 DüV+Abfuhr_G'!A:C,3,FALSE),IF(F213="A",VLOOKUP(G213,'Tab 2+3 DüV_A'!A:C,3,FALSE),VLOOKUP(G213,'H&amp;G LfL'!B:U,9,FALSE))))))</f>
        <v/>
      </c>
      <c r="I213" s="243" t="str">
        <f>IF(OR(F213="",G213=""),"",IF(F213="G",VLOOKUP(G213,'Tab 4+5 DüV+Abfuhr_G'!A:D,4,FALSE),IF(F213="A",VLOOKUP(G213,'Tab 2+3 DüV_A'!A:D,4,FALSE),VLOOKUP(G213,'H&amp;G LfL'!B:U,10,FALSE))))</f>
        <v/>
      </c>
      <c r="J213" s="341" t="str">
        <f>IF(OR(F213="",G213=""),"",IF(F213="G",VLOOKUP(G213,'Tab 4+5 DüV+Abfuhr_G'!A:B,2,FALSE),IF(F213="A",VLOOKUP(G213,'Tab 2+3 DüV_A'!A:B,2,FALSE),VLOOKUP(G213,'H&amp;G LfL'!B:X,2,FALSE))))</f>
        <v/>
      </c>
      <c r="K213" s="237"/>
      <c r="L213" s="918" t="str">
        <f t="shared" si="36"/>
        <v/>
      </c>
      <c r="M213" s="919" t="str">
        <f t="shared" si="37"/>
        <v/>
      </c>
      <c r="N213" s="919" t="str">
        <f>IF(OR(F213="",G213=""),"",IF(OR(F213="G",F213="HG"),"",IF(F213="A",VLOOKUP(G213,'Tab 2+3 DüV_A'!A:H,6,FALSE),VLOOKUP(G213,'H&amp;G LfL'!B:U,13,FALSE))))</f>
        <v/>
      </c>
      <c r="O213" s="919" t="str">
        <f>IF(OR(F213="",G213=""),"",IF(F213="G",VLOOKUP(G213,'Tab 4+5 DüV+Abfuhr_G'!A:J,8,FALSE),IF(F213="HG",VLOOKUP(G213,'H&amp;G LfL'!B:U,14,FALSE),"")))</f>
        <v/>
      </c>
      <c r="P213" s="919" t="str">
        <f>IF(OR(F213="",G213=""),"",IF(F213="G",VLOOKUP(G213,'Tab 4+5 DüV+Abfuhr_G'!A:J,9,FALSE),IF(F213="A",VLOOKUP(G213,'Tab 2+3 DüV_A'!A:H,7,FALSE),VLOOKUP(G213,'H&amp;G LfL'!B:U,15,FALSE))))</f>
        <v/>
      </c>
      <c r="Q213" s="921" t="str">
        <f>IF(OR(F213="",G213=""),"",IF(F213="G",VLOOKUP(G213,'Tab 4+5 DüV+Abfuhr_G'!A:J,10,FALSE),IF(F213="A",VLOOKUP(G213,'Tab 2+3 DüV_A'!A:H,8,FALSE),VLOOKUP(G213,'H&amp;G LfL'!B:U,16,FALSE))))</f>
        <v/>
      </c>
      <c r="R213" s="382" t="str">
        <f t="shared" si="38"/>
        <v/>
      </c>
      <c r="S213" s="342"/>
      <c r="T213" s="472" t="str">
        <f>IF(OR(F213="",G213=""),"",IF(OR(S213="",S213="nein",F213="A",F213="HG"),"0",VLOOKUP(S213,Verfrühung!A:B,2,FALSE)))</f>
        <v/>
      </c>
      <c r="U213" s="473" t="str">
        <f>IF(OR(F213="",G213=""),"",IF(F213="G",VLOOKUP(G213,'Tab 4+5 DüV+Abfuhr_G'!A:E,5,FALSE),IF(F213="A",VLOOKUP(G213,'Tab 2+3 DüV_A'!A:L,5,FALSE),VLOOKUP(G213,'H&amp;G LfL'!B:U,11,FALSE))))</f>
        <v/>
      </c>
      <c r="V213" s="349"/>
      <c r="W213" s="245"/>
      <c r="X213" s="343" t="str">
        <f t="shared" si="39"/>
        <v/>
      </c>
      <c r="Y213" s="536"/>
      <c r="Z213" s="481" t="str">
        <f>IF(OR(F213="",G213=""),"",IF(OR(F213="A",F213="HG",Y213=""),"0",-VLOOKUP(Y213,'Tab 4+5 DüV+Abfuhr_G'!A:N,6,FALSE)))</f>
        <v/>
      </c>
      <c r="AA213" s="305"/>
      <c r="AB213" s="304" t="str">
        <f t="shared" si="40"/>
        <v/>
      </c>
      <c r="AC213" s="305"/>
      <c r="AD213" s="481" t="str">
        <f>IF(OR(F213="",G213=""),"",IF(OR(AC213="nein",AC213="",Z213="",AA213="ja",Y213="",F213="A",F213="HG",Y213=""),"0",VLOOKUP(Y213,'Tab 4+5 DüV+Abfuhr_G'!A:G,7,FALSE)))</f>
        <v/>
      </c>
      <c r="AE213" s="541"/>
      <c r="AF213" s="472" t="str">
        <f>IF(OR(F213="",G213=""),"",IF(OR(F213="",G213="",AE213=""),0,IF(AND(F213="G",Y213=""),-VLOOKUP(AE213,'Tab 7 DüV_A-VF'!A:B,2,FALSE),IF(OR(F213="A",F213="HG"),-VLOOKUP(AE213,'Tab 7 DüV_A-VF'!A:B,2,FALSE),0))))</f>
        <v/>
      </c>
      <c r="AG213" s="538"/>
      <c r="AH213" s="475" t="str">
        <f>IF(OR(F213="",G213=""),"",IF(OR(F213="",G213="",AG213=""),0,IF(AND(F213="G",Y213=""),-VLOOKUP(AG213,'Tab 7 DüV_A-ZF'!A:B,2,FALSE),IF(OR(F213="A",F213="HG"),-VLOOKUP(AG213,'Tab 7 DüV_A-ZF'!A:B,2,FALSE),0))))</f>
        <v/>
      </c>
      <c r="AI213" s="348" t="str">
        <f>IF(OR(F213="",G213=""),"",IF('N-Abschlag org. Düngung'!AJ213="",0,'N-Abschlag org. Düngung'!AJ213))</f>
        <v/>
      </c>
      <c r="AJ213" s="329" t="str">
        <f t="shared" si="41"/>
        <v/>
      </c>
      <c r="AK213" s="409" t="str">
        <f t="shared" si="42"/>
        <v/>
      </c>
      <c r="AL213" s="927" t="str">
        <f t="shared" si="43"/>
        <v/>
      </c>
      <c r="AM213" s="237"/>
      <c r="AN213" s="539" t="str">
        <f t="shared" si="44"/>
        <v/>
      </c>
      <c r="AO213" s="276"/>
      <c r="AP213" s="316"/>
      <c r="AQ213" s="316"/>
      <c r="AR213" s="234"/>
      <c r="AS213" s="234"/>
      <c r="AT213" s="234"/>
      <c r="AU213" s="234"/>
      <c r="AW213" s="235"/>
      <c r="BF213" s="235"/>
      <c r="BN213" s="235"/>
    </row>
    <row r="214" spans="1:66" s="145" customFormat="1">
      <c r="A214" s="283"/>
      <c r="B214" s="216"/>
      <c r="C214" s="287" t="str">
        <f>IF(B214="","",VLOOKUP(B214,Schlagliste!B:D,2,FALSE))</f>
        <v/>
      </c>
      <c r="D214" s="286" t="str">
        <f>IF(B214="","",VLOOKUP(B214,Schlagliste!B:D,3,FALSE))</f>
        <v/>
      </c>
      <c r="E214" s="501" t="str">
        <f>IF(B214="","",VLOOKUP(B214,Schlagliste!B:E,4,FALSE))</f>
        <v/>
      </c>
      <c r="F214" s="236"/>
      <c r="G214" s="217"/>
      <c r="H214" s="477" t="str">
        <f>IF(OR(G214="",F214=""),"",IF(AND(C214="ja",LEFT(G214,5)="ZF n."),0,(IF(F214="G",VLOOKUP(G214,'Tab 4+5 DüV+Abfuhr_G'!A:C,3,FALSE),IF(F214="A",VLOOKUP(G214,'Tab 2+3 DüV_A'!A:C,3,FALSE),VLOOKUP(G214,'H&amp;G LfL'!B:U,9,FALSE))))))</f>
        <v/>
      </c>
      <c r="I214" s="243" t="str">
        <f>IF(OR(F214="",G214=""),"",IF(F214="G",VLOOKUP(G214,'Tab 4+5 DüV+Abfuhr_G'!A:D,4,FALSE),IF(F214="A",VLOOKUP(G214,'Tab 2+3 DüV_A'!A:D,4,FALSE),VLOOKUP(G214,'H&amp;G LfL'!B:U,10,FALSE))))</f>
        <v/>
      </c>
      <c r="J214" s="341" t="str">
        <f>IF(OR(F214="",G214=""),"",IF(F214="G",VLOOKUP(G214,'Tab 4+5 DüV+Abfuhr_G'!A:B,2,FALSE),IF(F214="A",VLOOKUP(G214,'Tab 2+3 DüV_A'!A:B,2,FALSE),VLOOKUP(G214,'H&amp;G LfL'!B:X,2,FALSE))))</f>
        <v/>
      </c>
      <c r="K214" s="237"/>
      <c r="L214" s="918" t="str">
        <f t="shared" si="36"/>
        <v/>
      </c>
      <c r="M214" s="919" t="str">
        <f t="shared" si="37"/>
        <v/>
      </c>
      <c r="N214" s="919" t="str">
        <f>IF(OR(F214="",G214=""),"",IF(OR(F214="G",F214="HG"),"",IF(F214="A",VLOOKUP(G214,'Tab 2+3 DüV_A'!A:H,6,FALSE),VLOOKUP(G214,'H&amp;G LfL'!B:U,13,FALSE))))</f>
        <v/>
      </c>
      <c r="O214" s="919" t="str">
        <f>IF(OR(F214="",G214=""),"",IF(F214="G",VLOOKUP(G214,'Tab 4+5 DüV+Abfuhr_G'!A:J,8,FALSE),IF(F214="HG",VLOOKUP(G214,'H&amp;G LfL'!B:U,14,FALSE),"")))</f>
        <v/>
      </c>
      <c r="P214" s="919" t="str">
        <f>IF(OR(F214="",G214=""),"",IF(F214="G",VLOOKUP(G214,'Tab 4+5 DüV+Abfuhr_G'!A:J,9,FALSE),IF(F214="A",VLOOKUP(G214,'Tab 2+3 DüV_A'!A:H,7,FALSE),VLOOKUP(G214,'H&amp;G LfL'!B:U,15,FALSE))))</f>
        <v/>
      </c>
      <c r="Q214" s="921" t="str">
        <f>IF(OR(F214="",G214=""),"",IF(F214="G",VLOOKUP(G214,'Tab 4+5 DüV+Abfuhr_G'!A:J,10,FALSE),IF(F214="A",VLOOKUP(G214,'Tab 2+3 DüV_A'!A:H,8,FALSE),VLOOKUP(G214,'H&amp;G LfL'!B:U,16,FALSE))))</f>
        <v/>
      </c>
      <c r="R214" s="382" t="str">
        <f t="shared" si="38"/>
        <v/>
      </c>
      <c r="S214" s="342"/>
      <c r="T214" s="472" t="str">
        <f>IF(OR(F214="",G214=""),"",IF(OR(S214="",S214="nein",F214="A",F214="HG"),"0",VLOOKUP(S214,Verfrühung!A:B,2,FALSE)))</f>
        <v/>
      </c>
      <c r="U214" s="473" t="str">
        <f>IF(OR(F214="",G214=""),"",IF(F214="G",VLOOKUP(G214,'Tab 4+5 DüV+Abfuhr_G'!A:E,5,FALSE),IF(F214="A",VLOOKUP(G214,'Tab 2+3 DüV_A'!A:L,5,FALSE),VLOOKUP(G214,'H&amp;G LfL'!B:U,11,FALSE))))</f>
        <v/>
      </c>
      <c r="V214" s="349"/>
      <c r="W214" s="245"/>
      <c r="X214" s="343" t="str">
        <f t="shared" si="39"/>
        <v/>
      </c>
      <c r="Y214" s="536"/>
      <c r="Z214" s="481" t="str">
        <f>IF(OR(F214="",G214=""),"",IF(OR(F214="A",F214="HG",Y214=""),"0",-VLOOKUP(Y214,'Tab 4+5 DüV+Abfuhr_G'!A:N,6,FALSE)))</f>
        <v/>
      </c>
      <c r="AA214" s="305"/>
      <c r="AB214" s="304" t="str">
        <f t="shared" si="40"/>
        <v/>
      </c>
      <c r="AC214" s="305"/>
      <c r="AD214" s="481" t="str">
        <f>IF(OR(F214="",G214=""),"",IF(OR(AC214="nein",AC214="",Z214="",AA214="ja",Y214="",F214="A",F214="HG",Y214=""),"0",VLOOKUP(Y214,'Tab 4+5 DüV+Abfuhr_G'!A:G,7,FALSE)))</f>
        <v/>
      </c>
      <c r="AE214" s="541"/>
      <c r="AF214" s="472" t="str">
        <f>IF(OR(F214="",G214=""),"",IF(OR(F214="",G214="",AE214=""),0,IF(AND(F214="G",Y214=""),-VLOOKUP(AE214,'Tab 7 DüV_A-VF'!A:B,2,FALSE),IF(OR(F214="A",F214="HG"),-VLOOKUP(AE214,'Tab 7 DüV_A-VF'!A:B,2,FALSE),0))))</f>
        <v/>
      </c>
      <c r="AG214" s="538"/>
      <c r="AH214" s="475" t="str">
        <f>IF(OR(F214="",G214=""),"",IF(OR(F214="",G214="",AG214=""),0,IF(AND(F214="G",Y214=""),-VLOOKUP(AG214,'Tab 7 DüV_A-ZF'!A:B,2,FALSE),IF(OR(F214="A",F214="HG"),-VLOOKUP(AG214,'Tab 7 DüV_A-ZF'!A:B,2,FALSE),0))))</f>
        <v/>
      </c>
      <c r="AI214" s="348" t="str">
        <f>IF(OR(F214="",G214=""),"",IF('N-Abschlag org. Düngung'!AJ214="",0,'N-Abschlag org. Düngung'!AJ214))</f>
        <v/>
      </c>
      <c r="AJ214" s="329" t="str">
        <f t="shared" si="41"/>
        <v/>
      </c>
      <c r="AK214" s="409" t="str">
        <f t="shared" si="42"/>
        <v/>
      </c>
      <c r="AL214" s="927" t="str">
        <f t="shared" si="43"/>
        <v/>
      </c>
      <c r="AM214" s="237"/>
      <c r="AN214" s="539" t="str">
        <f t="shared" si="44"/>
        <v/>
      </c>
      <c r="AO214" s="276"/>
      <c r="AP214" s="316"/>
      <c r="AQ214" s="316"/>
      <c r="AR214" s="234"/>
      <c r="AS214" s="234"/>
      <c r="AT214" s="234"/>
      <c r="AU214" s="234"/>
      <c r="AW214" s="235"/>
      <c r="BF214" s="235"/>
      <c r="BN214" s="235"/>
    </row>
    <row r="215" spans="1:66" s="145" customFormat="1">
      <c r="A215" s="283"/>
      <c r="B215" s="216"/>
      <c r="C215" s="287" t="str">
        <f>IF(B215="","",VLOOKUP(B215,Schlagliste!B:D,2,FALSE))</f>
        <v/>
      </c>
      <c r="D215" s="286" t="str">
        <f>IF(B215="","",VLOOKUP(B215,Schlagliste!B:D,3,FALSE))</f>
        <v/>
      </c>
      <c r="E215" s="501" t="str">
        <f>IF(B215="","",VLOOKUP(B215,Schlagliste!B:E,4,FALSE))</f>
        <v/>
      </c>
      <c r="F215" s="236"/>
      <c r="G215" s="217"/>
      <c r="H215" s="477" t="str">
        <f>IF(OR(G215="",F215=""),"",IF(AND(C215="ja",LEFT(G215,5)="ZF n."),0,(IF(F215="G",VLOOKUP(G215,'Tab 4+5 DüV+Abfuhr_G'!A:C,3,FALSE),IF(F215="A",VLOOKUP(G215,'Tab 2+3 DüV_A'!A:C,3,FALSE),VLOOKUP(G215,'H&amp;G LfL'!B:U,9,FALSE))))))</f>
        <v/>
      </c>
      <c r="I215" s="243" t="str">
        <f>IF(OR(F215="",G215=""),"",IF(F215="G",VLOOKUP(G215,'Tab 4+5 DüV+Abfuhr_G'!A:D,4,FALSE),IF(F215="A",VLOOKUP(G215,'Tab 2+3 DüV_A'!A:D,4,FALSE),VLOOKUP(G215,'H&amp;G LfL'!B:U,10,FALSE))))</f>
        <v/>
      </c>
      <c r="J215" s="341" t="str">
        <f>IF(OR(F215="",G215=""),"",IF(F215="G",VLOOKUP(G215,'Tab 4+5 DüV+Abfuhr_G'!A:B,2,FALSE),IF(F215="A",VLOOKUP(G215,'Tab 2+3 DüV_A'!A:B,2,FALSE),VLOOKUP(G215,'H&amp;G LfL'!B:X,2,FALSE))))</f>
        <v/>
      </c>
      <c r="K215" s="237"/>
      <c r="L215" s="918" t="str">
        <f t="shared" si="36"/>
        <v/>
      </c>
      <c r="M215" s="919" t="str">
        <f t="shared" si="37"/>
        <v/>
      </c>
      <c r="N215" s="919" t="str">
        <f>IF(OR(F215="",G215=""),"",IF(OR(F215="G",F215="HG"),"",IF(F215="A",VLOOKUP(G215,'Tab 2+3 DüV_A'!A:H,6,FALSE),VLOOKUP(G215,'H&amp;G LfL'!B:U,13,FALSE))))</f>
        <v/>
      </c>
      <c r="O215" s="919" t="str">
        <f>IF(OR(F215="",G215=""),"",IF(F215="G",VLOOKUP(G215,'Tab 4+5 DüV+Abfuhr_G'!A:J,8,FALSE),IF(F215="HG",VLOOKUP(G215,'H&amp;G LfL'!B:U,14,FALSE),"")))</f>
        <v/>
      </c>
      <c r="P215" s="919" t="str">
        <f>IF(OR(F215="",G215=""),"",IF(F215="G",VLOOKUP(G215,'Tab 4+5 DüV+Abfuhr_G'!A:J,9,FALSE),IF(F215="A",VLOOKUP(G215,'Tab 2+3 DüV_A'!A:H,7,FALSE),VLOOKUP(G215,'H&amp;G LfL'!B:U,15,FALSE))))</f>
        <v/>
      </c>
      <c r="Q215" s="921" t="str">
        <f>IF(OR(F215="",G215=""),"",IF(F215="G",VLOOKUP(G215,'Tab 4+5 DüV+Abfuhr_G'!A:J,10,FALSE),IF(F215="A",VLOOKUP(G215,'Tab 2+3 DüV_A'!A:H,8,FALSE),VLOOKUP(G215,'H&amp;G LfL'!B:U,16,FALSE))))</f>
        <v/>
      </c>
      <c r="R215" s="382" t="str">
        <f t="shared" si="38"/>
        <v/>
      </c>
      <c r="S215" s="342"/>
      <c r="T215" s="472" t="str">
        <f>IF(OR(F215="",G215=""),"",IF(OR(S215="",S215="nein",F215="A",F215="HG"),"0",VLOOKUP(S215,Verfrühung!A:B,2,FALSE)))</f>
        <v/>
      </c>
      <c r="U215" s="473" t="str">
        <f>IF(OR(F215="",G215=""),"",IF(F215="G",VLOOKUP(G215,'Tab 4+5 DüV+Abfuhr_G'!A:E,5,FALSE),IF(F215="A",VLOOKUP(G215,'Tab 2+3 DüV_A'!A:L,5,FALSE),VLOOKUP(G215,'H&amp;G LfL'!B:U,11,FALSE))))</f>
        <v/>
      </c>
      <c r="V215" s="349"/>
      <c r="W215" s="245"/>
      <c r="X215" s="343" t="str">
        <f t="shared" si="39"/>
        <v/>
      </c>
      <c r="Y215" s="536"/>
      <c r="Z215" s="481" t="str">
        <f>IF(OR(F215="",G215=""),"",IF(OR(F215="A",F215="HG",Y215=""),"0",-VLOOKUP(Y215,'Tab 4+5 DüV+Abfuhr_G'!A:N,6,FALSE)))</f>
        <v/>
      </c>
      <c r="AA215" s="305"/>
      <c r="AB215" s="304" t="str">
        <f t="shared" si="40"/>
        <v/>
      </c>
      <c r="AC215" s="305"/>
      <c r="AD215" s="481" t="str">
        <f>IF(OR(F215="",G215=""),"",IF(OR(AC215="nein",AC215="",Z215="",AA215="ja",Y215="",F215="A",F215="HG",Y215=""),"0",VLOOKUP(Y215,'Tab 4+5 DüV+Abfuhr_G'!A:G,7,FALSE)))</f>
        <v/>
      </c>
      <c r="AE215" s="541"/>
      <c r="AF215" s="472" t="str">
        <f>IF(OR(F215="",G215=""),"",IF(OR(F215="",G215="",AE215=""),0,IF(AND(F215="G",Y215=""),-VLOOKUP(AE215,'Tab 7 DüV_A-VF'!A:B,2,FALSE),IF(OR(F215="A",F215="HG"),-VLOOKUP(AE215,'Tab 7 DüV_A-VF'!A:B,2,FALSE),0))))</f>
        <v/>
      </c>
      <c r="AG215" s="538"/>
      <c r="AH215" s="475" t="str">
        <f>IF(OR(F215="",G215=""),"",IF(OR(F215="",G215="",AG215=""),0,IF(AND(F215="G",Y215=""),-VLOOKUP(AG215,'Tab 7 DüV_A-ZF'!A:B,2,FALSE),IF(OR(F215="A",F215="HG"),-VLOOKUP(AG215,'Tab 7 DüV_A-ZF'!A:B,2,FALSE),0))))</f>
        <v/>
      </c>
      <c r="AI215" s="348" t="str">
        <f>IF(OR(F215="",G215=""),"",IF('N-Abschlag org. Düngung'!AJ215="",0,'N-Abschlag org. Düngung'!AJ215))</f>
        <v/>
      </c>
      <c r="AJ215" s="329" t="str">
        <f t="shared" si="41"/>
        <v/>
      </c>
      <c r="AK215" s="409" t="str">
        <f t="shared" si="42"/>
        <v/>
      </c>
      <c r="AL215" s="927" t="str">
        <f t="shared" si="43"/>
        <v/>
      </c>
      <c r="AM215" s="237"/>
      <c r="AN215" s="539" t="str">
        <f t="shared" si="44"/>
        <v/>
      </c>
      <c r="AO215" s="276"/>
      <c r="AP215" s="316"/>
      <c r="AQ215" s="316"/>
      <c r="AR215" s="234"/>
      <c r="AS215" s="234"/>
      <c r="AT215" s="234"/>
      <c r="AU215" s="234"/>
      <c r="AW215" s="235"/>
      <c r="BF215" s="235"/>
      <c r="BN215" s="235"/>
    </row>
    <row r="216" spans="1:66" s="145" customFormat="1">
      <c r="A216" s="283"/>
      <c r="B216" s="216"/>
      <c r="C216" s="287" t="str">
        <f>IF(B216="","",VLOOKUP(B216,Schlagliste!B:D,2,FALSE))</f>
        <v/>
      </c>
      <c r="D216" s="286" t="str">
        <f>IF(B216="","",VLOOKUP(B216,Schlagliste!B:D,3,FALSE))</f>
        <v/>
      </c>
      <c r="E216" s="501" t="str">
        <f>IF(B216="","",VLOOKUP(B216,Schlagliste!B:E,4,FALSE))</f>
        <v/>
      </c>
      <c r="F216" s="236"/>
      <c r="G216" s="217"/>
      <c r="H216" s="477" t="str">
        <f>IF(OR(G216="",F216=""),"",IF(AND(C216="ja",LEFT(G216,5)="ZF n."),0,(IF(F216="G",VLOOKUP(G216,'Tab 4+5 DüV+Abfuhr_G'!A:C,3,FALSE),IF(F216="A",VLOOKUP(G216,'Tab 2+3 DüV_A'!A:C,3,FALSE),VLOOKUP(G216,'H&amp;G LfL'!B:U,9,FALSE))))))</f>
        <v/>
      </c>
      <c r="I216" s="243" t="str">
        <f>IF(OR(F216="",G216=""),"",IF(F216="G",VLOOKUP(G216,'Tab 4+5 DüV+Abfuhr_G'!A:D,4,FALSE),IF(F216="A",VLOOKUP(G216,'Tab 2+3 DüV_A'!A:D,4,FALSE),VLOOKUP(G216,'H&amp;G LfL'!B:U,10,FALSE))))</f>
        <v/>
      </c>
      <c r="J216" s="341" t="str">
        <f>IF(OR(F216="",G216=""),"",IF(F216="G",VLOOKUP(G216,'Tab 4+5 DüV+Abfuhr_G'!A:B,2,FALSE),IF(F216="A",VLOOKUP(G216,'Tab 2+3 DüV_A'!A:B,2,FALSE),VLOOKUP(G216,'H&amp;G LfL'!B:X,2,FALSE))))</f>
        <v/>
      </c>
      <c r="K216" s="237"/>
      <c r="L216" s="918" t="str">
        <f t="shared" si="36"/>
        <v/>
      </c>
      <c r="M216" s="919" t="str">
        <f t="shared" si="37"/>
        <v/>
      </c>
      <c r="N216" s="919" t="str">
        <f>IF(OR(F216="",G216=""),"",IF(OR(F216="G",F216="HG"),"",IF(F216="A",VLOOKUP(G216,'Tab 2+3 DüV_A'!A:H,6,FALSE),VLOOKUP(G216,'H&amp;G LfL'!B:U,13,FALSE))))</f>
        <v/>
      </c>
      <c r="O216" s="919" t="str">
        <f>IF(OR(F216="",G216=""),"",IF(F216="G",VLOOKUP(G216,'Tab 4+5 DüV+Abfuhr_G'!A:J,8,FALSE),IF(F216="HG",VLOOKUP(G216,'H&amp;G LfL'!B:U,14,FALSE),"")))</f>
        <v/>
      </c>
      <c r="P216" s="919" t="str">
        <f>IF(OR(F216="",G216=""),"",IF(F216="G",VLOOKUP(G216,'Tab 4+5 DüV+Abfuhr_G'!A:J,9,FALSE),IF(F216="A",VLOOKUP(G216,'Tab 2+3 DüV_A'!A:H,7,FALSE),VLOOKUP(G216,'H&amp;G LfL'!B:U,15,FALSE))))</f>
        <v/>
      </c>
      <c r="Q216" s="921" t="str">
        <f>IF(OR(F216="",G216=""),"",IF(F216="G",VLOOKUP(G216,'Tab 4+5 DüV+Abfuhr_G'!A:J,10,FALSE),IF(F216="A",VLOOKUP(G216,'Tab 2+3 DüV_A'!A:H,8,FALSE),VLOOKUP(G216,'H&amp;G LfL'!B:U,16,FALSE))))</f>
        <v/>
      </c>
      <c r="R216" s="382" t="str">
        <f t="shared" si="38"/>
        <v/>
      </c>
      <c r="S216" s="342"/>
      <c r="T216" s="472" t="str">
        <f>IF(OR(F216="",G216=""),"",IF(OR(S216="",S216="nein",F216="A",F216="HG"),"0",VLOOKUP(S216,Verfrühung!A:B,2,FALSE)))</f>
        <v/>
      </c>
      <c r="U216" s="473" t="str">
        <f>IF(OR(F216="",G216=""),"",IF(F216="G",VLOOKUP(G216,'Tab 4+5 DüV+Abfuhr_G'!A:E,5,FALSE),IF(F216="A",VLOOKUP(G216,'Tab 2+3 DüV_A'!A:L,5,FALSE),VLOOKUP(G216,'H&amp;G LfL'!B:U,11,FALSE))))</f>
        <v/>
      </c>
      <c r="V216" s="349"/>
      <c r="W216" s="245"/>
      <c r="X216" s="343" t="str">
        <f t="shared" si="39"/>
        <v/>
      </c>
      <c r="Y216" s="536"/>
      <c r="Z216" s="481" t="str">
        <f>IF(OR(F216="",G216=""),"",IF(OR(F216="A",F216="HG",Y216=""),"0",-VLOOKUP(Y216,'Tab 4+5 DüV+Abfuhr_G'!A:N,6,FALSE)))</f>
        <v/>
      </c>
      <c r="AA216" s="305"/>
      <c r="AB216" s="304" t="str">
        <f t="shared" si="40"/>
        <v/>
      </c>
      <c r="AC216" s="305"/>
      <c r="AD216" s="481" t="str">
        <f>IF(OR(F216="",G216=""),"",IF(OR(AC216="nein",AC216="",Z216="",AA216="ja",Y216="",F216="A",F216="HG",Y216=""),"0",VLOOKUP(Y216,'Tab 4+5 DüV+Abfuhr_G'!A:G,7,FALSE)))</f>
        <v/>
      </c>
      <c r="AE216" s="541"/>
      <c r="AF216" s="472" t="str">
        <f>IF(OR(F216="",G216=""),"",IF(OR(F216="",G216="",AE216=""),0,IF(AND(F216="G",Y216=""),-VLOOKUP(AE216,'Tab 7 DüV_A-VF'!A:B,2,FALSE),IF(OR(F216="A",F216="HG"),-VLOOKUP(AE216,'Tab 7 DüV_A-VF'!A:B,2,FALSE),0))))</f>
        <v/>
      </c>
      <c r="AG216" s="538"/>
      <c r="AH216" s="475" t="str">
        <f>IF(OR(F216="",G216=""),"",IF(OR(F216="",G216="",AG216=""),0,IF(AND(F216="G",Y216=""),-VLOOKUP(AG216,'Tab 7 DüV_A-ZF'!A:B,2,FALSE),IF(OR(F216="A",F216="HG"),-VLOOKUP(AG216,'Tab 7 DüV_A-ZF'!A:B,2,FALSE),0))))</f>
        <v/>
      </c>
      <c r="AI216" s="348" t="str">
        <f>IF(OR(F216="",G216=""),"",IF('N-Abschlag org. Düngung'!AJ216="",0,'N-Abschlag org. Düngung'!AJ216))</f>
        <v/>
      </c>
      <c r="AJ216" s="329" t="str">
        <f t="shared" si="41"/>
        <v/>
      </c>
      <c r="AK216" s="409" t="str">
        <f t="shared" si="42"/>
        <v/>
      </c>
      <c r="AL216" s="927" t="str">
        <f t="shared" si="43"/>
        <v/>
      </c>
      <c r="AM216" s="237"/>
      <c r="AN216" s="539" t="str">
        <f t="shared" si="44"/>
        <v/>
      </c>
      <c r="AO216" s="276"/>
      <c r="AP216" s="316"/>
      <c r="AQ216" s="316"/>
      <c r="AR216" s="234"/>
      <c r="AS216" s="234"/>
      <c r="AT216" s="234"/>
      <c r="AU216" s="234"/>
      <c r="AW216" s="235"/>
      <c r="BF216" s="235"/>
      <c r="BN216" s="235"/>
    </row>
    <row r="217" spans="1:66" s="145" customFormat="1">
      <c r="A217" s="283"/>
      <c r="B217" s="216"/>
      <c r="C217" s="287" t="str">
        <f>IF(B217="","",VLOOKUP(B217,Schlagliste!B:D,2,FALSE))</f>
        <v/>
      </c>
      <c r="D217" s="286" t="str">
        <f>IF(B217="","",VLOOKUP(B217,Schlagliste!B:D,3,FALSE))</f>
        <v/>
      </c>
      <c r="E217" s="501" t="str">
        <f>IF(B217="","",VLOOKUP(B217,Schlagliste!B:E,4,FALSE))</f>
        <v/>
      </c>
      <c r="F217" s="236"/>
      <c r="G217" s="217"/>
      <c r="H217" s="477" t="str">
        <f>IF(OR(G217="",F217=""),"",IF(AND(C217="ja",LEFT(G217,5)="ZF n."),0,(IF(F217="G",VLOOKUP(G217,'Tab 4+5 DüV+Abfuhr_G'!A:C,3,FALSE),IF(F217="A",VLOOKUP(G217,'Tab 2+3 DüV_A'!A:C,3,FALSE),VLOOKUP(G217,'H&amp;G LfL'!B:U,9,FALSE))))))</f>
        <v/>
      </c>
      <c r="I217" s="243" t="str">
        <f>IF(OR(F217="",G217=""),"",IF(F217="G",VLOOKUP(G217,'Tab 4+5 DüV+Abfuhr_G'!A:D,4,FALSE),IF(F217="A",VLOOKUP(G217,'Tab 2+3 DüV_A'!A:D,4,FALSE),VLOOKUP(G217,'H&amp;G LfL'!B:U,10,FALSE))))</f>
        <v/>
      </c>
      <c r="J217" s="341" t="str">
        <f>IF(OR(F217="",G217=""),"",IF(F217="G",VLOOKUP(G217,'Tab 4+5 DüV+Abfuhr_G'!A:B,2,FALSE),IF(F217="A",VLOOKUP(G217,'Tab 2+3 DüV_A'!A:B,2,FALSE),VLOOKUP(G217,'H&amp;G LfL'!B:X,2,FALSE))))</f>
        <v/>
      </c>
      <c r="K217" s="237"/>
      <c r="L217" s="918" t="str">
        <f t="shared" si="36"/>
        <v/>
      </c>
      <c r="M217" s="919" t="str">
        <f t="shared" si="37"/>
        <v/>
      </c>
      <c r="N217" s="919" t="str">
        <f>IF(OR(F217="",G217=""),"",IF(OR(F217="G",F217="HG"),"",IF(F217="A",VLOOKUP(G217,'Tab 2+3 DüV_A'!A:H,6,FALSE),VLOOKUP(G217,'H&amp;G LfL'!B:U,13,FALSE))))</f>
        <v/>
      </c>
      <c r="O217" s="919" t="str">
        <f>IF(OR(F217="",G217=""),"",IF(F217="G",VLOOKUP(G217,'Tab 4+5 DüV+Abfuhr_G'!A:J,8,FALSE),IF(F217="HG",VLOOKUP(G217,'H&amp;G LfL'!B:U,14,FALSE),"")))</f>
        <v/>
      </c>
      <c r="P217" s="919" t="str">
        <f>IF(OR(F217="",G217=""),"",IF(F217="G",VLOOKUP(G217,'Tab 4+5 DüV+Abfuhr_G'!A:J,9,FALSE),IF(F217="A",VLOOKUP(G217,'Tab 2+3 DüV_A'!A:H,7,FALSE),VLOOKUP(G217,'H&amp;G LfL'!B:U,15,FALSE))))</f>
        <v/>
      </c>
      <c r="Q217" s="921" t="str">
        <f>IF(OR(F217="",G217=""),"",IF(F217="G",VLOOKUP(G217,'Tab 4+5 DüV+Abfuhr_G'!A:J,10,FALSE),IF(F217="A",VLOOKUP(G217,'Tab 2+3 DüV_A'!A:H,8,FALSE),VLOOKUP(G217,'H&amp;G LfL'!B:U,16,FALSE))))</f>
        <v/>
      </c>
      <c r="R217" s="382" t="str">
        <f t="shared" si="38"/>
        <v/>
      </c>
      <c r="S217" s="342"/>
      <c r="T217" s="472" t="str">
        <f>IF(OR(F217="",G217=""),"",IF(OR(S217="",S217="nein",F217="A",F217="HG"),"0",VLOOKUP(S217,Verfrühung!A:B,2,FALSE)))</f>
        <v/>
      </c>
      <c r="U217" s="473" t="str">
        <f>IF(OR(F217="",G217=""),"",IF(F217="G",VLOOKUP(G217,'Tab 4+5 DüV+Abfuhr_G'!A:E,5,FALSE),IF(F217="A",VLOOKUP(G217,'Tab 2+3 DüV_A'!A:L,5,FALSE),VLOOKUP(G217,'H&amp;G LfL'!B:U,11,FALSE))))</f>
        <v/>
      </c>
      <c r="V217" s="349"/>
      <c r="W217" s="245"/>
      <c r="X217" s="343" t="str">
        <f t="shared" si="39"/>
        <v/>
      </c>
      <c r="Y217" s="536"/>
      <c r="Z217" s="481" t="str">
        <f>IF(OR(F217="",G217=""),"",IF(OR(F217="A",F217="HG",Y217=""),"0",-VLOOKUP(Y217,'Tab 4+5 DüV+Abfuhr_G'!A:N,6,FALSE)))</f>
        <v/>
      </c>
      <c r="AA217" s="305"/>
      <c r="AB217" s="304" t="str">
        <f t="shared" si="40"/>
        <v/>
      </c>
      <c r="AC217" s="305"/>
      <c r="AD217" s="481" t="str">
        <f>IF(OR(F217="",G217=""),"",IF(OR(AC217="nein",AC217="",Z217="",AA217="ja",Y217="",F217="A",F217="HG",Y217=""),"0",VLOOKUP(Y217,'Tab 4+5 DüV+Abfuhr_G'!A:G,7,FALSE)))</f>
        <v/>
      </c>
      <c r="AE217" s="541"/>
      <c r="AF217" s="472" t="str">
        <f>IF(OR(F217="",G217=""),"",IF(OR(F217="",G217="",AE217=""),0,IF(AND(F217="G",Y217=""),-VLOOKUP(AE217,'Tab 7 DüV_A-VF'!A:B,2,FALSE),IF(OR(F217="A",F217="HG"),-VLOOKUP(AE217,'Tab 7 DüV_A-VF'!A:B,2,FALSE),0))))</f>
        <v/>
      </c>
      <c r="AG217" s="538"/>
      <c r="AH217" s="475" t="str">
        <f>IF(OR(F217="",G217=""),"",IF(OR(F217="",G217="",AG217=""),0,IF(AND(F217="G",Y217=""),-VLOOKUP(AG217,'Tab 7 DüV_A-ZF'!A:B,2,FALSE),IF(OR(F217="A",F217="HG"),-VLOOKUP(AG217,'Tab 7 DüV_A-ZF'!A:B,2,FALSE),0))))</f>
        <v/>
      </c>
      <c r="AI217" s="348" t="str">
        <f>IF(OR(F217="",G217=""),"",IF('N-Abschlag org. Düngung'!AJ217="",0,'N-Abschlag org. Düngung'!AJ217))</f>
        <v/>
      </c>
      <c r="AJ217" s="329" t="str">
        <f t="shared" si="41"/>
        <v/>
      </c>
      <c r="AK217" s="409" t="str">
        <f t="shared" si="42"/>
        <v/>
      </c>
      <c r="AL217" s="927" t="str">
        <f t="shared" si="43"/>
        <v/>
      </c>
      <c r="AM217" s="237"/>
      <c r="AN217" s="539" t="str">
        <f t="shared" si="44"/>
        <v/>
      </c>
      <c r="AO217" s="276"/>
      <c r="AP217" s="316"/>
      <c r="AQ217" s="316"/>
      <c r="AR217" s="234"/>
      <c r="AS217" s="234"/>
      <c r="AT217" s="234"/>
      <c r="AU217" s="234"/>
      <c r="AW217" s="235"/>
      <c r="BF217" s="235"/>
      <c r="BN217" s="235"/>
    </row>
    <row r="218" spans="1:66" s="145" customFormat="1">
      <c r="A218" s="283"/>
      <c r="B218" s="216"/>
      <c r="C218" s="287" t="str">
        <f>IF(B218="","",VLOOKUP(B218,Schlagliste!B:D,2,FALSE))</f>
        <v/>
      </c>
      <c r="D218" s="286" t="str">
        <f>IF(B218="","",VLOOKUP(B218,Schlagliste!B:D,3,FALSE))</f>
        <v/>
      </c>
      <c r="E218" s="501" t="str">
        <f>IF(B218="","",VLOOKUP(B218,Schlagliste!B:E,4,FALSE))</f>
        <v/>
      </c>
      <c r="F218" s="236"/>
      <c r="G218" s="217"/>
      <c r="H218" s="477" t="str">
        <f>IF(OR(G218="",F218=""),"",IF(AND(C218="ja",LEFT(G218,5)="ZF n."),0,(IF(F218="G",VLOOKUP(G218,'Tab 4+5 DüV+Abfuhr_G'!A:C,3,FALSE),IF(F218="A",VLOOKUP(G218,'Tab 2+3 DüV_A'!A:C,3,FALSE),VLOOKUP(G218,'H&amp;G LfL'!B:U,9,FALSE))))))</f>
        <v/>
      </c>
      <c r="I218" s="243" t="str">
        <f>IF(OR(F218="",G218=""),"",IF(F218="G",VLOOKUP(G218,'Tab 4+5 DüV+Abfuhr_G'!A:D,4,FALSE),IF(F218="A",VLOOKUP(G218,'Tab 2+3 DüV_A'!A:D,4,FALSE),VLOOKUP(G218,'H&amp;G LfL'!B:U,10,FALSE))))</f>
        <v/>
      </c>
      <c r="J218" s="341" t="str">
        <f>IF(OR(F218="",G218=""),"",IF(F218="G",VLOOKUP(G218,'Tab 4+5 DüV+Abfuhr_G'!A:B,2,FALSE),IF(F218="A",VLOOKUP(G218,'Tab 2+3 DüV_A'!A:B,2,FALSE),VLOOKUP(G218,'H&amp;G LfL'!B:X,2,FALSE))))</f>
        <v/>
      </c>
      <c r="K218" s="237"/>
      <c r="L218" s="918" t="str">
        <f t="shared" si="36"/>
        <v/>
      </c>
      <c r="M218" s="919" t="str">
        <f t="shared" si="37"/>
        <v/>
      </c>
      <c r="N218" s="919" t="str">
        <f>IF(OR(F218="",G218=""),"",IF(OR(F218="G",F218="HG"),"",IF(F218="A",VLOOKUP(G218,'Tab 2+3 DüV_A'!A:H,6,FALSE),VLOOKUP(G218,'H&amp;G LfL'!B:U,13,FALSE))))</f>
        <v/>
      </c>
      <c r="O218" s="919" t="str">
        <f>IF(OR(F218="",G218=""),"",IF(F218="G",VLOOKUP(G218,'Tab 4+5 DüV+Abfuhr_G'!A:J,8,FALSE),IF(F218="HG",VLOOKUP(G218,'H&amp;G LfL'!B:U,14,FALSE),"")))</f>
        <v/>
      </c>
      <c r="P218" s="919" t="str">
        <f>IF(OR(F218="",G218=""),"",IF(F218="G",VLOOKUP(G218,'Tab 4+5 DüV+Abfuhr_G'!A:J,9,FALSE),IF(F218="A",VLOOKUP(G218,'Tab 2+3 DüV_A'!A:H,7,FALSE),VLOOKUP(G218,'H&amp;G LfL'!B:U,15,FALSE))))</f>
        <v/>
      </c>
      <c r="Q218" s="921" t="str">
        <f>IF(OR(F218="",G218=""),"",IF(F218="G",VLOOKUP(G218,'Tab 4+5 DüV+Abfuhr_G'!A:J,10,FALSE),IF(F218="A",VLOOKUP(G218,'Tab 2+3 DüV_A'!A:H,8,FALSE),VLOOKUP(G218,'H&amp;G LfL'!B:U,16,FALSE))))</f>
        <v/>
      </c>
      <c r="R218" s="382" t="str">
        <f t="shared" si="38"/>
        <v/>
      </c>
      <c r="S218" s="342"/>
      <c r="T218" s="472" t="str">
        <f>IF(OR(F218="",G218=""),"",IF(OR(S218="",S218="nein",F218="A",F218="HG"),"0",VLOOKUP(S218,Verfrühung!A:B,2,FALSE)))</f>
        <v/>
      </c>
      <c r="U218" s="473" t="str">
        <f>IF(OR(F218="",G218=""),"",IF(F218="G",VLOOKUP(G218,'Tab 4+5 DüV+Abfuhr_G'!A:E,5,FALSE),IF(F218="A",VLOOKUP(G218,'Tab 2+3 DüV_A'!A:L,5,FALSE),VLOOKUP(G218,'H&amp;G LfL'!B:U,11,FALSE))))</f>
        <v/>
      </c>
      <c r="V218" s="349"/>
      <c r="W218" s="245"/>
      <c r="X218" s="343" t="str">
        <f t="shared" si="39"/>
        <v/>
      </c>
      <c r="Y218" s="536"/>
      <c r="Z218" s="481" t="str">
        <f>IF(OR(F218="",G218=""),"",IF(OR(F218="A",F218="HG",Y218=""),"0",-VLOOKUP(Y218,'Tab 4+5 DüV+Abfuhr_G'!A:N,6,FALSE)))</f>
        <v/>
      </c>
      <c r="AA218" s="305"/>
      <c r="AB218" s="304" t="str">
        <f t="shared" si="40"/>
        <v/>
      </c>
      <c r="AC218" s="305"/>
      <c r="AD218" s="481" t="str">
        <f>IF(OR(F218="",G218=""),"",IF(OR(AC218="nein",AC218="",Z218="",AA218="ja",Y218="",F218="A",F218="HG",Y218=""),"0",VLOOKUP(Y218,'Tab 4+5 DüV+Abfuhr_G'!A:G,7,FALSE)))</f>
        <v/>
      </c>
      <c r="AE218" s="541"/>
      <c r="AF218" s="472" t="str">
        <f>IF(OR(F218="",G218=""),"",IF(OR(F218="",G218="",AE218=""),0,IF(AND(F218="G",Y218=""),-VLOOKUP(AE218,'Tab 7 DüV_A-VF'!A:B,2,FALSE),IF(OR(F218="A",F218="HG"),-VLOOKUP(AE218,'Tab 7 DüV_A-VF'!A:B,2,FALSE),0))))</f>
        <v/>
      </c>
      <c r="AG218" s="538"/>
      <c r="AH218" s="475" t="str">
        <f>IF(OR(F218="",G218=""),"",IF(OR(F218="",G218="",AG218=""),0,IF(AND(F218="G",Y218=""),-VLOOKUP(AG218,'Tab 7 DüV_A-ZF'!A:B,2,FALSE),IF(OR(F218="A",F218="HG"),-VLOOKUP(AG218,'Tab 7 DüV_A-ZF'!A:B,2,FALSE),0))))</f>
        <v/>
      </c>
      <c r="AI218" s="348" t="str">
        <f>IF(OR(F218="",G218=""),"",IF('N-Abschlag org. Düngung'!AJ218="",0,'N-Abschlag org. Düngung'!AJ218))</f>
        <v/>
      </c>
      <c r="AJ218" s="329" t="str">
        <f t="shared" si="41"/>
        <v/>
      </c>
      <c r="AK218" s="409" t="str">
        <f t="shared" si="42"/>
        <v/>
      </c>
      <c r="AL218" s="927" t="str">
        <f t="shared" si="43"/>
        <v/>
      </c>
      <c r="AM218" s="237"/>
      <c r="AN218" s="539" t="str">
        <f t="shared" si="44"/>
        <v/>
      </c>
      <c r="AO218" s="276"/>
      <c r="AP218" s="316"/>
      <c r="AQ218" s="316"/>
      <c r="AR218" s="234"/>
      <c r="AS218" s="234"/>
      <c r="AT218" s="234"/>
      <c r="AU218" s="234"/>
      <c r="AW218" s="235"/>
      <c r="BF218" s="235"/>
      <c r="BN218" s="235"/>
    </row>
    <row r="219" spans="1:66" s="145" customFormat="1">
      <c r="A219" s="283"/>
      <c r="B219" s="216"/>
      <c r="C219" s="287" t="str">
        <f>IF(B219="","",VLOOKUP(B219,Schlagliste!B:D,2,FALSE))</f>
        <v/>
      </c>
      <c r="D219" s="286" t="str">
        <f>IF(B219="","",VLOOKUP(B219,Schlagliste!B:D,3,FALSE))</f>
        <v/>
      </c>
      <c r="E219" s="501" t="str">
        <f>IF(B219="","",VLOOKUP(B219,Schlagliste!B:E,4,FALSE))</f>
        <v/>
      </c>
      <c r="F219" s="236"/>
      <c r="G219" s="217"/>
      <c r="H219" s="477" t="str">
        <f>IF(OR(G219="",F219=""),"",IF(AND(C219="ja",LEFT(G219,5)="ZF n."),0,(IF(F219="G",VLOOKUP(G219,'Tab 4+5 DüV+Abfuhr_G'!A:C,3,FALSE),IF(F219="A",VLOOKUP(G219,'Tab 2+3 DüV_A'!A:C,3,FALSE),VLOOKUP(G219,'H&amp;G LfL'!B:U,9,FALSE))))))</f>
        <v/>
      </c>
      <c r="I219" s="243" t="str">
        <f>IF(OR(F219="",G219=""),"",IF(F219="G",VLOOKUP(G219,'Tab 4+5 DüV+Abfuhr_G'!A:D,4,FALSE),IF(F219="A",VLOOKUP(G219,'Tab 2+3 DüV_A'!A:D,4,FALSE),VLOOKUP(G219,'H&amp;G LfL'!B:U,10,FALSE))))</f>
        <v/>
      </c>
      <c r="J219" s="341" t="str">
        <f>IF(OR(F219="",G219=""),"",IF(F219="G",VLOOKUP(G219,'Tab 4+5 DüV+Abfuhr_G'!A:B,2,FALSE),IF(F219="A",VLOOKUP(G219,'Tab 2+3 DüV_A'!A:B,2,FALSE),VLOOKUP(G219,'H&amp;G LfL'!B:X,2,FALSE))))</f>
        <v/>
      </c>
      <c r="K219" s="237"/>
      <c r="L219" s="918" t="str">
        <f t="shared" si="36"/>
        <v/>
      </c>
      <c r="M219" s="919" t="str">
        <f t="shared" si="37"/>
        <v/>
      </c>
      <c r="N219" s="919" t="str">
        <f>IF(OR(F219="",G219=""),"",IF(OR(F219="G",F219="HG"),"",IF(F219="A",VLOOKUP(G219,'Tab 2+3 DüV_A'!A:H,6,FALSE),VLOOKUP(G219,'H&amp;G LfL'!B:U,13,FALSE))))</f>
        <v/>
      </c>
      <c r="O219" s="919" t="str">
        <f>IF(OR(F219="",G219=""),"",IF(F219="G",VLOOKUP(G219,'Tab 4+5 DüV+Abfuhr_G'!A:J,8,FALSE),IF(F219="HG",VLOOKUP(G219,'H&amp;G LfL'!B:U,14,FALSE),"")))</f>
        <v/>
      </c>
      <c r="P219" s="919" t="str">
        <f>IF(OR(F219="",G219=""),"",IF(F219="G",VLOOKUP(G219,'Tab 4+5 DüV+Abfuhr_G'!A:J,9,FALSE),IF(F219="A",VLOOKUP(G219,'Tab 2+3 DüV_A'!A:H,7,FALSE),VLOOKUP(G219,'H&amp;G LfL'!B:U,15,FALSE))))</f>
        <v/>
      </c>
      <c r="Q219" s="921" t="str">
        <f>IF(OR(F219="",G219=""),"",IF(F219="G",VLOOKUP(G219,'Tab 4+5 DüV+Abfuhr_G'!A:J,10,FALSE),IF(F219="A",VLOOKUP(G219,'Tab 2+3 DüV_A'!A:H,8,FALSE),VLOOKUP(G219,'H&amp;G LfL'!B:U,16,FALSE))))</f>
        <v/>
      </c>
      <c r="R219" s="382" t="str">
        <f t="shared" si="38"/>
        <v/>
      </c>
      <c r="S219" s="342"/>
      <c r="T219" s="472" t="str">
        <f>IF(OR(F219="",G219=""),"",IF(OR(S219="",S219="nein",F219="A",F219="HG"),"0",VLOOKUP(S219,Verfrühung!A:B,2,FALSE)))</f>
        <v/>
      </c>
      <c r="U219" s="473" t="str">
        <f>IF(OR(F219="",G219=""),"",IF(F219="G",VLOOKUP(G219,'Tab 4+5 DüV+Abfuhr_G'!A:E,5,FALSE),IF(F219="A",VLOOKUP(G219,'Tab 2+3 DüV_A'!A:L,5,FALSE),VLOOKUP(G219,'H&amp;G LfL'!B:U,11,FALSE))))</f>
        <v/>
      </c>
      <c r="V219" s="349"/>
      <c r="W219" s="245"/>
      <c r="X219" s="343" t="str">
        <f t="shared" si="39"/>
        <v/>
      </c>
      <c r="Y219" s="536"/>
      <c r="Z219" s="481" t="str">
        <f>IF(OR(F219="",G219=""),"",IF(OR(F219="A",F219="HG",Y219=""),"0",-VLOOKUP(Y219,'Tab 4+5 DüV+Abfuhr_G'!A:N,6,FALSE)))</f>
        <v/>
      </c>
      <c r="AA219" s="305"/>
      <c r="AB219" s="304" t="str">
        <f t="shared" si="40"/>
        <v/>
      </c>
      <c r="AC219" s="305"/>
      <c r="AD219" s="481" t="str">
        <f>IF(OR(F219="",G219=""),"",IF(OR(AC219="nein",AC219="",Z219="",AA219="ja",Y219="",F219="A",F219="HG",Y219=""),"0",VLOOKUP(Y219,'Tab 4+5 DüV+Abfuhr_G'!A:G,7,FALSE)))</f>
        <v/>
      </c>
      <c r="AE219" s="541"/>
      <c r="AF219" s="472" t="str">
        <f>IF(OR(F219="",G219=""),"",IF(OR(F219="",G219="",AE219=""),0,IF(AND(F219="G",Y219=""),-VLOOKUP(AE219,'Tab 7 DüV_A-VF'!A:B,2,FALSE),IF(OR(F219="A",F219="HG"),-VLOOKUP(AE219,'Tab 7 DüV_A-VF'!A:B,2,FALSE),0))))</f>
        <v/>
      </c>
      <c r="AG219" s="538"/>
      <c r="AH219" s="475" t="str">
        <f>IF(OR(F219="",G219=""),"",IF(OR(F219="",G219="",AG219=""),0,IF(AND(F219="G",Y219=""),-VLOOKUP(AG219,'Tab 7 DüV_A-ZF'!A:B,2,FALSE),IF(OR(F219="A",F219="HG"),-VLOOKUP(AG219,'Tab 7 DüV_A-ZF'!A:B,2,FALSE),0))))</f>
        <v/>
      </c>
      <c r="AI219" s="348" t="str">
        <f>IF(OR(F219="",G219=""),"",IF('N-Abschlag org. Düngung'!AJ219="",0,'N-Abschlag org. Düngung'!AJ219))</f>
        <v/>
      </c>
      <c r="AJ219" s="329" t="str">
        <f t="shared" si="41"/>
        <v/>
      </c>
      <c r="AK219" s="409" t="str">
        <f t="shared" si="42"/>
        <v/>
      </c>
      <c r="AL219" s="927" t="str">
        <f t="shared" si="43"/>
        <v/>
      </c>
      <c r="AM219" s="237"/>
      <c r="AN219" s="539" t="str">
        <f t="shared" si="44"/>
        <v/>
      </c>
      <c r="AO219" s="276"/>
      <c r="AP219" s="316"/>
      <c r="AQ219" s="316"/>
      <c r="AR219" s="234"/>
      <c r="AS219" s="234"/>
      <c r="AT219" s="234"/>
      <c r="AU219" s="234"/>
      <c r="AW219" s="235"/>
      <c r="BF219" s="235"/>
      <c r="BN219" s="235"/>
    </row>
    <row r="220" spans="1:66" s="145" customFormat="1">
      <c r="A220" s="283"/>
      <c r="B220" s="216"/>
      <c r="C220" s="287" t="str">
        <f>IF(B220="","",VLOOKUP(B220,Schlagliste!B:D,2,FALSE))</f>
        <v/>
      </c>
      <c r="D220" s="286" t="str">
        <f>IF(B220="","",VLOOKUP(B220,Schlagliste!B:D,3,FALSE))</f>
        <v/>
      </c>
      <c r="E220" s="501" t="str">
        <f>IF(B220="","",VLOOKUP(B220,Schlagliste!B:E,4,FALSE))</f>
        <v/>
      </c>
      <c r="F220" s="236"/>
      <c r="G220" s="217"/>
      <c r="H220" s="477" t="str">
        <f>IF(OR(G220="",F220=""),"",IF(AND(C220="ja",LEFT(G220,5)="ZF n."),0,(IF(F220="G",VLOOKUP(G220,'Tab 4+5 DüV+Abfuhr_G'!A:C,3,FALSE),IF(F220="A",VLOOKUP(G220,'Tab 2+3 DüV_A'!A:C,3,FALSE),VLOOKUP(G220,'H&amp;G LfL'!B:U,9,FALSE))))))</f>
        <v/>
      </c>
      <c r="I220" s="243" t="str">
        <f>IF(OR(F220="",G220=""),"",IF(F220="G",VLOOKUP(G220,'Tab 4+5 DüV+Abfuhr_G'!A:D,4,FALSE),IF(F220="A",VLOOKUP(G220,'Tab 2+3 DüV_A'!A:D,4,FALSE),VLOOKUP(G220,'H&amp;G LfL'!B:U,10,FALSE))))</f>
        <v/>
      </c>
      <c r="J220" s="341" t="str">
        <f>IF(OR(F220="",G220=""),"",IF(F220="G",VLOOKUP(G220,'Tab 4+5 DüV+Abfuhr_G'!A:B,2,FALSE),IF(F220="A",VLOOKUP(G220,'Tab 2+3 DüV_A'!A:B,2,FALSE),VLOOKUP(G220,'H&amp;G LfL'!B:X,2,FALSE))))</f>
        <v/>
      </c>
      <c r="K220" s="237"/>
      <c r="L220" s="918" t="str">
        <f t="shared" si="36"/>
        <v/>
      </c>
      <c r="M220" s="919" t="str">
        <f t="shared" si="37"/>
        <v/>
      </c>
      <c r="N220" s="919" t="str">
        <f>IF(OR(F220="",G220=""),"",IF(OR(F220="G",F220="HG"),"",IF(F220="A",VLOOKUP(G220,'Tab 2+3 DüV_A'!A:H,6,FALSE),VLOOKUP(G220,'H&amp;G LfL'!B:U,13,FALSE))))</f>
        <v/>
      </c>
      <c r="O220" s="919" t="str">
        <f>IF(OR(F220="",G220=""),"",IF(F220="G",VLOOKUP(G220,'Tab 4+5 DüV+Abfuhr_G'!A:J,8,FALSE),IF(F220="HG",VLOOKUP(G220,'H&amp;G LfL'!B:U,14,FALSE),"")))</f>
        <v/>
      </c>
      <c r="P220" s="919" t="str">
        <f>IF(OR(F220="",G220=""),"",IF(F220="G",VLOOKUP(G220,'Tab 4+5 DüV+Abfuhr_G'!A:J,9,FALSE),IF(F220="A",VLOOKUP(G220,'Tab 2+3 DüV_A'!A:H,7,FALSE),VLOOKUP(G220,'H&amp;G LfL'!B:U,15,FALSE))))</f>
        <v/>
      </c>
      <c r="Q220" s="921" t="str">
        <f>IF(OR(F220="",G220=""),"",IF(F220="G",VLOOKUP(G220,'Tab 4+5 DüV+Abfuhr_G'!A:J,10,FALSE),IF(F220="A",VLOOKUP(G220,'Tab 2+3 DüV_A'!A:H,8,FALSE),VLOOKUP(G220,'H&amp;G LfL'!B:U,16,FALSE))))</f>
        <v/>
      </c>
      <c r="R220" s="382" t="str">
        <f t="shared" si="38"/>
        <v/>
      </c>
      <c r="S220" s="342"/>
      <c r="T220" s="472" t="str">
        <f>IF(OR(F220="",G220=""),"",IF(OR(S220="",S220="nein",F220="A",F220="HG"),"0",VLOOKUP(S220,Verfrühung!A:B,2,FALSE)))</f>
        <v/>
      </c>
      <c r="U220" s="473" t="str">
        <f>IF(OR(F220="",G220=""),"",IF(F220="G",VLOOKUP(G220,'Tab 4+5 DüV+Abfuhr_G'!A:E,5,FALSE),IF(F220="A",VLOOKUP(G220,'Tab 2+3 DüV_A'!A:L,5,FALSE),VLOOKUP(G220,'H&amp;G LfL'!B:U,11,FALSE))))</f>
        <v/>
      </c>
      <c r="V220" s="349"/>
      <c r="W220" s="245"/>
      <c r="X220" s="343" t="str">
        <f t="shared" si="39"/>
        <v/>
      </c>
      <c r="Y220" s="536"/>
      <c r="Z220" s="481" t="str">
        <f>IF(OR(F220="",G220=""),"",IF(OR(F220="A",F220="HG",Y220=""),"0",-VLOOKUP(Y220,'Tab 4+5 DüV+Abfuhr_G'!A:N,6,FALSE)))</f>
        <v/>
      </c>
      <c r="AA220" s="305"/>
      <c r="AB220" s="304" t="str">
        <f t="shared" si="40"/>
        <v/>
      </c>
      <c r="AC220" s="305"/>
      <c r="AD220" s="481" t="str">
        <f>IF(OR(F220="",G220=""),"",IF(OR(AC220="nein",AC220="",Z220="",AA220="ja",Y220="",F220="A",F220="HG",Y220=""),"0",VLOOKUP(Y220,'Tab 4+5 DüV+Abfuhr_G'!A:G,7,FALSE)))</f>
        <v/>
      </c>
      <c r="AE220" s="541"/>
      <c r="AF220" s="472" t="str">
        <f>IF(OR(F220="",G220=""),"",IF(OR(F220="",G220="",AE220=""),0,IF(AND(F220="G",Y220=""),-VLOOKUP(AE220,'Tab 7 DüV_A-VF'!A:B,2,FALSE),IF(OR(F220="A",F220="HG"),-VLOOKUP(AE220,'Tab 7 DüV_A-VF'!A:B,2,FALSE),0))))</f>
        <v/>
      </c>
      <c r="AG220" s="538"/>
      <c r="AH220" s="475" t="str">
        <f>IF(OR(F220="",G220=""),"",IF(OR(F220="",G220="",AG220=""),0,IF(AND(F220="G",Y220=""),-VLOOKUP(AG220,'Tab 7 DüV_A-ZF'!A:B,2,FALSE),IF(OR(F220="A",F220="HG"),-VLOOKUP(AG220,'Tab 7 DüV_A-ZF'!A:B,2,FALSE),0))))</f>
        <v/>
      </c>
      <c r="AI220" s="348" t="str">
        <f>IF(OR(F220="",G220=""),"",IF('N-Abschlag org. Düngung'!AJ220="",0,'N-Abschlag org. Düngung'!AJ220))</f>
        <v/>
      </c>
      <c r="AJ220" s="329" t="str">
        <f t="shared" si="41"/>
        <v/>
      </c>
      <c r="AK220" s="409" t="str">
        <f t="shared" si="42"/>
        <v/>
      </c>
      <c r="AL220" s="927" t="str">
        <f t="shared" si="43"/>
        <v/>
      </c>
      <c r="AM220" s="237"/>
      <c r="AN220" s="539" t="str">
        <f t="shared" si="44"/>
        <v/>
      </c>
      <c r="AO220" s="276"/>
      <c r="AP220" s="316"/>
      <c r="AQ220" s="316"/>
      <c r="AR220" s="234"/>
      <c r="AS220" s="234"/>
      <c r="AT220" s="234"/>
      <c r="AU220" s="234"/>
      <c r="AW220" s="235"/>
      <c r="BF220" s="235"/>
      <c r="BN220" s="235"/>
    </row>
    <row r="221" spans="1:66" s="145" customFormat="1">
      <c r="A221" s="283"/>
      <c r="B221" s="216"/>
      <c r="C221" s="287" t="str">
        <f>IF(B221="","",VLOOKUP(B221,Schlagliste!B:D,2,FALSE))</f>
        <v/>
      </c>
      <c r="D221" s="286" t="str">
        <f>IF(B221="","",VLOOKUP(B221,Schlagliste!B:D,3,FALSE))</f>
        <v/>
      </c>
      <c r="E221" s="501" t="str">
        <f>IF(B221="","",VLOOKUP(B221,Schlagliste!B:E,4,FALSE))</f>
        <v/>
      </c>
      <c r="F221" s="236"/>
      <c r="G221" s="217"/>
      <c r="H221" s="477" t="str">
        <f>IF(OR(G221="",F221=""),"",IF(AND(C221="ja",LEFT(G221,5)="ZF n."),0,(IF(F221="G",VLOOKUP(G221,'Tab 4+5 DüV+Abfuhr_G'!A:C,3,FALSE),IF(F221="A",VLOOKUP(G221,'Tab 2+3 DüV_A'!A:C,3,FALSE),VLOOKUP(G221,'H&amp;G LfL'!B:U,9,FALSE))))))</f>
        <v/>
      </c>
      <c r="I221" s="243" t="str">
        <f>IF(OR(F221="",G221=""),"",IF(F221="G",VLOOKUP(G221,'Tab 4+5 DüV+Abfuhr_G'!A:D,4,FALSE),IF(F221="A",VLOOKUP(G221,'Tab 2+3 DüV_A'!A:D,4,FALSE),VLOOKUP(G221,'H&amp;G LfL'!B:U,10,FALSE))))</f>
        <v/>
      </c>
      <c r="J221" s="341" t="str">
        <f>IF(OR(F221="",G221=""),"",IF(F221="G",VLOOKUP(G221,'Tab 4+5 DüV+Abfuhr_G'!A:B,2,FALSE),IF(F221="A",VLOOKUP(G221,'Tab 2+3 DüV_A'!A:B,2,FALSE),VLOOKUP(G221,'H&amp;G LfL'!B:X,2,FALSE))))</f>
        <v/>
      </c>
      <c r="K221" s="237"/>
      <c r="L221" s="918" t="str">
        <f t="shared" si="36"/>
        <v/>
      </c>
      <c r="M221" s="919" t="str">
        <f t="shared" si="37"/>
        <v/>
      </c>
      <c r="N221" s="919" t="str">
        <f>IF(OR(F221="",G221=""),"",IF(OR(F221="G",F221="HG"),"",IF(F221="A",VLOOKUP(G221,'Tab 2+3 DüV_A'!A:H,6,FALSE),VLOOKUP(G221,'H&amp;G LfL'!B:U,13,FALSE))))</f>
        <v/>
      </c>
      <c r="O221" s="919" t="str">
        <f>IF(OR(F221="",G221=""),"",IF(F221="G",VLOOKUP(G221,'Tab 4+5 DüV+Abfuhr_G'!A:J,8,FALSE),IF(F221="HG",VLOOKUP(G221,'H&amp;G LfL'!B:U,14,FALSE),"")))</f>
        <v/>
      </c>
      <c r="P221" s="919" t="str">
        <f>IF(OR(F221="",G221=""),"",IF(F221="G",VLOOKUP(G221,'Tab 4+5 DüV+Abfuhr_G'!A:J,9,FALSE),IF(F221="A",VLOOKUP(G221,'Tab 2+3 DüV_A'!A:H,7,FALSE),VLOOKUP(G221,'H&amp;G LfL'!B:U,15,FALSE))))</f>
        <v/>
      </c>
      <c r="Q221" s="921" t="str">
        <f>IF(OR(F221="",G221=""),"",IF(F221="G",VLOOKUP(G221,'Tab 4+5 DüV+Abfuhr_G'!A:J,10,FALSE),IF(F221="A",VLOOKUP(G221,'Tab 2+3 DüV_A'!A:H,8,FALSE),VLOOKUP(G221,'H&amp;G LfL'!B:U,16,FALSE))))</f>
        <v/>
      </c>
      <c r="R221" s="382" t="str">
        <f t="shared" si="38"/>
        <v/>
      </c>
      <c r="S221" s="342"/>
      <c r="T221" s="472" t="str">
        <f>IF(OR(F221="",G221=""),"",IF(OR(S221="",S221="nein",F221="A",F221="HG"),"0",VLOOKUP(S221,Verfrühung!A:B,2,FALSE)))</f>
        <v/>
      </c>
      <c r="U221" s="473" t="str">
        <f>IF(OR(F221="",G221=""),"",IF(F221="G",VLOOKUP(G221,'Tab 4+5 DüV+Abfuhr_G'!A:E,5,FALSE),IF(F221="A",VLOOKUP(G221,'Tab 2+3 DüV_A'!A:L,5,FALSE),VLOOKUP(G221,'H&amp;G LfL'!B:U,11,FALSE))))</f>
        <v/>
      </c>
      <c r="V221" s="349"/>
      <c r="W221" s="245"/>
      <c r="X221" s="343" t="str">
        <f t="shared" si="39"/>
        <v/>
      </c>
      <c r="Y221" s="536"/>
      <c r="Z221" s="481" t="str">
        <f>IF(OR(F221="",G221=""),"",IF(OR(F221="A",F221="HG",Y221=""),"0",-VLOOKUP(Y221,'Tab 4+5 DüV+Abfuhr_G'!A:N,6,FALSE)))</f>
        <v/>
      </c>
      <c r="AA221" s="305"/>
      <c r="AB221" s="304" t="str">
        <f t="shared" si="40"/>
        <v/>
      </c>
      <c r="AC221" s="305"/>
      <c r="AD221" s="481" t="str">
        <f>IF(OR(F221="",G221=""),"",IF(OR(AC221="nein",AC221="",Z221="",AA221="ja",Y221="",F221="A",F221="HG",Y221=""),"0",VLOOKUP(Y221,'Tab 4+5 DüV+Abfuhr_G'!A:G,7,FALSE)))</f>
        <v/>
      </c>
      <c r="AE221" s="541"/>
      <c r="AF221" s="472" t="str">
        <f>IF(OR(F221="",G221=""),"",IF(OR(F221="",G221="",AE221=""),0,IF(AND(F221="G",Y221=""),-VLOOKUP(AE221,'Tab 7 DüV_A-VF'!A:B,2,FALSE),IF(OR(F221="A",F221="HG"),-VLOOKUP(AE221,'Tab 7 DüV_A-VF'!A:B,2,FALSE),0))))</f>
        <v/>
      </c>
      <c r="AG221" s="538"/>
      <c r="AH221" s="475" t="str">
        <f>IF(OR(F221="",G221=""),"",IF(OR(F221="",G221="",AG221=""),0,IF(AND(F221="G",Y221=""),-VLOOKUP(AG221,'Tab 7 DüV_A-ZF'!A:B,2,FALSE),IF(OR(F221="A",F221="HG"),-VLOOKUP(AG221,'Tab 7 DüV_A-ZF'!A:B,2,FALSE),0))))</f>
        <v/>
      </c>
      <c r="AI221" s="348" t="str">
        <f>IF(OR(F221="",G221=""),"",IF('N-Abschlag org. Düngung'!AJ221="",0,'N-Abschlag org. Düngung'!AJ221))</f>
        <v/>
      </c>
      <c r="AJ221" s="329" t="str">
        <f t="shared" si="41"/>
        <v/>
      </c>
      <c r="AK221" s="409" t="str">
        <f t="shared" si="42"/>
        <v/>
      </c>
      <c r="AL221" s="927" t="str">
        <f t="shared" si="43"/>
        <v/>
      </c>
      <c r="AM221" s="237"/>
      <c r="AN221" s="539" t="str">
        <f t="shared" si="44"/>
        <v/>
      </c>
      <c r="AO221" s="276"/>
      <c r="AP221" s="316"/>
      <c r="AQ221" s="316"/>
      <c r="AR221" s="234"/>
      <c r="AS221" s="234"/>
      <c r="AT221" s="234"/>
      <c r="AU221" s="234"/>
      <c r="AW221" s="235"/>
      <c r="BF221" s="235"/>
      <c r="BN221" s="235"/>
    </row>
    <row r="222" spans="1:66" s="145" customFormat="1">
      <c r="A222" s="283"/>
      <c r="B222" s="216"/>
      <c r="C222" s="287" t="str">
        <f>IF(B222="","",VLOOKUP(B222,Schlagliste!B:D,2,FALSE))</f>
        <v/>
      </c>
      <c r="D222" s="286" t="str">
        <f>IF(B222="","",VLOOKUP(B222,Schlagliste!B:D,3,FALSE))</f>
        <v/>
      </c>
      <c r="E222" s="501" t="str">
        <f>IF(B222="","",VLOOKUP(B222,Schlagliste!B:E,4,FALSE))</f>
        <v/>
      </c>
      <c r="F222" s="236"/>
      <c r="G222" s="217"/>
      <c r="H222" s="477" t="str">
        <f>IF(OR(G222="",F222=""),"",IF(AND(C222="ja",LEFT(G222,5)="ZF n."),0,(IF(F222="G",VLOOKUP(G222,'Tab 4+5 DüV+Abfuhr_G'!A:C,3,FALSE),IF(F222="A",VLOOKUP(G222,'Tab 2+3 DüV_A'!A:C,3,FALSE),VLOOKUP(G222,'H&amp;G LfL'!B:U,9,FALSE))))))</f>
        <v/>
      </c>
      <c r="I222" s="243" t="str">
        <f>IF(OR(F222="",G222=""),"",IF(F222="G",VLOOKUP(G222,'Tab 4+5 DüV+Abfuhr_G'!A:D,4,FALSE),IF(F222="A",VLOOKUP(G222,'Tab 2+3 DüV_A'!A:D,4,FALSE),VLOOKUP(G222,'H&amp;G LfL'!B:U,10,FALSE))))</f>
        <v/>
      </c>
      <c r="J222" s="341" t="str">
        <f>IF(OR(F222="",G222=""),"",IF(F222="G",VLOOKUP(G222,'Tab 4+5 DüV+Abfuhr_G'!A:B,2,FALSE),IF(F222="A",VLOOKUP(G222,'Tab 2+3 DüV_A'!A:B,2,FALSE),VLOOKUP(G222,'H&amp;G LfL'!B:X,2,FALSE))))</f>
        <v/>
      </c>
      <c r="K222" s="237"/>
      <c r="L222" s="918" t="str">
        <f t="shared" si="36"/>
        <v/>
      </c>
      <c r="M222" s="919" t="str">
        <f t="shared" si="37"/>
        <v/>
      </c>
      <c r="N222" s="919" t="str">
        <f>IF(OR(F222="",G222=""),"",IF(OR(F222="G",F222="HG"),"",IF(F222="A",VLOOKUP(G222,'Tab 2+3 DüV_A'!A:H,6,FALSE),VLOOKUP(G222,'H&amp;G LfL'!B:U,13,FALSE))))</f>
        <v/>
      </c>
      <c r="O222" s="919" t="str">
        <f>IF(OR(F222="",G222=""),"",IF(F222="G",VLOOKUP(G222,'Tab 4+5 DüV+Abfuhr_G'!A:J,8,FALSE),IF(F222="HG",VLOOKUP(G222,'H&amp;G LfL'!B:U,14,FALSE),"")))</f>
        <v/>
      </c>
      <c r="P222" s="919" t="str">
        <f>IF(OR(F222="",G222=""),"",IF(F222="G",VLOOKUP(G222,'Tab 4+5 DüV+Abfuhr_G'!A:J,9,FALSE),IF(F222="A",VLOOKUP(G222,'Tab 2+3 DüV_A'!A:H,7,FALSE),VLOOKUP(G222,'H&amp;G LfL'!B:U,15,FALSE))))</f>
        <v/>
      </c>
      <c r="Q222" s="921" t="str">
        <f>IF(OR(F222="",G222=""),"",IF(F222="G",VLOOKUP(G222,'Tab 4+5 DüV+Abfuhr_G'!A:J,10,FALSE),IF(F222="A",VLOOKUP(G222,'Tab 2+3 DüV_A'!A:H,8,FALSE),VLOOKUP(G222,'H&amp;G LfL'!B:U,16,FALSE))))</f>
        <v/>
      </c>
      <c r="R222" s="382" t="str">
        <f t="shared" si="38"/>
        <v/>
      </c>
      <c r="S222" s="342"/>
      <c r="T222" s="472" t="str">
        <f>IF(OR(F222="",G222=""),"",IF(OR(S222="",S222="nein",F222="A",F222="HG"),"0",VLOOKUP(S222,Verfrühung!A:B,2,FALSE)))</f>
        <v/>
      </c>
      <c r="U222" s="473" t="str">
        <f>IF(OR(F222="",G222=""),"",IF(F222="G",VLOOKUP(G222,'Tab 4+5 DüV+Abfuhr_G'!A:E,5,FALSE),IF(F222="A",VLOOKUP(G222,'Tab 2+3 DüV_A'!A:L,5,FALSE),VLOOKUP(G222,'H&amp;G LfL'!B:U,11,FALSE))))</f>
        <v/>
      </c>
      <c r="V222" s="349"/>
      <c r="W222" s="245"/>
      <c r="X222" s="343" t="str">
        <f t="shared" si="39"/>
        <v/>
      </c>
      <c r="Y222" s="536"/>
      <c r="Z222" s="481" t="str">
        <f>IF(OR(F222="",G222=""),"",IF(OR(F222="A",F222="HG",Y222=""),"0",-VLOOKUP(Y222,'Tab 4+5 DüV+Abfuhr_G'!A:N,6,FALSE)))</f>
        <v/>
      </c>
      <c r="AA222" s="305"/>
      <c r="AB222" s="304" t="str">
        <f t="shared" si="40"/>
        <v/>
      </c>
      <c r="AC222" s="305"/>
      <c r="AD222" s="481" t="str">
        <f>IF(OR(F222="",G222=""),"",IF(OR(AC222="nein",AC222="",Z222="",AA222="ja",Y222="",F222="A",F222="HG",Y222=""),"0",VLOOKUP(Y222,'Tab 4+5 DüV+Abfuhr_G'!A:G,7,FALSE)))</f>
        <v/>
      </c>
      <c r="AE222" s="541"/>
      <c r="AF222" s="472" t="str">
        <f>IF(OR(F222="",G222=""),"",IF(OR(F222="",G222="",AE222=""),0,IF(AND(F222="G",Y222=""),-VLOOKUP(AE222,'Tab 7 DüV_A-VF'!A:B,2,FALSE),IF(OR(F222="A",F222="HG"),-VLOOKUP(AE222,'Tab 7 DüV_A-VF'!A:B,2,FALSE),0))))</f>
        <v/>
      </c>
      <c r="AG222" s="538"/>
      <c r="AH222" s="475" t="str">
        <f>IF(OR(F222="",G222=""),"",IF(OR(F222="",G222="",AG222=""),0,IF(AND(F222="G",Y222=""),-VLOOKUP(AG222,'Tab 7 DüV_A-ZF'!A:B,2,FALSE),IF(OR(F222="A",F222="HG"),-VLOOKUP(AG222,'Tab 7 DüV_A-ZF'!A:B,2,FALSE),0))))</f>
        <v/>
      </c>
      <c r="AI222" s="348" t="str">
        <f>IF(OR(F222="",G222=""),"",IF('N-Abschlag org. Düngung'!AJ222="",0,'N-Abschlag org. Düngung'!AJ222))</f>
        <v/>
      </c>
      <c r="AJ222" s="329" t="str">
        <f t="shared" si="41"/>
        <v/>
      </c>
      <c r="AK222" s="409" t="str">
        <f t="shared" si="42"/>
        <v/>
      </c>
      <c r="AL222" s="927" t="str">
        <f t="shared" si="43"/>
        <v/>
      </c>
      <c r="AM222" s="237"/>
      <c r="AN222" s="539" t="str">
        <f t="shared" si="44"/>
        <v/>
      </c>
      <c r="AO222" s="276"/>
      <c r="AP222" s="316"/>
      <c r="AQ222" s="316"/>
      <c r="AR222" s="234"/>
      <c r="AS222" s="234"/>
      <c r="AT222" s="234"/>
      <c r="AU222" s="234"/>
      <c r="AW222" s="235"/>
      <c r="BF222" s="235"/>
      <c r="BN222" s="235"/>
    </row>
    <row r="223" spans="1:66" s="145" customFormat="1">
      <c r="A223" s="283"/>
      <c r="B223" s="216"/>
      <c r="C223" s="287" t="str">
        <f>IF(B223="","",VLOOKUP(B223,Schlagliste!B:D,2,FALSE))</f>
        <v/>
      </c>
      <c r="D223" s="286" t="str">
        <f>IF(B223="","",VLOOKUP(B223,Schlagliste!B:D,3,FALSE))</f>
        <v/>
      </c>
      <c r="E223" s="501" t="str">
        <f>IF(B223="","",VLOOKUP(B223,Schlagliste!B:E,4,FALSE))</f>
        <v/>
      </c>
      <c r="F223" s="236"/>
      <c r="G223" s="217"/>
      <c r="H223" s="477" t="str">
        <f>IF(OR(G223="",F223=""),"",IF(AND(C223="ja",LEFT(G223,5)="ZF n."),0,(IF(F223="G",VLOOKUP(G223,'Tab 4+5 DüV+Abfuhr_G'!A:C,3,FALSE),IF(F223="A",VLOOKUP(G223,'Tab 2+3 DüV_A'!A:C,3,FALSE),VLOOKUP(G223,'H&amp;G LfL'!B:U,9,FALSE))))))</f>
        <v/>
      </c>
      <c r="I223" s="243" t="str">
        <f>IF(OR(F223="",G223=""),"",IF(F223="G",VLOOKUP(G223,'Tab 4+5 DüV+Abfuhr_G'!A:D,4,FALSE),IF(F223="A",VLOOKUP(G223,'Tab 2+3 DüV_A'!A:D,4,FALSE),VLOOKUP(G223,'H&amp;G LfL'!B:U,10,FALSE))))</f>
        <v/>
      </c>
      <c r="J223" s="341" t="str">
        <f>IF(OR(F223="",G223=""),"",IF(F223="G",VLOOKUP(G223,'Tab 4+5 DüV+Abfuhr_G'!A:B,2,FALSE),IF(F223="A",VLOOKUP(G223,'Tab 2+3 DüV_A'!A:B,2,FALSE),VLOOKUP(G223,'H&amp;G LfL'!B:X,2,FALSE))))</f>
        <v/>
      </c>
      <c r="K223" s="237"/>
      <c r="L223" s="918" t="str">
        <f t="shared" si="36"/>
        <v/>
      </c>
      <c r="M223" s="919" t="str">
        <f t="shared" si="37"/>
        <v/>
      </c>
      <c r="N223" s="919" t="str">
        <f>IF(OR(F223="",G223=""),"",IF(OR(F223="G",F223="HG"),"",IF(F223="A",VLOOKUP(G223,'Tab 2+3 DüV_A'!A:H,6,FALSE),VLOOKUP(G223,'H&amp;G LfL'!B:U,13,FALSE))))</f>
        <v/>
      </c>
      <c r="O223" s="919" t="str">
        <f>IF(OR(F223="",G223=""),"",IF(F223="G",VLOOKUP(G223,'Tab 4+5 DüV+Abfuhr_G'!A:J,8,FALSE),IF(F223="HG",VLOOKUP(G223,'H&amp;G LfL'!B:U,14,FALSE),"")))</f>
        <v/>
      </c>
      <c r="P223" s="919" t="str">
        <f>IF(OR(F223="",G223=""),"",IF(F223="G",VLOOKUP(G223,'Tab 4+5 DüV+Abfuhr_G'!A:J,9,FALSE),IF(F223="A",VLOOKUP(G223,'Tab 2+3 DüV_A'!A:H,7,FALSE),VLOOKUP(G223,'H&amp;G LfL'!B:U,15,FALSE))))</f>
        <v/>
      </c>
      <c r="Q223" s="921" t="str">
        <f>IF(OR(F223="",G223=""),"",IF(F223="G",VLOOKUP(G223,'Tab 4+5 DüV+Abfuhr_G'!A:J,10,FALSE),IF(F223="A",VLOOKUP(G223,'Tab 2+3 DüV_A'!A:H,8,FALSE),VLOOKUP(G223,'H&amp;G LfL'!B:U,16,FALSE))))</f>
        <v/>
      </c>
      <c r="R223" s="382" t="str">
        <f t="shared" si="38"/>
        <v/>
      </c>
      <c r="S223" s="342"/>
      <c r="T223" s="472" t="str">
        <f>IF(OR(F223="",G223=""),"",IF(OR(S223="",S223="nein",F223="A",F223="HG"),"0",VLOOKUP(S223,Verfrühung!A:B,2,FALSE)))</f>
        <v/>
      </c>
      <c r="U223" s="473" t="str">
        <f>IF(OR(F223="",G223=""),"",IF(F223="G",VLOOKUP(G223,'Tab 4+5 DüV+Abfuhr_G'!A:E,5,FALSE),IF(F223="A",VLOOKUP(G223,'Tab 2+3 DüV_A'!A:L,5,FALSE),VLOOKUP(G223,'H&amp;G LfL'!B:U,11,FALSE))))</f>
        <v/>
      </c>
      <c r="V223" s="349"/>
      <c r="W223" s="245"/>
      <c r="X223" s="343" t="str">
        <f t="shared" si="39"/>
        <v/>
      </c>
      <c r="Y223" s="536"/>
      <c r="Z223" s="481" t="str">
        <f>IF(OR(F223="",G223=""),"",IF(OR(F223="A",F223="HG",Y223=""),"0",-VLOOKUP(Y223,'Tab 4+5 DüV+Abfuhr_G'!A:N,6,FALSE)))</f>
        <v/>
      </c>
      <c r="AA223" s="305"/>
      <c r="AB223" s="304" t="str">
        <f t="shared" si="40"/>
        <v/>
      </c>
      <c r="AC223" s="305"/>
      <c r="AD223" s="481" t="str">
        <f>IF(OR(F223="",G223=""),"",IF(OR(AC223="nein",AC223="",Z223="",AA223="ja",Y223="",F223="A",F223="HG",Y223=""),"0",VLOOKUP(Y223,'Tab 4+5 DüV+Abfuhr_G'!A:G,7,FALSE)))</f>
        <v/>
      </c>
      <c r="AE223" s="541"/>
      <c r="AF223" s="472" t="str">
        <f>IF(OR(F223="",G223=""),"",IF(OR(F223="",G223="",AE223=""),0,IF(AND(F223="G",Y223=""),-VLOOKUP(AE223,'Tab 7 DüV_A-VF'!A:B,2,FALSE),IF(OR(F223="A",F223="HG"),-VLOOKUP(AE223,'Tab 7 DüV_A-VF'!A:B,2,FALSE),0))))</f>
        <v/>
      </c>
      <c r="AG223" s="538"/>
      <c r="AH223" s="475" t="str">
        <f>IF(OR(F223="",G223=""),"",IF(OR(F223="",G223="",AG223=""),0,IF(AND(F223="G",Y223=""),-VLOOKUP(AG223,'Tab 7 DüV_A-ZF'!A:B,2,FALSE),IF(OR(F223="A",F223="HG"),-VLOOKUP(AG223,'Tab 7 DüV_A-ZF'!A:B,2,FALSE),0))))</f>
        <v/>
      </c>
      <c r="AI223" s="348" t="str">
        <f>IF(OR(F223="",G223=""),"",IF('N-Abschlag org. Düngung'!AJ223="",0,'N-Abschlag org. Düngung'!AJ223))</f>
        <v/>
      </c>
      <c r="AJ223" s="329" t="str">
        <f t="shared" si="41"/>
        <v/>
      </c>
      <c r="AK223" s="409" t="str">
        <f t="shared" si="42"/>
        <v/>
      </c>
      <c r="AL223" s="927" t="str">
        <f t="shared" si="43"/>
        <v/>
      </c>
      <c r="AM223" s="237"/>
      <c r="AN223" s="539" t="str">
        <f t="shared" si="44"/>
        <v/>
      </c>
      <c r="AO223" s="276"/>
      <c r="AP223" s="316"/>
      <c r="AQ223" s="316"/>
      <c r="AR223" s="234"/>
      <c r="AS223" s="234"/>
      <c r="AT223" s="234"/>
      <c r="AU223" s="234"/>
      <c r="AW223" s="235"/>
      <c r="BF223" s="235"/>
      <c r="BN223" s="235"/>
    </row>
    <row r="224" spans="1:66" s="145" customFormat="1">
      <c r="A224" s="283"/>
      <c r="B224" s="216"/>
      <c r="C224" s="287" t="str">
        <f>IF(B224="","",VLOOKUP(B224,Schlagliste!B:D,2,FALSE))</f>
        <v/>
      </c>
      <c r="D224" s="286" t="str">
        <f>IF(B224="","",VLOOKUP(B224,Schlagliste!B:D,3,FALSE))</f>
        <v/>
      </c>
      <c r="E224" s="501" t="str">
        <f>IF(B224="","",VLOOKUP(B224,Schlagliste!B:E,4,FALSE))</f>
        <v/>
      </c>
      <c r="F224" s="236"/>
      <c r="G224" s="217"/>
      <c r="H224" s="477" t="str">
        <f>IF(OR(G224="",F224=""),"",IF(AND(C224="ja",LEFT(G224,5)="ZF n."),0,(IF(F224="G",VLOOKUP(G224,'Tab 4+5 DüV+Abfuhr_G'!A:C,3,FALSE),IF(F224="A",VLOOKUP(G224,'Tab 2+3 DüV_A'!A:C,3,FALSE),VLOOKUP(G224,'H&amp;G LfL'!B:U,9,FALSE))))))</f>
        <v/>
      </c>
      <c r="I224" s="243" t="str">
        <f>IF(OR(F224="",G224=""),"",IF(F224="G",VLOOKUP(G224,'Tab 4+5 DüV+Abfuhr_G'!A:D,4,FALSE),IF(F224="A",VLOOKUP(G224,'Tab 2+3 DüV_A'!A:D,4,FALSE),VLOOKUP(G224,'H&amp;G LfL'!B:U,10,FALSE))))</f>
        <v/>
      </c>
      <c r="J224" s="341" t="str">
        <f>IF(OR(F224="",G224=""),"",IF(F224="G",VLOOKUP(G224,'Tab 4+5 DüV+Abfuhr_G'!A:B,2,FALSE),IF(F224="A",VLOOKUP(G224,'Tab 2+3 DüV_A'!A:B,2,FALSE),VLOOKUP(G224,'H&amp;G LfL'!B:X,2,FALSE))))</f>
        <v/>
      </c>
      <c r="K224" s="237"/>
      <c r="L224" s="918" t="str">
        <f t="shared" si="36"/>
        <v/>
      </c>
      <c r="M224" s="919" t="str">
        <f t="shared" si="37"/>
        <v/>
      </c>
      <c r="N224" s="919" t="str">
        <f>IF(OR(F224="",G224=""),"",IF(OR(F224="G",F224="HG"),"",IF(F224="A",VLOOKUP(G224,'Tab 2+3 DüV_A'!A:H,6,FALSE),VLOOKUP(G224,'H&amp;G LfL'!B:U,13,FALSE))))</f>
        <v/>
      </c>
      <c r="O224" s="919" t="str">
        <f>IF(OR(F224="",G224=""),"",IF(F224="G",VLOOKUP(G224,'Tab 4+5 DüV+Abfuhr_G'!A:J,8,FALSE),IF(F224="HG",VLOOKUP(G224,'H&amp;G LfL'!B:U,14,FALSE),"")))</f>
        <v/>
      </c>
      <c r="P224" s="919" t="str">
        <f>IF(OR(F224="",G224=""),"",IF(F224="G",VLOOKUP(G224,'Tab 4+5 DüV+Abfuhr_G'!A:J,9,FALSE),IF(F224="A",VLOOKUP(G224,'Tab 2+3 DüV_A'!A:H,7,FALSE),VLOOKUP(G224,'H&amp;G LfL'!B:U,15,FALSE))))</f>
        <v/>
      </c>
      <c r="Q224" s="921" t="str">
        <f>IF(OR(F224="",G224=""),"",IF(F224="G",VLOOKUP(G224,'Tab 4+5 DüV+Abfuhr_G'!A:J,10,FALSE),IF(F224="A",VLOOKUP(G224,'Tab 2+3 DüV_A'!A:H,8,FALSE),VLOOKUP(G224,'H&amp;G LfL'!B:U,16,FALSE))))</f>
        <v/>
      </c>
      <c r="R224" s="382" t="str">
        <f t="shared" si="38"/>
        <v/>
      </c>
      <c r="S224" s="342"/>
      <c r="T224" s="472" t="str">
        <f>IF(OR(F224="",G224=""),"",IF(OR(S224="",S224="nein",F224="A",F224="HG"),"0",VLOOKUP(S224,Verfrühung!A:B,2,FALSE)))</f>
        <v/>
      </c>
      <c r="U224" s="473" t="str">
        <f>IF(OR(F224="",G224=""),"",IF(F224="G",VLOOKUP(G224,'Tab 4+5 DüV+Abfuhr_G'!A:E,5,FALSE),IF(F224="A",VLOOKUP(G224,'Tab 2+3 DüV_A'!A:L,5,FALSE),VLOOKUP(G224,'H&amp;G LfL'!B:U,11,FALSE))))</f>
        <v/>
      </c>
      <c r="V224" s="349"/>
      <c r="W224" s="245"/>
      <c r="X224" s="343" t="str">
        <f t="shared" si="39"/>
        <v/>
      </c>
      <c r="Y224" s="536"/>
      <c r="Z224" s="481" t="str">
        <f>IF(OR(F224="",G224=""),"",IF(OR(F224="A",F224="HG",Y224=""),"0",-VLOOKUP(Y224,'Tab 4+5 DüV+Abfuhr_G'!A:N,6,FALSE)))</f>
        <v/>
      </c>
      <c r="AA224" s="305"/>
      <c r="AB224" s="304" t="str">
        <f t="shared" si="40"/>
        <v/>
      </c>
      <c r="AC224" s="305"/>
      <c r="AD224" s="481" t="str">
        <f>IF(OR(F224="",G224=""),"",IF(OR(AC224="nein",AC224="",Z224="",AA224="ja",Y224="",F224="A",F224="HG",Y224=""),"0",VLOOKUP(Y224,'Tab 4+5 DüV+Abfuhr_G'!A:G,7,FALSE)))</f>
        <v/>
      </c>
      <c r="AE224" s="541"/>
      <c r="AF224" s="472" t="str">
        <f>IF(OR(F224="",G224=""),"",IF(OR(F224="",G224="",AE224=""),0,IF(AND(F224="G",Y224=""),-VLOOKUP(AE224,'Tab 7 DüV_A-VF'!A:B,2,FALSE),IF(OR(F224="A",F224="HG"),-VLOOKUP(AE224,'Tab 7 DüV_A-VF'!A:B,2,FALSE),0))))</f>
        <v/>
      </c>
      <c r="AG224" s="538"/>
      <c r="AH224" s="475" t="str">
        <f>IF(OR(F224="",G224=""),"",IF(OR(F224="",G224="",AG224=""),0,IF(AND(F224="G",Y224=""),-VLOOKUP(AG224,'Tab 7 DüV_A-ZF'!A:B,2,FALSE),IF(OR(F224="A",F224="HG"),-VLOOKUP(AG224,'Tab 7 DüV_A-ZF'!A:B,2,FALSE),0))))</f>
        <v/>
      </c>
      <c r="AI224" s="348" t="str">
        <f>IF(OR(F224="",G224=""),"",IF('N-Abschlag org. Düngung'!AJ224="",0,'N-Abschlag org. Düngung'!AJ224))</f>
        <v/>
      </c>
      <c r="AJ224" s="329" t="str">
        <f t="shared" si="41"/>
        <v/>
      </c>
      <c r="AK224" s="409" t="str">
        <f t="shared" si="42"/>
        <v/>
      </c>
      <c r="AL224" s="927" t="str">
        <f t="shared" si="43"/>
        <v/>
      </c>
      <c r="AM224" s="237"/>
      <c r="AN224" s="539" t="str">
        <f t="shared" si="44"/>
        <v/>
      </c>
      <c r="AO224" s="276"/>
      <c r="AP224" s="316"/>
      <c r="AQ224" s="316"/>
      <c r="AR224" s="234"/>
      <c r="AS224" s="234"/>
      <c r="AT224" s="234"/>
      <c r="AU224" s="234"/>
      <c r="AW224" s="235"/>
      <c r="BF224" s="235"/>
      <c r="BN224" s="235"/>
    </row>
    <row r="225" spans="1:66" s="145" customFormat="1">
      <c r="A225" s="283"/>
      <c r="B225" s="216"/>
      <c r="C225" s="287" t="str">
        <f>IF(B225="","",VLOOKUP(B225,Schlagliste!B:D,2,FALSE))</f>
        <v/>
      </c>
      <c r="D225" s="286" t="str">
        <f>IF(B225="","",VLOOKUP(B225,Schlagliste!B:D,3,FALSE))</f>
        <v/>
      </c>
      <c r="E225" s="501" t="str">
        <f>IF(B225="","",VLOOKUP(B225,Schlagliste!B:E,4,FALSE))</f>
        <v/>
      </c>
      <c r="F225" s="236"/>
      <c r="G225" s="217"/>
      <c r="H225" s="477" t="str">
        <f>IF(OR(G225="",F225=""),"",IF(AND(C225="ja",LEFT(G225,5)="ZF n."),0,(IF(F225="G",VLOOKUP(G225,'Tab 4+5 DüV+Abfuhr_G'!A:C,3,FALSE),IF(F225="A",VLOOKUP(G225,'Tab 2+3 DüV_A'!A:C,3,FALSE),VLOOKUP(G225,'H&amp;G LfL'!B:U,9,FALSE))))))</f>
        <v/>
      </c>
      <c r="I225" s="243" t="str">
        <f>IF(OR(F225="",G225=""),"",IF(F225="G",VLOOKUP(G225,'Tab 4+5 DüV+Abfuhr_G'!A:D,4,FALSE),IF(F225="A",VLOOKUP(G225,'Tab 2+3 DüV_A'!A:D,4,FALSE),VLOOKUP(G225,'H&amp;G LfL'!B:U,10,FALSE))))</f>
        <v/>
      </c>
      <c r="J225" s="341" t="str">
        <f>IF(OR(F225="",G225=""),"",IF(F225="G",VLOOKUP(G225,'Tab 4+5 DüV+Abfuhr_G'!A:B,2,FALSE),IF(F225="A",VLOOKUP(G225,'Tab 2+3 DüV_A'!A:B,2,FALSE),VLOOKUP(G225,'H&amp;G LfL'!B:X,2,FALSE))))</f>
        <v/>
      </c>
      <c r="K225" s="237"/>
      <c r="L225" s="918" t="str">
        <f t="shared" si="36"/>
        <v/>
      </c>
      <c r="M225" s="919" t="str">
        <f t="shared" si="37"/>
        <v/>
      </c>
      <c r="N225" s="919" t="str">
        <f>IF(OR(F225="",G225=""),"",IF(OR(F225="G",F225="HG"),"",IF(F225="A",VLOOKUP(G225,'Tab 2+3 DüV_A'!A:H,6,FALSE),VLOOKUP(G225,'H&amp;G LfL'!B:U,13,FALSE))))</f>
        <v/>
      </c>
      <c r="O225" s="919" t="str">
        <f>IF(OR(F225="",G225=""),"",IF(F225="G",VLOOKUP(G225,'Tab 4+5 DüV+Abfuhr_G'!A:J,8,FALSE),IF(F225="HG",VLOOKUP(G225,'H&amp;G LfL'!B:U,14,FALSE),"")))</f>
        <v/>
      </c>
      <c r="P225" s="919" t="str">
        <f>IF(OR(F225="",G225=""),"",IF(F225="G",VLOOKUP(G225,'Tab 4+5 DüV+Abfuhr_G'!A:J,9,FALSE),IF(F225="A",VLOOKUP(G225,'Tab 2+3 DüV_A'!A:H,7,FALSE),VLOOKUP(G225,'H&amp;G LfL'!B:U,15,FALSE))))</f>
        <v/>
      </c>
      <c r="Q225" s="921" t="str">
        <f>IF(OR(F225="",G225=""),"",IF(F225="G",VLOOKUP(G225,'Tab 4+5 DüV+Abfuhr_G'!A:J,10,FALSE),IF(F225="A",VLOOKUP(G225,'Tab 2+3 DüV_A'!A:H,8,FALSE),VLOOKUP(G225,'H&amp;G LfL'!B:U,16,FALSE))))</f>
        <v/>
      </c>
      <c r="R225" s="382" t="str">
        <f t="shared" si="38"/>
        <v/>
      </c>
      <c r="S225" s="342"/>
      <c r="T225" s="472" t="str">
        <f>IF(OR(F225="",G225=""),"",IF(OR(S225="",S225="nein",F225="A",F225="HG"),"0",VLOOKUP(S225,Verfrühung!A:B,2,FALSE)))</f>
        <v/>
      </c>
      <c r="U225" s="473" t="str">
        <f>IF(OR(F225="",G225=""),"",IF(F225="G",VLOOKUP(G225,'Tab 4+5 DüV+Abfuhr_G'!A:E,5,FALSE),IF(F225="A",VLOOKUP(G225,'Tab 2+3 DüV_A'!A:L,5,FALSE),VLOOKUP(G225,'H&amp;G LfL'!B:U,11,FALSE))))</f>
        <v/>
      </c>
      <c r="V225" s="349"/>
      <c r="W225" s="245"/>
      <c r="X225" s="343" t="str">
        <f t="shared" si="39"/>
        <v/>
      </c>
      <c r="Y225" s="536"/>
      <c r="Z225" s="481" t="str">
        <f>IF(OR(F225="",G225=""),"",IF(OR(F225="A",F225="HG",Y225=""),"0",-VLOOKUP(Y225,'Tab 4+5 DüV+Abfuhr_G'!A:N,6,FALSE)))</f>
        <v/>
      </c>
      <c r="AA225" s="305"/>
      <c r="AB225" s="304" t="str">
        <f t="shared" si="40"/>
        <v/>
      </c>
      <c r="AC225" s="305"/>
      <c r="AD225" s="481" t="str">
        <f>IF(OR(F225="",G225=""),"",IF(OR(AC225="nein",AC225="",Z225="",AA225="ja",Y225="",F225="A",F225="HG",Y225=""),"0",VLOOKUP(Y225,'Tab 4+5 DüV+Abfuhr_G'!A:G,7,FALSE)))</f>
        <v/>
      </c>
      <c r="AE225" s="541"/>
      <c r="AF225" s="472" t="str">
        <f>IF(OR(F225="",G225=""),"",IF(OR(F225="",G225="",AE225=""),0,IF(AND(F225="G",Y225=""),-VLOOKUP(AE225,'Tab 7 DüV_A-VF'!A:B,2,FALSE),IF(OR(F225="A",F225="HG"),-VLOOKUP(AE225,'Tab 7 DüV_A-VF'!A:B,2,FALSE),0))))</f>
        <v/>
      </c>
      <c r="AG225" s="538"/>
      <c r="AH225" s="475" t="str">
        <f>IF(OR(F225="",G225=""),"",IF(OR(F225="",G225="",AG225=""),0,IF(AND(F225="G",Y225=""),-VLOOKUP(AG225,'Tab 7 DüV_A-ZF'!A:B,2,FALSE),IF(OR(F225="A",F225="HG"),-VLOOKUP(AG225,'Tab 7 DüV_A-ZF'!A:B,2,FALSE),0))))</f>
        <v/>
      </c>
      <c r="AI225" s="348" t="str">
        <f>IF(OR(F225="",G225=""),"",IF('N-Abschlag org. Düngung'!AJ225="",0,'N-Abschlag org. Düngung'!AJ225))</f>
        <v/>
      </c>
      <c r="AJ225" s="329" t="str">
        <f t="shared" si="41"/>
        <v/>
      </c>
      <c r="AK225" s="409" t="str">
        <f t="shared" si="42"/>
        <v/>
      </c>
      <c r="AL225" s="927" t="str">
        <f t="shared" si="43"/>
        <v/>
      </c>
      <c r="AM225" s="237"/>
      <c r="AN225" s="539" t="str">
        <f t="shared" si="44"/>
        <v/>
      </c>
      <c r="AO225" s="276"/>
      <c r="AP225" s="316"/>
      <c r="AQ225" s="316"/>
      <c r="AR225" s="234"/>
      <c r="AS225" s="234"/>
      <c r="AT225" s="234"/>
      <c r="AU225" s="234"/>
      <c r="AW225" s="235"/>
      <c r="BF225" s="235"/>
      <c r="BN225" s="235"/>
    </row>
    <row r="226" spans="1:66" s="145" customFormat="1">
      <c r="A226" s="283"/>
      <c r="B226" s="216"/>
      <c r="C226" s="287" t="str">
        <f>IF(B226="","",VLOOKUP(B226,Schlagliste!B:D,2,FALSE))</f>
        <v/>
      </c>
      <c r="D226" s="286" t="str">
        <f>IF(B226="","",VLOOKUP(B226,Schlagliste!B:D,3,FALSE))</f>
        <v/>
      </c>
      <c r="E226" s="501" t="str">
        <f>IF(B226="","",VLOOKUP(B226,Schlagliste!B:E,4,FALSE))</f>
        <v/>
      </c>
      <c r="F226" s="236"/>
      <c r="G226" s="217"/>
      <c r="H226" s="477" t="str">
        <f>IF(OR(G226="",F226=""),"",IF(AND(C226="ja",LEFT(G226,5)="ZF n."),0,(IF(F226="G",VLOOKUP(G226,'Tab 4+5 DüV+Abfuhr_G'!A:C,3,FALSE),IF(F226="A",VLOOKUP(G226,'Tab 2+3 DüV_A'!A:C,3,FALSE),VLOOKUP(G226,'H&amp;G LfL'!B:U,9,FALSE))))))</f>
        <v/>
      </c>
      <c r="I226" s="243" t="str">
        <f>IF(OR(F226="",G226=""),"",IF(F226="G",VLOOKUP(G226,'Tab 4+5 DüV+Abfuhr_G'!A:D,4,FALSE),IF(F226="A",VLOOKUP(G226,'Tab 2+3 DüV_A'!A:D,4,FALSE),VLOOKUP(G226,'H&amp;G LfL'!B:U,10,FALSE))))</f>
        <v/>
      </c>
      <c r="J226" s="341" t="str">
        <f>IF(OR(F226="",G226=""),"",IF(F226="G",VLOOKUP(G226,'Tab 4+5 DüV+Abfuhr_G'!A:B,2,FALSE),IF(F226="A",VLOOKUP(G226,'Tab 2+3 DüV_A'!A:B,2,FALSE),VLOOKUP(G226,'H&amp;G LfL'!B:X,2,FALSE))))</f>
        <v/>
      </c>
      <c r="K226" s="237"/>
      <c r="L226" s="918" t="str">
        <f t="shared" si="36"/>
        <v/>
      </c>
      <c r="M226" s="919" t="str">
        <f t="shared" si="37"/>
        <v/>
      </c>
      <c r="N226" s="919" t="str">
        <f>IF(OR(F226="",G226=""),"",IF(OR(F226="G",F226="HG"),"",IF(F226="A",VLOOKUP(G226,'Tab 2+3 DüV_A'!A:H,6,FALSE),VLOOKUP(G226,'H&amp;G LfL'!B:U,13,FALSE))))</f>
        <v/>
      </c>
      <c r="O226" s="919" t="str">
        <f>IF(OR(F226="",G226=""),"",IF(F226="G",VLOOKUP(G226,'Tab 4+5 DüV+Abfuhr_G'!A:J,8,FALSE),IF(F226="HG",VLOOKUP(G226,'H&amp;G LfL'!B:U,14,FALSE),"")))</f>
        <v/>
      </c>
      <c r="P226" s="919" t="str">
        <f>IF(OR(F226="",G226=""),"",IF(F226="G",VLOOKUP(G226,'Tab 4+5 DüV+Abfuhr_G'!A:J,9,FALSE),IF(F226="A",VLOOKUP(G226,'Tab 2+3 DüV_A'!A:H,7,FALSE),VLOOKUP(G226,'H&amp;G LfL'!B:U,15,FALSE))))</f>
        <v/>
      </c>
      <c r="Q226" s="921" t="str">
        <f>IF(OR(F226="",G226=""),"",IF(F226="G",VLOOKUP(G226,'Tab 4+5 DüV+Abfuhr_G'!A:J,10,FALSE),IF(F226="A",VLOOKUP(G226,'Tab 2+3 DüV_A'!A:H,8,FALSE),VLOOKUP(G226,'H&amp;G LfL'!B:U,16,FALSE))))</f>
        <v/>
      </c>
      <c r="R226" s="382" t="str">
        <f t="shared" si="38"/>
        <v/>
      </c>
      <c r="S226" s="342"/>
      <c r="T226" s="472" t="str">
        <f>IF(OR(F226="",G226=""),"",IF(OR(S226="",S226="nein",F226="A",F226="HG"),"0",VLOOKUP(S226,Verfrühung!A:B,2,FALSE)))</f>
        <v/>
      </c>
      <c r="U226" s="473" t="str">
        <f>IF(OR(F226="",G226=""),"",IF(F226="G",VLOOKUP(G226,'Tab 4+5 DüV+Abfuhr_G'!A:E,5,FALSE),IF(F226="A",VLOOKUP(G226,'Tab 2+3 DüV_A'!A:L,5,FALSE),VLOOKUP(G226,'H&amp;G LfL'!B:U,11,FALSE))))</f>
        <v/>
      </c>
      <c r="V226" s="349"/>
      <c r="W226" s="245"/>
      <c r="X226" s="343" t="str">
        <f t="shared" si="39"/>
        <v/>
      </c>
      <c r="Y226" s="536"/>
      <c r="Z226" s="481" t="str">
        <f>IF(OR(F226="",G226=""),"",IF(OR(F226="A",F226="HG",Y226=""),"0",-VLOOKUP(Y226,'Tab 4+5 DüV+Abfuhr_G'!A:N,6,FALSE)))</f>
        <v/>
      </c>
      <c r="AA226" s="305"/>
      <c r="AB226" s="304" t="str">
        <f t="shared" si="40"/>
        <v/>
      </c>
      <c r="AC226" s="305"/>
      <c r="AD226" s="481" t="str">
        <f>IF(OR(F226="",G226=""),"",IF(OR(AC226="nein",AC226="",Z226="",AA226="ja",Y226="",F226="A",F226="HG",Y226=""),"0",VLOOKUP(Y226,'Tab 4+5 DüV+Abfuhr_G'!A:G,7,FALSE)))</f>
        <v/>
      </c>
      <c r="AE226" s="541"/>
      <c r="AF226" s="472" t="str">
        <f>IF(OR(F226="",G226=""),"",IF(OR(F226="",G226="",AE226=""),0,IF(AND(F226="G",Y226=""),-VLOOKUP(AE226,'Tab 7 DüV_A-VF'!A:B,2,FALSE),IF(OR(F226="A",F226="HG"),-VLOOKUP(AE226,'Tab 7 DüV_A-VF'!A:B,2,FALSE),0))))</f>
        <v/>
      </c>
      <c r="AG226" s="538"/>
      <c r="AH226" s="475" t="str">
        <f>IF(OR(F226="",G226=""),"",IF(OR(F226="",G226="",AG226=""),0,IF(AND(F226="G",Y226=""),-VLOOKUP(AG226,'Tab 7 DüV_A-ZF'!A:B,2,FALSE),IF(OR(F226="A",F226="HG"),-VLOOKUP(AG226,'Tab 7 DüV_A-ZF'!A:B,2,FALSE),0))))</f>
        <v/>
      </c>
      <c r="AI226" s="348" t="str">
        <f>IF(OR(F226="",G226=""),"",IF('N-Abschlag org. Düngung'!AJ226="",0,'N-Abschlag org. Düngung'!AJ226))</f>
        <v/>
      </c>
      <c r="AJ226" s="329" t="str">
        <f t="shared" si="41"/>
        <v/>
      </c>
      <c r="AK226" s="409" t="str">
        <f t="shared" si="42"/>
        <v/>
      </c>
      <c r="AL226" s="927" t="str">
        <f t="shared" si="43"/>
        <v/>
      </c>
      <c r="AM226" s="237"/>
      <c r="AN226" s="539" t="str">
        <f t="shared" si="44"/>
        <v/>
      </c>
      <c r="AO226" s="276"/>
      <c r="AP226" s="316"/>
      <c r="AQ226" s="316"/>
      <c r="AR226" s="234"/>
      <c r="AS226" s="234"/>
      <c r="AT226" s="234"/>
      <c r="AU226" s="234"/>
      <c r="AW226" s="235"/>
      <c r="BF226" s="235"/>
      <c r="BN226" s="235"/>
    </row>
    <row r="227" spans="1:66" s="145" customFormat="1">
      <c r="A227" s="283"/>
      <c r="B227" s="216"/>
      <c r="C227" s="287" t="str">
        <f>IF(B227="","",VLOOKUP(B227,Schlagliste!B:D,2,FALSE))</f>
        <v/>
      </c>
      <c r="D227" s="286" t="str">
        <f>IF(B227="","",VLOOKUP(B227,Schlagliste!B:D,3,FALSE))</f>
        <v/>
      </c>
      <c r="E227" s="501" t="str">
        <f>IF(B227="","",VLOOKUP(B227,Schlagliste!B:E,4,FALSE))</f>
        <v/>
      </c>
      <c r="F227" s="236"/>
      <c r="G227" s="217"/>
      <c r="H227" s="477" t="str">
        <f>IF(OR(G227="",F227=""),"",IF(AND(C227="ja",LEFT(G227,5)="ZF n."),0,(IF(F227="G",VLOOKUP(G227,'Tab 4+5 DüV+Abfuhr_G'!A:C,3,FALSE),IF(F227="A",VLOOKUP(G227,'Tab 2+3 DüV_A'!A:C,3,FALSE),VLOOKUP(G227,'H&amp;G LfL'!B:U,9,FALSE))))))</f>
        <v/>
      </c>
      <c r="I227" s="243" t="str">
        <f>IF(OR(F227="",G227=""),"",IF(F227="G",VLOOKUP(G227,'Tab 4+5 DüV+Abfuhr_G'!A:D,4,FALSE),IF(F227="A",VLOOKUP(G227,'Tab 2+3 DüV_A'!A:D,4,FALSE),VLOOKUP(G227,'H&amp;G LfL'!B:U,10,FALSE))))</f>
        <v/>
      </c>
      <c r="J227" s="341" t="str">
        <f>IF(OR(F227="",G227=""),"",IF(F227="G",VLOOKUP(G227,'Tab 4+5 DüV+Abfuhr_G'!A:B,2,FALSE),IF(F227="A",VLOOKUP(G227,'Tab 2+3 DüV_A'!A:B,2,FALSE),VLOOKUP(G227,'H&amp;G LfL'!B:X,2,FALSE))))</f>
        <v/>
      </c>
      <c r="K227" s="237"/>
      <c r="L227" s="918" t="str">
        <f t="shared" si="36"/>
        <v/>
      </c>
      <c r="M227" s="919" t="str">
        <f t="shared" si="37"/>
        <v/>
      </c>
      <c r="N227" s="919" t="str">
        <f>IF(OR(F227="",G227=""),"",IF(OR(F227="G",F227="HG"),"",IF(F227="A",VLOOKUP(G227,'Tab 2+3 DüV_A'!A:H,6,FALSE),VLOOKUP(G227,'H&amp;G LfL'!B:U,13,FALSE))))</f>
        <v/>
      </c>
      <c r="O227" s="919" t="str">
        <f>IF(OR(F227="",G227=""),"",IF(F227="G",VLOOKUP(G227,'Tab 4+5 DüV+Abfuhr_G'!A:J,8,FALSE),IF(F227="HG",VLOOKUP(G227,'H&amp;G LfL'!B:U,14,FALSE),"")))</f>
        <v/>
      </c>
      <c r="P227" s="919" t="str">
        <f>IF(OR(F227="",G227=""),"",IF(F227="G",VLOOKUP(G227,'Tab 4+5 DüV+Abfuhr_G'!A:J,9,FALSE),IF(F227="A",VLOOKUP(G227,'Tab 2+3 DüV_A'!A:H,7,FALSE),VLOOKUP(G227,'H&amp;G LfL'!B:U,15,FALSE))))</f>
        <v/>
      </c>
      <c r="Q227" s="921" t="str">
        <f>IF(OR(F227="",G227=""),"",IF(F227="G",VLOOKUP(G227,'Tab 4+5 DüV+Abfuhr_G'!A:J,10,FALSE),IF(F227="A",VLOOKUP(G227,'Tab 2+3 DüV_A'!A:H,8,FALSE),VLOOKUP(G227,'H&amp;G LfL'!B:U,16,FALSE))))</f>
        <v/>
      </c>
      <c r="R227" s="382" t="str">
        <f t="shared" si="38"/>
        <v/>
      </c>
      <c r="S227" s="342"/>
      <c r="T227" s="472" t="str">
        <f>IF(OR(F227="",G227=""),"",IF(OR(S227="",S227="nein",F227="A",F227="HG"),"0",VLOOKUP(S227,Verfrühung!A:B,2,FALSE)))</f>
        <v/>
      </c>
      <c r="U227" s="473" t="str">
        <f>IF(OR(F227="",G227=""),"",IF(F227="G",VLOOKUP(G227,'Tab 4+5 DüV+Abfuhr_G'!A:E,5,FALSE),IF(F227="A",VLOOKUP(G227,'Tab 2+3 DüV_A'!A:L,5,FALSE),VLOOKUP(G227,'H&amp;G LfL'!B:U,11,FALSE))))</f>
        <v/>
      </c>
      <c r="V227" s="349"/>
      <c r="W227" s="245"/>
      <c r="X227" s="343" t="str">
        <f t="shared" si="39"/>
        <v/>
      </c>
      <c r="Y227" s="536"/>
      <c r="Z227" s="481" t="str">
        <f>IF(OR(F227="",G227=""),"",IF(OR(F227="A",F227="HG",Y227=""),"0",-VLOOKUP(Y227,'Tab 4+5 DüV+Abfuhr_G'!A:N,6,FALSE)))</f>
        <v/>
      </c>
      <c r="AA227" s="305"/>
      <c r="AB227" s="304" t="str">
        <f t="shared" si="40"/>
        <v/>
      </c>
      <c r="AC227" s="305"/>
      <c r="AD227" s="481" t="str">
        <f>IF(OR(F227="",G227=""),"",IF(OR(AC227="nein",AC227="",Z227="",AA227="ja",Y227="",F227="A",F227="HG",Y227=""),"0",VLOOKUP(Y227,'Tab 4+5 DüV+Abfuhr_G'!A:G,7,FALSE)))</f>
        <v/>
      </c>
      <c r="AE227" s="541"/>
      <c r="AF227" s="472" t="str">
        <f>IF(OR(F227="",G227=""),"",IF(OR(F227="",G227="",AE227=""),0,IF(AND(F227="G",Y227=""),-VLOOKUP(AE227,'Tab 7 DüV_A-VF'!A:B,2,FALSE),IF(OR(F227="A",F227="HG"),-VLOOKUP(AE227,'Tab 7 DüV_A-VF'!A:B,2,FALSE),0))))</f>
        <v/>
      </c>
      <c r="AG227" s="538"/>
      <c r="AH227" s="475" t="str">
        <f>IF(OR(F227="",G227=""),"",IF(OR(F227="",G227="",AG227=""),0,IF(AND(F227="G",Y227=""),-VLOOKUP(AG227,'Tab 7 DüV_A-ZF'!A:B,2,FALSE),IF(OR(F227="A",F227="HG"),-VLOOKUP(AG227,'Tab 7 DüV_A-ZF'!A:B,2,FALSE),0))))</f>
        <v/>
      </c>
      <c r="AI227" s="348" t="str">
        <f>IF(OR(F227="",G227=""),"",IF('N-Abschlag org. Düngung'!AJ227="",0,'N-Abschlag org. Düngung'!AJ227))</f>
        <v/>
      </c>
      <c r="AJ227" s="329" t="str">
        <f t="shared" si="41"/>
        <v/>
      </c>
      <c r="AK227" s="409" t="str">
        <f t="shared" si="42"/>
        <v/>
      </c>
      <c r="AL227" s="927" t="str">
        <f t="shared" si="43"/>
        <v/>
      </c>
      <c r="AM227" s="237"/>
      <c r="AN227" s="539" t="str">
        <f t="shared" si="44"/>
        <v/>
      </c>
      <c r="AO227" s="276"/>
      <c r="AP227" s="316"/>
      <c r="AQ227" s="316"/>
      <c r="AR227" s="234"/>
      <c r="AS227" s="234"/>
      <c r="AT227" s="234"/>
      <c r="AU227" s="234"/>
      <c r="AW227" s="235"/>
      <c r="BF227" s="235"/>
      <c r="BN227" s="235"/>
    </row>
    <row r="228" spans="1:66" s="145" customFormat="1">
      <c r="A228" s="283"/>
      <c r="B228" s="216"/>
      <c r="C228" s="287" t="str">
        <f>IF(B228="","",VLOOKUP(B228,Schlagliste!B:D,2,FALSE))</f>
        <v/>
      </c>
      <c r="D228" s="286" t="str">
        <f>IF(B228="","",VLOOKUP(B228,Schlagliste!B:D,3,FALSE))</f>
        <v/>
      </c>
      <c r="E228" s="501" t="str">
        <f>IF(B228="","",VLOOKUP(B228,Schlagliste!B:E,4,FALSE))</f>
        <v/>
      </c>
      <c r="F228" s="236"/>
      <c r="G228" s="217"/>
      <c r="H228" s="477" t="str">
        <f>IF(OR(G228="",F228=""),"",IF(AND(C228="ja",LEFT(G228,5)="ZF n."),0,(IF(F228="G",VLOOKUP(G228,'Tab 4+5 DüV+Abfuhr_G'!A:C,3,FALSE),IF(F228="A",VLOOKUP(G228,'Tab 2+3 DüV_A'!A:C,3,FALSE),VLOOKUP(G228,'H&amp;G LfL'!B:U,9,FALSE))))))</f>
        <v/>
      </c>
      <c r="I228" s="243" t="str">
        <f>IF(OR(F228="",G228=""),"",IF(F228="G",VLOOKUP(G228,'Tab 4+5 DüV+Abfuhr_G'!A:D,4,FALSE),IF(F228="A",VLOOKUP(G228,'Tab 2+3 DüV_A'!A:D,4,FALSE),VLOOKUP(G228,'H&amp;G LfL'!B:U,10,FALSE))))</f>
        <v/>
      </c>
      <c r="J228" s="341" t="str">
        <f>IF(OR(F228="",G228=""),"",IF(F228="G",VLOOKUP(G228,'Tab 4+5 DüV+Abfuhr_G'!A:B,2,FALSE),IF(F228="A",VLOOKUP(G228,'Tab 2+3 DüV_A'!A:B,2,FALSE),VLOOKUP(G228,'H&amp;G LfL'!B:X,2,FALSE))))</f>
        <v/>
      </c>
      <c r="K228" s="237"/>
      <c r="L228" s="918" t="str">
        <f t="shared" si="36"/>
        <v/>
      </c>
      <c r="M228" s="919" t="str">
        <f t="shared" si="37"/>
        <v/>
      </c>
      <c r="N228" s="919" t="str">
        <f>IF(OR(F228="",G228=""),"",IF(OR(F228="G",F228="HG"),"",IF(F228="A",VLOOKUP(G228,'Tab 2+3 DüV_A'!A:H,6,FALSE),VLOOKUP(G228,'H&amp;G LfL'!B:U,13,FALSE))))</f>
        <v/>
      </c>
      <c r="O228" s="919" t="str">
        <f>IF(OR(F228="",G228=""),"",IF(F228="G",VLOOKUP(G228,'Tab 4+5 DüV+Abfuhr_G'!A:J,8,FALSE),IF(F228="HG",VLOOKUP(G228,'H&amp;G LfL'!B:U,14,FALSE),"")))</f>
        <v/>
      </c>
      <c r="P228" s="919" t="str">
        <f>IF(OR(F228="",G228=""),"",IF(F228="G",VLOOKUP(G228,'Tab 4+5 DüV+Abfuhr_G'!A:J,9,FALSE),IF(F228="A",VLOOKUP(G228,'Tab 2+3 DüV_A'!A:H,7,FALSE),VLOOKUP(G228,'H&amp;G LfL'!B:U,15,FALSE))))</f>
        <v/>
      </c>
      <c r="Q228" s="921" t="str">
        <f>IF(OR(F228="",G228=""),"",IF(F228="G",VLOOKUP(G228,'Tab 4+5 DüV+Abfuhr_G'!A:J,10,FALSE),IF(F228="A",VLOOKUP(G228,'Tab 2+3 DüV_A'!A:H,8,FALSE),VLOOKUP(G228,'H&amp;G LfL'!B:U,16,FALSE))))</f>
        <v/>
      </c>
      <c r="R228" s="382" t="str">
        <f t="shared" si="38"/>
        <v/>
      </c>
      <c r="S228" s="342"/>
      <c r="T228" s="472" t="str">
        <f>IF(OR(F228="",G228=""),"",IF(OR(S228="",S228="nein",F228="A",F228="HG"),"0",VLOOKUP(S228,Verfrühung!A:B,2,FALSE)))</f>
        <v/>
      </c>
      <c r="U228" s="473" t="str">
        <f>IF(OR(F228="",G228=""),"",IF(F228="G",VLOOKUP(G228,'Tab 4+5 DüV+Abfuhr_G'!A:E,5,FALSE),IF(F228="A",VLOOKUP(G228,'Tab 2+3 DüV_A'!A:L,5,FALSE),VLOOKUP(G228,'H&amp;G LfL'!B:U,11,FALSE))))</f>
        <v/>
      </c>
      <c r="V228" s="349"/>
      <c r="W228" s="245"/>
      <c r="X228" s="343" t="str">
        <f t="shared" si="39"/>
        <v/>
      </c>
      <c r="Y228" s="536"/>
      <c r="Z228" s="481" t="str">
        <f>IF(OR(F228="",G228=""),"",IF(OR(F228="A",F228="HG",Y228=""),"0",-VLOOKUP(Y228,'Tab 4+5 DüV+Abfuhr_G'!A:N,6,FALSE)))</f>
        <v/>
      </c>
      <c r="AA228" s="305"/>
      <c r="AB228" s="304" t="str">
        <f t="shared" si="40"/>
        <v/>
      </c>
      <c r="AC228" s="305"/>
      <c r="AD228" s="481" t="str">
        <f>IF(OR(F228="",G228=""),"",IF(OR(AC228="nein",AC228="",Z228="",AA228="ja",Y228="",F228="A",F228="HG",Y228=""),"0",VLOOKUP(Y228,'Tab 4+5 DüV+Abfuhr_G'!A:G,7,FALSE)))</f>
        <v/>
      </c>
      <c r="AE228" s="541"/>
      <c r="AF228" s="472" t="str">
        <f>IF(OR(F228="",G228=""),"",IF(OR(F228="",G228="",AE228=""),0,IF(AND(F228="G",Y228=""),-VLOOKUP(AE228,'Tab 7 DüV_A-VF'!A:B,2,FALSE),IF(OR(F228="A",F228="HG"),-VLOOKUP(AE228,'Tab 7 DüV_A-VF'!A:B,2,FALSE),0))))</f>
        <v/>
      </c>
      <c r="AG228" s="538"/>
      <c r="AH228" s="475" t="str">
        <f>IF(OR(F228="",G228=""),"",IF(OR(F228="",G228="",AG228=""),0,IF(AND(F228="G",Y228=""),-VLOOKUP(AG228,'Tab 7 DüV_A-ZF'!A:B,2,FALSE),IF(OR(F228="A",F228="HG"),-VLOOKUP(AG228,'Tab 7 DüV_A-ZF'!A:B,2,FALSE),0))))</f>
        <v/>
      </c>
      <c r="AI228" s="348" t="str">
        <f>IF(OR(F228="",G228=""),"",IF('N-Abschlag org. Düngung'!AJ228="",0,'N-Abschlag org. Düngung'!AJ228))</f>
        <v/>
      </c>
      <c r="AJ228" s="329" t="str">
        <f t="shared" si="41"/>
        <v/>
      </c>
      <c r="AK228" s="409" t="str">
        <f t="shared" si="42"/>
        <v/>
      </c>
      <c r="AL228" s="927" t="str">
        <f t="shared" si="43"/>
        <v/>
      </c>
      <c r="AM228" s="237"/>
      <c r="AN228" s="539" t="str">
        <f t="shared" si="44"/>
        <v/>
      </c>
      <c r="AO228" s="276"/>
      <c r="AP228" s="316"/>
      <c r="AQ228" s="316"/>
      <c r="AR228" s="234"/>
      <c r="AS228" s="234"/>
      <c r="AT228" s="234"/>
      <c r="AU228" s="234"/>
      <c r="AW228" s="235"/>
      <c r="BF228" s="235"/>
      <c r="BN228" s="235"/>
    </row>
    <row r="229" spans="1:66" s="145" customFormat="1">
      <c r="A229" s="283"/>
      <c r="B229" s="216"/>
      <c r="C229" s="287" t="str">
        <f>IF(B229="","",VLOOKUP(B229,Schlagliste!B:D,2,FALSE))</f>
        <v/>
      </c>
      <c r="D229" s="286" t="str">
        <f>IF(B229="","",VLOOKUP(B229,Schlagliste!B:D,3,FALSE))</f>
        <v/>
      </c>
      <c r="E229" s="501" t="str">
        <f>IF(B229="","",VLOOKUP(B229,Schlagliste!B:E,4,FALSE))</f>
        <v/>
      </c>
      <c r="F229" s="236"/>
      <c r="G229" s="217"/>
      <c r="H229" s="477" t="str">
        <f>IF(OR(G229="",F229=""),"",IF(AND(C229="ja",LEFT(G229,5)="ZF n."),0,(IF(F229="G",VLOOKUP(G229,'Tab 4+5 DüV+Abfuhr_G'!A:C,3,FALSE),IF(F229="A",VLOOKUP(G229,'Tab 2+3 DüV_A'!A:C,3,FALSE),VLOOKUP(G229,'H&amp;G LfL'!B:U,9,FALSE))))))</f>
        <v/>
      </c>
      <c r="I229" s="243" t="str">
        <f>IF(OR(F229="",G229=""),"",IF(F229="G",VLOOKUP(G229,'Tab 4+5 DüV+Abfuhr_G'!A:D,4,FALSE),IF(F229="A",VLOOKUP(G229,'Tab 2+3 DüV_A'!A:D,4,FALSE),VLOOKUP(G229,'H&amp;G LfL'!B:U,10,FALSE))))</f>
        <v/>
      </c>
      <c r="J229" s="341" t="str">
        <f>IF(OR(F229="",G229=""),"",IF(F229="G",VLOOKUP(G229,'Tab 4+5 DüV+Abfuhr_G'!A:B,2,FALSE),IF(F229="A",VLOOKUP(G229,'Tab 2+3 DüV_A'!A:B,2,FALSE),VLOOKUP(G229,'H&amp;G LfL'!B:X,2,FALSE))))</f>
        <v/>
      </c>
      <c r="K229" s="237"/>
      <c r="L229" s="918" t="str">
        <f t="shared" si="36"/>
        <v/>
      </c>
      <c r="M229" s="919" t="str">
        <f t="shared" si="37"/>
        <v/>
      </c>
      <c r="N229" s="919" t="str">
        <f>IF(OR(F229="",G229=""),"",IF(OR(F229="G",F229="HG"),"",IF(F229="A",VLOOKUP(G229,'Tab 2+3 DüV_A'!A:H,6,FALSE),VLOOKUP(G229,'H&amp;G LfL'!B:U,13,FALSE))))</f>
        <v/>
      </c>
      <c r="O229" s="919" t="str">
        <f>IF(OR(F229="",G229=""),"",IF(F229="G",VLOOKUP(G229,'Tab 4+5 DüV+Abfuhr_G'!A:J,8,FALSE),IF(F229="HG",VLOOKUP(G229,'H&amp;G LfL'!B:U,14,FALSE),"")))</f>
        <v/>
      </c>
      <c r="P229" s="919" t="str">
        <f>IF(OR(F229="",G229=""),"",IF(F229="G",VLOOKUP(G229,'Tab 4+5 DüV+Abfuhr_G'!A:J,9,FALSE),IF(F229="A",VLOOKUP(G229,'Tab 2+3 DüV_A'!A:H,7,FALSE),VLOOKUP(G229,'H&amp;G LfL'!B:U,15,FALSE))))</f>
        <v/>
      </c>
      <c r="Q229" s="921" t="str">
        <f>IF(OR(F229="",G229=""),"",IF(F229="G",VLOOKUP(G229,'Tab 4+5 DüV+Abfuhr_G'!A:J,10,FALSE),IF(F229="A",VLOOKUP(G229,'Tab 2+3 DüV_A'!A:H,8,FALSE),VLOOKUP(G229,'H&amp;G LfL'!B:U,16,FALSE))))</f>
        <v/>
      </c>
      <c r="R229" s="382" t="str">
        <f t="shared" si="38"/>
        <v/>
      </c>
      <c r="S229" s="342"/>
      <c r="T229" s="472" t="str">
        <f>IF(OR(F229="",G229=""),"",IF(OR(S229="",S229="nein",F229="A",F229="HG"),"0",VLOOKUP(S229,Verfrühung!A:B,2,FALSE)))</f>
        <v/>
      </c>
      <c r="U229" s="473" t="str">
        <f>IF(OR(F229="",G229=""),"",IF(F229="G",VLOOKUP(G229,'Tab 4+5 DüV+Abfuhr_G'!A:E,5,FALSE),IF(F229="A",VLOOKUP(G229,'Tab 2+3 DüV_A'!A:L,5,FALSE),VLOOKUP(G229,'H&amp;G LfL'!B:U,11,FALSE))))</f>
        <v/>
      </c>
      <c r="V229" s="349"/>
      <c r="W229" s="245"/>
      <c r="X229" s="343" t="str">
        <f t="shared" si="39"/>
        <v/>
      </c>
      <c r="Y229" s="536"/>
      <c r="Z229" s="481" t="str">
        <f>IF(OR(F229="",G229=""),"",IF(OR(F229="A",F229="HG",Y229=""),"0",-VLOOKUP(Y229,'Tab 4+5 DüV+Abfuhr_G'!A:N,6,FALSE)))</f>
        <v/>
      </c>
      <c r="AA229" s="305"/>
      <c r="AB229" s="304" t="str">
        <f t="shared" si="40"/>
        <v/>
      </c>
      <c r="AC229" s="305"/>
      <c r="AD229" s="481" t="str">
        <f>IF(OR(F229="",G229=""),"",IF(OR(AC229="nein",AC229="",Z229="",AA229="ja",Y229="",F229="A",F229="HG",Y229=""),"0",VLOOKUP(Y229,'Tab 4+5 DüV+Abfuhr_G'!A:G,7,FALSE)))</f>
        <v/>
      </c>
      <c r="AE229" s="541"/>
      <c r="AF229" s="472" t="str">
        <f>IF(OR(F229="",G229=""),"",IF(OR(F229="",G229="",AE229=""),0,IF(AND(F229="G",Y229=""),-VLOOKUP(AE229,'Tab 7 DüV_A-VF'!A:B,2,FALSE),IF(OR(F229="A",F229="HG"),-VLOOKUP(AE229,'Tab 7 DüV_A-VF'!A:B,2,FALSE),0))))</f>
        <v/>
      </c>
      <c r="AG229" s="538"/>
      <c r="AH229" s="475" t="str">
        <f>IF(OR(F229="",G229=""),"",IF(OR(F229="",G229="",AG229=""),0,IF(AND(F229="G",Y229=""),-VLOOKUP(AG229,'Tab 7 DüV_A-ZF'!A:B,2,FALSE),IF(OR(F229="A",F229="HG"),-VLOOKUP(AG229,'Tab 7 DüV_A-ZF'!A:B,2,FALSE),0))))</f>
        <v/>
      </c>
      <c r="AI229" s="348" t="str">
        <f>IF(OR(F229="",G229=""),"",IF('N-Abschlag org. Düngung'!AJ229="",0,'N-Abschlag org. Düngung'!AJ229))</f>
        <v/>
      </c>
      <c r="AJ229" s="329" t="str">
        <f t="shared" si="41"/>
        <v/>
      </c>
      <c r="AK229" s="409" t="str">
        <f t="shared" si="42"/>
        <v/>
      </c>
      <c r="AL229" s="927" t="str">
        <f t="shared" si="43"/>
        <v/>
      </c>
      <c r="AM229" s="237"/>
      <c r="AN229" s="539" t="str">
        <f t="shared" si="44"/>
        <v/>
      </c>
      <c r="AO229" s="276"/>
      <c r="AP229" s="316"/>
      <c r="AQ229" s="316"/>
      <c r="AR229" s="234"/>
      <c r="AS229" s="234"/>
      <c r="AT229" s="234"/>
      <c r="AU229" s="234"/>
      <c r="AW229" s="235"/>
      <c r="BF229" s="235"/>
      <c r="BN229" s="235"/>
    </row>
    <row r="230" spans="1:66" s="145" customFormat="1">
      <c r="A230" s="283"/>
      <c r="B230" s="216"/>
      <c r="C230" s="287" t="str">
        <f>IF(B230="","",VLOOKUP(B230,Schlagliste!B:D,2,FALSE))</f>
        <v/>
      </c>
      <c r="D230" s="286" t="str">
        <f>IF(B230="","",VLOOKUP(B230,Schlagliste!B:D,3,FALSE))</f>
        <v/>
      </c>
      <c r="E230" s="501" t="str">
        <f>IF(B230="","",VLOOKUP(B230,Schlagliste!B:E,4,FALSE))</f>
        <v/>
      </c>
      <c r="F230" s="236"/>
      <c r="G230" s="217"/>
      <c r="H230" s="477" t="str">
        <f>IF(OR(G230="",F230=""),"",IF(AND(C230="ja",LEFT(G230,5)="ZF n."),0,(IF(F230="G",VLOOKUP(G230,'Tab 4+5 DüV+Abfuhr_G'!A:C,3,FALSE),IF(F230="A",VLOOKUP(G230,'Tab 2+3 DüV_A'!A:C,3,FALSE),VLOOKUP(G230,'H&amp;G LfL'!B:U,9,FALSE))))))</f>
        <v/>
      </c>
      <c r="I230" s="243" t="str">
        <f>IF(OR(F230="",G230=""),"",IF(F230="G",VLOOKUP(G230,'Tab 4+5 DüV+Abfuhr_G'!A:D,4,FALSE),IF(F230="A",VLOOKUP(G230,'Tab 2+3 DüV_A'!A:D,4,FALSE),VLOOKUP(G230,'H&amp;G LfL'!B:U,10,FALSE))))</f>
        <v/>
      </c>
      <c r="J230" s="341" t="str">
        <f>IF(OR(F230="",G230=""),"",IF(F230="G",VLOOKUP(G230,'Tab 4+5 DüV+Abfuhr_G'!A:B,2,FALSE),IF(F230="A",VLOOKUP(G230,'Tab 2+3 DüV_A'!A:B,2,FALSE),VLOOKUP(G230,'H&amp;G LfL'!B:X,2,FALSE))))</f>
        <v/>
      </c>
      <c r="K230" s="237"/>
      <c r="L230" s="918" t="str">
        <f t="shared" si="36"/>
        <v/>
      </c>
      <c r="M230" s="919" t="str">
        <f t="shared" si="37"/>
        <v/>
      </c>
      <c r="N230" s="919" t="str">
        <f>IF(OR(F230="",G230=""),"",IF(OR(F230="G",F230="HG"),"",IF(F230="A",VLOOKUP(G230,'Tab 2+3 DüV_A'!A:H,6,FALSE),VLOOKUP(G230,'H&amp;G LfL'!B:U,13,FALSE))))</f>
        <v/>
      </c>
      <c r="O230" s="919" t="str">
        <f>IF(OR(F230="",G230=""),"",IF(F230="G",VLOOKUP(G230,'Tab 4+5 DüV+Abfuhr_G'!A:J,8,FALSE),IF(F230="HG",VLOOKUP(G230,'H&amp;G LfL'!B:U,14,FALSE),"")))</f>
        <v/>
      </c>
      <c r="P230" s="919" t="str">
        <f>IF(OR(F230="",G230=""),"",IF(F230="G",VLOOKUP(G230,'Tab 4+5 DüV+Abfuhr_G'!A:J,9,FALSE),IF(F230="A",VLOOKUP(G230,'Tab 2+3 DüV_A'!A:H,7,FALSE),VLOOKUP(G230,'H&amp;G LfL'!B:U,15,FALSE))))</f>
        <v/>
      </c>
      <c r="Q230" s="921" t="str">
        <f>IF(OR(F230="",G230=""),"",IF(F230="G",VLOOKUP(G230,'Tab 4+5 DüV+Abfuhr_G'!A:J,10,FALSE),IF(F230="A",VLOOKUP(G230,'Tab 2+3 DüV_A'!A:H,8,FALSE),VLOOKUP(G230,'H&amp;G LfL'!B:U,16,FALSE))))</f>
        <v/>
      </c>
      <c r="R230" s="382" t="str">
        <f t="shared" si="38"/>
        <v/>
      </c>
      <c r="S230" s="342"/>
      <c r="T230" s="472" t="str">
        <f>IF(OR(F230="",G230=""),"",IF(OR(S230="",S230="nein",F230="A",F230="HG"),"0",VLOOKUP(S230,Verfrühung!A:B,2,FALSE)))</f>
        <v/>
      </c>
      <c r="U230" s="473" t="str">
        <f>IF(OR(F230="",G230=""),"",IF(F230="G",VLOOKUP(G230,'Tab 4+5 DüV+Abfuhr_G'!A:E,5,FALSE),IF(F230="A",VLOOKUP(G230,'Tab 2+3 DüV_A'!A:L,5,FALSE),VLOOKUP(G230,'H&amp;G LfL'!B:U,11,FALSE))))</f>
        <v/>
      </c>
      <c r="V230" s="349"/>
      <c r="W230" s="245"/>
      <c r="X230" s="343" t="str">
        <f t="shared" si="39"/>
        <v/>
      </c>
      <c r="Y230" s="536"/>
      <c r="Z230" s="481" t="str">
        <f>IF(OR(F230="",G230=""),"",IF(OR(F230="A",F230="HG",Y230=""),"0",-VLOOKUP(Y230,'Tab 4+5 DüV+Abfuhr_G'!A:N,6,FALSE)))</f>
        <v/>
      </c>
      <c r="AA230" s="305"/>
      <c r="AB230" s="304" t="str">
        <f t="shared" si="40"/>
        <v/>
      </c>
      <c r="AC230" s="305"/>
      <c r="AD230" s="481" t="str">
        <f>IF(OR(F230="",G230=""),"",IF(OR(AC230="nein",AC230="",Z230="",AA230="ja",Y230="",F230="A",F230="HG",Y230=""),"0",VLOOKUP(Y230,'Tab 4+5 DüV+Abfuhr_G'!A:G,7,FALSE)))</f>
        <v/>
      </c>
      <c r="AE230" s="541"/>
      <c r="AF230" s="472" t="str">
        <f>IF(OR(F230="",G230=""),"",IF(OR(F230="",G230="",AE230=""),0,IF(AND(F230="G",Y230=""),-VLOOKUP(AE230,'Tab 7 DüV_A-VF'!A:B,2,FALSE),IF(OR(F230="A",F230="HG"),-VLOOKUP(AE230,'Tab 7 DüV_A-VF'!A:B,2,FALSE),0))))</f>
        <v/>
      </c>
      <c r="AG230" s="538"/>
      <c r="AH230" s="475" t="str">
        <f>IF(OR(F230="",G230=""),"",IF(OR(F230="",G230="",AG230=""),0,IF(AND(F230="G",Y230=""),-VLOOKUP(AG230,'Tab 7 DüV_A-ZF'!A:B,2,FALSE),IF(OR(F230="A",F230="HG"),-VLOOKUP(AG230,'Tab 7 DüV_A-ZF'!A:B,2,FALSE),0))))</f>
        <v/>
      </c>
      <c r="AI230" s="348" t="str">
        <f>IF(OR(F230="",G230=""),"",IF('N-Abschlag org. Düngung'!AJ230="",0,'N-Abschlag org. Düngung'!AJ230))</f>
        <v/>
      </c>
      <c r="AJ230" s="329" t="str">
        <f t="shared" si="41"/>
        <v/>
      </c>
      <c r="AK230" s="409" t="str">
        <f t="shared" si="42"/>
        <v/>
      </c>
      <c r="AL230" s="927" t="str">
        <f t="shared" si="43"/>
        <v/>
      </c>
      <c r="AM230" s="237"/>
      <c r="AN230" s="539" t="str">
        <f t="shared" si="44"/>
        <v/>
      </c>
      <c r="AO230" s="276"/>
      <c r="AP230" s="316"/>
      <c r="AQ230" s="316"/>
      <c r="AR230" s="234"/>
      <c r="AS230" s="234"/>
      <c r="AT230" s="234"/>
      <c r="AU230" s="234"/>
      <c r="AW230" s="235"/>
      <c r="BF230" s="235"/>
      <c r="BN230" s="235"/>
    </row>
    <row r="231" spans="1:66" s="145" customFormat="1">
      <c r="A231" s="283"/>
      <c r="B231" s="216"/>
      <c r="C231" s="287" t="str">
        <f>IF(B231="","",VLOOKUP(B231,Schlagliste!B:D,2,FALSE))</f>
        <v/>
      </c>
      <c r="D231" s="286" t="str">
        <f>IF(B231="","",VLOOKUP(B231,Schlagliste!B:D,3,FALSE))</f>
        <v/>
      </c>
      <c r="E231" s="501" t="str">
        <f>IF(B231="","",VLOOKUP(B231,Schlagliste!B:E,4,FALSE))</f>
        <v/>
      </c>
      <c r="F231" s="236"/>
      <c r="G231" s="217"/>
      <c r="H231" s="477" t="str">
        <f>IF(OR(G231="",F231=""),"",IF(AND(C231="ja",LEFT(G231,5)="ZF n."),0,(IF(F231="G",VLOOKUP(G231,'Tab 4+5 DüV+Abfuhr_G'!A:C,3,FALSE),IF(F231="A",VLOOKUP(G231,'Tab 2+3 DüV_A'!A:C,3,FALSE),VLOOKUP(G231,'H&amp;G LfL'!B:U,9,FALSE))))))</f>
        <v/>
      </c>
      <c r="I231" s="243" t="str">
        <f>IF(OR(F231="",G231=""),"",IF(F231="G",VLOOKUP(G231,'Tab 4+5 DüV+Abfuhr_G'!A:D,4,FALSE),IF(F231="A",VLOOKUP(G231,'Tab 2+3 DüV_A'!A:D,4,FALSE),VLOOKUP(G231,'H&amp;G LfL'!B:U,10,FALSE))))</f>
        <v/>
      </c>
      <c r="J231" s="341" t="str">
        <f>IF(OR(F231="",G231=""),"",IF(F231="G",VLOOKUP(G231,'Tab 4+5 DüV+Abfuhr_G'!A:B,2,FALSE),IF(F231="A",VLOOKUP(G231,'Tab 2+3 DüV_A'!A:B,2,FALSE),VLOOKUP(G231,'H&amp;G LfL'!B:X,2,FALSE))))</f>
        <v/>
      </c>
      <c r="K231" s="237"/>
      <c r="L231" s="918" t="str">
        <f t="shared" si="36"/>
        <v/>
      </c>
      <c r="M231" s="919" t="str">
        <f t="shared" si="37"/>
        <v/>
      </c>
      <c r="N231" s="919" t="str">
        <f>IF(OR(F231="",G231=""),"",IF(OR(F231="G",F231="HG"),"",IF(F231="A",VLOOKUP(G231,'Tab 2+3 DüV_A'!A:H,6,FALSE),VLOOKUP(G231,'H&amp;G LfL'!B:U,13,FALSE))))</f>
        <v/>
      </c>
      <c r="O231" s="919" t="str">
        <f>IF(OR(F231="",G231=""),"",IF(F231="G",VLOOKUP(G231,'Tab 4+5 DüV+Abfuhr_G'!A:J,8,FALSE),IF(F231="HG",VLOOKUP(G231,'H&amp;G LfL'!B:U,14,FALSE),"")))</f>
        <v/>
      </c>
      <c r="P231" s="919" t="str">
        <f>IF(OR(F231="",G231=""),"",IF(F231="G",VLOOKUP(G231,'Tab 4+5 DüV+Abfuhr_G'!A:J,9,FALSE),IF(F231="A",VLOOKUP(G231,'Tab 2+3 DüV_A'!A:H,7,FALSE),VLOOKUP(G231,'H&amp;G LfL'!B:U,15,FALSE))))</f>
        <v/>
      </c>
      <c r="Q231" s="921" t="str">
        <f>IF(OR(F231="",G231=""),"",IF(F231="G",VLOOKUP(G231,'Tab 4+5 DüV+Abfuhr_G'!A:J,10,FALSE),IF(F231="A",VLOOKUP(G231,'Tab 2+3 DüV_A'!A:H,8,FALSE),VLOOKUP(G231,'H&amp;G LfL'!B:U,16,FALSE))))</f>
        <v/>
      </c>
      <c r="R231" s="382" t="str">
        <f t="shared" si="38"/>
        <v/>
      </c>
      <c r="S231" s="342"/>
      <c r="T231" s="472" t="str">
        <f>IF(OR(F231="",G231=""),"",IF(OR(S231="",S231="nein",F231="A",F231="HG"),"0",VLOOKUP(S231,Verfrühung!A:B,2,FALSE)))</f>
        <v/>
      </c>
      <c r="U231" s="473" t="str">
        <f>IF(OR(F231="",G231=""),"",IF(F231="G",VLOOKUP(G231,'Tab 4+5 DüV+Abfuhr_G'!A:E,5,FALSE),IF(F231="A",VLOOKUP(G231,'Tab 2+3 DüV_A'!A:L,5,FALSE),VLOOKUP(G231,'H&amp;G LfL'!B:U,11,FALSE))))</f>
        <v/>
      </c>
      <c r="V231" s="349"/>
      <c r="W231" s="245"/>
      <c r="X231" s="343" t="str">
        <f t="shared" si="39"/>
        <v/>
      </c>
      <c r="Y231" s="536"/>
      <c r="Z231" s="481" t="str">
        <f>IF(OR(F231="",G231=""),"",IF(OR(F231="A",F231="HG",Y231=""),"0",-VLOOKUP(Y231,'Tab 4+5 DüV+Abfuhr_G'!A:N,6,FALSE)))</f>
        <v/>
      </c>
      <c r="AA231" s="305"/>
      <c r="AB231" s="304" t="str">
        <f t="shared" si="40"/>
        <v/>
      </c>
      <c r="AC231" s="305"/>
      <c r="AD231" s="481" t="str">
        <f>IF(OR(F231="",G231=""),"",IF(OR(AC231="nein",AC231="",Z231="",AA231="ja",Y231="",F231="A",F231="HG",Y231=""),"0",VLOOKUP(Y231,'Tab 4+5 DüV+Abfuhr_G'!A:G,7,FALSE)))</f>
        <v/>
      </c>
      <c r="AE231" s="541"/>
      <c r="AF231" s="472" t="str">
        <f>IF(OR(F231="",G231=""),"",IF(OR(F231="",G231="",AE231=""),0,IF(AND(F231="G",Y231=""),-VLOOKUP(AE231,'Tab 7 DüV_A-VF'!A:B,2,FALSE),IF(OR(F231="A",F231="HG"),-VLOOKUP(AE231,'Tab 7 DüV_A-VF'!A:B,2,FALSE),0))))</f>
        <v/>
      </c>
      <c r="AG231" s="538"/>
      <c r="AH231" s="475" t="str">
        <f>IF(OR(F231="",G231=""),"",IF(OR(F231="",G231="",AG231=""),0,IF(AND(F231="G",Y231=""),-VLOOKUP(AG231,'Tab 7 DüV_A-ZF'!A:B,2,FALSE),IF(OR(F231="A",F231="HG"),-VLOOKUP(AG231,'Tab 7 DüV_A-ZF'!A:B,2,FALSE),0))))</f>
        <v/>
      </c>
      <c r="AI231" s="348" t="str">
        <f>IF(OR(F231="",G231=""),"",IF('N-Abschlag org. Düngung'!AJ231="",0,'N-Abschlag org. Düngung'!AJ231))</f>
        <v/>
      </c>
      <c r="AJ231" s="329" t="str">
        <f t="shared" si="41"/>
        <v/>
      </c>
      <c r="AK231" s="409" t="str">
        <f t="shared" si="42"/>
        <v/>
      </c>
      <c r="AL231" s="927" t="str">
        <f t="shared" si="43"/>
        <v/>
      </c>
      <c r="AM231" s="237"/>
      <c r="AN231" s="539" t="str">
        <f t="shared" si="44"/>
        <v/>
      </c>
      <c r="AO231" s="276"/>
      <c r="AP231" s="316"/>
      <c r="AQ231" s="316"/>
      <c r="AR231" s="234"/>
      <c r="AS231" s="234"/>
      <c r="AT231" s="234"/>
      <c r="AU231" s="234"/>
      <c r="AW231" s="235"/>
      <c r="BF231" s="235"/>
      <c r="BN231" s="235"/>
    </row>
    <row r="232" spans="1:66" s="145" customFormat="1">
      <c r="A232" s="283"/>
      <c r="B232" s="216"/>
      <c r="C232" s="287" t="str">
        <f>IF(B232="","",VLOOKUP(B232,Schlagliste!B:D,2,FALSE))</f>
        <v/>
      </c>
      <c r="D232" s="286" t="str">
        <f>IF(B232="","",VLOOKUP(B232,Schlagliste!B:D,3,FALSE))</f>
        <v/>
      </c>
      <c r="E232" s="501" t="str">
        <f>IF(B232="","",VLOOKUP(B232,Schlagliste!B:E,4,FALSE))</f>
        <v/>
      </c>
      <c r="F232" s="236"/>
      <c r="G232" s="217"/>
      <c r="H232" s="477" t="str">
        <f>IF(OR(G232="",F232=""),"",IF(AND(C232="ja",LEFT(G232,5)="ZF n."),0,(IF(F232="G",VLOOKUP(G232,'Tab 4+5 DüV+Abfuhr_G'!A:C,3,FALSE),IF(F232="A",VLOOKUP(G232,'Tab 2+3 DüV_A'!A:C,3,FALSE),VLOOKUP(G232,'H&amp;G LfL'!B:U,9,FALSE))))))</f>
        <v/>
      </c>
      <c r="I232" s="243" t="str">
        <f>IF(OR(F232="",G232=""),"",IF(F232="G",VLOOKUP(G232,'Tab 4+5 DüV+Abfuhr_G'!A:D,4,FALSE),IF(F232="A",VLOOKUP(G232,'Tab 2+3 DüV_A'!A:D,4,FALSE),VLOOKUP(G232,'H&amp;G LfL'!B:U,10,FALSE))))</f>
        <v/>
      </c>
      <c r="J232" s="341" t="str">
        <f>IF(OR(F232="",G232=""),"",IF(F232="G",VLOOKUP(G232,'Tab 4+5 DüV+Abfuhr_G'!A:B,2,FALSE),IF(F232="A",VLOOKUP(G232,'Tab 2+3 DüV_A'!A:B,2,FALSE),VLOOKUP(G232,'H&amp;G LfL'!B:X,2,FALSE))))</f>
        <v/>
      </c>
      <c r="K232" s="237"/>
      <c r="L232" s="918" t="str">
        <f t="shared" si="36"/>
        <v/>
      </c>
      <c r="M232" s="919" t="str">
        <f t="shared" si="37"/>
        <v/>
      </c>
      <c r="N232" s="919" t="str">
        <f>IF(OR(F232="",G232=""),"",IF(OR(F232="G",F232="HG"),"",IF(F232="A",VLOOKUP(G232,'Tab 2+3 DüV_A'!A:H,6,FALSE),VLOOKUP(G232,'H&amp;G LfL'!B:U,13,FALSE))))</f>
        <v/>
      </c>
      <c r="O232" s="919" t="str">
        <f>IF(OR(F232="",G232=""),"",IF(F232="G",VLOOKUP(G232,'Tab 4+5 DüV+Abfuhr_G'!A:J,8,FALSE),IF(F232="HG",VLOOKUP(G232,'H&amp;G LfL'!B:U,14,FALSE),"")))</f>
        <v/>
      </c>
      <c r="P232" s="919" t="str">
        <f>IF(OR(F232="",G232=""),"",IF(F232="G",VLOOKUP(G232,'Tab 4+5 DüV+Abfuhr_G'!A:J,9,FALSE),IF(F232="A",VLOOKUP(G232,'Tab 2+3 DüV_A'!A:H,7,FALSE),VLOOKUP(G232,'H&amp;G LfL'!B:U,15,FALSE))))</f>
        <v/>
      </c>
      <c r="Q232" s="921" t="str">
        <f>IF(OR(F232="",G232=""),"",IF(F232="G",VLOOKUP(G232,'Tab 4+5 DüV+Abfuhr_G'!A:J,10,FALSE),IF(F232="A",VLOOKUP(G232,'Tab 2+3 DüV_A'!A:H,8,FALSE),VLOOKUP(G232,'H&amp;G LfL'!B:U,16,FALSE))))</f>
        <v/>
      </c>
      <c r="R232" s="382" t="str">
        <f t="shared" si="38"/>
        <v/>
      </c>
      <c r="S232" s="342"/>
      <c r="T232" s="472" t="str">
        <f>IF(OR(F232="",G232=""),"",IF(OR(S232="",S232="nein",F232="A",F232="HG"),"0",VLOOKUP(S232,Verfrühung!A:B,2,FALSE)))</f>
        <v/>
      </c>
      <c r="U232" s="473" t="str">
        <f>IF(OR(F232="",G232=""),"",IF(F232="G",VLOOKUP(G232,'Tab 4+5 DüV+Abfuhr_G'!A:E,5,FALSE),IF(F232="A",VLOOKUP(G232,'Tab 2+3 DüV_A'!A:L,5,FALSE),VLOOKUP(G232,'H&amp;G LfL'!B:U,11,FALSE))))</f>
        <v/>
      </c>
      <c r="V232" s="349"/>
      <c r="W232" s="245"/>
      <c r="X232" s="343" t="str">
        <f t="shared" si="39"/>
        <v/>
      </c>
      <c r="Y232" s="536"/>
      <c r="Z232" s="481" t="str">
        <f>IF(OR(F232="",G232=""),"",IF(OR(F232="A",F232="HG",Y232=""),"0",-VLOOKUP(Y232,'Tab 4+5 DüV+Abfuhr_G'!A:N,6,FALSE)))</f>
        <v/>
      </c>
      <c r="AA232" s="305"/>
      <c r="AB232" s="304" t="str">
        <f t="shared" si="40"/>
        <v/>
      </c>
      <c r="AC232" s="305"/>
      <c r="AD232" s="481" t="str">
        <f>IF(OR(F232="",G232=""),"",IF(OR(AC232="nein",AC232="",Z232="",AA232="ja",Y232="",F232="A",F232="HG",Y232=""),"0",VLOOKUP(Y232,'Tab 4+5 DüV+Abfuhr_G'!A:G,7,FALSE)))</f>
        <v/>
      </c>
      <c r="AE232" s="541"/>
      <c r="AF232" s="472" t="str">
        <f>IF(OR(F232="",G232=""),"",IF(OR(F232="",G232="",AE232=""),0,IF(AND(F232="G",Y232=""),-VLOOKUP(AE232,'Tab 7 DüV_A-VF'!A:B,2,FALSE),IF(OR(F232="A",F232="HG"),-VLOOKUP(AE232,'Tab 7 DüV_A-VF'!A:B,2,FALSE),0))))</f>
        <v/>
      </c>
      <c r="AG232" s="538"/>
      <c r="AH232" s="475" t="str">
        <f>IF(OR(F232="",G232=""),"",IF(OR(F232="",G232="",AG232=""),0,IF(AND(F232="G",Y232=""),-VLOOKUP(AG232,'Tab 7 DüV_A-ZF'!A:B,2,FALSE),IF(OR(F232="A",F232="HG"),-VLOOKUP(AG232,'Tab 7 DüV_A-ZF'!A:B,2,FALSE),0))))</f>
        <v/>
      </c>
      <c r="AI232" s="348" t="str">
        <f>IF(OR(F232="",G232=""),"",IF('N-Abschlag org. Düngung'!AJ232="",0,'N-Abschlag org. Düngung'!AJ232))</f>
        <v/>
      </c>
      <c r="AJ232" s="329" t="str">
        <f t="shared" si="41"/>
        <v/>
      </c>
      <c r="AK232" s="409" t="str">
        <f t="shared" si="42"/>
        <v/>
      </c>
      <c r="AL232" s="927" t="str">
        <f t="shared" si="43"/>
        <v/>
      </c>
      <c r="AM232" s="237"/>
      <c r="AN232" s="539" t="str">
        <f t="shared" si="44"/>
        <v/>
      </c>
      <c r="AO232" s="276"/>
      <c r="AP232" s="316"/>
      <c r="AQ232" s="316"/>
      <c r="AR232" s="234"/>
      <c r="AS232" s="234"/>
      <c r="AT232" s="234"/>
      <c r="AU232" s="234"/>
      <c r="AW232" s="235"/>
      <c r="BF232" s="235"/>
      <c r="BN232" s="235"/>
    </row>
    <row r="233" spans="1:66" s="145" customFormat="1">
      <c r="A233" s="283"/>
      <c r="B233" s="216"/>
      <c r="C233" s="287" t="str">
        <f>IF(B233="","",VLOOKUP(B233,Schlagliste!B:D,2,FALSE))</f>
        <v/>
      </c>
      <c r="D233" s="286" t="str">
        <f>IF(B233="","",VLOOKUP(B233,Schlagliste!B:D,3,FALSE))</f>
        <v/>
      </c>
      <c r="E233" s="501" t="str">
        <f>IF(B233="","",VLOOKUP(B233,Schlagliste!B:E,4,FALSE))</f>
        <v/>
      </c>
      <c r="F233" s="236"/>
      <c r="G233" s="217"/>
      <c r="H233" s="477" t="str">
        <f>IF(OR(G233="",F233=""),"",IF(AND(C233="ja",LEFT(G233,5)="ZF n."),0,(IF(F233="G",VLOOKUP(G233,'Tab 4+5 DüV+Abfuhr_G'!A:C,3,FALSE),IF(F233="A",VLOOKUP(G233,'Tab 2+3 DüV_A'!A:C,3,FALSE),VLOOKUP(G233,'H&amp;G LfL'!B:U,9,FALSE))))))</f>
        <v/>
      </c>
      <c r="I233" s="243" t="str">
        <f>IF(OR(F233="",G233=""),"",IF(F233="G",VLOOKUP(G233,'Tab 4+5 DüV+Abfuhr_G'!A:D,4,FALSE),IF(F233="A",VLOOKUP(G233,'Tab 2+3 DüV_A'!A:D,4,FALSE),VLOOKUP(G233,'H&amp;G LfL'!B:U,10,FALSE))))</f>
        <v/>
      </c>
      <c r="J233" s="341" t="str">
        <f>IF(OR(F233="",G233=""),"",IF(F233="G",VLOOKUP(G233,'Tab 4+5 DüV+Abfuhr_G'!A:B,2,FALSE),IF(F233="A",VLOOKUP(G233,'Tab 2+3 DüV_A'!A:B,2,FALSE),VLOOKUP(G233,'H&amp;G LfL'!B:X,2,FALSE))))</f>
        <v/>
      </c>
      <c r="K233" s="237"/>
      <c r="L233" s="918" t="str">
        <f t="shared" si="36"/>
        <v/>
      </c>
      <c r="M233" s="919" t="str">
        <f t="shared" si="37"/>
        <v/>
      </c>
      <c r="N233" s="919" t="str">
        <f>IF(OR(F233="",G233=""),"",IF(OR(F233="G",F233="HG"),"",IF(F233="A",VLOOKUP(G233,'Tab 2+3 DüV_A'!A:H,6,FALSE),VLOOKUP(G233,'H&amp;G LfL'!B:U,13,FALSE))))</f>
        <v/>
      </c>
      <c r="O233" s="919" t="str">
        <f>IF(OR(F233="",G233=""),"",IF(F233="G",VLOOKUP(G233,'Tab 4+5 DüV+Abfuhr_G'!A:J,8,FALSE),IF(F233="HG",VLOOKUP(G233,'H&amp;G LfL'!B:U,14,FALSE),"")))</f>
        <v/>
      </c>
      <c r="P233" s="919" t="str">
        <f>IF(OR(F233="",G233=""),"",IF(F233="G",VLOOKUP(G233,'Tab 4+5 DüV+Abfuhr_G'!A:J,9,FALSE),IF(F233="A",VLOOKUP(G233,'Tab 2+3 DüV_A'!A:H,7,FALSE),VLOOKUP(G233,'H&amp;G LfL'!B:U,15,FALSE))))</f>
        <v/>
      </c>
      <c r="Q233" s="921" t="str">
        <f>IF(OR(F233="",G233=""),"",IF(F233="G",VLOOKUP(G233,'Tab 4+5 DüV+Abfuhr_G'!A:J,10,FALSE),IF(F233="A",VLOOKUP(G233,'Tab 2+3 DüV_A'!A:H,8,FALSE),VLOOKUP(G233,'H&amp;G LfL'!B:U,16,FALSE))))</f>
        <v/>
      </c>
      <c r="R233" s="382" t="str">
        <f t="shared" si="38"/>
        <v/>
      </c>
      <c r="S233" s="342"/>
      <c r="T233" s="472" t="str">
        <f>IF(OR(F233="",G233=""),"",IF(OR(S233="",S233="nein",F233="A",F233="HG"),"0",VLOOKUP(S233,Verfrühung!A:B,2,FALSE)))</f>
        <v/>
      </c>
      <c r="U233" s="473" t="str">
        <f>IF(OR(F233="",G233=""),"",IF(F233="G",VLOOKUP(G233,'Tab 4+5 DüV+Abfuhr_G'!A:E,5,FALSE),IF(F233="A",VLOOKUP(G233,'Tab 2+3 DüV_A'!A:L,5,FALSE),VLOOKUP(G233,'H&amp;G LfL'!B:U,11,FALSE))))</f>
        <v/>
      </c>
      <c r="V233" s="349"/>
      <c r="W233" s="245"/>
      <c r="X233" s="343" t="str">
        <f t="shared" si="39"/>
        <v/>
      </c>
      <c r="Y233" s="536"/>
      <c r="Z233" s="481" t="str">
        <f>IF(OR(F233="",G233=""),"",IF(OR(F233="A",F233="HG",Y233=""),"0",-VLOOKUP(Y233,'Tab 4+5 DüV+Abfuhr_G'!A:N,6,FALSE)))</f>
        <v/>
      </c>
      <c r="AA233" s="305"/>
      <c r="AB233" s="304" t="str">
        <f t="shared" si="40"/>
        <v/>
      </c>
      <c r="AC233" s="305"/>
      <c r="AD233" s="481" t="str">
        <f>IF(OR(F233="",G233=""),"",IF(OR(AC233="nein",AC233="",Z233="",AA233="ja",Y233="",F233="A",F233="HG",Y233=""),"0",VLOOKUP(Y233,'Tab 4+5 DüV+Abfuhr_G'!A:G,7,FALSE)))</f>
        <v/>
      </c>
      <c r="AE233" s="541"/>
      <c r="AF233" s="472" t="str">
        <f>IF(OR(F233="",G233=""),"",IF(OR(F233="",G233="",AE233=""),0,IF(AND(F233="G",Y233=""),-VLOOKUP(AE233,'Tab 7 DüV_A-VF'!A:B,2,FALSE),IF(OR(F233="A",F233="HG"),-VLOOKUP(AE233,'Tab 7 DüV_A-VF'!A:B,2,FALSE),0))))</f>
        <v/>
      </c>
      <c r="AG233" s="538"/>
      <c r="AH233" s="475" t="str">
        <f>IF(OR(F233="",G233=""),"",IF(OR(F233="",G233="",AG233=""),0,IF(AND(F233="G",Y233=""),-VLOOKUP(AG233,'Tab 7 DüV_A-ZF'!A:B,2,FALSE),IF(OR(F233="A",F233="HG"),-VLOOKUP(AG233,'Tab 7 DüV_A-ZF'!A:B,2,FALSE),0))))</f>
        <v/>
      </c>
      <c r="AI233" s="348" t="str">
        <f>IF(OR(F233="",G233=""),"",IF('N-Abschlag org. Düngung'!AJ233="",0,'N-Abschlag org. Düngung'!AJ233))</f>
        <v/>
      </c>
      <c r="AJ233" s="329" t="str">
        <f t="shared" si="41"/>
        <v/>
      </c>
      <c r="AK233" s="409" t="str">
        <f t="shared" si="42"/>
        <v/>
      </c>
      <c r="AL233" s="927" t="str">
        <f t="shared" si="43"/>
        <v/>
      </c>
      <c r="AM233" s="237"/>
      <c r="AN233" s="539" t="str">
        <f t="shared" si="44"/>
        <v/>
      </c>
      <c r="AO233" s="276"/>
      <c r="AP233" s="316"/>
      <c r="AQ233" s="316"/>
      <c r="AR233" s="234"/>
      <c r="AS233" s="234"/>
      <c r="AT233" s="234"/>
      <c r="AU233" s="234"/>
      <c r="AW233" s="235"/>
      <c r="BF233" s="235"/>
      <c r="BN233" s="235"/>
    </row>
    <row r="234" spans="1:66" s="145" customFormat="1">
      <c r="A234" s="283"/>
      <c r="B234" s="216"/>
      <c r="C234" s="287" t="str">
        <f>IF(B234="","",VLOOKUP(B234,Schlagliste!B:D,2,FALSE))</f>
        <v/>
      </c>
      <c r="D234" s="286" t="str">
        <f>IF(B234="","",VLOOKUP(B234,Schlagliste!B:D,3,FALSE))</f>
        <v/>
      </c>
      <c r="E234" s="501" t="str">
        <f>IF(B234="","",VLOOKUP(B234,Schlagliste!B:E,4,FALSE))</f>
        <v/>
      </c>
      <c r="F234" s="236"/>
      <c r="G234" s="217"/>
      <c r="H234" s="477" t="str">
        <f>IF(OR(G234="",F234=""),"",IF(AND(C234="ja",LEFT(G234,5)="ZF n."),0,(IF(F234="G",VLOOKUP(G234,'Tab 4+5 DüV+Abfuhr_G'!A:C,3,FALSE),IF(F234="A",VLOOKUP(G234,'Tab 2+3 DüV_A'!A:C,3,FALSE),VLOOKUP(G234,'H&amp;G LfL'!B:U,9,FALSE))))))</f>
        <v/>
      </c>
      <c r="I234" s="243" t="str">
        <f>IF(OR(F234="",G234=""),"",IF(F234="G",VLOOKUP(G234,'Tab 4+5 DüV+Abfuhr_G'!A:D,4,FALSE),IF(F234="A",VLOOKUP(G234,'Tab 2+3 DüV_A'!A:D,4,FALSE),VLOOKUP(G234,'H&amp;G LfL'!B:U,10,FALSE))))</f>
        <v/>
      </c>
      <c r="J234" s="341" t="str">
        <f>IF(OR(F234="",G234=""),"",IF(F234="G",VLOOKUP(G234,'Tab 4+5 DüV+Abfuhr_G'!A:B,2,FALSE),IF(F234="A",VLOOKUP(G234,'Tab 2+3 DüV_A'!A:B,2,FALSE),VLOOKUP(G234,'H&amp;G LfL'!B:X,2,FALSE))))</f>
        <v/>
      </c>
      <c r="K234" s="237"/>
      <c r="L234" s="918" t="str">
        <f t="shared" si="36"/>
        <v/>
      </c>
      <c r="M234" s="919" t="str">
        <f t="shared" si="37"/>
        <v/>
      </c>
      <c r="N234" s="919" t="str">
        <f>IF(OR(F234="",G234=""),"",IF(OR(F234="G",F234="HG"),"",IF(F234="A",VLOOKUP(G234,'Tab 2+3 DüV_A'!A:H,6,FALSE),VLOOKUP(G234,'H&amp;G LfL'!B:U,13,FALSE))))</f>
        <v/>
      </c>
      <c r="O234" s="919" t="str">
        <f>IF(OR(F234="",G234=""),"",IF(F234="G",VLOOKUP(G234,'Tab 4+5 DüV+Abfuhr_G'!A:J,8,FALSE),IF(F234="HG",VLOOKUP(G234,'H&amp;G LfL'!B:U,14,FALSE),"")))</f>
        <v/>
      </c>
      <c r="P234" s="919" t="str">
        <f>IF(OR(F234="",G234=""),"",IF(F234="G",VLOOKUP(G234,'Tab 4+5 DüV+Abfuhr_G'!A:J,9,FALSE),IF(F234="A",VLOOKUP(G234,'Tab 2+3 DüV_A'!A:H,7,FALSE),VLOOKUP(G234,'H&amp;G LfL'!B:U,15,FALSE))))</f>
        <v/>
      </c>
      <c r="Q234" s="921" t="str">
        <f>IF(OR(F234="",G234=""),"",IF(F234="G",VLOOKUP(G234,'Tab 4+5 DüV+Abfuhr_G'!A:J,10,FALSE),IF(F234="A",VLOOKUP(G234,'Tab 2+3 DüV_A'!A:H,8,FALSE),VLOOKUP(G234,'H&amp;G LfL'!B:U,16,FALSE))))</f>
        <v/>
      </c>
      <c r="R234" s="382" t="str">
        <f t="shared" si="38"/>
        <v/>
      </c>
      <c r="S234" s="342"/>
      <c r="T234" s="472" t="str">
        <f>IF(OR(F234="",G234=""),"",IF(OR(S234="",S234="nein",F234="A",F234="HG"),"0",VLOOKUP(S234,Verfrühung!A:B,2,FALSE)))</f>
        <v/>
      </c>
      <c r="U234" s="473" t="str">
        <f>IF(OR(F234="",G234=""),"",IF(F234="G",VLOOKUP(G234,'Tab 4+5 DüV+Abfuhr_G'!A:E,5,FALSE),IF(F234="A",VLOOKUP(G234,'Tab 2+3 DüV_A'!A:L,5,FALSE),VLOOKUP(G234,'H&amp;G LfL'!B:U,11,FALSE))))</f>
        <v/>
      </c>
      <c r="V234" s="349"/>
      <c r="W234" s="245"/>
      <c r="X234" s="343" t="str">
        <f t="shared" si="39"/>
        <v/>
      </c>
      <c r="Y234" s="536"/>
      <c r="Z234" s="481" t="str">
        <f>IF(OR(F234="",G234=""),"",IF(OR(F234="A",F234="HG",Y234=""),"0",-VLOOKUP(Y234,'Tab 4+5 DüV+Abfuhr_G'!A:N,6,FALSE)))</f>
        <v/>
      </c>
      <c r="AA234" s="305"/>
      <c r="AB234" s="304" t="str">
        <f t="shared" si="40"/>
        <v/>
      </c>
      <c r="AC234" s="305"/>
      <c r="AD234" s="481" t="str">
        <f>IF(OR(F234="",G234=""),"",IF(OR(AC234="nein",AC234="",Z234="",AA234="ja",Y234="",F234="A",F234="HG",Y234=""),"0",VLOOKUP(Y234,'Tab 4+5 DüV+Abfuhr_G'!A:G,7,FALSE)))</f>
        <v/>
      </c>
      <c r="AE234" s="541"/>
      <c r="AF234" s="472" t="str">
        <f>IF(OR(F234="",G234=""),"",IF(OR(F234="",G234="",AE234=""),0,IF(AND(F234="G",Y234=""),-VLOOKUP(AE234,'Tab 7 DüV_A-VF'!A:B,2,FALSE),IF(OR(F234="A",F234="HG"),-VLOOKUP(AE234,'Tab 7 DüV_A-VF'!A:B,2,FALSE),0))))</f>
        <v/>
      </c>
      <c r="AG234" s="538"/>
      <c r="AH234" s="475" t="str">
        <f>IF(OR(F234="",G234=""),"",IF(OR(F234="",G234="",AG234=""),0,IF(AND(F234="G",Y234=""),-VLOOKUP(AG234,'Tab 7 DüV_A-ZF'!A:B,2,FALSE),IF(OR(F234="A",F234="HG"),-VLOOKUP(AG234,'Tab 7 DüV_A-ZF'!A:B,2,FALSE),0))))</f>
        <v/>
      </c>
      <c r="AI234" s="348" t="str">
        <f>IF(OR(F234="",G234=""),"",IF('N-Abschlag org. Düngung'!AJ234="",0,'N-Abschlag org. Düngung'!AJ234))</f>
        <v/>
      </c>
      <c r="AJ234" s="329" t="str">
        <f t="shared" si="41"/>
        <v/>
      </c>
      <c r="AK234" s="409" t="str">
        <f t="shared" si="42"/>
        <v/>
      </c>
      <c r="AL234" s="927" t="str">
        <f t="shared" si="43"/>
        <v/>
      </c>
      <c r="AM234" s="237"/>
      <c r="AN234" s="539" t="str">
        <f t="shared" si="44"/>
        <v/>
      </c>
      <c r="AO234" s="276"/>
      <c r="AP234" s="316"/>
      <c r="AQ234" s="316"/>
      <c r="AR234" s="234"/>
      <c r="AS234" s="234"/>
      <c r="AT234" s="234"/>
      <c r="AU234" s="234"/>
      <c r="AW234" s="235"/>
      <c r="BF234" s="235"/>
      <c r="BN234" s="235"/>
    </row>
    <row r="235" spans="1:66" s="145" customFormat="1">
      <c r="A235" s="283"/>
      <c r="B235" s="216"/>
      <c r="C235" s="287" t="str">
        <f>IF(B235="","",VLOOKUP(B235,Schlagliste!B:D,2,FALSE))</f>
        <v/>
      </c>
      <c r="D235" s="286" t="str">
        <f>IF(B235="","",VLOOKUP(B235,Schlagliste!B:D,3,FALSE))</f>
        <v/>
      </c>
      <c r="E235" s="501" t="str">
        <f>IF(B235="","",VLOOKUP(B235,Schlagliste!B:E,4,FALSE))</f>
        <v/>
      </c>
      <c r="F235" s="236"/>
      <c r="G235" s="217"/>
      <c r="H235" s="477" t="str">
        <f>IF(OR(G235="",F235=""),"",IF(AND(C235="ja",LEFT(G235,5)="ZF n."),0,(IF(F235="G",VLOOKUP(G235,'Tab 4+5 DüV+Abfuhr_G'!A:C,3,FALSE),IF(F235="A",VLOOKUP(G235,'Tab 2+3 DüV_A'!A:C,3,FALSE),VLOOKUP(G235,'H&amp;G LfL'!B:U,9,FALSE))))))</f>
        <v/>
      </c>
      <c r="I235" s="243" t="str">
        <f>IF(OR(F235="",G235=""),"",IF(F235="G",VLOOKUP(G235,'Tab 4+5 DüV+Abfuhr_G'!A:D,4,FALSE),IF(F235="A",VLOOKUP(G235,'Tab 2+3 DüV_A'!A:D,4,FALSE),VLOOKUP(G235,'H&amp;G LfL'!B:U,10,FALSE))))</f>
        <v/>
      </c>
      <c r="J235" s="341" t="str">
        <f>IF(OR(F235="",G235=""),"",IF(F235="G",VLOOKUP(G235,'Tab 4+5 DüV+Abfuhr_G'!A:B,2,FALSE),IF(F235="A",VLOOKUP(G235,'Tab 2+3 DüV_A'!A:B,2,FALSE),VLOOKUP(G235,'H&amp;G LfL'!B:X,2,FALSE))))</f>
        <v/>
      </c>
      <c r="K235" s="237"/>
      <c r="L235" s="918" t="str">
        <f t="shared" si="36"/>
        <v/>
      </c>
      <c r="M235" s="919" t="str">
        <f t="shared" si="37"/>
        <v/>
      </c>
      <c r="N235" s="919" t="str">
        <f>IF(OR(F235="",G235=""),"",IF(OR(F235="G",F235="HG"),"",IF(F235="A",VLOOKUP(G235,'Tab 2+3 DüV_A'!A:H,6,FALSE),VLOOKUP(G235,'H&amp;G LfL'!B:U,13,FALSE))))</f>
        <v/>
      </c>
      <c r="O235" s="919" t="str">
        <f>IF(OR(F235="",G235=""),"",IF(F235="G",VLOOKUP(G235,'Tab 4+5 DüV+Abfuhr_G'!A:J,8,FALSE),IF(F235="HG",VLOOKUP(G235,'H&amp;G LfL'!B:U,14,FALSE),"")))</f>
        <v/>
      </c>
      <c r="P235" s="919" t="str">
        <f>IF(OR(F235="",G235=""),"",IF(F235="G",VLOOKUP(G235,'Tab 4+5 DüV+Abfuhr_G'!A:J,9,FALSE),IF(F235="A",VLOOKUP(G235,'Tab 2+3 DüV_A'!A:H,7,FALSE),VLOOKUP(G235,'H&amp;G LfL'!B:U,15,FALSE))))</f>
        <v/>
      </c>
      <c r="Q235" s="921" t="str">
        <f>IF(OR(F235="",G235=""),"",IF(F235="G",VLOOKUP(G235,'Tab 4+5 DüV+Abfuhr_G'!A:J,10,FALSE),IF(F235="A",VLOOKUP(G235,'Tab 2+3 DüV_A'!A:H,8,FALSE),VLOOKUP(G235,'H&amp;G LfL'!B:U,16,FALSE))))</f>
        <v/>
      </c>
      <c r="R235" s="382" t="str">
        <f t="shared" si="38"/>
        <v/>
      </c>
      <c r="S235" s="342"/>
      <c r="T235" s="472" t="str">
        <f>IF(OR(F235="",G235=""),"",IF(OR(S235="",S235="nein",F235="A",F235="HG"),"0",VLOOKUP(S235,Verfrühung!A:B,2,FALSE)))</f>
        <v/>
      </c>
      <c r="U235" s="473" t="str">
        <f>IF(OR(F235="",G235=""),"",IF(F235="G",VLOOKUP(G235,'Tab 4+5 DüV+Abfuhr_G'!A:E,5,FALSE),IF(F235="A",VLOOKUP(G235,'Tab 2+3 DüV_A'!A:L,5,FALSE),VLOOKUP(G235,'H&amp;G LfL'!B:U,11,FALSE))))</f>
        <v/>
      </c>
      <c r="V235" s="349"/>
      <c r="W235" s="245"/>
      <c r="X235" s="343" t="str">
        <f t="shared" si="39"/>
        <v/>
      </c>
      <c r="Y235" s="536"/>
      <c r="Z235" s="481" t="str">
        <f>IF(OR(F235="",G235=""),"",IF(OR(F235="A",F235="HG",Y235=""),"0",-VLOOKUP(Y235,'Tab 4+5 DüV+Abfuhr_G'!A:N,6,FALSE)))</f>
        <v/>
      </c>
      <c r="AA235" s="305"/>
      <c r="AB235" s="304" t="str">
        <f t="shared" si="40"/>
        <v/>
      </c>
      <c r="AC235" s="305"/>
      <c r="AD235" s="481" t="str">
        <f>IF(OR(F235="",G235=""),"",IF(OR(AC235="nein",AC235="",Z235="",AA235="ja",Y235="",F235="A",F235="HG",Y235=""),"0",VLOOKUP(Y235,'Tab 4+5 DüV+Abfuhr_G'!A:G,7,FALSE)))</f>
        <v/>
      </c>
      <c r="AE235" s="541"/>
      <c r="AF235" s="472" t="str">
        <f>IF(OR(F235="",G235=""),"",IF(OR(F235="",G235="",AE235=""),0,IF(AND(F235="G",Y235=""),-VLOOKUP(AE235,'Tab 7 DüV_A-VF'!A:B,2,FALSE),IF(OR(F235="A",F235="HG"),-VLOOKUP(AE235,'Tab 7 DüV_A-VF'!A:B,2,FALSE),0))))</f>
        <v/>
      </c>
      <c r="AG235" s="538"/>
      <c r="AH235" s="475" t="str">
        <f>IF(OR(F235="",G235=""),"",IF(OR(F235="",G235="",AG235=""),0,IF(AND(F235="G",Y235=""),-VLOOKUP(AG235,'Tab 7 DüV_A-ZF'!A:B,2,FALSE),IF(OR(F235="A",F235="HG"),-VLOOKUP(AG235,'Tab 7 DüV_A-ZF'!A:B,2,FALSE),0))))</f>
        <v/>
      </c>
      <c r="AI235" s="348" t="str">
        <f>IF(OR(F235="",G235=""),"",IF('N-Abschlag org. Düngung'!AJ235="",0,'N-Abschlag org. Düngung'!AJ235))</f>
        <v/>
      </c>
      <c r="AJ235" s="329" t="str">
        <f t="shared" si="41"/>
        <v/>
      </c>
      <c r="AK235" s="409" t="str">
        <f t="shared" si="42"/>
        <v/>
      </c>
      <c r="AL235" s="927" t="str">
        <f t="shared" si="43"/>
        <v/>
      </c>
      <c r="AM235" s="237"/>
      <c r="AN235" s="539" t="str">
        <f t="shared" si="44"/>
        <v/>
      </c>
      <c r="AO235" s="276"/>
      <c r="AP235" s="316"/>
      <c r="AQ235" s="316"/>
      <c r="AR235" s="234"/>
      <c r="AS235" s="234"/>
      <c r="AT235" s="234"/>
      <c r="AU235" s="234"/>
      <c r="AW235" s="235"/>
      <c r="BF235" s="235"/>
      <c r="BN235" s="235"/>
    </row>
    <row r="236" spans="1:66" s="145" customFormat="1">
      <c r="A236" s="283"/>
      <c r="B236" s="216"/>
      <c r="C236" s="287" t="str">
        <f>IF(B236="","",VLOOKUP(B236,Schlagliste!B:D,2,FALSE))</f>
        <v/>
      </c>
      <c r="D236" s="286" t="str">
        <f>IF(B236="","",VLOOKUP(B236,Schlagliste!B:D,3,FALSE))</f>
        <v/>
      </c>
      <c r="E236" s="501" t="str">
        <f>IF(B236="","",VLOOKUP(B236,Schlagliste!B:E,4,FALSE))</f>
        <v/>
      </c>
      <c r="F236" s="236"/>
      <c r="G236" s="217"/>
      <c r="H236" s="477" t="str">
        <f>IF(OR(G236="",F236=""),"",IF(AND(C236="ja",LEFT(G236,5)="ZF n."),0,(IF(F236="G",VLOOKUP(G236,'Tab 4+5 DüV+Abfuhr_G'!A:C,3,FALSE),IF(F236="A",VLOOKUP(G236,'Tab 2+3 DüV_A'!A:C,3,FALSE),VLOOKUP(G236,'H&amp;G LfL'!B:U,9,FALSE))))))</f>
        <v/>
      </c>
      <c r="I236" s="243" t="str">
        <f>IF(OR(F236="",G236=""),"",IF(F236="G",VLOOKUP(G236,'Tab 4+5 DüV+Abfuhr_G'!A:D,4,FALSE),IF(F236="A",VLOOKUP(G236,'Tab 2+3 DüV_A'!A:D,4,FALSE),VLOOKUP(G236,'H&amp;G LfL'!B:U,10,FALSE))))</f>
        <v/>
      </c>
      <c r="J236" s="341" t="str">
        <f>IF(OR(F236="",G236=""),"",IF(F236="G",VLOOKUP(G236,'Tab 4+5 DüV+Abfuhr_G'!A:B,2,FALSE),IF(F236="A",VLOOKUP(G236,'Tab 2+3 DüV_A'!A:B,2,FALSE),VLOOKUP(G236,'H&amp;G LfL'!B:X,2,FALSE))))</f>
        <v/>
      </c>
      <c r="K236" s="237"/>
      <c r="L236" s="918" t="str">
        <f t="shared" si="36"/>
        <v/>
      </c>
      <c r="M236" s="919" t="str">
        <f t="shared" si="37"/>
        <v/>
      </c>
      <c r="N236" s="919" t="str">
        <f>IF(OR(F236="",G236=""),"",IF(OR(F236="G",F236="HG"),"",IF(F236="A",VLOOKUP(G236,'Tab 2+3 DüV_A'!A:H,6,FALSE),VLOOKUP(G236,'H&amp;G LfL'!B:U,13,FALSE))))</f>
        <v/>
      </c>
      <c r="O236" s="919" t="str">
        <f>IF(OR(F236="",G236=""),"",IF(F236="G",VLOOKUP(G236,'Tab 4+5 DüV+Abfuhr_G'!A:J,8,FALSE),IF(F236="HG",VLOOKUP(G236,'H&amp;G LfL'!B:U,14,FALSE),"")))</f>
        <v/>
      </c>
      <c r="P236" s="919" t="str">
        <f>IF(OR(F236="",G236=""),"",IF(F236="G",VLOOKUP(G236,'Tab 4+5 DüV+Abfuhr_G'!A:J,9,FALSE),IF(F236="A",VLOOKUP(G236,'Tab 2+3 DüV_A'!A:H,7,FALSE),VLOOKUP(G236,'H&amp;G LfL'!B:U,15,FALSE))))</f>
        <v/>
      </c>
      <c r="Q236" s="921" t="str">
        <f>IF(OR(F236="",G236=""),"",IF(F236="G",VLOOKUP(G236,'Tab 4+5 DüV+Abfuhr_G'!A:J,10,FALSE),IF(F236="A",VLOOKUP(G236,'Tab 2+3 DüV_A'!A:H,8,FALSE),VLOOKUP(G236,'H&amp;G LfL'!B:U,16,FALSE))))</f>
        <v/>
      </c>
      <c r="R236" s="382" t="str">
        <f t="shared" si="38"/>
        <v/>
      </c>
      <c r="S236" s="342"/>
      <c r="T236" s="472" t="str">
        <f>IF(OR(F236="",G236=""),"",IF(OR(S236="",S236="nein",F236="A",F236="HG"),"0",VLOOKUP(S236,Verfrühung!A:B,2,FALSE)))</f>
        <v/>
      </c>
      <c r="U236" s="473" t="str">
        <f>IF(OR(F236="",G236=""),"",IF(F236="G",VLOOKUP(G236,'Tab 4+5 DüV+Abfuhr_G'!A:E,5,FALSE),IF(F236="A",VLOOKUP(G236,'Tab 2+3 DüV_A'!A:L,5,FALSE),VLOOKUP(G236,'H&amp;G LfL'!B:U,11,FALSE))))</f>
        <v/>
      </c>
      <c r="V236" s="349"/>
      <c r="W236" s="245"/>
      <c r="X236" s="343" t="str">
        <f t="shared" si="39"/>
        <v/>
      </c>
      <c r="Y236" s="536"/>
      <c r="Z236" s="481" t="str">
        <f>IF(OR(F236="",G236=""),"",IF(OR(F236="A",F236="HG",Y236=""),"0",-VLOOKUP(Y236,'Tab 4+5 DüV+Abfuhr_G'!A:N,6,FALSE)))</f>
        <v/>
      </c>
      <c r="AA236" s="305"/>
      <c r="AB236" s="304" t="str">
        <f t="shared" si="40"/>
        <v/>
      </c>
      <c r="AC236" s="305"/>
      <c r="AD236" s="481" t="str">
        <f>IF(OR(F236="",G236=""),"",IF(OR(AC236="nein",AC236="",Z236="",AA236="ja",Y236="",F236="A",F236="HG",Y236=""),"0",VLOOKUP(Y236,'Tab 4+5 DüV+Abfuhr_G'!A:G,7,FALSE)))</f>
        <v/>
      </c>
      <c r="AE236" s="541"/>
      <c r="AF236" s="472" t="str">
        <f>IF(OR(F236="",G236=""),"",IF(OR(F236="",G236="",AE236=""),0,IF(AND(F236="G",Y236=""),-VLOOKUP(AE236,'Tab 7 DüV_A-VF'!A:B,2,FALSE),IF(OR(F236="A",F236="HG"),-VLOOKUP(AE236,'Tab 7 DüV_A-VF'!A:B,2,FALSE),0))))</f>
        <v/>
      </c>
      <c r="AG236" s="538"/>
      <c r="AH236" s="475" t="str">
        <f>IF(OR(F236="",G236=""),"",IF(OR(F236="",G236="",AG236=""),0,IF(AND(F236="G",Y236=""),-VLOOKUP(AG236,'Tab 7 DüV_A-ZF'!A:B,2,FALSE),IF(OR(F236="A",F236="HG"),-VLOOKUP(AG236,'Tab 7 DüV_A-ZF'!A:B,2,FALSE),0))))</f>
        <v/>
      </c>
      <c r="AI236" s="348" t="str">
        <f>IF(OR(F236="",G236=""),"",IF('N-Abschlag org. Düngung'!AJ236="",0,'N-Abschlag org. Düngung'!AJ236))</f>
        <v/>
      </c>
      <c r="AJ236" s="329" t="str">
        <f t="shared" si="41"/>
        <v/>
      </c>
      <c r="AK236" s="409" t="str">
        <f t="shared" si="42"/>
        <v/>
      </c>
      <c r="AL236" s="927" t="str">
        <f t="shared" si="43"/>
        <v/>
      </c>
      <c r="AM236" s="237"/>
      <c r="AN236" s="539" t="str">
        <f t="shared" si="44"/>
        <v/>
      </c>
      <c r="AO236" s="276"/>
      <c r="AP236" s="316"/>
      <c r="AQ236" s="316"/>
      <c r="AR236" s="234"/>
      <c r="AS236" s="234"/>
      <c r="AT236" s="234"/>
      <c r="AU236" s="234"/>
      <c r="AW236" s="235"/>
      <c r="BF236" s="235"/>
      <c r="BN236" s="235"/>
    </row>
    <row r="237" spans="1:66" s="145" customFormat="1">
      <c r="A237" s="283"/>
      <c r="B237" s="216"/>
      <c r="C237" s="287" t="str">
        <f>IF(B237="","",VLOOKUP(B237,Schlagliste!B:D,2,FALSE))</f>
        <v/>
      </c>
      <c r="D237" s="286" t="str">
        <f>IF(B237="","",VLOOKUP(B237,Schlagliste!B:D,3,FALSE))</f>
        <v/>
      </c>
      <c r="E237" s="501" t="str">
        <f>IF(B237="","",VLOOKUP(B237,Schlagliste!B:E,4,FALSE))</f>
        <v/>
      </c>
      <c r="F237" s="236"/>
      <c r="G237" s="217"/>
      <c r="H237" s="477" t="str">
        <f>IF(OR(G237="",F237=""),"",IF(AND(C237="ja",LEFT(G237,5)="ZF n."),0,(IF(F237="G",VLOOKUP(G237,'Tab 4+5 DüV+Abfuhr_G'!A:C,3,FALSE),IF(F237="A",VLOOKUP(G237,'Tab 2+3 DüV_A'!A:C,3,FALSE),VLOOKUP(G237,'H&amp;G LfL'!B:U,9,FALSE))))))</f>
        <v/>
      </c>
      <c r="I237" s="243" t="str">
        <f>IF(OR(F237="",G237=""),"",IF(F237="G",VLOOKUP(G237,'Tab 4+5 DüV+Abfuhr_G'!A:D,4,FALSE),IF(F237="A",VLOOKUP(G237,'Tab 2+3 DüV_A'!A:D,4,FALSE),VLOOKUP(G237,'H&amp;G LfL'!B:U,10,FALSE))))</f>
        <v/>
      </c>
      <c r="J237" s="341" t="str">
        <f>IF(OR(F237="",G237=""),"",IF(F237="G",VLOOKUP(G237,'Tab 4+5 DüV+Abfuhr_G'!A:B,2,FALSE),IF(F237="A",VLOOKUP(G237,'Tab 2+3 DüV_A'!A:B,2,FALSE),VLOOKUP(G237,'H&amp;G LfL'!B:X,2,FALSE))))</f>
        <v/>
      </c>
      <c r="K237" s="237"/>
      <c r="L237" s="918" t="str">
        <f t="shared" si="36"/>
        <v/>
      </c>
      <c r="M237" s="919" t="str">
        <f t="shared" si="37"/>
        <v/>
      </c>
      <c r="N237" s="919" t="str">
        <f>IF(OR(F237="",G237=""),"",IF(OR(F237="G",F237="HG"),"",IF(F237="A",VLOOKUP(G237,'Tab 2+3 DüV_A'!A:H,6,FALSE),VLOOKUP(G237,'H&amp;G LfL'!B:U,13,FALSE))))</f>
        <v/>
      </c>
      <c r="O237" s="919" t="str">
        <f>IF(OR(F237="",G237=""),"",IF(F237="G",VLOOKUP(G237,'Tab 4+5 DüV+Abfuhr_G'!A:J,8,FALSE),IF(F237="HG",VLOOKUP(G237,'H&amp;G LfL'!B:U,14,FALSE),"")))</f>
        <v/>
      </c>
      <c r="P237" s="919" t="str">
        <f>IF(OR(F237="",G237=""),"",IF(F237="G",VLOOKUP(G237,'Tab 4+5 DüV+Abfuhr_G'!A:J,9,FALSE),IF(F237="A",VLOOKUP(G237,'Tab 2+3 DüV_A'!A:H,7,FALSE),VLOOKUP(G237,'H&amp;G LfL'!B:U,15,FALSE))))</f>
        <v/>
      </c>
      <c r="Q237" s="921" t="str">
        <f>IF(OR(F237="",G237=""),"",IF(F237="G",VLOOKUP(G237,'Tab 4+5 DüV+Abfuhr_G'!A:J,10,FALSE),IF(F237="A",VLOOKUP(G237,'Tab 2+3 DüV_A'!A:H,8,FALSE),VLOOKUP(G237,'H&amp;G LfL'!B:U,16,FALSE))))</f>
        <v/>
      </c>
      <c r="R237" s="382" t="str">
        <f t="shared" si="38"/>
        <v/>
      </c>
      <c r="S237" s="342"/>
      <c r="T237" s="472" t="str">
        <f>IF(OR(F237="",G237=""),"",IF(OR(S237="",S237="nein",F237="A",F237="HG"),"0",VLOOKUP(S237,Verfrühung!A:B,2,FALSE)))</f>
        <v/>
      </c>
      <c r="U237" s="473" t="str">
        <f>IF(OR(F237="",G237=""),"",IF(F237="G",VLOOKUP(G237,'Tab 4+5 DüV+Abfuhr_G'!A:E,5,FALSE),IF(F237="A",VLOOKUP(G237,'Tab 2+3 DüV_A'!A:L,5,FALSE),VLOOKUP(G237,'H&amp;G LfL'!B:U,11,FALSE))))</f>
        <v/>
      </c>
      <c r="V237" s="349"/>
      <c r="W237" s="245"/>
      <c r="X237" s="343" t="str">
        <f t="shared" si="39"/>
        <v/>
      </c>
      <c r="Y237" s="536"/>
      <c r="Z237" s="481" t="str">
        <f>IF(OR(F237="",G237=""),"",IF(OR(F237="A",F237="HG",Y237=""),"0",-VLOOKUP(Y237,'Tab 4+5 DüV+Abfuhr_G'!A:N,6,FALSE)))</f>
        <v/>
      </c>
      <c r="AA237" s="305"/>
      <c r="AB237" s="304" t="str">
        <f t="shared" si="40"/>
        <v/>
      </c>
      <c r="AC237" s="305"/>
      <c r="AD237" s="481" t="str">
        <f>IF(OR(F237="",G237=""),"",IF(OR(AC237="nein",AC237="",Z237="",AA237="ja",Y237="",F237="A",F237="HG",Y237=""),"0",VLOOKUP(Y237,'Tab 4+5 DüV+Abfuhr_G'!A:G,7,FALSE)))</f>
        <v/>
      </c>
      <c r="AE237" s="541"/>
      <c r="AF237" s="472" t="str">
        <f>IF(OR(F237="",G237=""),"",IF(OR(F237="",G237="",AE237=""),0,IF(AND(F237="G",Y237=""),-VLOOKUP(AE237,'Tab 7 DüV_A-VF'!A:B,2,FALSE),IF(OR(F237="A",F237="HG"),-VLOOKUP(AE237,'Tab 7 DüV_A-VF'!A:B,2,FALSE),0))))</f>
        <v/>
      </c>
      <c r="AG237" s="538"/>
      <c r="AH237" s="475" t="str">
        <f>IF(OR(F237="",G237=""),"",IF(OR(F237="",G237="",AG237=""),0,IF(AND(F237="G",Y237=""),-VLOOKUP(AG237,'Tab 7 DüV_A-ZF'!A:B,2,FALSE),IF(OR(F237="A",F237="HG"),-VLOOKUP(AG237,'Tab 7 DüV_A-ZF'!A:B,2,FALSE),0))))</f>
        <v/>
      </c>
      <c r="AI237" s="348" t="str">
        <f>IF(OR(F237="",G237=""),"",IF('N-Abschlag org. Düngung'!AJ237="",0,'N-Abschlag org. Düngung'!AJ237))</f>
        <v/>
      </c>
      <c r="AJ237" s="329" t="str">
        <f t="shared" si="41"/>
        <v/>
      </c>
      <c r="AK237" s="409" t="str">
        <f t="shared" si="42"/>
        <v/>
      </c>
      <c r="AL237" s="927" t="str">
        <f t="shared" si="43"/>
        <v/>
      </c>
      <c r="AM237" s="237"/>
      <c r="AN237" s="539" t="str">
        <f t="shared" si="44"/>
        <v/>
      </c>
      <c r="AO237" s="276"/>
      <c r="AP237" s="316"/>
      <c r="AQ237" s="316"/>
      <c r="AR237" s="234"/>
      <c r="AS237" s="234"/>
      <c r="AT237" s="234"/>
      <c r="AU237" s="234"/>
      <c r="AW237" s="235"/>
      <c r="BF237" s="235"/>
      <c r="BN237" s="235"/>
    </row>
    <row r="238" spans="1:66" s="145" customFormat="1">
      <c r="A238" s="283"/>
      <c r="B238" s="216"/>
      <c r="C238" s="287" t="str">
        <f>IF(B238="","",VLOOKUP(B238,Schlagliste!B:D,2,FALSE))</f>
        <v/>
      </c>
      <c r="D238" s="286" t="str">
        <f>IF(B238="","",VLOOKUP(B238,Schlagliste!B:D,3,FALSE))</f>
        <v/>
      </c>
      <c r="E238" s="501" t="str">
        <f>IF(B238="","",VLOOKUP(B238,Schlagliste!B:E,4,FALSE))</f>
        <v/>
      </c>
      <c r="F238" s="236"/>
      <c r="G238" s="217"/>
      <c r="H238" s="477" t="str">
        <f>IF(OR(G238="",F238=""),"",IF(AND(C238="ja",LEFT(G238,5)="ZF n."),0,(IF(F238="G",VLOOKUP(G238,'Tab 4+5 DüV+Abfuhr_G'!A:C,3,FALSE),IF(F238="A",VLOOKUP(G238,'Tab 2+3 DüV_A'!A:C,3,FALSE),VLOOKUP(G238,'H&amp;G LfL'!B:U,9,FALSE))))))</f>
        <v/>
      </c>
      <c r="I238" s="243" t="str">
        <f>IF(OR(F238="",G238=""),"",IF(F238="G",VLOOKUP(G238,'Tab 4+5 DüV+Abfuhr_G'!A:D,4,FALSE),IF(F238="A",VLOOKUP(G238,'Tab 2+3 DüV_A'!A:D,4,FALSE),VLOOKUP(G238,'H&amp;G LfL'!B:U,10,FALSE))))</f>
        <v/>
      </c>
      <c r="J238" s="341" t="str">
        <f>IF(OR(F238="",G238=""),"",IF(F238="G",VLOOKUP(G238,'Tab 4+5 DüV+Abfuhr_G'!A:B,2,FALSE),IF(F238="A",VLOOKUP(G238,'Tab 2+3 DüV_A'!A:B,2,FALSE),VLOOKUP(G238,'H&amp;G LfL'!B:X,2,FALSE))))</f>
        <v/>
      </c>
      <c r="K238" s="237"/>
      <c r="L238" s="918" t="str">
        <f t="shared" si="36"/>
        <v/>
      </c>
      <c r="M238" s="919" t="str">
        <f t="shared" si="37"/>
        <v/>
      </c>
      <c r="N238" s="919" t="str">
        <f>IF(OR(F238="",G238=""),"",IF(OR(F238="G",F238="HG"),"",IF(F238="A",VLOOKUP(G238,'Tab 2+3 DüV_A'!A:H,6,FALSE),VLOOKUP(G238,'H&amp;G LfL'!B:U,13,FALSE))))</f>
        <v/>
      </c>
      <c r="O238" s="919" t="str">
        <f>IF(OR(F238="",G238=""),"",IF(F238="G",VLOOKUP(G238,'Tab 4+5 DüV+Abfuhr_G'!A:J,8,FALSE),IF(F238="HG",VLOOKUP(G238,'H&amp;G LfL'!B:U,14,FALSE),"")))</f>
        <v/>
      </c>
      <c r="P238" s="919" t="str">
        <f>IF(OR(F238="",G238=""),"",IF(F238="G",VLOOKUP(G238,'Tab 4+5 DüV+Abfuhr_G'!A:J,9,FALSE),IF(F238="A",VLOOKUP(G238,'Tab 2+3 DüV_A'!A:H,7,FALSE),VLOOKUP(G238,'H&amp;G LfL'!B:U,15,FALSE))))</f>
        <v/>
      </c>
      <c r="Q238" s="921" t="str">
        <f>IF(OR(F238="",G238=""),"",IF(F238="G",VLOOKUP(G238,'Tab 4+5 DüV+Abfuhr_G'!A:J,10,FALSE),IF(F238="A",VLOOKUP(G238,'Tab 2+3 DüV_A'!A:H,8,FALSE),VLOOKUP(G238,'H&amp;G LfL'!B:U,16,FALSE))))</f>
        <v/>
      </c>
      <c r="R238" s="382" t="str">
        <f t="shared" si="38"/>
        <v/>
      </c>
      <c r="S238" s="342"/>
      <c r="T238" s="472" t="str">
        <f>IF(OR(F238="",G238=""),"",IF(OR(S238="",S238="nein",F238="A",F238="HG"),"0",VLOOKUP(S238,Verfrühung!A:B,2,FALSE)))</f>
        <v/>
      </c>
      <c r="U238" s="473" t="str">
        <f>IF(OR(F238="",G238=""),"",IF(F238="G",VLOOKUP(G238,'Tab 4+5 DüV+Abfuhr_G'!A:E,5,FALSE),IF(F238="A",VLOOKUP(G238,'Tab 2+3 DüV_A'!A:L,5,FALSE),VLOOKUP(G238,'H&amp;G LfL'!B:U,11,FALSE))))</f>
        <v/>
      </c>
      <c r="V238" s="349"/>
      <c r="W238" s="245"/>
      <c r="X238" s="343" t="str">
        <f t="shared" si="39"/>
        <v/>
      </c>
      <c r="Y238" s="536"/>
      <c r="Z238" s="481" t="str">
        <f>IF(OR(F238="",G238=""),"",IF(OR(F238="A",F238="HG",Y238=""),"0",-VLOOKUP(Y238,'Tab 4+5 DüV+Abfuhr_G'!A:N,6,FALSE)))</f>
        <v/>
      </c>
      <c r="AA238" s="305"/>
      <c r="AB238" s="304" t="str">
        <f t="shared" si="40"/>
        <v/>
      </c>
      <c r="AC238" s="305"/>
      <c r="AD238" s="481" t="str">
        <f>IF(OR(F238="",G238=""),"",IF(OR(AC238="nein",AC238="",Z238="",AA238="ja",Y238="",F238="A",F238="HG",Y238=""),"0",VLOOKUP(Y238,'Tab 4+5 DüV+Abfuhr_G'!A:G,7,FALSE)))</f>
        <v/>
      </c>
      <c r="AE238" s="541"/>
      <c r="AF238" s="472" t="str">
        <f>IF(OR(F238="",G238=""),"",IF(OR(F238="",G238="",AE238=""),0,IF(AND(F238="G",Y238=""),-VLOOKUP(AE238,'Tab 7 DüV_A-VF'!A:B,2,FALSE),IF(OR(F238="A",F238="HG"),-VLOOKUP(AE238,'Tab 7 DüV_A-VF'!A:B,2,FALSE),0))))</f>
        <v/>
      </c>
      <c r="AG238" s="538"/>
      <c r="AH238" s="475" t="str">
        <f>IF(OR(F238="",G238=""),"",IF(OR(F238="",G238="",AG238=""),0,IF(AND(F238="G",Y238=""),-VLOOKUP(AG238,'Tab 7 DüV_A-ZF'!A:B,2,FALSE),IF(OR(F238="A",F238="HG"),-VLOOKUP(AG238,'Tab 7 DüV_A-ZF'!A:B,2,FALSE),0))))</f>
        <v/>
      </c>
      <c r="AI238" s="348" t="str">
        <f>IF(OR(F238="",G238=""),"",IF('N-Abschlag org. Düngung'!AJ238="",0,'N-Abschlag org. Düngung'!AJ238))</f>
        <v/>
      </c>
      <c r="AJ238" s="329" t="str">
        <f t="shared" si="41"/>
        <v/>
      </c>
      <c r="AK238" s="409" t="str">
        <f t="shared" si="42"/>
        <v/>
      </c>
      <c r="AL238" s="927" t="str">
        <f t="shared" si="43"/>
        <v/>
      </c>
      <c r="AM238" s="237"/>
      <c r="AN238" s="539" t="str">
        <f t="shared" si="44"/>
        <v/>
      </c>
      <c r="AO238" s="276"/>
      <c r="AP238" s="316"/>
      <c r="AQ238" s="316"/>
      <c r="AR238" s="234"/>
      <c r="AS238" s="234"/>
      <c r="AT238" s="234"/>
      <c r="AU238" s="234"/>
      <c r="AW238" s="235"/>
      <c r="BF238" s="235"/>
      <c r="BN238" s="235"/>
    </row>
    <row r="239" spans="1:66" s="145" customFormat="1">
      <c r="A239" s="283"/>
      <c r="B239" s="216"/>
      <c r="C239" s="287" t="str">
        <f>IF(B239="","",VLOOKUP(B239,Schlagliste!B:D,2,FALSE))</f>
        <v/>
      </c>
      <c r="D239" s="286" t="str">
        <f>IF(B239="","",VLOOKUP(B239,Schlagliste!B:D,3,FALSE))</f>
        <v/>
      </c>
      <c r="E239" s="501" t="str">
        <f>IF(B239="","",VLOOKUP(B239,Schlagliste!B:E,4,FALSE))</f>
        <v/>
      </c>
      <c r="F239" s="236"/>
      <c r="G239" s="217"/>
      <c r="H239" s="477" t="str">
        <f>IF(OR(G239="",F239=""),"",IF(AND(C239="ja",LEFT(G239,5)="ZF n."),0,(IF(F239="G",VLOOKUP(G239,'Tab 4+5 DüV+Abfuhr_G'!A:C,3,FALSE),IF(F239="A",VLOOKUP(G239,'Tab 2+3 DüV_A'!A:C,3,FALSE),VLOOKUP(G239,'H&amp;G LfL'!B:U,9,FALSE))))))</f>
        <v/>
      </c>
      <c r="I239" s="243" t="str">
        <f>IF(OR(F239="",G239=""),"",IF(F239="G",VLOOKUP(G239,'Tab 4+5 DüV+Abfuhr_G'!A:D,4,FALSE),IF(F239="A",VLOOKUP(G239,'Tab 2+3 DüV_A'!A:D,4,FALSE),VLOOKUP(G239,'H&amp;G LfL'!B:U,10,FALSE))))</f>
        <v/>
      </c>
      <c r="J239" s="341" t="str">
        <f>IF(OR(F239="",G239=""),"",IF(F239="G",VLOOKUP(G239,'Tab 4+5 DüV+Abfuhr_G'!A:B,2,FALSE),IF(F239="A",VLOOKUP(G239,'Tab 2+3 DüV_A'!A:B,2,FALSE),VLOOKUP(G239,'H&amp;G LfL'!B:X,2,FALSE))))</f>
        <v/>
      </c>
      <c r="K239" s="237"/>
      <c r="L239" s="918" t="str">
        <f t="shared" si="36"/>
        <v/>
      </c>
      <c r="M239" s="919" t="str">
        <f t="shared" si="37"/>
        <v/>
      </c>
      <c r="N239" s="919" t="str">
        <f>IF(OR(F239="",G239=""),"",IF(OR(F239="G",F239="HG"),"",IF(F239="A",VLOOKUP(G239,'Tab 2+3 DüV_A'!A:H,6,FALSE),VLOOKUP(G239,'H&amp;G LfL'!B:U,13,FALSE))))</f>
        <v/>
      </c>
      <c r="O239" s="919" t="str">
        <f>IF(OR(F239="",G239=""),"",IF(F239="G",VLOOKUP(G239,'Tab 4+5 DüV+Abfuhr_G'!A:J,8,FALSE),IF(F239="HG",VLOOKUP(G239,'H&amp;G LfL'!B:U,14,FALSE),"")))</f>
        <v/>
      </c>
      <c r="P239" s="919" t="str">
        <f>IF(OR(F239="",G239=""),"",IF(F239="G",VLOOKUP(G239,'Tab 4+5 DüV+Abfuhr_G'!A:J,9,FALSE),IF(F239="A",VLOOKUP(G239,'Tab 2+3 DüV_A'!A:H,7,FALSE),VLOOKUP(G239,'H&amp;G LfL'!B:U,15,FALSE))))</f>
        <v/>
      </c>
      <c r="Q239" s="921" t="str">
        <f>IF(OR(F239="",G239=""),"",IF(F239="G",VLOOKUP(G239,'Tab 4+5 DüV+Abfuhr_G'!A:J,10,FALSE),IF(F239="A",VLOOKUP(G239,'Tab 2+3 DüV_A'!A:H,8,FALSE),VLOOKUP(G239,'H&amp;G LfL'!B:U,16,FALSE))))</f>
        <v/>
      </c>
      <c r="R239" s="382" t="str">
        <f t="shared" si="38"/>
        <v/>
      </c>
      <c r="S239" s="342"/>
      <c r="T239" s="472" t="str">
        <f>IF(OR(F239="",G239=""),"",IF(OR(S239="",S239="nein",F239="A",F239="HG"),"0",VLOOKUP(S239,Verfrühung!A:B,2,FALSE)))</f>
        <v/>
      </c>
      <c r="U239" s="473" t="str">
        <f>IF(OR(F239="",G239=""),"",IF(F239="G",VLOOKUP(G239,'Tab 4+5 DüV+Abfuhr_G'!A:E,5,FALSE),IF(F239="A",VLOOKUP(G239,'Tab 2+3 DüV_A'!A:L,5,FALSE),VLOOKUP(G239,'H&amp;G LfL'!B:U,11,FALSE))))</f>
        <v/>
      </c>
      <c r="V239" s="349"/>
      <c r="W239" s="245"/>
      <c r="X239" s="343" t="str">
        <f t="shared" si="39"/>
        <v/>
      </c>
      <c r="Y239" s="536"/>
      <c r="Z239" s="481" t="str">
        <f>IF(OR(F239="",G239=""),"",IF(OR(F239="A",F239="HG",Y239=""),"0",-VLOOKUP(Y239,'Tab 4+5 DüV+Abfuhr_G'!A:N,6,FALSE)))</f>
        <v/>
      </c>
      <c r="AA239" s="305"/>
      <c r="AB239" s="304" t="str">
        <f t="shared" si="40"/>
        <v/>
      </c>
      <c r="AC239" s="305"/>
      <c r="AD239" s="481" t="str">
        <f>IF(OR(F239="",G239=""),"",IF(OR(AC239="nein",AC239="",Z239="",AA239="ja",Y239="",F239="A",F239="HG",Y239=""),"0",VLOOKUP(Y239,'Tab 4+5 DüV+Abfuhr_G'!A:G,7,FALSE)))</f>
        <v/>
      </c>
      <c r="AE239" s="541"/>
      <c r="AF239" s="472" t="str">
        <f>IF(OR(F239="",G239=""),"",IF(OR(F239="",G239="",AE239=""),0,IF(AND(F239="G",Y239=""),-VLOOKUP(AE239,'Tab 7 DüV_A-VF'!A:B,2,FALSE),IF(OR(F239="A",F239="HG"),-VLOOKUP(AE239,'Tab 7 DüV_A-VF'!A:B,2,FALSE),0))))</f>
        <v/>
      </c>
      <c r="AG239" s="538"/>
      <c r="AH239" s="475" t="str">
        <f>IF(OR(F239="",G239=""),"",IF(OR(F239="",G239="",AG239=""),0,IF(AND(F239="G",Y239=""),-VLOOKUP(AG239,'Tab 7 DüV_A-ZF'!A:B,2,FALSE),IF(OR(F239="A",F239="HG"),-VLOOKUP(AG239,'Tab 7 DüV_A-ZF'!A:B,2,FALSE),0))))</f>
        <v/>
      </c>
      <c r="AI239" s="348" t="str">
        <f>IF(OR(F239="",G239=""),"",IF('N-Abschlag org. Düngung'!AJ239="",0,'N-Abschlag org. Düngung'!AJ239))</f>
        <v/>
      </c>
      <c r="AJ239" s="329" t="str">
        <f t="shared" si="41"/>
        <v/>
      </c>
      <c r="AK239" s="409" t="str">
        <f t="shared" si="42"/>
        <v/>
      </c>
      <c r="AL239" s="927" t="str">
        <f t="shared" si="43"/>
        <v/>
      </c>
      <c r="AM239" s="237"/>
      <c r="AN239" s="539" t="str">
        <f t="shared" si="44"/>
        <v/>
      </c>
      <c r="AO239" s="276"/>
      <c r="AP239" s="316"/>
      <c r="AQ239" s="316"/>
      <c r="AR239" s="234"/>
      <c r="AS239" s="234"/>
      <c r="AT239" s="234"/>
      <c r="AU239" s="234"/>
      <c r="AW239" s="235"/>
      <c r="BF239" s="235"/>
      <c r="BN239" s="235"/>
    </row>
    <row r="240" spans="1:66" s="145" customFormat="1">
      <c r="A240" s="283"/>
      <c r="B240" s="216"/>
      <c r="C240" s="287" t="str">
        <f>IF(B240="","",VLOOKUP(B240,Schlagliste!B:D,2,FALSE))</f>
        <v/>
      </c>
      <c r="D240" s="286" t="str">
        <f>IF(B240="","",VLOOKUP(B240,Schlagliste!B:D,3,FALSE))</f>
        <v/>
      </c>
      <c r="E240" s="501" t="str">
        <f>IF(B240="","",VLOOKUP(B240,Schlagliste!B:E,4,FALSE))</f>
        <v/>
      </c>
      <c r="F240" s="236"/>
      <c r="G240" s="217"/>
      <c r="H240" s="477" t="str">
        <f>IF(OR(G240="",F240=""),"",IF(AND(C240="ja",LEFT(G240,5)="ZF n."),0,(IF(F240="G",VLOOKUP(G240,'Tab 4+5 DüV+Abfuhr_G'!A:C,3,FALSE),IF(F240="A",VLOOKUP(G240,'Tab 2+3 DüV_A'!A:C,3,FALSE),VLOOKUP(G240,'H&amp;G LfL'!B:U,9,FALSE))))))</f>
        <v/>
      </c>
      <c r="I240" s="243" t="str">
        <f>IF(OR(F240="",G240=""),"",IF(F240="G",VLOOKUP(G240,'Tab 4+5 DüV+Abfuhr_G'!A:D,4,FALSE),IF(F240="A",VLOOKUP(G240,'Tab 2+3 DüV_A'!A:D,4,FALSE),VLOOKUP(G240,'H&amp;G LfL'!B:U,10,FALSE))))</f>
        <v/>
      </c>
      <c r="J240" s="341" t="str">
        <f>IF(OR(F240="",G240=""),"",IF(F240="G",VLOOKUP(G240,'Tab 4+5 DüV+Abfuhr_G'!A:B,2,FALSE),IF(F240="A",VLOOKUP(G240,'Tab 2+3 DüV_A'!A:B,2,FALSE),VLOOKUP(G240,'H&amp;G LfL'!B:X,2,FALSE))))</f>
        <v/>
      </c>
      <c r="K240" s="237"/>
      <c r="L240" s="918" t="str">
        <f t="shared" ref="L240:L303" si="45">IF(OR(K240="",G240=""),"",K240-J240)</f>
        <v/>
      </c>
      <c r="M240" s="919" t="str">
        <f t="shared" ref="M240:M303" si="46">IF(OR(F240="",G240=""),"",IF(OR(K240="",J240=0),0,L240*100/J240))</f>
        <v/>
      </c>
      <c r="N240" s="919" t="str">
        <f>IF(OR(F240="",G240=""),"",IF(OR(F240="G",F240="HG"),"",IF(F240="A",VLOOKUP(G240,'Tab 2+3 DüV_A'!A:H,6,FALSE),VLOOKUP(G240,'H&amp;G LfL'!B:U,13,FALSE))))</f>
        <v/>
      </c>
      <c r="O240" s="919" t="str">
        <f>IF(OR(F240="",G240=""),"",IF(F240="G",VLOOKUP(G240,'Tab 4+5 DüV+Abfuhr_G'!A:J,8,FALSE),IF(F240="HG",VLOOKUP(G240,'H&amp;G LfL'!B:U,14,FALSE),"")))</f>
        <v/>
      </c>
      <c r="P240" s="919" t="str">
        <f>IF(OR(F240="",G240=""),"",IF(F240="G",VLOOKUP(G240,'Tab 4+5 DüV+Abfuhr_G'!A:J,9,FALSE),IF(F240="A",VLOOKUP(G240,'Tab 2+3 DüV_A'!A:H,7,FALSE),VLOOKUP(G240,'H&amp;G LfL'!B:U,15,FALSE))))</f>
        <v/>
      </c>
      <c r="Q240" s="921" t="str">
        <f>IF(OR(F240="",G240=""),"",IF(F240="G",VLOOKUP(G240,'Tab 4+5 DüV+Abfuhr_G'!A:J,10,FALSE),IF(F240="A",VLOOKUP(G240,'Tab 2+3 DüV_A'!A:H,8,FALSE),VLOOKUP(G240,'H&amp;G LfL'!B:U,16,FALSE))))</f>
        <v/>
      </c>
      <c r="R240" s="382" t="str">
        <f t="shared" ref="R240:R303" si="47">IF(OR(F240="",G240=""),"",IF(OR(F240="G",F240="HG"),IF(OR(O240="",O240=0,K240="",J240=0),"0",IF(M240&gt;0,ROUNDDOWN(M240/O240,0)*P240,ROUNDDOWN(M240/O240,0)*Q240)),IF(OR(N240="",N240=0,K240=""),"0",IF(L240&gt;0,L240*P240/N240,Q240*L240/N240))))</f>
        <v/>
      </c>
      <c r="S240" s="342"/>
      <c r="T240" s="472" t="str">
        <f>IF(OR(F240="",G240=""),"",IF(OR(S240="",S240="nein",F240="A",F240="HG"),"0",VLOOKUP(S240,Verfrühung!A:B,2,FALSE)))</f>
        <v/>
      </c>
      <c r="U240" s="473" t="str">
        <f>IF(OR(F240="",G240=""),"",IF(F240="G",VLOOKUP(G240,'Tab 4+5 DüV+Abfuhr_G'!A:E,5,FALSE),IF(F240="A",VLOOKUP(G240,'Tab 2+3 DüV_A'!A:L,5,FALSE),VLOOKUP(G240,'H&amp;G LfL'!B:U,11,FALSE))))</f>
        <v/>
      </c>
      <c r="V240" s="349"/>
      <c r="W240" s="245"/>
      <c r="X240" s="343" t="str">
        <f t="shared" ref="X240:X303" si="48">IF(OR(F240="",G240=""),"",IF(W240="ja",-20,"0"))</f>
        <v/>
      </c>
      <c r="Y240" s="536"/>
      <c r="Z240" s="481" t="str">
        <f>IF(OR(F240="",G240=""),"",IF(OR(F240="A",F240="HG",Y240=""),"0",-VLOOKUP(Y240,'Tab 4+5 DüV+Abfuhr_G'!A:N,6,FALSE)))</f>
        <v/>
      </c>
      <c r="AA240" s="305"/>
      <c r="AB240" s="304" t="str">
        <f t="shared" ref="AB240:AB303" si="49">IF(OR(F240="",G240=""),"",IF(AA240="ja",-Z240,"0"))</f>
        <v/>
      </c>
      <c r="AC240" s="305"/>
      <c r="AD240" s="481" t="str">
        <f>IF(OR(F240="",G240=""),"",IF(OR(AC240="nein",AC240="",Z240="",AA240="ja",Y240="",F240="A",F240="HG",Y240=""),"0",VLOOKUP(Y240,'Tab 4+5 DüV+Abfuhr_G'!A:G,7,FALSE)))</f>
        <v/>
      </c>
      <c r="AE240" s="541"/>
      <c r="AF240" s="472" t="str">
        <f>IF(OR(F240="",G240=""),"",IF(OR(F240="",G240="",AE240=""),0,IF(AND(F240="G",Y240=""),-VLOOKUP(AE240,'Tab 7 DüV_A-VF'!A:B,2,FALSE),IF(OR(F240="A",F240="HG"),-VLOOKUP(AE240,'Tab 7 DüV_A-VF'!A:B,2,FALSE),0))))</f>
        <v/>
      </c>
      <c r="AG240" s="538"/>
      <c r="AH240" s="475" t="str">
        <f>IF(OR(F240="",G240=""),"",IF(OR(F240="",G240="",AG240=""),0,IF(AND(F240="G",Y240=""),-VLOOKUP(AG240,'Tab 7 DüV_A-ZF'!A:B,2,FALSE),IF(OR(F240="A",F240="HG"),-VLOOKUP(AG240,'Tab 7 DüV_A-ZF'!A:B,2,FALSE),0))))</f>
        <v/>
      </c>
      <c r="AI240" s="348" t="str">
        <f>IF(OR(F240="",G240=""),"",IF('N-Abschlag org. Düngung'!AJ240="",0,'N-Abschlag org. Düngung'!AJ240))</f>
        <v/>
      </c>
      <c r="AJ240" s="329" t="str">
        <f t="shared" ref="AJ240:AJ303" si="50">IF(OR(F240="",G240=""),"",IF(SUM(H240,R240,T240,-V240,X240,Z240,AB240,AD240,AF240,AH240,AI240)&lt;0,"0",SUM(H240,R240,T240,-V240,X240,Z240,AB240,AD240,AF240,AH240,AI240)))</f>
        <v/>
      </c>
      <c r="AK240" s="409" t="str">
        <f t="shared" ref="AK240:AK303" si="51">IF(OR(F240="",G240=""),"",IF(OR(C240="nein",C240=""),"",AJ240-(AJ240*0.2)))</f>
        <v/>
      </c>
      <c r="AL240" s="927" t="str">
        <f t="shared" ref="AL240:AL303" si="52">IF(AJ240="","",IF(AK240="",AJ240,AK240))</f>
        <v/>
      </c>
      <c r="AM240" s="237"/>
      <c r="AN240" s="539" t="str">
        <f t="shared" ref="AN240:AN303" si="53">IF(OR(F240="",G240=""),"",IF(OR(AJ240="",AM240="",AM240="nein"),0,AJ240*0.1))</f>
        <v/>
      </c>
      <c r="AO240" s="276"/>
      <c r="AP240" s="316"/>
      <c r="AQ240" s="316"/>
      <c r="AR240" s="234"/>
      <c r="AS240" s="234"/>
      <c r="AT240" s="234"/>
      <c r="AU240" s="234"/>
      <c r="AW240" s="235"/>
      <c r="BF240" s="235"/>
      <c r="BN240" s="235"/>
    </row>
    <row r="241" spans="1:66" s="145" customFormat="1">
      <c r="A241" s="283"/>
      <c r="B241" s="216"/>
      <c r="C241" s="287" t="str">
        <f>IF(B241="","",VLOOKUP(B241,Schlagliste!B:D,2,FALSE))</f>
        <v/>
      </c>
      <c r="D241" s="286" t="str">
        <f>IF(B241="","",VLOOKUP(B241,Schlagliste!B:D,3,FALSE))</f>
        <v/>
      </c>
      <c r="E241" s="501" t="str">
        <f>IF(B241="","",VLOOKUP(B241,Schlagliste!B:E,4,FALSE))</f>
        <v/>
      </c>
      <c r="F241" s="236"/>
      <c r="G241" s="217"/>
      <c r="H241" s="477" t="str">
        <f>IF(OR(G241="",F241=""),"",IF(AND(C241="ja",LEFT(G241,5)="ZF n."),0,(IF(F241="G",VLOOKUP(G241,'Tab 4+5 DüV+Abfuhr_G'!A:C,3,FALSE),IF(F241="A",VLOOKUP(G241,'Tab 2+3 DüV_A'!A:C,3,FALSE),VLOOKUP(G241,'H&amp;G LfL'!B:U,9,FALSE))))))</f>
        <v/>
      </c>
      <c r="I241" s="243" t="str">
        <f>IF(OR(F241="",G241=""),"",IF(F241="G",VLOOKUP(G241,'Tab 4+5 DüV+Abfuhr_G'!A:D,4,FALSE),IF(F241="A",VLOOKUP(G241,'Tab 2+3 DüV_A'!A:D,4,FALSE),VLOOKUP(G241,'H&amp;G LfL'!B:U,10,FALSE))))</f>
        <v/>
      </c>
      <c r="J241" s="341" t="str">
        <f>IF(OR(F241="",G241=""),"",IF(F241="G",VLOOKUP(G241,'Tab 4+5 DüV+Abfuhr_G'!A:B,2,FALSE),IF(F241="A",VLOOKUP(G241,'Tab 2+3 DüV_A'!A:B,2,FALSE),VLOOKUP(G241,'H&amp;G LfL'!B:X,2,FALSE))))</f>
        <v/>
      </c>
      <c r="K241" s="237"/>
      <c r="L241" s="918" t="str">
        <f t="shared" si="45"/>
        <v/>
      </c>
      <c r="M241" s="919" t="str">
        <f t="shared" si="46"/>
        <v/>
      </c>
      <c r="N241" s="919" t="str">
        <f>IF(OR(F241="",G241=""),"",IF(OR(F241="G",F241="HG"),"",IF(F241="A",VLOOKUP(G241,'Tab 2+3 DüV_A'!A:H,6,FALSE),VLOOKUP(G241,'H&amp;G LfL'!B:U,13,FALSE))))</f>
        <v/>
      </c>
      <c r="O241" s="919" t="str">
        <f>IF(OR(F241="",G241=""),"",IF(F241="G",VLOOKUP(G241,'Tab 4+5 DüV+Abfuhr_G'!A:J,8,FALSE),IF(F241="HG",VLOOKUP(G241,'H&amp;G LfL'!B:U,14,FALSE),"")))</f>
        <v/>
      </c>
      <c r="P241" s="919" t="str">
        <f>IF(OR(F241="",G241=""),"",IF(F241="G",VLOOKUP(G241,'Tab 4+5 DüV+Abfuhr_G'!A:J,9,FALSE),IF(F241="A",VLOOKUP(G241,'Tab 2+3 DüV_A'!A:H,7,FALSE),VLOOKUP(G241,'H&amp;G LfL'!B:U,15,FALSE))))</f>
        <v/>
      </c>
      <c r="Q241" s="921" t="str">
        <f>IF(OR(F241="",G241=""),"",IF(F241="G",VLOOKUP(G241,'Tab 4+5 DüV+Abfuhr_G'!A:J,10,FALSE),IF(F241="A",VLOOKUP(G241,'Tab 2+3 DüV_A'!A:H,8,FALSE),VLOOKUP(G241,'H&amp;G LfL'!B:U,16,FALSE))))</f>
        <v/>
      </c>
      <c r="R241" s="382" t="str">
        <f t="shared" si="47"/>
        <v/>
      </c>
      <c r="S241" s="342"/>
      <c r="T241" s="472" t="str">
        <f>IF(OR(F241="",G241=""),"",IF(OR(S241="",S241="nein",F241="A",F241="HG"),"0",VLOOKUP(S241,Verfrühung!A:B,2,FALSE)))</f>
        <v/>
      </c>
      <c r="U241" s="473" t="str">
        <f>IF(OR(F241="",G241=""),"",IF(F241="G",VLOOKUP(G241,'Tab 4+5 DüV+Abfuhr_G'!A:E,5,FALSE),IF(F241="A",VLOOKUP(G241,'Tab 2+3 DüV_A'!A:L,5,FALSE),VLOOKUP(G241,'H&amp;G LfL'!B:U,11,FALSE))))</f>
        <v/>
      </c>
      <c r="V241" s="349"/>
      <c r="W241" s="245"/>
      <c r="X241" s="343" t="str">
        <f t="shared" si="48"/>
        <v/>
      </c>
      <c r="Y241" s="536"/>
      <c r="Z241" s="481" t="str">
        <f>IF(OR(F241="",G241=""),"",IF(OR(F241="A",F241="HG",Y241=""),"0",-VLOOKUP(Y241,'Tab 4+5 DüV+Abfuhr_G'!A:N,6,FALSE)))</f>
        <v/>
      </c>
      <c r="AA241" s="305"/>
      <c r="AB241" s="304" t="str">
        <f t="shared" si="49"/>
        <v/>
      </c>
      <c r="AC241" s="305"/>
      <c r="AD241" s="481" t="str">
        <f>IF(OR(F241="",G241=""),"",IF(OR(AC241="nein",AC241="",Z241="",AA241="ja",Y241="",F241="A",F241="HG",Y241=""),"0",VLOOKUP(Y241,'Tab 4+5 DüV+Abfuhr_G'!A:G,7,FALSE)))</f>
        <v/>
      </c>
      <c r="AE241" s="541"/>
      <c r="AF241" s="472" t="str">
        <f>IF(OR(F241="",G241=""),"",IF(OR(F241="",G241="",AE241=""),0,IF(AND(F241="G",Y241=""),-VLOOKUP(AE241,'Tab 7 DüV_A-VF'!A:B,2,FALSE),IF(OR(F241="A",F241="HG"),-VLOOKUP(AE241,'Tab 7 DüV_A-VF'!A:B,2,FALSE),0))))</f>
        <v/>
      </c>
      <c r="AG241" s="538"/>
      <c r="AH241" s="475" t="str">
        <f>IF(OR(F241="",G241=""),"",IF(OR(F241="",G241="",AG241=""),0,IF(AND(F241="G",Y241=""),-VLOOKUP(AG241,'Tab 7 DüV_A-ZF'!A:B,2,FALSE),IF(OR(F241="A",F241="HG"),-VLOOKUP(AG241,'Tab 7 DüV_A-ZF'!A:B,2,FALSE),0))))</f>
        <v/>
      </c>
      <c r="AI241" s="348" t="str">
        <f>IF(OR(F241="",G241=""),"",IF('N-Abschlag org. Düngung'!AJ241="",0,'N-Abschlag org. Düngung'!AJ241))</f>
        <v/>
      </c>
      <c r="AJ241" s="329" t="str">
        <f t="shared" si="50"/>
        <v/>
      </c>
      <c r="AK241" s="409" t="str">
        <f t="shared" si="51"/>
        <v/>
      </c>
      <c r="AL241" s="927" t="str">
        <f t="shared" si="52"/>
        <v/>
      </c>
      <c r="AM241" s="237"/>
      <c r="AN241" s="539" t="str">
        <f t="shared" si="53"/>
        <v/>
      </c>
      <c r="AO241" s="276"/>
      <c r="AP241" s="316"/>
      <c r="AQ241" s="316"/>
      <c r="AR241" s="234"/>
      <c r="AS241" s="234"/>
      <c r="AT241" s="234"/>
      <c r="AU241" s="234"/>
      <c r="AW241" s="235"/>
      <c r="BF241" s="235"/>
      <c r="BN241" s="235"/>
    </row>
    <row r="242" spans="1:66" s="145" customFormat="1">
      <c r="A242" s="283"/>
      <c r="B242" s="216"/>
      <c r="C242" s="287" t="str">
        <f>IF(B242="","",VLOOKUP(B242,Schlagliste!B:D,2,FALSE))</f>
        <v/>
      </c>
      <c r="D242" s="286" t="str">
        <f>IF(B242="","",VLOOKUP(B242,Schlagliste!B:D,3,FALSE))</f>
        <v/>
      </c>
      <c r="E242" s="501" t="str">
        <f>IF(B242="","",VLOOKUP(B242,Schlagliste!B:E,4,FALSE))</f>
        <v/>
      </c>
      <c r="F242" s="236"/>
      <c r="G242" s="217"/>
      <c r="H242" s="477" t="str">
        <f>IF(OR(G242="",F242=""),"",IF(AND(C242="ja",LEFT(G242,5)="ZF n."),0,(IF(F242="G",VLOOKUP(G242,'Tab 4+5 DüV+Abfuhr_G'!A:C,3,FALSE),IF(F242="A",VLOOKUP(G242,'Tab 2+3 DüV_A'!A:C,3,FALSE),VLOOKUP(G242,'H&amp;G LfL'!B:U,9,FALSE))))))</f>
        <v/>
      </c>
      <c r="I242" s="243" t="str">
        <f>IF(OR(F242="",G242=""),"",IF(F242="G",VLOOKUP(G242,'Tab 4+5 DüV+Abfuhr_G'!A:D,4,FALSE),IF(F242="A",VLOOKUP(G242,'Tab 2+3 DüV_A'!A:D,4,FALSE),VLOOKUP(G242,'H&amp;G LfL'!B:U,10,FALSE))))</f>
        <v/>
      </c>
      <c r="J242" s="341" t="str">
        <f>IF(OR(F242="",G242=""),"",IF(F242="G",VLOOKUP(G242,'Tab 4+5 DüV+Abfuhr_G'!A:B,2,FALSE),IF(F242="A",VLOOKUP(G242,'Tab 2+3 DüV_A'!A:B,2,FALSE),VLOOKUP(G242,'H&amp;G LfL'!B:X,2,FALSE))))</f>
        <v/>
      </c>
      <c r="K242" s="237"/>
      <c r="L242" s="918" t="str">
        <f t="shared" si="45"/>
        <v/>
      </c>
      <c r="M242" s="919" t="str">
        <f t="shared" si="46"/>
        <v/>
      </c>
      <c r="N242" s="919" t="str">
        <f>IF(OR(F242="",G242=""),"",IF(OR(F242="G",F242="HG"),"",IF(F242="A",VLOOKUP(G242,'Tab 2+3 DüV_A'!A:H,6,FALSE),VLOOKUP(G242,'H&amp;G LfL'!B:U,13,FALSE))))</f>
        <v/>
      </c>
      <c r="O242" s="919" t="str">
        <f>IF(OR(F242="",G242=""),"",IF(F242="G",VLOOKUP(G242,'Tab 4+5 DüV+Abfuhr_G'!A:J,8,FALSE),IF(F242="HG",VLOOKUP(G242,'H&amp;G LfL'!B:U,14,FALSE),"")))</f>
        <v/>
      </c>
      <c r="P242" s="919" t="str">
        <f>IF(OR(F242="",G242=""),"",IF(F242="G",VLOOKUP(G242,'Tab 4+5 DüV+Abfuhr_G'!A:J,9,FALSE),IF(F242="A",VLOOKUP(G242,'Tab 2+3 DüV_A'!A:H,7,FALSE),VLOOKUP(G242,'H&amp;G LfL'!B:U,15,FALSE))))</f>
        <v/>
      </c>
      <c r="Q242" s="921" t="str">
        <f>IF(OR(F242="",G242=""),"",IF(F242="G",VLOOKUP(G242,'Tab 4+5 DüV+Abfuhr_G'!A:J,10,FALSE),IF(F242="A",VLOOKUP(G242,'Tab 2+3 DüV_A'!A:H,8,FALSE),VLOOKUP(G242,'H&amp;G LfL'!B:U,16,FALSE))))</f>
        <v/>
      </c>
      <c r="R242" s="382" t="str">
        <f t="shared" si="47"/>
        <v/>
      </c>
      <c r="S242" s="342"/>
      <c r="T242" s="472" t="str">
        <f>IF(OR(F242="",G242=""),"",IF(OR(S242="",S242="nein",F242="A",F242="HG"),"0",VLOOKUP(S242,Verfrühung!A:B,2,FALSE)))</f>
        <v/>
      </c>
      <c r="U242" s="473" t="str">
        <f>IF(OR(F242="",G242=""),"",IF(F242="G",VLOOKUP(G242,'Tab 4+5 DüV+Abfuhr_G'!A:E,5,FALSE),IF(F242="A",VLOOKUP(G242,'Tab 2+3 DüV_A'!A:L,5,FALSE),VLOOKUP(G242,'H&amp;G LfL'!B:U,11,FALSE))))</f>
        <v/>
      </c>
      <c r="V242" s="349"/>
      <c r="W242" s="245"/>
      <c r="X242" s="343" t="str">
        <f t="shared" si="48"/>
        <v/>
      </c>
      <c r="Y242" s="536"/>
      <c r="Z242" s="481" t="str">
        <f>IF(OR(F242="",G242=""),"",IF(OR(F242="A",F242="HG",Y242=""),"0",-VLOOKUP(Y242,'Tab 4+5 DüV+Abfuhr_G'!A:N,6,FALSE)))</f>
        <v/>
      </c>
      <c r="AA242" s="305"/>
      <c r="AB242" s="304" t="str">
        <f t="shared" si="49"/>
        <v/>
      </c>
      <c r="AC242" s="305"/>
      <c r="AD242" s="481" t="str">
        <f>IF(OR(F242="",G242=""),"",IF(OR(AC242="nein",AC242="",Z242="",AA242="ja",Y242="",F242="A",F242="HG",Y242=""),"0",VLOOKUP(Y242,'Tab 4+5 DüV+Abfuhr_G'!A:G,7,FALSE)))</f>
        <v/>
      </c>
      <c r="AE242" s="541"/>
      <c r="AF242" s="472" t="str">
        <f>IF(OR(F242="",G242=""),"",IF(OR(F242="",G242="",AE242=""),0,IF(AND(F242="G",Y242=""),-VLOOKUP(AE242,'Tab 7 DüV_A-VF'!A:B,2,FALSE),IF(OR(F242="A",F242="HG"),-VLOOKUP(AE242,'Tab 7 DüV_A-VF'!A:B,2,FALSE),0))))</f>
        <v/>
      </c>
      <c r="AG242" s="538"/>
      <c r="AH242" s="475" t="str">
        <f>IF(OR(F242="",G242=""),"",IF(OR(F242="",G242="",AG242=""),0,IF(AND(F242="G",Y242=""),-VLOOKUP(AG242,'Tab 7 DüV_A-ZF'!A:B,2,FALSE),IF(OR(F242="A",F242="HG"),-VLOOKUP(AG242,'Tab 7 DüV_A-ZF'!A:B,2,FALSE),0))))</f>
        <v/>
      </c>
      <c r="AI242" s="348" t="str">
        <f>IF(OR(F242="",G242=""),"",IF('N-Abschlag org. Düngung'!AJ242="",0,'N-Abschlag org. Düngung'!AJ242))</f>
        <v/>
      </c>
      <c r="AJ242" s="329" t="str">
        <f t="shared" si="50"/>
        <v/>
      </c>
      <c r="AK242" s="409" t="str">
        <f t="shared" si="51"/>
        <v/>
      </c>
      <c r="AL242" s="927" t="str">
        <f t="shared" si="52"/>
        <v/>
      </c>
      <c r="AM242" s="237"/>
      <c r="AN242" s="539" t="str">
        <f t="shared" si="53"/>
        <v/>
      </c>
      <c r="AO242" s="276"/>
      <c r="AP242" s="316"/>
      <c r="AQ242" s="316"/>
      <c r="AR242" s="234"/>
      <c r="AS242" s="234"/>
      <c r="AT242" s="234"/>
      <c r="AU242" s="234"/>
      <c r="AW242" s="235"/>
      <c r="BF242" s="235"/>
      <c r="BN242" s="235"/>
    </row>
    <row r="243" spans="1:66" s="145" customFormat="1">
      <c r="A243" s="283"/>
      <c r="B243" s="216"/>
      <c r="C243" s="287" t="str">
        <f>IF(B243="","",VLOOKUP(B243,Schlagliste!B:D,2,FALSE))</f>
        <v/>
      </c>
      <c r="D243" s="286" t="str">
        <f>IF(B243="","",VLOOKUP(B243,Schlagliste!B:D,3,FALSE))</f>
        <v/>
      </c>
      <c r="E243" s="501" t="str">
        <f>IF(B243="","",VLOOKUP(B243,Schlagliste!B:E,4,FALSE))</f>
        <v/>
      </c>
      <c r="F243" s="236"/>
      <c r="G243" s="217"/>
      <c r="H243" s="477" t="str">
        <f>IF(OR(G243="",F243=""),"",IF(AND(C243="ja",LEFT(G243,5)="ZF n."),0,(IF(F243="G",VLOOKUP(G243,'Tab 4+5 DüV+Abfuhr_G'!A:C,3,FALSE),IF(F243="A",VLOOKUP(G243,'Tab 2+3 DüV_A'!A:C,3,FALSE),VLOOKUP(G243,'H&amp;G LfL'!B:U,9,FALSE))))))</f>
        <v/>
      </c>
      <c r="I243" s="243" t="str">
        <f>IF(OR(F243="",G243=""),"",IF(F243="G",VLOOKUP(G243,'Tab 4+5 DüV+Abfuhr_G'!A:D,4,FALSE),IF(F243="A",VLOOKUP(G243,'Tab 2+3 DüV_A'!A:D,4,FALSE),VLOOKUP(G243,'H&amp;G LfL'!B:U,10,FALSE))))</f>
        <v/>
      </c>
      <c r="J243" s="341" t="str">
        <f>IF(OR(F243="",G243=""),"",IF(F243="G",VLOOKUP(G243,'Tab 4+5 DüV+Abfuhr_G'!A:B,2,FALSE),IF(F243="A",VLOOKUP(G243,'Tab 2+3 DüV_A'!A:B,2,FALSE),VLOOKUP(G243,'H&amp;G LfL'!B:X,2,FALSE))))</f>
        <v/>
      </c>
      <c r="K243" s="237"/>
      <c r="L243" s="918" t="str">
        <f t="shared" si="45"/>
        <v/>
      </c>
      <c r="M243" s="919" t="str">
        <f t="shared" si="46"/>
        <v/>
      </c>
      <c r="N243" s="919" t="str">
        <f>IF(OR(F243="",G243=""),"",IF(OR(F243="G",F243="HG"),"",IF(F243="A",VLOOKUP(G243,'Tab 2+3 DüV_A'!A:H,6,FALSE),VLOOKUP(G243,'H&amp;G LfL'!B:U,13,FALSE))))</f>
        <v/>
      </c>
      <c r="O243" s="919" t="str">
        <f>IF(OR(F243="",G243=""),"",IF(F243="G",VLOOKUP(G243,'Tab 4+5 DüV+Abfuhr_G'!A:J,8,FALSE),IF(F243="HG",VLOOKUP(G243,'H&amp;G LfL'!B:U,14,FALSE),"")))</f>
        <v/>
      </c>
      <c r="P243" s="919" t="str">
        <f>IF(OR(F243="",G243=""),"",IF(F243="G",VLOOKUP(G243,'Tab 4+5 DüV+Abfuhr_G'!A:J,9,FALSE),IF(F243="A",VLOOKUP(G243,'Tab 2+3 DüV_A'!A:H,7,FALSE),VLOOKUP(G243,'H&amp;G LfL'!B:U,15,FALSE))))</f>
        <v/>
      </c>
      <c r="Q243" s="921" t="str">
        <f>IF(OR(F243="",G243=""),"",IF(F243="G",VLOOKUP(G243,'Tab 4+5 DüV+Abfuhr_G'!A:J,10,FALSE),IF(F243="A",VLOOKUP(G243,'Tab 2+3 DüV_A'!A:H,8,FALSE),VLOOKUP(G243,'H&amp;G LfL'!B:U,16,FALSE))))</f>
        <v/>
      </c>
      <c r="R243" s="382" t="str">
        <f t="shared" si="47"/>
        <v/>
      </c>
      <c r="S243" s="342"/>
      <c r="T243" s="472" t="str">
        <f>IF(OR(F243="",G243=""),"",IF(OR(S243="",S243="nein",F243="A",F243="HG"),"0",VLOOKUP(S243,Verfrühung!A:B,2,FALSE)))</f>
        <v/>
      </c>
      <c r="U243" s="473" t="str">
        <f>IF(OR(F243="",G243=""),"",IF(F243="G",VLOOKUP(G243,'Tab 4+5 DüV+Abfuhr_G'!A:E,5,FALSE),IF(F243="A",VLOOKUP(G243,'Tab 2+3 DüV_A'!A:L,5,FALSE),VLOOKUP(G243,'H&amp;G LfL'!B:U,11,FALSE))))</f>
        <v/>
      </c>
      <c r="V243" s="349"/>
      <c r="W243" s="245"/>
      <c r="X243" s="343" t="str">
        <f t="shared" si="48"/>
        <v/>
      </c>
      <c r="Y243" s="536"/>
      <c r="Z243" s="481" t="str">
        <f>IF(OR(F243="",G243=""),"",IF(OR(F243="A",F243="HG",Y243=""),"0",-VLOOKUP(Y243,'Tab 4+5 DüV+Abfuhr_G'!A:N,6,FALSE)))</f>
        <v/>
      </c>
      <c r="AA243" s="305"/>
      <c r="AB243" s="304" t="str">
        <f t="shared" si="49"/>
        <v/>
      </c>
      <c r="AC243" s="305"/>
      <c r="AD243" s="481" t="str">
        <f>IF(OR(F243="",G243=""),"",IF(OR(AC243="nein",AC243="",Z243="",AA243="ja",Y243="",F243="A",F243="HG",Y243=""),"0",VLOOKUP(Y243,'Tab 4+5 DüV+Abfuhr_G'!A:G,7,FALSE)))</f>
        <v/>
      </c>
      <c r="AE243" s="541"/>
      <c r="AF243" s="472" t="str">
        <f>IF(OR(F243="",G243=""),"",IF(OR(F243="",G243="",AE243=""),0,IF(AND(F243="G",Y243=""),-VLOOKUP(AE243,'Tab 7 DüV_A-VF'!A:B,2,FALSE),IF(OR(F243="A",F243="HG"),-VLOOKUP(AE243,'Tab 7 DüV_A-VF'!A:B,2,FALSE),0))))</f>
        <v/>
      </c>
      <c r="AG243" s="538"/>
      <c r="AH243" s="475" t="str">
        <f>IF(OR(F243="",G243=""),"",IF(OR(F243="",G243="",AG243=""),0,IF(AND(F243="G",Y243=""),-VLOOKUP(AG243,'Tab 7 DüV_A-ZF'!A:B,2,FALSE),IF(OR(F243="A",F243="HG"),-VLOOKUP(AG243,'Tab 7 DüV_A-ZF'!A:B,2,FALSE),0))))</f>
        <v/>
      </c>
      <c r="AI243" s="348" t="str">
        <f>IF(OR(F243="",G243=""),"",IF('N-Abschlag org. Düngung'!AJ243="",0,'N-Abschlag org. Düngung'!AJ243))</f>
        <v/>
      </c>
      <c r="AJ243" s="329" t="str">
        <f t="shared" si="50"/>
        <v/>
      </c>
      <c r="AK243" s="409" t="str">
        <f t="shared" si="51"/>
        <v/>
      </c>
      <c r="AL243" s="927" t="str">
        <f t="shared" si="52"/>
        <v/>
      </c>
      <c r="AM243" s="237"/>
      <c r="AN243" s="539" t="str">
        <f t="shared" si="53"/>
        <v/>
      </c>
      <c r="AO243" s="276"/>
      <c r="AP243" s="316"/>
      <c r="AQ243" s="316"/>
      <c r="AR243" s="234"/>
      <c r="AS243" s="234"/>
      <c r="AT243" s="234"/>
      <c r="AU243" s="234"/>
      <c r="AW243" s="235"/>
      <c r="BF243" s="235"/>
      <c r="BN243" s="235"/>
    </row>
    <row r="244" spans="1:66" s="145" customFormat="1">
      <c r="A244" s="283"/>
      <c r="B244" s="216"/>
      <c r="C244" s="287" t="str">
        <f>IF(B244="","",VLOOKUP(B244,Schlagliste!B:D,2,FALSE))</f>
        <v/>
      </c>
      <c r="D244" s="286" t="str">
        <f>IF(B244="","",VLOOKUP(B244,Schlagliste!B:D,3,FALSE))</f>
        <v/>
      </c>
      <c r="E244" s="501" t="str">
        <f>IF(B244="","",VLOOKUP(B244,Schlagliste!B:E,4,FALSE))</f>
        <v/>
      </c>
      <c r="F244" s="236"/>
      <c r="G244" s="217"/>
      <c r="H244" s="477" t="str">
        <f>IF(OR(G244="",F244=""),"",IF(AND(C244="ja",LEFT(G244,5)="ZF n."),0,(IF(F244="G",VLOOKUP(G244,'Tab 4+5 DüV+Abfuhr_G'!A:C,3,FALSE),IF(F244="A",VLOOKUP(G244,'Tab 2+3 DüV_A'!A:C,3,FALSE),VLOOKUP(G244,'H&amp;G LfL'!B:U,9,FALSE))))))</f>
        <v/>
      </c>
      <c r="I244" s="243" t="str">
        <f>IF(OR(F244="",G244=""),"",IF(F244="G",VLOOKUP(G244,'Tab 4+5 DüV+Abfuhr_G'!A:D,4,FALSE),IF(F244="A",VLOOKUP(G244,'Tab 2+3 DüV_A'!A:D,4,FALSE),VLOOKUP(G244,'H&amp;G LfL'!B:U,10,FALSE))))</f>
        <v/>
      </c>
      <c r="J244" s="341" t="str">
        <f>IF(OR(F244="",G244=""),"",IF(F244="G",VLOOKUP(G244,'Tab 4+5 DüV+Abfuhr_G'!A:B,2,FALSE),IF(F244="A",VLOOKUP(G244,'Tab 2+3 DüV_A'!A:B,2,FALSE),VLOOKUP(G244,'H&amp;G LfL'!B:X,2,FALSE))))</f>
        <v/>
      </c>
      <c r="K244" s="237"/>
      <c r="L244" s="918" t="str">
        <f t="shared" si="45"/>
        <v/>
      </c>
      <c r="M244" s="919" t="str">
        <f t="shared" si="46"/>
        <v/>
      </c>
      <c r="N244" s="919" t="str">
        <f>IF(OR(F244="",G244=""),"",IF(OR(F244="G",F244="HG"),"",IF(F244="A",VLOOKUP(G244,'Tab 2+3 DüV_A'!A:H,6,FALSE),VLOOKUP(G244,'H&amp;G LfL'!B:U,13,FALSE))))</f>
        <v/>
      </c>
      <c r="O244" s="919" t="str">
        <f>IF(OR(F244="",G244=""),"",IF(F244="G",VLOOKUP(G244,'Tab 4+5 DüV+Abfuhr_G'!A:J,8,FALSE),IF(F244="HG",VLOOKUP(G244,'H&amp;G LfL'!B:U,14,FALSE),"")))</f>
        <v/>
      </c>
      <c r="P244" s="919" t="str">
        <f>IF(OR(F244="",G244=""),"",IF(F244="G",VLOOKUP(G244,'Tab 4+5 DüV+Abfuhr_G'!A:J,9,FALSE),IF(F244="A",VLOOKUP(G244,'Tab 2+3 DüV_A'!A:H,7,FALSE),VLOOKUP(G244,'H&amp;G LfL'!B:U,15,FALSE))))</f>
        <v/>
      </c>
      <c r="Q244" s="921" t="str">
        <f>IF(OR(F244="",G244=""),"",IF(F244="G",VLOOKUP(G244,'Tab 4+5 DüV+Abfuhr_G'!A:J,10,FALSE),IF(F244="A",VLOOKUP(G244,'Tab 2+3 DüV_A'!A:H,8,FALSE),VLOOKUP(G244,'H&amp;G LfL'!B:U,16,FALSE))))</f>
        <v/>
      </c>
      <c r="R244" s="382" t="str">
        <f t="shared" si="47"/>
        <v/>
      </c>
      <c r="S244" s="342"/>
      <c r="T244" s="472" t="str">
        <f>IF(OR(F244="",G244=""),"",IF(OR(S244="",S244="nein",F244="A",F244="HG"),"0",VLOOKUP(S244,Verfrühung!A:B,2,FALSE)))</f>
        <v/>
      </c>
      <c r="U244" s="473" t="str">
        <f>IF(OR(F244="",G244=""),"",IF(F244="G",VLOOKUP(G244,'Tab 4+5 DüV+Abfuhr_G'!A:E,5,FALSE),IF(F244="A",VLOOKUP(G244,'Tab 2+3 DüV_A'!A:L,5,FALSE),VLOOKUP(G244,'H&amp;G LfL'!B:U,11,FALSE))))</f>
        <v/>
      </c>
      <c r="V244" s="349"/>
      <c r="W244" s="245"/>
      <c r="X244" s="343" t="str">
        <f t="shared" si="48"/>
        <v/>
      </c>
      <c r="Y244" s="536"/>
      <c r="Z244" s="481" t="str">
        <f>IF(OR(F244="",G244=""),"",IF(OR(F244="A",F244="HG",Y244=""),"0",-VLOOKUP(Y244,'Tab 4+5 DüV+Abfuhr_G'!A:N,6,FALSE)))</f>
        <v/>
      </c>
      <c r="AA244" s="305"/>
      <c r="AB244" s="304" t="str">
        <f t="shared" si="49"/>
        <v/>
      </c>
      <c r="AC244" s="305"/>
      <c r="AD244" s="481" t="str">
        <f>IF(OR(F244="",G244=""),"",IF(OR(AC244="nein",AC244="",Z244="",AA244="ja",Y244="",F244="A",F244="HG",Y244=""),"0",VLOOKUP(Y244,'Tab 4+5 DüV+Abfuhr_G'!A:G,7,FALSE)))</f>
        <v/>
      </c>
      <c r="AE244" s="541"/>
      <c r="AF244" s="472" t="str">
        <f>IF(OR(F244="",G244=""),"",IF(OR(F244="",G244="",AE244=""),0,IF(AND(F244="G",Y244=""),-VLOOKUP(AE244,'Tab 7 DüV_A-VF'!A:B,2,FALSE),IF(OR(F244="A",F244="HG"),-VLOOKUP(AE244,'Tab 7 DüV_A-VF'!A:B,2,FALSE),0))))</f>
        <v/>
      </c>
      <c r="AG244" s="538"/>
      <c r="AH244" s="475" t="str">
        <f>IF(OR(F244="",G244=""),"",IF(OR(F244="",G244="",AG244=""),0,IF(AND(F244="G",Y244=""),-VLOOKUP(AG244,'Tab 7 DüV_A-ZF'!A:B,2,FALSE),IF(OR(F244="A",F244="HG"),-VLOOKUP(AG244,'Tab 7 DüV_A-ZF'!A:B,2,FALSE),0))))</f>
        <v/>
      </c>
      <c r="AI244" s="348" t="str">
        <f>IF(OR(F244="",G244=""),"",IF('N-Abschlag org. Düngung'!AJ244="",0,'N-Abschlag org. Düngung'!AJ244))</f>
        <v/>
      </c>
      <c r="AJ244" s="329" t="str">
        <f t="shared" si="50"/>
        <v/>
      </c>
      <c r="AK244" s="409" t="str">
        <f t="shared" si="51"/>
        <v/>
      </c>
      <c r="AL244" s="927" t="str">
        <f t="shared" si="52"/>
        <v/>
      </c>
      <c r="AM244" s="237"/>
      <c r="AN244" s="539" t="str">
        <f t="shared" si="53"/>
        <v/>
      </c>
      <c r="AO244" s="276"/>
      <c r="AP244" s="316"/>
      <c r="AQ244" s="316"/>
      <c r="AR244" s="234"/>
      <c r="AS244" s="234"/>
      <c r="AT244" s="234"/>
      <c r="AU244" s="234"/>
      <c r="AW244" s="235"/>
      <c r="BF244" s="235"/>
      <c r="BN244" s="235"/>
    </row>
    <row r="245" spans="1:66" s="145" customFormat="1">
      <c r="A245" s="283"/>
      <c r="B245" s="216"/>
      <c r="C245" s="287" t="str">
        <f>IF(B245="","",VLOOKUP(B245,Schlagliste!B:D,2,FALSE))</f>
        <v/>
      </c>
      <c r="D245" s="286" t="str">
        <f>IF(B245="","",VLOOKUP(B245,Schlagliste!B:D,3,FALSE))</f>
        <v/>
      </c>
      <c r="E245" s="501" t="str">
        <f>IF(B245="","",VLOOKUP(B245,Schlagliste!B:E,4,FALSE))</f>
        <v/>
      </c>
      <c r="F245" s="236"/>
      <c r="G245" s="217"/>
      <c r="H245" s="477" t="str">
        <f>IF(OR(G245="",F245=""),"",IF(AND(C245="ja",LEFT(G245,5)="ZF n."),0,(IF(F245="G",VLOOKUP(G245,'Tab 4+5 DüV+Abfuhr_G'!A:C,3,FALSE),IF(F245="A",VLOOKUP(G245,'Tab 2+3 DüV_A'!A:C,3,FALSE),VLOOKUP(G245,'H&amp;G LfL'!B:U,9,FALSE))))))</f>
        <v/>
      </c>
      <c r="I245" s="243" t="str">
        <f>IF(OR(F245="",G245=""),"",IF(F245="G",VLOOKUP(G245,'Tab 4+5 DüV+Abfuhr_G'!A:D,4,FALSE),IF(F245="A",VLOOKUP(G245,'Tab 2+3 DüV_A'!A:D,4,FALSE),VLOOKUP(G245,'H&amp;G LfL'!B:U,10,FALSE))))</f>
        <v/>
      </c>
      <c r="J245" s="341" t="str">
        <f>IF(OR(F245="",G245=""),"",IF(F245="G",VLOOKUP(G245,'Tab 4+5 DüV+Abfuhr_G'!A:B,2,FALSE),IF(F245="A",VLOOKUP(G245,'Tab 2+3 DüV_A'!A:B,2,FALSE),VLOOKUP(G245,'H&amp;G LfL'!B:X,2,FALSE))))</f>
        <v/>
      </c>
      <c r="K245" s="237"/>
      <c r="L245" s="918" t="str">
        <f t="shared" si="45"/>
        <v/>
      </c>
      <c r="M245" s="919" t="str">
        <f t="shared" si="46"/>
        <v/>
      </c>
      <c r="N245" s="919" t="str">
        <f>IF(OR(F245="",G245=""),"",IF(OR(F245="G",F245="HG"),"",IF(F245="A",VLOOKUP(G245,'Tab 2+3 DüV_A'!A:H,6,FALSE),VLOOKUP(G245,'H&amp;G LfL'!B:U,13,FALSE))))</f>
        <v/>
      </c>
      <c r="O245" s="919" t="str">
        <f>IF(OR(F245="",G245=""),"",IF(F245="G",VLOOKUP(G245,'Tab 4+5 DüV+Abfuhr_G'!A:J,8,FALSE),IF(F245="HG",VLOOKUP(G245,'H&amp;G LfL'!B:U,14,FALSE),"")))</f>
        <v/>
      </c>
      <c r="P245" s="919" t="str">
        <f>IF(OR(F245="",G245=""),"",IF(F245="G",VLOOKUP(G245,'Tab 4+5 DüV+Abfuhr_G'!A:J,9,FALSE),IF(F245="A",VLOOKUP(G245,'Tab 2+3 DüV_A'!A:H,7,FALSE),VLOOKUP(G245,'H&amp;G LfL'!B:U,15,FALSE))))</f>
        <v/>
      </c>
      <c r="Q245" s="921" t="str">
        <f>IF(OR(F245="",G245=""),"",IF(F245="G",VLOOKUP(G245,'Tab 4+5 DüV+Abfuhr_G'!A:J,10,FALSE),IF(F245="A",VLOOKUP(G245,'Tab 2+3 DüV_A'!A:H,8,FALSE),VLOOKUP(G245,'H&amp;G LfL'!B:U,16,FALSE))))</f>
        <v/>
      </c>
      <c r="R245" s="382" t="str">
        <f t="shared" si="47"/>
        <v/>
      </c>
      <c r="S245" s="342"/>
      <c r="T245" s="472" t="str">
        <f>IF(OR(F245="",G245=""),"",IF(OR(S245="",S245="nein",F245="A",F245="HG"),"0",VLOOKUP(S245,Verfrühung!A:B,2,FALSE)))</f>
        <v/>
      </c>
      <c r="U245" s="473" t="str">
        <f>IF(OR(F245="",G245=""),"",IF(F245="G",VLOOKUP(G245,'Tab 4+5 DüV+Abfuhr_G'!A:E,5,FALSE),IF(F245="A",VLOOKUP(G245,'Tab 2+3 DüV_A'!A:L,5,FALSE),VLOOKUP(G245,'H&amp;G LfL'!B:U,11,FALSE))))</f>
        <v/>
      </c>
      <c r="V245" s="349"/>
      <c r="W245" s="245"/>
      <c r="X245" s="343" t="str">
        <f t="shared" si="48"/>
        <v/>
      </c>
      <c r="Y245" s="536"/>
      <c r="Z245" s="481" t="str">
        <f>IF(OR(F245="",G245=""),"",IF(OR(F245="A",F245="HG",Y245=""),"0",-VLOOKUP(Y245,'Tab 4+5 DüV+Abfuhr_G'!A:N,6,FALSE)))</f>
        <v/>
      </c>
      <c r="AA245" s="305"/>
      <c r="AB245" s="304" t="str">
        <f t="shared" si="49"/>
        <v/>
      </c>
      <c r="AC245" s="305"/>
      <c r="AD245" s="481" t="str">
        <f>IF(OR(F245="",G245=""),"",IF(OR(AC245="nein",AC245="",Z245="",AA245="ja",Y245="",F245="A",F245="HG",Y245=""),"0",VLOOKUP(Y245,'Tab 4+5 DüV+Abfuhr_G'!A:G,7,FALSE)))</f>
        <v/>
      </c>
      <c r="AE245" s="541"/>
      <c r="AF245" s="472" t="str">
        <f>IF(OR(F245="",G245=""),"",IF(OR(F245="",G245="",AE245=""),0,IF(AND(F245="G",Y245=""),-VLOOKUP(AE245,'Tab 7 DüV_A-VF'!A:B,2,FALSE),IF(OR(F245="A",F245="HG"),-VLOOKUP(AE245,'Tab 7 DüV_A-VF'!A:B,2,FALSE),0))))</f>
        <v/>
      </c>
      <c r="AG245" s="538"/>
      <c r="AH245" s="475" t="str">
        <f>IF(OR(F245="",G245=""),"",IF(OR(F245="",G245="",AG245=""),0,IF(AND(F245="G",Y245=""),-VLOOKUP(AG245,'Tab 7 DüV_A-ZF'!A:B,2,FALSE),IF(OR(F245="A",F245="HG"),-VLOOKUP(AG245,'Tab 7 DüV_A-ZF'!A:B,2,FALSE),0))))</f>
        <v/>
      </c>
      <c r="AI245" s="348" t="str">
        <f>IF(OR(F245="",G245=""),"",IF('N-Abschlag org. Düngung'!AJ245="",0,'N-Abschlag org. Düngung'!AJ245))</f>
        <v/>
      </c>
      <c r="AJ245" s="329" t="str">
        <f t="shared" si="50"/>
        <v/>
      </c>
      <c r="AK245" s="409" t="str">
        <f t="shared" si="51"/>
        <v/>
      </c>
      <c r="AL245" s="927" t="str">
        <f t="shared" si="52"/>
        <v/>
      </c>
      <c r="AM245" s="237"/>
      <c r="AN245" s="539" t="str">
        <f t="shared" si="53"/>
        <v/>
      </c>
      <c r="AO245" s="276"/>
      <c r="AP245" s="316"/>
      <c r="AQ245" s="316"/>
      <c r="AR245" s="234"/>
      <c r="AS245" s="234"/>
      <c r="AT245" s="234"/>
      <c r="AU245" s="234"/>
      <c r="AW245" s="235"/>
      <c r="BF245" s="235"/>
      <c r="BN245" s="235"/>
    </row>
    <row r="246" spans="1:66" s="145" customFormat="1">
      <c r="A246" s="283"/>
      <c r="B246" s="216"/>
      <c r="C246" s="287" t="str">
        <f>IF(B246="","",VLOOKUP(B246,Schlagliste!B:D,2,FALSE))</f>
        <v/>
      </c>
      <c r="D246" s="286" t="str">
        <f>IF(B246="","",VLOOKUP(B246,Schlagliste!B:D,3,FALSE))</f>
        <v/>
      </c>
      <c r="E246" s="501" t="str">
        <f>IF(B246="","",VLOOKUP(B246,Schlagliste!B:E,4,FALSE))</f>
        <v/>
      </c>
      <c r="F246" s="236"/>
      <c r="G246" s="217"/>
      <c r="H246" s="477" t="str">
        <f>IF(OR(G246="",F246=""),"",IF(AND(C246="ja",LEFT(G246,5)="ZF n."),0,(IF(F246="G",VLOOKUP(G246,'Tab 4+5 DüV+Abfuhr_G'!A:C,3,FALSE),IF(F246="A",VLOOKUP(G246,'Tab 2+3 DüV_A'!A:C,3,FALSE),VLOOKUP(G246,'H&amp;G LfL'!B:U,9,FALSE))))))</f>
        <v/>
      </c>
      <c r="I246" s="243" t="str">
        <f>IF(OR(F246="",G246=""),"",IF(F246="G",VLOOKUP(G246,'Tab 4+5 DüV+Abfuhr_G'!A:D,4,FALSE),IF(F246="A",VLOOKUP(G246,'Tab 2+3 DüV_A'!A:D,4,FALSE),VLOOKUP(G246,'H&amp;G LfL'!B:U,10,FALSE))))</f>
        <v/>
      </c>
      <c r="J246" s="341" t="str">
        <f>IF(OR(F246="",G246=""),"",IF(F246="G",VLOOKUP(G246,'Tab 4+5 DüV+Abfuhr_G'!A:B,2,FALSE),IF(F246="A",VLOOKUP(G246,'Tab 2+3 DüV_A'!A:B,2,FALSE),VLOOKUP(G246,'H&amp;G LfL'!B:X,2,FALSE))))</f>
        <v/>
      </c>
      <c r="K246" s="237"/>
      <c r="L246" s="918" t="str">
        <f t="shared" si="45"/>
        <v/>
      </c>
      <c r="M246" s="919" t="str">
        <f t="shared" si="46"/>
        <v/>
      </c>
      <c r="N246" s="919" t="str">
        <f>IF(OR(F246="",G246=""),"",IF(OR(F246="G",F246="HG"),"",IF(F246="A",VLOOKUP(G246,'Tab 2+3 DüV_A'!A:H,6,FALSE),VLOOKUP(G246,'H&amp;G LfL'!B:U,13,FALSE))))</f>
        <v/>
      </c>
      <c r="O246" s="919" t="str">
        <f>IF(OR(F246="",G246=""),"",IF(F246="G",VLOOKUP(G246,'Tab 4+5 DüV+Abfuhr_G'!A:J,8,FALSE),IF(F246="HG",VLOOKUP(G246,'H&amp;G LfL'!B:U,14,FALSE),"")))</f>
        <v/>
      </c>
      <c r="P246" s="919" t="str">
        <f>IF(OR(F246="",G246=""),"",IF(F246="G",VLOOKUP(G246,'Tab 4+5 DüV+Abfuhr_G'!A:J,9,FALSE),IF(F246="A",VLOOKUP(G246,'Tab 2+3 DüV_A'!A:H,7,FALSE),VLOOKUP(G246,'H&amp;G LfL'!B:U,15,FALSE))))</f>
        <v/>
      </c>
      <c r="Q246" s="921" t="str">
        <f>IF(OR(F246="",G246=""),"",IF(F246="G",VLOOKUP(G246,'Tab 4+5 DüV+Abfuhr_G'!A:J,10,FALSE),IF(F246="A",VLOOKUP(G246,'Tab 2+3 DüV_A'!A:H,8,FALSE),VLOOKUP(G246,'H&amp;G LfL'!B:U,16,FALSE))))</f>
        <v/>
      </c>
      <c r="R246" s="382" t="str">
        <f t="shared" si="47"/>
        <v/>
      </c>
      <c r="S246" s="342"/>
      <c r="T246" s="472" t="str">
        <f>IF(OR(F246="",G246=""),"",IF(OR(S246="",S246="nein",F246="A",F246="HG"),"0",VLOOKUP(S246,Verfrühung!A:B,2,FALSE)))</f>
        <v/>
      </c>
      <c r="U246" s="473" t="str">
        <f>IF(OR(F246="",G246=""),"",IF(F246="G",VLOOKUP(G246,'Tab 4+5 DüV+Abfuhr_G'!A:E,5,FALSE),IF(F246="A",VLOOKUP(G246,'Tab 2+3 DüV_A'!A:L,5,FALSE),VLOOKUP(G246,'H&amp;G LfL'!B:U,11,FALSE))))</f>
        <v/>
      </c>
      <c r="V246" s="349"/>
      <c r="W246" s="245"/>
      <c r="X246" s="343" t="str">
        <f t="shared" si="48"/>
        <v/>
      </c>
      <c r="Y246" s="536"/>
      <c r="Z246" s="481" t="str">
        <f>IF(OR(F246="",G246=""),"",IF(OR(F246="A",F246="HG",Y246=""),"0",-VLOOKUP(Y246,'Tab 4+5 DüV+Abfuhr_G'!A:N,6,FALSE)))</f>
        <v/>
      </c>
      <c r="AA246" s="305"/>
      <c r="AB246" s="304" t="str">
        <f t="shared" si="49"/>
        <v/>
      </c>
      <c r="AC246" s="305"/>
      <c r="AD246" s="481" t="str">
        <f>IF(OR(F246="",G246=""),"",IF(OR(AC246="nein",AC246="",Z246="",AA246="ja",Y246="",F246="A",F246="HG",Y246=""),"0",VLOOKUP(Y246,'Tab 4+5 DüV+Abfuhr_G'!A:G,7,FALSE)))</f>
        <v/>
      </c>
      <c r="AE246" s="541"/>
      <c r="AF246" s="472" t="str">
        <f>IF(OR(F246="",G246=""),"",IF(OR(F246="",G246="",AE246=""),0,IF(AND(F246="G",Y246=""),-VLOOKUP(AE246,'Tab 7 DüV_A-VF'!A:B,2,FALSE),IF(OR(F246="A",F246="HG"),-VLOOKUP(AE246,'Tab 7 DüV_A-VF'!A:B,2,FALSE),0))))</f>
        <v/>
      </c>
      <c r="AG246" s="538"/>
      <c r="AH246" s="475" t="str">
        <f>IF(OR(F246="",G246=""),"",IF(OR(F246="",G246="",AG246=""),0,IF(AND(F246="G",Y246=""),-VLOOKUP(AG246,'Tab 7 DüV_A-ZF'!A:B,2,FALSE),IF(OR(F246="A",F246="HG"),-VLOOKUP(AG246,'Tab 7 DüV_A-ZF'!A:B,2,FALSE),0))))</f>
        <v/>
      </c>
      <c r="AI246" s="348" t="str">
        <f>IF(OR(F246="",G246=""),"",IF('N-Abschlag org. Düngung'!AJ246="",0,'N-Abschlag org. Düngung'!AJ246))</f>
        <v/>
      </c>
      <c r="AJ246" s="329" t="str">
        <f t="shared" si="50"/>
        <v/>
      </c>
      <c r="AK246" s="409" t="str">
        <f t="shared" si="51"/>
        <v/>
      </c>
      <c r="AL246" s="927" t="str">
        <f t="shared" si="52"/>
        <v/>
      </c>
      <c r="AM246" s="237"/>
      <c r="AN246" s="539" t="str">
        <f t="shared" si="53"/>
        <v/>
      </c>
      <c r="AO246" s="276"/>
      <c r="AP246" s="316"/>
      <c r="AQ246" s="316"/>
      <c r="AR246" s="234"/>
      <c r="AS246" s="234"/>
      <c r="AT246" s="234"/>
      <c r="AU246" s="234"/>
      <c r="AW246" s="235"/>
      <c r="BF246" s="235"/>
      <c r="BN246" s="235"/>
    </row>
    <row r="247" spans="1:66" s="145" customFormat="1">
      <c r="A247" s="283"/>
      <c r="B247" s="216"/>
      <c r="C247" s="287" t="str">
        <f>IF(B247="","",VLOOKUP(B247,Schlagliste!B:D,2,FALSE))</f>
        <v/>
      </c>
      <c r="D247" s="286" t="str">
        <f>IF(B247="","",VLOOKUP(B247,Schlagliste!B:D,3,FALSE))</f>
        <v/>
      </c>
      <c r="E247" s="501" t="str">
        <f>IF(B247="","",VLOOKUP(B247,Schlagliste!B:E,4,FALSE))</f>
        <v/>
      </c>
      <c r="F247" s="236"/>
      <c r="G247" s="217"/>
      <c r="H247" s="477" t="str">
        <f>IF(OR(G247="",F247=""),"",IF(AND(C247="ja",LEFT(G247,5)="ZF n."),0,(IF(F247="G",VLOOKUP(G247,'Tab 4+5 DüV+Abfuhr_G'!A:C,3,FALSE),IF(F247="A",VLOOKUP(G247,'Tab 2+3 DüV_A'!A:C,3,FALSE),VLOOKUP(G247,'H&amp;G LfL'!B:U,9,FALSE))))))</f>
        <v/>
      </c>
      <c r="I247" s="243" t="str">
        <f>IF(OR(F247="",G247=""),"",IF(F247="G",VLOOKUP(G247,'Tab 4+5 DüV+Abfuhr_G'!A:D,4,FALSE),IF(F247="A",VLOOKUP(G247,'Tab 2+3 DüV_A'!A:D,4,FALSE),VLOOKUP(G247,'H&amp;G LfL'!B:U,10,FALSE))))</f>
        <v/>
      </c>
      <c r="J247" s="341" t="str">
        <f>IF(OR(F247="",G247=""),"",IF(F247="G",VLOOKUP(G247,'Tab 4+5 DüV+Abfuhr_G'!A:B,2,FALSE),IF(F247="A",VLOOKUP(G247,'Tab 2+3 DüV_A'!A:B,2,FALSE),VLOOKUP(G247,'H&amp;G LfL'!B:X,2,FALSE))))</f>
        <v/>
      </c>
      <c r="K247" s="237"/>
      <c r="L247" s="918" t="str">
        <f t="shared" si="45"/>
        <v/>
      </c>
      <c r="M247" s="919" t="str">
        <f t="shared" si="46"/>
        <v/>
      </c>
      <c r="N247" s="919" t="str">
        <f>IF(OR(F247="",G247=""),"",IF(OR(F247="G",F247="HG"),"",IF(F247="A",VLOOKUP(G247,'Tab 2+3 DüV_A'!A:H,6,FALSE),VLOOKUP(G247,'H&amp;G LfL'!B:U,13,FALSE))))</f>
        <v/>
      </c>
      <c r="O247" s="919" t="str">
        <f>IF(OR(F247="",G247=""),"",IF(F247="G",VLOOKUP(G247,'Tab 4+5 DüV+Abfuhr_G'!A:J,8,FALSE),IF(F247="HG",VLOOKUP(G247,'H&amp;G LfL'!B:U,14,FALSE),"")))</f>
        <v/>
      </c>
      <c r="P247" s="919" t="str">
        <f>IF(OR(F247="",G247=""),"",IF(F247="G",VLOOKUP(G247,'Tab 4+5 DüV+Abfuhr_G'!A:J,9,FALSE),IF(F247="A",VLOOKUP(G247,'Tab 2+3 DüV_A'!A:H,7,FALSE),VLOOKUP(G247,'H&amp;G LfL'!B:U,15,FALSE))))</f>
        <v/>
      </c>
      <c r="Q247" s="921" t="str">
        <f>IF(OR(F247="",G247=""),"",IF(F247="G",VLOOKUP(G247,'Tab 4+5 DüV+Abfuhr_G'!A:J,10,FALSE),IF(F247="A",VLOOKUP(G247,'Tab 2+3 DüV_A'!A:H,8,FALSE),VLOOKUP(G247,'H&amp;G LfL'!B:U,16,FALSE))))</f>
        <v/>
      </c>
      <c r="R247" s="382" t="str">
        <f t="shared" si="47"/>
        <v/>
      </c>
      <c r="S247" s="342"/>
      <c r="T247" s="472" t="str">
        <f>IF(OR(F247="",G247=""),"",IF(OR(S247="",S247="nein",F247="A",F247="HG"),"0",VLOOKUP(S247,Verfrühung!A:B,2,FALSE)))</f>
        <v/>
      </c>
      <c r="U247" s="473" t="str">
        <f>IF(OR(F247="",G247=""),"",IF(F247="G",VLOOKUP(G247,'Tab 4+5 DüV+Abfuhr_G'!A:E,5,FALSE),IF(F247="A",VLOOKUP(G247,'Tab 2+3 DüV_A'!A:L,5,FALSE),VLOOKUP(G247,'H&amp;G LfL'!B:U,11,FALSE))))</f>
        <v/>
      </c>
      <c r="V247" s="349"/>
      <c r="W247" s="245"/>
      <c r="X247" s="343" t="str">
        <f t="shared" si="48"/>
        <v/>
      </c>
      <c r="Y247" s="536"/>
      <c r="Z247" s="481" t="str">
        <f>IF(OR(F247="",G247=""),"",IF(OR(F247="A",F247="HG",Y247=""),"0",-VLOOKUP(Y247,'Tab 4+5 DüV+Abfuhr_G'!A:N,6,FALSE)))</f>
        <v/>
      </c>
      <c r="AA247" s="305"/>
      <c r="AB247" s="304" t="str">
        <f t="shared" si="49"/>
        <v/>
      </c>
      <c r="AC247" s="305"/>
      <c r="AD247" s="481" t="str">
        <f>IF(OR(F247="",G247=""),"",IF(OR(AC247="nein",AC247="",Z247="",AA247="ja",Y247="",F247="A",F247="HG",Y247=""),"0",VLOOKUP(Y247,'Tab 4+5 DüV+Abfuhr_G'!A:G,7,FALSE)))</f>
        <v/>
      </c>
      <c r="AE247" s="541"/>
      <c r="AF247" s="472" t="str">
        <f>IF(OR(F247="",G247=""),"",IF(OR(F247="",G247="",AE247=""),0,IF(AND(F247="G",Y247=""),-VLOOKUP(AE247,'Tab 7 DüV_A-VF'!A:B,2,FALSE),IF(OR(F247="A",F247="HG"),-VLOOKUP(AE247,'Tab 7 DüV_A-VF'!A:B,2,FALSE),0))))</f>
        <v/>
      </c>
      <c r="AG247" s="538"/>
      <c r="AH247" s="475" t="str">
        <f>IF(OR(F247="",G247=""),"",IF(OR(F247="",G247="",AG247=""),0,IF(AND(F247="G",Y247=""),-VLOOKUP(AG247,'Tab 7 DüV_A-ZF'!A:B,2,FALSE),IF(OR(F247="A",F247="HG"),-VLOOKUP(AG247,'Tab 7 DüV_A-ZF'!A:B,2,FALSE),0))))</f>
        <v/>
      </c>
      <c r="AI247" s="348" t="str">
        <f>IF(OR(F247="",G247=""),"",IF('N-Abschlag org. Düngung'!AJ247="",0,'N-Abschlag org. Düngung'!AJ247))</f>
        <v/>
      </c>
      <c r="AJ247" s="329" t="str">
        <f t="shared" si="50"/>
        <v/>
      </c>
      <c r="AK247" s="409" t="str">
        <f t="shared" si="51"/>
        <v/>
      </c>
      <c r="AL247" s="927" t="str">
        <f t="shared" si="52"/>
        <v/>
      </c>
      <c r="AM247" s="237"/>
      <c r="AN247" s="539" t="str">
        <f t="shared" si="53"/>
        <v/>
      </c>
      <c r="AO247" s="276"/>
      <c r="AP247" s="316"/>
      <c r="AQ247" s="316"/>
      <c r="AR247" s="234"/>
      <c r="AS247" s="234"/>
      <c r="AT247" s="234"/>
      <c r="AU247" s="234"/>
      <c r="AW247" s="235"/>
      <c r="BF247" s="235"/>
      <c r="BN247" s="235"/>
    </row>
    <row r="248" spans="1:66" s="145" customFormat="1">
      <c r="A248" s="283"/>
      <c r="B248" s="216"/>
      <c r="C248" s="287" t="str">
        <f>IF(B248="","",VLOOKUP(B248,Schlagliste!B:D,2,FALSE))</f>
        <v/>
      </c>
      <c r="D248" s="286" t="str">
        <f>IF(B248="","",VLOOKUP(B248,Schlagliste!B:D,3,FALSE))</f>
        <v/>
      </c>
      <c r="E248" s="501" t="str">
        <f>IF(B248="","",VLOOKUP(B248,Schlagliste!B:E,4,FALSE))</f>
        <v/>
      </c>
      <c r="F248" s="236"/>
      <c r="G248" s="217"/>
      <c r="H248" s="477" t="str">
        <f>IF(OR(G248="",F248=""),"",IF(AND(C248="ja",LEFT(G248,5)="ZF n."),0,(IF(F248="G",VLOOKUP(G248,'Tab 4+5 DüV+Abfuhr_G'!A:C,3,FALSE),IF(F248="A",VLOOKUP(G248,'Tab 2+3 DüV_A'!A:C,3,FALSE),VLOOKUP(G248,'H&amp;G LfL'!B:U,9,FALSE))))))</f>
        <v/>
      </c>
      <c r="I248" s="243" t="str">
        <f>IF(OR(F248="",G248=""),"",IF(F248="G",VLOOKUP(G248,'Tab 4+5 DüV+Abfuhr_G'!A:D,4,FALSE),IF(F248="A",VLOOKUP(G248,'Tab 2+3 DüV_A'!A:D,4,FALSE),VLOOKUP(G248,'H&amp;G LfL'!B:U,10,FALSE))))</f>
        <v/>
      </c>
      <c r="J248" s="341" t="str">
        <f>IF(OR(F248="",G248=""),"",IF(F248="G",VLOOKUP(G248,'Tab 4+5 DüV+Abfuhr_G'!A:B,2,FALSE),IF(F248="A",VLOOKUP(G248,'Tab 2+3 DüV_A'!A:B,2,FALSE),VLOOKUP(G248,'H&amp;G LfL'!B:X,2,FALSE))))</f>
        <v/>
      </c>
      <c r="K248" s="237"/>
      <c r="L248" s="918" t="str">
        <f t="shared" si="45"/>
        <v/>
      </c>
      <c r="M248" s="919" t="str">
        <f t="shared" si="46"/>
        <v/>
      </c>
      <c r="N248" s="919" t="str">
        <f>IF(OR(F248="",G248=""),"",IF(OR(F248="G",F248="HG"),"",IF(F248="A",VLOOKUP(G248,'Tab 2+3 DüV_A'!A:H,6,FALSE),VLOOKUP(G248,'H&amp;G LfL'!B:U,13,FALSE))))</f>
        <v/>
      </c>
      <c r="O248" s="919" t="str">
        <f>IF(OR(F248="",G248=""),"",IF(F248="G",VLOOKUP(G248,'Tab 4+5 DüV+Abfuhr_G'!A:J,8,FALSE),IF(F248="HG",VLOOKUP(G248,'H&amp;G LfL'!B:U,14,FALSE),"")))</f>
        <v/>
      </c>
      <c r="P248" s="919" t="str">
        <f>IF(OR(F248="",G248=""),"",IF(F248="G",VLOOKUP(G248,'Tab 4+5 DüV+Abfuhr_G'!A:J,9,FALSE),IF(F248="A",VLOOKUP(G248,'Tab 2+3 DüV_A'!A:H,7,FALSE),VLOOKUP(G248,'H&amp;G LfL'!B:U,15,FALSE))))</f>
        <v/>
      </c>
      <c r="Q248" s="921" t="str">
        <f>IF(OR(F248="",G248=""),"",IF(F248="G",VLOOKUP(G248,'Tab 4+5 DüV+Abfuhr_G'!A:J,10,FALSE),IF(F248="A",VLOOKUP(G248,'Tab 2+3 DüV_A'!A:H,8,FALSE),VLOOKUP(G248,'H&amp;G LfL'!B:U,16,FALSE))))</f>
        <v/>
      </c>
      <c r="R248" s="382" t="str">
        <f t="shared" si="47"/>
        <v/>
      </c>
      <c r="S248" s="342"/>
      <c r="T248" s="472" t="str">
        <f>IF(OR(F248="",G248=""),"",IF(OR(S248="",S248="nein",F248="A",F248="HG"),"0",VLOOKUP(S248,Verfrühung!A:B,2,FALSE)))</f>
        <v/>
      </c>
      <c r="U248" s="473" t="str">
        <f>IF(OR(F248="",G248=""),"",IF(F248="G",VLOOKUP(G248,'Tab 4+5 DüV+Abfuhr_G'!A:E,5,FALSE),IF(F248="A",VLOOKUP(G248,'Tab 2+3 DüV_A'!A:L,5,FALSE),VLOOKUP(G248,'H&amp;G LfL'!B:U,11,FALSE))))</f>
        <v/>
      </c>
      <c r="V248" s="349"/>
      <c r="W248" s="245"/>
      <c r="X248" s="343" t="str">
        <f t="shared" si="48"/>
        <v/>
      </c>
      <c r="Y248" s="536"/>
      <c r="Z248" s="481" t="str">
        <f>IF(OR(F248="",G248=""),"",IF(OR(F248="A",F248="HG",Y248=""),"0",-VLOOKUP(Y248,'Tab 4+5 DüV+Abfuhr_G'!A:N,6,FALSE)))</f>
        <v/>
      </c>
      <c r="AA248" s="305"/>
      <c r="AB248" s="304" t="str">
        <f t="shared" si="49"/>
        <v/>
      </c>
      <c r="AC248" s="305"/>
      <c r="AD248" s="481" t="str">
        <f>IF(OR(F248="",G248=""),"",IF(OR(AC248="nein",AC248="",Z248="",AA248="ja",Y248="",F248="A",F248="HG",Y248=""),"0",VLOOKUP(Y248,'Tab 4+5 DüV+Abfuhr_G'!A:G,7,FALSE)))</f>
        <v/>
      </c>
      <c r="AE248" s="541"/>
      <c r="AF248" s="472" t="str">
        <f>IF(OR(F248="",G248=""),"",IF(OR(F248="",G248="",AE248=""),0,IF(AND(F248="G",Y248=""),-VLOOKUP(AE248,'Tab 7 DüV_A-VF'!A:B,2,FALSE),IF(OR(F248="A",F248="HG"),-VLOOKUP(AE248,'Tab 7 DüV_A-VF'!A:B,2,FALSE),0))))</f>
        <v/>
      </c>
      <c r="AG248" s="538"/>
      <c r="AH248" s="475" t="str">
        <f>IF(OR(F248="",G248=""),"",IF(OR(F248="",G248="",AG248=""),0,IF(AND(F248="G",Y248=""),-VLOOKUP(AG248,'Tab 7 DüV_A-ZF'!A:B,2,FALSE),IF(OR(F248="A",F248="HG"),-VLOOKUP(AG248,'Tab 7 DüV_A-ZF'!A:B,2,FALSE),0))))</f>
        <v/>
      </c>
      <c r="AI248" s="348" t="str">
        <f>IF(OR(F248="",G248=""),"",IF('N-Abschlag org. Düngung'!AJ248="",0,'N-Abschlag org. Düngung'!AJ248))</f>
        <v/>
      </c>
      <c r="AJ248" s="329" t="str">
        <f t="shared" si="50"/>
        <v/>
      </c>
      <c r="AK248" s="409" t="str">
        <f t="shared" si="51"/>
        <v/>
      </c>
      <c r="AL248" s="927" t="str">
        <f t="shared" si="52"/>
        <v/>
      </c>
      <c r="AM248" s="237"/>
      <c r="AN248" s="539" t="str">
        <f t="shared" si="53"/>
        <v/>
      </c>
      <c r="AO248" s="276"/>
      <c r="AP248" s="316"/>
      <c r="AQ248" s="316"/>
      <c r="AR248" s="234"/>
      <c r="AS248" s="234"/>
      <c r="AT248" s="234"/>
      <c r="AU248" s="234"/>
      <c r="AW248" s="235"/>
      <c r="BF248" s="235"/>
      <c r="BN248" s="235"/>
    </row>
    <row r="249" spans="1:66" s="145" customFormat="1">
      <c r="A249" s="283"/>
      <c r="B249" s="216"/>
      <c r="C249" s="287" t="str">
        <f>IF(B249="","",VLOOKUP(B249,Schlagliste!B:D,2,FALSE))</f>
        <v/>
      </c>
      <c r="D249" s="286" t="str">
        <f>IF(B249="","",VLOOKUP(B249,Schlagliste!B:D,3,FALSE))</f>
        <v/>
      </c>
      <c r="E249" s="501" t="str">
        <f>IF(B249="","",VLOOKUP(B249,Schlagliste!B:E,4,FALSE))</f>
        <v/>
      </c>
      <c r="F249" s="236"/>
      <c r="G249" s="217"/>
      <c r="H249" s="477" t="str">
        <f>IF(OR(G249="",F249=""),"",IF(AND(C249="ja",LEFT(G249,5)="ZF n."),0,(IF(F249="G",VLOOKUP(G249,'Tab 4+5 DüV+Abfuhr_G'!A:C,3,FALSE),IF(F249="A",VLOOKUP(G249,'Tab 2+3 DüV_A'!A:C,3,FALSE),VLOOKUP(G249,'H&amp;G LfL'!B:U,9,FALSE))))))</f>
        <v/>
      </c>
      <c r="I249" s="243" t="str">
        <f>IF(OR(F249="",G249=""),"",IF(F249="G",VLOOKUP(G249,'Tab 4+5 DüV+Abfuhr_G'!A:D,4,FALSE),IF(F249="A",VLOOKUP(G249,'Tab 2+3 DüV_A'!A:D,4,FALSE),VLOOKUP(G249,'H&amp;G LfL'!B:U,10,FALSE))))</f>
        <v/>
      </c>
      <c r="J249" s="341" t="str">
        <f>IF(OR(F249="",G249=""),"",IF(F249="G",VLOOKUP(G249,'Tab 4+5 DüV+Abfuhr_G'!A:B,2,FALSE),IF(F249="A",VLOOKUP(G249,'Tab 2+3 DüV_A'!A:B,2,FALSE),VLOOKUP(G249,'H&amp;G LfL'!B:X,2,FALSE))))</f>
        <v/>
      </c>
      <c r="K249" s="237"/>
      <c r="L249" s="918" t="str">
        <f t="shared" si="45"/>
        <v/>
      </c>
      <c r="M249" s="919" t="str">
        <f t="shared" si="46"/>
        <v/>
      </c>
      <c r="N249" s="919" t="str">
        <f>IF(OR(F249="",G249=""),"",IF(OR(F249="G",F249="HG"),"",IF(F249="A",VLOOKUP(G249,'Tab 2+3 DüV_A'!A:H,6,FALSE),VLOOKUP(G249,'H&amp;G LfL'!B:U,13,FALSE))))</f>
        <v/>
      </c>
      <c r="O249" s="919" t="str">
        <f>IF(OR(F249="",G249=""),"",IF(F249="G",VLOOKUP(G249,'Tab 4+5 DüV+Abfuhr_G'!A:J,8,FALSE),IF(F249="HG",VLOOKUP(G249,'H&amp;G LfL'!B:U,14,FALSE),"")))</f>
        <v/>
      </c>
      <c r="P249" s="919" t="str">
        <f>IF(OR(F249="",G249=""),"",IF(F249="G",VLOOKUP(G249,'Tab 4+5 DüV+Abfuhr_G'!A:J,9,FALSE),IF(F249="A",VLOOKUP(G249,'Tab 2+3 DüV_A'!A:H,7,FALSE),VLOOKUP(G249,'H&amp;G LfL'!B:U,15,FALSE))))</f>
        <v/>
      </c>
      <c r="Q249" s="921" t="str">
        <f>IF(OR(F249="",G249=""),"",IF(F249="G",VLOOKUP(G249,'Tab 4+5 DüV+Abfuhr_G'!A:J,10,FALSE),IF(F249="A",VLOOKUP(G249,'Tab 2+3 DüV_A'!A:H,8,FALSE),VLOOKUP(G249,'H&amp;G LfL'!B:U,16,FALSE))))</f>
        <v/>
      </c>
      <c r="R249" s="382" t="str">
        <f t="shared" si="47"/>
        <v/>
      </c>
      <c r="S249" s="342"/>
      <c r="T249" s="472" t="str">
        <f>IF(OR(F249="",G249=""),"",IF(OR(S249="",S249="nein",F249="A",F249="HG"),"0",VLOOKUP(S249,Verfrühung!A:B,2,FALSE)))</f>
        <v/>
      </c>
      <c r="U249" s="473" t="str">
        <f>IF(OR(F249="",G249=""),"",IF(F249="G",VLOOKUP(G249,'Tab 4+5 DüV+Abfuhr_G'!A:E,5,FALSE),IF(F249="A",VLOOKUP(G249,'Tab 2+3 DüV_A'!A:L,5,FALSE),VLOOKUP(G249,'H&amp;G LfL'!B:U,11,FALSE))))</f>
        <v/>
      </c>
      <c r="V249" s="349"/>
      <c r="W249" s="245"/>
      <c r="X249" s="343" t="str">
        <f t="shared" si="48"/>
        <v/>
      </c>
      <c r="Y249" s="536"/>
      <c r="Z249" s="481" t="str">
        <f>IF(OR(F249="",G249=""),"",IF(OR(F249="A",F249="HG",Y249=""),"0",-VLOOKUP(Y249,'Tab 4+5 DüV+Abfuhr_G'!A:N,6,FALSE)))</f>
        <v/>
      </c>
      <c r="AA249" s="305"/>
      <c r="AB249" s="304" t="str">
        <f t="shared" si="49"/>
        <v/>
      </c>
      <c r="AC249" s="305"/>
      <c r="AD249" s="481" t="str">
        <f>IF(OR(F249="",G249=""),"",IF(OR(AC249="nein",AC249="",Z249="",AA249="ja",Y249="",F249="A",F249="HG",Y249=""),"0",VLOOKUP(Y249,'Tab 4+5 DüV+Abfuhr_G'!A:G,7,FALSE)))</f>
        <v/>
      </c>
      <c r="AE249" s="541"/>
      <c r="AF249" s="472" t="str">
        <f>IF(OR(F249="",G249=""),"",IF(OR(F249="",G249="",AE249=""),0,IF(AND(F249="G",Y249=""),-VLOOKUP(AE249,'Tab 7 DüV_A-VF'!A:B,2,FALSE),IF(OR(F249="A",F249="HG"),-VLOOKUP(AE249,'Tab 7 DüV_A-VF'!A:B,2,FALSE),0))))</f>
        <v/>
      </c>
      <c r="AG249" s="538"/>
      <c r="AH249" s="475" t="str">
        <f>IF(OR(F249="",G249=""),"",IF(OR(F249="",G249="",AG249=""),0,IF(AND(F249="G",Y249=""),-VLOOKUP(AG249,'Tab 7 DüV_A-ZF'!A:B,2,FALSE),IF(OR(F249="A",F249="HG"),-VLOOKUP(AG249,'Tab 7 DüV_A-ZF'!A:B,2,FALSE),0))))</f>
        <v/>
      </c>
      <c r="AI249" s="348" t="str">
        <f>IF(OR(F249="",G249=""),"",IF('N-Abschlag org. Düngung'!AJ249="",0,'N-Abschlag org. Düngung'!AJ249))</f>
        <v/>
      </c>
      <c r="AJ249" s="329" t="str">
        <f t="shared" si="50"/>
        <v/>
      </c>
      <c r="AK249" s="409" t="str">
        <f t="shared" si="51"/>
        <v/>
      </c>
      <c r="AL249" s="927" t="str">
        <f t="shared" si="52"/>
        <v/>
      </c>
      <c r="AM249" s="237"/>
      <c r="AN249" s="539" t="str">
        <f t="shared" si="53"/>
        <v/>
      </c>
      <c r="AO249" s="276"/>
      <c r="AP249" s="316"/>
      <c r="AQ249" s="316"/>
      <c r="AR249" s="234"/>
      <c r="AS249" s="234"/>
      <c r="AT249" s="234"/>
      <c r="AU249" s="234"/>
      <c r="AW249" s="235"/>
      <c r="BF249" s="235"/>
      <c r="BN249" s="235"/>
    </row>
    <row r="250" spans="1:66" s="145" customFormat="1">
      <c r="A250" s="283"/>
      <c r="B250" s="216"/>
      <c r="C250" s="287" t="str">
        <f>IF(B250="","",VLOOKUP(B250,Schlagliste!B:D,2,FALSE))</f>
        <v/>
      </c>
      <c r="D250" s="286" t="str">
        <f>IF(B250="","",VLOOKUP(B250,Schlagliste!B:D,3,FALSE))</f>
        <v/>
      </c>
      <c r="E250" s="501" t="str">
        <f>IF(B250="","",VLOOKUP(B250,Schlagliste!B:E,4,FALSE))</f>
        <v/>
      </c>
      <c r="F250" s="236"/>
      <c r="G250" s="217"/>
      <c r="H250" s="477" t="str">
        <f>IF(OR(G250="",F250=""),"",IF(AND(C250="ja",LEFT(G250,5)="ZF n."),0,(IF(F250="G",VLOOKUP(G250,'Tab 4+5 DüV+Abfuhr_G'!A:C,3,FALSE),IF(F250="A",VLOOKUP(G250,'Tab 2+3 DüV_A'!A:C,3,FALSE),VLOOKUP(G250,'H&amp;G LfL'!B:U,9,FALSE))))))</f>
        <v/>
      </c>
      <c r="I250" s="243" t="str">
        <f>IF(OR(F250="",G250=""),"",IF(F250="G",VLOOKUP(G250,'Tab 4+5 DüV+Abfuhr_G'!A:D,4,FALSE),IF(F250="A",VLOOKUP(G250,'Tab 2+3 DüV_A'!A:D,4,FALSE),VLOOKUP(G250,'H&amp;G LfL'!B:U,10,FALSE))))</f>
        <v/>
      </c>
      <c r="J250" s="341" t="str">
        <f>IF(OR(F250="",G250=""),"",IF(F250="G",VLOOKUP(G250,'Tab 4+5 DüV+Abfuhr_G'!A:B,2,FALSE),IF(F250="A",VLOOKUP(G250,'Tab 2+3 DüV_A'!A:B,2,FALSE),VLOOKUP(G250,'H&amp;G LfL'!B:X,2,FALSE))))</f>
        <v/>
      </c>
      <c r="K250" s="237"/>
      <c r="L250" s="918" t="str">
        <f t="shared" si="45"/>
        <v/>
      </c>
      <c r="M250" s="919" t="str">
        <f t="shared" si="46"/>
        <v/>
      </c>
      <c r="N250" s="919" t="str">
        <f>IF(OR(F250="",G250=""),"",IF(OR(F250="G",F250="HG"),"",IF(F250="A",VLOOKUP(G250,'Tab 2+3 DüV_A'!A:H,6,FALSE),VLOOKUP(G250,'H&amp;G LfL'!B:U,13,FALSE))))</f>
        <v/>
      </c>
      <c r="O250" s="919" t="str">
        <f>IF(OR(F250="",G250=""),"",IF(F250="G",VLOOKUP(G250,'Tab 4+5 DüV+Abfuhr_G'!A:J,8,FALSE),IF(F250="HG",VLOOKUP(G250,'H&amp;G LfL'!B:U,14,FALSE),"")))</f>
        <v/>
      </c>
      <c r="P250" s="919" t="str">
        <f>IF(OR(F250="",G250=""),"",IF(F250="G",VLOOKUP(G250,'Tab 4+5 DüV+Abfuhr_G'!A:J,9,FALSE),IF(F250="A",VLOOKUP(G250,'Tab 2+3 DüV_A'!A:H,7,FALSE),VLOOKUP(G250,'H&amp;G LfL'!B:U,15,FALSE))))</f>
        <v/>
      </c>
      <c r="Q250" s="921" t="str">
        <f>IF(OR(F250="",G250=""),"",IF(F250="G",VLOOKUP(G250,'Tab 4+5 DüV+Abfuhr_G'!A:J,10,FALSE),IF(F250="A",VLOOKUP(G250,'Tab 2+3 DüV_A'!A:H,8,FALSE),VLOOKUP(G250,'H&amp;G LfL'!B:U,16,FALSE))))</f>
        <v/>
      </c>
      <c r="R250" s="382" t="str">
        <f t="shared" si="47"/>
        <v/>
      </c>
      <c r="S250" s="342"/>
      <c r="T250" s="472" t="str">
        <f>IF(OR(F250="",G250=""),"",IF(OR(S250="",S250="nein",F250="A",F250="HG"),"0",VLOOKUP(S250,Verfrühung!A:B,2,FALSE)))</f>
        <v/>
      </c>
      <c r="U250" s="473" t="str">
        <f>IF(OR(F250="",G250=""),"",IF(F250="G",VLOOKUP(G250,'Tab 4+5 DüV+Abfuhr_G'!A:E,5,FALSE),IF(F250="A",VLOOKUP(G250,'Tab 2+3 DüV_A'!A:L,5,FALSE),VLOOKUP(G250,'H&amp;G LfL'!B:U,11,FALSE))))</f>
        <v/>
      </c>
      <c r="V250" s="349"/>
      <c r="W250" s="245"/>
      <c r="X250" s="343" t="str">
        <f t="shared" si="48"/>
        <v/>
      </c>
      <c r="Y250" s="536"/>
      <c r="Z250" s="481" t="str">
        <f>IF(OR(F250="",G250=""),"",IF(OR(F250="A",F250="HG",Y250=""),"0",-VLOOKUP(Y250,'Tab 4+5 DüV+Abfuhr_G'!A:N,6,FALSE)))</f>
        <v/>
      </c>
      <c r="AA250" s="305"/>
      <c r="AB250" s="304" t="str">
        <f t="shared" si="49"/>
        <v/>
      </c>
      <c r="AC250" s="305"/>
      <c r="AD250" s="481" t="str">
        <f>IF(OR(F250="",G250=""),"",IF(OR(AC250="nein",AC250="",Z250="",AA250="ja",Y250="",F250="A",F250="HG",Y250=""),"0",VLOOKUP(Y250,'Tab 4+5 DüV+Abfuhr_G'!A:G,7,FALSE)))</f>
        <v/>
      </c>
      <c r="AE250" s="541"/>
      <c r="AF250" s="472" t="str">
        <f>IF(OR(F250="",G250=""),"",IF(OR(F250="",G250="",AE250=""),0,IF(AND(F250="G",Y250=""),-VLOOKUP(AE250,'Tab 7 DüV_A-VF'!A:B,2,FALSE),IF(OR(F250="A",F250="HG"),-VLOOKUP(AE250,'Tab 7 DüV_A-VF'!A:B,2,FALSE),0))))</f>
        <v/>
      </c>
      <c r="AG250" s="538"/>
      <c r="AH250" s="475" t="str">
        <f>IF(OR(F250="",G250=""),"",IF(OR(F250="",G250="",AG250=""),0,IF(AND(F250="G",Y250=""),-VLOOKUP(AG250,'Tab 7 DüV_A-ZF'!A:B,2,FALSE),IF(OR(F250="A",F250="HG"),-VLOOKUP(AG250,'Tab 7 DüV_A-ZF'!A:B,2,FALSE),0))))</f>
        <v/>
      </c>
      <c r="AI250" s="348" t="str">
        <f>IF(OR(F250="",G250=""),"",IF('N-Abschlag org. Düngung'!AJ250="",0,'N-Abschlag org. Düngung'!AJ250))</f>
        <v/>
      </c>
      <c r="AJ250" s="329" t="str">
        <f t="shared" si="50"/>
        <v/>
      </c>
      <c r="AK250" s="409" t="str">
        <f t="shared" si="51"/>
        <v/>
      </c>
      <c r="AL250" s="927" t="str">
        <f t="shared" si="52"/>
        <v/>
      </c>
      <c r="AM250" s="237"/>
      <c r="AN250" s="539" t="str">
        <f t="shared" si="53"/>
        <v/>
      </c>
      <c r="AO250" s="276"/>
      <c r="AP250" s="316"/>
      <c r="AQ250" s="316"/>
      <c r="AR250" s="234"/>
      <c r="AS250" s="234"/>
      <c r="AT250" s="234"/>
      <c r="AU250" s="234"/>
      <c r="AW250" s="235"/>
      <c r="BF250" s="235"/>
      <c r="BN250" s="235"/>
    </row>
    <row r="251" spans="1:66" s="145" customFormat="1">
      <c r="A251" s="283"/>
      <c r="B251" s="216"/>
      <c r="C251" s="287" t="str">
        <f>IF(B251="","",VLOOKUP(B251,Schlagliste!B:D,2,FALSE))</f>
        <v/>
      </c>
      <c r="D251" s="286" t="str">
        <f>IF(B251="","",VLOOKUP(B251,Schlagliste!B:D,3,FALSE))</f>
        <v/>
      </c>
      <c r="E251" s="501" t="str">
        <f>IF(B251="","",VLOOKUP(B251,Schlagliste!B:E,4,FALSE))</f>
        <v/>
      </c>
      <c r="F251" s="236"/>
      <c r="G251" s="217"/>
      <c r="H251" s="477" t="str">
        <f>IF(OR(G251="",F251=""),"",IF(AND(C251="ja",LEFT(G251,5)="ZF n."),0,(IF(F251="G",VLOOKUP(G251,'Tab 4+5 DüV+Abfuhr_G'!A:C,3,FALSE),IF(F251="A",VLOOKUP(G251,'Tab 2+3 DüV_A'!A:C,3,FALSE),VLOOKUP(G251,'H&amp;G LfL'!B:U,9,FALSE))))))</f>
        <v/>
      </c>
      <c r="I251" s="243" t="str">
        <f>IF(OR(F251="",G251=""),"",IF(F251="G",VLOOKUP(G251,'Tab 4+5 DüV+Abfuhr_G'!A:D,4,FALSE),IF(F251="A",VLOOKUP(G251,'Tab 2+3 DüV_A'!A:D,4,FALSE),VLOOKUP(G251,'H&amp;G LfL'!B:U,10,FALSE))))</f>
        <v/>
      </c>
      <c r="J251" s="341" t="str">
        <f>IF(OR(F251="",G251=""),"",IF(F251="G",VLOOKUP(G251,'Tab 4+5 DüV+Abfuhr_G'!A:B,2,FALSE),IF(F251="A",VLOOKUP(G251,'Tab 2+3 DüV_A'!A:B,2,FALSE),VLOOKUP(G251,'H&amp;G LfL'!B:X,2,FALSE))))</f>
        <v/>
      </c>
      <c r="K251" s="237"/>
      <c r="L251" s="918" t="str">
        <f t="shared" si="45"/>
        <v/>
      </c>
      <c r="M251" s="919" t="str">
        <f t="shared" si="46"/>
        <v/>
      </c>
      <c r="N251" s="919" t="str">
        <f>IF(OR(F251="",G251=""),"",IF(OR(F251="G",F251="HG"),"",IF(F251="A",VLOOKUP(G251,'Tab 2+3 DüV_A'!A:H,6,FALSE),VLOOKUP(G251,'H&amp;G LfL'!B:U,13,FALSE))))</f>
        <v/>
      </c>
      <c r="O251" s="919" t="str">
        <f>IF(OR(F251="",G251=""),"",IF(F251="G",VLOOKUP(G251,'Tab 4+5 DüV+Abfuhr_G'!A:J,8,FALSE),IF(F251="HG",VLOOKUP(G251,'H&amp;G LfL'!B:U,14,FALSE),"")))</f>
        <v/>
      </c>
      <c r="P251" s="919" t="str">
        <f>IF(OR(F251="",G251=""),"",IF(F251="G",VLOOKUP(G251,'Tab 4+5 DüV+Abfuhr_G'!A:J,9,FALSE),IF(F251="A",VLOOKUP(G251,'Tab 2+3 DüV_A'!A:H,7,FALSE),VLOOKUP(G251,'H&amp;G LfL'!B:U,15,FALSE))))</f>
        <v/>
      </c>
      <c r="Q251" s="921" t="str">
        <f>IF(OR(F251="",G251=""),"",IF(F251="G",VLOOKUP(G251,'Tab 4+5 DüV+Abfuhr_G'!A:J,10,FALSE),IF(F251="A",VLOOKUP(G251,'Tab 2+3 DüV_A'!A:H,8,FALSE),VLOOKUP(G251,'H&amp;G LfL'!B:U,16,FALSE))))</f>
        <v/>
      </c>
      <c r="R251" s="382" t="str">
        <f t="shared" si="47"/>
        <v/>
      </c>
      <c r="S251" s="342"/>
      <c r="T251" s="472" t="str">
        <f>IF(OR(F251="",G251=""),"",IF(OR(S251="",S251="nein",F251="A",F251="HG"),"0",VLOOKUP(S251,Verfrühung!A:B,2,FALSE)))</f>
        <v/>
      </c>
      <c r="U251" s="473" t="str">
        <f>IF(OR(F251="",G251=""),"",IF(F251="G",VLOOKUP(G251,'Tab 4+5 DüV+Abfuhr_G'!A:E,5,FALSE),IF(F251="A",VLOOKUP(G251,'Tab 2+3 DüV_A'!A:L,5,FALSE),VLOOKUP(G251,'H&amp;G LfL'!B:U,11,FALSE))))</f>
        <v/>
      </c>
      <c r="V251" s="349"/>
      <c r="W251" s="245"/>
      <c r="X251" s="343" t="str">
        <f t="shared" si="48"/>
        <v/>
      </c>
      <c r="Y251" s="536"/>
      <c r="Z251" s="481" t="str">
        <f>IF(OR(F251="",G251=""),"",IF(OR(F251="A",F251="HG",Y251=""),"0",-VLOOKUP(Y251,'Tab 4+5 DüV+Abfuhr_G'!A:N,6,FALSE)))</f>
        <v/>
      </c>
      <c r="AA251" s="305"/>
      <c r="AB251" s="304" t="str">
        <f t="shared" si="49"/>
        <v/>
      </c>
      <c r="AC251" s="305"/>
      <c r="AD251" s="481" t="str">
        <f>IF(OR(F251="",G251=""),"",IF(OR(AC251="nein",AC251="",Z251="",AA251="ja",Y251="",F251="A",F251="HG",Y251=""),"0",VLOOKUP(Y251,'Tab 4+5 DüV+Abfuhr_G'!A:G,7,FALSE)))</f>
        <v/>
      </c>
      <c r="AE251" s="541"/>
      <c r="AF251" s="472" t="str">
        <f>IF(OR(F251="",G251=""),"",IF(OR(F251="",G251="",AE251=""),0,IF(AND(F251="G",Y251=""),-VLOOKUP(AE251,'Tab 7 DüV_A-VF'!A:B,2,FALSE),IF(OR(F251="A",F251="HG"),-VLOOKUP(AE251,'Tab 7 DüV_A-VF'!A:B,2,FALSE),0))))</f>
        <v/>
      </c>
      <c r="AG251" s="538"/>
      <c r="AH251" s="475" t="str">
        <f>IF(OR(F251="",G251=""),"",IF(OR(F251="",G251="",AG251=""),0,IF(AND(F251="G",Y251=""),-VLOOKUP(AG251,'Tab 7 DüV_A-ZF'!A:B,2,FALSE),IF(OR(F251="A",F251="HG"),-VLOOKUP(AG251,'Tab 7 DüV_A-ZF'!A:B,2,FALSE),0))))</f>
        <v/>
      </c>
      <c r="AI251" s="348" t="str">
        <f>IF(OR(F251="",G251=""),"",IF('N-Abschlag org. Düngung'!AJ251="",0,'N-Abschlag org. Düngung'!AJ251))</f>
        <v/>
      </c>
      <c r="AJ251" s="329" t="str">
        <f t="shared" si="50"/>
        <v/>
      </c>
      <c r="AK251" s="409" t="str">
        <f t="shared" si="51"/>
        <v/>
      </c>
      <c r="AL251" s="927" t="str">
        <f t="shared" si="52"/>
        <v/>
      </c>
      <c r="AM251" s="237"/>
      <c r="AN251" s="539" t="str">
        <f t="shared" si="53"/>
        <v/>
      </c>
      <c r="AO251" s="276"/>
      <c r="AP251" s="316"/>
      <c r="AQ251" s="316"/>
      <c r="AR251" s="234"/>
      <c r="AS251" s="234"/>
      <c r="AT251" s="234"/>
      <c r="AU251" s="234"/>
      <c r="AW251" s="235"/>
      <c r="BF251" s="235"/>
      <c r="BN251" s="235"/>
    </row>
    <row r="252" spans="1:66" s="145" customFormat="1">
      <c r="A252" s="283"/>
      <c r="B252" s="216"/>
      <c r="C252" s="287" t="str">
        <f>IF(B252="","",VLOOKUP(B252,Schlagliste!B:D,2,FALSE))</f>
        <v/>
      </c>
      <c r="D252" s="286" t="str">
        <f>IF(B252="","",VLOOKUP(B252,Schlagliste!B:D,3,FALSE))</f>
        <v/>
      </c>
      <c r="E252" s="501" t="str">
        <f>IF(B252="","",VLOOKUP(B252,Schlagliste!B:E,4,FALSE))</f>
        <v/>
      </c>
      <c r="F252" s="236"/>
      <c r="G252" s="217"/>
      <c r="H252" s="477" t="str">
        <f>IF(OR(G252="",F252=""),"",IF(AND(C252="ja",LEFT(G252,5)="ZF n."),0,(IF(F252="G",VLOOKUP(G252,'Tab 4+5 DüV+Abfuhr_G'!A:C,3,FALSE),IF(F252="A",VLOOKUP(G252,'Tab 2+3 DüV_A'!A:C,3,FALSE),VLOOKUP(G252,'H&amp;G LfL'!B:U,9,FALSE))))))</f>
        <v/>
      </c>
      <c r="I252" s="243" t="str">
        <f>IF(OR(F252="",G252=""),"",IF(F252="G",VLOOKUP(G252,'Tab 4+5 DüV+Abfuhr_G'!A:D,4,FALSE),IF(F252="A",VLOOKUP(G252,'Tab 2+3 DüV_A'!A:D,4,FALSE),VLOOKUP(G252,'H&amp;G LfL'!B:U,10,FALSE))))</f>
        <v/>
      </c>
      <c r="J252" s="341" t="str">
        <f>IF(OR(F252="",G252=""),"",IF(F252="G",VLOOKUP(G252,'Tab 4+5 DüV+Abfuhr_G'!A:B,2,FALSE),IF(F252="A",VLOOKUP(G252,'Tab 2+3 DüV_A'!A:B,2,FALSE),VLOOKUP(G252,'H&amp;G LfL'!B:X,2,FALSE))))</f>
        <v/>
      </c>
      <c r="K252" s="237"/>
      <c r="L252" s="918" t="str">
        <f t="shared" si="45"/>
        <v/>
      </c>
      <c r="M252" s="919" t="str">
        <f t="shared" si="46"/>
        <v/>
      </c>
      <c r="N252" s="919" t="str">
        <f>IF(OR(F252="",G252=""),"",IF(OR(F252="G",F252="HG"),"",IF(F252="A",VLOOKUP(G252,'Tab 2+3 DüV_A'!A:H,6,FALSE),VLOOKUP(G252,'H&amp;G LfL'!B:U,13,FALSE))))</f>
        <v/>
      </c>
      <c r="O252" s="919" t="str">
        <f>IF(OR(F252="",G252=""),"",IF(F252="G",VLOOKUP(G252,'Tab 4+5 DüV+Abfuhr_G'!A:J,8,FALSE),IF(F252="HG",VLOOKUP(G252,'H&amp;G LfL'!B:U,14,FALSE),"")))</f>
        <v/>
      </c>
      <c r="P252" s="919" t="str">
        <f>IF(OR(F252="",G252=""),"",IF(F252="G",VLOOKUP(G252,'Tab 4+5 DüV+Abfuhr_G'!A:J,9,FALSE),IF(F252="A",VLOOKUP(G252,'Tab 2+3 DüV_A'!A:H,7,FALSE),VLOOKUP(G252,'H&amp;G LfL'!B:U,15,FALSE))))</f>
        <v/>
      </c>
      <c r="Q252" s="921" t="str">
        <f>IF(OR(F252="",G252=""),"",IF(F252="G",VLOOKUP(G252,'Tab 4+5 DüV+Abfuhr_G'!A:J,10,FALSE),IF(F252="A",VLOOKUP(G252,'Tab 2+3 DüV_A'!A:H,8,FALSE),VLOOKUP(G252,'H&amp;G LfL'!B:U,16,FALSE))))</f>
        <v/>
      </c>
      <c r="R252" s="382" t="str">
        <f t="shared" si="47"/>
        <v/>
      </c>
      <c r="S252" s="342"/>
      <c r="T252" s="472" t="str">
        <f>IF(OR(F252="",G252=""),"",IF(OR(S252="",S252="nein",F252="A",F252="HG"),"0",VLOOKUP(S252,Verfrühung!A:B,2,FALSE)))</f>
        <v/>
      </c>
      <c r="U252" s="473" t="str">
        <f>IF(OR(F252="",G252=""),"",IF(F252="G",VLOOKUP(G252,'Tab 4+5 DüV+Abfuhr_G'!A:E,5,FALSE),IF(F252="A",VLOOKUP(G252,'Tab 2+3 DüV_A'!A:L,5,FALSE),VLOOKUP(G252,'H&amp;G LfL'!B:U,11,FALSE))))</f>
        <v/>
      </c>
      <c r="V252" s="349"/>
      <c r="W252" s="245"/>
      <c r="X252" s="343" t="str">
        <f t="shared" si="48"/>
        <v/>
      </c>
      <c r="Y252" s="536"/>
      <c r="Z252" s="481" t="str">
        <f>IF(OR(F252="",G252=""),"",IF(OR(F252="A",F252="HG",Y252=""),"0",-VLOOKUP(Y252,'Tab 4+5 DüV+Abfuhr_G'!A:N,6,FALSE)))</f>
        <v/>
      </c>
      <c r="AA252" s="305"/>
      <c r="AB252" s="304" t="str">
        <f t="shared" si="49"/>
        <v/>
      </c>
      <c r="AC252" s="305"/>
      <c r="AD252" s="481" t="str">
        <f>IF(OR(F252="",G252=""),"",IF(OR(AC252="nein",AC252="",Z252="",AA252="ja",Y252="",F252="A",F252="HG",Y252=""),"0",VLOOKUP(Y252,'Tab 4+5 DüV+Abfuhr_G'!A:G,7,FALSE)))</f>
        <v/>
      </c>
      <c r="AE252" s="541"/>
      <c r="AF252" s="472" t="str">
        <f>IF(OR(F252="",G252=""),"",IF(OR(F252="",G252="",AE252=""),0,IF(AND(F252="G",Y252=""),-VLOOKUP(AE252,'Tab 7 DüV_A-VF'!A:B,2,FALSE),IF(OR(F252="A",F252="HG"),-VLOOKUP(AE252,'Tab 7 DüV_A-VF'!A:B,2,FALSE),0))))</f>
        <v/>
      </c>
      <c r="AG252" s="538"/>
      <c r="AH252" s="475" t="str">
        <f>IF(OR(F252="",G252=""),"",IF(OR(F252="",G252="",AG252=""),0,IF(AND(F252="G",Y252=""),-VLOOKUP(AG252,'Tab 7 DüV_A-ZF'!A:B,2,FALSE),IF(OR(F252="A",F252="HG"),-VLOOKUP(AG252,'Tab 7 DüV_A-ZF'!A:B,2,FALSE),0))))</f>
        <v/>
      </c>
      <c r="AI252" s="348" t="str">
        <f>IF(OR(F252="",G252=""),"",IF('N-Abschlag org. Düngung'!AJ252="",0,'N-Abschlag org. Düngung'!AJ252))</f>
        <v/>
      </c>
      <c r="AJ252" s="329" t="str">
        <f t="shared" si="50"/>
        <v/>
      </c>
      <c r="AK252" s="409" t="str">
        <f t="shared" si="51"/>
        <v/>
      </c>
      <c r="AL252" s="927" t="str">
        <f t="shared" si="52"/>
        <v/>
      </c>
      <c r="AM252" s="237"/>
      <c r="AN252" s="539" t="str">
        <f t="shared" si="53"/>
        <v/>
      </c>
      <c r="AO252" s="276"/>
      <c r="AP252" s="316"/>
      <c r="AQ252" s="316"/>
      <c r="AR252" s="234"/>
      <c r="AS252" s="234"/>
      <c r="AT252" s="234"/>
      <c r="AU252" s="234"/>
      <c r="AW252" s="235"/>
      <c r="BF252" s="235"/>
      <c r="BN252" s="235"/>
    </row>
    <row r="253" spans="1:66" s="145" customFormat="1">
      <c r="A253" s="283"/>
      <c r="B253" s="216"/>
      <c r="C253" s="287" t="str">
        <f>IF(B253="","",VLOOKUP(B253,Schlagliste!B:D,2,FALSE))</f>
        <v/>
      </c>
      <c r="D253" s="286" t="str">
        <f>IF(B253="","",VLOOKUP(B253,Schlagliste!B:D,3,FALSE))</f>
        <v/>
      </c>
      <c r="E253" s="501" t="str">
        <f>IF(B253="","",VLOOKUP(B253,Schlagliste!B:E,4,FALSE))</f>
        <v/>
      </c>
      <c r="F253" s="236"/>
      <c r="G253" s="217"/>
      <c r="H253" s="477" t="str">
        <f>IF(OR(G253="",F253=""),"",IF(AND(C253="ja",LEFT(G253,5)="ZF n."),0,(IF(F253="G",VLOOKUP(G253,'Tab 4+5 DüV+Abfuhr_G'!A:C,3,FALSE),IF(F253="A",VLOOKUP(G253,'Tab 2+3 DüV_A'!A:C,3,FALSE),VLOOKUP(G253,'H&amp;G LfL'!B:U,9,FALSE))))))</f>
        <v/>
      </c>
      <c r="I253" s="243" t="str">
        <f>IF(OR(F253="",G253=""),"",IF(F253="G",VLOOKUP(G253,'Tab 4+5 DüV+Abfuhr_G'!A:D,4,FALSE),IF(F253="A",VLOOKUP(G253,'Tab 2+3 DüV_A'!A:D,4,FALSE),VLOOKUP(G253,'H&amp;G LfL'!B:U,10,FALSE))))</f>
        <v/>
      </c>
      <c r="J253" s="341" t="str">
        <f>IF(OR(F253="",G253=""),"",IF(F253="G",VLOOKUP(G253,'Tab 4+5 DüV+Abfuhr_G'!A:B,2,FALSE),IF(F253="A",VLOOKUP(G253,'Tab 2+3 DüV_A'!A:B,2,FALSE),VLOOKUP(G253,'H&amp;G LfL'!B:X,2,FALSE))))</f>
        <v/>
      </c>
      <c r="K253" s="237"/>
      <c r="L253" s="918" t="str">
        <f t="shared" si="45"/>
        <v/>
      </c>
      <c r="M253" s="919" t="str">
        <f t="shared" si="46"/>
        <v/>
      </c>
      <c r="N253" s="919" t="str">
        <f>IF(OR(F253="",G253=""),"",IF(OR(F253="G",F253="HG"),"",IF(F253="A",VLOOKUP(G253,'Tab 2+3 DüV_A'!A:H,6,FALSE),VLOOKUP(G253,'H&amp;G LfL'!B:U,13,FALSE))))</f>
        <v/>
      </c>
      <c r="O253" s="919" t="str">
        <f>IF(OR(F253="",G253=""),"",IF(F253="G",VLOOKUP(G253,'Tab 4+5 DüV+Abfuhr_G'!A:J,8,FALSE),IF(F253="HG",VLOOKUP(G253,'H&amp;G LfL'!B:U,14,FALSE),"")))</f>
        <v/>
      </c>
      <c r="P253" s="919" t="str">
        <f>IF(OR(F253="",G253=""),"",IF(F253="G",VLOOKUP(G253,'Tab 4+5 DüV+Abfuhr_G'!A:J,9,FALSE),IF(F253="A",VLOOKUP(G253,'Tab 2+3 DüV_A'!A:H,7,FALSE),VLOOKUP(G253,'H&amp;G LfL'!B:U,15,FALSE))))</f>
        <v/>
      </c>
      <c r="Q253" s="921" t="str">
        <f>IF(OR(F253="",G253=""),"",IF(F253="G",VLOOKUP(G253,'Tab 4+5 DüV+Abfuhr_G'!A:J,10,FALSE),IF(F253="A",VLOOKUP(G253,'Tab 2+3 DüV_A'!A:H,8,FALSE),VLOOKUP(G253,'H&amp;G LfL'!B:U,16,FALSE))))</f>
        <v/>
      </c>
      <c r="R253" s="382" t="str">
        <f t="shared" si="47"/>
        <v/>
      </c>
      <c r="S253" s="342"/>
      <c r="T253" s="472" t="str">
        <f>IF(OR(F253="",G253=""),"",IF(OR(S253="",S253="nein",F253="A",F253="HG"),"0",VLOOKUP(S253,Verfrühung!A:B,2,FALSE)))</f>
        <v/>
      </c>
      <c r="U253" s="473" t="str">
        <f>IF(OR(F253="",G253=""),"",IF(F253="G",VLOOKUP(G253,'Tab 4+5 DüV+Abfuhr_G'!A:E,5,FALSE),IF(F253="A",VLOOKUP(G253,'Tab 2+3 DüV_A'!A:L,5,FALSE),VLOOKUP(G253,'H&amp;G LfL'!B:U,11,FALSE))))</f>
        <v/>
      </c>
      <c r="V253" s="349"/>
      <c r="W253" s="245"/>
      <c r="X253" s="343" t="str">
        <f t="shared" si="48"/>
        <v/>
      </c>
      <c r="Y253" s="536"/>
      <c r="Z253" s="481" t="str">
        <f>IF(OR(F253="",G253=""),"",IF(OR(F253="A",F253="HG",Y253=""),"0",-VLOOKUP(Y253,'Tab 4+5 DüV+Abfuhr_G'!A:N,6,FALSE)))</f>
        <v/>
      </c>
      <c r="AA253" s="305"/>
      <c r="AB253" s="304" t="str">
        <f t="shared" si="49"/>
        <v/>
      </c>
      <c r="AC253" s="305"/>
      <c r="AD253" s="481" t="str">
        <f>IF(OR(F253="",G253=""),"",IF(OR(AC253="nein",AC253="",Z253="",AA253="ja",Y253="",F253="A",F253="HG",Y253=""),"0",VLOOKUP(Y253,'Tab 4+5 DüV+Abfuhr_G'!A:G,7,FALSE)))</f>
        <v/>
      </c>
      <c r="AE253" s="541"/>
      <c r="AF253" s="472" t="str">
        <f>IF(OR(F253="",G253=""),"",IF(OR(F253="",G253="",AE253=""),0,IF(AND(F253="G",Y253=""),-VLOOKUP(AE253,'Tab 7 DüV_A-VF'!A:B,2,FALSE),IF(OR(F253="A",F253="HG"),-VLOOKUP(AE253,'Tab 7 DüV_A-VF'!A:B,2,FALSE),0))))</f>
        <v/>
      </c>
      <c r="AG253" s="538"/>
      <c r="AH253" s="475" t="str">
        <f>IF(OR(F253="",G253=""),"",IF(OR(F253="",G253="",AG253=""),0,IF(AND(F253="G",Y253=""),-VLOOKUP(AG253,'Tab 7 DüV_A-ZF'!A:B,2,FALSE),IF(OR(F253="A",F253="HG"),-VLOOKUP(AG253,'Tab 7 DüV_A-ZF'!A:B,2,FALSE),0))))</f>
        <v/>
      </c>
      <c r="AI253" s="348" t="str">
        <f>IF(OR(F253="",G253=""),"",IF('N-Abschlag org. Düngung'!AJ253="",0,'N-Abschlag org. Düngung'!AJ253))</f>
        <v/>
      </c>
      <c r="AJ253" s="329" t="str">
        <f t="shared" si="50"/>
        <v/>
      </c>
      <c r="AK253" s="409" t="str">
        <f t="shared" si="51"/>
        <v/>
      </c>
      <c r="AL253" s="927" t="str">
        <f t="shared" si="52"/>
        <v/>
      </c>
      <c r="AM253" s="237"/>
      <c r="AN253" s="539" t="str">
        <f t="shared" si="53"/>
        <v/>
      </c>
      <c r="AO253" s="276"/>
      <c r="AP253" s="316"/>
      <c r="AQ253" s="316"/>
      <c r="AR253" s="234"/>
      <c r="AS253" s="234"/>
      <c r="AT253" s="234"/>
      <c r="AU253" s="234"/>
      <c r="AW253" s="235"/>
      <c r="BF253" s="235"/>
      <c r="BN253" s="235"/>
    </row>
    <row r="254" spans="1:66" s="145" customFormat="1">
      <c r="A254" s="283"/>
      <c r="B254" s="216"/>
      <c r="C254" s="287" t="str">
        <f>IF(B254="","",VLOOKUP(B254,Schlagliste!B:D,2,FALSE))</f>
        <v/>
      </c>
      <c r="D254" s="286" t="str">
        <f>IF(B254="","",VLOOKUP(B254,Schlagliste!B:D,3,FALSE))</f>
        <v/>
      </c>
      <c r="E254" s="501" t="str">
        <f>IF(B254="","",VLOOKUP(B254,Schlagliste!B:E,4,FALSE))</f>
        <v/>
      </c>
      <c r="F254" s="236"/>
      <c r="G254" s="217"/>
      <c r="H254" s="477" t="str">
        <f>IF(OR(G254="",F254=""),"",IF(AND(C254="ja",LEFT(G254,5)="ZF n."),0,(IF(F254="G",VLOOKUP(G254,'Tab 4+5 DüV+Abfuhr_G'!A:C,3,FALSE),IF(F254="A",VLOOKUP(G254,'Tab 2+3 DüV_A'!A:C,3,FALSE),VLOOKUP(G254,'H&amp;G LfL'!B:U,9,FALSE))))))</f>
        <v/>
      </c>
      <c r="I254" s="243" t="str">
        <f>IF(OR(F254="",G254=""),"",IF(F254="G",VLOOKUP(G254,'Tab 4+5 DüV+Abfuhr_G'!A:D,4,FALSE),IF(F254="A",VLOOKUP(G254,'Tab 2+3 DüV_A'!A:D,4,FALSE),VLOOKUP(G254,'H&amp;G LfL'!B:U,10,FALSE))))</f>
        <v/>
      </c>
      <c r="J254" s="341" t="str">
        <f>IF(OR(F254="",G254=""),"",IF(F254="G",VLOOKUP(G254,'Tab 4+5 DüV+Abfuhr_G'!A:B,2,FALSE),IF(F254="A",VLOOKUP(G254,'Tab 2+3 DüV_A'!A:B,2,FALSE),VLOOKUP(G254,'H&amp;G LfL'!B:X,2,FALSE))))</f>
        <v/>
      </c>
      <c r="K254" s="237"/>
      <c r="L254" s="918" t="str">
        <f t="shared" si="45"/>
        <v/>
      </c>
      <c r="M254" s="919" t="str">
        <f t="shared" si="46"/>
        <v/>
      </c>
      <c r="N254" s="919" t="str">
        <f>IF(OR(F254="",G254=""),"",IF(OR(F254="G",F254="HG"),"",IF(F254="A",VLOOKUP(G254,'Tab 2+3 DüV_A'!A:H,6,FALSE),VLOOKUP(G254,'H&amp;G LfL'!B:U,13,FALSE))))</f>
        <v/>
      </c>
      <c r="O254" s="919" t="str">
        <f>IF(OR(F254="",G254=""),"",IF(F254="G",VLOOKUP(G254,'Tab 4+5 DüV+Abfuhr_G'!A:J,8,FALSE),IF(F254="HG",VLOOKUP(G254,'H&amp;G LfL'!B:U,14,FALSE),"")))</f>
        <v/>
      </c>
      <c r="P254" s="919" t="str">
        <f>IF(OR(F254="",G254=""),"",IF(F254="G",VLOOKUP(G254,'Tab 4+5 DüV+Abfuhr_G'!A:J,9,FALSE),IF(F254="A",VLOOKUP(G254,'Tab 2+3 DüV_A'!A:H,7,FALSE),VLOOKUP(G254,'H&amp;G LfL'!B:U,15,FALSE))))</f>
        <v/>
      </c>
      <c r="Q254" s="921" t="str">
        <f>IF(OR(F254="",G254=""),"",IF(F254="G",VLOOKUP(G254,'Tab 4+5 DüV+Abfuhr_G'!A:J,10,FALSE),IF(F254="A",VLOOKUP(G254,'Tab 2+3 DüV_A'!A:H,8,FALSE),VLOOKUP(G254,'H&amp;G LfL'!B:U,16,FALSE))))</f>
        <v/>
      </c>
      <c r="R254" s="382" t="str">
        <f t="shared" si="47"/>
        <v/>
      </c>
      <c r="S254" s="342"/>
      <c r="T254" s="472" t="str">
        <f>IF(OR(F254="",G254=""),"",IF(OR(S254="",S254="nein",F254="A",F254="HG"),"0",VLOOKUP(S254,Verfrühung!A:B,2,FALSE)))</f>
        <v/>
      </c>
      <c r="U254" s="473" t="str">
        <f>IF(OR(F254="",G254=""),"",IF(F254="G",VLOOKUP(G254,'Tab 4+5 DüV+Abfuhr_G'!A:E,5,FALSE),IF(F254="A",VLOOKUP(G254,'Tab 2+3 DüV_A'!A:L,5,FALSE),VLOOKUP(G254,'H&amp;G LfL'!B:U,11,FALSE))))</f>
        <v/>
      </c>
      <c r="V254" s="349"/>
      <c r="W254" s="245"/>
      <c r="X254" s="343" t="str">
        <f t="shared" si="48"/>
        <v/>
      </c>
      <c r="Y254" s="536"/>
      <c r="Z254" s="481" t="str">
        <f>IF(OR(F254="",G254=""),"",IF(OR(F254="A",F254="HG",Y254=""),"0",-VLOOKUP(Y254,'Tab 4+5 DüV+Abfuhr_G'!A:N,6,FALSE)))</f>
        <v/>
      </c>
      <c r="AA254" s="305"/>
      <c r="AB254" s="304" t="str">
        <f t="shared" si="49"/>
        <v/>
      </c>
      <c r="AC254" s="305"/>
      <c r="AD254" s="481" t="str">
        <f>IF(OR(F254="",G254=""),"",IF(OR(AC254="nein",AC254="",Z254="",AA254="ja",Y254="",F254="A",F254="HG",Y254=""),"0",VLOOKUP(Y254,'Tab 4+5 DüV+Abfuhr_G'!A:G,7,FALSE)))</f>
        <v/>
      </c>
      <c r="AE254" s="541"/>
      <c r="AF254" s="472" t="str">
        <f>IF(OR(F254="",G254=""),"",IF(OR(F254="",G254="",AE254=""),0,IF(AND(F254="G",Y254=""),-VLOOKUP(AE254,'Tab 7 DüV_A-VF'!A:B,2,FALSE),IF(OR(F254="A",F254="HG"),-VLOOKUP(AE254,'Tab 7 DüV_A-VF'!A:B,2,FALSE),0))))</f>
        <v/>
      </c>
      <c r="AG254" s="538"/>
      <c r="AH254" s="475" t="str">
        <f>IF(OR(F254="",G254=""),"",IF(OR(F254="",G254="",AG254=""),0,IF(AND(F254="G",Y254=""),-VLOOKUP(AG254,'Tab 7 DüV_A-ZF'!A:B,2,FALSE),IF(OR(F254="A",F254="HG"),-VLOOKUP(AG254,'Tab 7 DüV_A-ZF'!A:B,2,FALSE),0))))</f>
        <v/>
      </c>
      <c r="AI254" s="348" t="str">
        <f>IF(OR(F254="",G254=""),"",IF('N-Abschlag org. Düngung'!AJ254="",0,'N-Abschlag org. Düngung'!AJ254))</f>
        <v/>
      </c>
      <c r="AJ254" s="329" t="str">
        <f t="shared" si="50"/>
        <v/>
      </c>
      <c r="AK254" s="409" t="str">
        <f t="shared" si="51"/>
        <v/>
      </c>
      <c r="AL254" s="927" t="str">
        <f t="shared" si="52"/>
        <v/>
      </c>
      <c r="AM254" s="237"/>
      <c r="AN254" s="539" t="str">
        <f t="shared" si="53"/>
        <v/>
      </c>
      <c r="AO254" s="276"/>
      <c r="AP254" s="316"/>
      <c r="AQ254" s="316"/>
      <c r="AR254" s="234"/>
      <c r="AS254" s="234"/>
      <c r="AT254" s="234"/>
      <c r="AU254" s="234"/>
      <c r="AW254" s="235"/>
      <c r="BF254" s="235"/>
      <c r="BN254" s="235"/>
    </row>
    <row r="255" spans="1:66" s="145" customFormat="1">
      <c r="A255" s="283"/>
      <c r="B255" s="216"/>
      <c r="C255" s="287" t="str">
        <f>IF(B255="","",VLOOKUP(B255,Schlagliste!B:D,2,FALSE))</f>
        <v/>
      </c>
      <c r="D255" s="286" t="str">
        <f>IF(B255="","",VLOOKUP(B255,Schlagliste!B:D,3,FALSE))</f>
        <v/>
      </c>
      <c r="E255" s="501" t="str">
        <f>IF(B255="","",VLOOKUP(B255,Schlagliste!B:E,4,FALSE))</f>
        <v/>
      </c>
      <c r="F255" s="236"/>
      <c r="G255" s="217"/>
      <c r="H255" s="477" t="str">
        <f>IF(OR(G255="",F255=""),"",IF(AND(C255="ja",LEFT(G255,5)="ZF n."),0,(IF(F255="G",VLOOKUP(G255,'Tab 4+5 DüV+Abfuhr_G'!A:C,3,FALSE),IF(F255="A",VLOOKUP(G255,'Tab 2+3 DüV_A'!A:C,3,FALSE),VLOOKUP(G255,'H&amp;G LfL'!B:U,9,FALSE))))))</f>
        <v/>
      </c>
      <c r="I255" s="243" t="str">
        <f>IF(OR(F255="",G255=""),"",IF(F255="G",VLOOKUP(G255,'Tab 4+5 DüV+Abfuhr_G'!A:D,4,FALSE),IF(F255="A",VLOOKUP(G255,'Tab 2+3 DüV_A'!A:D,4,FALSE),VLOOKUP(G255,'H&amp;G LfL'!B:U,10,FALSE))))</f>
        <v/>
      </c>
      <c r="J255" s="341" t="str">
        <f>IF(OR(F255="",G255=""),"",IF(F255="G",VLOOKUP(G255,'Tab 4+5 DüV+Abfuhr_G'!A:B,2,FALSE),IF(F255="A",VLOOKUP(G255,'Tab 2+3 DüV_A'!A:B,2,FALSE),VLOOKUP(G255,'H&amp;G LfL'!B:X,2,FALSE))))</f>
        <v/>
      </c>
      <c r="K255" s="237"/>
      <c r="L255" s="918" t="str">
        <f t="shared" si="45"/>
        <v/>
      </c>
      <c r="M255" s="919" t="str">
        <f t="shared" si="46"/>
        <v/>
      </c>
      <c r="N255" s="919" t="str">
        <f>IF(OR(F255="",G255=""),"",IF(OR(F255="G",F255="HG"),"",IF(F255="A",VLOOKUP(G255,'Tab 2+3 DüV_A'!A:H,6,FALSE),VLOOKUP(G255,'H&amp;G LfL'!B:U,13,FALSE))))</f>
        <v/>
      </c>
      <c r="O255" s="919" t="str">
        <f>IF(OR(F255="",G255=""),"",IF(F255="G",VLOOKUP(G255,'Tab 4+5 DüV+Abfuhr_G'!A:J,8,FALSE),IF(F255="HG",VLOOKUP(G255,'H&amp;G LfL'!B:U,14,FALSE),"")))</f>
        <v/>
      </c>
      <c r="P255" s="919" t="str">
        <f>IF(OR(F255="",G255=""),"",IF(F255="G",VLOOKUP(G255,'Tab 4+5 DüV+Abfuhr_G'!A:J,9,FALSE),IF(F255="A",VLOOKUP(G255,'Tab 2+3 DüV_A'!A:H,7,FALSE),VLOOKUP(G255,'H&amp;G LfL'!B:U,15,FALSE))))</f>
        <v/>
      </c>
      <c r="Q255" s="921" t="str">
        <f>IF(OR(F255="",G255=""),"",IF(F255="G",VLOOKUP(G255,'Tab 4+5 DüV+Abfuhr_G'!A:J,10,FALSE),IF(F255="A",VLOOKUP(G255,'Tab 2+3 DüV_A'!A:H,8,FALSE),VLOOKUP(G255,'H&amp;G LfL'!B:U,16,FALSE))))</f>
        <v/>
      </c>
      <c r="R255" s="382" t="str">
        <f t="shared" si="47"/>
        <v/>
      </c>
      <c r="S255" s="342"/>
      <c r="T255" s="472" t="str">
        <f>IF(OR(F255="",G255=""),"",IF(OR(S255="",S255="nein",F255="A",F255="HG"),"0",VLOOKUP(S255,Verfrühung!A:B,2,FALSE)))</f>
        <v/>
      </c>
      <c r="U255" s="473" t="str">
        <f>IF(OR(F255="",G255=""),"",IF(F255="G",VLOOKUP(G255,'Tab 4+5 DüV+Abfuhr_G'!A:E,5,FALSE),IF(F255="A",VLOOKUP(G255,'Tab 2+3 DüV_A'!A:L,5,FALSE),VLOOKUP(G255,'H&amp;G LfL'!B:U,11,FALSE))))</f>
        <v/>
      </c>
      <c r="V255" s="349"/>
      <c r="W255" s="245"/>
      <c r="X255" s="343" t="str">
        <f t="shared" si="48"/>
        <v/>
      </c>
      <c r="Y255" s="536"/>
      <c r="Z255" s="481" t="str">
        <f>IF(OR(F255="",G255=""),"",IF(OR(F255="A",F255="HG",Y255=""),"0",-VLOOKUP(Y255,'Tab 4+5 DüV+Abfuhr_G'!A:N,6,FALSE)))</f>
        <v/>
      </c>
      <c r="AA255" s="305"/>
      <c r="AB255" s="304" t="str">
        <f t="shared" si="49"/>
        <v/>
      </c>
      <c r="AC255" s="305"/>
      <c r="AD255" s="481" t="str">
        <f>IF(OR(F255="",G255=""),"",IF(OR(AC255="nein",AC255="",Z255="",AA255="ja",Y255="",F255="A",F255="HG",Y255=""),"0",VLOOKUP(Y255,'Tab 4+5 DüV+Abfuhr_G'!A:G,7,FALSE)))</f>
        <v/>
      </c>
      <c r="AE255" s="541"/>
      <c r="AF255" s="472" t="str">
        <f>IF(OR(F255="",G255=""),"",IF(OR(F255="",G255="",AE255=""),0,IF(AND(F255="G",Y255=""),-VLOOKUP(AE255,'Tab 7 DüV_A-VF'!A:B,2,FALSE),IF(OR(F255="A",F255="HG"),-VLOOKUP(AE255,'Tab 7 DüV_A-VF'!A:B,2,FALSE),0))))</f>
        <v/>
      </c>
      <c r="AG255" s="538"/>
      <c r="AH255" s="475" t="str">
        <f>IF(OR(F255="",G255=""),"",IF(OR(F255="",G255="",AG255=""),0,IF(AND(F255="G",Y255=""),-VLOOKUP(AG255,'Tab 7 DüV_A-ZF'!A:B,2,FALSE),IF(OR(F255="A",F255="HG"),-VLOOKUP(AG255,'Tab 7 DüV_A-ZF'!A:B,2,FALSE),0))))</f>
        <v/>
      </c>
      <c r="AI255" s="348" t="str">
        <f>IF(OR(F255="",G255=""),"",IF('N-Abschlag org. Düngung'!AJ255="",0,'N-Abschlag org. Düngung'!AJ255))</f>
        <v/>
      </c>
      <c r="AJ255" s="329" t="str">
        <f t="shared" si="50"/>
        <v/>
      </c>
      <c r="AK255" s="409" t="str">
        <f t="shared" si="51"/>
        <v/>
      </c>
      <c r="AL255" s="927" t="str">
        <f t="shared" si="52"/>
        <v/>
      </c>
      <c r="AM255" s="237"/>
      <c r="AN255" s="539" t="str">
        <f t="shared" si="53"/>
        <v/>
      </c>
      <c r="AO255" s="276"/>
      <c r="AP255" s="316"/>
      <c r="AQ255" s="316"/>
      <c r="AR255" s="234"/>
      <c r="AS255" s="234"/>
      <c r="AT255" s="234"/>
      <c r="AU255" s="234"/>
      <c r="AW255" s="235"/>
      <c r="BF255" s="235"/>
      <c r="BN255" s="235"/>
    </row>
    <row r="256" spans="1:66" s="145" customFormat="1">
      <c r="A256" s="283"/>
      <c r="B256" s="216"/>
      <c r="C256" s="287" t="str">
        <f>IF(B256="","",VLOOKUP(B256,Schlagliste!B:D,2,FALSE))</f>
        <v/>
      </c>
      <c r="D256" s="286" t="str">
        <f>IF(B256="","",VLOOKUP(B256,Schlagliste!B:D,3,FALSE))</f>
        <v/>
      </c>
      <c r="E256" s="501" t="str">
        <f>IF(B256="","",VLOOKUP(B256,Schlagliste!B:E,4,FALSE))</f>
        <v/>
      </c>
      <c r="F256" s="236"/>
      <c r="G256" s="217"/>
      <c r="H256" s="477" t="str">
        <f>IF(OR(G256="",F256=""),"",IF(AND(C256="ja",LEFT(G256,5)="ZF n."),0,(IF(F256="G",VLOOKUP(G256,'Tab 4+5 DüV+Abfuhr_G'!A:C,3,FALSE),IF(F256="A",VLOOKUP(G256,'Tab 2+3 DüV_A'!A:C,3,FALSE),VLOOKUP(G256,'H&amp;G LfL'!B:U,9,FALSE))))))</f>
        <v/>
      </c>
      <c r="I256" s="243" t="str">
        <f>IF(OR(F256="",G256=""),"",IF(F256="G",VLOOKUP(G256,'Tab 4+5 DüV+Abfuhr_G'!A:D,4,FALSE),IF(F256="A",VLOOKUP(G256,'Tab 2+3 DüV_A'!A:D,4,FALSE),VLOOKUP(G256,'H&amp;G LfL'!B:U,10,FALSE))))</f>
        <v/>
      </c>
      <c r="J256" s="341" t="str">
        <f>IF(OR(F256="",G256=""),"",IF(F256="G",VLOOKUP(G256,'Tab 4+5 DüV+Abfuhr_G'!A:B,2,FALSE),IF(F256="A",VLOOKUP(G256,'Tab 2+3 DüV_A'!A:B,2,FALSE),VLOOKUP(G256,'H&amp;G LfL'!B:X,2,FALSE))))</f>
        <v/>
      </c>
      <c r="K256" s="237"/>
      <c r="L256" s="918" t="str">
        <f t="shared" si="45"/>
        <v/>
      </c>
      <c r="M256" s="919" t="str">
        <f t="shared" si="46"/>
        <v/>
      </c>
      <c r="N256" s="919" t="str">
        <f>IF(OR(F256="",G256=""),"",IF(OR(F256="G",F256="HG"),"",IF(F256="A",VLOOKUP(G256,'Tab 2+3 DüV_A'!A:H,6,FALSE),VLOOKUP(G256,'H&amp;G LfL'!B:U,13,FALSE))))</f>
        <v/>
      </c>
      <c r="O256" s="919" t="str">
        <f>IF(OR(F256="",G256=""),"",IF(F256="G",VLOOKUP(G256,'Tab 4+5 DüV+Abfuhr_G'!A:J,8,FALSE),IF(F256="HG",VLOOKUP(G256,'H&amp;G LfL'!B:U,14,FALSE),"")))</f>
        <v/>
      </c>
      <c r="P256" s="919" t="str">
        <f>IF(OR(F256="",G256=""),"",IF(F256="G",VLOOKUP(G256,'Tab 4+5 DüV+Abfuhr_G'!A:J,9,FALSE),IF(F256="A",VLOOKUP(G256,'Tab 2+3 DüV_A'!A:H,7,FALSE),VLOOKUP(G256,'H&amp;G LfL'!B:U,15,FALSE))))</f>
        <v/>
      </c>
      <c r="Q256" s="921" t="str">
        <f>IF(OR(F256="",G256=""),"",IF(F256="G",VLOOKUP(G256,'Tab 4+5 DüV+Abfuhr_G'!A:J,10,FALSE),IF(F256="A",VLOOKUP(G256,'Tab 2+3 DüV_A'!A:H,8,FALSE),VLOOKUP(G256,'H&amp;G LfL'!B:U,16,FALSE))))</f>
        <v/>
      </c>
      <c r="R256" s="382" t="str">
        <f t="shared" si="47"/>
        <v/>
      </c>
      <c r="S256" s="342"/>
      <c r="T256" s="472" t="str">
        <f>IF(OR(F256="",G256=""),"",IF(OR(S256="",S256="nein",F256="A",F256="HG"),"0",VLOOKUP(S256,Verfrühung!A:B,2,FALSE)))</f>
        <v/>
      </c>
      <c r="U256" s="473" t="str">
        <f>IF(OR(F256="",G256=""),"",IF(F256="G",VLOOKUP(G256,'Tab 4+5 DüV+Abfuhr_G'!A:E,5,FALSE),IF(F256="A",VLOOKUP(G256,'Tab 2+3 DüV_A'!A:L,5,FALSE),VLOOKUP(G256,'H&amp;G LfL'!B:U,11,FALSE))))</f>
        <v/>
      </c>
      <c r="V256" s="349"/>
      <c r="W256" s="245"/>
      <c r="X256" s="343" t="str">
        <f t="shared" si="48"/>
        <v/>
      </c>
      <c r="Y256" s="536"/>
      <c r="Z256" s="481" t="str">
        <f>IF(OR(F256="",G256=""),"",IF(OR(F256="A",F256="HG",Y256=""),"0",-VLOOKUP(Y256,'Tab 4+5 DüV+Abfuhr_G'!A:N,6,FALSE)))</f>
        <v/>
      </c>
      <c r="AA256" s="305"/>
      <c r="AB256" s="304" t="str">
        <f t="shared" si="49"/>
        <v/>
      </c>
      <c r="AC256" s="305"/>
      <c r="AD256" s="481" t="str">
        <f>IF(OR(F256="",G256=""),"",IF(OR(AC256="nein",AC256="",Z256="",AA256="ja",Y256="",F256="A",F256="HG",Y256=""),"0",VLOOKUP(Y256,'Tab 4+5 DüV+Abfuhr_G'!A:G,7,FALSE)))</f>
        <v/>
      </c>
      <c r="AE256" s="541"/>
      <c r="AF256" s="472" t="str">
        <f>IF(OR(F256="",G256=""),"",IF(OR(F256="",G256="",AE256=""),0,IF(AND(F256="G",Y256=""),-VLOOKUP(AE256,'Tab 7 DüV_A-VF'!A:B,2,FALSE),IF(OR(F256="A",F256="HG"),-VLOOKUP(AE256,'Tab 7 DüV_A-VF'!A:B,2,FALSE),0))))</f>
        <v/>
      </c>
      <c r="AG256" s="538"/>
      <c r="AH256" s="475" t="str">
        <f>IF(OR(F256="",G256=""),"",IF(OR(F256="",G256="",AG256=""),0,IF(AND(F256="G",Y256=""),-VLOOKUP(AG256,'Tab 7 DüV_A-ZF'!A:B,2,FALSE),IF(OR(F256="A",F256="HG"),-VLOOKUP(AG256,'Tab 7 DüV_A-ZF'!A:B,2,FALSE),0))))</f>
        <v/>
      </c>
      <c r="AI256" s="348" t="str">
        <f>IF(OR(F256="",G256=""),"",IF('N-Abschlag org. Düngung'!AJ256="",0,'N-Abschlag org. Düngung'!AJ256))</f>
        <v/>
      </c>
      <c r="AJ256" s="329" t="str">
        <f t="shared" si="50"/>
        <v/>
      </c>
      <c r="AK256" s="409" t="str">
        <f t="shared" si="51"/>
        <v/>
      </c>
      <c r="AL256" s="927" t="str">
        <f t="shared" si="52"/>
        <v/>
      </c>
      <c r="AM256" s="237"/>
      <c r="AN256" s="539" t="str">
        <f t="shared" si="53"/>
        <v/>
      </c>
      <c r="AO256" s="276"/>
      <c r="AP256" s="316"/>
      <c r="AQ256" s="316"/>
      <c r="AR256" s="234"/>
      <c r="AS256" s="234"/>
      <c r="AT256" s="234"/>
      <c r="AU256" s="234"/>
      <c r="AW256" s="235"/>
      <c r="BF256" s="235"/>
      <c r="BN256" s="235"/>
    </row>
    <row r="257" spans="1:66" s="145" customFormat="1">
      <c r="A257" s="283"/>
      <c r="B257" s="216"/>
      <c r="C257" s="287" t="str">
        <f>IF(B257="","",VLOOKUP(B257,Schlagliste!B:D,2,FALSE))</f>
        <v/>
      </c>
      <c r="D257" s="286" t="str">
        <f>IF(B257="","",VLOOKUP(B257,Schlagliste!B:D,3,FALSE))</f>
        <v/>
      </c>
      <c r="E257" s="501" t="str">
        <f>IF(B257="","",VLOOKUP(B257,Schlagliste!B:E,4,FALSE))</f>
        <v/>
      </c>
      <c r="F257" s="236"/>
      <c r="G257" s="217"/>
      <c r="H257" s="477" t="str">
        <f>IF(OR(G257="",F257=""),"",IF(AND(C257="ja",LEFT(G257,5)="ZF n."),0,(IF(F257="G",VLOOKUP(G257,'Tab 4+5 DüV+Abfuhr_G'!A:C,3,FALSE),IF(F257="A",VLOOKUP(G257,'Tab 2+3 DüV_A'!A:C,3,FALSE),VLOOKUP(G257,'H&amp;G LfL'!B:U,9,FALSE))))))</f>
        <v/>
      </c>
      <c r="I257" s="243" t="str">
        <f>IF(OR(F257="",G257=""),"",IF(F257="G",VLOOKUP(G257,'Tab 4+5 DüV+Abfuhr_G'!A:D,4,FALSE),IF(F257="A",VLOOKUP(G257,'Tab 2+3 DüV_A'!A:D,4,FALSE),VLOOKUP(G257,'H&amp;G LfL'!B:U,10,FALSE))))</f>
        <v/>
      </c>
      <c r="J257" s="341" t="str">
        <f>IF(OR(F257="",G257=""),"",IF(F257="G",VLOOKUP(G257,'Tab 4+5 DüV+Abfuhr_G'!A:B,2,FALSE),IF(F257="A",VLOOKUP(G257,'Tab 2+3 DüV_A'!A:B,2,FALSE),VLOOKUP(G257,'H&amp;G LfL'!B:X,2,FALSE))))</f>
        <v/>
      </c>
      <c r="K257" s="237"/>
      <c r="L257" s="918" t="str">
        <f t="shared" si="45"/>
        <v/>
      </c>
      <c r="M257" s="919" t="str">
        <f t="shared" si="46"/>
        <v/>
      </c>
      <c r="N257" s="919" t="str">
        <f>IF(OR(F257="",G257=""),"",IF(OR(F257="G",F257="HG"),"",IF(F257="A",VLOOKUP(G257,'Tab 2+3 DüV_A'!A:H,6,FALSE),VLOOKUP(G257,'H&amp;G LfL'!B:U,13,FALSE))))</f>
        <v/>
      </c>
      <c r="O257" s="919" t="str">
        <f>IF(OR(F257="",G257=""),"",IF(F257="G",VLOOKUP(G257,'Tab 4+5 DüV+Abfuhr_G'!A:J,8,FALSE),IF(F257="HG",VLOOKUP(G257,'H&amp;G LfL'!B:U,14,FALSE),"")))</f>
        <v/>
      </c>
      <c r="P257" s="919" t="str">
        <f>IF(OR(F257="",G257=""),"",IF(F257="G",VLOOKUP(G257,'Tab 4+5 DüV+Abfuhr_G'!A:J,9,FALSE),IF(F257="A",VLOOKUP(G257,'Tab 2+3 DüV_A'!A:H,7,FALSE),VLOOKUP(G257,'H&amp;G LfL'!B:U,15,FALSE))))</f>
        <v/>
      </c>
      <c r="Q257" s="921" t="str">
        <f>IF(OR(F257="",G257=""),"",IF(F257="G",VLOOKUP(G257,'Tab 4+5 DüV+Abfuhr_G'!A:J,10,FALSE),IF(F257="A",VLOOKUP(G257,'Tab 2+3 DüV_A'!A:H,8,FALSE),VLOOKUP(G257,'H&amp;G LfL'!B:U,16,FALSE))))</f>
        <v/>
      </c>
      <c r="R257" s="382" t="str">
        <f t="shared" si="47"/>
        <v/>
      </c>
      <c r="S257" s="342"/>
      <c r="T257" s="472" t="str">
        <f>IF(OR(F257="",G257=""),"",IF(OR(S257="",S257="nein",F257="A",F257="HG"),"0",VLOOKUP(S257,Verfrühung!A:B,2,FALSE)))</f>
        <v/>
      </c>
      <c r="U257" s="473" t="str">
        <f>IF(OR(F257="",G257=""),"",IF(F257="G",VLOOKUP(G257,'Tab 4+5 DüV+Abfuhr_G'!A:E,5,FALSE),IF(F257="A",VLOOKUP(G257,'Tab 2+3 DüV_A'!A:L,5,FALSE),VLOOKUP(G257,'H&amp;G LfL'!B:U,11,FALSE))))</f>
        <v/>
      </c>
      <c r="V257" s="349"/>
      <c r="W257" s="245"/>
      <c r="X257" s="343" t="str">
        <f t="shared" si="48"/>
        <v/>
      </c>
      <c r="Y257" s="536"/>
      <c r="Z257" s="481" t="str">
        <f>IF(OR(F257="",G257=""),"",IF(OR(F257="A",F257="HG",Y257=""),"0",-VLOOKUP(Y257,'Tab 4+5 DüV+Abfuhr_G'!A:N,6,FALSE)))</f>
        <v/>
      </c>
      <c r="AA257" s="305"/>
      <c r="AB257" s="304" t="str">
        <f t="shared" si="49"/>
        <v/>
      </c>
      <c r="AC257" s="305"/>
      <c r="AD257" s="481" t="str">
        <f>IF(OR(F257="",G257=""),"",IF(OR(AC257="nein",AC257="",Z257="",AA257="ja",Y257="",F257="A",F257="HG",Y257=""),"0",VLOOKUP(Y257,'Tab 4+5 DüV+Abfuhr_G'!A:G,7,FALSE)))</f>
        <v/>
      </c>
      <c r="AE257" s="541"/>
      <c r="AF257" s="472" t="str">
        <f>IF(OR(F257="",G257=""),"",IF(OR(F257="",G257="",AE257=""),0,IF(AND(F257="G",Y257=""),-VLOOKUP(AE257,'Tab 7 DüV_A-VF'!A:B,2,FALSE),IF(OR(F257="A",F257="HG"),-VLOOKUP(AE257,'Tab 7 DüV_A-VF'!A:B,2,FALSE),0))))</f>
        <v/>
      </c>
      <c r="AG257" s="538"/>
      <c r="AH257" s="475" t="str">
        <f>IF(OR(F257="",G257=""),"",IF(OR(F257="",G257="",AG257=""),0,IF(AND(F257="G",Y257=""),-VLOOKUP(AG257,'Tab 7 DüV_A-ZF'!A:B,2,FALSE),IF(OR(F257="A",F257="HG"),-VLOOKUP(AG257,'Tab 7 DüV_A-ZF'!A:B,2,FALSE),0))))</f>
        <v/>
      </c>
      <c r="AI257" s="348" t="str">
        <f>IF(OR(F257="",G257=""),"",IF('N-Abschlag org. Düngung'!AJ257="",0,'N-Abschlag org. Düngung'!AJ257))</f>
        <v/>
      </c>
      <c r="AJ257" s="329" t="str">
        <f t="shared" si="50"/>
        <v/>
      </c>
      <c r="AK257" s="409" t="str">
        <f t="shared" si="51"/>
        <v/>
      </c>
      <c r="AL257" s="927" t="str">
        <f t="shared" si="52"/>
        <v/>
      </c>
      <c r="AM257" s="237"/>
      <c r="AN257" s="539" t="str">
        <f t="shared" si="53"/>
        <v/>
      </c>
      <c r="AO257" s="276"/>
      <c r="AP257" s="316"/>
      <c r="AQ257" s="316"/>
      <c r="AR257" s="234"/>
      <c r="AS257" s="234"/>
      <c r="AT257" s="234"/>
      <c r="AU257" s="234"/>
      <c r="AW257" s="235"/>
      <c r="BF257" s="235"/>
      <c r="BN257" s="235"/>
    </row>
    <row r="258" spans="1:66" s="145" customFormat="1">
      <c r="A258" s="283"/>
      <c r="B258" s="216"/>
      <c r="C258" s="287" t="str">
        <f>IF(B258="","",VLOOKUP(B258,Schlagliste!B:D,2,FALSE))</f>
        <v/>
      </c>
      <c r="D258" s="286" t="str">
        <f>IF(B258="","",VLOOKUP(B258,Schlagliste!B:D,3,FALSE))</f>
        <v/>
      </c>
      <c r="E258" s="501" t="str">
        <f>IF(B258="","",VLOOKUP(B258,Schlagliste!B:E,4,FALSE))</f>
        <v/>
      </c>
      <c r="F258" s="236"/>
      <c r="G258" s="217"/>
      <c r="H258" s="477" t="str">
        <f>IF(OR(G258="",F258=""),"",IF(AND(C258="ja",LEFT(G258,5)="ZF n."),0,(IF(F258="G",VLOOKUP(G258,'Tab 4+5 DüV+Abfuhr_G'!A:C,3,FALSE),IF(F258="A",VLOOKUP(G258,'Tab 2+3 DüV_A'!A:C,3,FALSE),VLOOKUP(G258,'H&amp;G LfL'!B:U,9,FALSE))))))</f>
        <v/>
      </c>
      <c r="I258" s="243" t="str">
        <f>IF(OR(F258="",G258=""),"",IF(F258="G",VLOOKUP(G258,'Tab 4+5 DüV+Abfuhr_G'!A:D,4,FALSE),IF(F258="A",VLOOKUP(G258,'Tab 2+3 DüV_A'!A:D,4,FALSE),VLOOKUP(G258,'H&amp;G LfL'!B:U,10,FALSE))))</f>
        <v/>
      </c>
      <c r="J258" s="341" t="str">
        <f>IF(OR(F258="",G258=""),"",IF(F258="G",VLOOKUP(G258,'Tab 4+5 DüV+Abfuhr_G'!A:B,2,FALSE),IF(F258="A",VLOOKUP(G258,'Tab 2+3 DüV_A'!A:B,2,FALSE),VLOOKUP(G258,'H&amp;G LfL'!B:X,2,FALSE))))</f>
        <v/>
      </c>
      <c r="K258" s="237"/>
      <c r="L258" s="918" t="str">
        <f t="shared" si="45"/>
        <v/>
      </c>
      <c r="M258" s="919" t="str">
        <f t="shared" si="46"/>
        <v/>
      </c>
      <c r="N258" s="919" t="str">
        <f>IF(OR(F258="",G258=""),"",IF(OR(F258="G",F258="HG"),"",IF(F258="A",VLOOKUP(G258,'Tab 2+3 DüV_A'!A:H,6,FALSE),VLOOKUP(G258,'H&amp;G LfL'!B:U,13,FALSE))))</f>
        <v/>
      </c>
      <c r="O258" s="919" t="str">
        <f>IF(OR(F258="",G258=""),"",IF(F258="G",VLOOKUP(G258,'Tab 4+5 DüV+Abfuhr_G'!A:J,8,FALSE),IF(F258="HG",VLOOKUP(G258,'H&amp;G LfL'!B:U,14,FALSE),"")))</f>
        <v/>
      </c>
      <c r="P258" s="919" t="str">
        <f>IF(OR(F258="",G258=""),"",IF(F258="G",VLOOKUP(G258,'Tab 4+5 DüV+Abfuhr_G'!A:J,9,FALSE),IF(F258="A",VLOOKUP(G258,'Tab 2+3 DüV_A'!A:H,7,FALSE),VLOOKUP(G258,'H&amp;G LfL'!B:U,15,FALSE))))</f>
        <v/>
      </c>
      <c r="Q258" s="921" t="str">
        <f>IF(OR(F258="",G258=""),"",IF(F258="G",VLOOKUP(G258,'Tab 4+5 DüV+Abfuhr_G'!A:J,10,FALSE),IF(F258="A",VLOOKUP(G258,'Tab 2+3 DüV_A'!A:H,8,FALSE),VLOOKUP(G258,'H&amp;G LfL'!B:U,16,FALSE))))</f>
        <v/>
      </c>
      <c r="R258" s="382" t="str">
        <f t="shared" si="47"/>
        <v/>
      </c>
      <c r="S258" s="342"/>
      <c r="T258" s="472" t="str">
        <f>IF(OR(F258="",G258=""),"",IF(OR(S258="",S258="nein",F258="A",F258="HG"),"0",VLOOKUP(S258,Verfrühung!A:B,2,FALSE)))</f>
        <v/>
      </c>
      <c r="U258" s="473" t="str">
        <f>IF(OR(F258="",G258=""),"",IF(F258="G",VLOOKUP(G258,'Tab 4+5 DüV+Abfuhr_G'!A:E,5,FALSE),IF(F258="A",VLOOKUP(G258,'Tab 2+3 DüV_A'!A:L,5,FALSE),VLOOKUP(G258,'H&amp;G LfL'!B:U,11,FALSE))))</f>
        <v/>
      </c>
      <c r="V258" s="349"/>
      <c r="W258" s="245"/>
      <c r="X258" s="343" t="str">
        <f t="shared" si="48"/>
        <v/>
      </c>
      <c r="Y258" s="536"/>
      <c r="Z258" s="481" t="str">
        <f>IF(OR(F258="",G258=""),"",IF(OR(F258="A",F258="HG",Y258=""),"0",-VLOOKUP(Y258,'Tab 4+5 DüV+Abfuhr_G'!A:N,6,FALSE)))</f>
        <v/>
      </c>
      <c r="AA258" s="305"/>
      <c r="AB258" s="304" t="str">
        <f t="shared" si="49"/>
        <v/>
      </c>
      <c r="AC258" s="305"/>
      <c r="AD258" s="481" t="str">
        <f>IF(OR(F258="",G258=""),"",IF(OR(AC258="nein",AC258="",Z258="",AA258="ja",Y258="",F258="A",F258="HG",Y258=""),"0",VLOOKUP(Y258,'Tab 4+5 DüV+Abfuhr_G'!A:G,7,FALSE)))</f>
        <v/>
      </c>
      <c r="AE258" s="541"/>
      <c r="AF258" s="472" t="str">
        <f>IF(OR(F258="",G258=""),"",IF(OR(F258="",G258="",AE258=""),0,IF(AND(F258="G",Y258=""),-VLOOKUP(AE258,'Tab 7 DüV_A-VF'!A:B,2,FALSE),IF(OR(F258="A",F258="HG"),-VLOOKUP(AE258,'Tab 7 DüV_A-VF'!A:B,2,FALSE),0))))</f>
        <v/>
      </c>
      <c r="AG258" s="538"/>
      <c r="AH258" s="475" t="str">
        <f>IF(OR(F258="",G258=""),"",IF(OR(F258="",G258="",AG258=""),0,IF(AND(F258="G",Y258=""),-VLOOKUP(AG258,'Tab 7 DüV_A-ZF'!A:B,2,FALSE),IF(OR(F258="A",F258="HG"),-VLOOKUP(AG258,'Tab 7 DüV_A-ZF'!A:B,2,FALSE),0))))</f>
        <v/>
      </c>
      <c r="AI258" s="348" t="str">
        <f>IF(OR(F258="",G258=""),"",IF('N-Abschlag org. Düngung'!AJ258="",0,'N-Abschlag org. Düngung'!AJ258))</f>
        <v/>
      </c>
      <c r="AJ258" s="329" t="str">
        <f t="shared" si="50"/>
        <v/>
      </c>
      <c r="AK258" s="409" t="str">
        <f t="shared" si="51"/>
        <v/>
      </c>
      <c r="AL258" s="927" t="str">
        <f t="shared" si="52"/>
        <v/>
      </c>
      <c r="AM258" s="237"/>
      <c r="AN258" s="539" t="str">
        <f t="shared" si="53"/>
        <v/>
      </c>
      <c r="AO258" s="276"/>
      <c r="AP258" s="316"/>
      <c r="AQ258" s="316"/>
      <c r="AR258" s="234"/>
      <c r="AS258" s="234"/>
      <c r="AT258" s="234"/>
      <c r="AU258" s="234"/>
      <c r="AW258" s="235"/>
      <c r="BF258" s="235"/>
      <c r="BN258" s="235"/>
    </row>
    <row r="259" spans="1:66" s="145" customFormat="1">
      <c r="A259" s="283"/>
      <c r="B259" s="216"/>
      <c r="C259" s="287" t="str">
        <f>IF(B259="","",VLOOKUP(B259,Schlagliste!B:D,2,FALSE))</f>
        <v/>
      </c>
      <c r="D259" s="286" t="str">
        <f>IF(B259="","",VLOOKUP(B259,Schlagliste!B:D,3,FALSE))</f>
        <v/>
      </c>
      <c r="E259" s="501" t="str">
        <f>IF(B259="","",VLOOKUP(B259,Schlagliste!B:E,4,FALSE))</f>
        <v/>
      </c>
      <c r="F259" s="236"/>
      <c r="G259" s="217"/>
      <c r="H259" s="477" t="str">
        <f>IF(OR(G259="",F259=""),"",IF(AND(C259="ja",LEFT(G259,5)="ZF n."),0,(IF(F259="G",VLOOKUP(G259,'Tab 4+5 DüV+Abfuhr_G'!A:C,3,FALSE),IF(F259="A",VLOOKUP(G259,'Tab 2+3 DüV_A'!A:C,3,FALSE),VLOOKUP(G259,'H&amp;G LfL'!B:U,9,FALSE))))))</f>
        <v/>
      </c>
      <c r="I259" s="243" t="str">
        <f>IF(OR(F259="",G259=""),"",IF(F259="G",VLOOKUP(G259,'Tab 4+5 DüV+Abfuhr_G'!A:D,4,FALSE),IF(F259="A",VLOOKUP(G259,'Tab 2+3 DüV_A'!A:D,4,FALSE),VLOOKUP(G259,'H&amp;G LfL'!B:U,10,FALSE))))</f>
        <v/>
      </c>
      <c r="J259" s="341" t="str">
        <f>IF(OR(F259="",G259=""),"",IF(F259="G",VLOOKUP(G259,'Tab 4+5 DüV+Abfuhr_G'!A:B,2,FALSE),IF(F259="A",VLOOKUP(G259,'Tab 2+3 DüV_A'!A:B,2,FALSE),VLOOKUP(G259,'H&amp;G LfL'!B:X,2,FALSE))))</f>
        <v/>
      </c>
      <c r="K259" s="237"/>
      <c r="L259" s="918" t="str">
        <f t="shared" si="45"/>
        <v/>
      </c>
      <c r="M259" s="919" t="str">
        <f t="shared" si="46"/>
        <v/>
      </c>
      <c r="N259" s="919" t="str">
        <f>IF(OR(F259="",G259=""),"",IF(OR(F259="G",F259="HG"),"",IF(F259="A",VLOOKUP(G259,'Tab 2+3 DüV_A'!A:H,6,FALSE),VLOOKUP(G259,'H&amp;G LfL'!B:U,13,FALSE))))</f>
        <v/>
      </c>
      <c r="O259" s="919" t="str">
        <f>IF(OR(F259="",G259=""),"",IF(F259="G",VLOOKUP(G259,'Tab 4+5 DüV+Abfuhr_G'!A:J,8,FALSE),IF(F259="HG",VLOOKUP(G259,'H&amp;G LfL'!B:U,14,FALSE),"")))</f>
        <v/>
      </c>
      <c r="P259" s="919" t="str">
        <f>IF(OR(F259="",G259=""),"",IF(F259="G",VLOOKUP(G259,'Tab 4+5 DüV+Abfuhr_G'!A:J,9,FALSE),IF(F259="A",VLOOKUP(G259,'Tab 2+3 DüV_A'!A:H,7,FALSE),VLOOKUP(G259,'H&amp;G LfL'!B:U,15,FALSE))))</f>
        <v/>
      </c>
      <c r="Q259" s="921" t="str">
        <f>IF(OR(F259="",G259=""),"",IF(F259="G",VLOOKUP(G259,'Tab 4+5 DüV+Abfuhr_G'!A:J,10,FALSE),IF(F259="A",VLOOKUP(G259,'Tab 2+3 DüV_A'!A:H,8,FALSE),VLOOKUP(G259,'H&amp;G LfL'!B:U,16,FALSE))))</f>
        <v/>
      </c>
      <c r="R259" s="382" t="str">
        <f t="shared" si="47"/>
        <v/>
      </c>
      <c r="S259" s="342"/>
      <c r="T259" s="472" t="str">
        <f>IF(OR(F259="",G259=""),"",IF(OR(S259="",S259="nein",F259="A",F259="HG"),"0",VLOOKUP(S259,Verfrühung!A:B,2,FALSE)))</f>
        <v/>
      </c>
      <c r="U259" s="473" t="str">
        <f>IF(OR(F259="",G259=""),"",IF(F259="G",VLOOKUP(G259,'Tab 4+5 DüV+Abfuhr_G'!A:E,5,FALSE),IF(F259="A",VLOOKUP(G259,'Tab 2+3 DüV_A'!A:L,5,FALSE),VLOOKUP(G259,'H&amp;G LfL'!B:U,11,FALSE))))</f>
        <v/>
      </c>
      <c r="V259" s="349"/>
      <c r="W259" s="245"/>
      <c r="X259" s="343" t="str">
        <f t="shared" si="48"/>
        <v/>
      </c>
      <c r="Y259" s="536"/>
      <c r="Z259" s="481" t="str">
        <f>IF(OR(F259="",G259=""),"",IF(OR(F259="A",F259="HG",Y259=""),"0",-VLOOKUP(Y259,'Tab 4+5 DüV+Abfuhr_G'!A:N,6,FALSE)))</f>
        <v/>
      </c>
      <c r="AA259" s="305"/>
      <c r="AB259" s="304" t="str">
        <f t="shared" si="49"/>
        <v/>
      </c>
      <c r="AC259" s="305"/>
      <c r="AD259" s="481" t="str">
        <f>IF(OR(F259="",G259=""),"",IF(OR(AC259="nein",AC259="",Z259="",AA259="ja",Y259="",F259="A",F259="HG",Y259=""),"0",VLOOKUP(Y259,'Tab 4+5 DüV+Abfuhr_G'!A:G,7,FALSE)))</f>
        <v/>
      </c>
      <c r="AE259" s="541"/>
      <c r="AF259" s="472" t="str">
        <f>IF(OR(F259="",G259=""),"",IF(OR(F259="",G259="",AE259=""),0,IF(AND(F259="G",Y259=""),-VLOOKUP(AE259,'Tab 7 DüV_A-VF'!A:B,2,FALSE),IF(OR(F259="A",F259="HG"),-VLOOKUP(AE259,'Tab 7 DüV_A-VF'!A:B,2,FALSE),0))))</f>
        <v/>
      </c>
      <c r="AG259" s="538"/>
      <c r="AH259" s="475" t="str">
        <f>IF(OR(F259="",G259=""),"",IF(OR(F259="",G259="",AG259=""),0,IF(AND(F259="G",Y259=""),-VLOOKUP(AG259,'Tab 7 DüV_A-ZF'!A:B,2,FALSE),IF(OR(F259="A",F259="HG"),-VLOOKUP(AG259,'Tab 7 DüV_A-ZF'!A:B,2,FALSE),0))))</f>
        <v/>
      </c>
      <c r="AI259" s="348" t="str">
        <f>IF(OR(F259="",G259=""),"",IF('N-Abschlag org. Düngung'!AJ259="",0,'N-Abschlag org. Düngung'!AJ259))</f>
        <v/>
      </c>
      <c r="AJ259" s="329" t="str">
        <f t="shared" si="50"/>
        <v/>
      </c>
      <c r="AK259" s="409" t="str">
        <f t="shared" si="51"/>
        <v/>
      </c>
      <c r="AL259" s="927" t="str">
        <f t="shared" si="52"/>
        <v/>
      </c>
      <c r="AM259" s="237"/>
      <c r="AN259" s="539" t="str">
        <f t="shared" si="53"/>
        <v/>
      </c>
      <c r="AO259" s="276"/>
      <c r="AP259" s="316"/>
      <c r="AQ259" s="316"/>
      <c r="AR259" s="234"/>
      <c r="AS259" s="234"/>
      <c r="AT259" s="234"/>
      <c r="AU259" s="234"/>
      <c r="AW259" s="235"/>
      <c r="BF259" s="235"/>
      <c r="BN259" s="235"/>
    </row>
    <row r="260" spans="1:66" s="145" customFormat="1">
      <c r="A260" s="283"/>
      <c r="B260" s="216"/>
      <c r="C260" s="287" t="str">
        <f>IF(B260="","",VLOOKUP(B260,Schlagliste!B:D,2,FALSE))</f>
        <v/>
      </c>
      <c r="D260" s="286" t="str">
        <f>IF(B260="","",VLOOKUP(B260,Schlagliste!B:D,3,FALSE))</f>
        <v/>
      </c>
      <c r="E260" s="501" t="str">
        <f>IF(B260="","",VLOOKUP(B260,Schlagliste!B:E,4,FALSE))</f>
        <v/>
      </c>
      <c r="F260" s="236"/>
      <c r="G260" s="217"/>
      <c r="H260" s="477" t="str">
        <f>IF(OR(G260="",F260=""),"",IF(AND(C260="ja",LEFT(G260,5)="ZF n."),0,(IF(F260="G",VLOOKUP(G260,'Tab 4+5 DüV+Abfuhr_G'!A:C,3,FALSE),IF(F260="A",VLOOKUP(G260,'Tab 2+3 DüV_A'!A:C,3,FALSE),VLOOKUP(G260,'H&amp;G LfL'!B:U,9,FALSE))))))</f>
        <v/>
      </c>
      <c r="I260" s="243" t="str">
        <f>IF(OR(F260="",G260=""),"",IF(F260="G",VLOOKUP(G260,'Tab 4+5 DüV+Abfuhr_G'!A:D,4,FALSE),IF(F260="A",VLOOKUP(G260,'Tab 2+3 DüV_A'!A:D,4,FALSE),VLOOKUP(G260,'H&amp;G LfL'!B:U,10,FALSE))))</f>
        <v/>
      </c>
      <c r="J260" s="341" t="str">
        <f>IF(OR(F260="",G260=""),"",IF(F260="G",VLOOKUP(G260,'Tab 4+5 DüV+Abfuhr_G'!A:B,2,FALSE),IF(F260="A",VLOOKUP(G260,'Tab 2+3 DüV_A'!A:B,2,FALSE),VLOOKUP(G260,'H&amp;G LfL'!B:X,2,FALSE))))</f>
        <v/>
      </c>
      <c r="K260" s="237"/>
      <c r="L260" s="918" t="str">
        <f t="shared" si="45"/>
        <v/>
      </c>
      <c r="M260" s="919" t="str">
        <f t="shared" si="46"/>
        <v/>
      </c>
      <c r="N260" s="919" t="str">
        <f>IF(OR(F260="",G260=""),"",IF(OR(F260="G",F260="HG"),"",IF(F260="A",VLOOKUP(G260,'Tab 2+3 DüV_A'!A:H,6,FALSE),VLOOKUP(G260,'H&amp;G LfL'!B:U,13,FALSE))))</f>
        <v/>
      </c>
      <c r="O260" s="919" t="str">
        <f>IF(OR(F260="",G260=""),"",IF(F260="G",VLOOKUP(G260,'Tab 4+5 DüV+Abfuhr_G'!A:J,8,FALSE),IF(F260="HG",VLOOKUP(G260,'H&amp;G LfL'!B:U,14,FALSE),"")))</f>
        <v/>
      </c>
      <c r="P260" s="919" t="str">
        <f>IF(OR(F260="",G260=""),"",IF(F260="G",VLOOKUP(G260,'Tab 4+5 DüV+Abfuhr_G'!A:J,9,FALSE),IF(F260="A",VLOOKUP(G260,'Tab 2+3 DüV_A'!A:H,7,FALSE),VLOOKUP(G260,'H&amp;G LfL'!B:U,15,FALSE))))</f>
        <v/>
      </c>
      <c r="Q260" s="921" t="str">
        <f>IF(OR(F260="",G260=""),"",IF(F260="G",VLOOKUP(G260,'Tab 4+5 DüV+Abfuhr_G'!A:J,10,FALSE),IF(F260="A",VLOOKUP(G260,'Tab 2+3 DüV_A'!A:H,8,FALSE),VLOOKUP(G260,'H&amp;G LfL'!B:U,16,FALSE))))</f>
        <v/>
      </c>
      <c r="R260" s="382" t="str">
        <f t="shared" si="47"/>
        <v/>
      </c>
      <c r="S260" s="342"/>
      <c r="T260" s="472" t="str">
        <f>IF(OR(F260="",G260=""),"",IF(OR(S260="",S260="nein",F260="A",F260="HG"),"0",VLOOKUP(S260,Verfrühung!A:B,2,FALSE)))</f>
        <v/>
      </c>
      <c r="U260" s="473" t="str">
        <f>IF(OR(F260="",G260=""),"",IF(F260="G",VLOOKUP(G260,'Tab 4+5 DüV+Abfuhr_G'!A:E,5,FALSE),IF(F260="A",VLOOKUP(G260,'Tab 2+3 DüV_A'!A:L,5,FALSE),VLOOKUP(G260,'H&amp;G LfL'!B:U,11,FALSE))))</f>
        <v/>
      </c>
      <c r="V260" s="349"/>
      <c r="W260" s="245"/>
      <c r="X260" s="343" t="str">
        <f t="shared" si="48"/>
        <v/>
      </c>
      <c r="Y260" s="536"/>
      <c r="Z260" s="481" t="str">
        <f>IF(OR(F260="",G260=""),"",IF(OR(F260="A",F260="HG",Y260=""),"0",-VLOOKUP(Y260,'Tab 4+5 DüV+Abfuhr_G'!A:N,6,FALSE)))</f>
        <v/>
      </c>
      <c r="AA260" s="305"/>
      <c r="AB260" s="304" t="str">
        <f t="shared" si="49"/>
        <v/>
      </c>
      <c r="AC260" s="305"/>
      <c r="AD260" s="481" t="str">
        <f>IF(OR(F260="",G260=""),"",IF(OR(AC260="nein",AC260="",Z260="",AA260="ja",Y260="",F260="A",F260="HG",Y260=""),"0",VLOOKUP(Y260,'Tab 4+5 DüV+Abfuhr_G'!A:G,7,FALSE)))</f>
        <v/>
      </c>
      <c r="AE260" s="541"/>
      <c r="AF260" s="472" t="str">
        <f>IF(OR(F260="",G260=""),"",IF(OR(F260="",G260="",AE260=""),0,IF(AND(F260="G",Y260=""),-VLOOKUP(AE260,'Tab 7 DüV_A-VF'!A:B,2,FALSE),IF(OR(F260="A",F260="HG"),-VLOOKUP(AE260,'Tab 7 DüV_A-VF'!A:B,2,FALSE),0))))</f>
        <v/>
      </c>
      <c r="AG260" s="538"/>
      <c r="AH260" s="475" t="str">
        <f>IF(OR(F260="",G260=""),"",IF(OR(F260="",G260="",AG260=""),0,IF(AND(F260="G",Y260=""),-VLOOKUP(AG260,'Tab 7 DüV_A-ZF'!A:B,2,FALSE),IF(OR(F260="A",F260="HG"),-VLOOKUP(AG260,'Tab 7 DüV_A-ZF'!A:B,2,FALSE),0))))</f>
        <v/>
      </c>
      <c r="AI260" s="348" t="str">
        <f>IF(OR(F260="",G260=""),"",IF('N-Abschlag org. Düngung'!AJ260="",0,'N-Abschlag org. Düngung'!AJ260))</f>
        <v/>
      </c>
      <c r="AJ260" s="329" t="str">
        <f t="shared" si="50"/>
        <v/>
      </c>
      <c r="AK260" s="409" t="str">
        <f t="shared" si="51"/>
        <v/>
      </c>
      <c r="AL260" s="927" t="str">
        <f t="shared" si="52"/>
        <v/>
      </c>
      <c r="AM260" s="237"/>
      <c r="AN260" s="539" t="str">
        <f t="shared" si="53"/>
        <v/>
      </c>
      <c r="AO260" s="276"/>
      <c r="AP260" s="316"/>
      <c r="AQ260" s="316"/>
      <c r="AR260" s="234"/>
      <c r="AS260" s="234"/>
      <c r="AT260" s="234"/>
      <c r="AU260" s="234"/>
      <c r="AW260" s="235"/>
      <c r="BF260" s="235"/>
      <c r="BN260" s="235"/>
    </row>
    <row r="261" spans="1:66" s="145" customFormat="1">
      <c r="A261" s="283"/>
      <c r="B261" s="216"/>
      <c r="C261" s="287" t="str">
        <f>IF(B261="","",VLOOKUP(B261,Schlagliste!B:D,2,FALSE))</f>
        <v/>
      </c>
      <c r="D261" s="286" t="str">
        <f>IF(B261="","",VLOOKUP(B261,Schlagliste!B:D,3,FALSE))</f>
        <v/>
      </c>
      <c r="E261" s="501" t="str">
        <f>IF(B261="","",VLOOKUP(B261,Schlagliste!B:E,4,FALSE))</f>
        <v/>
      </c>
      <c r="F261" s="236"/>
      <c r="G261" s="217"/>
      <c r="H261" s="477" t="str">
        <f>IF(OR(G261="",F261=""),"",IF(AND(C261="ja",LEFT(G261,5)="ZF n."),0,(IF(F261="G",VLOOKUP(G261,'Tab 4+5 DüV+Abfuhr_G'!A:C,3,FALSE),IF(F261="A",VLOOKUP(G261,'Tab 2+3 DüV_A'!A:C,3,FALSE),VLOOKUP(G261,'H&amp;G LfL'!B:U,9,FALSE))))))</f>
        <v/>
      </c>
      <c r="I261" s="243" t="str">
        <f>IF(OR(F261="",G261=""),"",IF(F261="G",VLOOKUP(G261,'Tab 4+5 DüV+Abfuhr_G'!A:D,4,FALSE),IF(F261="A",VLOOKUP(G261,'Tab 2+3 DüV_A'!A:D,4,FALSE),VLOOKUP(G261,'H&amp;G LfL'!B:U,10,FALSE))))</f>
        <v/>
      </c>
      <c r="J261" s="341" t="str">
        <f>IF(OR(F261="",G261=""),"",IF(F261="G",VLOOKUP(G261,'Tab 4+5 DüV+Abfuhr_G'!A:B,2,FALSE),IF(F261="A",VLOOKUP(G261,'Tab 2+3 DüV_A'!A:B,2,FALSE),VLOOKUP(G261,'H&amp;G LfL'!B:X,2,FALSE))))</f>
        <v/>
      </c>
      <c r="K261" s="237"/>
      <c r="L261" s="918" t="str">
        <f t="shared" si="45"/>
        <v/>
      </c>
      <c r="M261" s="919" t="str">
        <f t="shared" si="46"/>
        <v/>
      </c>
      <c r="N261" s="919" t="str">
        <f>IF(OR(F261="",G261=""),"",IF(OR(F261="G",F261="HG"),"",IF(F261="A",VLOOKUP(G261,'Tab 2+3 DüV_A'!A:H,6,FALSE),VLOOKUP(G261,'H&amp;G LfL'!B:U,13,FALSE))))</f>
        <v/>
      </c>
      <c r="O261" s="919" t="str">
        <f>IF(OR(F261="",G261=""),"",IF(F261="G",VLOOKUP(G261,'Tab 4+5 DüV+Abfuhr_G'!A:J,8,FALSE),IF(F261="HG",VLOOKUP(G261,'H&amp;G LfL'!B:U,14,FALSE),"")))</f>
        <v/>
      </c>
      <c r="P261" s="919" t="str">
        <f>IF(OR(F261="",G261=""),"",IF(F261="G",VLOOKUP(G261,'Tab 4+5 DüV+Abfuhr_G'!A:J,9,FALSE),IF(F261="A",VLOOKUP(G261,'Tab 2+3 DüV_A'!A:H,7,FALSE),VLOOKUP(G261,'H&amp;G LfL'!B:U,15,FALSE))))</f>
        <v/>
      </c>
      <c r="Q261" s="921" t="str">
        <f>IF(OR(F261="",G261=""),"",IF(F261="G",VLOOKUP(G261,'Tab 4+5 DüV+Abfuhr_G'!A:J,10,FALSE),IF(F261="A",VLOOKUP(G261,'Tab 2+3 DüV_A'!A:H,8,FALSE),VLOOKUP(G261,'H&amp;G LfL'!B:U,16,FALSE))))</f>
        <v/>
      </c>
      <c r="R261" s="382" t="str">
        <f t="shared" si="47"/>
        <v/>
      </c>
      <c r="S261" s="342"/>
      <c r="T261" s="472" t="str">
        <f>IF(OR(F261="",G261=""),"",IF(OR(S261="",S261="nein",F261="A",F261="HG"),"0",VLOOKUP(S261,Verfrühung!A:B,2,FALSE)))</f>
        <v/>
      </c>
      <c r="U261" s="473" t="str">
        <f>IF(OR(F261="",G261=""),"",IF(F261="G",VLOOKUP(G261,'Tab 4+5 DüV+Abfuhr_G'!A:E,5,FALSE),IF(F261="A",VLOOKUP(G261,'Tab 2+3 DüV_A'!A:L,5,FALSE),VLOOKUP(G261,'H&amp;G LfL'!B:U,11,FALSE))))</f>
        <v/>
      </c>
      <c r="V261" s="349"/>
      <c r="W261" s="245"/>
      <c r="X261" s="343" t="str">
        <f t="shared" si="48"/>
        <v/>
      </c>
      <c r="Y261" s="536"/>
      <c r="Z261" s="481" t="str">
        <f>IF(OR(F261="",G261=""),"",IF(OR(F261="A",F261="HG",Y261=""),"0",-VLOOKUP(Y261,'Tab 4+5 DüV+Abfuhr_G'!A:N,6,FALSE)))</f>
        <v/>
      </c>
      <c r="AA261" s="305"/>
      <c r="AB261" s="304" t="str">
        <f t="shared" si="49"/>
        <v/>
      </c>
      <c r="AC261" s="305"/>
      <c r="AD261" s="481" t="str">
        <f>IF(OR(F261="",G261=""),"",IF(OR(AC261="nein",AC261="",Z261="",AA261="ja",Y261="",F261="A",F261="HG",Y261=""),"0",VLOOKUP(Y261,'Tab 4+5 DüV+Abfuhr_G'!A:G,7,FALSE)))</f>
        <v/>
      </c>
      <c r="AE261" s="541"/>
      <c r="AF261" s="472" t="str">
        <f>IF(OR(F261="",G261=""),"",IF(OR(F261="",G261="",AE261=""),0,IF(AND(F261="G",Y261=""),-VLOOKUP(AE261,'Tab 7 DüV_A-VF'!A:B,2,FALSE),IF(OR(F261="A",F261="HG"),-VLOOKUP(AE261,'Tab 7 DüV_A-VF'!A:B,2,FALSE),0))))</f>
        <v/>
      </c>
      <c r="AG261" s="538"/>
      <c r="AH261" s="475" t="str">
        <f>IF(OR(F261="",G261=""),"",IF(OR(F261="",G261="",AG261=""),0,IF(AND(F261="G",Y261=""),-VLOOKUP(AG261,'Tab 7 DüV_A-ZF'!A:B,2,FALSE),IF(OR(F261="A",F261="HG"),-VLOOKUP(AG261,'Tab 7 DüV_A-ZF'!A:B,2,FALSE),0))))</f>
        <v/>
      </c>
      <c r="AI261" s="348" t="str">
        <f>IF(OR(F261="",G261=""),"",IF('N-Abschlag org. Düngung'!AJ261="",0,'N-Abschlag org. Düngung'!AJ261))</f>
        <v/>
      </c>
      <c r="AJ261" s="329" t="str">
        <f t="shared" si="50"/>
        <v/>
      </c>
      <c r="AK261" s="409" t="str">
        <f t="shared" si="51"/>
        <v/>
      </c>
      <c r="AL261" s="927" t="str">
        <f t="shared" si="52"/>
        <v/>
      </c>
      <c r="AM261" s="237"/>
      <c r="AN261" s="539" t="str">
        <f t="shared" si="53"/>
        <v/>
      </c>
      <c r="AO261" s="276"/>
      <c r="AP261" s="316"/>
      <c r="AQ261" s="316"/>
      <c r="AR261" s="234"/>
      <c r="AS261" s="234"/>
      <c r="AT261" s="234"/>
      <c r="AU261" s="234"/>
      <c r="AW261" s="235"/>
      <c r="BF261" s="235"/>
      <c r="BN261" s="235"/>
    </row>
    <row r="262" spans="1:66" s="145" customFormat="1">
      <c r="A262" s="283"/>
      <c r="B262" s="216"/>
      <c r="C262" s="287" t="str">
        <f>IF(B262="","",VLOOKUP(B262,Schlagliste!B:D,2,FALSE))</f>
        <v/>
      </c>
      <c r="D262" s="286" t="str">
        <f>IF(B262="","",VLOOKUP(B262,Schlagliste!B:D,3,FALSE))</f>
        <v/>
      </c>
      <c r="E262" s="501" t="str">
        <f>IF(B262="","",VLOOKUP(B262,Schlagliste!B:E,4,FALSE))</f>
        <v/>
      </c>
      <c r="F262" s="236"/>
      <c r="G262" s="217"/>
      <c r="H262" s="477" t="str">
        <f>IF(OR(G262="",F262=""),"",IF(AND(C262="ja",LEFT(G262,5)="ZF n."),0,(IF(F262="G",VLOOKUP(G262,'Tab 4+5 DüV+Abfuhr_G'!A:C,3,FALSE),IF(F262="A",VLOOKUP(G262,'Tab 2+3 DüV_A'!A:C,3,FALSE),VLOOKUP(G262,'H&amp;G LfL'!B:U,9,FALSE))))))</f>
        <v/>
      </c>
      <c r="I262" s="243" t="str">
        <f>IF(OR(F262="",G262=""),"",IF(F262="G",VLOOKUP(G262,'Tab 4+5 DüV+Abfuhr_G'!A:D,4,FALSE),IF(F262="A",VLOOKUP(G262,'Tab 2+3 DüV_A'!A:D,4,FALSE),VLOOKUP(G262,'H&amp;G LfL'!B:U,10,FALSE))))</f>
        <v/>
      </c>
      <c r="J262" s="341" t="str">
        <f>IF(OR(F262="",G262=""),"",IF(F262="G",VLOOKUP(G262,'Tab 4+5 DüV+Abfuhr_G'!A:B,2,FALSE),IF(F262="A",VLOOKUP(G262,'Tab 2+3 DüV_A'!A:B,2,FALSE),VLOOKUP(G262,'H&amp;G LfL'!B:X,2,FALSE))))</f>
        <v/>
      </c>
      <c r="K262" s="237"/>
      <c r="L262" s="918" t="str">
        <f t="shared" si="45"/>
        <v/>
      </c>
      <c r="M262" s="919" t="str">
        <f t="shared" si="46"/>
        <v/>
      </c>
      <c r="N262" s="919" t="str">
        <f>IF(OR(F262="",G262=""),"",IF(OR(F262="G",F262="HG"),"",IF(F262="A",VLOOKUP(G262,'Tab 2+3 DüV_A'!A:H,6,FALSE),VLOOKUP(G262,'H&amp;G LfL'!B:U,13,FALSE))))</f>
        <v/>
      </c>
      <c r="O262" s="919" t="str">
        <f>IF(OR(F262="",G262=""),"",IF(F262="G",VLOOKUP(G262,'Tab 4+5 DüV+Abfuhr_G'!A:J,8,FALSE),IF(F262="HG",VLOOKUP(G262,'H&amp;G LfL'!B:U,14,FALSE),"")))</f>
        <v/>
      </c>
      <c r="P262" s="919" t="str">
        <f>IF(OR(F262="",G262=""),"",IF(F262="G",VLOOKUP(G262,'Tab 4+5 DüV+Abfuhr_G'!A:J,9,FALSE),IF(F262="A",VLOOKUP(G262,'Tab 2+3 DüV_A'!A:H,7,FALSE),VLOOKUP(G262,'H&amp;G LfL'!B:U,15,FALSE))))</f>
        <v/>
      </c>
      <c r="Q262" s="921" t="str">
        <f>IF(OR(F262="",G262=""),"",IF(F262="G",VLOOKUP(G262,'Tab 4+5 DüV+Abfuhr_G'!A:J,10,FALSE),IF(F262="A",VLOOKUP(G262,'Tab 2+3 DüV_A'!A:H,8,FALSE),VLOOKUP(G262,'H&amp;G LfL'!B:U,16,FALSE))))</f>
        <v/>
      </c>
      <c r="R262" s="382" t="str">
        <f t="shared" si="47"/>
        <v/>
      </c>
      <c r="S262" s="342"/>
      <c r="T262" s="472" t="str">
        <f>IF(OR(F262="",G262=""),"",IF(OR(S262="",S262="nein",F262="A",F262="HG"),"0",VLOOKUP(S262,Verfrühung!A:B,2,FALSE)))</f>
        <v/>
      </c>
      <c r="U262" s="473" t="str">
        <f>IF(OR(F262="",G262=""),"",IF(F262="G",VLOOKUP(G262,'Tab 4+5 DüV+Abfuhr_G'!A:E,5,FALSE),IF(F262="A",VLOOKUP(G262,'Tab 2+3 DüV_A'!A:L,5,FALSE),VLOOKUP(G262,'H&amp;G LfL'!B:U,11,FALSE))))</f>
        <v/>
      </c>
      <c r="V262" s="349"/>
      <c r="W262" s="245"/>
      <c r="X262" s="343" t="str">
        <f t="shared" si="48"/>
        <v/>
      </c>
      <c r="Y262" s="536"/>
      <c r="Z262" s="481" t="str">
        <f>IF(OR(F262="",G262=""),"",IF(OR(F262="A",F262="HG",Y262=""),"0",-VLOOKUP(Y262,'Tab 4+5 DüV+Abfuhr_G'!A:N,6,FALSE)))</f>
        <v/>
      </c>
      <c r="AA262" s="305"/>
      <c r="AB262" s="304" t="str">
        <f t="shared" si="49"/>
        <v/>
      </c>
      <c r="AC262" s="305"/>
      <c r="AD262" s="481" t="str">
        <f>IF(OR(F262="",G262=""),"",IF(OR(AC262="nein",AC262="",Z262="",AA262="ja",Y262="",F262="A",F262="HG",Y262=""),"0",VLOOKUP(Y262,'Tab 4+5 DüV+Abfuhr_G'!A:G,7,FALSE)))</f>
        <v/>
      </c>
      <c r="AE262" s="541"/>
      <c r="AF262" s="472" t="str">
        <f>IF(OR(F262="",G262=""),"",IF(OR(F262="",G262="",AE262=""),0,IF(AND(F262="G",Y262=""),-VLOOKUP(AE262,'Tab 7 DüV_A-VF'!A:B,2,FALSE),IF(OR(F262="A",F262="HG"),-VLOOKUP(AE262,'Tab 7 DüV_A-VF'!A:B,2,FALSE),0))))</f>
        <v/>
      </c>
      <c r="AG262" s="538"/>
      <c r="AH262" s="475" t="str">
        <f>IF(OR(F262="",G262=""),"",IF(OR(F262="",G262="",AG262=""),0,IF(AND(F262="G",Y262=""),-VLOOKUP(AG262,'Tab 7 DüV_A-ZF'!A:B,2,FALSE),IF(OR(F262="A",F262="HG"),-VLOOKUP(AG262,'Tab 7 DüV_A-ZF'!A:B,2,FALSE),0))))</f>
        <v/>
      </c>
      <c r="AI262" s="348" t="str">
        <f>IF(OR(F262="",G262=""),"",IF('N-Abschlag org. Düngung'!AJ262="",0,'N-Abschlag org. Düngung'!AJ262))</f>
        <v/>
      </c>
      <c r="AJ262" s="329" t="str">
        <f t="shared" si="50"/>
        <v/>
      </c>
      <c r="AK262" s="409" t="str">
        <f t="shared" si="51"/>
        <v/>
      </c>
      <c r="AL262" s="927" t="str">
        <f t="shared" si="52"/>
        <v/>
      </c>
      <c r="AM262" s="237"/>
      <c r="AN262" s="539" t="str">
        <f t="shared" si="53"/>
        <v/>
      </c>
      <c r="AO262" s="276"/>
      <c r="AP262" s="316"/>
      <c r="AQ262" s="316"/>
      <c r="AR262" s="234"/>
      <c r="AS262" s="234"/>
      <c r="AT262" s="234"/>
      <c r="AU262" s="234"/>
      <c r="AW262" s="235"/>
      <c r="BF262" s="235"/>
      <c r="BN262" s="235"/>
    </row>
    <row r="263" spans="1:66" s="145" customFormat="1">
      <c r="A263" s="283"/>
      <c r="B263" s="216"/>
      <c r="C263" s="287" t="str">
        <f>IF(B263="","",VLOOKUP(B263,Schlagliste!B:D,2,FALSE))</f>
        <v/>
      </c>
      <c r="D263" s="286" t="str">
        <f>IF(B263="","",VLOOKUP(B263,Schlagliste!B:D,3,FALSE))</f>
        <v/>
      </c>
      <c r="E263" s="501" t="str">
        <f>IF(B263="","",VLOOKUP(B263,Schlagliste!B:E,4,FALSE))</f>
        <v/>
      </c>
      <c r="F263" s="236"/>
      <c r="G263" s="217"/>
      <c r="H263" s="477" t="str">
        <f>IF(OR(G263="",F263=""),"",IF(AND(C263="ja",LEFT(G263,5)="ZF n."),0,(IF(F263="G",VLOOKUP(G263,'Tab 4+5 DüV+Abfuhr_G'!A:C,3,FALSE),IF(F263="A",VLOOKUP(G263,'Tab 2+3 DüV_A'!A:C,3,FALSE),VLOOKUP(G263,'H&amp;G LfL'!B:U,9,FALSE))))))</f>
        <v/>
      </c>
      <c r="I263" s="243" t="str">
        <f>IF(OR(F263="",G263=""),"",IF(F263="G",VLOOKUP(G263,'Tab 4+5 DüV+Abfuhr_G'!A:D,4,FALSE),IF(F263="A",VLOOKUP(G263,'Tab 2+3 DüV_A'!A:D,4,FALSE),VLOOKUP(G263,'H&amp;G LfL'!B:U,10,FALSE))))</f>
        <v/>
      </c>
      <c r="J263" s="341" t="str">
        <f>IF(OR(F263="",G263=""),"",IF(F263="G",VLOOKUP(G263,'Tab 4+5 DüV+Abfuhr_G'!A:B,2,FALSE),IF(F263="A",VLOOKUP(G263,'Tab 2+3 DüV_A'!A:B,2,FALSE),VLOOKUP(G263,'H&amp;G LfL'!B:X,2,FALSE))))</f>
        <v/>
      </c>
      <c r="K263" s="237"/>
      <c r="L263" s="918" t="str">
        <f t="shared" si="45"/>
        <v/>
      </c>
      <c r="M263" s="919" t="str">
        <f t="shared" si="46"/>
        <v/>
      </c>
      <c r="N263" s="919" t="str">
        <f>IF(OR(F263="",G263=""),"",IF(OR(F263="G",F263="HG"),"",IF(F263="A",VLOOKUP(G263,'Tab 2+3 DüV_A'!A:H,6,FALSE),VLOOKUP(G263,'H&amp;G LfL'!B:U,13,FALSE))))</f>
        <v/>
      </c>
      <c r="O263" s="919" t="str">
        <f>IF(OR(F263="",G263=""),"",IF(F263="G",VLOOKUP(G263,'Tab 4+5 DüV+Abfuhr_G'!A:J,8,FALSE),IF(F263="HG",VLOOKUP(G263,'H&amp;G LfL'!B:U,14,FALSE),"")))</f>
        <v/>
      </c>
      <c r="P263" s="919" t="str">
        <f>IF(OR(F263="",G263=""),"",IF(F263="G",VLOOKUP(G263,'Tab 4+5 DüV+Abfuhr_G'!A:J,9,FALSE),IF(F263="A",VLOOKUP(G263,'Tab 2+3 DüV_A'!A:H,7,FALSE),VLOOKUP(G263,'H&amp;G LfL'!B:U,15,FALSE))))</f>
        <v/>
      </c>
      <c r="Q263" s="921" t="str">
        <f>IF(OR(F263="",G263=""),"",IF(F263="G",VLOOKUP(G263,'Tab 4+5 DüV+Abfuhr_G'!A:J,10,FALSE),IF(F263="A",VLOOKUP(G263,'Tab 2+3 DüV_A'!A:H,8,FALSE),VLOOKUP(G263,'H&amp;G LfL'!B:U,16,FALSE))))</f>
        <v/>
      </c>
      <c r="R263" s="382" t="str">
        <f t="shared" si="47"/>
        <v/>
      </c>
      <c r="S263" s="342"/>
      <c r="T263" s="472" t="str">
        <f>IF(OR(F263="",G263=""),"",IF(OR(S263="",S263="nein",F263="A",F263="HG"),"0",VLOOKUP(S263,Verfrühung!A:B,2,FALSE)))</f>
        <v/>
      </c>
      <c r="U263" s="473" t="str">
        <f>IF(OR(F263="",G263=""),"",IF(F263="G",VLOOKUP(G263,'Tab 4+5 DüV+Abfuhr_G'!A:E,5,FALSE),IF(F263="A",VLOOKUP(G263,'Tab 2+3 DüV_A'!A:L,5,FALSE),VLOOKUP(G263,'H&amp;G LfL'!B:U,11,FALSE))))</f>
        <v/>
      </c>
      <c r="V263" s="349"/>
      <c r="W263" s="245"/>
      <c r="X263" s="343" t="str">
        <f t="shared" si="48"/>
        <v/>
      </c>
      <c r="Y263" s="536"/>
      <c r="Z263" s="481" t="str">
        <f>IF(OR(F263="",G263=""),"",IF(OR(F263="A",F263="HG",Y263=""),"0",-VLOOKUP(Y263,'Tab 4+5 DüV+Abfuhr_G'!A:N,6,FALSE)))</f>
        <v/>
      </c>
      <c r="AA263" s="305"/>
      <c r="AB263" s="304" t="str">
        <f t="shared" si="49"/>
        <v/>
      </c>
      <c r="AC263" s="305"/>
      <c r="AD263" s="481" t="str">
        <f>IF(OR(F263="",G263=""),"",IF(OR(AC263="nein",AC263="",Z263="",AA263="ja",Y263="",F263="A",F263="HG",Y263=""),"0",VLOOKUP(Y263,'Tab 4+5 DüV+Abfuhr_G'!A:G,7,FALSE)))</f>
        <v/>
      </c>
      <c r="AE263" s="541"/>
      <c r="AF263" s="472" t="str">
        <f>IF(OR(F263="",G263=""),"",IF(OR(F263="",G263="",AE263=""),0,IF(AND(F263="G",Y263=""),-VLOOKUP(AE263,'Tab 7 DüV_A-VF'!A:B,2,FALSE),IF(OR(F263="A",F263="HG"),-VLOOKUP(AE263,'Tab 7 DüV_A-VF'!A:B,2,FALSE),0))))</f>
        <v/>
      </c>
      <c r="AG263" s="538"/>
      <c r="AH263" s="475" t="str">
        <f>IF(OR(F263="",G263=""),"",IF(OR(F263="",G263="",AG263=""),0,IF(AND(F263="G",Y263=""),-VLOOKUP(AG263,'Tab 7 DüV_A-ZF'!A:B,2,FALSE),IF(OR(F263="A",F263="HG"),-VLOOKUP(AG263,'Tab 7 DüV_A-ZF'!A:B,2,FALSE),0))))</f>
        <v/>
      </c>
      <c r="AI263" s="348" t="str">
        <f>IF(OR(F263="",G263=""),"",IF('N-Abschlag org. Düngung'!AJ263="",0,'N-Abschlag org. Düngung'!AJ263))</f>
        <v/>
      </c>
      <c r="AJ263" s="329" t="str">
        <f t="shared" si="50"/>
        <v/>
      </c>
      <c r="AK263" s="409" t="str">
        <f t="shared" si="51"/>
        <v/>
      </c>
      <c r="AL263" s="927" t="str">
        <f t="shared" si="52"/>
        <v/>
      </c>
      <c r="AM263" s="237"/>
      <c r="AN263" s="539" t="str">
        <f t="shared" si="53"/>
        <v/>
      </c>
      <c r="AO263" s="276"/>
      <c r="AP263" s="316"/>
      <c r="AQ263" s="316"/>
      <c r="AR263" s="234"/>
      <c r="AS263" s="234"/>
      <c r="AT263" s="234"/>
      <c r="AU263" s="234"/>
      <c r="AW263" s="235"/>
      <c r="BF263" s="235"/>
      <c r="BN263" s="235"/>
    </row>
    <row r="264" spans="1:66" s="145" customFormat="1">
      <c r="A264" s="283"/>
      <c r="B264" s="216"/>
      <c r="C264" s="287" t="str">
        <f>IF(B264="","",VLOOKUP(B264,Schlagliste!B:D,2,FALSE))</f>
        <v/>
      </c>
      <c r="D264" s="286" t="str">
        <f>IF(B264="","",VLOOKUP(B264,Schlagliste!B:D,3,FALSE))</f>
        <v/>
      </c>
      <c r="E264" s="501" t="str">
        <f>IF(B264="","",VLOOKUP(B264,Schlagliste!B:E,4,FALSE))</f>
        <v/>
      </c>
      <c r="F264" s="236"/>
      <c r="G264" s="217"/>
      <c r="H264" s="477" t="str">
        <f>IF(OR(G264="",F264=""),"",IF(AND(C264="ja",LEFT(G264,5)="ZF n."),0,(IF(F264="G",VLOOKUP(G264,'Tab 4+5 DüV+Abfuhr_G'!A:C,3,FALSE),IF(F264="A",VLOOKUP(G264,'Tab 2+3 DüV_A'!A:C,3,FALSE),VLOOKUP(G264,'H&amp;G LfL'!B:U,9,FALSE))))))</f>
        <v/>
      </c>
      <c r="I264" s="243" t="str">
        <f>IF(OR(F264="",G264=""),"",IF(F264="G",VLOOKUP(G264,'Tab 4+5 DüV+Abfuhr_G'!A:D,4,FALSE),IF(F264="A",VLOOKUP(G264,'Tab 2+3 DüV_A'!A:D,4,FALSE),VLOOKUP(G264,'H&amp;G LfL'!B:U,10,FALSE))))</f>
        <v/>
      </c>
      <c r="J264" s="341" t="str">
        <f>IF(OR(F264="",G264=""),"",IF(F264="G",VLOOKUP(G264,'Tab 4+5 DüV+Abfuhr_G'!A:B,2,FALSE),IF(F264="A",VLOOKUP(G264,'Tab 2+3 DüV_A'!A:B,2,FALSE),VLOOKUP(G264,'H&amp;G LfL'!B:X,2,FALSE))))</f>
        <v/>
      </c>
      <c r="K264" s="237"/>
      <c r="L264" s="918" t="str">
        <f t="shared" si="45"/>
        <v/>
      </c>
      <c r="M264" s="919" t="str">
        <f t="shared" si="46"/>
        <v/>
      </c>
      <c r="N264" s="919" t="str">
        <f>IF(OR(F264="",G264=""),"",IF(OR(F264="G",F264="HG"),"",IF(F264="A",VLOOKUP(G264,'Tab 2+3 DüV_A'!A:H,6,FALSE),VLOOKUP(G264,'H&amp;G LfL'!B:U,13,FALSE))))</f>
        <v/>
      </c>
      <c r="O264" s="919" t="str">
        <f>IF(OR(F264="",G264=""),"",IF(F264="G",VLOOKUP(G264,'Tab 4+5 DüV+Abfuhr_G'!A:J,8,FALSE),IF(F264="HG",VLOOKUP(G264,'H&amp;G LfL'!B:U,14,FALSE),"")))</f>
        <v/>
      </c>
      <c r="P264" s="919" t="str">
        <f>IF(OR(F264="",G264=""),"",IF(F264="G",VLOOKUP(G264,'Tab 4+5 DüV+Abfuhr_G'!A:J,9,FALSE),IF(F264="A",VLOOKUP(G264,'Tab 2+3 DüV_A'!A:H,7,FALSE),VLOOKUP(G264,'H&amp;G LfL'!B:U,15,FALSE))))</f>
        <v/>
      </c>
      <c r="Q264" s="921" t="str">
        <f>IF(OR(F264="",G264=""),"",IF(F264="G",VLOOKUP(G264,'Tab 4+5 DüV+Abfuhr_G'!A:J,10,FALSE),IF(F264="A",VLOOKUP(G264,'Tab 2+3 DüV_A'!A:H,8,FALSE),VLOOKUP(G264,'H&amp;G LfL'!B:U,16,FALSE))))</f>
        <v/>
      </c>
      <c r="R264" s="382" t="str">
        <f t="shared" si="47"/>
        <v/>
      </c>
      <c r="S264" s="342"/>
      <c r="T264" s="472" t="str">
        <f>IF(OR(F264="",G264=""),"",IF(OR(S264="",S264="nein",F264="A",F264="HG"),"0",VLOOKUP(S264,Verfrühung!A:B,2,FALSE)))</f>
        <v/>
      </c>
      <c r="U264" s="473" t="str">
        <f>IF(OR(F264="",G264=""),"",IF(F264="G",VLOOKUP(G264,'Tab 4+5 DüV+Abfuhr_G'!A:E,5,FALSE),IF(F264="A",VLOOKUP(G264,'Tab 2+3 DüV_A'!A:L,5,FALSE),VLOOKUP(G264,'H&amp;G LfL'!B:U,11,FALSE))))</f>
        <v/>
      </c>
      <c r="V264" s="349"/>
      <c r="W264" s="245"/>
      <c r="X264" s="343" t="str">
        <f t="shared" si="48"/>
        <v/>
      </c>
      <c r="Y264" s="536"/>
      <c r="Z264" s="481" t="str">
        <f>IF(OR(F264="",G264=""),"",IF(OR(F264="A",F264="HG",Y264=""),"0",-VLOOKUP(Y264,'Tab 4+5 DüV+Abfuhr_G'!A:N,6,FALSE)))</f>
        <v/>
      </c>
      <c r="AA264" s="305"/>
      <c r="AB264" s="304" t="str">
        <f t="shared" si="49"/>
        <v/>
      </c>
      <c r="AC264" s="305"/>
      <c r="AD264" s="481" t="str">
        <f>IF(OR(F264="",G264=""),"",IF(OR(AC264="nein",AC264="",Z264="",AA264="ja",Y264="",F264="A",F264="HG",Y264=""),"0",VLOOKUP(Y264,'Tab 4+5 DüV+Abfuhr_G'!A:G,7,FALSE)))</f>
        <v/>
      </c>
      <c r="AE264" s="541"/>
      <c r="AF264" s="472" t="str">
        <f>IF(OR(F264="",G264=""),"",IF(OR(F264="",G264="",AE264=""),0,IF(AND(F264="G",Y264=""),-VLOOKUP(AE264,'Tab 7 DüV_A-VF'!A:B,2,FALSE),IF(OR(F264="A",F264="HG"),-VLOOKUP(AE264,'Tab 7 DüV_A-VF'!A:B,2,FALSE),0))))</f>
        <v/>
      </c>
      <c r="AG264" s="538"/>
      <c r="AH264" s="475" t="str">
        <f>IF(OR(F264="",G264=""),"",IF(OR(F264="",G264="",AG264=""),0,IF(AND(F264="G",Y264=""),-VLOOKUP(AG264,'Tab 7 DüV_A-ZF'!A:B,2,FALSE),IF(OR(F264="A",F264="HG"),-VLOOKUP(AG264,'Tab 7 DüV_A-ZF'!A:B,2,FALSE),0))))</f>
        <v/>
      </c>
      <c r="AI264" s="348" t="str">
        <f>IF(OR(F264="",G264=""),"",IF('N-Abschlag org. Düngung'!AJ264="",0,'N-Abschlag org. Düngung'!AJ264))</f>
        <v/>
      </c>
      <c r="AJ264" s="329" t="str">
        <f t="shared" si="50"/>
        <v/>
      </c>
      <c r="AK264" s="409" t="str">
        <f t="shared" si="51"/>
        <v/>
      </c>
      <c r="AL264" s="927" t="str">
        <f t="shared" si="52"/>
        <v/>
      </c>
      <c r="AM264" s="237"/>
      <c r="AN264" s="539" t="str">
        <f t="shared" si="53"/>
        <v/>
      </c>
      <c r="AO264" s="276"/>
      <c r="AP264" s="316"/>
      <c r="AQ264" s="316"/>
      <c r="AR264" s="234"/>
      <c r="AS264" s="234"/>
      <c r="AT264" s="234"/>
      <c r="AU264" s="234"/>
      <c r="AW264" s="235"/>
      <c r="BF264" s="235"/>
      <c r="BN264" s="235"/>
    </row>
    <row r="265" spans="1:66" s="145" customFormat="1">
      <c r="A265" s="283"/>
      <c r="B265" s="216"/>
      <c r="C265" s="287" t="str">
        <f>IF(B265="","",VLOOKUP(B265,Schlagliste!B:D,2,FALSE))</f>
        <v/>
      </c>
      <c r="D265" s="286" t="str">
        <f>IF(B265="","",VLOOKUP(B265,Schlagliste!B:D,3,FALSE))</f>
        <v/>
      </c>
      <c r="E265" s="501" t="str">
        <f>IF(B265="","",VLOOKUP(B265,Schlagliste!B:E,4,FALSE))</f>
        <v/>
      </c>
      <c r="F265" s="236"/>
      <c r="G265" s="217"/>
      <c r="H265" s="477" t="str">
        <f>IF(OR(G265="",F265=""),"",IF(AND(C265="ja",LEFT(G265,5)="ZF n."),0,(IF(F265="G",VLOOKUP(G265,'Tab 4+5 DüV+Abfuhr_G'!A:C,3,FALSE),IF(F265="A",VLOOKUP(G265,'Tab 2+3 DüV_A'!A:C,3,FALSE),VLOOKUP(G265,'H&amp;G LfL'!B:U,9,FALSE))))))</f>
        <v/>
      </c>
      <c r="I265" s="243" t="str">
        <f>IF(OR(F265="",G265=""),"",IF(F265="G",VLOOKUP(G265,'Tab 4+5 DüV+Abfuhr_G'!A:D,4,FALSE),IF(F265="A",VLOOKUP(G265,'Tab 2+3 DüV_A'!A:D,4,FALSE),VLOOKUP(G265,'H&amp;G LfL'!B:U,10,FALSE))))</f>
        <v/>
      </c>
      <c r="J265" s="341" t="str">
        <f>IF(OR(F265="",G265=""),"",IF(F265="G",VLOOKUP(G265,'Tab 4+5 DüV+Abfuhr_G'!A:B,2,FALSE),IF(F265="A",VLOOKUP(G265,'Tab 2+3 DüV_A'!A:B,2,FALSE),VLOOKUP(G265,'H&amp;G LfL'!B:X,2,FALSE))))</f>
        <v/>
      </c>
      <c r="K265" s="237"/>
      <c r="L265" s="918" t="str">
        <f t="shared" si="45"/>
        <v/>
      </c>
      <c r="M265" s="919" t="str">
        <f t="shared" si="46"/>
        <v/>
      </c>
      <c r="N265" s="919" t="str">
        <f>IF(OR(F265="",G265=""),"",IF(OR(F265="G",F265="HG"),"",IF(F265="A",VLOOKUP(G265,'Tab 2+3 DüV_A'!A:H,6,FALSE),VLOOKUP(G265,'H&amp;G LfL'!B:U,13,FALSE))))</f>
        <v/>
      </c>
      <c r="O265" s="919" t="str">
        <f>IF(OR(F265="",G265=""),"",IF(F265="G",VLOOKUP(G265,'Tab 4+5 DüV+Abfuhr_G'!A:J,8,FALSE),IF(F265="HG",VLOOKUP(G265,'H&amp;G LfL'!B:U,14,FALSE),"")))</f>
        <v/>
      </c>
      <c r="P265" s="919" t="str">
        <f>IF(OR(F265="",G265=""),"",IF(F265="G",VLOOKUP(G265,'Tab 4+5 DüV+Abfuhr_G'!A:J,9,FALSE),IF(F265="A",VLOOKUP(G265,'Tab 2+3 DüV_A'!A:H,7,FALSE),VLOOKUP(G265,'H&amp;G LfL'!B:U,15,FALSE))))</f>
        <v/>
      </c>
      <c r="Q265" s="921" t="str">
        <f>IF(OR(F265="",G265=""),"",IF(F265="G",VLOOKUP(G265,'Tab 4+5 DüV+Abfuhr_G'!A:J,10,FALSE),IF(F265="A",VLOOKUP(G265,'Tab 2+3 DüV_A'!A:H,8,FALSE),VLOOKUP(G265,'H&amp;G LfL'!B:U,16,FALSE))))</f>
        <v/>
      </c>
      <c r="R265" s="382" t="str">
        <f t="shared" si="47"/>
        <v/>
      </c>
      <c r="S265" s="342"/>
      <c r="T265" s="472" t="str">
        <f>IF(OR(F265="",G265=""),"",IF(OR(S265="",S265="nein",F265="A",F265="HG"),"0",VLOOKUP(S265,Verfrühung!A:B,2,FALSE)))</f>
        <v/>
      </c>
      <c r="U265" s="473" t="str">
        <f>IF(OR(F265="",G265=""),"",IF(F265="G",VLOOKUP(G265,'Tab 4+5 DüV+Abfuhr_G'!A:E,5,FALSE),IF(F265="A",VLOOKUP(G265,'Tab 2+3 DüV_A'!A:L,5,FALSE),VLOOKUP(G265,'H&amp;G LfL'!B:U,11,FALSE))))</f>
        <v/>
      </c>
      <c r="V265" s="349"/>
      <c r="W265" s="245"/>
      <c r="X265" s="343" t="str">
        <f t="shared" si="48"/>
        <v/>
      </c>
      <c r="Y265" s="536"/>
      <c r="Z265" s="481" t="str">
        <f>IF(OR(F265="",G265=""),"",IF(OR(F265="A",F265="HG",Y265=""),"0",-VLOOKUP(Y265,'Tab 4+5 DüV+Abfuhr_G'!A:N,6,FALSE)))</f>
        <v/>
      </c>
      <c r="AA265" s="305"/>
      <c r="AB265" s="304" t="str">
        <f t="shared" si="49"/>
        <v/>
      </c>
      <c r="AC265" s="305"/>
      <c r="AD265" s="481" t="str">
        <f>IF(OR(F265="",G265=""),"",IF(OR(AC265="nein",AC265="",Z265="",AA265="ja",Y265="",F265="A",F265="HG",Y265=""),"0",VLOOKUP(Y265,'Tab 4+5 DüV+Abfuhr_G'!A:G,7,FALSE)))</f>
        <v/>
      </c>
      <c r="AE265" s="541"/>
      <c r="AF265" s="472" t="str">
        <f>IF(OR(F265="",G265=""),"",IF(OR(F265="",G265="",AE265=""),0,IF(AND(F265="G",Y265=""),-VLOOKUP(AE265,'Tab 7 DüV_A-VF'!A:B,2,FALSE),IF(OR(F265="A",F265="HG"),-VLOOKUP(AE265,'Tab 7 DüV_A-VF'!A:B,2,FALSE),0))))</f>
        <v/>
      </c>
      <c r="AG265" s="538"/>
      <c r="AH265" s="475" t="str">
        <f>IF(OR(F265="",G265=""),"",IF(OR(F265="",G265="",AG265=""),0,IF(AND(F265="G",Y265=""),-VLOOKUP(AG265,'Tab 7 DüV_A-ZF'!A:B,2,FALSE),IF(OR(F265="A",F265="HG"),-VLOOKUP(AG265,'Tab 7 DüV_A-ZF'!A:B,2,FALSE),0))))</f>
        <v/>
      </c>
      <c r="AI265" s="348" t="str">
        <f>IF(OR(F265="",G265=""),"",IF('N-Abschlag org. Düngung'!AJ265="",0,'N-Abschlag org. Düngung'!AJ265))</f>
        <v/>
      </c>
      <c r="AJ265" s="329" t="str">
        <f t="shared" si="50"/>
        <v/>
      </c>
      <c r="AK265" s="409" t="str">
        <f t="shared" si="51"/>
        <v/>
      </c>
      <c r="AL265" s="927" t="str">
        <f t="shared" si="52"/>
        <v/>
      </c>
      <c r="AM265" s="237"/>
      <c r="AN265" s="539" t="str">
        <f t="shared" si="53"/>
        <v/>
      </c>
      <c r="AO265" s="276"/>
      <c r="AP265" s="316"/>
      <c r="AQ265" s="316"/>
      <c r="AR265" s="234"/>
      <c r="AS265" s="234"/>
      <c r="AT265" s="234"/>
      <c r="AU265" s="234"/>
      <c r="AW265" s="235"/>
      <c r="BF265" s="235"/>
      <c r="BN265" s="235"/>
    </row>
    <row r="266" spans="1:66" s="145" customFormat="1">
      <c r="A266" s="283"/>
      <c r="B266" s="216"/>
      <c r="C266" s="287" t="str">
        <f>IF(B266="","",VLOOKUP(B266,Schlagliste!B:D,2,FALSE))</f>
        <v/>
      </c>
      <c r="D266" s="286" t="str">
        <f>IF(B266="","",VLOOKUP(B266,Schlagliste!B:D,3,FALSE))</f>
        <v/>
      </c>
      <c r="E266" s="501" t="str">
        <f>IF(B266="","",VLOOKUP(B266,Schlagliste!B:E,4,FALSE))</f>
        <v/>
      </c>
      <c r="F266" s="236"/>
      <c r="G266" s="217"/>
      <c r="H266" s="477" t="str">
        <f>IF(OR(G266="",F266=""),"",IF(AND(C266="ja",LEFT(G266,5)="ZF n."),0,(IF(F266="G",VLOOKUP(G266,'Tab 4+5 DüV+Abfuhr_G'!A:C,3,FALSE),IF(F266="A",VLOOKUP(G266,'Tab 2+3 DüV_A'!A:C,3,FALSE),VLOOKUP(G266,'H&amp;G LfL'!B:U,9,FALSE))))))</f>
        <v/>
      </c>
      <c r="I266" s="243" t="str">
        <f>IF(OR(F266="",G266=""),"",IF(F266="G",VLOOKUP(G266,'Tab 4+5 DüV+Abfuhr_G'!A:D,4,FALSE),IF(F266="A",VLOOKUP(G266,'Tab 2+3 DüV_A'!A:D,4,FALSE),VLOOKUP(G266,'H&amp;G LfL'!B:U,10,FALSE))))</f>
        <v/>
      </c>
      <c r="J266" s="341" t="str">
        <f>IF(OR(F266="",G266=""),"",IF(F266="G",VLOOKUP(G266,'Tab 4+5 DüV+Abfuhr_G'!A:B,2,FALSE),IF(F266="A",VLOOKUP(G266,'Tab 2+3 DüV_A'!A:B,2,FALSE),VLOOKUP(G266,'H&amp;G LfL'!B:X,2,FALSE))))</f>
        <v/>
      </c>
      <c r="K266" s="237"/>
      <c r="L266" s="918" t="str">
        <f t="shared" si="45"/>
        <v/>
      </c>
      <c r="M266" s="919" t="str">
        <f t="shared" si="46"/>
        <v/>
      </c>
      <c r="N266" s="919" t="str">
        <f>IF(OR(F266="",G266=""),"",IF(OR(F266="G",F266="HG"),"",IF(F266="A",VLOOKUP(G266,'Tab 2+3 DüV_A'!A:H,6,FALSE),VLOOKUP(G266,'H&amp;G LfL'!B:U,13,FALSE))))</f>
        <v/>
      </c>
      <c r="O266" s="919" t="str">
        <f>IF(OR(F266="",G266=""),"",IF(F266="G",VLOOKUP(G266,'Tab 4+5 DüV+Abfuhr_G'!A:J,8,FALSE),IF(F266="HG",VLOOKUP(G266,'H&amp;G LfL'!B:U,14,FALSE),"")))</f>
        <v/>
      </c>
      <c r="P266" s="919" t="str">
        <f>IF(OR(F266="",G266=""),"",IF(F266="G",VLOOKUP(G266,'Tab 4+5 DüV+Abfuhr_G'!A:J,9,FALSE),IF(F266="A",VLOOKUP(G266,'Tab 2+3 DüV_A'!A:H,7,FALSE),VLOOKUP(G266,'H&amp;G LfL'!B:U,15,FALSE))))</f>
        <v/>
      </c>
      <c r="Q266" s="921" t="str">
        <f>IF(OR(F266="",G266=""),"",IF(F266="G",VLOOKUP(G266,'Tab 4+5 DüV+Abfuhr_G'!A:J,10,FALSE),IF(F266="A",VLOOKUP(G266,'Tab 2+3 DüV_A'!A:H,8,FALSE),VLOOKUP(G266,'H&amp;G LfL'!B:U,16,FALSE))))</f>
        <v/>
      </c>
      <c r="R266" s="382" t="str">
        <f t="shared" si="47"/>
        <v/>
      </c>
      <c r="S266" s="342"/>
      <c r="T266" s="472" t="str">
        <f>IF(OR(F266="",G266=""),"",IF(OR(S266="",S266="nein",F266="A",F266="HG"),"0",VLOOKUP(S266,Verfrühung!A:B,2,FALSE)))</f>
        <v/>
      </c>
      <c r="U266" s="473" t="str">
        <f>IF(OR(F266="",G266=""),"",IF(F266="G",VLOOKUP(G266,'Tab 4+5 DüV+Abfuhr_G'!A:E,5,FALSE),IF(F266="A",VLOOKUP(G266,'Tab 2+3 DüV_A'!A:L,5,FALSE),VLOOKUP(G266,'H&amp;G LfL'!B:U,11,FALSE))))</f>
        <v/>
      </c>
      <c r="V266" s="349"/>
      <c r="W266" s="245"/>
      <c r="X266" s="343" t="str">
        <f t="shared" si="48"/>
        <v/>
      </c>
      <c r="Y266" s="536"/>
      <c r="Z266" s="481" t="str">
        <f>IF(OR(F266="",G266=""),"",IF(OR(F266="A",F266="HG",Y266=""),"0",-VLOOKUP(Y266,'Tab 4+5 DüV+Abfuhr_G'!A:N,6,FALSE)))</f>
        <v/>
      </c>
      <c r="AA266" s="305"/>
      <c r="AB266" s="304" t="str">
        <f t="shared" si="49"/>
        <v/>
      </c>
      <c r="AC266" s="305"/>
      <c r="AD266" s="481" t="str">
        <f>IF(OR(F266="",G266=""),"",IF(OR(AC266="nein",AC266="",Z266="",AA266="ja",Y266="",F266="A",F266="HG",Y266=""),"0",VLOOKUP(Y266,'Tab 4+5 DüV+Abfuhr_G'!A:G,7,FALSE)))</f>
        <v/>
      </c>
      <c r="AE266" s="541"/>
      <c r="AF266" s="472" t="str">
        <f>IF(OR(F266="",G266=""),"",IF(OR(F266="",G266="",AE266=""),0,IF(AND(F266="G",Y266=""),-VLOOKUP(AE266,'Tab 7 DüV_A-VF'!A:B,2,FALSE),IF(OR(F266="A",F266="HG"),-VLOOKUP(AE266,'Tab 7 DüV_A-VF'!A:B,2,FALSE),0))))</f>
        <v/>
      </c>
      <c r="AG266" s="538"/>
      <c r="AH266" s="475" t="str">
        <f>IF(OR(F266="",G266=""),"",IF(OR(F266="",G266="",AG266=""),0,IF(AND(F266="G",Y266=""),-VLOOKUP(AG266,'Tab 7 DüV_A-ZF'!A:B,2,FALSE),IF(OR(F266="A",F266="HG"),-VLOOKUP(AG266,'Tab 7 DüV_A-ZF'!A:B,2,FALSE),0))))</f>
        <v/>
      </c>
      <c r="AI266" s="348" t="str">
        <f>IF(OR(F266="",G266=""),"",IF('N-Abschlag org. Düngung'!AJ266="",0,'N-Abschlag org. Düngung'!AJ266))</f>
        <v/>
      </c>
      <c r="AJ266" s="329" t="str">
        <f t="shared" si="50"/>
        <v/>
      </c>
      <c r="AK266" s="409" t="str">
        <f t="shared" si="51"/>
        <v/>
      </c>
      <c r="AL266" s="927" t="str">
        <f t="shared" si="52"/>
        <v/>
      </c>
      <c r="AM266" s="237"/>
      <c r="AN266" s="539" t="str">
        <f t="shared" si="53"/>
        <v/>
      </c>
      <c r="AO266" s="276"/>
      <c r="AP266" s="316"/>
      <c r="AQ266" s="316"/>
      <c r="AR266" s="234"/>
      <c r="AS266" s="234"/>
      <c r="AT266" s="234"/>
      <c r="AU266" s="234"/>
      <c r="AW266" s="235"/>
      <c r="BF266" s="235"/>
      <c r="BN266" s="235"/>
    </row>
    <row r="267" spans="1:66" s="145" customFormat="1">
      <c r="A267" s="283"/>
      <c r="B267" s="216"/>
      <c r="C267" s="287" t="str">
        <f>IF(B267="","",VLOOKUP(B267,Schlagliste!B:D,2,FALSE))</f>
        <v/>
      </c>
      <c r="D267" s="286" t="str">
        <f>IF(B267="","",VLOOKUP(B267,Schlagliste!B:D,3,FALSE))</f>
        <v/>
      </c>
      <c r="E267" s="501" t="str">
        <f>IF(B267="","",VLOOKUP(B267,Schlagliste!B:E,4,FALSE))</f>
        <v/>
      </c>
      <c r="F267" s="236"/>
      <c r="G267" s="217"/>
      <c r="H267" s="477" t="str">
        <f>IF(OR(G267="",F267=""),"",IF(AND(C267="ja",LEFT(G267,5)="ZF n."),0,(IF(F267="G",VLOOKUP(G267,'Tab 4+5 DüV+Abfuhr_G'!A:C,3,FALSE),IF(F267="A",VLOOKUP(G267,'Tab 2+3 DüV_A'!A:C,3,FALSE),VLOOKUP(G267,'H&amp;G LfL'!B:U,9,FALSE))))))</f>
        <v/>
      </c>
      <c r="I267" s="243" t="str">
        <f>IF(OR(F267="",G267=""),"",IF(F267="G",VLOOKUP(G267,'Tab 4+5 DüV+Abfuhr_G'!A:D,4,FALSE),IF(F267="A",VLOOKUP(G267,'Tab 2+3 DüV_A'!A:D,4,FALSE),VLOOKUP(G267,'H&amp;G LfL'!B:U,10,FALSE))))</f>
        <v/>
      </c>
      <c r="J267" s="341" t="str">
        <f>IF(OR(F267="",G267=""),"",IF(F267="G",VLOOKUP(G267,'Tab 4+5 DüV+Abfuhr_G'!A:B,2,FALSE),IF(F267="A",VLOOKUP(G267,'Tab 2+3 DüV_A'!A:B,2,FALSE),VLOOKUP(G267,'H&amp;G LfL'!B:X,2,FALSE))))</f>
        <v/>
      </c>
      <c r="K267" s="237"/>
      <c r="L267" s="918" t="str">
        <f t="shared" si="45"/>
        <v/>
      </c>
      <c r="M267" s="919" t="str">
        <f t="shared" si="46"/>
        <v/>
      </c>
      <c r="N267" s="919" t="str">
        <f>IF(OR(F267="",G267=""),"",IF(OR(F267="G",F267="HG"),"",IF(F267="A",VLOOKUP(G267,'Tab 2+3 DüV_A'!A:H,6,FALSE),VLOOKUP(G267,'H&amp;G LfL'!B:U,13,FALSE))))</f>
        <v/>
      </c>
      <c r="O267" s="919" t="str">
        <f>IF(OR(F267="",G267=""),"",IF(F267="G",VLOOKUP(G267,'Tab 4+5 DüV+Abfuhr_G'!A:J,8,FALSE),IF(F267="HG",VLOOKUP(G267,'H&amp;G LfL'!B:U,14,FALSE),"")))</f>
        <v/>
      </c>
      <c r="P267" s="919" t="str">
        <f>IF(OR(F267="",G267=""),"",IF(F267="G",VLOOKUP(G267,'Tab 4+5 DüV+Abfuhr_G'!A:J,9,FALSE),IF(F267="A",VLOOKUP(G267,'Tab 2+3 DüV_A'!A:H,7,FALSE),VLOOKUP(G267,'H&amp;G LfL'!B:U,15,FALSE))))</f>
        <v/>
      </c>
      <c r="Q267" s="921" t="str">
        <f>IF(OR(F267="",G267=""),"",IF(F267="G",VLOOKUP(G267,'Tab 4+5 DüV+Abfuhr_G'!A:J,10,FALSE),IF(F267="A",VLOOKUP(G267,'Tab 2+3 DüV_A'!A:H,8,FALSE),VLOOKUP(G267,'H&amp;G LfL'!B:U,16,FALSE))))</f>
        <v/>
      </c>
      <c r="R267" s="382" t="str">
        <f t="shared" si="47"/>
        <v/>
      </c>
      <c r="S267" s="342"/>
      <c r="T267" s="472" t="str">
        <f>IF(OR(F267="",G267=""),"",IF(OR(S267="",S267="nein",F267="A",F267="HG"),"0",VLOOKUP(S267,Verfrühung!A:B,2,FALSE)))</f>
        <v/>
      </c>
      <c r="U267" s="473" t="str">
        <f>IF(OR(F267="",G267=""),"",IF(F267="G",VLOOKUP(G267,'Tab 4+5 DüV+Abfuhr_G'!A:E,5,FALSE),IF(F267="A",VLOOKUP(G267,'Tab 2+3 DüV_A'!A:L,5,FALSE),VLOOKUP(G267,'H&amp;G LfL'!B:U,11,FALSE))))</f>
        <v/>
      </c>
      <c r="V267" s="349"/>
      <c r="W267" s="245"/>
      <c r="X267" s="343" t="str">
        <f t="shared" si="48"/>
        <v/>
      </c>
      <c r="Y267" s="536"/>
      <c r="Z267" s="481" t="str">
        <f>IF(OR(F267="",G267=""),"",IF(OR(F267="A",F267="HG",Y267=""),"0",-VLOOKUP(Y267,'Tab 4+5 DüV+Abfuhr_G'!A:N,6,FALSE)))</f>
        <v/>
      </c>
      <c r="AA267" s="305"/>
      <c r="AB267" s="304" t="str">
        <f t="shared" si="49"/>
        <v/>
      </c>
      <c r="AC267" s="305"/>
      <c r="AD267" s="481" t="str">
        <f>IF(OR(F267="",G267=""),"",IF(OR(AC267="nein",AC267="",Z267="",AA267="ja",Y267="",F267="A",F267="HG",Y267=""),"0",VLOOKUP(Y267,'Tab 4+5 DüV+Abfuhr_G'!A:G,7,FALSE)))</f>
        <v/>
      </c>
      <c r="AE267" s="541"/>
      <c r="AF267" s="472" t="str">
        <f>IF(OR(F267="",G267=""),"",IF(OR(F267="",G267="",AE267=""),0,IF(AND(F267="G",Y267=""),-VLOOKUP(AE267,'Tab 7 DüV_A-VF'!A:B,2,FALSE),IF(OR(F267="A",F267="HG"),-VLOOKUP(AE267,'Tab 7 DüV_A-VF'!A:B,2,FALSE),0))))</f>
        <v/>
      </c>
      <c r="AG267" s="538"/>
      <c r="AH267" s="475" t="str">
        <f>IF(OR(F267="",G267=""),"",IF(OR(F267="",G267="",AG267=""),0,IF(AND(F267="G",Y267=""),-VLOOKUP(AG267,'Tab 7 DüV_A-ZF'!A:B,2,FALSE),IF(OR(F267="A",F267="HG"),-VLOOKUP(AG267,'Tab 7 DüV_A-ZF'!A:B,2,FALSE),0))))</f>
        <v/>
      </c>
      <c r="AI267" s="348" t="str">
        <f>IF(OR(F267="",G267=""),"",IF('N-Abschlag org. Düngung'!AJ267="",0,'N-Abschlag org. Düngung'!AJ267))</f>
        <v/>
      </c>
      <c r="AJ267" s="329" t="str">
        <f t="shared" si="50"/>
        <v/>
      </c>
      <c r="AK267" s="409" t="str">
        <f t="shared" si="51"/>
        <v/>
      </c>
      <c r="AL267" s="927" t="str">
        <f t="shared" si="52"/>
        <v/>
      </c>
      <c r="AM267" s="237"/>
      <c r="AN267" s="539" t="str">
        <f t="shared" si="53"/>
        <v/>
      </c>
      <c r="AO267" s="276"/>
      <c r="AP267" s="316"/>
      <c r="AQ267" s="316"/>
      <c r="AR267" s="234"/>
      <c r="AS267" s="234"/>
      <c r="AT267" s="234"/>
      <c r="AU267" s="234"/>
      <c r="AW267" s="235"/>
      <c r="BF267" s="235"/>
      <c r="BN267" s="235"/>
    </row>
    <row r="268" spans="1:66" s="145" customFormat="1">
      <c r="A268" s="283"/>
      <c r="B268" s="216"/>
      <c r="C268" s="287" t="str">
        <f>IF(B268="","",VLOOKUP(B268,Schlagliste!B:D,2,FALSE))</f>
        <v/>
      </c>
      <c r="D268" s="286" t="str">
        <f>IF(B268="","",VLOOKUP(B268,Schlagliste!B:D,3,FALSE))</f>
        <v/>
      </c>
      <c r="E268" s="501" t="str">
        <f>IF(B268="","",VLOOKUP(B268,Schlagliste!B:E,4,FALSE))</f>
        <v/>
      </c>
      <c r="F268" s="236"/>
      <c r="G268" s="217"/>
      <c r="H268" s="477" t="str">
        <f>IF(OR(G268="",F268=""),"",IF(AND(C268="ja",LEFT(G268,5)="ZF n."),0,(IF(F268="G",VLOOKUP(G268,'Tab 4+5 DüV+Abfuhr_G'!A:C,3,FALSE),IF(F268="A",VLOOKUP(G268,'Tab 2+3 DüV_A'!A:C,3,FALSE),VLOOKUP(G268,'H&amp;G LfL'!B:U,9,FALSE))))))</f>
        <v/>
      </c>
      <c r="I268" s="243" t="str">
        <f>IF(OR(F268="",G268=""),"",IF(F268="G",VLOOKUP(G268,'Tab 4+5 DüV+Abfuhr_G'!A:D,4,FALSE),IF(F268="A",VLOOKUP(G268,'Tab 2+3 DüV_A'!A:D,4,FALSE),VLOOKUP(G268,'H&amp;G LfL'!B:U,10,FALSE))))</f>
        <v/>
      </c>
      <c r="J268" s="341" t="str">
        <f>IF(OR(F268="",G268=""),"",IF(F268="G",VLOOKUP(G268,'Tab 4+5 DüV+Abfuhr_G'!A:B,2,FALSE),IF(F268="A",VLOOKUP(G268,'Tab 2+3 DüV_A'!A:B,2,FALSE),VLOOKUP(G268,'H&amp;G LfL'!B:X,2,FALSE))))</f>
        <v/>
      </c>
      <c r="K268" s="237"/>
      <c r="L268" s="918" t="str">
        <f t="shared" si="45"/>
        <v/>
      </c>
      <c r="M268" s="919" t="str">
        <f t="shared" si="46"/>
        <v/>
      </c>
      <c r="N268" s="919" t="str">
        <f>IF(OR(F268="",G268=""),"",IF(OR(F268="G",F268="HG"),"",IF(F268="A",VLOOKUP(G268,'Tab 2+3 DüV_A'!A:H,6,FALSE),VLOOKUP(G268,'H&amp;G LfL'!B:U,13,FALSE))))</f>
        <v/>
      </c>
      <c r="O268" s="919" t="str">
        <f>IF(OR(F268="",G268=""),"",IF(F268="G",VLOOKUP(G268,'Tab 4+5 DüV+Abfuhr_G'!A:J,8,FALSE),IF(F268="HG",VLOOKUP(G268,'H&amp;G LfL'!B:U,14,FALSE),"")))</f>
        <v/>
      </c>
      <c r="P268" s="919" t="str">
        <f>IF(OR(F268="",G268=""),"",IF(F268="G",VLOOKUP(G268,'Tab 4+5 DüV+Abfuhr_G'!A:J,9,FALSE),IF(F268="A",VLOOKUP(G268,'Tab 2+3 DüV_A'!A:H,7,FALSE),VLOOKUP(G268,'H&amp;G LfL'!B:U,15,FALSE))))</f>
        <v/>
      </c>
      <c r="Q268" s="921" t="str">
        <f>IF(OR(F268="",G268=""),"",IF(F268="G",VLOOKUP(G268,'Tab 4+5 DüV+Abfuhr_G'!A:J,10,FALSE),IF(F268="A",VLOOKUP(G268,'Tab 2+3 DüV_A'!A:H,8,FALSE),VLOOKUP(G268,'H&amp;G LfL'!B:U,16,FALSE))))</f>
        <v/>
      </c>
      <c r="R268" s="382" t="str">
        <f t="shared" si="47"/>
        <v/>
      </c>
      <c r="S268" s="342"/>
      <c r="T268" s="472" t="str">
        <f>IF(OR(F268="",G268=""),"",IF(OR(S268="",S268="nein",F268="A",F268="HG"),"0",VLOOKUP(S268,Verfrühung!A:B,2,FALSE)))</f>
        <v/>
      </c>
      <c r="U268" s="473" t="str">
        <f>IF(OR(F268="",G268=""),"",IF(F268="G",VLOOKUP(G268,'Tab 4+5 DüV+Abfuhr_G'!A:E,5,FALSE),IF(F268="A",VLOOKUP(G268,'Tab 2+3 DüV_A'!A:L,5,FALSE),VLOOKUP(G268,'H&amp;G LfL'!B:U,11,FALSE))))</f>
        <v/>
      </c>
      <c r="V268" s="349"/>
      <c r="W268" s="245"/>
      <c r="X268" s="343" t="str">
        <f t="shared" si="48"/>
        <v/>
      </c>
      <c r="Y268" s="536"/>
      <c r="Z268" s="481" t="str">
        <f>IF(OR(F268="",G268=""),"",IF(OR(F268="A",F268="HG",Y268=""),"0",-VLOOKUP(Y268,'Tab 4+5 DüV+Abfuhr_G'!A:N,6,FALSE)))</f>
        <v/>
      </c>
      <c r="AA268" s="305"/>
      <c r="AB268" s="304" t="str">
        <f t="shared" si="49"/>
        <v/>
      </c>
      <c r="AC268" s="305"/>
      <c r="AD268" s="481" t="str">
        <f>IF(OR(F268="",G268=""),"",IF(OR(AC268="nein",AC268="",Z268="",AA268="ja",Y268="",F268="A",F268="HG",Y268=""),"0",VLOOKUP(Y268,'Tab 4+5 DüV+Abfuhr_G'!A:G,7,FALSE)))</f>
        <v/>
      </c>
      <c r="AE268" s="541"/>
      <c r="AF268" s="472" t="str">
        <f>IF(OR(F268="",G268=""),"",IF(OR(F268="",G268="",AE268=""),0,IF(AND(F268="G",Y268=""),-VLOOKUP(AE268,'Tab 7 DüV_A-VF'!A:B,2,FALSE),IF(OR(F268="A",F268="HG"),-VLOOKUP(AE268,'Tab 7 DüV_A-VF'!A:B,2,FALSE),0))))</f>
        <v/>
      </c>
      <c r="AG268" s="538"/>
      <c r="AH268" s="475" t="str">
        <f>IF(OR(F268="",G268=""),"",IF(OR(F268="",G268="",AG268=""),0,IF(AND(F268="G",Y268=""),-VLOOKUP(AG268,'Tab 7 DüV_A-ZF'!A:B,2,FALSE),IF(OR(F268="A",F268="HG"),-VLOOKUP(AG268,'Tab 7 DüV_A-ZF'!A:B,2,FALSE),0))))</f>
        <v/>
      </c>
      <c r="AI268" s="348" t="str">
        <f>IF(OR(F268="",G268=""),"",IF('N-Abschlag org. Düngung'!AJ268="",0,'N-Abschlag org. Düngung'!AJ268))</f>
        <v/>
      </c>
      <c r="AJ268" s="329" t="str">
        <f t="shared" si="50"/>
        <v/>
      </c>
      <c r="AK268" s="409" t="str">
        <f t="shared" si="51"/>
        <v/>
      </c>
      <c r="AL268" s="927" t="str">
        <f t="shared" si="52"/>
        <v/>
      </c>
      <c r="AM268" s="237"/>
      <c r="AN268" s="539" t="str">
        <f t="shared" si="53"/>
        <v/>
      </c>
      <c r="AO268" s="276"/>
      <c r="AP268" s="316"/>
      <c r="AQ268" s="316"/>
      <c r="AR268" s="234"/>
      <c r="AS268" s="234"/>
      <c r="AT268" s="234"/>
      <c r="AU268" s="234"/>
      <c r="AW268" s="235"/>
      <c r="BF268" s="235"/>
      <c r="BN268" s="235"/>
    </row>
    <row r="269" spans="1:66" s="145" customFormat="1">
      <c r="A269" s="283"/>
      <c r="B269" s="216"/>
      <c r="C269" s="287" t="str">
        <f>IF(B269="","",VLOOKUP(B269,Schlagliste!B:D,2,FALSE))</f>
        <v/>
      </c>
      <c r="D269" s="286" t="str">
        <f>IF(B269="","",VLOOKUP(B269,Schlagliste!B:D,3,FALSE))</f>
        <v/>
      </c>
      <c r="E269" s="501" t="str">
        <f>IF(B269="","",VLOOKUP(B269,Schlagliste!B:E,4,FALSE))</f>
        <v/>
      </c>
      <c r="F269" s="236"/>
      <c r="G269" s="217"/>
      <c r="H269" s="477" t="str">
        <f>IF(OR(G269="",F269=""),"",IF(AND(C269="ja",LEFT(G269,5)="ZF n."),0,(IF(F269="G",VLOOKUP(G269,'Tab 4+5 DüV+Abfuhr_G'!A:C,3,FALSE),IF(F269="A",VLOOKUP(G269,'Tab 2+3 DüV_A'!A:C,3,FALSE),VLOOKUP(G269,'H&amp;G LfL'!B:U,9,FALSE))))))</f>
        <v/>
      </c>
      <c r="I269" s="243" t="str">
        <f>IF(OR(F269="",G269=""),"",IF(F269="G",VLOOKUP(G269,'Tab 4+5 DüV+Abfuhr_G'!A:D,4,FALSE),IF(F269="A",VLOOKUP(G269,'Tab 2+3 DüV_A'!A:D,4,FALSE),VLOOKUP(G269,'H&amp;G LfL'!B:U,10,FALSE))))</f>
        <v/>
      </c>
      <c r="J269" s="341" t="str">
        <f>IF(OR(F269="",G269=""),"",IF(F269="G",VLOOKUP(G269,'Tab 4+5 DüV+Abfuhr_G'!A:B,2,FALSE),IF(F269="A",VLOOKUP(G269,'Tab 2+3 DüV_A'!A:B,2,FALSE),VLOOKUP(G269,'H&amp;G LfL'!B:X,2,FALSE))))</f>
        <v/>
      </c>
      <c r="K269" s="237"/>
      <c r="L269" s="918" t="str">
        <f t="shared" si="45"/>
        <v/>
      </c>
      <c r="M269" s="919" t="str">
        <f t="shared" si="46"/>
        <v/>
      </c>
      <c r="N269" s="919" t="str">
        <f>IF(OR(F269="",G269=""),"",IF(OR(F269="G",F269="HG"),"",IF(F269="A",VLOOKUP(G269,'Tab 2+3 DüV_A'!A:H,6,FALSE),VLOOKUP(G269,'H&amp;G LfL'!B:U,13,FALSE))))</f>
        <v/>
      </c>
      <c r="O269" s="919" t="str">
        <f>IF(OR(F269="",G269=""),"",IF(F269="G",VLOOKUP(G269,'Tab 4+5 DüV+Abfuhr_G'!A:J,8,FALSE),IF(F269="HG",VLOOKUP(G269,'H&amp;G LfL'!B:U,14,FALSE),"")))</f>
        <v/>
      </c>
      <c r="P269" s="919" t="str">
        <f>IF(OR(F269="",G269=""),"",IF(F269="G",VLOOKUP(G269,'Tab 4+5 DüV+Abfuhr_G'!A:J,9,FALSE),IF(F269="A",VLOOKUP(G269,'Tab 2+3 DüV_A'!A:H,7,FALSE),VLOOKUP(G269,'H&amp;G LfL'!B:U,15,FALSE))))</f>
        <v/>
      </c>
      <c r="Q269" s="921" t="str">
        <f>IF(OR(F269="",G269=""),"",IF(F269="G",VLOOKUP(G269,'Tab 4+5 DüV+Abfuhr_G'!A:J,10,FALSE),IF(F269="A",VLOOKUP(G269,'Tab 2+3 DüV_A'!A:H,8,FALSE),VLOOKUP(G269,'H&amp;G LfL'!B:U,16,FALSE))))</f>
        <v/>
      </c>
      <c r="R269" s="382" t="str">
        <f t="shared" si="47"/>
        <v/>
      </c>
      <c r="S269" s="342"/>
      <c r="T269" s="472" t="str">
        <f>IF(OR(F269="",G269=""),"",IF(OR(S269="",S269="nein",F269="A",F269="HG"),"0",VLOOKUP(S269,Verfrühung!A:B,2,FALSE)))</f>
        <v/>
      </c>
      <c r="U269" s="473" t="str">
        <f>IF(OR(F269="",G269=""),"",IF(F269="G",VLOOKUP(G269,'Tab 4+5 DüV+Abfuhr_G'!A:E,5,FALSE),IF(F269="A",VLOOKUP(G269,'Tab 2+3 DüV_A'!A:L,5,FALSE),VLOOKUP(G269,'H&amp;G LfL'!B:U,11,FALSE))))</f>
        <v/>
      </c>
      <c r="V269" s="349"/>
      <c r="W269" s="245"/>
      <c r="X269" s="343" t="str">
        <f t="shared" si="48"/>
        <v/>
      </c>
      <c r="Y269" s="536"/>
      <c r="Z269" s="481" t="str">
        <f>IF(OR(F269="",G269=""),"",IF(OR(F269="A",F269="HG",Y269=""),"0",-VLOOKUP(Y269,'Tab 4+5 DüV+Abfuhr_G'!A:N,6,FALSE)))</f>
        <v/>
      </c>
      <c r="AA269" s="305"/>
      <c r="AB269" s="304" t="str">
        <f t="shared" si="49"/>
        <v/>
      </c>
      <c r="AC269" s="305"/>
      <c r="AD269" s="481" t="str">
        <f>IF(OR(F269="",G269=""),"",IF(OR(AC269="nein",AC269="",Z269="",AA269="ja",Y269="",F269="A",F269="HG",Y269=""),"0",VLOOKUP(Y269,'Tab 4+5 DüV+Abfuhr_G'!A:G,7,FALSE)))</f>
        <v/>
      </c>
      <c r="AE269" s="541"/>
      <c r="AF269" s="472" t="str">
        <f>IF(OR(F269="",G269=""),"",IF(OR(F269="",G269="",AE269=""),0,IF(AND(F269="G",Y269=""),-VLOOKUP(AE269,'Tab 7 DüV_A-VF'!A:B,2,FALSE),IF(OR(F269="A",F269="HG"),-VLOOKUP(AE269,'Tab 7 DüV_A-VF'!A:B,2,FALSE),0))))</f>
        <v/>
      </c>
      <c r="AG269" s="538"/>
      <c r="AH269" s="475" t="str">
        <f>IF(OR(F269="",G269=""),"",IF(OR(F269="",G269="",AG269=""),0,IF(AND(F269="G",Y269=""),-VLOOKUP(AG269,'Tab 7 DüV_A-ZF'!A:B,2,FALSE),IF(OR(F269="A",F269="HG"),-VLOOKUP(AG269,'Tab 7 DüV_A-ZF'!A:B,2,FALSE),0))))</f>
        <v/>
      </c>
      <c r="AI269" s="348" t="str">
        <f>IF(OR(F269="",G269=""),"",IF('N-Abschlag org. Düngung'!AJ269="",0,'N-Abschlag org. Düngung'!AJ269))</f>
        <v/>
      </c>
      <c r="AJ269" s="329" t="str">
        <f t="shared" si="50"/>
        <v/>
      </c>
      <c r="AK269" s="409" t="str">
        <f t="shared" si="51"/>
        <v/>
      </c>
      <c r="AL269" s="927" t="str">
        <f t="shared" si="52"/>
        <v/>
      </c>
      <c r="AM269" s="237"/>
      <c r="AN269" s="539" t="str">
        <f t="shared" si="53"/>
        <v/>
      </c>
      <c r="AO269" s="276"/>
      <c r="AP269" s="316"/>
      <c r="AQ269" s="316"/>
      <c r="AR269" s="234"/>
      <c r="AS269" s="234"/>
      <c r="AT269" s="234"/>
      <c r="AU269" s="234"/>
      <c r="AW269" s="235"/>
      <c r="BF269" s="235"/>
      <c r="BN269" s="235"/>
    </row>
    <row r="270" spans="1:66" s="145" customFormat="1">
      <c r="A270" s="283"/>
      <c r="B270" s="216"/>
      <c r="C270" s="287" t="str">
        <f>IF(B270="","",VLOOKUP(B270,Schlagliste!B:D,2,FALSE))</f>
        <v/>
      </c>
      <c r="D270" s="286" t="str">
        <f>IF(B270="","",VLOOKUP(B270,Schlagliste!B:D,3,FALSE))</f>
        <v/>
      </c>
      <c r="E270" s="501" t="str">
        <f>IF(B270="","",VLOOKUP(B270,Schlagliste!B:E,4,FALSE))</f>
        <v/>
      </c>
      <c r="F270" s="236"/>
      <c r="G270" s="217"/>
      <c r="H270" s="477" t="str">
        <f>IF(OR(G270="",F270=""),"",IF(AND(C270="ja",LEFT(G270,5)="ZF n."),0,(IF(F270="G",VLOOKUP(G270,'Tab 4+5 DüV+Abfuhr_G'!A:C,3,FALSE),IF(F270="A",VLOOKUP(G270,'Tab 2+3 DüV_A'!A:C,3,FALSE),VLOOKUP(G270,'H&amp;G LfL'!B:U,9,FALSE))))))</f>
        <v/>
      </c>
      <c r="I270" s="243" t="str">
        <f>IF(OR(F270="",G270=""),"",IF(F270="G",VLOOKUP(G270,'Tab 4+5 DüV+Abfuhr_G'!A:D,4,FALSE),IF(F270="A",VLOOKUP(G270,'Tab 2+3 DüV_A'!A:D,4,FALSE),VLOOKUP(G270,'H&amp;G LfL'!B:U,10,FALSE))))</f>
        <v/>
      </c>
      <c r="J270" s="341" t="str">
        <f>IF(OR(F270="",G270=""),"",IF(F270="G",VLOOKUP(G270,'Tab 4+5 DüV+Abfuhr_G'!A:B,2,FALSE),IF(F270="A",VLOOKUP(G270,'Tab 2+3 DüV_A'!A:B,2,FALSE),VLOOKUP(G270,'H&amp;G LfL'!B:X,2,FALSE))))</f>
        <v/>
      </c>
      <c r="K270" s="237"/>
      <c r="L270" s="918" t="str">
        <f t="shared" si="45"/>
        <v/>
      </c>
      <c r="M270" s="919" t="str">
        <f t="shared" si="46"/>
        <v/>
      </c>
      <c r="N270" s="919" t="str">
        <f>IF(OR(F270="",G270=""),"",IF(OR(F270="G",F270="HG"),"",IF(F270="A",VLOOKUP(G270,'Tab 2+3 DüV_A'!A:H,6,FALSE),VLOOKUP(G270,'H&amp;G LfL'!B:U,13,FALSE))))</f>
        <v/>
      </c>
      <c r="O270" s="919" t="str">
        <f>IF(OR(F270="",G270=""),"",IF(F270="G",VLOOKUP(G270,'Tab 4+5 DüV+Abfuhr_G'!A:J,8,FALSE),IF(F270="HG",VLOOKUP(G270,'H&amp;G LfL'!B:U,14,FALSE),"")))</f>
        <v/>
      </c>
      <c r="P270" s="919" t="str">
        <f>IF(OR(F270="",G270=""),"",IF(F270="G",VLOOKUP(G270,'Tab 4+5 DüV+Abfuhr_G'!A:J,9,FALSE),IF(F270="A",VLOOKUP(G270,'Tab 2+3 DüV_A'!A:H,7,FALSE),VLOOKUP(G270,'H&amp;G LfL'!B:U,15,FALSE))))</f>
        <v/>
      </c>
      <c r="Q270" s="921" t="str">
        <f>IF(OR(F270="",G270=""),"",IF(F270="G",VLOOKUP(G270,'Tab 4+5 DüV+Abfuhr_G'!A:J,10,FALSE),IF(F270="A",VLOOKUP(G270,'Tab 2+3 DüV_A'!A:H,8,FALSE),VLOOKUP(G270,'H&amp;G LfL'!B:U,16,FALSE))))</f>
        <v/>
      </c>
      <c r="R270" s="382" t="str">
        <f t="shared" si="47"/>
        <v/>
      </c>
      <c r="S270" s="342"/>
      <c r="T270" s="472" t="str">
        <f>IF(OR(F270="",G270=""),"",IF(OR(S270="",S270="nein",F270="A",F270="HG"),"0",VLOOKUP(S270,Verfrühung!A:B,2,FALSE)))</f>
        <v/>
      </c>
      <c r="U270" s="473" t="str">
        <f>IF(OR(F270="",G270=""),"",IF(F270="G",VLOOKUP(G270,'Tab 4+5 DüV+Abfuhr_G'!A:E,5,FALSE),IF(F270="A",VLOOKUP(G270,'Tab 2+3 DüV_A'!A:L,5,FALSE),VLOOKUP(G270,'H&amp;G LfL'!B:U,11,FALSE))))</f>
        <v/>
      </c>
      <c r="V270" s="349"/>
      <c r="W270" s="245"/>
      <c r="X270" s="343" t="str">
        <f t="shared" si="48"/>
        <v/>
      </c>
      <c r="Y270" s="536"/>
      <c r="Z270" s="481" t="str">
        <f>IF(OR(F270="",G270=""),"",IF(OR(F270="A",F270="HG",Y270=""),"0",-VLOOKUP(Y270,'Tab 4+5 DüV+Abfuhr_G'!A:N,6,FALSE)))</f>
        <v/>
      </c>
      <c r="AA270" s="305"/>
      <c r="AB270" s="304" t="str">
        <f t="shared" si="49"/>
        <v/>
      </c>
      <c r="AC270" s="305"/>
      <c r="AD270" s="481" t="str">
        <f>IF(OR(F270="",G270=""),"",IF(OR(AC270="nein",AC270="",Z270="",AA270="ja",Y270="",F270="A",F270="HG",Y270=""),"0",VLOOKUP(Y270,'Tab 4+5 DüV+Abfuhr_G'!A:G,7,FALSE)))</f>
        <v/>
      </c>
      <c r="AE270" s="541"/>
      <c r="AF270" s="472" t="str">
        <f>IF(OR(F270="",G270=""),"",IF(OR(F270="",G270="",AE270=""),0,IF(AND(F270="G",Y270=""),-VLOOKUP(AE270,'Tab 7 DüV_A-VF'!A:B,2,FALSE),IF(OR(F270="A",F270="HG"),-VLOOKUP(AE270,'Tab 7 DüV_A-VF'!A:B,2,FALSE),0))))</f>
        <v/>
      </c>
      <c r="AG270" s="538"/>
      <c r="AH270" s="475" t="str">
        <f>IF(OR(F270="",G270=""),"",IF(OR(F270="",G270="",AG270=""),0,IF(AND(F270="G",Y270=""),-VLOOKUP(AG270,'Tab 7 DüV_A-ZF'!A:B,2,FALSE),IF(OR(F270="A",F270="HG"),-VLOOKUP(AG270,'Tab 7 DüV_A-ZF'!A:B,2,FALSE),0))))</f>
        <v/>
      </c>
      <c r="AI270" s="348" t="str">
        <f>IF(OR(F270="",G270=""),"",IF('N-Abschlag org. Düngung'!AJ270="",0,'N-Abschlag org. Düngung'!AJ270))</f>
        <v/>
      </c>
      <c r="AJ270" s="329" t="str">
        <f t="shared" si="50"/>
        <v/>
      </c>
      <c r="AK270" s="409" t="str">
        <f t="shared" si="51"/>
        <v/>
      </c>
      <c r="AL270" s="927" t="str">
        <f t="shared" si="52"/>
        <v/>
      </c>
      <c r="AM270" s="237"/>
      <c r="AN270" s="539" t="str">
        <f t="shared" si="53"/>
        <v/>
      </c>
      <c r="AO270" s="276"/>
      <c r="AP270" s="316"/>
      <c r="AQ270" s="316"/>
      <c r="AR270" s="234"/>
      <c r="AS270" s="234"/>
      <c r="AT270" s="234"/>
      <c r="AU270" s="234"/>
      <c r="AW270" s="235"/>
      <c r="BF270" s="235"/>
      <c r="BN270" s="235"/>
    </row>
    <row r="271" spans="1:66" s="145" customFormat="1">
      <c r="A271" s="283"/>
      <c r="B271" s="216"/>
      <c r="C271" s="287" t="str">
        <f>IF(B271="","",VLOOKUP(B271,Schlagliste!B:D,2,FALSE))</f>
        <v/>
      </c>
      <c r="D271" s="286" t="str">
        <f>IF(B271="","",VLOOKUP(B271,Schlagliste!B:D,3,FALSE))</f>
        <v/>
      </c>
      <c r="E271" s="501" t="str">
        <f>IF(B271="","",VLOOKUP(B271,Schlagliste!B:E,4,FALSE))</f>
        <v/>
      </c>
      <c r="F271" s="236"/>
      <c r="G271" s="217"/>
      <c r="H271" s="477" t="str">
        <f>IF(OR(G271="",F271=""),"",IF(AND(C271="ja",LEFT(G271,5)="ZF n."),0,(IF(F271="G",VLOOKUP(G271,'Tab 4+5 DüV+Abfuhr_G'!A:C,3,FALSE),IF(F271="A",VLOOKUP(G271,'Tab 2+3 DüV_A'!A:C,3,FALSE),VLOOKUP(G271,'H&amp;G LfL'!B:U,9,FALSE))))))</f>
        <v/>
      </c>
      <c r="I271" s="243" t="str">
        <f>IF(OR(F271="",G271=""),"",IF(F271="G",VLOOKUP(G271,'Tab 4+5 DüV+Abfuhr_G'!A:D,4,FALSE),IF(F271="A",VLOOKUP(G271,'Tab 2+3 DüV_A'!A:D,4,FALSE),VLOOKUP(G271,'H&amp;G LfL'!B:U,10,FALSE))))</f>
        <v/>
      </c>
      <c r="J271" s="341" t="str">
        <f>IF(OR(F271="",G271=""),"",IF(F271="G",VLOOKUP(G271,'Tab 4+5 DüV+Abfuhr_G'!A:B,2,FALSE),IF(F271="A",VLOOKUP(G271,'Tab 2+3 DüV_A'!A:B,2,FALSE),VLOOKUP(G271,'H&amp;G LfL'!B:X,2,FALSE))))</f>
        <v/>
      </c>
      <c r="K271" s="237"/>
      <c r="L271" s="918" t="str">
        <f t="shared" si="45"/>
        <v/>
      </c>
      <c r="M271" s="919" t="str">
        <f t="shared" si="46"/>
        <v/>
      </c>
      <c r="N271" s="919" t="str">
        <f>IF(OR(F271="",G271=""),"",IF(OR(F271="G",F271="HG"),"",IF(F271="A",VLOOKUP(G271,'Tab 2+3 DüV_A'!A:H,6,FALSE),VLOOKUP(G271,'H&amp;G LfL'!B:U,13,FALSE))))</f>
        <v/>
      </c>
      <c r="O271" s="919" t="str">
        <f>IF(OR(F271="",G271=""),"",IF(F271="G",VLOOKUP(G271,'Tab 4+5 DüV+Abfuhr_G'!A:J,8,FALSE),IF(F271="HG",VLOOKUP(G271,'H&amp;G LfL'!B:U,14,FALSE),"")))</f>
        <v/>
      </c>
      <c r="P271" s="919" t="str">
        <f>IF(OR(F271="",G271=""),"",IF(F271="G",VLOOKUP(G271,'Tab 4+5 DüV+Abfuhr_G'!A:J,9,FALSE),IF(F271="A",VLOOKUP(G271,'Tab 2+3 DüV_A'!A:H,7,FALSE),VLOOKUP(G271,'H&amp;G LfL'!B:U,15,FALSE))))</f>
        <v/>
      </c>
      <c r="Q271" s="921" t="str">
        <f>IF(OR(F271="",G271=""),"",IF(F271="G",VLOOKUP(G271,'Tab 4+5 DüV+Abfuhr_G'!A:J,10,FALSE),IF(F271="A",VLOOKUP(G271,'Tab 2+3 DüV_A'!A:H,8,FALSE),VLOOKUP(G271,'H&amp;G LfL'!B:U,16,FALSE))))</f>
        <v/>
      </c>
      <c r="R271" s="382" t="str">
        <f t="shared" si="47"/>
        <v/>
      </c>
      <c r="S271" s="342"/>
      <c r="T271" s="472" t="str">
        <f>IF(OR(F271="",G271=""),"",IF(OR(S271="",S271="nein",F271="A",F271="HG"),"0",VLOOKUP(S271,Verfrühung!A:B,2,FALSE)))</f>
        <v/>
      </c>
      <c r="U271" s="473" t="str">
        <f>IF(OR(F271="",G271=""),"",IF(F271="G",VLOOKUP(G271,'Tab 4+5 DüV+Abfuhr_G'!A:E,5,FALSE),IF(F271="A",VLOOKUP(G271,'Tab 2+3 DüV_A'!A:L,5,FALSE),VLOOKUP(G271,'H&amp;G LfL'!B:U,11,FALSE))))</f>
        <v/>
      </c>
      <c r="V271" s="349"/>
      <c r="W271" s="245"/>
      <c r="X271" s="343" t="str">
        <f t="shared" si="48"/>
        <v/>
      </c>
      <c r="Y271" s="536"/>
      <c r="Z271" s="481" t="str">
        <f>IF(OR(F271="",G271=""),"",IF(OR(F271="A",F271="HG",Y271=""),"0",-VLOOKUP(Y271,'Tab 4+5 DüV+Abfuhr_G'!A:N,6,FALSE)))</f>
        <v/>
      </c>
      <c r="AA271" s="305"/>
      <c r="AB271" s="304" t="str">
        <f t="shared" si="49"/>
        <v/>
      </c>
      <c r="AC271" s="305"/>
      <c r="AD271" s="481" t="str">
        <f>IF(OR(F271="",G271=""),"",IF(OR(AC271="nein",AC271="",Z271="",AA271="ja",Y271="",F271="A",F271="HG",Y271=""),"0",VLOOKUP(Y271,'Tab 4+5 DüV+Abfuhr_G'!A:G,7,FALSE)))</f>
        <v/>
      </c>
      <c r="AE271" s="541"/>
      <c r="AF271" s="472" t="str">
        <f>IF(OR(F271="",G271=""),"",IF(OR(F271="",G271="",AE271=""),0,IF(AND(F271="G",Y271=""),-VLOOKUP(AE271,'Tab 7 DüV_A-VF'!A:B,2,FALSE),IF(OR(F271="A",F271="HG"),-VLOOKUP(AE271,'Tab 7 DüV_A-VF'!A:B,2,FALSE),0))))</f>
        <v/>
      </c>
      <c r="AG271" s="538"/>
      <c r="AH271" s="475" t="str">
        <f>IF(OR(F271="",G271=""),"",IF(OR(F271="",G271="",AG271=""),0,IF(AND(F271="G",Y271=""),-VLOOKUP(AG271,'Tab 7 DüV_A-ZF'!A:B,2,FALSE),IF(OR(F271="A",F271="HG"),-VLOOKUP(AG271,'Tab 7 DüV_A-ZF'!A:B,2,FALSE),0))))</f>
        <v/>
      </c>
      <c r="AI271" s="348" t="str">
        <f>IF(OR(F271="",G271=""),"",IF('N-Abschlag org. Düngung'!AJ271="",0,'N-Abschlag org. Düngung'!AJ271))</f>
        <v/>
      </c>
      <c r="AJ271" s="329" t="str">
        <f t="shared" si="50"/>
        <v/>
      </c>
      <c r="AK271" s="409" t="str">
        <f t="shared" si="51"/>
        <v/>
      </c>
      <c r="AL271" s="927" t="str">
        <f t="shared" si="52"/>
        <v/>
      </c>
      <c r="AM271" s="237"/>
      <c r="AN271" s="539" t="str">
        <f t="shared" si="53"/>
        <v/>
      </c>
      <c r="AO271" s="276"/>
      <c r="AP271" s="316"/>
      <c r="AQ271" s="316"/>
      <c r="AR271" s="234"/>
      <c r="AS271" s="234"/>
      <c r="AT271" s="234"/>
      <c r="AU271" s="234"/>
      <c r="AW271" s="235"/>
      <c r="BF271" s="235"/>
      <c r="BN271" s="235"/>
    </row>
    <row r="272" spans="1:66" s="145" customFormat="1">
      <c r="A272" s="283"/>
      <c r="B272" s="216"/>
      <c r="C272" s="287" t="str">
        <f>IF(B272="","",VLOOKUP(B272,Schlagliste!B:D,2,FALSE))</f>
        <v/>
      </c>
      <c r="D272" s="286" t="str">
        <f>IF(B272="","",VLOOKUP(B272,Schlagliste!B:D,3,FALSE))</f>
        <v/>
      </c>
      <c r="E272" s="501" t="str">
        <f>IF(B272="","",VLOOKUP(B272,Schlagliste!B:E,4,FALSE))</f>
        <v/>
      </c>
      <c r="F272" s="236"/>
      <c r="G272" s="217"/>
      <c r="H272" s="477" t="str">
        <f>IF(OR(G272="",F272=""),"",IF(AND(C272="ja",LEFT(G272,5)="ZF n."),0,(IF(F272="G",VLOOKUP(G272,'Tab 4+5 DüV+Abfuhr_G'!A:C,3,FALSE),IF(F272="A",VLOOKUP(G272,'Tab 2+3 DüV_A'!A:C,3,FALSE),VLOOKUP(G272,'H&amp;G LfL'!B:U,9,FALSE))))))</f>
        <v/>
      </c>
      <c r="I272" s="243" t="str">
        <f>IF(OR(F272="",G272=""),"",IF(F272="G",VLOOKUP(G272,'Tab 4+5 DüV+Abfuhr_G'!A:D,4,FALSE),IF(F272="A",VLOOKUP(G272,'Tab 2+3 DüV_A'!A:D,4,FALSE),VLOOKUP(G272,'H&amp;G LfL'!B:U,10,FALSE))))</f>
        <v/>
      </c>
      <c r="J272" s="341" t="str">
        <f>IF(OR(F272="",G272=""),"",IF(F272="G",VLOOKUP(G272,'Tab 4+5 DüV+Abfuhr_G'!A:B,2,FALSE),IF(F272="A",VLOOKUP(G272,'Tab 2+3 DüV_A'!A:B,2,FALSE),VLOOKUP(G272,'H&amp;G LfL'!B:X,2,FALSE))))</f>
        <v/>
      </c>
      <c r="K272" s="237"/>
      <c r="L272" s="918" t="str">
        <f t="shared" si="45"/>
        <v/>
      </c>
      <c r="M272" s="919" t="str">
        <f t="shared" si="46"/>
        <v/>
      </c>
      <c r="N272" s="919" t="str">
        <f>IF(OR(F272="",G272=""),"",IF(OR(F272="G",F272="HG"),"",IF(F272="A",VLOOKUP(G272,'Tab 2+3 DüV_A'!A:H,6,FALSE),VLOOKUP(G272,'H&amp;G LfL'!B:U,13,FALSE))))</f>
        <v/>
      </c>
      <c r="O272" s="919" t="str">
        <f>IF(OR(F272="",G272=""),"",IF(F272="G",VLOOKUP(G272,'Tab 4+5 DüV+Abfuhr_G'!A:J,8,FALSE),IF(F272="HG",VLOOKUP(G272,'H&amp;G LfL'!B:U,14,FALSE),"")))</f>
        <v/>
      </c>
      <c r="P272" s="919" t="str">
        <f>IF(OR(F272="",G272=""),"",IF(F272="G",VLOOKUP(G272,'Tab 4+5 DüV+Abfuhr_G'!A:J,9,FALSE),IF(F272="A",VLOOKUP(G272,'Tab 2+3 DüV_A'!A:H,7,FALSE),VLOOKUP(G272,'H&amp;G LfL'!B:U,15,FALSE))))</f>
        <v/>
      </c>
      <c r="Q272" s="921" t="str">
        <f>IF(OR(F272="",G272=""),"",IF(F272="G",VLOOKUP(G272,'Tab 4+5 DüV+Abfuhr_G'!A:J,10,FALSE),IF(F272="A",VLOOKUP(G272,'Tab 2+3 DüV_A'!A:H,8,FALSE),VLOOKUP(G272,'H&amp;G LfL'!B:U,16,FALSE))))</f>
        <v/>
      </c>
      <c r="R272" s="382" t="str">
        <f t="shared" si="47"/>
        <v/>
      </c>
      <c r="S272" s="342"/>
      <c r="T272" s="472" t="str">
        <f>IF(OR(F272="",G272=""),"",IF(OR(S272="",S272="nein",F272="A",F272="HG"),"0",VLOOKUP(S272,Verfrühung!A:B,2,FALSE)))</f>
        <v/>
      </c>
      <c r="U272" s="473" t="str">
        <f>IF(OR(F272="",G272=""),"",IF(F272="G",VLOOKUP(G272,'Tab 4+5 DüV+Abfuhr_G'!A:E,5,FALSE),IF(F272="A",VLOOKUP(G272,'Tab 2+3 DüV_A'!A:L,5,FALSE),VLOOKUP(G272,'H&amp;G LfL'!B:U,11,FALSE))))</f>
        <v/>
      </c>
      <c r="V272" s="349"/>
      <c r="W272" s="245"/>
      <c r="X272" s="343" t="str">
        <f t="shared" si="48"/>
        <v/>
      </c>
      <c r="Y272" s="536"/>
      <c r="Z272" s="481" t="str">
        <f>IF(OR(F272="",G272=""),"",IF(OR(F272="A",F272="HG",Y272=""),"0",-VLOOKUP(Y272,'Tab 4+5 DüV+Abfuhr_G'!A:N,6,FALSE)))</f>
        <v/>
      </c>
      <c r="AA272" s="305"/>
      <c r="AB272" s="304" t="str">
        <f t="shared" si="49"/>
        <v/>
      </c>
      <c r="AC272" s="305"/>
      <c r="AD272" s="481" t="str">
        <f>IF(OR(F272="",G272=""),"",IF(OR(AC272="nein",AC272="",Z272="",AA272="ja",Y272="",F272="A",F272="HG",Y272=""),"0",VLOOKUP(Y272,'Tab 4+5 DüV+Abfuhr_G'!A:G,7,FALSE)))</f>
        <v/>
      </c>
      <c r="AE272" s="541"/>
      <c r="AF272" s="472" t="str">
        <f>IF(OR(F272="",G272=""),"",IF(OR(F272="",G272="",AE272=""),0,IF(AND(F272="G",Y272=""),-VLOOKUP(AE272,'Tab 7 DüV_A-VF'!A:B,2,FALSE),IF(OR(F272="A",F272="HG"),-VLOOKUP(AE272,'Tab 7 DüV_A-VF'!A:B,2,FALSE),0))))</f>
        <v/>
      </c>
      <c r="AG272" s="538"/>
      <c r="AH272" s="475" t="str">
        <f>IF(OR(F272="",G272=""),"",IF(OR(F272="",G272="",AG272=""),0,IF(AND(F272="G",Y272=""),-VLOOKUP(AG272,'Tab 7 DüV_A-ZF'!A:B,2,FALSE),IF(OR(F272="A",F272="HG"),-VLOOKUP(AG272,'Tab 7 DüV_A-ZF'!A:B,2,FALSE),0))))</f>
        <v/>
      </c>
      <c r="AI272" s="348" t="str">
        <f>IF(OR(F272="",G272=""),"",IF('N-Abschlag org. Düngung'!AJ272="",0,'N-Abschlag org. Düngung'!AJ272))</f>
        <v/>
      </c>
      <c r="AJ272" s="329" t="str">
        <f t="shared" si="50"/>
        <v/>
      </c>
      <c r="AK272" s="409" t="str">
        <f t="shared" si="51"/>
        <v/>
      </c>
      <c r="AL272" s="927" t="str">
        <f t="shared" si="52"/>
        <v/>
      </c>
      <c r="AM272" s="237"/>
      <c r="AN272" s="539" t="str">
        <f t="shared" si="53"/>
        <v/>
      </c>
      <c r="AO272" s="276"/>
      <c r="AP272" s="316"/>
      <c r="AQ272" s="316"/>
      <c r="AR272" s="234"/>
      <c r="AS272" s="234"/>
      <c r="AT272" s="234"/>
      <c r="AU272" s="234"/>
      <c r="AW272" s="235"/>
      <c r="BF272" s="235"/>
      <c r="BN272" s="235"/>
    </row>
    <row r="273" spans="1:66" s="145" customFormat="1">
      <c r="A273" s="283"/>
      <c r="B273" s="216"/>
      <c r="C273" s="287" t="str">
        <f>IF(B273="","",VLOOKUP(B273,Schlagliste!B:D,2,FALSE))</f>
        <v/>
      </c>
      <c r="D273" s="286" t="str">
        <f>IF(B273="","",VLOOKUP(B273,Schlagliste!B:D,3,FALSE))</f>
        <v/>
      </c>
      <c r="E273" s="501" t="str">
        <f>IF(B273="","",VLOOKUP(B273,Schlagliste!B:E,4,FALSE))</f>
        <v/>
      </c>
      <c r="F273" s="236"/>
      <c r="G273" s="217"/>
      <c r="H273" s="477" t="str">
        <f>IF(OR(G273="",F273=""),"",IF(AND(C273="ja",LEFT(G273,5)="ZF n."),0,(IF(F273="G",VLOOKUP(G273,'Tab 4+5 DüV+Abfuhr_G'!A:C,3,FALSE),IF(F273="A",VLOOKUP(G273,'Tab 2+3 DüV_A'!A:C,3,FALSE),VLOOKUP(G273,'H&amp;G LfL'!B:U,9,FALSE))))))</f>
        <v/>
      </c>
      <c r="I273" s="243" t="str">
        <f>IF(OR(F273="",G273=""),"",IF(F273="G",VLOOKUP(G273,'Tab 4+5 DüV+Abfuhr_G'!A:D,4,FALSE),IF(F273="A",VLOOKUP(G273,'Tab 2+3 DüV_A'!A:D,4,FALSE),VLOOKUP(G273,'H&amp;G LfL'!B:U,10,FALSE))))</f>
        <v/>
      </c>
      <c r="J273" s="341" t="str">
        <f>IF(OR(F273="",G273=""),"",IF(F273="G",VLOOKUP(G273,'Tab 4+5 DüV+Abfuhr_G'!A:B,2,FALSE),IF(F273="A",VLOOKUP(G273,'Tab 2+3 DüV_A'!A:B,2,FALSE),VLOOKUP(G273,'H&amp;G LfL'!B:X,2,FALSE))))</f>
        <v/>
      </c>
      <c r="K273" s="237"/>
      <c r="L273" s="918" t="str">
        <f t="shared" si="45"/>
        <v/>
      </c>
      <c r="M273" s="919" t="str">
        <f t="shared" si="46"/>
        <v/>
      </c>
      <c r="N273" s="919" t="str">
        <f>IF(OR(F273="",G273=""),"",IF(OR(F273="G",F273="HG"),"",IF(F273="A",VLOOKUP(G273,'Tab 2+3 DüV_A'!A:H,6,FALSE),VLOOKUP(G273,'H&amp;G LfL'!B:U,13,FALSE))))</f>
        <v/>
      </c>
      <c r="O273" s="919" t="str">
        <f>IF(OR(F273="",G273=""),"",IF(F273="G",VLOOKUP(G273,'Tab 4+5 DüV+Abfuhr_G'!A:J,8,FALSE),IF(F273="HG",VLOOKUP(G273,'H&amp;G LfL'!B:U,14,FALSE),"")))</f>
        <v/>
      </c>
      <c r="P273" s="919" t="str">
        <f>IF(OR(F273="",G273=""),"",IF(F273="G",VLOOKUP(G273,'Tab 4+5 DüV+Abfuhr_G'!A:J,9,FALSE),IF(F273="A",VLOOKUP(G273,'Tab 2+3 DüV_A'!A:H,7,FALSE),VLOOKUP(G273,'H&amp;G LfL'!B:U,15,FALSE))))</f>
        <v/>
      </c>
      <c r="Q273" s="921" t="str">
        <f>IF(OR(F273="",G273=""),"",IF(F273="G",VLOOKUP(G273,'Tab 4+5 DüV+Abfuhr_G'!A:J,10,FALSE),IF(F273="A",VLOOKUP(G273,'Tab 2+3 DüV_A'!A:H,8,FALSE),VLOOKUP(G273,'H&amp;G LfL'!B:U,16,FALSE))))</f>
        <v/>
      </c>
      <c r="R273" s="382" t="str">
        <f t="shared" si="47"/>
        <v/>
      </c>
      <c r="S273" s="342"/>
      <c r="T273" s="472" t="str">
        <f>IF(OR(F273="",G273=""),"",IF(OR(S273="",S273="nein",F273="A",F273="HG"),"0",VLOOKUP(S273,Verfrühung!A:B,2,FALSE)))</f>
        <v/>
      </c>
      <c r="U273" s="473" t="str">
        <f>IF(OR(F273="",G273=""),"",IF(F273="G",VLOOKUP(G273,'Tab 4+5 DüV+Abfuhr_G'!A:E,5,FALSE),IF(F273="A",VLOOKUP(G273,'Tab 2+3 DüV_A'!A:L,5,FALSE),VLOOKUP(G273,'H&amp;G LfL'!B:U,11,FALSE))))</f>
        <v/>
      </c>
      <c r="V273" s="349"/>
      <c r="W273" s="245"/>
      <c r="X273" s="343" t="str">
        <f t="shared" si="48"/>
        <v/>
      </c>
      <c r="Y273" s="536"/>
      <c r="Z273" s="481" t="str">
        <f>IF(OR(F273="",G273=""),"",IF(OR(F273="A",F273="HG",Y273=""),"0",-VLOOKUP(Y273,'Tab 4+5 DüV+Abfuhr_G'!A:N,6,FALSE)))</f>
        <v/>
      </c>
      <c r="AA273" s="305"/>
      <c r="AB273" s="304" t="str">
        <f t="shared" si="49"/>
        <v/>
      </c>
      <c r="AC273" s="305"/>
      <c r="AD273" s="481" t="str">
        <f>IF(OR(F273="",G273=""),"",IF(OR(AC273="nein",AC273="",Z273="",AA273="ja",Y273="",F273="A",F273="HG",Y273=""),"0",VLOOKUP(Y273,'Tab 4+5 DüV+Abfuhr_G'!A:G,7,FALSE)))</f>
        <v/>
      </c>
      <c r="AE273" s="541"/>
      <c r="AF273" s="472" t="str">
        <f>IF(OR(F273="",G273=""),"",IF(OR(F273="",G273="",AE273=""),0,IF(AND(F273="G",Y273=""),-VLOOKUP(AE273,'Tab 7 DüV_A-VF'!A:B,2,FALSE),IF(OR(F273="A",F273="HG"),-VLOOKUP(AE273,'Tab 7 DüV_A-VF'!A:B,2,FALSE),0))))</f>
        <v/>
      </c>
      <c r="AG273" s="538"/>
      <c r="AH273" s="475" t="str">
        <f>IF(OR(F273="",G273=""),"",IF(OR(F273="",G273="",AG273=""),0,IF(AND(F273="G",Y273=""),-VLOOKUP(AG273,'Tab 7 DüV_A-ZF'!A:B,2,FALSE),IF(OR(F273="A",F273="HG"),-VLOOKUP(AG273,'Tab 7 DüV_A-ZF'!A:B,2,FALSE),0))))</f>
        <v/>
      </c>
      <c r="AI273" s="348" t="str">
        <f>IF(OR(F273="",G273=""),"",IF('N-Abschlag org. Düngung'!AJ273="",0,'N-Abschlag org. Düngung'!AJ273))</f>
        <v/>
      </c>
      <c r="AJ273" s="329" t="str">
        <f t="shared" si="50"/>
        <v/>
      </c>
      <c r="AK273" s="409" t="str">
        <f t="shared" si="51"/>
        <v/>
      </c>
      <c r="AL273" s="927" t="str">
        <f t="shared" si="52"/>
        <v/>
      </c>
      <c r="AM273" s="237"/>
      <c r="AN273" s="539" t="str">
        <f t="shared" si="53"/>
        <v/>
      </c>
      <c r="AO273" s="276"/>
      <c r="AP273" s="316"/>
      <c r="AQ273" s="316"/>
      <c r="AR273" s="234"/>
      <c r="AS273" s="234"/>
      <c r="AT273" s="234"/>
      <c r="AU273" s="234"/>
      <c r="AW273" s="235"/>
      <c r="BF273" s="235"/>
      <c r="BN273" s="235"/>
    </row>
    <row r="274" spans="1:66" s="145" customFormat="1">
      <c r="A274" s="283"/>
      <c r="B274" s="216"/>
      <c r="C274" s="287" t="str">
        <f>IF(B274="","",VLOOKUP(B274,Schlagliste!B:D,2,FALSE))</f>
        <v/>
      </c>
      <c r="D274" s="286" t="str">
        <f>IF(B274="","",VLOOKUP(B274,Schlagliste!B:D,3,FALSE))</f>
        <v/>
      </c>
      <c r="E274" s="501" t="str">
        <f>IF(B274="","",VLOOKUP(B274,Schlagliste!B:E,4,FALSE))</f>
        <v/>
      </c>
      <c r="F274" s="236"/>
      <c r="G274" s="217"/>
      <c r="H274" s="477" t="str">
        <f>IF(OR(G274="",F274=""),"",IF(AND(C274="ja",LEFT(G274,5)="ZF n."),0,(IF(F274="G",VLOOKUP(G274,'Tab 4+5 DüV+Abfuhr_G'!A:C,3,FALSE),IF(F274="A",VLOOKUP(G274,'Tab 2+3 DüV_A'!A:C,3,FALSE),VLOOKUP(G274,'H&amp;G LfL'!B:U,9,FALSE))))))</f>
        <v/>
      </c>
      <c r="I274" s="243" t="str">
        <f>IF(OR(F274="",G274=""),"",IF(F274="G",VLOOKUP(G274,'Tab 4+5 DüV+Abfuhr_G'!A:D,4,FALSE),IF(F274="A",VLOOKUP(G274,'Tab 2+3 DüV_A'!A:D,4,FALSE),VLOOKUP(G274,'H&amp;G LfL'!B:U,10,FALSE))))</f>
        <v/>
      </c>
      <c r="J274" s="341" t="str">
        <f>IF(OR(F274="",G274=""),"",IF(F274="G",VLOOKUP(G274,'Tab 4+5 DüV+Abfuhr_G'!A:B,2,FALSE),IF(F274="A",VLOOKUP(G274,'Tab 2+3 DüV_A'!A:B,2,FALSE),VLOOKUP(G274,'H&amp;G LfL'!B:X,2,FALSE))))</f>
        <v/>
      </c>
      <c r="K274" s="237"/>
      <c r="L274" s="918" t="str">
        <f t="shared" si="45"/>
        <v/>
      </c>
      <c r="M274" s="919" t="str">
        <f t="shared" si="46"/>
        <v/>
      </c>
      <c r="N274" s="919" t="str">
        <f>IF(OR(F274="",G274=""),"",IF(OR(F274="G",F274="HG"),"",IF(F274="A",VLOOKUP(G274,'Tab 2+3 DüV_A'!A:H,6,FALSE),VLOOKUP(G274,'H&amp;G LfL'!B:U,13,FALSE))))</f>
        <v/>
      </c>
      <c r="O274" s="919" t="str">
        <f>IF(OR(F274="",G274=""),"",IF(F274="G",VLOOKUP(G274,'Tab 4+5 DüV+Abfuhr_G'!A:J,8,FALSE),IF(F274="HG",VLOOKUP(G274,'H&amp;G LfL'!B:U,14,FALSE),"")))</f>
        <v/>
      </c>
      <c r="P274" s="919" t="str">
        <f>IF(OR(F274="",G274=""),"",IF(F274="G",VLOOKUP(G274,'Tab 4+5 DüV+Abfuhr_G'!A:J,9,FALSE),IF(F274="A",VLOOKUP(G274,'Tab 2+3 DüV_A'!A:H,7,FALSE),VLOOKUP(G274,'H&amp;G LfL'!B:U,15,FALSE))))</f>
        <v/>
      </c>
      <c r="Q274" s="921" t="str">
        <f>IF(OR(F274="",G274=""),"",IF(F274="G",VLOOKUP(G274,'Tab 4+5 DüV+Abfuhr_G'!A:J,10,FALSE),IF(F274="A",VLOOKUP(G274,'Tab 2+3 DüV_A'!A:H,8,FALSE),VLOOKUP(G274,'H&amp;G LfL'!B:U,16,FALSE))))</f>
        <v/>
      </c>
      <c r="R274" s="382" t="str">
        <f t="shared" si="47"/>
        <v/>
      </c>
      <c r="S274" s="342"/>
      <c r="T274" s="472" t="str">
        <f>IF(OR(F274="",G274=""),"",IF(OR(S274="",S274="nein",F274="A",F274="HG"),"0",VLOOKUP(S274,Verfrühung!A:B,2,FALSE)))</f>
        <v/>
      </c>
      <c r="U274" s="473" t="str">
        <f>IF(OR(F274="",G274=""),"",IF(F274="G",VLOOKUP(G274,'Tab 4+5 DüV+Abfuhr_G'!A:E,5,FALSE),IF(F274="A",VLOOKUP(G274,'Tab 2+3 DüV_A'!A:L,5,FALSE),VLOOKUP(G274,'H&amp;G LfL'!B:U,11,FALSE))))</f>
        <v/>
      </c>
      <c r="V274" s="349"/>
      <c r="W274" s="245"/>
      <c r="X274" s="343" t="str">
        <f t="shared" si="48"/>
        <v/>
      </c>
      <c r="Y274" s="536"/>
      <c r="Z274" s="481" t="str">
        <f>IF(OR(F274="",G274=""),"",IF(OR(F274="A",F274="HG",Y274=""),"0",-VLOOKUP(Y274,'Tab 4+5 DüV+Abfuhr_G'!A:N,6,FALSE)))</f>
        <v/>
      </c>
      <c r="AA274" s="305"/>
      <c r="AB274" s="304" t="str">
        <f t="shared" si="49"/>
        <v/>
      </c>
      <c r="AC274" s="305"/>
      <c r="AD274" s="481" t="str">
        <f>IF(OR(F274="",G274=""),"",IF(OR(AC274="nein",AC274="",Z274="",AA274="ja",Y274="",F274="A",F274="HG",Y274=""),"0",VLOOKUP(Y274,'Tab 4+5 DüV+Abfuhr_G'!A:G,7,FALSE)))</f>
        <v/>
      </c>
      <c r="AE274" s="541"/>
      <c r="AF274" s="472" t="str">
        <f>IF(OR(F274="",G274=""),"",IF(OR(F274="",G274="",AE274=""),0,IF(AND(F274="G",Y274=""),-VLOOKUP(AE274,'Tab 7 DüV_A-VF'!A:B,2,FALSE),IF(OR(F274="A",F274="HG"),-VLOOKUP(AE274,'Tab 7 DüV_A-VF'!A:B,2,FALSE),0))))</f>
        <v/>
      </c>
      <c r="AG274" s="538"/>
      <c r="AH274" s="475" t="str">
        <f>IF(OR(F274="",G274=""),"",IF(OR(F274="",G274="",AG274=""),0,IF(AND(F274="G",Y274=""),-VLOOKUP(AG274,'Tab 7 DüV_A-ZF'!A:B,2,FALSE),IF(OR(F274="A",F274="HG"),-VLOOKUP(AG274,'Tab 7 DüV_A-ZF'!A:B,2,FALSE),0))))</f>
        <v/>
      </c>
      <c r="AI274" s="348" t="str">
        <f>IF(OR(F274="",G274=""),"",IF('N-Abschlag org. Düngung'!AJ274="",0,'N-Abschlag org. Düngung'!AJ274))</f>
        <v/>
      </c>
      <c r="AJ274" s="329" t="str">
        <f t="shared" si="50"/>
        <v/>
      </c>
      <c r="AK274" s="409" t="str">
        <f t="shared" si="51"/>
        <v/>
      </c>
      <c r="AL274" s="927" t="str">
        <f t="shared" si="52"/>
        <v/>
      </c>
      <c r="AM274" s="237"/>
      <c r="AN274" s="539" t="str">
        <f t="shared" si="53"/>
        <v/>
      </c>
      <c r="AO274" s="276"/>
      <c r="AP274" s="316"/>
      <c r="AQ274" s="316"/>
      <c r="AR274" s="234"/>
      <c r="AS274" s="234"/>
      <c r="AT274" s="234"/>
      <c r="AU274" s="234"/>
      <c r="AW274" s="235"/>
      <c r="BF274" s="235"/>
      <c r="BN274" s="235"/>
    </row>
    <row r="275" spans="1:66" s="145" customFormat="1">
      <c r="A275" s="283"/>
      <c r="B275" s="216"/>
      <c r="C275" s="287" t="str">
        <f>IF(B275="","",VLOOKUP(B275,Schlagliste!B:D,2,FALSE))</f>
        <v/>
      </c>
      <c r="D275" s="286" t="str">
        <f>IF(B275="","",VLOOKUP(B275,Schlagliste!B:D,3,FALSE))</f>
        <v/>
      </c>
      <c r="E275" s="501" t="str">
        <f>IF(B275="","",VLOOKUP(B275,Schlagliste!B:E,4,FALSE))</f>
        <v/>
      </c>
      <c r="F275" s="236"/>
      <c r="G275" s="217"/>
      <c r="H275" s="477" t="str">
        <f>IF(OR(G275="",F275=""),"",IF(AND(C275="ja",LEFT(G275,5)="ZF n."),0,(IF(F275="G",VLOOKUP(G275,'Tab 4+5 DüV+Abfuhr_G'!A:C,3,FALSE),IF(F275="A",VLOOKUP(G275,'Tab 2+3 DüV_A'!A:C,3,FALSE),VLOOKUP(G275,'H&amp;G LfL'!B:U,9,FALSE))))))</f>
        <v/>
      </c>
      <c r="I275" s="243" t="str">
        <f>IF(OR(F275="",G275=""),"",IF(F275="G",VLOOKUP(G275,'Tab 4+5 DüV+Abfuhr_G'!A:D,4,FALSE),IF(F275="A",VLOOKUP(G275,'Tab 2+3 DüV_A'!A:D,4,FALSE),VLOOKUP(G275,'H&amp;G LfL'!B:U,10,FALSE))))</f>
        <v/>
      </c>
      <c r="J275" s="341" t="str">
        <f>IF(OR(F275="",G275=""),"",IF(F275="G",VLOOKUP(G275,'Tab 4+5 DüV+Abfuhr_G'!A:B,2,FALSE),IF(F275="A",VLOOKUP(G275,'Tab 2+3 DüV_A'!A:B,2,FALSE),VLOOKUP(G275,'H&amp;G LfL'!B:X,2,FALSE))))</f>
        <v/>
      </c>
      <c r="K275" s="237"/>
      <c r="L275" s="918" t="str">
        <f t="shared" si="45"/>
        <v/>
      </c>
      <c r="M275" s="919" t="str">
        <f t="shared" si="46"/>
        <v/>
      </c>
      <c r="N275" s="919" t="str">
        <f>IF(OR(F275="",G275=""),"",IF(OR(F275="G",F275="HG"),"",IF(F275="A",VLOOKUP(G275,'Tab 2+3 DüV_A'!A:H,6,FALSE),VLOOKUP(G275,'H&amp;G LfL'!B:U,13,FALSE))))</f>
        <v/>
      </c>
      <c r="O275" s="919" t="str">
        <f>IF(OR(F275="",G275=""),"",IF(F275="G",VLOOKUP(G275,'Tab 4+5 DüV+Abfuhr_G'!A:J,8,FALSE),IF(F275="HG",VLOOKUP(G275,'H&amp;G LfL'!B:U,14,FALSE),"")))</f>
        <v/>
      </c>
      <c r="P275" s="919" t="str">
        <f>IF(OR(F275="",G275=""),"",IF(F275="G",VLOOKUP(G275,'Tab 4+5 DüV+Abfuhr_G'!A:J,9,FALSE),IF(F275="A",VLOOKUP(G275,'Tab 2+3 DüV_A'!A:H,7,FALSE),VLOOKUP(G275,'H&amp;G LfL'!B:U,15,FALSE))))</f>
        <v/>
      </c>
      <c r="Q275" s="921" t="str">
        <f>IF(OR(F275="",G275=""),"",IF(F275="G",VLOOKUP(G275,'Tab 4+5 DüV+Abfuhr_G'!A:J,10,FALSE),IF(F275="A",VLOOKUP(G275,'Tab 2+3 DüV_A'!A:H,8,FALSE),VLOOKUP(G275,'H&amp;G LfL'!B:U,16,FALSE))))</f>
        <v/>
      </c>
      <c r="R275" s="382" t="str">
        <f t="shared" si="47"/>
        <v/>
      </c>
      <c r="S275" s="342"/>
      <c r="T275" s="472" t="str">
        <f>IF(OR(F275="",G275=""),"",IF(OR(S275="",S275="nein",F275="A",F275="HG"),"0",VLOOKUP(S275,Verfrühung!A:B,2,FALSE)))</f>
        <v/>
      </c>
      <c r="U275" s="473" t="str">
        <f>IF(OR(F275="",G275=""),"",IF(F275="G",VLOOKUP(G275,'Tab 4+5 DüV+Abfuhr_G'!A:E,5,FALSE),IF(F275="A",VLOOKUP(G275,'Tab 2+3 DüV_A'!A:L,5,FALSE),VLOOKUP(G275,'H&amp;G LfL'!B:U,11,FALSE))))</f>
        <v/>
      </c>
      <c r="V275" s="349"/>
      <c r="W275" s="245"/>
      <c r="X275" s="343" t="str">
        <f t="shared" si="48"/>
        <v/>
      </c>
      <c r="Y275" s="536"/>
      <c r="Z275" s="481" t="str">
        <f>IF(OR(F275="",G275=""),"",IF(OR(F275="A",F275="HG",Y275=""),"0",-VLOOKUP(Y275,'Tab 4+5 DüV+Abfuhr_G'!A:N,6,FALSE)))</f>
        <v/>
      </c>
      <c r="AA275" s="305"/>
      <c r="AB275" s="304" t="str">
        <f t="shared" si="49"/>
        <v/>
      </c>
      <c r="AC275" s="305"/>
      <c r="AD275" s="481" t="str">
        <f>IF(OR(F275="",G275=""),"",IF(OR(AC275="nein",AC275="",Z275="",AA275="ja",Y275="",F275="A",F275="HG",Y275=""),"0",VLOOKUP(Y275,'Tab 4+5 DüV+Abfuhr_G'!A:G,7,FALSE)))</f>
        <v/>
      </c>
      <c r="AE275" s="541"/>
      <c r="AF275" s="472" t="str">
        <f>IF(OR(F275="",G275=""),"",IF(OR(F275="",G275="",AE275=""),0,IF(AND(F275="G",Y275=""),-VLOOKUP(AE275,'Tab 7 DüV_A-VF'!A:B,2,FALSE),IF(OR(F275="A",F275="HG"),-VLOOKUP(AE275,'Tab 7 DüV_A-VF'!A:B,2,FALSE),0))))</f>
        <v/>
      </c>
      <c r="AG275" s="538"/>
      <c r="AH275" s="475" t="str">
        <f>IF(OR(F275="",G275=""),"",IF(OR(F275="",G275="",AG275=""),0,IF(AND(F275="G",Y275=""),-VLOOKUP(AG275,'Tab 7 DüV_A-ZF'!A:B,2,FALSE),IF(OR(F275="A",F275="HG"),-VLOOKUP(AG275,'Tab 7 DüV_A-ZF'!A:B,2,FALSE),0))))</f>
        <v/>
      </c>
      <c r="AI275" s="348" t="str">
        <f>IF(OR(F275="",G275=""),"",IF('N-Abschlag org. Düngung'!AJ275="",0,'N-Abschlag org. Düngung'!AJ275))</f>
        <v/>
      </c>
      <c r="AJ275" s="329" t="str">
        <f t="shared" si="50"/>
        <v/>
      </c>
      <c r="AK275" s="409" t="str">
        <f t="shared" si="51"/>
        <v/>
      </c>
      <c r="AL275" s="927" t="str">
        <f t="shared" si="52"/>
        <v/>
      </c>
      <c r="AM275" s="237"/>
      <c r="AN275" s="539" t="str">
        <f t="shared" si="53"/>
        <v/>
      </c>
      <c r="AO275" s="276"/>
      <c r="AP275" s="316"/>
      <c r="AQ275" s="316"/>
      <c r="AR275" s="234"/>
      <c r="AS275" s="234"/>
      <c r="AT275" s="234"/>
      <c r="AU275" s="234"/>
      <c r="AW275" s="235"/>
      <c r="BF275" s="235"/>
      <c r="BN275" s="235"/>
    </row>
    <row r="276" spans="1:66" s="145" customFormat="1">
      <c r="A276" s="283"/>
      <c r="B276" s="216"/>
      <c r="C276" s="287" t="str">
        <f>IF(B276="","",VLOOKUP(B276,Schlagliste!B:D,2,FALSE))</f>
        <v/>
      </c>
      <c r="D276" s="286" t="str">
        <f>IF(B276="","",VLOOKUP(B276,Schlagliste!B:D,3,FALSE))</f>
        <v/>
      </c>
      <c r="E276" s="501" t="str">
        <f>IF(B276="","",VLOOKUP(B276,Schlagliste!B:E,4,FALSE))</f>
        <v/>
      </c>
      <c r="F276" s="236"/>
      <c r="G276" s="217"/>
      <c r="H276" s="477" t="str">
        <f>IF(OR(G276="",F276=""),"",IF(AND(C276="ja",LEFT(G276,5)="ZF n."),0,(IF(F276="G",VLOOKUP(G276,'Tab 4+5 DüV+Abfuhr_G'!A:C,3,FALSE),IF(F276="A",VLOOKUP(G276,'Tab 2+3 DüV_A'!A:C,3,FALSE),VLOOKUP(G276,'H&amp;G LfL'!B:U,9,FALSE))))))</f>
        <v/>
      </c>
      <c r="I276" s="243" t="str">
        <f>IF(OR(F276="",G276=""),"",IF(F276="G",VLOOKUP(G276,'Tab 4+5 DüV+Abfuhr_G'!A:D,4,FALSE),IF(F276="A",VLOOKUP(G276,'Tab 2+3 DüV_A'!A:D,4,FALSE),VLOOKUP(G276,'H&amp;G LfL'!B:U,10,FALSE))))</f>
        <v/>
      </c>
      <c r="J276" s="341" t="str">
        <f>IF(OR(F276="",G276=""),"",IF(F276="G",VLOOKUP(G276,'Tab 4+5 DüV+Abfuhr_G'!A:B,2,FALSE),IF(F276="A",VLOOKUP(G276,'Tab 2+3 DüV_A'!A:B,2,FALSE),VLOOKUP(G276,'H&amp;G LfL'!B:X,2,FALSE))))</f>
        <v/>
      </c>
      <c r="K276" s="237"/>
      <c r="L276" s="918" t="str">
        <f t="shared" si="45"/>
        <v/>
      </c>
      <c r="M276" s="919" t="str">
        <f t="shared" si="46"/>
        <v/>
      </c>
      <c r="N276" s="919" t="str">
        <f>IF(OR(F276="",G276=""),"",IF(OR(F276="G",F276="HG"),"",IF(F276="A",VLOOKUP(G276,'Tab 2+3 DüV_A'!A:H,6,FALSE),VLOOKUP(G276,'H&amp;G LfL'!B:U,13,FALSE))))</f>
        <v/>
      </c>
      <c r="O276" s="919" t="str">
        <f>IF(OR(F276="",G276=""),"",IF(F276="G",VLOOKUP(G276,'Tab 4+5 DüV+Abfuhr_G'!A:J,8,FALSE),IF(F276="HG",VLOOKUP(G276,'H&amp;G LfL'!B:U,14,FALSE),"")))</f>
        <v/>
      </c>
      <c r="P276" s="919" t="str">
        <f>IF(OR(F276="",G276=""),"",IF(F276="G",VLOOKUP(G276,'Tab 4+5 DüV+Abfuhr_G'!A:J,9,FALSE),IF(F276="A",VLOOKUP(G276,'Tab 2+3 DüV_A'!A:H,7,FALSE),VLOOKUP(G276,'H&amp;G LfL'!B:U,15,FALSE))))</f>
        <v/>
      </c>
      <c r="Q276" s="921" t="str">
        <f>IF(OR(F276="",G276=""),"",IF(F276="G",VLOOKUP(G276,'Tab 4+5 DüV+Abfuhr_G'!A:J,10,FALSE),IF(F276="A",VLOOKUP(G276,'Tab 2+3 DüV_A'!A:H,8,FALSE),VLOOKUP(G276,'H&amp;G LfL'!B:U,16,FALSE))))</f>
        <v/>
      </c>
      <c r="R276" s="382" t="str">
        <f t="shared" si="47"/>
        <v/>
      </c>
      <c r="S276" s="342"/>
      <c r="T276" s="472" t="str">
        <f>IF(OR(F276="",G276=""),"",IF(OR(S276="",S276="nein",F276="A",F276="HG"),"0",VLOOKUP(S276,Verfrühung!A:B,2,FALSE)))</f>
        <v/>
      </c>
      <c r="U276" s="473" t="str">
        <f>IF(OR(F276="",G276=""),"",IF(F276="G",VLOOKUP(G276,'Tab 4+5 DüV+Abfuhr_G'!A:E,5,FALSE),IF(F276="A",VLOOKUP(G276,'Tab 2+3 DüV_A'!A:L,5,FALSE),VLOOKUP(G276,'H&amp;G LfL'!B:U,11,FALSE))))</f>
        <v/>
      </c>
      <c r="V276" s="349"/>
      <c r="W276" s="245"/>
      <c r="X276" s="343" t="str">
        <f t="shared" si="48"/>
        <v/>
      </c>
      <c r="Y276" s="536"/>
      <c r="Z276" s="481" t="str">
        <f>IF(OR(F276="",G276=""),"",IF(OR(F276="A",F276="HG",Y276=""),"0",-VLOOKUP(Y276,'Tab 4+5 DüV+Abfuhr_G'!A:N,6,FALSE)))</f>
        <v/>
      </c>
      <c r="AA276" s="305"/>
      <c r="AB276" s="304" t="str">
        <f t="shared" si="49"/>
        <v/>
      </c>
      <c r="AC276" s="305"/>
      <c r="AD276" s="481" t="str">
        <f>IF(OR(F276="",G276=""),"",IF(OR(AC276="nein",AC276="",Z276="",AA276="ja",Y276="",F276="A",F276="HG",Y276=""),"0",VLOOKUP(Y276,'Tab 4+5 DüV+Abfuhr_G'!A:G,7,FALSE)))</f>
        <v/>
      </c>
      <c r="AE276" s="541"/>
      <c r="AF276" s="472" t="str">
        <f>IF(OR(F276="",G276=""),"",IF(OR(F276="",G276="",AE276=""),0,IF(AND(F276="G",Y276=""),-VLOOKUP(AE276,'Tab 7 DüV_A-VF'!A:B,2,FALSE),IF(OR(F276="A",F276="HG"),-VLOOKUP(AE276,'Tab 7 DüV_A-VF'!A:B,2,FALSE),0))))</f>
        <v/>
      </c>
      <c r="AG276" s="538"/>
      <c r="AH276" s="475" t="str">
        <f>IF(OR(F276="",G276=""),"",IF(OR(F276="",G276="",AG276=""),0,IF(AND(F276="G",Y276=""),-VLOOKUP(AG276,'Tab 7 DüV_A-ZF'!A:B,2,FALSE),IF(OR(F276="A",F276="HG"),-VLOOKUP(AG276,'Tab 7 DüV_A-ZF'!A:B,2,FALSE),0))))</f>
        <v/>
      </c>
      <c r="AI276" s="348" t="str">
        <f>IF(OR(F276="",G276=""),"",IF('N-Abschlag org. Düngung'!AJ276="",0,'N-Abschlag org. Düngung'!AJ276))</f>
        <v/>
      </c>
      <c r="AJ276" s="329" t="str">
        <f t="shared" si="50"/>
        <v/>
      </c>
      <c r="AK276" s="409" t="str">
        <f t="shared" si="51"/>
        <v/>
      </c>
      <c r="AL276" s="927" t="str">
        <f t="shared" si="52"/>
        <v/>
      </c>
      <c r="AM276" s="237"/>
      <c r="AN276" s="539" t="str">
        <f t="shared" si="53"/>
        <v/>
      </c>
      <c r="AO276" s="276"/>
      <c r="AP276" s="316"/>
      <c r="AQ276" s="316"/>
      <c r="AR276" s="234"/>
      <c r="AS276" s="234"/>
      <c r="AT276" s="234"/>
      <c r="AU276" s="234"/>
      <c r="AW276" s="235"/>
      <c r="BF276" s="235"/>
      <c r="BN276" s="235"/>
    </row>
    <row r="277" spans="1:66" s="145" customFormat="1">
      <c r="A277" s="283"/>
      <c r="B277" s="216"/>
      <c r="C277" s="287" t="str">
        <f>IF(B277="","",VLOOKUP(B277,Schlagliste!B:D,2,FALSE))</f>
        <v/>
      </c>
      <c r="D277" s="286" t="str">
        <f>IF(B277="","",VLOOKUP(B277,Schlagliste!B:D,3,FALSE))</f>
        <v/>
      </c>
      <c r="E277" s="501" t="str">
        <f>IF(B277="","",VLOOKUP(B277,Schlagliste!B:E,4,FALSE))</f>
        <v/>
      </c>
      <c r="F277" s="236"/>
      <c r="G277" s="217"/>
      <c r="H277" s="477" t="str">
        <f>IF(OR(G277="",F277=""),"",IF(AND(C277="ja",LEFT(G277,5)="ZF n."),0,(IF(F277="G",VLOOKUP(G277,'Tab 4+5 DüV+Abfuhr_G'!A:C,3,FALSE),IF(F277="A",VLOOKUP(G277,'Tab 2+3 DüV_A'!A:C,3,FALSE),VLOOKUP(G277,'H&amp;G LfL'!B:U,9,FALSE))))))</f>
        <v/>
      </c>
      <c r="I277" s="243" t="str">
        <f>IF(OR(F277="",G277=""),"",IF(F277="G",VLOOKUP(G277,'Tab 4+5 DüV+Abfuhr_G'!A:D,4,FALSE),IF(F277="A",VLOOKUP(G277,'Tab 2+3 DüV_A'!A:D,4,FALSE),VLOOKUP(G277,'H&amp;G LfL'!B:U,10,FALSE))))</f>
        <v/>
      </c>
      <c r="J277" s="341" t="str">
        <f>IF(OR(F277="",G277=""),"",IF(F277="G",VLOOKUP(G277,'Tab 4+5 DüV+Abfuhr_G'!A:B,2,FALSE),IF(F277="A",VLOOKUP(G277,'Tab 2+3 DüV_A'!A:B,2,FALSE),VLOOKUP(G277,'H&amp;G LfL'!B:X,2,FALSE))))</f>
        <v/>
      </c>
      <c r="K277" s="237"/>
      <c r="L277" s="918" t="str">
        <f t="shared" si="45"/>
        <v/>
      </c>
      <c r="M277" s="919" t="str">
        <f t="shared" si="46"/>
        <v/>
      </c>
      <c r="N277" s="919" t="str">
        <f>IF(OR(F277="",G277=""),"",IF(OR(F277="G",F277="HG"),"",IF(F277="A",VLOOKUP(G277,'Tab 2+3 DüV_A'!A:H,6,FALSE),VLOOKUP(G277,'H&amp;G LfL'!B:U,13,FALSE))))</f>
        <v/>
      </c>
      <c r="O277" s="919" t="str">
        <f>IF(OR(F277="",G277=""),"",IF(F277="G",VLOOKUP(G277,'Tab 4+5 DüV+Abfuhr_G'!A:J,8,FALSE),IF(F277="HG",VLOOKUP(G277,'H&amp;G LfL'!B:U,14,FALSE),"")))</f>
        <v/>
      </c>
      <c r="P277" s="919" t="str">
        <f>IF(OR(F277="",G277=""),"",IF(F277="G",VLOOKUP(G277,'Tab 4+5 DüV+Abfuhr_G'!A:J,9,FALSE),IF(F277="A",VLOOKUP(G277,'Tab 2+3 DüV_A'!A:H,7,FALSE),VLOOKUP(G277,'H&amp;G LfL'!B:U,15,FALSE))))</f>
        <v/>
      </c>
      <c r="Q277" s="921" t="str">
        <f>IF(OR(F277="",G277=""),"",IF(F277="G",VLOOKUP(G277,'Tab 4+5 DüV+Abfuhr_G'!A:J,10,FALSE),IF(F277="A",VLOOKUP(G277,'Tab 2+3 DüV_A'!A:H,8,FALSE),VLOOKUP(G277,'H&amp;G LfL'!B:U,16,FALSE))))</f>
        <v/>
      </c>
      <c r="R277" s="382" t="str">
        <f t="shared" si="47"/>
        <v/>
      </c>
      <c r="S277" s="342"/>
      <c r="T277" s="472" t="str">
        <f>IF(OR(F277="",G277=""),"",IF(OR(S277="",S277="nein",F277="A",F277="HG"),"0",VLOOKUP(S277,Verfrühung!A:B,2,FALSE)))</f>
        <v/>
      </c>
      <c r="U277" s="473" t="str">
        <f>IF(OR(F277="",G277=""),"",IF(F277="G",VLOOKUP(G277,'Tab 4+5 DüV+Abfuhr_G'!A:E,5,FALSE),IF(F277="A",VLOOKUP(G277,'Tab 2+3 DüV_A'!A:L,5,FALSE),VLOOKUP(G277,'H&amp;G LfL'!B:U,11,FALSE))))</f>
        <v/>
      </c>
      <c r="V277" s="349"/>
      <c r="W277" s="245"/>
      <c r="X277" s="343" t="str">
        <f t="shared" si="48"/>
        <v/>
      </c>
      <c r="Y277" s="536"/>
      <c r="Z277" s="481" t="str">
        <f>IF(OR(F277="",G277=""),"",IF(OR(F277="A",F277="HG",Y277=""),"0",-VLOOKUP(Y277,'Tab 4+5 DüV+Abfuhr_G'!A:N,6,FALSE)))</f>
        <v/>
      </c>
      <c r="AA277" s="305"/>
      <c r="AB277" s="304" t="str">
        <f t="shared" si="49"/>
        <v/>
      </c>
      <c r="AC277" s="305"/>
      <c r="AD277" s="481" t="str">
        <f>IF(OR(F277="",G277=""),"",IF(OR(AC277="nein",AC277="",Z277="",AA277="ja",Y277="",F277="A",F277="HG",Y277=""),"0",VLOOKUP(Y277,'Tab 4+5 DüV+Abfuhr_G'!A:G,7,FALSE)))</f>
        <v/>
      </c>
      <c r="AE277" s="541"/>
      <c r="AF277" s="472" t="str">
        <f>IF(OR(F277="",G277=""),"",IF(OR(F277="",G277="",AE277=""),0,IF(AND(F277="G",Y277=""),-VLOOKUP(AE277,'Tab 7 DüV_A-VF'!A:B,2,FALSE),IF(OR(F277="A",F277="HG"),-VLOOKUP(AE277,'Tab 7 DüV_A-VF'!A:B,2,FALSE),0))))</f>
        <v/>
      </c>
      <c r="AG277" s="538"/>
      <c r="AH277" s="475" t="str">
        <f>IF(OR(F277="",G277=""),"",IF(OR(F277="",G277="",AG277=""),0,IF(AND(F277="G",Y277=""),-VLOOKUP(AG277,'Tab 7 DüV_A-ZF'!A:B,2,FALSE),IF(OR(F277="A",F277="HG"),-VLOOKUP(AG277,'Tab 7 DüV_A-ZF'!A:B,2,FALSE),0))))</f>
        <v/>
      </c>
      <c r="AI277" s="348" t="str">
        <f>IF(OR(F277="",G277=""),"",IF('N-Abschlag org. Düngung'!AJ277="",0,'N-Abschlag org. Düngung'!AJ277))</f>
        <v/>
      </c>
      <c r="AJ277" s="329" t="str">
        <f t="shared" si="50"/>
        <v/>
      </c>
      <c r="AK277" s="409" t="str">
        <f t="shared" si="51"/>
        <v/>
      </c>
      <c r="AL277" s="927" t="str">
        <f t="shared" si="52"/>
        <v/>
      </c>
      <c r="AM277" s="237"/>
      <c r="AN277" s="539" t="str">
        <f t="shared" si="53"/>
        <v/>
      </c>
      <c r="AO277" s="276"/>
      <c r="AP277" s="316"/>
      <c r="AQ277" s="316"/>
      <c r="AR277" s="234"/>
      <c r="AS277" s="234"/>
      <c r="AT277" s="234"/>
      <c r="AU277" s="234"/>
      <c r="AW277" s="235"/>
      <c r="BF277" s="235"/>
      <c r="BN277" s="235"/>
    </row>
    <row r="278" spans="1:66" s="145" customFormat="1">
      <c r="A278" s="283"/>
      <c r="B278" s="216"/>
      <c r="C278" s="287" t="str">
        <f>IF(B278="","",VLOOKUP(B278,Schlagliste!B:D,2,FALSE))</f>
        <v/>
      </c>
      <c r="D278" s="286" t="str">
        <f>IF(B278="","",VLOOKUP(B278,Schlagliste!B:D,3,FALSE))</f>
        <v/>
      </c>
      <c r="E278" s="501" t="str">
        <f>IF(B278="","",VLOOKUP(B278,Schlagliste!B:E,4,FALSE))</f>
        <v/>
      </c>
      <c r="F278" s="236"/>
      <c r="G278" s="217"/>
      <c r="H278" s="477" t="str">
        <f>IF(OR(G278="",F278=""),"",IF(AND(C278="ja",LEFT(G278,5)="ZF n."),0,(IF(F278="G",VLOOKUP(G278,'Tab 4+5 DüV+Abfuhr_G'!A:C,3,FALSE),IF(F278="A",VLOOKUP(G278,'Tab 2+3 DüV_A'!A:C,3,FALSE),VLOOKUP(G278,'H&amp;G LfL'!B:U,9,FALSE))))))</f>
        <v/>
      </c>
      <c r="I278" s="243" t="str">
        <f>IF(OR(F278="",G278=""),"",IF(F278="G",VLOOKUP(G278,'Tab 4+5 DüV+Abfuhr_G'!A:D,4,FALSE),IF(F278="A",VLOOKUP(G278,'Tab 2+3 DüV_A'!A:D,4,FALSE),VLOOKUP(G278,'H&amp;G LfL'!B:U,10,FALSE))))</f>
        <v/>
      </c>
      <c r="J278" s="341" t="str">
        <f>IF(OR(F278="",G278=""),"",IF(F278="G",VLOOKUP(G278,'Tab 4+5 DüV+Abfuhr_G'!A:B,2,FALSE),IF(F278="A",VLOOKUP(G278,'Tab 2+3 DüV_A'!A:B,2,FALSE),VLOOKUP(G278,'H&amp;G LfL'!B:X,2,FALSE))))</f>
        <v/>
      </c>
      <c r="K278" s="237"/>
      <c r="L278" s="918" t="str">
        <f t="shared" si="45"/>
        <v/>
      </c>
      <c r="M278" s="919" t="str">
        <f t="shared" si="46"/>
        <v/>
      </c>
      <c r="N278" s="919" t="str">
        <f>IF(OR(F278="",G278=""),"",IF(OR(F278="G",F278="HG"),"",IF(F278="A",VLOOKUP(G278,'Tab 2+3 DüV_A'!A:H,6,FALSE),VLOOKUP(G278,'H&amp;G LfL'!B:U,13,FALSE))))</f>
        <v/>
      </c>
      <c r="O278" s="919" t="str">
        <f>IF(OR(F278="",G278=""),"",IF(F278="G",VLOOKUP(G278,'Tab 4+5 DüV+Abfuhr_G'!A:J,8,FALSE),IF(F278="HG",VLOOKUP(G278,'H&amp;G LfL'!B:U,14,FALSE),"")))</f>
        <v/>
      </c>
      <c r="P278" s="919" t="str">
        <f>IF(OR(F278="",G278=""),"",IF(F278="G",VLOOKUP(G278,'Tab 4+5 DüV+Abfuhr_G'!A:J,9,FALSE),IF(F278="A",VLOOKUP(G278,'Tab 2+3 DüV_A'!A:H,7,FALSE),VLOOKUP(G278,'H&amp;G LfL'!B:U,15,FALSE))))</f>
        <v/>
      </c>
      <c r="Q278" s="921" t="str">
        <f>IF(OR(F278="",G278=""),"",IF(F278="G",VLOOKUP(G278,'Tab 4+5 DüV+Abfuhr_G'!A:J,10,FALSE),IF(F278="A",VLOOKUP(G278,'Tab 2+3 DüV_A'!A:H,8,FALSE),VLOOKUP(G278,'H&amp;G LfL'!B:U,16,FALSE))))</f>
        <v/>
      </c>
      <c r="R278" s="382" t="str">
        <f t="shared" si="47"/>
        <v/>
      </c>
      <c r="S278" s="342"/>
      <c r="T278" s="472" t="str">
        <f>IF(OR(F278="",G278=""),"",IF(OR(S278="",S278="nein",F278="A",F278="HG"),"0",VLOOKUP(S278,Verfrühung!A:B,2,FALSE)))</f>
        <v/>
      </c>
      <c r="U278" s="473" t="str">
        <f>IF(OR(F278="",G278=""),"",IF(F278="G",VLOOKUP(G278,'Tab 4+5 DüV+Abfuhr_G'!A:E,5,FALSE),IF(F278="A",VLOOKUP(G278,'Tab 2+3 DüV_A'!A:L,5,FALSE),VLOOKUP(G278,'H&amp;G LfL'!B:U,11,FALSE))))</f>
        <v/>
      </c>
      <c r="V278" s="349"/>
      <c r="W278" s="245"/>
      <c r="X278" s="343" t="str">
        <f t="shared" si="48"/>
        <v/>
      </c>
      <c r="Y278" s="536"/>
      <c r="Z278" s="481" t="str">
        <f>IF(OR(F278="",G278=""),"",IF(OR(F278="A",F278="HG",Y278=""),"0",-VLOOKUP(Y278,'Tab 4+5 DüV+Abfuhr_G'!A:N,6,FALSE)))</f>
        <v/>
      </c>
      <c r="AA278" s="305"/>
      <c r="AB278" s="304" t="str">
        <f t="shared" si="49"/>
        <v/>
      </c>
      <c r="AC278" s="305"/>
      <c r="AD278" s="481" t="str">
        <f>IF(OR(F278="",G278=""),"",IF(OR(AC278="nein",AC278="",Z278="",AA278="ja",Y278="",F278="A",F278="HG",Y278=""),"0",VLOOKUP(Y278,'Tab 4+5 DüV+Abfuhr_G'!A:G,7,FALSE)))</f>
        <v/>
      </c>
      <c r="AE278" s="541"/>
      <c r="AF278" s="472" t="str">
        <f>IF(OR(F278="",G278=""),"",IF(OR(F278="",G278="",AE278=""),0,IF(AND(F278="G",Y278=""),-VLOOKUP(AE278,'Tab 7 DüV_A-VF'!A:B,2,FALSE),IF(OR(F278="A",F278="HG"),-VLOOKUP(AE278,'Tab 7 DüV_A-VF'!A:B,2,FALSE),0))))</f>
        <v/>
      </c>
      <c r="AG278" s="538"/>
      <c r="AH278" s="475" t="str">
        <f>IF(OR(F278="",G278=""),"",IF(OR(F278="",G278="",AG278=""),0,IF(AND(F278="G",Y278=""),-VLOOKUP(AG278,'Tab 7 DüV_A-ZF'!A:B,2,FALSE),IF(OR(F278="A",F278="HG"),-VLOOKUP(AG278,'Tab 7 DüV_A-ZF'!A:B,2,FALSE),0))))</f>
        <v/>
      </c>
      <c r="AI278" s="348" t="str">
        <f>IF(OR(F278="",G278=""),"",IF('N-Abschlag org. Düngung'!AJ278="",0,'N-Abschlag org. Düngung'!AJ278))</f>
        <v/>
      </c>
      <c r="AJ278" s="329" t="str">
        <f t="shared" si="50"/>
        <v/>
      </c>
      <c r="AK278" s="409" t="str">
        <f t="shared" si="51"/>
        <v/>
      </c>
      <c r="AL278" s="927" t="str">
        <f t="shared" si="52"/>
        <v/>
      </c>
      <c r="AM278" s="237"/>
      <c r="AN278" s="539" t="str">
        <f t="shared" si="53"/>
        <v/>
      </c>
      <c r="AO278" s="276"/>
      <c r="AP278" s="316"/>
      <c r="AQ278" s="316"/>
      <c r="AR278" s="234"/>
      <c r="AS278" s="234"/>
      <c r="AT278" s="234"/>
      <c r="AU278" s="234"/>
      <c r="AW278" s="235"/>
      <c r="BF278" s="235"/>
      <c r="BN278" s="235"/>
    </row>
    <row r="279" spans="1:66" s="145" customFormat="1">
      <c r="A279" s="283"/>
      <c r="B279" s="216"/>
      <c r="C279" s="287" t="str">
        <f>IF(B279="","",VLOOKUP(B279,Schlagliste!B:D,2,FALSE))</f>
        <v/>
      </c>
      <c r="D279" s="286" t="str">
        <f>IF(B279="","",VLOOKUP(B279,Schlagliste!B:D,3,FALSE))</f>
        <v/>
      </c>
      <c r="E279" s="501" t="str">
        <f>IF(B279="","",VLOOKUP(B279,Schlagliste!B:E,4,FALSE))</f>
        <v/>
      </c>
      <c r="F279" s="236"/>
      <c r="G279" s="217"/>
      <c r="H279" s="477" t="str">
        <f>IF(OR(G279="",F279=""),"",IF(AND(C279="ja",LEFT(G279,5)="ZF n."),0,(IF(F279="G",VLOOKUP(G279,'Tab 4+5 DüV+Abfuhr_G'!A:C,3,FALSE),IF(F279="A",VLOOKUP(G279,'Tab 2+3 DüV_A'!A:C,3,FALSE),VLOOKUP(G279,'H&amp;G LfL'!B:U,9,FALSE))))))</f>
        <v/>
      </c>
      <c r="I279" s="243" t="str">
        <f>IF(OR(F279="",G279=""),"",IF(F279="G",VLOOKUP(G279,'Tab 4+5 DüV+Abfuhr_G'!A:D,4,FALSE),IF(F279="A",VLOOKUP(G279,'Tab 2+3 DüV_A'!A:D,4,FALSE),VLOOKUP(G279,'H&amp;G LfL'!B:U,10,FALSE))))</f>
        <v/>
      </c>
      <c r="J279" s="341" t="str">
        <f>IF(OR(F279="",G279=""),"",IF(F279="G",VLOOKUP(G279,'Tab 4+5 DüV+Abfuhr_G'!A:B,2,FALSE),IF(F279="A",VLOOKUP(G279,'Tab 2+3 DüV_A'!A:B,2,FALSE),VLOOKUP(G279,'H&amp;G LfL'!B:X,2,FALSE))))</f>
        <v/>
      </c>
      <c r="K279" s="237"/>
      <c r="L279" s="918" t="str">
        <f t="shared" si="45"/>
        <v/>
      </c>
      <c r="M279" s="919" t="str">
        <f t="shared" si="46"/>
        <v/>
      </c>
      <c r="N279" s="919" t="str">
        <f>IF(OR(F279="",G279=""),"",IF(OR(F279="G",F279="HG"),"",IF(F279="A",VLOOKUP(G279,'Tab 2+3 DüV_A'!A:H,6,FALSE),VLOOKUP(G279,'H&amp;G LfL'!B:U,13,FALSE))))</f>
        <v/>
      </c>
      <c r="O279" s="919" t="str">
        <f>IF(OR(F279="",G279=""),"",IF(F279="G",VLOOKUP(G279,'Tab 4+5 DüV+Abfuhr_G'!A:J,8,FALSE),IF(F279="HG",VLOOKUP(G279,'H&amp;G LfL'!B:U,14,FALSE),"")))</f>
        <v/>
      </c>
      <c r="P279" s="919" t="str">
        <f>IF(OR(F279="",G279=""),"",IF(F279="G",VLOOKUP(G279,'Tab 4+5 DüV+Abfuhr_G'!A:J,9,FALSE),IF(F279="A",VLOOKUP(G279,'Tab 2+3 DüV_A'!A:H,7,FALSE),VLOOKUP(G279,'H&amp;G LfL'!B:U,15,FALSE))))</f>
        <v/>
      </c>
      <c r="Q279" s="921" t="str">
        <f>IF(OR(F279="",G279=""),"",IF(F279="G",VLOOKUP(G279,'Tab 4+5 DüV+Abfuhr_G'!A:J,10,FALSE),IF(F279="A",VLOOKUP(G279,'Tab 2+3 DüV_A'!A:H,8,FALSE),VLOOKUP(G279,'H&amp;G LfL'!B:U,16,FALSE))))</f>
        <v/>
      </c>
      <c r="R279" s="382" t="str">
        <f t="shared" si="47"/>
        <v/>
      </c>
      <c r="S279" s="342"/>
      <c r="T279" s="472" t="str">
        <f>IF(OR(F279="",G279=""),"",IF(OR(S279="",S279="nein",F279="A",F279="HG"),"0",VLOOKUP(S279,Verfrühung!A:B,2,FALSE)))</f>
        <v/>
      </c>
      <c r="U279" s="473" t="str">
        <f>IF(OR(F279="",G279=""),"",IF(F279="G",VLOOKUP(G279,'Tab 4+5 DüV+Abfuhr_G'!A:E,5,FALSE),IF(F279="A",VLOOKUP(G279,'Tab 2+3 DüV_A'!A:L,5,FALSE),VLOOKUP(G279,'H&amp;G LfL'!B:U,11,FALSE))))</f>
        <v/>
      </c>
      <c r="V279" s="349"/>
      <c r="W279" s="245"/>
      <c r="X279" s="343" t="str">
        <f t="shared" si="48"/>
        <v/>
      </c>
      <c r="Y279" s="536"/>
      <c r="Z279" s="481" t="str">
        <f>IF(OR(F279="",G279=""),"",IF(OR(F279="A",F279="HG",Y279=""),"0",-VLOOKUP(Y279,'Tab 4+5 DüV+Abfuhr_G'!A:N,6,FALSE)))</f>
        <v/>
      </c>
      <c r="AA279" s="305"/>
      <c r="AB279" s="304" t="str">
        <f t="shared" si="49"/>
        <v/>
      </c>
      <c r="AC279" s="305"/>
      <c r="AD279" s="481" t="str">
        <f>IF(OR(F279="",G279=""),"",IF(OR(AC279="nein",AC279="",Z279="",AA279="ja",Y279="",F279="A",F279="HG",Y279=""),"0",VLOOKUP(Y279,'Tab 4+5 DüV+Abfuhr_G'!A:G,7,FALSE)))</f>
        <v/>
      </c>
      <c r="AE279" s="541"/>
      <c r="AF279" s="472" t="str">
        <f>IF(OR(F279="",G279=""),"",IF(OR(F279="",G279="",AE279=""),0,IF(AND(F279="G",Y279=""),-VLOOKUP(AE279,'Tab 7 DüV_A-VF'!A:B,2,FALSE),IF(OR(F279="A",F279="HG"),-VLOOKUP(AE279,'Tab 7 DüV_A-VF'!A:B,2,FALSE),0))))</f>
        <v/>
      </c>
      <c r="AG279" s="538"/>
      <c r="AH279" s="475" t="str">
        <f>IF(OR(F279="",G279=""),"",IF(OR(F279="",G279="",AG279=""),0,IF(AND(F279="G",Y279=""),-VLOOKUP(AG279,'Tab 7 DüV_A-ZF'!A:B,2,FALSE),IF(OR(F279="A",F279="HG"),-VLOOKUP(AG279,'Tab 7 DüV_A-ZF'!A:B,2,FALSE),0))))</f>
        <v/>
      </c>
      <c r="AI279" s="348" t="str">
        <f>IF(OR(F279="",G279=""),"",IF('N-Abschlag org. Düngung'!AJ279="",0,'N-Abschlag org. Düngung'!AJ279))</f>
        <v/>
      </c>
      <c r="AJ279" s="329" t="str">
        <f t="shared" si="50"/>
        <v/>
      </c>
      <c r="AK279" s="409" t="str">
        <f t="shared" si="51"/>
        <v/>
      </c>
      <c r="AL279" s="927" t="str">
        <f t="shared" si="52"/>
        <v/>
      </c>
      <c r="AM279" s="237"/>
      <c r="AN279" s="539" t="str">
        <f t="shared" si="53"/>
        <v/>
      </c>
      <c r="AO279" s="276"/>
      <c r="AP279" s="316"/>
      <c r="AQ279" s="316"/>
      <c r="AR279" s="234"/>
      <c r="AS279" s="234"/>
      <c r="AT279" s="234"/>
      <c r="AU279" s="234"/>
      <c r="AW279" s="235"/>
      <c r="BF279" s="235"/>
      <c r="BN279" s="235"/>
    </row>
    <row r="280" spans="1:66" s="145" customFormat="1">
      <c r="A280" s="283"/>
      <c r="B280" s="216"/>
      <c r="C280" s="287" t="str">
        <f>IF(B280="","",VLOOKUP(B280,Schlagliste!B:D,2,FALSE))</f>
        <v/>
      </c>
      <c r="D280" s="286" t="str">
        <f>IF(B280="","",VLOOKUP(B280,Schlagliste!B:D,3,FALSE))</f>
        <v/>
      </c>
      <c r="E280" s="501" t="str">
        <f>IF(B280="","",VLOOKUP(B280,Schlagliste!B:E,4,FALSE))</f>
        <v/>
      </c>
      <c r="F280" s="236"/>
      <c r="G280" s="217"/>
      <c r="H280" s="477" t="str">
        <f>IF(OR(G280="",F280=""),"",IF(AND(C280="ja",LEFT(G280,5)="ZF n."),0,(IF(F280="G",VLOOKUP(G280,'Tab 4+5 DüV+Abfuhr_G'!A:C,3,FALSE),IF(F280="A",VLOOKUP(G280,'Tab 2+3 DüV_A'!A:C,3,FALSE),VLOOKUP(G280,'H&amp;G LfL'!B:U,9,FALSE))))))</f>
        <v/>
      </c>
      <c r="I280" s="243" t="str">
        <f>IF(OR(F280="",G280=""),"",IF(F280="G",VLOOKUP(G280,'Tab 4+5 DüV+Abfuhr_G'!A:D,4,FALSE),IF(F280="A",VLOOKUP(G280,'Tab 2+3 DüV_A'!A:D,4,FALSE),VLOOKUP(G280,'H&amp;G LfL'!B:U,10,FALSE))))</f>
        <v/>
      </c>
      <c r="J280" s="341" t="str">
        <f>IF(OR(F280="",G280=""),"",IF(F280="G",VLOOKUP(G280,'Tab 4+5 DüV+Abfuhr_G'!A:B,2,FALSE),IF(F280="A",VLOOKUP(G280,'Tab 2+3 DüV_A'!A:B,2,FALSE),VLOOKUP(G280,'H&amp;G LfL'!B:X,2,FALSE))))</f>
        <v/>
      </c>
      <c r="K280" s="237"/>
      <c r="L280" s="918" t="str">
        <f t="shared" si="45"/>
        <v/>
      </c>
      <c r="M280" s="919" t="str">
        <f t="shared" si="46"/>
        <v/>
      </c>
      <c r="N280" s="919" t="str">
        <f>IF(OR(F280="",G280=""),"",IF(OR(F280="G",F280="HG"),"",IF(F280="A",VLOOKUP(G280,'Tab 2+3 DüV_A'!A:H,6,FALSE),VLOOKUP(G280,'H&amp;G LfL'!B:U,13,FALSE))))</f>
        <v/>
      </c>
      <c r="O280" s="919" t="str">
        <f>IF(OR(F280="",G280=""),"",IF(F280="G",VLOOKUP(G280,'Tab 4+5 DüV+Abfuhr_G'!A:J,8,FALSE),IF(F280="HG",VLOOKUP(G280,'H&amp;G LfL'!B:U,14,FALSE),"")))</f>
        <v/>
      </c>
      <c r="P280" s="919" t="str">
        <f>IF(OR(F280="",G280=""),"",IF(F280="G",VLOOKUP(G280,'Tab 4+5 DüV+Abfuhr_G'!A:J,9,FALSE),IF(F280="A",VLOOKUP(G280,'Tab 2+3 DüV_A'!A:H,7,FALSE),VLOOKUP(G280,'H&amp;G LfL'!B:U,15,FALSE))))</f>
        <v/>
      </c>
      <c r="Q280" s="921" t="str">
        <f>IF(OR(F280="",G280=""),"",IF(F280="G",VLOOKUP(G280,'Tab 4+5 DüV+Abfuhr_G'!A:J,10,FALSE),IF(F280="A",VLOOKUP(G280,'Tab 2+3 DüV_A'!A:H,8,FALSE),VLOOKUP(G280,'H&amp;G LfL'!B:U,16,FALSE))))</f>
        <v/>
      </c>
      <c r="R280" s="382" t="str">
        <f t="shared" si="47"/>
        <v/>
      </c>
      <c r="S280" s="342"/>
      <c r="T280" s="472" t="str">
        <f>IF(OR(F280="",G280=""),"",IF(OR(S280="",S280="nein",F280="A",F280="HG"),"0",VLOOKUP(S280,Verfrühung!A:B,2,FALSE)))</f>
        <v/>
      </c>
      <c r="U280" s="473" t="str">
        <f>IF(OR(F280="",G280=""),"",IF(F280="G",VLOOKUP(G280,'Tab 4+5 DüV+Abfuhr_G'!A:E,5,FALSE),IF(F280="A",VLOOKUP(G280,'Tab 2+3 DüV_A'!A:L,5,FALSE),VLOOKUP(G280,'H&amp;G LfL'!B:U,11,FALSE))))</f>
        <v/>
      </c>
      <c r="V280" s="349"/>
      <c r="W280" s="245"/>
      <c r="X280" s="343" t="str">
        <f t="shared" si="48"/>
        <v/>
      </c>
      <c r="Y280" s="536"/>
      <c r="Z280" s="481" t="str">
        <f>IF(OR(F280="",G280=""),"",IF(OR(F280="A",F280="HG",Y280=""),"0",-VLOOKUP(Y280,'Tab 4+5 DüV+Abfuhr_G'!A:N,6,FALSE)))</f>
        <v/>
      </c>
      <c r="AA280" s="305"/>
      <c r="AB280" s="304" t="str">
        <f t="shared" si="49"/>
        <v/>
      </c>
      <c r="AC280" s="305"/>
      <c r="AD280" s="481" t="str">
        <f>IF(OR(F280="",G280=""),"",IF(OR(AC280="nein",AC280="",Z280="",AA280="ja",Y280="",F280="A",F280="HG",Y280=""),"0",VLOOKUP(Y280,'Tab 4+5 DüV+Abfuhr_G'!A:G,7,FALSE)))</f>
        <v/>
      </c>
      <c r="AE280" s="541"/>
      <c r="AF280" s="472" t="str">
        <f>IF(OR(F280="",G280=""),"",IF(OR(F280="",G280="",AE280=""),0,IF(AND(F280="G",Y280=""),-VLOOKUP(AE280,'Tab 7 DüV_A-VF'!A:B,2,FALSE),IF(OR(F280="A",F280="HG"),-VLOOKUP(AE280,'Tab 7 DüV_A-VF'!A:B,2,FALSE),0))))</f>
        <v/>
      </c>
      <c r="AG280" s="538"/>
      <c r="AH280" s="475" t="str">
        <f>IF(OR(F280="",G280=""),"",IF(OR(F280="",G280="",AG280=""),0,IF(AND(F280="G",Y280=""),-VLOOKUP(AG280,'Tab 7 DüV_A-ZF'!A:B,2,FALSE),IF(OR(F280="A",F280="HG"),-VLOOKUP(AG280,'Tab 7 DüV_A-ZF'!A:B,2,FALSE),0))))</f>
        <v/>
      </c>
      <c r="AI280" s="348" t="str">
        <f>IF(OR(F280="",G280=""),"",IF('N-Abschlag org. Düngung'!AJ280="",0,'N-Abschlag org. Düngung'!AJ280))</f>
        <v/>
      </c>
      <c r="AJ280" s="329" t="str">
        <f t="shared" si="50"/>
        <v/>
      </c>
      <c r="AK280" s="409" t="str">
        <f t="shared" si="51"/>
        <v/>
      </c>
      <c r="AL280" s="927" t="str">
        <f t="shared" si="52"/>
        <v/>
      </c>
      <c r="AM280" s="237"/>
      <c r="AN280" s="539" t="str">
        <f t="shared" si="53"/>
        <v/>
      </c>
      <c r="AO280" s="276"/>
      <c r="AP280" s="316"/>
      <c r="AQ280" s="316"/>
      <c r="AR280" s="234"/>
      <c r="AS280" s="234"/>
      <c r="AT280" s="234"/>
      <c r="AU280" s="234"/>
      <c r="AW280" s="235"/>
      <c r="BF280" s="235"/>
      <c r="BN280" s="235"/>
    </row>
    <row r="281" spans="1:66" s="145" customFormat="1">
      <c r="A281" s="283"/>
      <c r="B281" s="216"/>
      <c r="C281" s="287" t="str">
        <f>IF(B281="","",VLOOKUP(B281,Schlagliste!B:D,2,FALSE))</f>
        <v/>
      </c>
      <c r="D281" s="286" t="str">
        <f>IF(B281="","",VLOOKUP(B281,Schlagliste!B:D,3,FALSE))</f>
        <v/>
      </c>
      <c r="E281" s="501" t="str">
        <f>IF(B281="","",VLOOKUP(B281,Schlagliste!B:E,4,FALSE))</f>
        <v/>
      </c>
      <c r="F281" s="236"/>
      <c r="G281" s="217"/>
      <c r="H281" s="477" t="str">
        <f>IF(OR(G281="",F281=""),"",IF(AND(C281="ja",LEFT(G281,5)="ZF n."),0,(IF(F281="G",VLOOKUP(G281,'Tab 4+5 DüV+Abfuhr_G'!A:C,3,FALSE),IF(F281="A",VLOOKUP(G281,'Tab 2+3 DüV_A'!A:C,3,FALSE),VLOOKUP(G281,'H&amp;G LfL'!B:U,9,FALSE))))))</f>
        <v/>
      </c>
      <c r="I281" s="243" t="str">
        <f>IF(OR(F281="",G281=""),"",IF(F281="G",VLOOKUP(G281,'Tab 4+5 DüV+Abfuhr_G'!A:D,4,FALSE),IF(F281="A",VLOOKUP(G281,'Tab 2+3 DüV_A'!A:D,4,FALSE),VLOOKUP(G281,'H&amp;G LfL'!B:U,10,FALSE))))</f>
        <v/>
      </c>
      <c r="J281" s="341" t="str">
        <f>IF(OR(F281="",G281=""),"",IF(F281="G",VLOOKUP(G281,'Tab 4+5 DüV+Abfuhr_G'!A:B,2,FALSE),IF(F281="A",VLOOKUP(G281,'Tab 2+3 DüV_A'!A:B,2,FALSE),VLOOKUP(G281,'H&amp;G LfL'!B:X,2,FALSE))))</f>
        <v/>
      </c>
      <c r="K281" s="237"/>
      <c r="L281" s="918" t="str">
        <f t="shared" si="45"/>
        <v/>
      </c>
      <c r="M281" s="919" t="str">
        <f t="shared" si="46"/>
        <v/>
      </c>
      <c r="N281" s="919" t="str">
        <f>IF(OR(F281="",G281=""),"",IF(OR(F281="G",F281="HG"),"",IF(F281="A",VLOOKUP(G281,'Tab 2+3 DüV_A'!A:H,6,FALSE),VLOOKUP(G281,'H&amp;G LfL'!B:U,13,FALSE))))</f>
        <v/>
      </c>
      <c r="O281" s="919" t="str">
        <f>IF(OR(F281="",G281=""),"",IF(F281="G",VLOOKUP(G281,'Tab 4+5 DüV+Abfuhr_G'!A:J,8,FALSE),IF(F281="HG",VLOOKUP(G281,'H&amp;G LfL'!B:U,14,FALSE),"")))</f>
        <v/>
      </c>
      <c r="P281" s="919" t="str">
        <f>IF(OR(F281="",G281=""),"",IF(F281="G",VLOOKUP(G281,'Tab 4+5 DüV+Abfuhr_G'!A:J,9,FALSE),IF(F281="A",VLOOKUP(G281,'Tab 2+3 DüV_A'!A:H,7,FALSE),VLOOKUP(G281,'H&amp;G LfL'!B:U,15,FALSE))))</f>
        <v/>
      </c>
      <c r="Q281" s="921" t="str">
        <f>IF(OR(F281="",G281=""),"",IF(F281="G",VLOOKUP(G281,'Tab 4+5 DüV+Abfuhr_G'!A:J,10,FALSE),IF(F281="A",VLOOKUP(G281,'Tab 2+3 DüV_A'!A:H,8,FALSE),VLOOKUP(G281,'H&amp;G LfL'!B:U,16,FALSE))))</f>
        <v/>
      </c>
      <c r="R281" s="382" t="str">
        <f t="shared" si="47"/>
        <v/>
      </c>
      <c r="S281" s="342"/>
      <c r="T281" s="472" t="str">
        <f>IF(OR(F281="",G281=""),"",IF(OR(S281="",S281="nein",F281="A",F281="HG"),"0",VLOOKUP(S281,Verfrühung!A:B,2,FALSE)))</f>
        <v/>
      </c>
      <c r="U281" s="473" t="str">
        <f>IF(OR(F281="",G281=""),"",IF(F281="G",VLOOKUP(G281,'Tab 4+5 DüV+Abfuhr_G'!A:E,5,FALSE),IF(F281="A",VLOOKUP(G281,'Tab 2+3 DüV_A'!A:L,5,FALSE),VLOOKUP(G281,'H&amp;G LfL'!B:U,11,FALSE))))</f>
        <v/>
      </c>
      <c r="V281" s="349"/>
      <c r="W281" s="245"/>
      <c r="X281" s="343" t="str">
        <f t="shared" si="48"/>
        <v/>
      </c>
      <c r="Y281" s="536"/>
      <c r="Z281" s="481" t="str">
        <f>IF(OR(F281="",G281=""),"",IF(OR(F281="A",F281="HG",Y281=""),"0",-VLOOKUP(Y281,'Tab 4+5 DüV+Abfuhr_G'!A:N,6,FALSE)))</f>
        <v/>
      </c>
      <c r="AA281" s="305"/>
      <c r="AB281" s="304" t="str">
        <f t="shared" si="49"/>
        <v/>
      </c>
      <c r="AC281" s="305"/>
      <c r="AD281" s="481" t="str">
        <f>IF(OR(F281="",G281=""),"",IF(OR(AC281="nein",AC281="",Z281="",AA281="ja",Y281="",F281="A",F281="HG",Y281=""),"0",VLOOKUP(Y281,'Tab 4+5 DüV+Abfuhr_G'!A:G,7,FALSE)))</f>
        <v/>
      </c>
      <c r="AE281" s="541"/>
      <c r="AF281" s="472" t="str">
        <f>IF(OR(F281="",G281=""),"",IF(OR(F281="",G281="",AE281=""),0,IF(AND(F281="G",Y281=""),-VLOOKUP(AE281,'Tab 7 DüV_A-VF'!A:B,2,FALSE),IF(OR(F281="A",F281="HG"),-VLOOKUP(AE281,'Tab 7 DüV_A-VF'!A:B,2,FALSE),0))))</f>
        <v/>
      </c>
      <c r="AG281" s="538"/>
      <c r="AH281" s="475" t="str">
        <f>IF(OR(F281="",G281=""),"",IF(OR(F281="",G281="",AG281=""),0,IF(AND(F281="G",Y281=""),-VLOOKUP(AG281,'Tab 7 DüV_A-ZF'!A:B,2,FALSE),IF(OR(F281="A",F281="HG"),-VLOOKUP(AG281,'Tab 7 DüV_A-ZF'!A:B,2,FALSE),0))))</f>
        <v/>
      </c>
      <c r="AI281" s="348" t="str">
        <f>IF(OR(F281="",G281=""),"",IF('N-Abschlag org. Düngung'!AJ281="",0,'N-Abschlag org. Düngung'!AJ281))</f>
        <v/>
      </c>
      <c r="AJ281" s="329" t="str">
        <f t="shared" si="50"/>
        <v/>
      </c>
      <c r="AK281" s="409" t="str">
        <f t="shared" si="51"/>
        <v/>
      </c>
      <c r="AL281" s="927" t="str">
        <f t="shared" si="52"/>
        <v/>
      </c>
      <c r="AM281" s="237"/>
      <c r="AN281" s="539" t="str">
        <f t="shared" si="53"/>
        <v/>
      </c>
      <c r="AO281" s="276"/>
      <c r="AP281" s="316"/>
      <c r="AQ281" s="316"/>
      <c r="AR281" s="234"/>
      <c r="AS281" s="234"/>
      <c r="AT281" s="234"/>
      <c r="AU281" s="234"/>
      <c r="AW281" s="235"/>
      <c r="BF281" s="235"/>
      <c r="BN281" s="235"/>
    </row>
    <row r="282" spans="1:66" s="145" customFormat="1">
      <c r="A282" s="283"/>
      <c r="B282" s="216"/>
      <c r="C282" s="287" t="str">
        <f>IF(B282="","",VLOOKUP(B282,Schlagliste!B:D,2,FALSE))</f>
        <v/>
      </c>
      <c r="D282" s="286" t="str">
        <f>IF(B282="","",VLOOKUP(B282,Schlagliste!B:D,3,FALSE))</f>
        <v/>
      </c>
      <c r="E282" s="501" t="str">
        <f>IF(B282="","",VLOOKUP(B282,Schlagliste!B:E,4,FALSE))</f>
        <v/>
      </c>
      <c r="F282" s="236"/>
      <c r="G282" s="217"/>
      <c r="H282" s="477" t="str">
        <f>IF(OR(G282="",F282=""),"",IF(AND(C282="ja",LEFT(G282,5)="ZF n."),0,(IF(F282="G",VLOOKUP(G282,'Tab 4+5 DüV+Abfuhr_G'!A:C,3,FALSE),IF(F282="A",VLOOKUP(G282,'Tab 2+3 DüV_A'!A:C,3,FALSE),VLOOKUP(G282,'H&amp;G LfL'!B:U,9,FALSE))))))</f>
        <v/>
      </c>
      <c r="I282" s="243" t="str">
        <f>IF(OR(F282="",G282=""),"",IF(F282="G",VLOOKUP(G282,'Tab 4+5 DüV+Abfuhr_G'!A:D,4,FALSE),IF(F282="A",VLOOKUP(G282,'Tab 2+3 DüV_A'!A:D,4,FALSE),VLOOKUP(G282,'H&amp;G LfL'!B:U,10,FALSE))))</f>
        <v/>
      </c>
      <c r="J282" s="341" t="str">
        <f>IF(OR(F282="",G282=""),"",IF(F282="G",VLOOKUP(G282,'Tab 4+5 DüV+Abfuhr_G'!A:B,2,FALSE),IF(F282="A",VLOOKUP(G282,'Tab 2+3 DüV_A'!A:B,2,FALSE),VLOOKUP(G282,'H&amp;G LfL'!B:X,2,FALSE))))</f>
        <v/>
      </c>
      <c r="K282" s="237"/>
      <c r="L282" s="918" t="str">
        <f t="shared" si="45"/>
        <v/>
      </c>
      <c r="M282" s="919" t="str">
        <f t="shared" si="46"/>
        <v/>
      </c>
      <c r="N282" s="919" t="str">
        <f>IF(OR(F282="",G282=""),"",IF(OR(F282="G",F282="HG"),"",IF(F282="A",VLOOKUP(G282,'Tab 2+3 DüV_A'!A:H,6,FALSE),VLOOKUP(G282,'H&amp;G LfL'!B:U,13,FALSE))))</f>
        <v/>
      </c>
      <c r="O282" s="919" t="str">
        <f>IF(OR(F282="",G282=""),"",IF(F282="G",VLOOKUP(G282,'Tab 4+5 DüV+Abfuhr_G'!A:J,8,FALSE),IF(F282="HG",VLOOKUP(G282,'H&amp;G LfL'!B:U,14,FALSE),"")))</f>
        <v/>
      </c>
      <c r="P282" s="919" t="str">
        <f>IF(OR(F282="",G282=""),"",IF(F282="G",VLOOKUP(G282,'Tab 4+5 DüV+Abfuhr_G'!A:J,9,FALSE),IF(F282="A",VLOOKUP(G282,'Tab 2+3 DüV_A'!A:H,7,FALSE),VLOOKUP(G282,'H&amp;G LfL'!B:U,15,FALSE))))</f>
        <v/>
      </c>
      <c r="Q282" s="921" t="str">
        <f>IF(OR(F282="",G282=""),"",IF(F282="G",VLOOKUP(G282,'Tab 4+5 DüV+Abfuhr_G'!A:J,10,FALSE),IF(F282="A",VLOOKUP(G282,'Tab 2+3 DüV_A'!A:H,8,FALSE),VLOOKUP(G282,'H&amp;G LfL'!B:U,16,FALSE))))</f>
        <v/>
      </c>
      <c r="R282" s="382" t="str">
        <f t="shared" si="47"/>
        <v/>
      </c>
      <c r="S282" s="342"/>
      <c r="T282" s="472" t="str">
        <f>IF(OR(F282="",G282=""),"",IF(OR(S282="",S282="nein",F282="A",F282="HG"),"0",VLOOKUP(S282,Verfrühung!A:B,2,FALSE)))</f>
        <v/>
      </c>
      <c r="U282" s="473" t="str">
        <f>IF(OR(F282="",G282=""),"",IF(F282="G",VLOOKUP(G282,'Tab 4+5 DüV+Abfuhr_G'!A:E,5,FALSE),IF(F282="A",VLOOKUP(G282,'Tab 2+3 DüV_A'!A:L,5,FALSE),VLOOKUP(G282,'H&amp;G LfL'!B:U,11,FALSE))))</f>
        <v/>
      </c>
      <c r="V282" s="349"/>
      <c r="W282" s="245"/>
      <c r="X282" s="343" t="str">
        <f t="shared" si="48"/>
        <v/>
      </c>
      <c r="Y282" s="536"/>
      <c r="Z282" s="481" t="str">
        <f>IF(OR(F282="",G282=""),"",IF(OR(F282="A",F282="HG",Y282=""),"0",-VLOOKUP(Y282,'Tab 4+5 DüV+Abfuhr_G'!A:N,6,FALSE)))</f>
        <v/>
      </c>
      <c r="AA282" s="305"/>
      <c r="AB282" s="304" t="str">
        <f t="shared" si="49"/>
        <v/>
      </c>
      <c r="AC282" s="305"/>
      <c r="AD282" s="481" t="str">
        <f>IF(OR(F282="",G282=""),"",IF(OR(AC282="nein",AC282="",Z282="",AA282="ja",Y282="",F282="A",F282="HG",Y282=""),"0",VLOOKUP(Y282,'Tab 4+5 DüV+Abfuhr_G'!A:G,7,FALSE)))</f>
        <v/>
      </c>
      <c r="AE282" s="541"/>
      <c r="AF282" s="472" t="str">
        <f>IF(OR(F282="",G282=""),"",IF(OR(F282="",G282="",AE282=""),0,IF(AND(F282="G",Y282=""),-VLOOKUP(AE282,'Tab 7 DüV_A-VF'!A:B,2,FALSE),IF(OR(F282="A",F282="HG"),-VLOOKUP(AE282,'Tab 7 DüV_A-VF'!A:B,2,FALSE),0))))</f>
        <v/>
      </c>
      <c r="AG282" s="538"/>
      <c r="AH282" s="475" t="str">
        <f>IF(OR(F282="",G282=""),"",IF(OR(F282="",G282="",AG282=""),0,IF(AND(F282="G",Y282=""),-VLOOKUP(AG282,'Tab 7 DüV_A-ZF'!A:B,2,FALSE),IF(OR(F282="A",F282="HG"),-VLOOKUP(AG282,'Tab 7 DüV_A-ZF'!A:B,2,FALSE),0))))</f>
        <v/>
      </c>
      <c r="AI282" s="348" t="str">
        <f>IF(OR(F282="",G282=""),"",IF('N-Abschlag org. Düngung'!AJ282="",0,'N-Abschlag org. Düngung'!AJ282))</f>
        <v/>
      </c>
      <c r="AJ282" s="329" t="str">
        <f t="shared" si="50"/>
        <v/>
      </c>
      <c r="AK282" s="409" t="str">
        <f t="shared" si="51"/>
        <v/>
      </c>
      <c r="AL282" s="927" t="str">
        <f t="shared" si="52"/>
        <v/>
      </c>
      <c r="AM282" s="237"/>
      <c r="AN282" s="539" t="str">
        <f t="shared" si="53"/>
        <v/>
      </c>
      <c r="AO282" s="276"/>
      <c r="AP282" s="316"/>
      <c r="AQ282" s="316"/>
      <c r="AR282" s="234"/>
      <c r="AS282" s="234"/>
      <c r="AT282" s="234"/>
      <c r="AU282" s="234"/>
      <c r="AW282" s="235"/>
      <c r="BF282" s="235"/>
      <c r="BN282" s="235"/>
    </row>
    <row r="283" spans="1:66" s="145" customFormat="1">
      <c r="A283" s="283"/>
      <c r="B283" s="216"/>
      <c r="C283" s="287" t="str">
        <f>IF(B283="","",VLOOKUP(B283,Schlagliste!B:D,2,FALSE))</f>
        <v/>
      </c>
      <c r="D283" s="286" t="str">
        <f>IF(B283="","",VLOOKUP(B283,Schlagliste!B:D,3,FALSE))</f>
        <v/>
      </c>
      <c r="E283" s="501" t="str">
        <f>IF(B283="","",VLOOKUP(B283,Schlagliste!B:E,4,FALSE))</f>
        <v/>
      </c>
      <c r="F283" s="236"/>
      <c r="G283" s="217"/>
      <c r="H283" s="477" t="str">
        <f>IF(OR(G283="",F283=""),"",IF(AND(C283="ja",LEFT(G283,5)="ZF n."),0,(IF(F283="G",VLOOKUP(G283,'Tab 4+5 DüV+Abfuhr_G'!A:C,3,FALSE),IF(F283="A",VLOOKUP(G283,'Tab 2+3 DüV_A'!A:C,3,FALSE),VLOOKUP(G283,'H&amp;G LfL'!B:U,9,FALSE))))))</f>
        <v/>
      </c>
      <c r="I283" s="243" t="str">
        <f>IF(OR(F283="",G283=""),"",IF(F283="G",VLOOKUP(G283,'Tab 4+5 DüV+Abfuhr_G'!A:D,4,FALSE),IF(F283="A",VLOOKUP(G283,'Tab 2+3 DüV_A'!A:D,4,FALSE),VLOOKUP(G283,'H&amp;G LfL'!B:U,10,FALSE))))</f>
        <v/>
      </c>
      <c r="J283" s="341" t="str">
        <f>IF(OR(F283="",G283=""),"",IF(F283="G",VLOOKUP(G283,'Tab 4+5 DüV+Abfuhr_G'!A:B,2,FALSE),IF(F283="A",VLOOKUP(G283,'Tab 2+3 DüV_A'!A:B,2,FALSE),VLOOKUP(G283,'H&amp;G LfL'!B:X,2,FALSE))))</f>
        <v/>
      </c>
      <c r="K283" s="237"/>
      <c r="L283" s="918" t="str">
        <f t="shared" si="45"/>
        <v/>
      </c>
      <c r="M283" s="919" t="str">
        <f t="shared" si="46"/>
        <v/>
      </c>
      <c r="N283" s="919" t="str">
        <f>IF(OR(F283="",G283=""),"",IF(OR(F283="G",F283="HG"),"",IF(F283="A",VLOOKUP(G283,'Tab 2+3 DüV_A'!A:H,6,FALSE),VLOOKUP(G283,'H&amp;G LfL'!B:U,13,FALSE))))</f>
        <v/>
      </c>
      <c r="O283" s="919" t="str">
        <f>IF(OR(F283="",G283=""),"",IF(F283="G",VLOOKUP(G283,'Tab 4+5 DüV+Abfuhr_G'!A:J,8,FALSE),IF(F283="HG",VLOOKUP(G283,'H&amp;G LfL'!B:U,14,FALSE),"")))</f>
        <v/>
      </c>
      <c r="P283" s="919" t="str">
        <f>IF(OR(F283="",G283=""),"",IF(F283="G",VLOOKUP(G283,'Tab 4+5 DüV+Abfuhr_G'!A:J,9,FALSE),IF(F283="A",VLOOKUP(G283,'Tab 2+3 DüV_A'!A:H,7,FALSE),VLOOKUP(G283,'H&amp;G LfL'!B:U,15,FALSE))))</f>
        <v/>
      </c>
      <c r="Q283" s="921" t="str">
        <f>IF(OR(F283="",G283=""),"",IF(F283="G",VLOOKUP(G283,'Tab 4+5 DüV+Abfuhr_G'!A:J,10,FALSE),IF(F283="A",VLOOKUP(G283,'Tab 2+3 DüV_A'!A:H,8,FALSE),VLOOKUP(G283,'H&amp;G LfL'!B:U,16,FALSE))))</f>
        <v/>
      </c>
      <c r="R283" s="382" t="str">
        <f t="shared" si="47"/>
        <v/>
      </c>
      <c r="S283" s="342"/>
      <c r="T283" s="472" t="str">
        <f>IF(OR(F283="",G283=""),"",IF(OR(S283="",S283="nein",F283="A",F283="HG"),"0",VLOOKUP(S283,Verfrühung!A:B,2,FALSE)))</f>
        <v/>
      </c>
      <c r="U283" s="473" t="str">
        <f>IF(OR(F283="",G283=""),"",IF(F283="G",VLOOKUP(G283,'Tab 4+5 DüV+Abfuhr_G'!A:E,5,FALSE),IF(F283="A",VLOOKUP(G283,'Tab 2+3 DüV_A'!A:L,5,FALSE),VLOOKUP(G283,'H&amp;G LfL'!B:U,11,FALSE))))</f>
        <v/>
      </c>
      <c r="V283" s="349"/>
      <c r="W283" s="245"/>
      <c r="X283" s="343" t="str">
        <f t="shared" si="48"/>
        <v/>
      </c>
      <c r="Y283" s="536"/>
      <c r="Z283" s="481" t="str">
        <f>IF(OR(F283="",G283=""),"",IF(OR(F283="A",F283="HG",Y283=""),"0",-VLOOKUP(Y283,'Tab 4+5 DüV+Abfuhr_G'!A:N,6,FALSE)))</f>
        <v/>
      </c>
      <c r="AA283" s="305"/>
      <c r="AB283" s="304" t="str">
        <f t="shared" si="49"/>
        <v/>
      </c>
      <c r="AC283" s="305"/>
      <c r="AD283" s="481" t="str">
        <f>IF(OR(F283="",G283=""),"",IF(OR(AC283="nein",AC283="",Z283="",AA283="ja",Y283="",F283="A",F283="HG",Y283=""),"0",VLOOKUP(Y283,'Tab 4+5 DüV+Abfuhr_G'!A:G,7,FALSE)))</f>
        <v/>
      </c>
      <c r="AE283" s="541"/>
      <c r="AF283" s="472" t="str">
        <f>IF(OR(F283="",G283=""),"",IF(OR(F283="",G283="",AE283=""),0,IF(AND(F283="G",Y283=""),-VLOOKUP(AE283,'Tab 7 DüV_A-VF'!A:B,2,FALSE),IF(OR(F283="A",F283="HG"),-VLOOKUP(AE283,'Tab 7 DüV_A-VF'!A:B,2,FALSE),0))))</f>
        <v/>
      </c>
      <c r="AG283" s="538"/>
      <c r="AH283" s="475" t="str">
        <f>IF(OR(F283="",G283=""),"",IF(OR(F283="",G283="",AG283=""),0,IF(AND(F283="G",Y283=""),-VLOOKUP(AG283,'Tab 7 DüV_A-ZF'!A:B,2,FALSE),IF(OR(F283="A",F283="HG"),-VLOOKUP(AG283,'Tab 7 DüV_A-ZF'!A:B,2,FALSE),0))))</f>
        <v/>
      </c>
      <c r="AI283" s="348" t="str">
        <f>IF(OR(F283="",G283=""),"",IF('N-Abschlag org. Düngung'!AJ283="",0,'N-Abschlag org. Düngung'!AJ283))</f>
        <v/>
      </c>
      <c r="AJ283" s="329" t="str">
        <f t="shared" si="50"/>
        <v/>
      </c>
      <c r="AK283" s="409" t="str">
        <f t="shared" si="51"/>
        <v/>
      </c>
      <c r="AL283" s="927" t="str">
        <f t="shared" si="52"/>
        <v/>
      </c>
      <c r="AM283" s="237"/>
      <c r="AN283" s="539" t="str">
        <f t="shared" si="53"/>
        <v/>
      </c>
      <c r="AO283" s="276"/>
      <c r="AP283" s="316"/>
      <c r="AQ283" s="316"/>
      <c r="AR283" s="234"/>
      <c r="AS283" s="234"/>
      <c r="AT283" s="234"/>
      <c r="AU283" s="234"/>
      <c r="AW283" s="235"/>
      <c r="BF283" s="235"/>
      <c r="BN283" s="235"/>
    </row>
    <row r="284" spans="1:66" s="145" customFormat="1">
      <c r="A284" s="283"/>
      <c r="B284" s="216"/>
      <c r="C284" s="287" t="str">
        <f>IF(B284="","",VLOOKUP(B284,Schlagliste!B:D,2,FALSE))</f>
        <v/>
      </c>
      <c r="D284" s="286" t="str">
        <f>IF(B284="","",VLOOKUP(B284,Schlagliste!B:D,3,FALSE))</f>
        <v/>
      </c>
      <c r="E284" s="501" t="str">
        <f>IF(B284="","",VLOOKUP(B284,Schlagliste!B:E,4,FALSE))</f>
        <v/>
      </c>
      <c r="F284" s="236"/>
      <c r="G284" s="217"/>
      <c r="H284" s="477" t="str">
        <f>IF(OR(G284="",F284=""),"",IF(AND(C284="ja",LEFT(G284,5)="ZF n."),0,(IF(F284="G",VLOOKUP(G284,'Tab 4+5 DüV+Abfuhr_G'!A:C,3,FALSE),IF(F284="A",VLOOKUP(G284,'Tab 2+3 DüV_A'!A:C,3,FALSE),VLOOKUP(G284,'H&amp;G LfL'!B:U,9,FALSE))))))</f>
        <v/>
      </c>
      <c r="I284" s="243" t="str">
        <f>IF(OR(F284="",G284=""),"",IF(F284="G",VLOOKUP(G284,'Tab 4+5 DüV+Abfuhr_G'!A:D,4,FALSE),IF(F284="A",VLOOKUP(G284,'Tab 2+3 DüV_A'!A:D,4,FALSE),VLOOKUP(G284,'H&amp;G LfL'!B:U,10,FALSE))))</f>
        <v/>
      </c>
      <c r="J284" s="341" t="str">
        <f>IF(OR(F284="",G284=""),"",IF(F284="G",VLOOKUP(G284,'Tab 4+5 DüV+Abfuhr_G'!A:B,2,FALSE),IF(F284="A",VLOOKUP(G284,'Tab 2+3 DüV_A'!A:B,2,FALSE),VLOOKUP(G284,'H&amp;G LfL'!B:X,2,FALSE))))</f>
        <v/>
      </c>
      <c r="K284" s="237"/>
      <c r="L284" s="918" t="str">
        <f t="shared" si="45"/>
        <v/>
      </c>
      <c r="M284" s="919" t="str">
        <f t="shared" si="46"/>
        <v/>
      </c>
      <c r="N284" s="919" t="str">
        <f>IF(OR(F284="",G284=""),"",IF(OR(F284="G",F284="HG"),"",IF(F284="A",VLOOKUP(G284,'Tab 2+3 DüV_A'!A:H,6,FALSE),VLOOKUP(G284,'H&amp;G LfL'!B:U,13,FALSE))))</f>
        <v/>
      </c>
      <c r="O284" s="919" t="str">
        <f>IF(OR(F284="",G284=""),"",IF(F284="G",VLOOKUP(G284,'Tab 4+5 DüV+Abfuhr_G'!A:J,8,FALSE),IF(F284="HG",VLOOKUP(G284,'H&amp;G LfL'!B:U,14,FALSE),"")))</f>
        <v/>
      </c>
      <c r="P284" s="919" t="str">
        <f>IF(OR(F284="",G284=""),"",IF(F284="G",VLOOKUP(G284,'Tab 4+5 DüV+Abfuhr_G'!A:J,9,FALSE),IF(F284="A",VLOOKUP(G284,'Tab 2+3 DüV_A'!A:H,7,FALSE),VLOOKUP(G284,'H&amp;G LfL'!B:U,15,FALSE))))</f>
        <v/>
      </c>
      <c r="Q284" s="921" t="str">
        <f>IF(OR(F284="",G284=""),"",IF(F284="G",VLOOKUP(G284,'Tab 4+5 DüV+Abfuhr_G'!A:J,10,FALSE),IF(F284="A",VLOOKUP(G284,'Tab 2+3 DüV_A'!A:H,8,FALSE),VLOOKUP(G284,'H&amp;G LfL'!B:U,16,FALSE))))</f>
        <v/>
      </c>
      <c r="R284" s="382" t="str">
        <f t="shared" si="47"/>
        <v/>
      </c>
      <c r="S284" s="342"/>
      <c r="T284" s="472" t="str">
        <f>IF(OR(F284="",G284=""),"",IF(OR(S284="",S284="nein",F284="A",F284="HG"),"0",VLOOKUP(S284,Verfrühung!A:B,2,FALSE)))</f>
        <v/>
      </c>
      <c r="U284" s="473" t="str">
        <f>IF(OR(F284="",G284=""),"",IF(F284="G",VLOOKUP(G284,'Tab 4+5 DüV+Abfuhr_G'!A:E,5,FALSE),IF(F284="A",VLOOKUP(G284,'Tab 2+3 DüV_A'!A:L,5,FALSE),VLOOKUP(G284,'H&amp;G LfL'!B:U,11,FALSE))))</f>
        <v/>
      </c>
      <c r="V284" s="349"/>
      <c r="W284" s="245"/>
      <c r="X284" s="343" t="str">
        <f t="shared" si="48"/>
        <v/>
      </c>
      <c r="Y284" s="536"/>
      <c r="Z284" s="481" t="str">
        <f>IF(OR(F284="",G284=""),"",IF(OR(F284="A",F284="HG",Y284=""),"0",-VLOOKUP(Y284,'Tab 4+5 DüV+Abfuhr_G'!A:N,6,FALSE)))</f>
        <v/>
      </c>
      <c r="AA284" s="305"/>
      <c r="AB284" s="304" t="str">
        <f t="shared" si="49"/>
        <v/>
      </c>
      <c r="AC284" s="305"/>
      <c r="AD284" s="481" t="str">
        <f>IF(OR(F284="",G284=""),"",IF(OR(AC284="nein",AC284="",Z284="",AA284="ja",Y284="",F284="A",F284="HG",Y284=""),"0",VLOOKUP(Y284,'Tab 4+5 DüV+Abfuhr_G'!A:G,7,FALSE)))</f>
        <v/>
      </c>
      <c r="AE284" s="541"/>
      <c r="AF284" s="472" t="str">
        <f>IF(OR(F284="",G284=""),"",IF(OR(F284="",G284="",AE284=""),0,IF(AND(F284="G",Y284=""),-VLOOKUP(AE284,'Tab 7 DüV_A-VF'!A:B,2,FALSE),IF(OR(F284="A",F284="HG"),-VLOOKUP(AE284,'Tab 7 DüV_A-VF'!A:B,2,FALSE),0))))</f>
        <v/>
      </c>
      <c r="AG284" s="538"/>
      <c r="AH284" s="475" t="str">
        <f>IF(OR(F284="",G284=""),"",IF(OR(F284="",G284="",AG284=""),0,IF(AND(F284="G",Y284=""),-VLOOKUP(AG284,'Tab 7 DüV_A-ZF'!A:B,2,FALSE),IF(OR(F284="A",F284="HG"),-VLOOKUP(AG284,'Tab 7 DüV_A-ZF'!A:B,2,FALSE),0))))</f>
        <v/>
      </c>
      <c r="AI284" s="348" t="str">
        <f>IF(OR(F284="",G284=""),"",IF('N-Abschlag org. Düngung'!AJ284="",0,'N-Abschlag org. Düngung'!AJ284))</f>
        <v/>
      </c>
      <c r="AJ284" s="329" t="str">
        <f t="shared" si="50"/>
        <v/>
      </c>
      <c r="AK284" s="409" t="str">
        <f t="shared" si="51"/>
        <v/>
      </c>
      <c r="AL284" s="927" t="str">
        <f t="shared" si="52"/>
        <v/>
      </c>
      <c r="AM284" s="237"/>
      <c r="AN284" s="539" t="str">
        <f t="shared" si="53"/>
        <v/>
      </c>
      <c r="AO284" s="276"/>
      <c r="AP284" s="316"/>
      <c r="AQ284" s="316"/>
      <c r="AR284" s="234"/>
      <c r="AS284" s="234"/>
      <c r="AT284" s="234"/>
      <c r="AU284" s="234"/>
      <c r="AW284" s="235"/>
      <c r="BF284" s="235"/>
      <c r="BN284" s="235"/>
    </row>
    <row r="285" spans="1:66" s="145" customFormat="1">
      <c r="A285" s="283"/>
      <c r="B285" s="216"/>
      <c r="C285" s="287" t="str">
        <f>IF(B285="","",VLOOKUP(B285,Schlagliste!B:D,2,FALSE))</f>
        <v/>
      </c>
      <c r="D285" s="286" t="str">
        <f>IF(B285="","",VLOOKUP(B285,Schlagliste!B:D,3,FALSE))</f>
        <v/>
      </c>
      <c r="E285" s="501" t="str">
        <f>IF(B285="","",VLOOKUP(B285,Schlagliste!B:E,4,FALSE))</f>
        <v/>
      </c>
      <c r="F285" s="236"/>
      <c r="G285" s="217"/>
      <c r="H285" s="477" t="str">
        <f>IF(OR(G285="",F285=""),"",IF(AND(C285="ja",LEFT(G285,5)="ZF n."),0,(IF(F285="G",VLOOKUP(G285,'Tab 4+5 DüV+Abfuhr_G'!A:C,3,FALSE),IF(F285="A",VLOOKUP(G285,'Tab 2+3 DüV_A'!A:C,3,FALSE),VLOOKUP(G285,'H&amp;G LfL'!B:U,9,FALSE))))))</f>
        <v/>
      </c>
      <c r="I285" s="243" t="str">
        <f>IF(OR(F285="",G285=""),"",IF(F285="G",VLOOKUP(G285,'Tab 4+5 DüV+Abfuhr_G'!A:D,4,FALSE),IF(F285="A",VLOOKUP(G285,'Tab 2+3 DüV_A'!A:D,4,FALSE),VLOOKUP(G285,'H&amp;G LfL'!B:U,10,FALSE))))</f>
        <v/>
      </c>
      <c r="J285" s="341" t="str">
        <f>IF(OR(F285="",G285=""),"",IF(F285="G",VLOOKUP(G285,'Tab 4+5 DüV+Abfuhr_G'!A:B,2,FALSE),IF(F285="A",VLOOKUP(G285,'Tab 2+3 DüV_A'!A:B,2,FALSE),VLOOKUP(G285,'H&amp;G LfL'!B:X,2,FALSE))))</f>
        <v/>
      </c>
      <c r="K285" s="237"/>
      <c r="L285" s="918" t="str">
        <f t="shared" si="45"/>
        <v/>
      </c>
      <c r="M285" s="919" t="str">
        <f t="shared" si="46"/>
        <v/>
      </c>
      <c r="N285" s="919" t="str">
        <f>IF(OR(F285="",G285=""),"",IF(OR(F285="G",F285="HG"),"",IF(F285="A",VLOOKUP(G285,'Tab 2+3 DüV_A'!A:H,6,FALSE),VLOOKUP(G285,'H&amp;G LfL'!B:U,13,FALSE))))</f>
        <v/>
      </c>
      <c r="O285" s="919" t="str">
        <f>IF(OR(F285="",G285=""),"",IF(F285="G",VLOOKUP(G285,'Tab 4+5 DüV+Abfuhr_G'!A:J,8,FALSE),IF(F285="HG",VLOOKUP(G285,'H&amp;G LfL'!B:U,14,FALSE),"")))</f>
        <v/>
      </c>
      <c r="P285" s="919" t="str">
        <f>IF(OR(F285="",G285=""),"",IF(F285="G",VLOOKUP(G285,'Tab 4+5 DüV+Abfuhr_G'!A:J,9,FALSE),IF(F285="A",VLOOKUP(G285,'Tab 2+3 DüV_A'!A:H,7,FALSE),VLOOKUP(G285,'H&amp;G LfL'!B:U,15,FALSE))))</f>
        <v/>
      </c>
      <c r="Q285" s="921" t="str">
        <f>IF(OR(F285="",G285=""),"",IF(F285="G",VLOOKUP(G285,'Tab 4+5 DüV+Abfuhr_G'!A:J,10,FALSE),IF(F285="A",VLOOKUP(G285,'Tab 2+3 DüV_A'!A:H,8,FALSE),VLOOKUP(G285,'H&amp;G LfL'!B:U,16,FALSE))))</f>
        <v/>
      </c>
      <c r="R285" s="382" t="str">
        <f t="shared" si="47"/>
        <v/>
      </c>
      <c r="S285" s="342"/>
      <c r="T285" s="472" t="str">
        <f>IF(OR(F285="",G285=""),"",IF(OR(S285="",S285="nein",F285="A",F285="HG"),"0",VLOOKUP(S285,Verfrühung!A:B,2,FALSE)))</f>
        <v/>
      </c>
      <c r="U285" s="473" t="str">
        <f>IF(OR(F285="",G285=""),"",IF(F285="G",VLOOKUP(G285,'Tab 4+5 DüV+Abfuhr_G'!A:E,5,FALSE),IF(F285="A",VLOOKUP(G285,'Tab 2+3 DüV_A'!A:L,5,FALSE),VLOOKUP(G285,'H&amp;G LfL'!B:U,11,FALSE))))</f>
        <v/>
      </c>
      <c r="V285" s="349"/>
      <c r="W285" s="245"/>
      <c r="X285" s="343" t="str">
        <f t="shared" si="48"/>
        <v/>
      </c>
      <c r="Y285" s="536"/>
      <c r="Z285" s="481" t="str">
        <f>IF(OR(F285="",G285=""),"",IF(OR(F285="A",F285="HG",Y285=""),"0",-VLOOKUP(Y285,'Tab 4+5 DüV+Abfuhr_G'!A:N,6,FALSE)))</f>
        <v/>
      </c>
      <c r="AA285" s="305"/>
      <c r="AB285" s="304" t="str">
        <f t="shared" si="49"/>
        <v/>
      </c>
      <c r="AC285" s="305"/>
      <c r="AD285" s="481" t="str">
        <f>IF(OR(F285="",G285=""),"",IF(OR(AC285="nein",AC285="",Z285="",AA285="ja",Y285="",F285="A",F285="HG",Y285=""),"0",VLOOKUP(Y285,'Tab 4+5 DüV+Abfuhr_G'!A:G,7,FALSE)))</f>
        <v/>
      </c>
      <c r="AE285" s="541"/>
      <c r="AF285" s="472" t="str">
        <f>IF(OR(F285="",G285=""),"",IF(OR(F285="",G285="",AE285=""),0,IF(AND(F285="G",Y285=""),-VLOOKUP(AE285,'Tab 7 DüV_A-VF'!A:B,2,FALSE),IF(OR(F285="A",F285="HG"),-VLOOKUP(AE285,'Tab 7 DüV_A-VF'!A:B,2,FALSE),0))))</f>
        <v/>
      </c>
      <c r="AG285" s="538"/>
      <c r="AH285" s="475" t="str">
        <f>IF(OR(F285="",G285=""),"",IF(OR(F285="",G285="",AG285=""),0,IF(AND(F285="G",Y285=""),-VLOOKUP(AG285,'Tab 7 DüV_A-ZF'!A:B,2,FALSE),IF(OR(F285="A",F285="HG"),-VLOOKUP(AG285,'Tab 7 DüV_A-ZF'!A:B,2,FALSE),0))))</f>
        <v/>
      </c>
      <c r="AI285" s="348" t="str">
        <f>IF(OR(F285="",G285=""),"",IF('N-Abschlag org. Düngung'!AJ285="",0,'N-Abschlag org. Düngung'!AJ285))</f>
        <v/>
      </c>
      <c r="AJ285" s="329" t="str">
        <f t="shared" si="50"/>
        <v/>
      </c>
      <c r="AK285" s="409" t="str">
        <f t="shared" si="51"/>
        <v/>
      </c>
      <c r="AL285" s="927" t="str">
        <f t="shared" si="52"/>
        <v/>
      </c>
      <c r="AM285" s="237"/>
      <c r="AN285" s="539" t="str">
        <f t="shared" si="53"/>
        <v/>
      </c>
      <c r="AO285" s="276"/>
      <c r="AP285" s="316"/>
      <c r="AQ285" s="316"/>
      <c r="AR285" s="234"/>
      <c r="AS285" s="234"/>
      <c r="AT285" s="234"/>
      <c r="AU285" s="234"/>
      <c r="AW285" s="235"/>
      <c r="BF285" s="235"/>
      <c r="BN285" s="235"/>
    </row>
    <row r="286" spans="1:66" s="145" customFormat="1">
      <c r="A286" s="283"/>
      <c r="B286" s="216"/>
      <c r="C286" s="287" t="str">
        <f>IF(B286="","",VLOOKUP(B286,Schlagliste!B:D,2,FALSE))</f>
        <v/>
      </c>
      <c r="D286" s="286" t="str">
        <f>IF(B286="","",VLOOKUP(B286,Schlagliste!B:D,3,FALSE))</f>
        <v/>
      </c>
      <c r="E286" s="501" t="str">
        <f>IF(B286="","",VLOOKUP(B286,Schlagliste!B:E,4,FALSE))</f>
        <v/>
      </c>
      <c r="F286" s="236"/>
      <c r="G286" s="217"/>
      <c r="H286" s="477" t="str">
        <f>IF(OR(G286="",F286=""),"",IF(AND(C286="ja",LEFT(G286,5)="ZF n."),0,(IF(F286="G",VLOOKUP(G286,'Tab 4+5 DüV+Abfuhr_G'!A:C,3,FALSE),IF(F286="A",VLOOKUP(G286,'Tab 2+3 DüV_A'!A:C,3,FALSE),VLOOKUP(G286,'H&amp;G LfL'!B:U,9,FALSE))))))</f>
        <v/>
      </c>
      <c r="I286" s="243" t="str">
        <f>IF(OR(F286="",G286=""),"",IF(F286="G",VLOOKUP(G286,'Tab 4+5 DüV+Abfuhr_G'!A:D,4,FALSE),IF(F286="A",VLOOKUP(G286,'Tab 2+3 DüV_A'!A:D,4,FALSE),VLOOKUP(G286,'H&amp;G LfL'!B:U,10,FALSE))))</f>
        <v/>
      </c>
      <c r="J286" s="341" t="str">
        <f>IF(OR(F286="",G286=""),"",IF(F286="G",VLOOKUP(G286,'Tab 4+5 DüV+Abfuhr_G'!A:B,2,FALSE),IF(F286="A",VLOOKUP(G286,'Tab 2+3 DüV_A'!A:B,2,FALSE),VLOOKUP(G286,'H&amp;G LfL'!B:X,2,FALSE))))</f>
        <v/>
      </c>
      <c r="K286" s="237"/>
      <c r="L286" s="918" t="str">
        <f t="shared" si="45"/>
        <v/>
      </c>
      <c r="M286" s="919" t="str">
        <f t="shared" si="46"/>
        <v/>
      </c>
      <c r="N286" s="919" t="str">
        <f>IF(OR(F286="",G286=""),"",IF(OR(F286="G",F286="HG"),"",IF(F286="A",VLOOKUP(G286,'Tab 2+3 DüV_A'!A:H,6,FALSE),VLOOKUP(G286,'H&amp;G LfL'!B:U,13,FALSE))))</f>
        <v/>
      </c>
      <c r="O286" s="919" t="str">
        <f>IF(OR(F286="",G286=""),"",IF(F286="G",VLOOKUP(G286,'Tab 4+5 DüV+Abfuhr_G'!A:J,8,FALSE),IF(F286="HG",VLOOKUP(G286,'H&amp;G LfL'!B:U,14,FALSE),"")))</f>
        <v/>
      </c>
      <c r="P286" s="919" t="str">
        <f>IF(OR(F286="",G286=""),"",IF(F286="G",VLOOKUP(G286,'Tab 4+5 DüV+Abfuhr_G'!A:J,9,FALSE),IF(F286="A",VLOOKUP(G286,'Tab 2+3 DüV_A'!A:H,7,FALSE),VLOOKUP(G286,'H&amp;G LfL'!B:U,15,FALSE))))</f>
        <v/>
      </c>
      <c r="Q286" s="921" t="str">
        <f>IF(OR(F286="",G286=""),"",IF(F286="G",VLOOKUP(G286,'Tab 4+5 DüV+Abfuhr_G'!A:J,10,FALSE),IF(F286="A",VLOOKUP(G286,'Tab 2+3 DüV_A'!A:H,8,FALSE),VLOOKUP(G286,'H&amp;G LfL'!B:U,16,FALSE))))</f>
        <v/>
      </c>
      <c r="R286" s="382" t="str">
        <f t="shared" si="47"/>
        <v/>
      </c>
      <c r="S286" s="342"/>
      <c r="T286" s="472" t="str">
        <f>IF(OR(F286="",G286=""),"",IF(OR(S286="",S286="nein",F286="A",F286="HG"),"0",VLOOKUP(S286,Verfrühung!A:B,2,FALSE)))</f>
        <v/>
      </c>
      <c r="U286" s="473" t="str">
        <f>IF(OR(F286="",G286=""),"",IF(F286="G",VLOOKUP(G286,'Tab 4+5 DüV+Abfuhr_G'!A:E,5,FALSE),IF(F286="A",VLOOKUP(G286,'Tab 2+3 DüV_A'!A:L,5,FALSE),VLOOKUP(G286,'H&amp;G LfL'!B:U,11,FALSE))))</f>
        <v/>
      </c>
      <c r="V286" s="349"/>
      <c r="W286" s="245"/>
      <c r="X286" s="343" t="str">
        <f t="shared" si="48"/>
        <v/>
      </c>
      <c r="Y286" s="536"/>
      <c r="Z286" s="481" t="str">
        <f>IF(OR(F286="",G286=""),"",IF(OR(F286="A",F286="HG",Y286=""),"0",-VLOOKUP(Y286,'Tab 4+5 DüV+Abfuhr_G'!A:N,6,FALSE)))</f>
        <v/>
      </c>
      <c r="AA286" s="305"/>
      <c r="AB286" s="304" t="str">
        <f t="shared" si="49"/>
        <v/>
      </c>
      <c r="AC286" s="305"/>
      <c r="AD286" s="481" t="str">
        <f>IF(OR(F286="",G286=""),"",IF(OR(AC286="nein",AC286="",Z286="",AA286="ja",Y286="",F286="A",F286="HG",Y286=""),"0",VLOOKUP(Y286,'Tab 4+5 DüV+Abfuhr_G'!A:G,7,FALSE)))</f>
        <v/>
      </c>
      <c r="AE286" s="541"/>
      <c r="AF286" s="472" t="str">
        <f>IF(OR(F286="",G286=""),"",IF(OR(F286="",G286="",AE286=""),0,IF(AND(F286="G",Y286=""),-VLOOKUP(AE286,'Tab 7 DüV_A-VF'!A:B,2,FALSE),IF(OR(F286="A",F286="HG"),-VLOOKUP(AE286,'Tab 7 DüV_A-VF'!A:B,2,FALSE),0))))</f>
        <v/>
      </c>
      <c r="AG286" s="538"/>
      <c r="AH286" s="475" t="str">
        <f>IF(OR(F286="",G286=""),"",IF(OR(F286="",G286="",AG286=""),0,IF(AND(F286="G",Y286=""),-VLOOKUP(AG286,'Tab 7 DüV_A-ZF'!A:B,2,FALSE),IF(OR(F286="A",F286="HG"),-VLOOKUP(AG286,'Tab 7 DüV_A-ZF'!A:B,2,FALSE),0))))</f>
        <v/>
      </c>
      <c r="AI286" s="348" t="str">
        <f>IF(OR(F286="",G286=""),"",IF('N-Abschlag org. Düngung'!AJ286="",0,'N-Abschlag org. Düngung'!AJ286))</f>
        <v/>
      </c>
      <c r="AJ286" s="329" t="str">
        <f t="shared" si="50"/>
        <v/>
      </c>
      <c r="AK286" s="409" t="str">
        <f t="shared" si="51"/>
        <v/>
      </c>
      <c r="AL286" s="927" t="str">
        <f t="shared" si="52"/>
        <v/>
      </c>
      <c r="AM286" s="237"/>
      <c r="AN286" s="539" t="str">
        <f t="shared" si="53"/>
        <v/>
      </c>
      <c r="AO286" s="276"/>
      <c r="AP286" s="316"/>
      <c r="AQ286" s="316"/>
      <c r="AR286" s="234"/>
      <c r="AS286" s="234"/>
      <c r="AT286" s="234"/>
      <c r="AU286" s="234"/>
      <c r="AW286" s="235"/>
      <c r="BF286" s="235"/>
      <c r="BN286" s="235"/>
    </row>
    <row r="287" spans="1:66" s="145" customFormat="1">
      <c r="A287" s="283"/>
      <c r="B287" s="216"/>
      <c r="C287" s="287" t="str">
        <f>IF(B287="","",VLOOKUP(B287,Schlagliste!B:D,2,FALSE))</f>
        <v/>
      </c>
      <c r="D287" s="286" t="str">
        <f>IF(B287="","",VLOOKUP(B287,Schlagliste!B:D,3,FALSE))</f>
        <v/>
      </c>
      <c r="E287" s="501" t="str">
        <f>IF(B287="","",VLOOKUP(B287,Schlagliste!B:E,4,FALSE))</f>
        <v/>
      </c>
      <c r="F287" s="236"/>
      <c r="G287" s="217"/>
      <c r="H287" s="477" t="str">
        <f>IF(OR(G287="",F287=""),"",IF(AND(C287="ja",LEFT(G287,5)="ZF n."),0,(IF(F287="G",VLOOKUP(G287,'Tab 4+5 DüV+Abfuhr_G'!A:C,3,FALSE),IF(F287="A",VLOOKUP(G287,'Tab 2+3 DüV_A'!A:C,3,FALSE),VLOOKUP(G287,'H&amp;G LfL'!B:U,9,FALSE))))))</f>
        <v/>
      </c>
      <c r="I287" s="243" t="str">
        <f>IF(OR(F287="",G287=""),"",IF(F287="G",VLOOKUP(G287,'Tab 4+5 DüV+Abfuhr_G'!A:D,4,FALSE),IF(F287="A",VLOOKUP(G287,'Tab 2+3 DüV_A'!A:D,4,FALSE),VLOOKUP(G287,'H&amp;G LfL'!B:U,10,FALSE))))</f>
        <v/>
      </c>
      <c r="J287" s="341" t="str">
        <f>IF(OR(F287="",G287=""),"",IF(F287="G",VLOOKUP(G287,'Tab 4+5 DüV+Abfuhr_G'!A:B,2,FALSE),IF(F287="A",VLOOKUP(G287,'Tab 2+3 DüV_A'!A:B,2,FALSE),VLOOKUP(G287,'H&amp;G LfL'!B:X,2,FALSE))))</f>
        <v/>
      </c>
      <c r="K287" s="237"/>
      <c r="L287" s="918" t="str">
        <f t="shared" si="45"/>
        <v/>
      </c>
      <c r="M287" s="919" t="str">
        <f t="shared" si="46"/>
        <v/>
      </c>
      <c r="N287" s="919" t="str">
        <f>IF(OR(F287="",G287=""),"",IF(OR(F287="G",F287="HG"),"",IF(F287="A",VLOOKUP(G287,'Tab 2+3 DüV_A'!A:H,6,FALSE),VLOOKUP(G287,'H&amp;G LfL'!B:U,13,FALSE))))</f>
        <v/>
      </c>
      <c r="O287" s="919" t="str">
        <f>IF(OR(F287="",G287=""),"",IF(F287="G",VLOOKUP(G287,'Tab 4+5 DüV+Abfuhr_G'!A:J,8,FALSE),IF(F287="HG",VLOOKUP(G287,'H&amp;G LfL'!B:U,14,FALSE),"")))</f>
        <v/>
      </c>
      <c r="P287" s="919" t="str">
        <f>IF(OR(F287="",G287=""),"",IF(F287="G",VLOOKUP(G287,'Tab 4+5 DüV+Abfuhr_G'!A:J,9,FALSE),IF(F287="A",VLOOKUP(G287,'Tab 2+3 DüV_A'!A:H,7,FALSE),VLOOKUP(G287,'H&amp;G LfL'!B:U,15,FALSE))))</f>
        <v/>
      </c>
      <c r="Q287" s="921" t="str">
        <f>IF(OR(F287="",G287=""),"",IF(F287="G",VLOOKUP(G287,'Tab 4+5 DüV+Abfuhr_G'!A:J,10,FALSE),IF(F287="A",VLOOKUP(G287,'Tab 2+3 DüV_A'!A:H,8,FALSE),VLOOKUP(G287,'H&amp;G LfL'!B:U,16,FALSE))))</f>
        <v/>
      </c>
      <c r="R287" s="382" t="str">
        <f t="shared" si="47"/>
        <v/>
      </c>
      <c r="S287" s="342"/>
      <c r="T287" s="472" t="str">
        <f>IF(OR(F287="",G287=""),"",IF(OR(S287="",S287="nein",F287="A",F287="HG"),"0",VLOOKUP(S287,Verfrühung!A:B,2,FALSE)))</f>
        <v/>
      </c>
      <c r="U287" s="473" t="str">
        <f>IF(OR(F287="",G287=""),"",IF(F287="G",VLOOKUP(G287,'Tab 4+5 DüV+Abfuhr_G'!A:E,5,FALSE),IF(F287="A",VLOOKUP(G287,'Tab 2+3 DüV_A'!A:L,5,FALSE),VLOOKUP(G287,'H&amp;G LfL'!B:U,11,FALSE))))</f>
        <v/>
      </c>
      <c r="V287" s="349"/>
      <c r="W287" s="245"/>
      <c r="X287" s="343" t="str">
        <f t="shared" si="48"/>
        <v/>
      </c>
      <c r="Y287" s="536"/>
      <c r="Z287" s="481" t="str">
        <f>IF(OR(F287="",G287=""),"",IF(OR(F287="A",F287="HG",Y287=""),"0",-VLOOKUP(Y287,'Tab 4+5 DüV+Abfuhr_G'!A:N,6,FALSE)))</f>
        <v/>
      </c>
      <c r="AA287" s="305"/>
      <c r="AB287" s="304" t="str">
        <f t="shared" si="49"/>
        <v/>
      </c>
      <c r="AC287" s="305"/>
      <c r="AD287" s="481" t="str">
        <f>IF(OR(F287="",G287=""),"",IF(OR(AC287="nein",AC287="",Z287="",AA287="ja",Y287="",F287="A",F287="HG",Y287=""),"0",VLOOKUP(Y287,'Tab 4+5 DüV+Abfuhr_G'!A:G,7,FALSE)))</f>
        <v/>
      </c>
      <c r="AE287" s="541"/>
      <c r="AF287" s="472" t="str">
        <f>IF(OR(F287="",G287=""),"",IF(OR(F287="",G287="",AE287=""),0,IF(AND(F287="G",Y287=""),-VLOOKUP(AE287,'Tab 7 DüV_A-VF'!A:B,2,FALSE),IF(OR(F287="A",F287="HG"),-VLOOKUP(AE287,'Tab 7 DüV_A-VF'!A:B,2,FALSE),0))))</f>
        <v/>
      </c>
      <c r="AG287" s="538"/>
      <c r="AH287" s="475" t="str">
        <f>IF(OR(F287="",G287=""),"",IF(OR(F287="",G287="",AG287=""),0,IF(AND(F287="G",Y287=""),-VLOOKUP(AG287,'Tab 7 DüV_A-ZF'!A:B,2,FALSE),IF(OR(F287="A",F287="HG"),-VLOOKUP(AG287,'Tab 7 DüV_A-ZF'!A:B,2,FALSE),0))))</f>
        <v/>
      </c>
      <c r="AI287" s="348" t="str">
        <f>IF(OR(F287="",G287=""),"",IF('N-Abschlag org. Düngung'!AJ287="",0,'N-Abschlag org. Düngung'!AJ287))</f>
        <v/>
      </c>
      <c r="AJ287" s="329" t="str">
        <f t="shared" si="50"/>
        <v/>
      </c>
      <c r="AK287" s="409" t="str">
        <f t="shared" si="51"/>
        <v/>
      </c>
      <c r="AL287" s="927" t="str">
        <f t="shared" si="52"/>
        <v/>
      </c>
      <c r="AM287" s="237"/>
      <c r="AN287" s="539" t="str">
        <f t="shared" si="53"/>
        <v/>
      </c>
      <c r="AO287" s="276"/>
      <c r="AP287" s="316"/>
      <c r="AQ287" s="316"/>
      <c r="AR287" s="234"/>
      <c r="AS287" s="234"/>
      <c r="AT287" s="234"/>
      <c r="AU287" s="234"/>
      <c r="AW287" s="235"/>
      <c r="BF287" s="235"/>
      <c r="BN287" s="235"/>
    </row>
    <row r="288" spans="1:66" s="145" customFormat="1">
      <c r="A288" s="283"/>
      <c r="B288" s="216"/>
      <c r="C288" s="287" t="str">
        <f>IF(B288="","",VLOOKUP(B288,Schlagliste!B:D,2,FALSE))</f>
        <v/>
      </c>
      <c r="D288" s="286" t="str">
        <f>IF(B288="","",VLOOKUP(B288,Schlagliste!B:D,3,FALSE))</f>
        <v/>
      </c>
      <c r="E288" s="501" t="str">
        <f>IF(B288="","",VLOOKUP(B288,Schlagliste!B:E,4,FALSE))</f>
        <v/>
      </c>
      <c r="F288" s="236"/>
      <c r="G288" s="217"/>
      <c r="H288" s="477" t="str">
        <f>IF(OR(G288="",F288=""),"",IF(AND(C288="ja",LEFT(G288,5)="ZF n."),0,(IF(F288="G",VLOOKUP(G288,'Tab 4+5 DüV+Abfuhr_G'!A:C,3,FALSE),IF(F288="A",VLOOKUP(G288,'Tab 2+3 DüV_A'!A:C,3,FALSE),VLOOKUP(G288,'H&amp;G LfL'!B:U,9,FALSE))))))</f>
        <v/>
      </c>
      <c r="I288" s="243" t="str">
        <f>IF(OR(F288="",G288=""),"",IF(F288="G",VLOOKUP(G288,'Tab 4+5 DüV+Abfuhr_G'!A:D,4,FALSE),IF(F288="A",VLOOKUP(G288,'Tab 2+3 DüV_A'!A:D,4,FALSE),VLOOKUP(G288,'H&amp;G LfL'!B:U,10,FALSE))))</f>
        <v/>
      </c>
      <c r="J288" s="341" t="str">
        <f>IF(OR(F288="",G288=""),"",IF(F288="G",VLOOKUP(G288,'Tab 4+5 DüV+Abfuhr_G'!A:B,2,FALSE),IF(F288="A",VLOOKUP(G288,'Tab 2+3 DüV_A'!A:B,2,FALSE),VLOOKUP(G288,'H&amp;G LfL'!B:X,2,FALSE))))</f>
        <v/>
      </c>
      <c r="K288" s="237"/>
      <c r="L288" s="918" t="str">
        <f t="shared" si="45"/>
        <v/>
      </c>
      <c r="M288" s="919" t="str">
        <f t="shared" si="46"/>
        <v/>
      </c>
      <c r="N288" s="919" t="str">
        <f>IF(OR(F288="",G288=""),"",IF(OR(F288="G",F288="HG"),"",IF(F288="A",VLOOKUP(G288,'Tab 2+3 DüV_A'!A:H,6,FALSE),VLOOKUP(G288,'H&amp;G LfL'!B:U,13,FALSE))))</f>
        <v/>
      </c>
      <c r="O288" s="919" t="str">
        <f>IF(OR(F288="",G288=""),"",IF(F288="G",VLOOKUP(G288,'Tab 4+5 DüV+Abfuhr_G'!A:J,8,FALSE),IF(F288="HG",VLOOKUP(G288,'H&amp;G LfL'!B:U,14,FALSE),"")))</f>
        <v/>
      </c>
      <c r="P288" s="919" t="str">
        <f>IF(OR(F288="",G288=""),"",IF(F288="G",VLOOKUP(G288,'Tab 4+5 DüV+Abfuhr_G'!A:J,9,FALSE),IF(F288="A",VLOOKUP(G288,'Tab 2+3 DüV_A'!A:H,7,FALSE),VLOOKUP(G288,'H&amp;G LfL'!B:U,15,FALSE))))</f>
        <v/>
      </c>
      <c r="Q288" s="921" t="str">
        <f>IF(OR(F288="",G288=""),"",IF(F288="G",VLOOKUP(G288,'Tab 4+5 DüV+Abfuhr_G'!A:J,10,FALSE),IF(F288="A",VLOOKUP(G288,'Tab 2+3 DüV_A'!A:H,8,FALSE),VLOOKUP(G288,'H&amp;G LfL'!B:U,16,FALSE))))</f>
        <v/>
      </c>
      <c r="R288" s="382" t="str">
        <f t="shared" si="47"/>
        <v/>
      </c>
      <c r="S288" s="342"/>
      <c r="T288" s="472" t="str">
        <f>IF(OR(F288="",G288=""),"",IF(OR(S288="",S288="nein",F288="A",F288="HG"),"0",VLOOKUP(S288,Verfrühung!A:B,2,FALSE)))</f>
        <v/>
      </c>
      <c r="U288" s="473" t="str">
        <f>IF(OR(F288="",G288=""),"",IF(F288="G",VLOOKUP(G288,'Tab 4+5 DüV+Abfuhr_G'!A:E,5,FALSE),IF(F288="A",VLOOKUP(G288,'Tab 2+3 DüV_A'!A:L,5,FALSE),VLOOKUP(G288,'H&amp;G LfL'!B:U,11,FALSE))))</f>
        <v/>
      </c>
      <c r="V288" s="349"/>
      <c r="W288" s="245"/>
      <c r="X288" s="343" t="str">
        <f t="shared" si="48"/>
        <v/>
      </c>
      <c r="Y288" s="536"/>
      <c r="Z288" s="481" t="str">
        <f>IF(OR(F288="",G288=""),"",IF(OR(F288="A",F288="HG",Y288=""),"0",-VLOOKUP(Y288,'Tab 4+5 DüV+Abfuhr_G'!A:N,6,FALSE)))</f>
        <v/>
      </c>
      <c r="AA288" s="305"/>
      <c r="AB288" s="304" t="str">
        <f t="shared" si="49"/>
        <v/>
      </c>
      <c r="AC288" s="305"/>
      <c r="AD288" s="481" t="str">
        <f>IF(OR(F288="",G288=""),"",IF(OR(AC288="nein",AC288="",Z288="",AA288="ja",Y288="",F288="A",F288="HG",Y288=""),"0",VLOOKUP(Y288,'Tab 4+5 DüV+Abfuhr_G'!A:G,7,FALSE)))</f>
        <v/>
      </c>
      <c r="AE288" s="541"/>
      <c r="AF288" s="472" t="str">
        <f>IF(OR(F288="",G288=""),"",IF(OR(F288="",G288="",AE288=""),0,IF(AND(F288="G",Y288=""),-VLOOKUP(AE288,'Tab 7 DüV_A-VF'!A:B,2,FALSE),IF(OR(F288="A",F288="HG"),-VLOOKUP(AE288,'Tab 7 DüV_A-VF'!A:B,2,FALSE),0))))</f>
        <v/>
      </c>
      <c r="AG288" s="538"/>
      <c r="AH288" s="475" t="str">
        <f>IF(OR(F288="",G288=""),"",IF(OR(F288="",G288="",AG288=""),0,IF(AND(F288="G",Y288=""),-VLOOKUP(AG288,'Tab 7 DüV_A-ZF'!A:B,2,FALSE),IF(OR(F288="A",F288="HG"),-VLOOKUP(AG288,'Tab 7 DüV_A-ZF'!A:B,2,FALSE),0))))</f>
        <v/>
      </c>
      <c r="AI288" s="348" t="str">
        <f>IF(OR(F288="",G288=""),"",IF('N-Abschlag org. Düngung'!AJ288="",0,'N-Abschlag org. Düngung'!AJ288))</f>
        <v/>
      </c>
      <c r="AJ288" s="329" t="str">
        <f t="shared" si="50"/>
        <v/>
      </c>
      <c r="AK288" s="409" t="str">
        <f t="shared" si="51"/>
        <v/>
      </c>
      <c r="AL288" s="927" t="str">
        <f t="shared" si="52"/>
        <v/>
      </c>
      <c r="AM288" s="237"/>
      <c r="AN288" s="539" t="str">
        <f t="shared" si="53"/>
        <v/>
      </c>
      <c r="AO288" s="276"/>
      <c r="AP288" s="316"/>
      <c r="AQ288" s="316"/>
      <c r="AR288" s="234"/>
      <c r="AS288" s="234"/>
      <c r="AT288" s="234"/>
      <c r="AU288" s="234"/>
      <c r="AW288" s="235"/>
      <c r="BF288" s="235"/>
      <c r="BN288" s="235"/>
    </row>
    <row r="289" spans="1:66" s="145" customFormat="1">
      <c r="A289" s="283"/>
      <c r="B289" s="216"/>
      <c r="C289" s="287" t="str">
        <f>IF(B289="","",VLOOKUP(B289,Schlagliste!B:D,2,FALSE))</f>
        <v/>
      </c>
      <c r="D289" s="286" t="str">
        <f>IF(B289="","",VLOOKUP(B289,Schlagliste!B:D,3,FALSE))</f>
        <v/>
      </c>
      <c r="E289" s="501" t="str">
        <f>IF(B289="","",VLOOKUP(B289,Schlagliste!B:E,4,FALSE))</f>
        <v/>
      </c>
      <c r="F289" s="236"/>
      <c r="G289" s="217"/>
      <c r="H289" s="477" t="str">
        <f>IF(OR(G289="",F289=""),"",IF(AND(C289="ja",LEFT(G289,5)="ZF n."),0,(IF(F289="G",VLOOKUP(G289,'Tab 4+5 DüV+Abfuhr_G'!A:C,3,FALSE),IF(F289="A",VLOOKUP(G289,'Tab 2+3 DüV_A'!A:C,3,FALSE),VLOOKUP(G289,'H&amp;G LfL'!B:U,9,FALSE))))))</f>
        <v/>
      </c>
      <c r="I289" s="243" t="str">
        <f>IF(OR(F289="",G289=""),"",IF(F289="G",VLOOKUP(G289,'Tab 4+5 DüV+Abfuhr_G'!A:D,4,FALSE),IF(F289="A",VLOOKUP(G289,'Tab 2+3 DüV_A'!A:D,4,FALSE),VLOOKUP(G289,'H&amp;G LfL'!B:U,10,FALSE))))</f>
        <v/>
      </c>
      <c r="J289" s="341" t="str">
        <f>IF(OR(F289="",G289=""),"",IF(F289="G",VLOOKUP(G289,'Tab 4+5 DüV+Abfuhr_G'!A:B,2,FALSE),IF(F289="A",VLOOKUP(G289,'Tab 2+3 DüV_A'!A:B,2,FALSE),VLOOKUP(G289,'H&amp;G LfL'!B:X,2,FALSE))))</f>
        <v/>
      </c>
      <c r="K289" s="237"/>
      <c r="L289" s="918" t="str">
        <f t="shared" si="45"/>
        <v/>
      </c>
      <c r="M289" s="919" t="str">
        <f t="shared" si="46"/>
        <v/>
      </c>
      <c r="N289" s="919" t="str">
        <f>IF(OR(F289="",G289=""),"",IF(OR(F289="G",F289="HG"),"",IF(F289="A",VLOOKUP(G289,'Tab 2+3 DüV_A'!A:H,6,FALSE),VLOOKUP(G289,'H&amp;G LfL'!B:U,13,FALSE))))</f>
        <v/>
      </c>
      <c r="O289" s="919" t="str">
        <f>IF(OR(F289="",G289=""),"",IF(F289="G",VLOOKUP(G289,'Tab 4+5 DüV+Abfuhr_G'!A:J,8,FALSE),IF(F289="HG",VLOOKUP(G289,'H&amp;G LfL'!B:U,14,FALSE),"")))</f>
        <v/>
      </c>
      <c r="P289" s="919" t="str">
        <f>IF(OR(F289="",G289=""),"",IF(F289="G",VLOOKUP(G289,'Tab 4+5 DüV+Abfuhr_G'!A:J,9,FALSE),IF(F289="A",VLOOKUP(G289,'Tab 2+3 DüV_A'!A:H,7,FALSE),VLOOKUP(G289,'H&amp;G LfL'!B:U,15,FALSE))))</f>
        <v/>
      </c>
      <c r="Q289" s="921" t="str">
        <f>IF(OR(F289="",G289=""),"",IF(F289="G",VLOOKUP(G289,'Tab 4+5 DüV+Abfuhr_G'!A:J,10,FALSE),IF(F289="A",VLOOKUP(G289,'Tab 2+3 DüV_A'!A:H,8,FALSE),VLOOKUP(G289,'H&amp;G LfL'!B:U,16,FALSE))))</f>
        <v/>
      </c>
      <c r="R289" s="382" t="str">
        <f t="shared" si="47"/>
        <v/>
      </c>
      <c r="S289" s="342"/>
      <c r="T289" s="472" t="str">
        <f>IF(OR(F289="",G289=""),"",IF(OR(S289="",S289="nein",F289="A",F289="HG"),"0",VLOOKUP(S289,Verfrühung!A:B,2,FALSE)))</f>
        <v/>
      </c>
      <c r="U289" s="473" t="str">
        <f>IF(OR(F289="",G289=""),"",IF(F289="G",VLOOKUP(G289,'Tab 4+5 DüV+Abfuhr_G'!A:E,5,FALSE),IF(F289="A",VLOOKUP(G289,'Tab 2+3 DüV_A'!A:L,5,FALSE),VLOOKUP(G289,'H&amp;G LfL'!B:U,11,FALSE))))</f>
        <v/>
      </c>
      <c r="V289" s="349"/>
      <c r="W289" s="245"/>
      <c r="X289" s="343" t="str">
        <f t="shared" si="48"/>
        <v/>
      </c>
      <c r="Y289" s="536"/>
      <c r="Z289" s="481" t="str">
        <f>IF(OR(F289="",G289=""),"",IF(OR(F289="A",F289="HG",Y289=""),"0",-VLOOKUP(Y289,'Tab 4+5 DüV+Abfuhr_G'!A:N,6,FALSE)))</f>
        <v/>
      </c>
      <c r="AA289" s="305"/>
      <c r="AB289" s="304" t="str">
        <f t="shared" si="49"/>
        <v/>
      </c>
      <c r="AC289" s="305"/>
      <c r="AD289" s="481" t="str">
        <f>IF(OR(F289="",G289=""),"",IF(OR(AC289="nein",AC289="",Z289="",AA289="ja",Y289="",F289="A",F289="HG",Y289=""),"0",VLOOKUP(Y289,'Tab 4+5 DüV+Abfuhr_G'!A:G,7,FALSE)))</f>
        <v/>
      </c>
      <c r="AE289" s="541"/>
      <c r="AF289" s="472" t="str">
        <f>IF(OR(F289="",G289=""),"",IF(OR(F289="",G289="",AE289=""),0,IF(AND(F289="G",Y289=""),-VLOOKUP(AE289,'Tab 7 DüV_A-VF'!A:B,2,FALSE),IF(OR(F289="A",F289="HG"),-VLOOKUP(AE289,'Tab 7 DüV_A-VF'!A:B,2,FALSE),0))))</f>
        <v/>
      </c>
      <c r="AG289" s="538"/>
      <c r="AH289" s="475" t="str">
        <f>IF(OR(F289="",G289=""),"",IF(OR(F289="",G289="",AG289=""),0,IF(AND(F289="G",Y289=""),-VLOOKUP(AG289,'Tab 7 DüV_A-ZF'!A:B,2,FALSE),IF(OR(F289="A",F289="HG"),-VLOOKUP(AG289,'Tab 7 DüV_A-ZF'!A:B,2,FALSE),0))))</f>
        <v/>
      </c>
      <c r="AI289" s="348" t="str">
        <f>IF(OR(F289="",G289=""),"",IF('N-Abschlag org. Düngung'!AJ289="",0,'N-Abschlag org. Düngung'!AJ289))</f>
        <v/>
      </c>
      <c r="AJ289" s="329" t="str">
        <f t="shared" si="50"/>
        <v/>
      </c>
      <c r="AK289" s="409" t="str">
        <f t="shared" si="51"/>
        <v/>
      </c>
      <c r="AL289" s="927" t="str">
        <f t="shared" si="52"/>
        <v/>
      </c>
      <c r="AM289" s="237"/>
      <c r="AN289" s="539" t="str">
        <f t="shared" si="53"/>
        <v/>
      </c>
      <c r="AO289" s="276"/>
      <c r="AP289" s="316"/>
      <c r="AQ289" s="316"/>
      <c r="AR289" s="234"/>
      <c r="AS289" s="234"/>
      <c r="AT289" s="234"/>
      <c r="AU289" s="234"/>
      <c r="AW289" s="235"/>
      <c r="BF289" s="235"/>
      <c r="BN289" s="235"/>
    </row>
    <row r="290" spans="1:66" s="145" customFormat="1">
      <c r="A290" s="283"/>
      <c r="B290" s="216"/>
      <c r="C290" s="287" t="str">
        <f>IF(B290="","",VLOOKUP(B290,Schlagliste!B:D,2,FALSE))</f>
        <v/>
      </c>
      <c r="D290" s="286" t="str">
        <f>IF(B290="","",VLOOKUP(B290,Schlagliste!B:D,3,FALSE))</f>
        <v/>
      </c>
      <c r="E290" s="501" t="str">
        <f>IF(B290="","",VLOOKUP(B290,Schlagliste!B:E,4,FALSE))</f>
        <v/>
      </c>
      <c r="F290" s="236"/>
      <c r="G290" s="217"/>
      <c r="H290" s="477" t="str">
        <f>IF(OR(G290="",F290=""),"",IF(AND(C290="ja",LEFT(G290,5)="ZF n."),0,(IF(F290="G",VLOOKUP(G290,'Tab 4+5 DüV+Abfuhr_G'!A:C,3,FALSE),IF(F290="A",VLOOKUP(G290,'Tab 2+3 DüV_A'!A:C,3,FALSE),VLOOKUP(G290,'H&amp;G LfL'!B:U,9,FALSE))))))</f>
        <v/>
      </c>
      <c r="I290" s="243" t="str">
        <f>IF(OR(F290="",G290=""),"",IF(F290="G",VLOOKUP(G290,'Tab 4+5 DüV+Abfuhr_G'!A:D,4,FALSE),IF(F290="A",VLOOKUP(G290,'Tab 2+3 DüV_A'!A:D,4,FALSE),VLOOKUP(G290,'H&amp;G LfL'!B:U,10,FALSE))))</f>
        <v/>
      </c>
      <c r="J290" s="341" t="str">
        <f>IF(OR(F290="",G290=""),"",IF(F290="G",VLOOKUP(G290,'Tab 4+5 DüV+Abfuhr_G'!A:B,2,FALSE),IF(F290="A",VLOOKUP(G290,'Tab 2+3 DüV_A'!A:B,2,FALSE),VLOOKUP(G290,'H&amp;G LfL'!B:X,2,FALSE))))</f>
        <v/>
      </c>
      <c r="K290" s="237"/>
      <c r="L290" s="918" t="str">
        <f t="shared" si="45"/>
        <v/>
      </c>
      <c r="M290" s="919" t="str">
        <f t="shared" si="46"/>
        <v/>
      </c>
      <c r="N290" s="919" t="str">
        <f>IF(OR(F290="",G290=""),"",IF(OR(F290="G",F290="HG"),"",IF(F290="A",VLOOKUP(G290,'Tab 2+3 DüV_A'!A:H,6,FALSE),VLOOKUP(G290,'H&amp;G LfL'!B:U,13,FALSE))))</f>
        <v/>
      </c>
      <c r="O290" s="919" t="str">
        <f>IF(OR(F290="",G290=""),"",IF(F290="G",VLOOKUP(G290,'Tab 4+5 DüV+Abfuhr_G'!A:J,8,FALSE),IF(F290="HG",VLOOKUP(G290,'H&amp;G LfL'!B:U,14,FALSE),"")))</f>
        <v/>
      </c>
      <c r="P290" s="919" t="str">
        <f>IF(OR(F290="",G290=""),"",IF(F290="G",VLOOKUP(G290,'Tab 4+5 DüV+Abfuhr_G'!A:J,9,FALSE),IF(F290="A",VLOOKUP(G290,'Tab 2+3 DüV_A'!A:H,7,FALSE),VLOOKUP(G290,'H&amp;G LfL'!B:U,15,FALSE))))</f>
        <v/>
      </c>
      <c r="Q290" s="921" t="str">
        <f>IF(OR(F290="",G290=""),"",IF(F290="G",VLOOKUP(G290,'Tab 4+5 DüV+Abfuhr_G'!A:J,10,FALSE),IF(F290="A",VLOOKUP(G290,'Tab 2+3 DüV_A'!A:H,8,FALSE),VLOOKUP(G290,'H&amp;G LfL'!B:U,16,FALSE))))</f>
        <v/>
      </c>
      <c r="R290" s="382" t="str">
        <f t="shared" si="47"/>
        <v/>
      </c>
      <c r="S290" s="342"/>
      <c r="T290" s="472" t="str">
        <f>IF(OR(F290="",G290=""),"",IF(OR(S290="",S290="nein",F290="A",F290="HG"),"0",VLOOKUP(S290,Verfrühung!A:B,2,FALSE)))</f>
        <v/>
      </c>
      <c r="U290" s="473" t="str">
        <f>IF(OR(F290="",G290=""),"",IF(F290="G",VLOOKUP(G290,'Tab 4+5 DüV+Abfuhr_G'!A:E,5,FALSE),IF(F290="A",VLOOKUP(G290,'Tab 2+3 DüV_A'!A:L,5,FALSE),VLOOKUP(G290,'H&amp;G LfL'!B:U,11,FALSE))))</f>
        <v/>
      </c>
      <c r="V290" s="349"/>
      <c r="W290" s="245"/>
      <c r="X290" s="343" t="str">
        <f t="shared" si="48"/>
        <v/>
      </c>
      <c r="Y290" s="536"/>
      <c r="Z290" s="481" t="str">
        <f>IF(OR(F290="",G290=""),"",IF(OR(F290="A",F290="HG",Y290=""),"0",-VLOOKUP(Y290,'Tab 4+5 DüV+Abfuhr_G'!A:N,6,FALSE)))</f>
        <v/>
      </c>
      <c r="AA290" s="305"/>
      <c r="AB290" s="304" t="str">
        <f t="shared" si="49"/>
        <v/>
      </c>
      <c r="AC290" s="305"/>
      <c r="AD290" s="481" t="str">
        <f>IF(OR(F290="",G290=""),"",IF(OR(AC290="nein",AC290="",Z290="",AA290="ja",Y290="",F290="A",F290="HG",Y290=""),"0",VLOOKUP(Y290,'Tab 4+5 DüV+Abfuhr_G'!A:G,7,FALSE)))</f>
        <v/>
      </c>
      <c r="AE290" s="541"/>
      <c r="AF290" s="472" t="str">
        <f>IF(OR(F290="",G290=""),"",IF(OR(F290="",G290="",AE290=""),0,IF(AND(F290="G",Y290=""),-VLOOKUP(AE290,'Tab 7 DüV_A-VF'!A:B,2,FALSE),IF(OR(F290="A",F290="HG"),-VLOOKUP(AE290,'Tab 7 DüV_A-VF'!A:B,2,FALSE),0))))</f>
        <v/>
      </c>
      <c r="AG290" s="538"/>
      <c r="AH290" s="475" t="str">
        <f>IF(OR(F290="",G290=""),"",IF(OR(F290="",G290="",AG290=""),0,IF(AND(F290="G",Y290=""),-VLOOKUP(AG290,'Tab 7 DüV_A-ZF'!A:B,2,FALSE),IF(OR(F290="A",F290="HG"),-VLOOKUP(AG290,'Tab 7 DüV_A-ZF'!A:B,2,FALSE),0))))</f>
        <v/>
      </c>
      <c r="AI290" s="348" t="str">
        <f>IF(OR(F290="",G290=""),"",IF('N-Abschlag org. Düngung'!AJ290="",0,'N-Abschlag org. Düngung'!AJ290))</f>
        <v/>
      </c>
      <c r="AJ290" s="329" t="str">
        <f t="shared" si="50"/>
        <v/>
      </c>
      <c r="AK290" s="409" t="str">
        <f t="shared" si="51"/>
        <v/>
      </c>
      <c r="AL290" s="927" t="str">
        <f t="shared" si="52"/>
        <v/>
      </c>
      <c r="AM290" s="237"/>
      <c r="AN290" s="539" t="str">
        <f t="shared" si="53"/>
        <v/>
      </c>
      <c r="AO290" s="276"/>
      <c r="AP290" s="316"/>
      <c r="AQ290" s="316"/>
      <c r="AR290" s="234"/>
      <c r="AS290" s="234"/>
      <c r="AT290" s="234"/>
      <c r="AU290" s="234"/>
      <c r="AW290" s="235"/>
      <c r="BF290" s="235"/>
      <c r="BN290" s="235"/>
    </row>
    <row r="291" spans="1:66" s="145" customFormat="1">
      <c r="A291" s="283"/>
      <c r="B291" s="216"/>
      <c r="C291" s="287" t="str">
        <f>IF(B291="","",VLOOKUP(B291,Schlagliste!B:D,2,FALSE))</f>
        <v/>
      </c>
      <c r="D291" s="286" t="str">
        <f>IF(B291="","",VLOOKUP(B291,Schlagliste!B:D,3,FALSE))</f>
        <v/>
      </c>
      <c r="E291" s="501" t="str">
        <f>IF(B291="","",VLOOKUP(B291,Schlagliste!B:E,4,FALSE))</f>
        <v/>
      </c>
      <c r="F291" s="236"/>
      <c r="G291" s="217"/>
      <c r="H291" s="477" t="str">
        <f>IF(OR(G291="",F291=""),"",IF(AND(C291="ja",LEFT(G291,5)="ZF n."),0,(IF(F291="G",VLOOKUP(G291,'Tab 4+5 DüV+Abfuhr_G'!A:C,3,FALSE),IF(F291="A",VLOOKUP(G291,'Tab 2+3 DüV_A'!A:C,3,FALSE),VLOOKUP(G291,'H&amp;G LfL'!B:U,9,FALSE))))))</f>
        <v/>
      </c>
      <c r="I291" s="243" t="str">
        <f>IF(OR(F291="",G291=""),"",IF(F291="G",VLOOKUP(G291,'Tab 4+5 DüV+Abfuhr_G'!A:D,4,FALSE),IF(F291="A",VLOOKUP(G291,'Tab 2+3 DüV_A'!A:D,4,FALSE),VLOOKUP(G291,'H&amp;G LfL'!B:U,10,FALSE))))</f>
        <v/>
      </c>
      <c r="J291" s="341" t="str">
        <f>IF(OR(F291="",G291=""),"",IF(F291="G",VLOOKUP(G291,'Tab 4+5 DüV+Abfuhr_G'!A:B,2,FALSE),IF(F291="A",VLOOKUP(G291,'Tab 2+3 DüV_A'!A:B,2,FALSE),VLOOKUP(G291,'H&amp;G LfL'!B:X,2,FALSE))))</f>
        <v/>
      </c>
      <c r="K291" s="237"/>
      <c r="L291" s="918" t="str">
        <f t="shared" si="45"/>
        <v/>
      </c>
      <c r="M291" s="919" t="str">
        <f t="shared" si="46"/>
        <v/>
      </c>
      <c r="N291" s="919" t="str">
        <f>IF(OR(F291="",G291=""),"",IF(OR(F291="G",F291="HG"),"",IF(F291="A",VLOOKUP(G291,'Tab 2+3 DüV_A'!A:H,6,FALSE),VLOOKUP(G291,'H&amp;G LfL'!B:U,13,FALSE))))</f>
        <v/>
      </c>
      <c r="O291" s="919" t="str">
        <f>IF(OR(F291="",G291=""),"",IF(F291="G",VLOOKUP(G291,'Tab 4+5 DüV+Abfuhr_G'!A:J,8,FALSE),IF(F291="HG",VLOOKUP(G291,'H&amp;G LfL'!B:U,14,FALSE),"")))</f>
        <v/>
      </c>
      <c r="P291" s="919" t="str">
        <f>IF(OR(F291="",G291=""),"",IF(F291="G",VLOOKUP(G291,'Tab 4+5 DüV+Abfuhr_G'!A:J,9,FALSE),IF(F291="A",VLOOKUP(G291,'Tab 2+3 DüV_A'!A:H,7,FALSE),VLOOKUP(G291,'H&amp;G LfL'!B:U,15,FALSE))))</f>
        <v/>
      </c>
      <c r="Q291" s="921" t="str">
        <f>IF(OR(F291="",G291=""),"",IF(F291="G",VLOOKUP(G291,'Tab 4+5 DüV+Abfuhr_G'!A:J,10,FALSE),IF(F291="A",VLOOKUP(G291,'Tab 2+3 DüV_A'!A:H,8,FALSE),VLOOKUP(G291,'H&amp;G LfL'!B:U,16,FALSE))))</f>
        <v/>
      </c>
      <c r="R291" s="382" t="str">
        <f t="shared" si="47"/>
        <v/>
      </c>
      <c r="S291" s="342"/>
      <c r="T291" s="472" t="str">
        <f>IF(OR(F291="",G291=""),"",IF(OR(S291="",S291="nein",F291="A",F291="HG"),"0",VLOOKUP(S291,Verfrühung!A:B,2,FALSE)))</f>
        <v/>
      </c>
      <c r="U291" s="473" t="str">
        <f>IF(OR(F291="",G291=""),"",IF(F291="G",VLOOKUP(G291,'Tab 4+5 DüV+Abfuhr_G'!A:E,5,FALSE),IF(F291="A",VLOOKUP(G291,'Tab 2+3 DüV_A'!A:L,5,FALSE),VLOOKUP(G291,'H&amp;G LfL'!B:U,11,FALSE))))</f>
        <v/>
      </c>
      <c r="V291" s="349"/>
      <c r="W291" s="245"/>
      <c r="X291" s="343" t="str">
        <f t="shared" si="48"/>
        <v/>
      </c>
      <c r="Y291" s="536"/>
      <c r="Z291" s="481" t="str">
        <f>IF(OR(F291="",G291=""),"",IF(OR(F291="A",F291="HG",Y291=""),"0",-VLOOKUP(Y291,'Tab 4+5 DüV+Abfuhr_G'!A:N,6,FALSE)))</f>
        <v/>
      </c>
      <c r="AA291" s="305"/>
      <c r="AB291" s="304" t="str">
        <f t="shared" si="49"/>
        <v/>
      </c>
      <c r="AC291" s="305"/>
      <c r="AD291" s="481" t="str">
        <f>IF(OR(F291="",G291=""),"",IF(OR(AC291="nein",AC291="",Z291="",AA291="ja",Y291="",F291="A",F291="HG",Y291=""),"0",VLOOKUP(Y291,'Tab 4+5 DüV+Abfuhr_G'!A:G,7,FALSE)))</f>
        <v/>
      </c>
      <c r="AE291" s="541"/>
      <c r="AF291" s="472" t="str">
        <f>IF(OR(F291="",G291=""),"",IF(OR(F291="",G291="",AE291=""),0,IF(AND(F291="G",Y291=""),-VLOOKUP(AE291,'Tab 7 DüV_A-VF'!A:B,2,FALSE),IF(OR(F291="A",F291="HG"),-VLOOKUP(AE291,'Tab 7 DüV_A-VF'!A:B,2,FALSE),0))))</f>
        <v/>
      </c>
      <c r="AG291" s="538"/>
      <c r="AH291" s="475" t="str">
        <f>IF(OR(F291="",G291=""),"",IF(OR(F291="",G291="",AG291=""),0,IF(AND(F291="G",Y291=""),-VLOOKUP(AG291,'Tab 7 DüV_A-ZF'!A:B,2,FALSE),IF(OR(F291="A",F291="HG"),-VLOOKUP(AG291,'Tab 7 DüV_A-ZF'!A:B,2,FALSE),0))))</f>
        <v/>
      </c>
      <c r="AI291" s="348" t="str">
        <f>IF(OR(F291="",G291=""),"",IF('N-Abschlag org. Düngung'!AJ291="",0,'N-Abschlag org. Düngung'!AJ291))</f>
        <v/>
      </c>
      <c r="AJ291" s="329" t="str">
        <f t="shared" si="50"/>
        <v/>
      </c>
      <c r="AK291" s="409" t="str">
        <f t="shared" si="51"/>
        <v/>
      </c>
      <c r="AL291" s="927" t="str">
        <f t="shared" si="52"/>
        <v/>
      </c>
      <c r="AM291" s="237"/>
      <c r="AN291" s="539" t="str">
        <f t="shared" si="53"/>
        <v/>
      </c>
      <c r="AO291" s="276"/>
      <c r="AP291" s="316"/>
      <c r="AQ291" s="316"/>
      <c r="AR291" s="234"/>
      <c r="AS291" s="234"/>
      <c r="AT291" s="234"/>
      <c r="AU291" s="234"/>
      <c r="AW291" s="235"/>
      <c r="BF291" s="235"/>
      <c r="BN291" s="235"/>
    </row>
    <row r="292" spans="1:66" s="145" customFormat="1">
      <c r="A292" s="283"/>
      <c r="B292" s="216"/>
      <c r="C292" s="287" t="str">
        <f>IF(B292="","",VLOOKUP(B292,Schlagliste!B:D,2,FALSE))</f>
        <v/>
      </c>
      <c r="D292" s="286" t="str">
        <f>IF(B292="","",VLOOKUP(B292,Schlagliste!B:D,3,FALSE))</f>
        <v/>
      </c>
      <c r="E292" s="501" t="str">
        <f>IF(B292="","",VLOOKUP(B292,Schlagliste!B:E,4,FALSE))</f>
        <v/>
      </c>
      <c r="F292" s="236"/>
      <c r="G292" s="217"/>
      <c r="H292" s="477" t="str">
        <f>IF(OR(G292="",F292=""),"",IF(AND(C292="ja",LEFT(G292,5)="ZF n."),0,(IF(F292="G",VLOOKUP(G292,'Tab 4+5 DüV+Abfuhr_G'!A:C,3,FALSE),IF(F292="A",VLOOKUP(G292,'Tab 2+3 DüV_A'!A:C,3,FALSE),VLOOKUP(G292,'H&amp;G LfL'!B:U,9,FALSE))))))</f>
        <v/>
      </c>
      <c r="I292" s="243" t="str">
        <f>IF(OR(F292="",G292=""),"",IF(F292="G",VLOOKUP(G292,'Tab 4+5 DüV+Abfuhr_G'!A:D,4,FALSE),IF(F292="A",VLOOKUP(G292,'Tab 2+3 DüV_A'!A:D,4,FALSE),VLOOKUP(G292,'H&amp;G LfL'!B:U,10,FALSE))))</f>
        <v/>
      </c>
      <c r="J292" s="341" t="str">
        <f>IF(OR(F292="",G292=""),"",IF(F292="G",VLOOKUP(G292,'Tab 4+5 DüV+Abfuhr_G'!A:B,2,FALSE),IF(F292="A",VLOOKUP(G292,'Tab 2+3 DüV_A'!A:B,2,FALSE),VLOOKUP(G292,'H&amp;G LfL'!B:X,2,FALSE))))</f>
        <v/>
      </c>
      <c r="K292" s="237"/>
      <c r="L292" s="918" t="str">
        <f t="shared" si="45"/>
        <v/>
      </c>
      <c r="M292" s="919" t="str">
        <f t="shared" si="46"/>
        <v/>
      </c>
      <c r="N292" s="919" t="str">
        <f>IF(OR(F292="",G292=""),"",IF(OR(F292="G",F292="HG"),"",IF(F292="A",VLOOKUP(G292,'Tab 2+3 DüV_A'!A:H,6,FALSE),VLOOKUP(G292,'H&amp;G LfL'!B:U,13,FALSE))))</f>
        <v/>
      </c>
      <c r="O292" s="919" t="str">
        <f>IF(OR(F292="",G292=""),"",IF(F292="G",VLOOKUP(G292,'Tab 4+5 DüV+Abfuhr_G'!A:J,8,FALSE),IF(F292="HG",VLOOKUP(G292,'H&amp;G LfL'!B:U,14,FALSE),"")))</f>
        <v/>
      </c>
      <c r="P292" s="919" t="str">
        <f>IF(OR(F292="",G292=""),"",IF(F292="G",VLOOKUP(G292,'Tab 4+5 DüV+Abfuhr_G'!A:J,9,FALSE),IF(F292="A",VLOOKUP(G292,'Tab 2+3 DüV_A'!A:H,7,FALSE),VLOOKUP(G292,'H&amp;G LfL'!B:U,15,FALSE))))</f>
        <v/>
      </c>
      <c r="Q292" s="921" t="str">
        <f>IF(OR(F292="",G292=""),"",IF(F292="G",VLOOKUP(G292,'Tab 4+5 DüV+Abfuhr_G'!A:J,10,FALSE),IF(F292="A",VLOOKUP(G292,'Tab 2+3 DüV_A'!A:H,8,FALSE),VLOOKUP(G292,'H&amp;G LfL'!B:U,16,FALSE))))</f>
        <v/>
      </c>
      <c r="R292" s="382" t="str">
        <f t="shared" si="47"/>
        <v/>
      </c>
      <c r="S292" s="342"/>
      <c r="T292" s="472" t="str">
        <f>IF(OR(F292="",G292=""),"",IF(OR(S292="",S292="nein",F292="A",F292="HG"),"0",VLOOKUP(S292,Verfrühung!A:B,2,FALSE)))</f>
        <v/>
      </c>
      <c r="U292" s="473" t="str">
        <f>IF(OR(F292="",G292=""),"",IF(F292="G",VLOOKUP(G292,'Tab 4+5 DüV+Abfuhr_G'!A:E,5,FALSE),IF(F292="A",VLOOKUP(G292,'Tab 2+3 DüV_A'!A:L,5,FALSE),VLOOKUP(G292,'H&amp;G LfL'!B:U,11,FALSE))))</f>
        <v/>
      </c>
      <c r="V292" s="349"/>
      <c r="W292" s="245"/>
      <c r="X292" s="343" t="str">
        <f t="shared" si="48"/>
        <v/>
      </c>
      <c r="Y292" s="536"/>
      <c r="Z292" s="481" t="str">
        <f>IF(OR(F292="",G292=""),"",IF(OR(F292="A",F292="HG",Y292=""),"0",-VLOOKUP(Y292,'Tab 4+5 DüV+Abfuhr_G'!A:N,6,FALSE)))</f>
        <v/>
      </c>
      <c r="AA292" s="305"/>
      <c r="AB292" s="304" t="str">
        <f t="shared" si="49"/>
        <v/>
      </c>
      <c r="AC292" s="305"/>
      <c r="AD292" s="481" t="str">
        <f>IF(OR(F292="",G292=""),"",IF(OR(AC292="nein",AC292="",Z292="",AA292="ja",Y292="",F292="A",F292="HG",Y292=""),"0",VLOOKUP(Y292,'Tab 4+5 DüV+Abfuhr_G'!A:G,7,FALSE)))</f>
        <v/>
      </c>
      <c r="AE292" s="541"/>
      <c r="AF292" s="472" t="str">
        <f>IF(OR(F292="",G292=""),"",IF(OR(F292="",G292="",AE292=""),0,IF(AND(F292="G",Y292=""),-VLOOKUP(AE292,'Tab 7 DüV_A-VF'!A:B,2,FALSE),IF(OR(F292="A",F292="HG"),-VLOOKUP(AE292,'Tab 7 DüV_A-VF'!A:B,2,FALSE),0))))</f>
        <v/>
      </c>
      <c r="AG292" s="538"/>
      <c r="AH292" s="475" t="str">
        <f>IF(OR(F292="",G292=""),"",IF(OR(F292="",G292="",AG292=""),0,IF(AND(F292="G",Y292=""),-VLOOKUP(AG292,'Tab 7 DüV_A-ZF'!A:B,2,FALSE),IF(OR(F292="A",F292="HG"),-VLOOKUP(AG292,'Tab 7 DüV_A-ZF'!A:B,2,FALSE),0))))</f>
        <v/>
      </c>
      <c r="AI292" s="348" t="str">
        <f>IF(OR(F292="",G292=""),"",IF('N-Abschlag org. Düngung'!AJ292="",0,'N-Abschlag org. Düngung'!AJ292))</f>
        <v/>
      </c>
      <c r="AJ292" s="329" t="str">
        <f t="shared" si="50"/>
        <v/>
      </c>
      <c r="AK292" s="409" t="str">
        <f t="shared" si="51"/>
        <v/>
      </c>
      <c r="AL292" s="927" t="str">
        <f t="shared" si="52"/>
        <v/>
      </c>
      <c r="AM292" s="237"/>
      <c r="AN292" s="539" t="str">
        <f t="shared" si="53"/>
        <v/>
      </c>
      <c r="AO292" s="276"/>
      <c r="AP292" s="316"/>
      <c r="AQ292" s="316"/>
      <c r="AR292" s="234"/>
      <c r="AS292" s="234"/>
      <c r="AT292" s="234"/>
      <c r="AU292" s="234"/>
      <c r="AW292" s="235"/>
      <c r="BF292" s="235"/>
      <c r="BN292" s="235"/>
    </row>
    <row r="293" spans="1:66" s="145" customFormat="1">
      <c r="A293" s="283"/>
      <c r="B293" s="216"/>
      <c r="C293" s="287" t="str">
        <f>IF(B293="","",VLOOKUP(B293,Schlagliste!B:D,2,FALSE))</f>
        <v/>
      </c>
      <c r="D293" s="286" t="str">
        <f>IF(B293="","",VLOOKUP(B293,Schlagliste!B:D,3,FALSE))</f>
        <v/>
      </c>
      <c r="E293" s="501" t="str">
        <f>IF(B293="","",VLOOKUP(B293,Schlagliste!B:E,4,FALSE))</f>
        <v/>
      </c>
      <c r="F293" s="236"/>
      <c r="G293" s="217"/>
      <c r="H293" s="477" t="str">
        <f>IF(OR(G293="",F293=""),"",IF(AND(C293="ja",LEFT(G293,5)="ZF n."),0,(IF(F293="G",VLOOKUP(G293,'Tab 4+5 DüV+Abfuhr_G'!A:C,3,FALSE),IF(F293="A",VLOOKUP(G293,'Tab 2+3 DüV_A'!A:C,3,FALSE),VLOOKUP(G293,'H&amp;G LfL'!B:U,9,FALSE))))))</f>
        <v/>
      </c>
      <c r="I293" s="243" t="str">
        <f>IF(OR(F293="",G293=""),"",IF(F293="G",VLOOKUP(G293,'Tab 4+5 DüV+Abfuhr_G'!A:D,4,FALSE),IF(F293="A",VLOOKUP(G293,'Tab 2+3 DüV_A'!A:D,4,FALSE),VLOOKUP(G293,'H&amp;G LfL'!B:U,10,FALSE))))</f>
        <v/>
      </c>
      <c r="J293" s="341" t="str">
        <f>IF(OR(F293="",G293=""),"",IF(F293="G",VLOOKUP(G293,'Tab 4+5 DüV+Abfuhr_G'!A:B,2,FALSE),IF(F293="A",VLOOKUP(G293,'Tab 2+3 DüV_A'!A:B,2,FALSE),VLOOKUP(G293,'H&amp;G LfL'!B:X,2,FALSE))))</f>
        <v/>
      </c>
      <c r="K293" s="237"/>
      <c r="L293" s="918" t="str">
        <f t="shared" si="45"/>
        <v/>
      </c>
      <c r="M293" s="919" t="str">
        <f t="shared" si="46"/>
        <v/>
      </c>
      <c r="N293" s="919" t="str">
        <f>IF(OR(F293="",G293=""),"",IF(OR(F293="G",F293="HG"),"",IF(F293="A",VLOOKUP(G293,'Tab 2+3 DüV_A'!A:H,6,FALSE),VLOOKUP(G293,'H&amp;G LfL'!B:U,13,FALSE))))</f>
        <v/>
      </c>
      <c r="O293" s="919" t="str">
        <f>IF(OR(F293="",G293=""),"",IF(F293="G",VLOOKUP(G293,'Tab 4+5 DüV+Abfuhr_G'!A:J,8,FALSE),IF(F293="HG",VLOOKUP(G293,'H&amp;G LfL'!B:U,14,FALSE),"")))</f>
        <v/>
      </c>
      <c r="P293" s="919" t="str">
        <f>IF(OR(F293="",G293=""),"",IF(F293="G",VLOOKUP(G293,'Tab 4+5 DüV+Abfuhr_G'!A:J,9,FALSE),IF(F293="A",VLOOKUP(G293,'Tab 2+3 DüV_A'!A:H,7,FALSE),VLOOKUP(G293,'H&amp;G LfL'!B:U,15,FALSE))))</f>
        <v/>
      </c>
      <c r="Q293" s="921" t="str">
        <f>IF(OR(F293="",G293=""),"",IF(F293="G",VLOOKUP(G293,'Tab 4+5 DüV+Abfuhr_G'!A:J,10,FALSE),IF(F293="A",VLOOKUP(G293,'Tab 2+3 DüV_A'!A:H,8,FALSE),VLOOKUP(G293,'H&amp;G LfL'!B:U,16,FALSE))))</f>
        <v/>
      </c>
      <c r="R293" s="382" t="str">
        <f t="shared" si="47"/>
        <v/>
      </c>
      <c r="S293" s="342"/>
      <c r="T293" s="472" t="str">
        <f>IF(OR(F293="",G293=""),"",IF(OR(S293="",S293="nein",F293="A",F293="HG"),"0",VLOOKUP(S293,Verfrühung!A:B,2,FALSE)))</f>
        <v/>
      </c>
      <c r="U293" s="473" t="str">
        <f>IF(OR(F293="",G293=""),"",IF(F293="G",VLOOKUP(G293,'Tab 4+5 DüV+Abfuhr_G'!A:E,5,FALSE),IF(F293="A",VLOOKUP(G293,'Tab 2+3 DüV_A'!A:L,5,FALSE),VLOOKUP(G293,'H&amp;G LfL'!B:U,11,FALSE))))</f>
        <v/>
      </c>
      <c r="V293" s="349"/>
      <c r="W293" s="245"/>
      <c r="X293" s="343" t="str">
        <f t="shared" si="48"/>
        <v/>
      </c>
      <c r="Y293" s="536"/>
      <c r="Z293" s="481" t="str">
        <f>IF(OR(F293="",G293=""),"",IF(OR(F293="A",F293="HG",Y293=""),"0",-VLOOKUP(Y293,'Tab 4+5 DüV+Abfuhr_G'!A:N,6,FALSE)))</f>
        <v/>
      </c>
      <c r="AA293" s="305"/>
      <c r="AB293" s="304" t="str">
        <f t="shared" si="49"/>
        <v/>
      </c>
      <c r="AC293" s="305"/>
      <c r="AD293" s="481" t="str">
        <f>IF(OR(F293="",G293=""),"",IF(OR(AC293="nein",AC293="",Z293="",AA293="ja",Y293="",F293="A",F293="HG",Y293=""),"0",VLOOKUP(Y293,'Tab 4+5 DüV+Abfuhr_G'!A:G,7,FALSE)))</f>
        <v/>
      </c>
      <c r="AE293" s="541"/>
      <c r="AF293" s="472" t="str">
        <f>IF(OR(F293="",G293=""),"",IF(OR(F293="",G293="",AE293=""),0,IF(AND(F293="G",Y293=""),-VLOOKUP(AE293,'Tab 7 DüV_A-VF'!A:B,2,FALSE),IF(OR(F293="A",F293="HG"),-VLOOKUP(AE293,'Tab 7 DüV_A-VF'!A:B,2,FALSE),0))))</f>
        <v/>
      </c>
      <c r="AG293" s="538"/>
      <c r="AH293" s="475" t="str">
        <f>IF(OR(F293="",G293=""),"",IF(OR(F293="",G293="",AG293=""),0,IF(AND(F293="G",Y293=""),-VLOOKUP(AG293,'Tab 7 DüV_A-ZF'!A:B,2,FALSE),IF(OR(F293="A",F293="HG"),-VLOOKUP(AG293,'Tab 7 DüV_A-ZF'!A:B,2,FALSE),0))))</f>
        <v/>
      </c>
      <c r="AI293" s="348" t="str">
        <f>IF(OR(F293="",G293=""),"",IF('N-Abschlag org. Düngung'!AJ293="",0,'N-Abschlag org. Düngung'!AJ293))</f>
        <v/>
      </c>
      <c r="AJ293" s="329" t="str">
        <f t="shared" si="50"/>
        <v/>
      </c>
      <c r="AK293" s="409" t="str">
        <f t="shared" si="51"/>
        <v/>
      </c>
      <c r="AL293" s="927" t="str">
        <f t="shared" si="52"/>
        <v/>
      </c>
      <c r="AM293" s="237"/>
      <c r="AN293" s="539" t="str">
        <f t="shared" si="53"/>
        <v/>
      </c>
      <c r="AO293" s="276"/>
      <c r="AP293" s="316"/>
      <c r="AQ293" s="316"/>
      <c r="AR293" s="234"/>
      <c r="AS293" s="234"/>
      <c r="AT293" s="234"/>
      <c r="AU293" s="234"/>
      <c r="AW293" s="235"/>
      <c r="BF293" s="235"/>
      <c r="BN293" s="235"/>
    </row>
    <row r="294" spans="1:66" s="145" customFormat="1">
      <c r="A294" s="283"/>
      <c r="B294" s="216"/>
      <c r="C294" s="287" t="str">
        <f>IF(B294="","",VLOOKUP(B294,Schlagliste!B:D,2,FALSE))</f>
        <v/>
      </c>
      <c r="D294" s="286" t="str">
        <f>IF(B294="","",VLOOKUP(B294,Schlagliste!B:D,3,FALSE))</f>
        <v/>
      </c>
      <c r="E294" s="501" t="str">
        <f>IF(B294="","",VLOOKUP(B294,Schlagliste!B:E,4,FALSE))</f>
        <v/>
      </c>
      <c r="F294" s="236"/>
      <c r="G294" s="217"/>
      <c r="H294" s="477" t="str">
        <f>IF(OR(G294="",F294=""),"",IF(AND(C294="ja",LEFT(G294,5)="ZF n."),0,(IF(F294="G",VLOOKUP(G294,'Tab 4+5 DüV+Abfuhr_G'!A:C,3,FALSE),IF(F294="A",VLOOKUP(G294,'Tab 2+3 DüV_A'!A:C,3,FALSE),VLOOKUP(G294,'H&amp;G LfL'!B:U,9,FALSE))))))</f>
        <v/>
      </c>
      <c r="I294" s="243" t="str">
        <f>IF(OR(F294="",G294=""),"",IF(F294="G",VLOOKUP(G294,'Tab 4+5 DüV+Abfuhr_G'!A:D,4,FALSE),IF(F294="A",VLOOKUP(G294,'Tab 2+3 DüV_A'!A:D,4,FALSE),VLOOKUP(G294,'H&amp;G LfL'!B:U,10,FALSE))))</f>
        <v/>
      </c>
      <c r="J294" s="341" t="str">
        <f>IF(OR(F294="",G294=""),"",IF(F294="G",VLOOKUP(G294,'Tab 4+5 DüV+Abfuhr_G'!A:B,2,FALSE),IF(F294="A",VLOOKUP(G294,'Tab 2+3 DüV_A'!A:B,2,FALSE),VLOOKUP(G294,'H&amp;G LfL'!B:X,2,FALSE))))</f>
        <v/>
      </c>
      <c r="K294" s="237"/>
      <c r="L294" s="918" t="str">
        <f t="shared" si="45"/>
        <v/>
      </c>
      <c r="M294" s="919" t="str">
        <f t="shared" si="46"/>
        <v/>
      </c>
      <c r="N294" s="919" t="str">
        <f>IF(OR(F294="",G294=""),"",IF(OR(F294="G",F294="HG"),"",IF(F294="A",VLOOKUP(G294,'Tab 2+3 DüV_A'!A:H,6,FALSE),VLOOKUP(G294,'H&amp;G LfL'!B:U,13,FALSE))))</f>
        <v/>
      </c>
      <c r="O294" s="919" t="str">
        <f>IF(OR(F294="",G294=""),"",IF(F294="G",VLOOKUP(G294,'Tab 4+5 DüV+Abfuhr_G'!A:J,8,FALSE),IF(F294="HG",VLOOKUP(G294,'H&amp;G LfL'!B:U,14,FALSE),"")))</f>
        <v/>
      </c>
      <c r="P294" s="919" t="str">
        <f>IF(OR(F294="",G294=""),"",IF(F294="G",VLOOKUP(G294,'Tab 4+5 DüV+Abfuhr_G'!A:J,9,FALSE),IF(F294="A",VLOOKUP(G294,'Tab 2+3 DüV_A'!A:H,7,FALSE),VLOOKUP(G294,'H&amp;G LfL'!B:U,15,FALSE))))</f>
        <v/>
      </c>
      <c r="Q294" s="921" t="str">
        <f>IF(OR(F294="",G294=""),"",IF(F294="G",VLOOKUP(G294,'Tab 4+5 DüV+Abfuhr_G'!A:J,10,FALSE),IF(F294="A",VLOOKUP(G294,'Tab 2+3 DüV_A'!A:H,8,FALSE),VLOOKUP(G294,'H&amp;G LfL'!B:U,16,FALSE))))</f>
        <v/>
      </c>
      <c r="R294" s="382" t="str">
        <f t="shared" si="47"/>
        <v/>
      </c>
      <c r="S294" s="342"/>
      <c r="T294" s="472" t="str">
        <f>IF(OR(F294="",G294=""),"",IF(OR(S294="",S294="nein",F294="A",F294="HG"),"0",VLOOKUP(S294,Verfrühung!A:B,2,FALSE)))</f>
        <v/>
      </c>
      <c r="U294" s="473" t="str">
        <f>IF(OR(F294="",G294=""),"",IF(F294="G",VLOOKUP(G294,'Tab 4+5 DüV+Abfuhr_G'!A:E,5,FALSE),IF(F294="A",VLOOKUP(G294,'Tab 2+3 DüV_A'!A:L,5,FALSE),VLOOKUP(G294,'H&amp;G LfL'!B:U,11,FALSE))))</f>
        <v/>
      </c>
      <c r="V294" s="349"/>
      <c r="W294" s="245"/>
      <c r="X294" s="343" t="str">
        <f t="shared" si="48"/>
        <v/>
      </c>
      <c r="Y294" s="536"/>
      <c r="Z294" s="481" t="str">
        <f>IF(OR(F294="",G294=""),"",IF(OR(F294="A",F294="HG",Y294=""),"0",-VLOOKUP(Y294,'Tab 4+5 DüV+Abfuhr_G'!A:N,6,FALSE)))</f>
        <v/>
      </c>
      <c r="AA294" s="305"/>
      <c r="AB294" s="304" t="str">
        <f t="shared" si="49"/>
        <v/>
      </c>
      <c r="AC294" s="305"/>
      <c r="AD294" s="481" t="str">
        <f>IF(OR(F294="",G294=""),"",IF(OR(AC294="nein",AC294="",Z294="",AA294="ja",Y294="",F294="A",F294="HG",Y294=""),"0",VLOOKUP(Y294,'Tab 4+5 DüV+Abfuhr_G'!A:G,7,FALSE)))</f>
        <v/>
      </c>
      <c r="AE294" s="541"/>
      <c r="AF294" s="472" t="str">
        <f>IF(OR(F294="",G294=""),"",IF(OR(F294="",G294="",AE294=""),0,IF(AND(F294="G",Y294=""),-VLOOKUP(AE294,'Tab 7 DüV_A-VF'!A:B,2,FALSE),IF(OR(F294="A",F294="HG"),-VLOOKUP(AE294,'Tab 7 DüV_A-VF'!A:B,2,FALSE),0))))</f>
        <v/>
      </c>
      <c r="AG294" s="538"/>
      <c r="AH294" s="475" t="str">
        <f>IF(OR(F294="",G294=""),"",IF(OR(F294="",G294="",AG294=""),0,IF(AND(F294="G",Y294=""),-VLOOKUP(AG294,'Tab 7 DüV_A-ZF'!A:B,2,FALSE),IF(OR(F294="A",F294="HG"),-VLOOKUP(AG294,'Tab 7 DüV_A-ZF'!A:B,2,FALSE),0))))</f>
        <v/>
      </c>
      <c r="AI294" s="348" t="str">
        <f>IF(OR(F294="",G294=""),"",IF('N-Abschlag org. Düngung'!AJ294="",0,'N-Abschlag org. Düngung'!AJ294))</f>
        <v/>
      </c>
      <c r="AJ294" s="329" t="str">
        <f t="shared" si="50"/>
        <v/>
      </c>
      <c r="AK294" s="409" t="str">
        <f t="shared" si="51"/>
        <v/>
      </c>
      <c r="AL294" s="927" t="str">
        <f t="shared" si="52"/>
        <v/>
      </c>
      <c r="AM294" s="237"/>
      <c r="AN294" s="539" t="str">
        <f t="shared" si="53"/>
        <v/>
      </c>
      <c r="AO294" s="276"/>
      <c r="AP294" s="316"/>
      <c r="AQ294" s="316"/>
      <c r="AR294" s="234"/>
      <c r="AS294" s="234"/>
      <c r="AT294" s="234"/>
      <c r="AU294" s="234"/>
      <c r="AW294" s="235"/>
      <c r="BF294" s="235"/>
      <c r="BN294" s="235"/>
    </row>
    <row r="295" spans="1:66" s="145" customFormat="1">
      <c r="A295" s="283"/>
      <c r="B295" s="216"/>
      <c r="C295" s="287" t="str">
        <f>IF(B295="","",VLOOKUP(B295,Schlagliste!B:D,2,FALSE))</f>
        <v/>
      </c>
      <c r="D295" s="286" t="str">
        <f>IF(B295="","",VLOOKUP(B295,Schlagliste!B:D,3,FALSE))</f>
        <v/>
      </c>
      <c r="E295" s="501" t="str">
        <f>IF(B295="","",VLOOKUP(B295,Schlagliste!B:E,4,FALSE))</f>
        <v/>
      </c>
      <c r="F295" s="236"/>
      <c r="G295" s="217"/>
      <c r="H295" s="477" t="str">
        <f>IF(OR(G295="",F295=""),"",IF(AND(C295="ja",LEFT(G295,5)="ZF n."),0,(IF(F295="G",VLOOKUP(G295,'Tab 4+5 DüV+Abfuhr_G'!A:C,3,FALSE),IF(F295="A",VLOOKUP(G295,'Tab 2+3 DüV_A'!A:C,3,FALSE),VLOOKUP(G295,'H&amp;G LfL'!B:U,9,FALSE))))))</f>
        <v/>
      </c>
      <c r="I295" s="243" t="str">
        <f>IF(OR(F295="",G295=""),"",IF(F295="G",VLOOKUP(G295,'Tab 4+5 DüV+Abfuhr_G'!A:D,4,FALSE),IF(F295="A",VLOOKUP(G295,'Tab 2+3 DüV_A'!A:D,4,FALSE),VLOOKUP(G295,'H&amp;G LfL'!B:U,10,FALSE))))</f>
        <v/>
      </c>
      <c r="J295" s="341" t="str">
        <f>IF(OR(F295="",G295=""),"",IF(F295="G",VLOOKUP(G295,'Tab 4+5 DüV+Abfuhr_G'!A:B,2,FALSE),IF(F295="A",VLOOKUP(G295,'Tab 2+3 DüV_A'!A:B,2,FALSE),VLOOKUP(G295,'H&amp;G LfL'!B:X,2,FALSE))))</f>
        <v/>
      </c>
      <c r="K295" s="237"/>
      <c r="L295" s="918" t="str">
        <f t="shared" si="45"/>
        <v/>
      </c>
      <c r="M295" s="919" t="str">
        <f t="shared" si="46"/>
        <v/>
      </c>
      <c r="N295" s="919" t="str">
        <f>IF(OR(F295="",G295=""),"",IF(OR(F295="G",F295="HG"),"",IF(F295="A",VLOOKUP(G295,'Tab 2+3 DüV_A'!A:H,6,FALSE),VLOOKUP(G295,'H&amp;G LfL'!B:U,13,FALSE))))</f>
        <v/>
      </c>
      <c r="O295" s="919" t="str">
        <f>IF(OR(F295="",G295=""),"",IF(F295="G",VLOOKUP(G295,'Tab 4+5 DüV+Abfuhr_G'!A:J,8,FALSE),IF(F295="HG",VLOOKUP(G295,'H&amp;G LfL'!B:U,14,FALSE),"")))</f>
        <v/>
      </c>
      <c r="P295" s="919" t="str">
        <f>IF(OR(F295="",G295=""),"",IF(F295="G",VLOOKUP(G295,'Tab 4+5 DüV+Abfuhr_G'!A:J,9,FALSE),IF(F295="A",VLOOKUP(G295,'Tab 2+3 DüV_A'!A:H,7,FALSE),VLOOKUP(G295,'H&amp;G LfL'!B:U,15,FALSE))))</f>
        <v/>
      </c>
      <c r="Q295" s="921" t="str">
        <f>IF(OR(F295="",G295=""),"",IF(F295="G",VLOOKUP(G295,'Tab 4+5 DüV+Abfuhr_G'!A:J,10,FALSE),IF(F295="A",VLOOKUP(G295,'Tab 2+3 DüV_A'!A:H,8,FALSE),VLOOKUP(G295,'H&amp;G LfL'!B:U,16,FALSE))))</f>
        <v/>
      </c>
      <c r="R295" s="382" t="str">
        <f t="shared" si="47"/>
        <v/>
      </c>
      <c r="S295" s="342"/>
      <c r="T295" s="472" t="str">
        <f>IF(OR(F295="",G295=""),"",IF(OR(S295="",S295="nein",F295="A",F295="HG"),"0",VLOOKUP(S295,Verfrühung!A:B,2,FALSE)))</f>
        <v/>
      </c>
      <c r="U295" s="473" t="str">
        <f>IF(OR(F295="",G295=""),"",IF(F295="G",VLOOKUP(G295,'Tab 4+5 DüV+Abfuhr_G'!A:E,5,FALSE),IF(F295="A",VLOOKUP(G295,'Tab 2+3 DüV_A'!A:L,5,FALSE),VLOOKUP(G295,'H&amp;G LfL'!B:U,11,FALSE))))</f>
        <v/>
      </c>
      <c r="V295" s="349"/>
      <c r="W295" s="245"/>
      <c r="X295" s="343" t="str">
        <f t="shared" si="48"/>
        <v/>
      </c>
      <c r="Y295" s="536"/>
      <c r="Z295" s="481" t="str">
        <f>IF(OR(F295="",G295=""),"",IF(OR(F295="A",F295="HG",Y295=""),"0",-VLOOKUP(Y295,'Tab 4+5 DüV+Abfuhr_G'!A:N,6,FALSE)))</f>
        <v/>
      </c>
      <c r="AA295" s="305"/>
      <c r="AB295" s="304" t="str">
        <f t="shared" si="49"/>
        <v/>
      </c>
      <c r="AC295" s="305"/>
      <c r="AD295" s="481" t="str">
        <f>IF(OR(F295="",G295=""),"",IF(OR(AC295="nein",AC295="",Z295="",AA295="ja",Y295="",F295="A",F295="HG",Y295=""),"0",VLOOKUP(Y295,'Tab 4+5 DüV+Abfuhr_G'!A:G,7,FALSE)))</f>
        <v/>
      </c>
      <c r="AE295" s="541"/>
      <c r="AF295" s="472" t="str">
        <f>IF(OR(F295="",G295=""),"",IF(OR(F295="",G295="",AE295=""),0,IF(AND(F295="G",Y295=""),-VLOOKUP(AE295,'Tab 7 DüV_A-VF'!A:B,2,FALSE),IF(OR(F295="A",F295="HG"),-VLOOKUP(AE295,'Tab 7 DüV_A-VF'!A:B,2,FALSE),0))))</f>
        <v/>
      </c>
      <c r="AG295" s="538"/>
      <c r="AH295" s="475" t="str">
        <f>IF(OR(F295="",G295=""),"",IF(OR(F295="",G295="",AG295=""),0,IF(AND(F295="G",Y295=""),-VLOOKUP(AG295,'Tab 7 DüV_A-ZF'!A:B,2,FALSE),IF(OR(F295="A",F295="HG"),-VLOOKUP(AG295,'Tab 7 DüV_A-ZF'!A:B,2,FALSE),0))))</f>
        <v/>
      </c>
      <c r="AI295" s="348" t="str">
        <f>IF(OR(F295="",G295=""),"",IF('N-Abschlag org. Düngung'!AJ295="",0,'N-Abschlag org. Düngung'!AJ295))</f>
        <v/>
      </c>
      <c r="AJ295" s="329" t="str">
        <f t="shared" si="50"/>
        <v/>
      </c>
      <c r="AK295" s="409" t="str">
        <f t="shared" si="51"/>
        <v/>
      </c>
      <c r="AL295" s="927" t="str">
        <f t="shared" si="52"/>
        <v/>
      </c>
      <c r="AM295" s="237"/>
      <c r="AN295" s="539" t="str">
        <f t="shared" si="53"/>
        <v/>
      </c>
      <c r="AO295" s="276"/>
      <c r="AP295" s="316"/>
      <c r="AQ295" s="316"/>
      <c r="AR295" s="234"/>
      <c r="AS295" s="234"/>
      <c r="AT295" s="234"/>
      <c r="AU295" s="234"/>
      <c r="AW295" s="235"/>
      <c r="BF295" s="235"/>
      <c r="BN295" s="235"/>
    </row>
    <row r="296" spans="1:66" s="145" customFormat="1">
      <c r="A296" s="283"/>
      <c r="B296" s="216"/>
      <c r="C296" s="287" t="str">
        <f>IF(B296="","",VLOOKUP(B296,Schlagliste!B:D,2,FALSE))</f>
        <v/>
      </c>
      <c r="D296" s="286" t="str">
        <f>IF(B296="","",VLOOKUP(B296,Schlagliste!B:D,3,FALSE))</f>
        <v/>
      </c>
      <c r="E296" s="501" t="str">
        <f>IF(B296="","",VLOOKUP(B296,Schlagliste!B:E,4,FALSE))</f>
        <v/>
      </c>
      <c r="F296" s="236"/>
      <c r="G296" s="217"/>
      <c r="H296" s="477" t="str">
        <f>IF(OR(G296="",F296=""),"",IF(AND(C296="ja",LEFT(G296,5)="ZF n."),0,(IF(F296="G",VLOOKUP(G296,'Tab 4+5 DüV+Abfuhr_G'!A:C,3,FALSE),IF(F296="A",VLOOKUP(G296,'Tab 2+3 DüV_A'!A:C,3,FALSE),VLOOKUP(G296,'H&amp;G LfL'!B:U,9,FALSE))))))</f>
        <v/>
      </c>
      <c r="I296" s="243" t="str">
        <f>IF(OR(F296="",G296=""),"",IF(F296="G",VLOOKUP(G296,'Tab 4+5 DüV+Abfuhr_G'!A:D,4,FALSE),IF(F296="A",VLOOKUP(G296,'Tab 2+3 DüV_A'!A:D,4,FALSE),VLOOKUP(G296,'H&amp;G LfL'!B:U,10,FALSE))))</f>
        <v/>
      </c>
      <c r="J296" s="341" t="str">
        <f>IF(OR(F296="",G296=""),"",IF(F296="G",VLOOKUP(G296,'Tab 4+5 DüV+Abfuhr_G'!A:B,2,FALSE),IF(F296="A",VLOOKUP(G296,'Tab 2+3 DüV_A'!A:B,2,FALSE),VLOOKUP(G296,'H&amp;G LfL'!B:X,2,FALSE))))</f>
        <v/>
      </c>
      <c r="K296" s="237"/>
      <c r="L296" s="918" t="str">
        <f t="shared" si="45"/>
        <v/>
      </c>
      <c r="M296" s="919" t="str">
        <f t="shared" si="46"/>
        <v/>
      </c>
      <c r="N296" s="919" t="str">
        <f>IF(OR(F296="",G296=""),"",IF(OR(F296="G",F296="HG"),"",IF(F296="A",VLOOKUP(G296,'Tab 2+3 DüV_A'!A:H,6,FALSE),VLOOKUP(G296,'H&amp;G LfL'!B:U,13,FALSE))))</f>
        <v/>
      </c>
      <c r="O296" s="919" t="str">
        <f>IF(OR(F296="",G296=""),"",IF(F296="G",VLOOKUP(G296,'Tab 4+5 DüV+Abfuhr_G'!A:J,8,FALSE),IF(F296="HG",VLOOKUP(G296,'H&amp;G LfL'!B:U,14,FALSE),"")))</f>
        <v/>
      </c>
      <c r="P296" s="919" t="str">
        <f>IF(OR(F296="",G296=""),"",IF(F296="G",VLOOKUP(G296,'Tab 4+5 DüV+Abfuhr_G'!A:J,9,FALSE),IF(F296="A",VLOOKUP(G296,'Tab 2+3 DüV_A'!A:H,7,FALSE),VLOOKUP(G296,'H&amp;G LfL'!B:U,15,FALSE))))</f>
        <v/>
      </c>
      <c r="Q296" s="921" t="str">
        <f>IF(OR(F296="",G296=""),"",IF(F296="G",VLOOKUP(G296,'Tab 4+5 DüV+Abfuhr_G'!A:J,10,FALSE),IF(F296="A",VLOOKUP(G296,'Tab 2+3 DüV_A'!A:H,8,FALSE),VLOOKUP(G296,'H&amp;G LfL'!B:U,16,FALSE))))</f>
        <v/>
      </c>
      <c r="R296" s="382" t="str">
        <f t="shared" si="47"/>
        <v/>
      </c>
      <c r="S296" s="342"/>
      <c r="T296" s="472" t="str">
        <f>IF(OR(F296="",G296=""),"",IF(OR(S296="",S296="nein",F296="A",F296="HG"),"0",VLOOKUP(S296,Verfrühung!A:B,2,FALSE)))</f>
        <v/>
      </c>
      <c r="U296" s="473" t="str">
        <f>IF(OR(F296="",G296=""),"",IF(F296="G",VLOOKUP(G296,'Tab 4+5 DüV+Abfuhr_G'!A:E,5,FALSE),IF(F296="A",VLOOKUP(G296,'Tab 2+3 DüV_A'!A:L,5,FALSE),VLOOKUP(G296,'H&amp;G LfL'!B:U,11,FALSE))))</f>
        <v/>
      </c>
      <c r="V296" s="349"/>
      <c r="W296" s="245"/>
      <c r="X296" s="343" t="str">
        <f t="shared" si="48"/>
        <v/>
      </c>
      <c r="Y296" s="536"/>
      <c r="Z296" s="481" t="str">
        <f>IF(OR(F296="",G296=""),"",IF(OR(F296="A",F296="HG",Y296=""),"0",-VLOOKUP(Y296,'Tab 4+5 DüV+Abfuhr_G'!A:N,6,FALSE)))</f>
        <v/>
      </c>
      <c r="AA296" s="305"/>
      <c r="AB296" s="304" t="str">
        <f t="shared" si="49"/>
        <v/>
      </c>
      <c r="AC296" s="305"/>
      <c r="AD296" s="481" t="str">
        <f>IF(OR(F296="",G296=""),"",IF(OR(AC296="nein",AC296="",Z296="",AA296="ja",Y296="",F296="A",F296="HG",Y296=""),"0",VLOOKUP(Y296,'Tab 4+5 DüV+Abfuhr_G'!A:G,7,FALSE)))</f>
        <v/>
      </c>
      <c r="AE296" s="541"/>
      <c r="AF296" s="472" t="str">
        <f>IF(OR(F296="",G296=""),"",IF(OR(F296="",G296="",AE296=""),0,IF(AND(F296="G",Y296=""),-VLOOKUP(AE296,'Tab 7 DüV_A-VF'!A:B,2,FALSE),IF(OR(F296="A",F296="HG"),-VLOOKUP(AE296,'Tab 7 DüV_A-VF'!A:B,2,FALSE),0))))</f>
        <v/>
      </c>
      <c r="AG296" s="538"/>
      <c r="AH296" s="475" t="str">
        <f>IF(OR(F296="",G296=""),"",IF(OR(F296="",G296="",AG296=""),0,IF(AND(F296="G",Y296=""),-VLOOKUP(AG296,'Tab 7 DüV_A-ZF'!A:B,2,FALSE),IF(OR(F296="A",F296="HG"),-VLOOKUP(AG296,'Tab 7 DüV_A-ZF'!A:B,2,FALSE),0))))</f>
        <v/>
      </c>
      <c r="AI296" s="348" t="str">
        <f>IF(OR(F296="",G296=""),"",IF('N-Abschlag org. Düngung'!AJ296="",0,'N-Abschlag org. Düngung'!AJ296))</f>
        <v/>
      </c>
      <c r="AJ296" s="329" t="str">
        <f t="shared" si="50"/>
        <v/>
      </c>
      <c r="AK296" s="409" t="str">
        <f t="shared" si="51"/>
        <v/>
      </c>
      <c r="AL296" s="927" t="str">
        <f t="shared" si="52"/>
        <v/>
      </c>
      <c r="AM296" s="237"/>
      <c r="AN296" s="539" t="str">
        <f t="shared" si="53"/>
        <v/>
      </c>
      <c r="AO296" s="276"/>
      <c r="AP296" s="316"/>
      <c r="AQ296" s="316"/>
      <c r="AR296" s="234"/>
      <c r="AS296" s="234"/>
      <c r="AT296" s="234"/>
      <c r="AU296" s="234"/>
      <c r="AW296" s="235"/>
      <c r="BF296" s="235"/>
      <c r="BN296" s="235"/>
    </row>
    <row r="297" spans="1:66" s="145" customFormat="1">
      <c r="A297" s="283"/>
      <c r="B297" s="216"/>
      <c r="C297" s="287" t="str">
        <f>IF(B297="","",VLOOKUP(B297,Schlagliste!B:D,2,FALSE))</f>
        <v/>
      </c>
      <c r="D297" s="286" t="str">
        <f>IF(B297="","",VLOOKUP(B297,Schlagliste!B:D,3,FALSE))</f>
        <v/>
      </c>
      <c r="E297" s="501" t="str">
        <f>IF(B297="","",VLOOKUP(B297,Schlagliste!B:E,4,FALSE))</f>
        <v/>
      </c>
      <c r="F297" s="236"/>
      <c r="G297" s="217"/>
      <c r="H297" s="477" t="str">
        <f>IF(OR(G297="",F297=""),"",IF(AND(C297="ja",LEFT(G297,5)="ZF n."),0,(IF(F297="G",VLOOKUP(G297,'Tab 4+5 DüV+Abfuhr_G'!A:C,3,FALSE),IF(F297="A",VLOOKUP(G297,'Tab 2+3 DüV_A'!A:C,3,FALSE),VLOOKUP(G297,'H&amp;G LfL'!B:U,9,FALSE))))))</f>
        <v/>
      </c>
      <c r="I297" s="243" t="str">
        <f>IF(OR(F297="",G297=""),"",IF(F297="G",VLOOKUP(G297,'Tab 4+5 DüV+Abfuhr_G'!A:D,4,FALSE),IF(F297="A",VLOOKUP(G297,'Tab 2+3 DüV_A'!A:D,4,FALSE),VLOOKUP(G297,'H&amp;G LfL'!B:U,10,FALSE))))</f>
        <v/>
      </c>
      <c r="J297" s="341" t="str">
        <f>IF(OR(F297="",G297=""),"",IF(F297="G",VLOOKUP(G297,'Tab 4+5 DüV+Abfuhr_G'!A:B,2,FALSE),IF(F297="A",VLOOKUP(G297,'Tab 2+3 DüV_A'!A:B,2,FALSE),VLOOKUP(G297,'H&amp;G LfL'!B:X,2,FALSE))))</f>
        <v/>
      </c>
      <c r="K297" s="237"/>
      <c r="L297" s="918" t="str">
        <f t="shared" si="45"/>
        <v/>
      </c>
      <c r="M297" s="919" t="str">
        <f t="shared" si="46"/>
        <v/>
      </c>
      <c r="N297" s="919" t="str">
        <f>IF(OR(F297="",G297=""),"",IF(OR(F297="G",F297="HG"),"",IF(F297="A",VLOOKUP(G297,'Tab 2+3 DüV_A'!A:H,6,FALSE),VLOOKUP(G297,'H&amp;G LfL'!B:U,13,FALSE))))</f>
        <v/>
      </c>
      <c r="O297" s="919" t="str">
        <f>IF(OR(F297="",G297=""),"",IF(F297="G",VLOOKUP(G297,'Tab 4+5 DüV+Abfuhr_G'!A:J,8,FALSE),IF(F297="HG",VLOOKUP(G297,'H&amp;G LfL'!B:U,14,FALSE),"")))</f>
        <v/>
      </c>
      <c r="P297" s="919" t="str">
        <f>IF(OR(F297="",G297=""),"",IF(F297="G",VLOOKUP(G297,'Tab 4+5 DüV+Abfuhr_G'!A:J,9,FALSE),IF(F297="A",VLOOKUP(G297,'Tab 2+3 DüV_A'!A:H,7,FALSE),VLOOKUP(G297,'H&amp;G LfL'!B:U,15,FALSE))))</f>
        <v/>
      </c>
      <c r="Q297" s="921" t="str">
        <f>IF(OR(F297="",G297=""),"",IF(F297="G",VLOOKUP(G297,'Tab 4+5 DüV+Abfuhr_G'!A:J,10,FALSE),IF(F297="A",VLOOKUP(G297,'Tab 2+3 DüV_A'!A:H,8,FALSE),VLOOKUP(G297,'H&amp;G LfL'!B:U,16,FALSE))))</f>
        <v/>
      </c>
      <c r="R297" s="382" t="str">
        <f t="shared" si="47"/>
        <v/>
      </c>
      <c r="S297" s="342"/>
      <c r="T297" s="472" t="str">
        <f>IF(OR(F297="",G297=""),"",IF(OR(S297="",S297="nein",F297="A",F297="HG"),"0",VLOOKUP(S297,Verfrühung!A:B,2,FALSE)))</f>
        <v/>
      </c>
      <c r="U297" s="473" t="str">
        <f>IF(OR(F297="",G297=""),"",IF(F297="G",VLOOKUP(G297,'Tab 4+5 DüV+Abfuhr_G'!A:E,5,FALSE),IF(F297="A",VLOOKUP(G297,'Tab 2+3 DüV_A'!A:L,5,FALSE),VLOOKUP(G297,'H&amp;G LfL'!B:U,11,FALSE))))</f>
        <v/>
      </c>
      <c r="V297" s="349"/>
      <c r="W297" s="245"/>
      <c r="X297" s="343" t="str">
        <f t="shared" si="48"/>
        <v/>
      </c>
      <c r="Y297" s="536"/>
      <c r="Z297" s="481" t="str">
        <f>IF(OR(F297="",G297=""),"",IF(OR(F297="A",F297="HG",Y297=""),"0",-VLOOKUP(Y297,'Tab 4+5 DüV+Abfuhr_G'!A:N,6,FALSE)))</f>
        <v/>
      </c>
      <c r="AA297" s="305"/>
      <c r="AB297" s="304" t="str">
        <f t="shared" si="49"/>
        <v/>
      </c>
      <c r="AC297" s="305"/>
      <c r="AD297" s="481" t="str">
        <f>IF(OR(F297="",G297=""),"",IF(OR(AC297="nein",AC297="",Z297="",AA297="ja",Y297="",F297="A",F297="HG",Y297=""),"0",VLOOKUP(Y297,'Tab 4+5 DüV+Abfuhr_G'!A:G,7,FALSE)))</f>
        <v/>
      </c>
      <c r="AE297" s="541"/>
      <c r="AF297" s="472" t="str">
        <f>IF(OR(F297="",G297=""),"",IF(OR(F297="",G297="",AE297=""),0,IF(AND(F297="G",Y297=""),-VLOOKUP(AE297,'Tab 7 DüV_A-VF'!A:B,2,FALSE),IF(OR(F297="A",F297="HG"),-VLOOKUP(AE297,'Tab 7 DüV_A-VF'!A:B,2,FALSE),0))))</f>
        <v/>
      </c>
      <c r="AG297" s="538"/>
      <c r="AH297" s="475" t="str">
        <f>IF(OR(F297="",G297=""),"",IF(OR(F297="",G297="",AG297=""),0,IF(AND(F297="G",Y297=""),-VLOOKUP(AG297,'Tab 7 DüV_A-ZF'!A:B,2,FALSE),IF(OR(F297="A",F297="HG"),-VLOOKUP(AG297,'Tab 7 DüV_A-ZF'!A:B,2,FALSE),0))))</f>
        <v/>
      </c>
      <c r="AI297" s="348" t="str">
        <f>IF(OR(F297="",G297=""),"",IF('N-Abschlag org. Düngung'!AJ297="",0,'N-Abschlag org. Düngung'!AJ297))</f>
        <v/>
      </c>
      <c r="AJ297" s="329" t="str">
        <f t="shared" si="50"/>
        <v/>
      </c>
      <c r="AK297" s="409" t="str">
        <f t="shared" si="51"/>
        <v/>
      </c>
      <c r="AL297" s="927" t="str">
        <f t="shared" si="52"/>
        <v/>
      </c>
      <c r="AM297" s="237"/>
      <c r="AN297" s="539" t="str">
        <f t="shared" si="53"/>
        <v/>
      </c>
      <c r="AO297" s="276"/>
      <c r="AP297" s="316"/>
      <c r="AQ297" s="316"/>
      <c r="AR297" s="234"/>
      <c r="AS297" s="234"/>
      <c r="AT297" s="234"/>
      <c r="AU297" s="234"/>
      <c r="AW297" s="235"/>
      <c r="BF297" s="235"/>
      <c r="BN297" s="235"/>
    </row>
    <row r="298" spans="1:66" s="145" customFormat="1">
      <c r="A298" s="283"/>
      <c r="B298" s="216"/>
      <c r="C298" s="287" t="str">
        <f>IF(B298="","",VLOOKUP(B298,Schlagliste!B:D,2,FALSE))</f>
        <v/>
      </c>
      <c r="D298" s="286" t="str">
        <f>IF(B298="","",VLOOKUP(B298,Schlagliste!B:D,3,FALSE))</f>
        <v/>
      </c>
      <c r="E298" s="501" t="str">
        <f>IF(B298="","",VLOOKUP(B298,Schlagliste!B:E,4,FALSE))</f>
        <v/>
      </c>
      <c r="F298" s="236"/>
      <c r="G298" s="217"/>
      <c r="H298" s="477" t="str">
        <f>IF(OR(G298="",F298=""),"",IF(AND(C298="ja",LEFT(G298,5)="ZF n."),0,(IF(F298="G",VLOOKUP(G298,'Tab 4+5 DüV+Abfuhr_G'!A:C,3,FALSE),IF(F298="A",VLOOKUP(G298,'Tab 2+3 DüV_A'!A:C,3,FALSE),VLOOKUP(G298,'H&amp;G LfL'!B:U,9,FALSE))))))</f>
        <v/>
      </c>
      <c r="I298" s="243" t="str">
        <f>IF(OR(F298="",G298=""),"",IF(F298="G",VLOOKUP(G298,'Tab 4+5 DüV+Abfuhr_G'!A:D,4,FALSE),IF(F298="A",VLOOKUP(G298,'Tab 2+3 DüV_A'!A:D,4,FALSE),VLOOKUP(G298,'H&amp;G LfL'!B:U,10,FALSE))))</f>
        <v/>
      </c>
      <c r="J298" s="341" t="str">
        <f>IF(OR(F298="",G298=""),"",IF(F298="G",VLOOKUP(G298,'Tab 4+5 DüV+Abfuhr_G'!A:B,2,FALSE),IF(F298="A",VLOOKUP(G298,'Tab 2+3 DüV_A'!A:B,2,FALSE),VLOOKUP(G298,'H&amp;G LfL'!B:X,2,FALSE))))</f>
        <v/>
      </c>
      <c r="K298" s="237"/>
      <c r="L298" s="918" t="str">
        <f t="shared" si="45"/>
        <v/>
      </c>
      <c r="M298" s="919" t="str">
        <f t="shared" si="46"/>
        <v/>
      </c>
      <c r="N298" s="919" t="str">
        <f>IF(OR(F298="",G298=""),"",IF(OR(F298="G",F298="HG"),"",IF(F298="A",VLOOKUP(G298,'Tab 2+3 DüV_A'!A:H,6,FALSE),VLOOKUP(G298,'H&amp;G LfL'!B:U,13,FALSE))))</f>
        <v/>
      </c>
      <c r="O298" s="919" t="str">
        <f>IF(OR(F298="",G298=""),"",IF(F298="G",VLOOKUP(G298,'Tab 4+5 DüV+Abfuhr_G'!A:J,8,FALSE),IF(F298="HG",VLOOKUP(G298,'H&amp;G LfL'!B:U,14,FALSE),"")))</f>
        <v/>
      </c>
      <c r="P298" s="919" t="str">
        <f>IF(OR(F298="",G298=""),"",IF(F298="G",VLOOKUP(G298,'Tab 4+5 DüV+Abfuhr_G'!A:J,9,FALSE),IF(F298="A",VLOOKUP(G298,'Tab 2+3 DüV_A'!A:H,7,FALSE),VLOOKUP(G298,'H&amp;G LfL'!B:U,15,FALSE))))</f>
        <v/>
      </c>
      <c r="Q298" s="921" t="str">
        <f>IF(OR(F298="",G298=""),"",IF(F298="G",VLOOKUP(G298,'Tab 4+5 DüV+Abfuhr_G'!A:J,10,FALSE),IF(F298="A",VLOOKUP(G298,'Tab 2+3 DüV_A'!A:H,8,FALSE),VLOOKUP(G298,'H&amp;G LfL'!B:U,16,FALSE))))</f>
        <v/>
      </c>
      <c r="R298" s="382" t="str">
        <f t="shared" si="47"/>
        <v/>
      </c>
      <c r="S298" s="342"/>
      <c r="T298" s="472" t="str">
        <f>IF(OR(F298="",G298=""),"",IF(OR(S298="",S298="nein",F298="A",F298="HG"),"0",VLOOKUP(S298,Verfrühung!A:B,2,FALSE)))</f>
        <v/>
      </c>
      <c r="U298" s="473" t="str">
        <f>IF(OR(F298="",G298=""),"",IF(F298="G",VLOOKUP(G298,'Tab 4+5 DüV+Abfuhr_G'!A:E,5,FALSE),IF(F298="A",VLOOKUP(G298,'Tab 2+3 DüV_A'!A:L,5,FALSE),VLOOKUP(G298,'H&amp;G LfL'!B:U,11,FALSE))))</f>
        <v/>
      </c>
      <c r="V298" s="349"/>
      <c r="W298" s="245"/>
      <c r="X298" s="343" t="str">
        <f t="shared" si="48"/>
        <v/>
      </c>
      <c r="Y298" s="536"/>
      <c r="Z298" s="481" t="str">
        <f>IF(OR(F298="",G298=""),"",IF(OR(F298="A",F298="HG",Y298=""),"0",-VLOOKUP(Y298,'Tab 4+5 DüV+Abfuhr_G'!A:N,6,FALSE)))</f>
        <v/>
      </c>
      <c r="AA298" s="305"/>
      <c r="AB298" s="304" t="str">
        <f t="shared" si="49"/>
        <v/>
      </c>
      <c r="AC298" s="305"/>
      <c r="AD298" s="481" t="str">
        <f>IF(OR(F298="",G298=""),"",IF(OR(AC298="nein",AC298="",Z298="",AA298="ja",Y298="",F298="A",F298="HG",Y298=""),"0",VLOOKUP(Y298,'Tab 4+5 DüV+Abfuhr_G'!A:G,7,FALSE)))</f>
        <v/>
      </c>
      <c r="AE298" s="541"/>
      <c r="AF298" s="472" t="str">
        <f>IF(OR(F298="",G298=""),"",IF(OR(F298="",G298="",AE298=""),0,IF(AND(F298="G",Y298=""),-VLOOKUP(AE298,'Tab 7 DüV_A-VF'!A:B,2,FALSE),IF(OR(F298="A",F298="HG"),-VLOOKUP(AE298,'Tab 7 DüV_A-VF'!A:B,2,FALSE),0))))</f>
        <v/>
      </c>
      <c r="AG298" s="538"/>
      <c r="AH298" s="475" t="str">
        <f>IF(OR(F298="",G298=""),"",IF(OR(F298="",G298="",AG298=""),0,IF(AND(F298="G",Y298=""),-VLOOKUP(AG298,'Tab 7 DüV_A-ZF'!A:B,2,FALSE),IF(OR(F298="A",F298="HG"),-VLOOKUP(AG298,'Tab 7 DüV_A-ZF'!A:B,2,FALSE),0))))</f>
        <v/>
      </c>
      <c r="AI298" s="348" t="str">
        <f>IF(OR(F298="",G298=""),"",IF('N-Abschlag org. Düngung'!AJ298="",0,'N-Abschlag org. Düngung'!AJ298))</f>
        <v/>
      </c>
      <c r="AJ298" s="329" t="str">
        <f t="shared" si="50"/>
        <v/>
      </c>
      <c r="AK298" s="409" t="str">
        <f t="shared" si="51"/>
        <v/>
      </c>
      <c r="AL298" s="927" t="str">
        <f t="shared" si="52"/>
        <v/>
      </c>
      <c r="AM298" s="237"/>
      <c r="AN298" s="539" t="str">
        <f t="shared" si="53"/>
        <v/>
      </c>
      <c r="AO298" s="276"/>
      <c r="AP298" s="316"/>
      <c r="AQ298" s="316"/>
      <c r="AR298" s="234"/>
      <c r="AS298" s="234"/>
      <c r="AT298" s="234"/>
      <c r="AU298" s="234"/>
      <c r="AW298" s="235"/>
      <c r="BF298" s="235"/>
      <c r="BN298" s="235"/>
    </row>
    <row r="299" spans="1:66" s="145" customFormat="1">
      <c r="A299" s="283"/>
      <c r="B299" s="216"/>
      <c r="C299" s="287" t="str">
        <f>IF(B299="","",VLOOKUP(B299,Schlagliste!B:D,2,FALSE))</f>
        <v/>
      </c>
      <c r="D299" s="286" t="str">
        <f>IF(B299="","",VLOOKUP(B299,Schlagliste!B:D,3,FALSE))</f>
        <v/>
      </c>
      <c r="E299" s="501" t="str">
        <f>IF(B299="","",VLOOKUP(B299,Schlagliste!B:E,4,FALSE))</f>
        <v/>
      </c>
      <c r="F299" s="236"/>
      <c r="G299" s="217"/>
      <c r="H299" s="477" t="str">
        <f>IF(OR(G299="",F299=""),"",IF(AND(C299="ja",LEFT(G299,5)="ZF n."),0,(IF(F299="G",VLOOKUP(G299,'Tab 4+5 DüV+Abfuhr_G'!A:C,3,FALSE),IF(F299="A",VLOOKUP(G299,'Tab 2+3 DüV_A'!A:C,3,FALSE),VLOOKUP(G299,'H&amp;G LfL'!B:U,9,FALSE))))))</f>
        <v/>
      </c>
      <c r="I299" s="243" t="str">
        <f>IF(OR(F299="",G299=""),"",IF(F299="G",VLOOKUP(G299,'Tab 4+5 DüV+Abfuhr_G'!A:D,4,FALSE),IF(F299="A",VLOOKUP(G299,'Tab 2+3 DüV_A'!A:D,4,FALSE),VLOOKUP(G299,'H&amp;G LfL'!B:U,10,FALSE))))</f>
        <v/>
      </c>
      <c r="J299" s="341" t="str">
        <f>IF(OR(F299="",G299=""),"",IF(F299="G",VLOOKUP(G299,'Tab 4+5 DüV+Abfuhr_G'!A:B,2,FALSE),IF(F299="A",VLOOKUP(G299,'Tab 2+3 DüV_A'!A:B,2,FALSE),VLOOKUP(G299,'H&amp;G LfL'!B:X,2,FALSE))))</f>
        <v/>
      </c>
      <c r="K299" s="237"/>
      <c r="L299" s="918" t="str">
        <f t="shared" si="45"/>
        <v/>
      </c>
      <c r="M299" s="919" t="str">
        <f t="shared" si="46"/>
        <v/>
      </c>
      <c r="N299" s="919" t="str">
        <f>IF(OR(F299="",G299=""),"",IF(OR(F299="G",F299="HG"),"",IF(F299="A",VLOOKUP(G299,'Tab 2+3 DüV_A'!A:H,6,FALSE),VLOOKUP(G299,'H&amp;G LfL'!B:U,13,FALSE))))</f>
        <v/>
      </c>
      <c r="O299" s="919" t="str">
        <f>IF(OR(F299="",G299=""),"",IF(F299="G",VLOOKUP(G299,'Tab 4+5 DüV+Abfuhr_G'!A:J,8,FALSE),IF(F299="HG",VLOOKUP(G299,'H&amp;G LfL'!B:U,14,FALSE),"")))</f>
        <v/>
      </c>
      <c r="P299" s="919" t="str">
        <f>IF(OR(F299="",G299=""),"",IF(F299="G",VLOOKUP(G299,'Tab 4+5 DüV+Abfuhr_G'!A:J,9,FALSE),IF(F299="A",VLOOKUP(G299,'Tab 2+3 DüV_A'!A:H,7,FALSE),VLOOKUP(G299,'H&amp;G LfL'!B:U,15,FALSE))))</f>
        <v/>
      </c>
      <c r="Q299" s="921" t="str">
        <f>IF(OR(F299="",G299=""),"",IF(F299="G",VLOOKUP(G299,'Tab 4+5 DüV+Abfuhr_G'!A:J,10,FALSE),IF(F299="A",VLOOKUP(G299,'Tab 2+3 DüV_A'!A:H,8,FALSE),VLOOKUP(G299,'H&amp;G LfL'!B:U,16,FALSE))))</f>
        <v/>
      </c>
      <c r="R299" s="382" t="str">
        <f t="shared" si="47"/>
        <v/>
      </c>
      <c r="S299" s="342"/>
      <c r="T299" s="472" t="str">
        <f>IF(OR(F299="",G299=""),"",IF(OR(S299="",S299="nein",F299="A",F299="HG"),"0",VLOOKUP(S299,Verfrühung!A:B,2,FALSE)))</f>
        <v/>
      </c>
      <c r="U299" s="473" t="str">
        <f>IF(OR(F299="",G299=""),"",IF(F299="G",VLOOKUP(G299,'Tab 4+5 DüV+Abfuhr_G'!A:E,5,FALSE),IF(F299="A",VLOOKUP(G299,'Tab 2+3 DüV_A'!A:L,5,FALSE),VLOOKUP(G299,'H&amp;G LfL'!B:U,11,FALSE))))</f>
        <v/>
      </c>
      <c r="V299" s="349"/>
      <c r="W299" s="245"/>
      <c r="X299" s="343" t="str">
        <f t="shared" si="48"/>
        <v/>
      </c>
      <c r="Y299" s="536"/>
      <c r="Z299" s="481" t="str">
        <f>IF(OR(F299="",G299=""),"",IF(OR(F299="A",F299="HG",Y299=""),"0",-VLOOKUP(Y299,'Tab 4+5 DüV+Abfuhr_G'!A:N,6,FALSE)))</f>
        <v/>
      </c>
      <c r="AA299" s="305"/>
      <c r="AB299" s="304" t="str">
        <f t="shared" si="49"/>
        <v/>
      </c>
      <c r="AC299" s="305"/>
      <c r="AD299" s="481" t="str">
        <f>IF(OR(F299="",G299=""),"",IF(OR(AC299="nein",AC299="",Z299="",AA299="ja",Y299="",F299="A",F299="HG",Y299=""),"0",VLOOKUP(Y299,'Tab 4+5 DüV+Abfuhr_G'!A:G,7,FALSE)))</f>
        <v/>
      </c>
      <c r="AE299" s="541"/>
      <c r="AF299" s="472" t="str">
        <f>IF(OR(F299="",G299=""),"",IF(OR(F299="",G299="",AE299=""),0,IF(AND(F299="G",Y299=""),-VLOOKUP(AE299,'Tab 7 DüV_A-VF'!A:B,2,FALSE),IF(OR(F299="A",F299="HG"),-VLOOKUP(AE299,'Tab 7 DüV_A-VF'!A:B,2,FALSE),0))))</f>
        <v/>
      </c>
      <c r="AG299" s="538"/>
      <c r="AH299" s="475" t="str">
        <f>IF(OR(F299="",G299=""),"",IF(OR(F299="",G299="",AG299=""),0,IF(AND(F299="G",Y299=""),-VLOOKUP(AG299,'Tab 7 DüV_A-ZF'!A:B,2,FALSE),IF(OR(F299="A",F299="HG"),-VLOOKUP(AG299,'Tab 7 DüV_A-ZF'!A:B,2,FALSE),0))))</f>
        <v/>
      </c>
      <c r="AI299" s="348" t="str">
        <f>IF(OR(F299="",G299=""),"",IF('N-Abschlag org. Düngung'!AJ299="",0,'N-Abschlag org. Düngung'!AJ299))</f>
        <v/>
      </c>
      <c r="AJ299" s="329" t="str">
        <f t="shared" si="50"/>
        <v/>
      </c>
      <c r="AK299" s="409" t="str">
        <f t="shared" si="51"/>
        <v/>
      </c>
      <c r="AL299" s="927" t="str">
        <f t="shared" si="52"/>
        <v/>
      </c>
      <c r="AM299" s="237"/>
      <c r="AN299" s="539" t="str">
        <f t="shared" si="53"/>
        <v/>
      </c>
      <c r="AO299" s="276"/>
      <c r="AP299" s="316"/>
      <c r="AQ299" s="316"/>
      <c r="AR299" s="234"/>
      <c r="AS299" s="234"/>
      <c r="AT299" s="234"/>
      <c r="AU299" s="234"/>
      <c r="AW299" s="235"/>
      <c r="BF299" s="235"/>
      <c r="BN299" s="235"/>
    </row>
    <row r="300" spans="1:66" s="145" customFormat="1">
      <c r="A300" s="283"/>
      <c r="B300" s="216"/>
      <c r="C300" s="287" t="str">
        <f>IF(B300="","",VLOOKUP(B300,Schlagliste!B:D,2,FALSE))</f>
        <v/>
      </c>
      <c r="D300" s="286" t="str">
        <f>IF(B300="","",VLOOKUP(B300,Schlagliste!B:D,3,FALSE))</f>
        <v/>
      </c>
      <c r="E300" s="501" t="str">
        <f>IF(B300="","",VLOOKUP(B300,Schlagliste!B:E,4,FALSE))</f>
        <v/>
      </c>
      <c r="F300" s="236"/>
      <c r="G300" s="217"/>
      <c r="H300" s="477" t="str">
        <f>IF(OR(G300="",F300=""),"",IF(AND(C300="ja",LEFT(G300,5)="ZF n."),0,(IF(F300="G",VLOOKUP(G300,'Tab 4+5 DüV+Abfuhr_G'!A:C,3,FALSE),IF(F300="A",VLOOKUP(G300,'Tab 2+3 DüV_A'!A:C,3,FALSE),VLOOKUP(G300,'H&amp;G LfL'!B:U,9,FALSE))))))</f>
        <v/>
      </c>
      <c r="I300" s="243" t="str">
        <f>IF(OR(F300="",G300=""),"",IF(F300="G",VLOOKUP(G300,'Tab 4+5 DüV+Abfuhr_G'!A:D,4,FALSE),IF(F300="A",VLOOKUP(G300,'Tab 2+3 DüV_A'!A:D,4,FALSE),VLOOKUP(G300,'H&amp;G LfL'!B:U,10,FALSE))))</f>
        <v/>
      </c>
      <c r="J300" s="341" t="str">
        <f>IF(OR(F300="",G300=""),"",IF(F300="G",VLOOKUP(G300,'Tab 4+5 DüV+Abfuhr_G'!A:B,2,FALSE),IF(F300="A",VLOOKUP(G300,'Tab 2+3 DüV_A'!A:B,2,FALSE),VLOOKUP(G300,'H&amp;G LfL'!B:X,2,FALSE))))</f>
        <v/>
      </c>
      <c r="K300" s="237"/>
      <c r="L300" s="918" t="str">
        <f t="shared" si="45"/>
        <v/>
      </c>
      <c r="M300" s="919" t="str">
        <f t="shared" si="46"/>
        <v/>
      </c>
      <c r="N300" s="919" t="str">
        <f>IF(OR(F300="",G300=""),"",IF(OR(F300="G",F300="HG"),"",IF(F300="A",VLOOKUP(G300,'Tab 2+3 DüV_A'!A:H,6,FALSE),VLOOKUP(G300,'H&amp;G LfL'!B:U,13,FALSE))))</f>
        <v/>
      </c>
      <c r="O300" s="919" t="str">
        <f>IF(OR(F300="",G300=""),"",IF(F300="G",VLOOKUP(G300,'Tab 4+5 DüV+Abfuhr_G'!A:J,8,FALSE),IF(F300="HG",VLOOKUP(G300,'H&amp;G LfL'!B:U,14,FALSE),"")))</f>
        <v/>
      </c>
      <c r="P300" s="919" t="str">
        <f>IF(OR(F300="",G300=""),"",IF(F300="G",VLOOKUP(G300,'Tab 4+5 DüV+Abfuhr_G'!A:J,9,FALSE),IF(F300="A",VLOOKUP(G300,'Tab 2+3 DüV_A'!A:H,7,FALSE),VLOOKUP(G300,'H&amp;G LfL'!B:U,15,FALSE))))</f>
        <v/>
      </c>
      <c r="Q300" s="921" t="str">
        <f>IF(OR(F300="",G300=""),"",IF(F300="G",VLOOKUP(G300,'Tab 4+5 DüV+Abfuhr_G'!A:J,10,FALSE),IF(F300="A",VLOOKUP(G300,'Tab 2+3 DüV_A'!A:H,8,FALSE),VLOOKUP(G300,'H&amp;G LfL'!B:U,16,FALSE))))</f>
        <v/>
      </c>
      <c r="R300" s="382" t="str">
        <f t="shared" si="47"/>
        <v/>
      </c>
      <c r="S300" s="342"/>
      <c r="T300" s="472" t="str">
        <f>IF(OR(F300="",G300=""),"",IF(OR(S300="",S300="nein",F300="A",F300="HG"),"0",VLOOKUP(S300,Verfrühung!A:B,2,FALSE)))</f>
        <v/>
      </c>
      <c r="U300" s="473" t="str">
        <f>IF(OR(F300="",G300=""),"",IF(F300="G",VLOOKUP(G300,'Tab 4+5 DüV+Abfuhr_G'!A:E,5,FALSE),IF(F300="A",VLOOKUP(G300,'Tab 2+3 DüV_A'!A:L,5,FALSE),VLOOKUP(G300,'H&amp;G LfL'!B:U,11,FALSE))))</f>
        <v/>
      </c>
      <c r="V300" s="349"/>
      <c r="W300" s="245"/>
      <c r="X300" s="343" t="str">
        <f t="shared" si="48"/>
        <v/>
      </c>
      <c r="Y300" s="536"/>
      <c r="Z300" s="481" t="str">
        <f>IF(OR(F300="",G300=""),"",IF(OR(F300="A",F300="HG",Y300=""),"0",-VLOOKUP(Y300,'Tab 4+5 DüV+Abfuhr_G'!A:N,6,FALSE)))</f>
        <v/>
      </c>
      <c r="AA300" s="305"/>
      <c r="AB300" s="304" t="str">
        <f t="shared" si="49"/>
        <v/>
      </c>
      <c r="AC300" s="305"/>
      <c r="AD300" s="481" t="str">
        <f>IF(OR(F300="",G300=""),"",IF(OR(AC300="nein",AC300="",Z300="",AA300="ja",Y300="",F300="A",F300="HG",Y300=""),"0",VLOOKUP(Y300,'Tab 4+5 DüV+Abfuhr_G'!A:G,7,FALSE)))</f>
        <v/>
      </c>
      <c r="AE300" s="541"/>
      <c r="AF300" s="472" t="str">
        <f>IF(OR(F300="",G300=""),"",IF(OR(F300="",G300="",AE300=""),0,IF(AND(F300="G",Y300=""),-VLOOKUP(AE300,'Tab 7 DüV_A-VF'!A:B,2,FALSE),IF(OR(F300="A",F300="HG"),-VLOOKUP(AE300,'Tab 7 DüV_A-VF'!A:B,2,FALSE),0))))</f>
        <v/>
      </c>
      <c r="AG300" s="538"/>
      <c r="AH300" s="475" t="str">
        <f>IF(OR(F300="",G300=""),"",IF(OR(F300="",G300="",AG300=""),0,IF(AND(F300="G",Y300=""),-VLOOKUP(AG300,'Tab 7 DüV_A-ZF'!A:B,2,FALSE),IF(OR(F300="A",F300="HG"),-VLOOKUP(AG300,'Tab 7 DüV_A-ZF'!A:B,2,FALSE),0))))</f>
        <v/>
      </c>
      <c r="AI300" s="348" t="str">
        <f>IF(OR(F300="",G300=""),"",IF('N-Abschlag org. Düngung'!AJ300="",0,'N-Abschlag org. Düngung'!AJ300))</f>
        <v/>
      </c>
      <c r="AJ300" s="329" t="str">
        <f t="shared" si="50"/>
        <v/>
      </c>
      <c r="AK300" s="409" t="str">
        <f t="shared" si="51"/>
        <v/>
      </c>
      <c r="AL300" s="927" t="str">
        <f t="shared" si="52"/>
        <v/>
      </c>
      <c r="AM300" s="237"/>
      <c r="AN300" s="539" t="str">
        <f t="shared" si="53"/>
        <v/>
      </c>
      <c r="AO300" s="276"/>
      <c r="AP300" s="316"/>
      <c r="AQ300" s="316"/>
      <c r="AR300" s="234"/>
      <c r="AS300" s="234"/>
      <c r="AT300" s="234"/>
      <c r="AU300" s="234"/>
      <c r="AW300" s="235"/>
      <c r="BF300" s="235"/>
      <c r="BN300" s="235"/>
    </row>
    <row r="301" spans="1:66" s="145" customFormat="1">
      <c r="A301" s="283"/>
      <c r="B301" s="216"/>
      <c r="C301" s="287" t="str">
        <f>IF(B301="","",VLOOKUP(B301,Schlagliste!B:D,2,FALSE))</f>
        <v/>
      </c>
      <c r="D301" s="286" t="str">
        <f>IF(B301="","",VLOOKUP(B301,Schlagliste!B:D,3,FALSE))</f>
        <v/>
      </c>
      <c r="E301" s="501" t="str">
        <f>IF(B301="","",VLOOKUP(B301,Schlagliste!B:E,4,FALSE))</f>
        <v/>
      </c>
      <c r="F301" s="236"/>
      <c r="G301" s="217"/>
      <c r="H301" s="477" t="str">
        <f>IF(OR(G301="",F301=""),"",IF(AND(C301="ja",LEFT(G301,5)="ZF n."),0,(IF(F301="G",VLOOKUP(G301,'Tab 4+5 DüV+Abfuhr_G'!A:C,3,FALSE),IF(F301="A",VLOOKUP(G301,'Tab 2+3 DüV_A'!A:C,3,FALSE),VLOOKUP(G301,'H&amp;G LfL'!B:U,9,FALSE))))))</f>
        <v/>
      </c>
      <c r="I301" s="243" t="str">
        <f>IF(OR(F301="",G301=""),"",IF(F301="G",VLOOKUP(G301,'Tab 4+5 DüV+Abfuhr_G'!A:D,4,FALSE),IF(F301="A",VLOOKUP(G301,'Tab 2+3 DüV_A'!A:D,4,FALSE),VLOOKUP(G301,'H&amp;G LfL'!B:U,10,FALSE))))</f>
        <v/>
      </c>
      <c r="J301" s="341" t="str">
        <f>IF(OR(F301="",G301=""),"",IF(F301="G",VLOOKUP(G301,'Tab 4+5 DüV+Abfuhr_G'!A:B,2,FALSE),IF(F301="A",VLOOKUP(G301,'Tab 2+3 DüV_A'!A:B,2,FALSE),VLOOKUP(G301,'H&amp;G LfL'!B:X,2,FALSE))))</f>
        <v/>
      </c>
      <c r="K301" s="237"/>
      <c r="L301" s="918" t="str">
        <f t="shared" si="45"/>
        <v/>
      </c>
      <c r="M301" s="919" t="str">
        <f t="shared" si="46"/>
        <v/>
      </c>
      <c r="N301" s="919" t="str">
        <f>IF(OR(F301="",G301=""),"",IF(OR(F301="G",F301="HG"),"",IF(F301="A",VLOOKUP(G301,'Tab 2+3 DüV_A'!A:H,6,FALSE),VLOOKUP(G301,'H&amp;G LfL'!B:U,13,FALSE))))</f>
        <v/>
      </c>
      <c r="O301" s="919" t="str">
        <f>IF(OR(F301="",G301=""),"",IF(F301="G",VLOOKUP(G301,'Tab 4+5 DüV+Abfuhr_G'!A:J,8,FALSE),IF(F301="HG",VLOOKUP(G301,'H&amp;G LfL'!B:U,14,FALSE),"")))</f>
        <v/>
      </c>
      <c r="P301" s="919" t="str">
        <f>IF(OR(F301="",G301=""),"",IF(F301="G",VLOOKUP(G301,'Tab 4+5 DüV+Abfuhr_G'!A:J,9,FALSE),IF(F301="A",VLOOKUP(G301,'Tab 2+3 DüV_A'!A:H,7,FALSE),VLOOKUP(G301,'H&amp;G LfL'!B:U,15,FALSE))))</f>
        <v/>
      </c>
      <c r="Q301" s="921" t="str">
        <f>IF(OR(F301="",G301=""),"",IF(F301="G",VLOOKUP(G301,'Tab 4+5 DüV+Abfuhr_G'!A:J,10,FALSE),IF(F301="A",VLOOKUP(G301,'Tab 2+3 DüV_A'!A:H,8,FALSE),VLOOKUP(G301,'H&amp;G LfL'!B:U,16,FALSE))))</f>
        <v/>
      </c>
      <c r="R301" s="382" t="str">
        <f t="shared" si="47"/>
        <v/>
      </c>
      <c r="S301" s="342"/>
      <c r="T301" s="472" t="str">
        <f>IF(OR(F301="",G301=""),"",IF(OR(S301="",S301="nein",F301="A",F301="HG"),"0",VLOOKUP(S301,Verfrühung!A:B,2,FALSE)))</f>
        <v/>
      </c>
      <c r="U301" s="473" t="str">
        <f>IF(OR(F301="",G301=""),"",IF(F301="G",VLOOKUP(G301,'Tab 4+5 DüV+Abfuhr_G'!A:E,5,FALSE),IF(F301="A",VLOOKUP(G301,'Tab 2+3 DüV_A'!A:L,5,FALSE),VLOOKUP(G301,'H&amp;G LfL'!B:U,11,FALSE))))</f>
        <v/>
      </c>
      <c r="V301" s="349"/>
      <c r="W301" s="245"/>
      <c r="X301" s="343" t="str">
        <f t="shared" si="48"/>
        <v/>
      </c>
      <c r="Y301" s="536"/>
      <c r="Z301" s="481" t="str">
        <f>IF(OR(F301="",G301=""),"",IF(OR(F301="A",F301="HG",Y301=""),"0",-VLOOKUP(Y301,'Tab 4+5 DüV+Abfuhr_G'!A:N,6,FALSE)))</f>
        <v/>
      </c>
      <c r="AA301" s="305"/>
      <c r="AB301" s="304" t="str">
        <f t="shared" si="49"/>
        <v/>
      </c>
      <c r="AC301" s="305"/>
      <c r="AD301" s="481" t="str">
        <f>IF(OR(F301="",G301=""),"",IF(OR(AC301="nein",AC301="",Z301="",AA301="ja",Y301="",F301="A",F301="HG",Y301=""),"0",VLOOKUP(Y301,'Tab 4+5 DüV+Abfuhr_G'!A:G,7,FALSE)))</f>
        <v/>
      </c>
      <c r="AE301" s="541"/>
      <c r="AF301" s="472" t="str">
        <f>IF(OR(F301="",G301=""),"",IF(OR(F301="",G301="",AE301=""),0,IF(AND(F301="G",Y301=""),-VLOOKUP(AE301,'Tab 7 DüV_A-VF'!A:B,2,FALSE),IF(OR(F301="A",F301="HG"),-VLOOKUP(AE301,'Tab 7 DüV_A-VF'!A:B,2,FALSE),0))))</f>
        <v/>
      </c>
      <c r="AG301" s="538"/>
      <c r="AH301" s="475" t="str">
        <f>IF(OR(F301="",G301=""),"",IF(OR(F301="",G301="",AG301=""),0,IF(AND(F301="G",Y301=""),-VLOOKUP(AG301,'Tab 7 DüV_A-ZF'!A:B,2,FALSE),IF(OR(F301="A",F301="HG"),-VLOOKUP(AG301,'Tab 7 DüV_A-ZF'!A:B,2,FALSE),0))))</f>
        <v/>
      </c>
      <c r="AI301" s="348" t="str">
        <f>IF(OR(F301="",G301=""),"",IF('N-Abschlag org. Düngung'!AJ301="",0,'N-Abschlag org. Düngung'!AJ301))</f>
        <v/>
      </c>
      <c r="AJ301" s="329" t="str">
        <f t="shared" si="50"/>
        <v/>
      </c>
      <c r="AK301" s="409" t="str">
        <f t="shared" si="51"/>
        <v/>
      </c>
      <c r="AL301" s="927" t="str">
        <f t="shared" si="52"/>
        <v/>
      </c>
      <c r="AM301" s="237"/>
      <c r="AN301" s="539" t="str">
        <f t="shared" si="53"/>
        <v/>
      </c>
      <c r="AO301" s="276"/>
      <c r="AP301" s="316"/>
      <c r="AQ301" s="316"/>
      <c r="AR301" s="234"/>
      <c r="AS301" s="234"/>
      <c r="AT301" s="234"/>
      <c r="AU301" s="234"/>
      <c r="AW301" s="235"/>
      <c r="BF301" s="235"/>
      <c r="BN301" s="235"/>
    </row>
    <row r="302" spans="1:66" s="145" customFormat="1">
      <c r="A302" s="283"/>
      <c r="B302" s="216"/>
      <c r="C302" s="287" t="str">
        <f>IF(B302="","",VLOOKUP(B302,Schlagliste!B:D,2,FALSE))</f>
        <v/>
      </c>
      <c r="D302" s="286" t="str">
        <f>IF(B302="","",VLOOKUP(B302,Schlagliste!B:D,3,FALSE))</f>
        <v/>
      </c>
      <c r="E302" s="501" t="str">
        <f>IF(B302="","",VLOOKUP(B302,Schlagliste!B:E,4,FALSE))</f>
        <v/>
      </c>
      <c r="F302" s="236"/>
      <c r="G302" s="217"/>
      <c r="H302" s="477" t="str">
        <f>IF(OR(G302="",F302=""),"",IF(AND(C302="ja",LEFT(G302,5)="ZF n."),0,(IF(F302="G",VLOOKUP(G302,'Tab 4+5 DüV+Abfuhr_G'!A:C,3,FALSE),IF(F302="A",VLOOKUP(G302,'Tab 2+3 DüV_A'!A:C,3,FALSE),VLOOKUP(G302,'H&amp;G LfL'!B:U,9,FALSE))))))</f>
        <v/>
      </c>
      <c r="I302" s="243" t="str">
        <f>IF(OR(F302="",G302=""),"",IF(F302="G",VLOOKUP(G302,'Tab 4+5 DüV+Abfuhr_G'!A:D,4,FALSE),IF(F302="A",VLOOKUP(G302,'Tab 2+3 DüV_A'!A:D,4,FALSE),VLOOKUP(G302,'H&amp;G LfL'!B:U,10,FALSE))))</f>
        <v/>
      </c>
      <c r="J302" s="341" t="str">
        <f>IF(OR(F302="",G302=""),"",IF(F302="G",VLOOKUP(G302,'Tab 4+5 DüV+Abfuhr_G'!A:B,2,FALSE),IF(F302="A",VLOOKUP(G302,'Tab 2+3 DüV_A'!A:B,2,FALSE),VLOOKUP(G302,'H&amp;G LfL'!B:X,2,FALSE))))</f>
        <v/>
      </c>
      <c r="K302" s="237"/>
      <c r="L302" s="918" t="str">
        <f t="shared" si="45"/>
        <v/>
      </c>
      <c r="M302" s="919" t="str">
        <f t="shared" si="46"/>
        <v/>
      </c>
      <c r="N302" s="919" t="str">
        <f>IF(OR(F302="",G302=""),"",IF(OR(F302="G",F302="HG"),"",IF(F302="A",VLOOKUP(G302,'Tab 2+3 DüV_A'!A:H,6,FALSE),VLOOKUP(G302,'H&amp;G LfL'!B:U,13,FALSE))))</f>
        <v/>
      </c>
      <c r="O302" s="919" t="str">
        <f>IF(OR(F302="",G302=""),"",IF(F302="G",VLOOKUP(G302,'Tab 4+5 DüV+Abfuhr_G'!A:J,8,FALSE),IF(F302="HG",VLOOKUP(G302,'H&amp;G LfL'!B:U,14,FALSE),"")))</f>
        <v/>
      </c>
      <c r="P302" s="919" t="str">
        <f>IF(OR(F302="",G302=""),"",IF(F302="G",VLOOKUP(G302,'Tab 4+5 DüV+Abfuhr_G'!A:J,9,FALSE),IF(F302="A",VLOOKUP(G302,'Tab 2+3 DüV_A'!A:H,7,FALSE),VLOOKUP(G302,'H&amp;G LfL'!B:U,15,FALSE))))</f>
        <v/>
      </c>
      <c r="Q302" s="921" t="str">
        <f>IF(OR(F302="",G302=""),"",IF(F302="G",VLOOKUP(G302,'Tab 4+5 DüV+Abfuhr_G'!A:J,10,FALSE),IF(F302="A",VLOOKUP(G302,'Tab 2+3 DüV_A'!A:H,8,FALSE),VLOOKUP(G302,'H&amp;G LfL'!B:U,16,FALSE))))</f>
        <v/>
      </c>
      <c r="R302" s="382" t="str">
        <f t="shared" si="47"/>
        <v/>
      </c>
      <c r="S302" s="342"/>
      <c r="T302" s="472" t="str">
        <f>IF(OR(F302="",G302=""),"",IF(OR(S302="",S302="nein",F302="A",F302="HG"),"0",VLOOKUP(S302,Verfrühung!A:B,2,FALSE)))</f>
        <v/>
      </c>
      <c r="U302" s="473" t="str">
        <f>IF(OR(F302="",G302=""),"",IF(F302="G",VLOOKUP(G302,'Tab 4+5 DüV+Abfuhr_G'!A:E,5,FALSE),IF(F302="A",VLOOKUP(G302,'Tab 2+3 DüV_A'!A:L,5,FALSE),VLOOKUP(G302,'H&amp;G LfL'!B:U,11,FALSE))))</f>
        <v/>
      </c>
      <c r="V302" s="349"/>
      <c r="W302" s="245"/>
      <c r="X302" s="343" t="str">
        <f t="shared" si="48"/>
        <v/>
      </c>
      <c r="Y302" s="536"/>
      <c r="Z302" s="481" t="str">
        <f>IF(OR(F302="",G302=""),"",IF(OR(F302="A",F302="HG",Y302=""),"0",-VLOOKUP(Y302,'Tab 4+5 DüV+Abfuhr_G'!A:N,6,FALSE)))</f>
        <v/>
      </c>
      <c r="AA302" s="305"/>
      <c r="AB302" s="304" t="str">
        <f t="shared" si="49"/>
        <v/>
      </c>
      <c r="AC302" s="305"/>
      <c r="AD302" s="481" t="str">
        <f>IF(OR(F302="",G302=""),"",IF(OR(AC302="nein",AC302="",Z302="",AA302="ja",Y302="",F302="A",F302="HG",Y302=""),"0",VLOOKUP(Y302,'Tab 4+5 DüV+Abfuhr_G'!A:G,7,FALSE)))</f>
        <v/>
      </c>
      <c r="AE302" s="541"/>
      <c r="AF302" s="472" t="str">
        <f>IF(OR(F302="",G302=""),"",IF(OR(F302="",G302="",AE302=""),0,IF(AND(F302="G",Y302=""),-VLOOKUP(AE302,'Tab 7 DüV_A-VF'!A:B,2,FALSE),IF(OR(F302="A",F302="HG"),-VLOOKUP(AE302,'Tab 7 DüV_A-VF'!A:B,2,FALSE),0))))</f>
        <v/>
      </c>
      <c r="AG302" s="538"/>
      <c r="AH302" s="475" t="str">
        <f>IF(OR(F302="",G302=""),"",IF(OR(F302="",G302="",AG302=""),0,IF(AND(F302="G",Y302=""),-VLOOKUP(AG302,'Tab 7 DüV_A-ZF'!A:B,2,FALSE),IF(OR(F302="A",F302="HG"),-VLOOKUP(AG302,'Tab 7 DüV_A-ZF'!A:B,2,FALSE),0))))</f>
        <v/>
      </c>
      <c r="AI302" s="348" t="str">
        <f>IF(OR(F302="",G302=""),"",IF('N-Abschlag org. Düngung'!AJ302="",0,'N-Abschlag org. Düngung'!AJ302))</f>
        <v/>
      </c>
      <c r="AJ302" s="329" t="str">
        <f t="shared" si="50"/>
        <v/>
      </c>
      <c r="AK302" s="409" t="str">
        <f t="shared" si="51"/>
        <v/>
      </c>
      <c r="AL302" s="927" t="str">
        <f t="shared" si="52"/>
        <v/>
      </c>
      <c r="AM302" s="237"/>
      <c r="AN302" s="539" t="str">
        <f t="shared" si="53"/>
        <v/>
      </c>
      <c r="AO302" s="276"/>
      <c r="AP302" s="316"/>
      <c r="AQ302" s="316"/>
      <c r="AR302" s="234"/>
      <c r="AS302" s="234"/>
      <c r="AT302" s="234"/>
      <c r="AU302" s="234"/>
      <c r="AW302" s="235"/>
      <c r="BF302" s="235"/>
      <c r="BN302" s="235"/>
    </row>
    <row r="303" spans="1:66" s="145" customFormat="1">
      <c r="A303" s="283"/>
      <c r="B303" s="216"/>
      <c r="C303" s="287" t="str">
        <f>IF(B303="","",VLOOKUP(B303,Schlagliste!B:D,2,FALSE))</f>
        <v/>
      </c>
      <c r="D303" s="286" t="str">
        <f>IF(B303="","",VLOOKUP(B303,Schlagliste!B:D,3,FALSE))</f>
        <v/>
      </c>
      <c r="E303" s="501" t="str">
        <f>IF(B303="","",VLOOKUP(B303,Schlagliste!B:E,4,FALSE))</f>
        <v/>
      </c>
      <c r="F303" s="236"/>
      <c r="G303" s="217"/>
      <c r="H303" s="477" t="str">
        <f>IF(OR(G303="",F303=""),"",IF(AND(C303="ja",LEFT(G303,5)="ZF n."),0,(IF(F303="G",VLOOKUP(G303,'Tab 4+5 DüV+Abfuhr_G'!A:C,3,FALSE),IF(F303="A",VLOOKUP(G303,'Tab 2+3 DüV_A'!A:C,3,FALSE),VLOOKUP(G303,'H&amp;G LfL'!B:U,9,FALSE))))))</f>
        <v/>
      </c>
      <c r="I303" s="243" t="str">
        <f>IF(OR(F303="",G303=""),"",IF(F303="G",VLOOKUP(G303,'Tab 4+5 DüV+Abfuhr_G'!A:D,4,FALSE),IF(F303="A",VLOOKUP(G303,'Tab 2+3 DüV_A'!A:D,4,FALSE),VLOOKUP(G303,'H&amp;G LfL'!B:U,10,FALSE))))</f>
        <v/>
      </c>
      <c r="J303" s="341" t="str">
        <f>IF(OR(F303="",G303=""),"",IF(F303="G",VLOOKUP(G303,'Tab 4+5 DüV+Abfuhr_G'!A:B,2,FALSE),IF(F303="A",VLOOKUP(G303,'Tab 2+3 DüV_A'!A:B,2,FALSE),VLOOKUP(G303,'H&amp;G LfL'!B:X,2,FALSE))))</f>
        <v/>
      </c>
      <c r="K303" s="237"/>
      <c r="L303" s="918" t="str">
        <f t="shared" si="45"/>
        <v/>
      </c>
      <c r="M303" s="919" t="str">
        <f t="shared" si="46"/>
        <v/>
      </c>
      <c r="N303" s="919" t="str">
        <f>IF(OR(F303="",G303=""),"",IF(OR(F303="G",F303="HG"),"",IF(F303="A",VLOOKUP(G303,'Tab 2+3 DüV_A'!A:H,6,FALSE),VLOOKUP(G303,'H&amp;G LfL'!B:U,13,FALSE))))</f>
        <v/>
      </c>
      <c r="O303" s="919" t="str">
        <f>IF(OR(F303="",G303=""),"",IF(F303="G",VLOOKUP(G303,'Tab 4+5 DüV+Abfuhr_G'!A:J,8,FALSE),IF(F303="HG",VLOOKUP(G303,'H&amp;G LfL'!B:U,14,FALSE),"")))</f>
        <v/>
      </c>
      <c r="P303" s="919" t="str">
        <f>IF(OR(F303="",G303=""),"",IF(F303="G",VLOOKUP(G303,'Tab 4+5 DüV+Abfuhr_G'!A:J,9,FALSE),IF(F303="A",VLOOKUP(G303,'Tab 2+3 DüV_A'!A:H,7,FALSE),VLOOKUP(G303,'H&amp;G LfL'!B:U,15,FALSE))))</f>
        <v/>
      </c>
      <c r="Q303" s="921" t="str">
        <f>IF(OR(F303="",G303=""),"",IF(F303="G",VLOOKUP(G303,'Tab 4+5 DüV+Abfuhr_G'!A:J,10,FALSE),IF(F303="A",VLOOKUP(G303,'Tab 2+3 DüV_A'!A:H,8,FALSE),VLOOKUP(G303,'H&amp;G LfL'!B:U,16,FALSE))))</f>
        <v/>
      </c>
      <c r="R303" s="382" t="str">
        <f t="shared" si="47"/>
        <v/>
      </c>
      <c r="S303" s="342"/>
      <c r="T303" s="472" t="str">
        <f>IF(OR(F303="",G303=""),"",IF(OR(S303="",S303="nein",F303="A",F303="HG"),"0",VLOOKUP(S303,Verfrühung!A:B,2,FALSE)))</f>
        <v/>
      </c>
      <c r="U303" s="473" t="str">
        <f>IF(OR(F303="",G303=""),"",IF(F303="G",VLOOKUP(G303,'Tab 4+5 DüV+Abfuhr_G'!A:E,5,FALSE),IF(F303="A",VLOOKUP(G303,'Tab 2+3 DüV_A'!A:L,5,FALSE),VLOOKUP(G303,'H&amp;G LfL'!B:U,11,FALSE))))</f>
        <v/>
      </c>
      <c r="V303" s="349"/>
      <c r="W303" s="245"/>
      <c r="X303" s="343" t="str">
        <f t="shared" si="48"/>
        <v/>
      </c>
      <c r="Y303" s="536"/>
      <c r="Z303" s="481" t="str">
        <f>IF(OR(F303="",G303=""),"",IF(OR(F303="A",F303="HG",Y303=""),"0",-VLOOKUP(Y303,'Tab 4+5 DüV+Abfuhr_G'!A:N,6,FALSE)))</f>
        <v/>
      </c>
      <c r="AA303" s="305"/>
      <c r="AB303" s="304" t="str">
        <f t="shared" si="49"/>
        <v/>
      </c>
      <c r="AC303" s="305"/>
      <c r="AD303" s="481" t="str">
        <f>IF(OR(F303="",G303=""),"",IF(OR(AC303="nein",AC303="",Z303="",AA303="ja",Y303="",F303="A",F303="HG",Y303=""),"0",VLOOKUP(Y303,'Tab 4+5 DüV+Abfuhr_G'!A:G,7,FALSE)))</f>
        <v/>
      </c>
      <c r="AE303" s="541"/>
      <c r="AF303" s="472" t="str">
        <f>IF(OR(F303="",G303=""),"",IF(OR(F303="",G303="",AE303=""),0,IF(AND(F303="G",Y303=""),-VLOOKUP(AE303,'Tab 7 DüV_A-VF'!A:B,2,FALSE),IF(OR(F303="A",F303="HG"),-VLOOKUP(AE303,'Tab 7 DüV_A-VF'!A:B,2,FALSE),0))))</f>
        <v/>
      </c>
      <c r="AG303" s="538"/>
      <c r="AH303" s="475" t="str">
        <f>IF(OR(F303="",G303=""),"",IF(OR(F303="",G303="",AG303=""),0,IF(AND(F303="G",Y303=""),-VLOOKUP(AG303,'Tab 7 DüV_A-ZF'!A:B,2,FALSE),IF(OR(F303="A",F303="HG"),-VLOOKUP(AG303,'Tab 7 DüV_A-ZF'!A:B,2,FALSE),0))))</f>
        <v/>
      </c>
      <c r="AI303" s="348" t="str">
        <f>IF(OR(F303="",G303=""),"",IF('N-Abschlag org. Düngung'!AJ303="",0,'N-Abschlag org. Düngung'!AJ303))</f>
        <v/>
      </c>
      <c r="AJ303" s="329" t="str">
        <f t="shared" si="50"/>
        <v/>
      </c>
      <c r="AK303" s="409" t="str">
        <f t="shared" si="51"/>
        <v/>
      </c>
      <c r="AL303" s="927" t="str">
        <f t="shared" si="52"/>
        <v/>
      </c>
      <c r="AM303" s="237"/>
      <c r="AN303" s="539" t="str">
        <f t="shared" si="53"/>
        <v/>
      </c>
      <c r="AO303" s="276"/>
      <c r="AP303" s="316"/>
      <c r="AQ303" s="316"/>
      <c r="AR303" s="234"/>
      <c r="AS303" s="234"/>
      <c r="AT303" s="234"/>
      <c r="AU303" s="234"/>
      <c r="AW303" s="235"/>
      <c r="BF303" s="235"/>
      <c r="BN303" s="235"/>
    </row>
    <row r="304" spans="1:66" s="145" customFormat="1">
      <c r="A304" s="283"/>
      <c r="B304" s="216"/>
      <c r="C304" s="287" t="str">
        <f>IF(B304="","",VLOOKUP(B304,Schlagliste!B:D,2,FALSE))</f>
        <v/>
      </c>
      <c r="D304" s="286" t="str">
        <f>IF(B304="","",VLOOKUP(B304,Schlagliste!B:D,3,FALSE))</f>
        <v/>
      </c>
      <c r="E304" s="501" t="str">
        <f>IF(B304="","",VLOOKUP(B304,Schlagliste!B:E,4,FALSE))</f>
        <v/>
      </c>
      <c r="F304" s="236"/>
      <c r="G304" s="217"/>
      <c r="H304" s="477" t="str">
        <f>IF(OR(G304="",F304=""),"",IF(AND(C304="ja",LEFT(G304,5)="ZF n."),0,(IF(F304="G",VLOOKUP(G304,'Tab 4+5 DüV+Abfuhr_G'!A:C,3,FALSE),IF(F304="A",VLOOKUP(G304,'Tab 2+3 DüV_A'!A:C,3,FALSE),VLOOKUP(G304,'H&amp;G LfL'!B:U,9,FALSE))))))</f>
        <v/>
      </c>
      <c r="I304" s="243" t="str">
        <f>IF(OR(F304="",G304=""),"",IF(F304="G",VLOOKUP(G304,'Tab 4+5 DüV+Abfuhr_G'!A:D,4,FALSE),IF(F304="A",VLOOKUP(G304,'Tab 2+3 DüV_A'!A:D,4,FALSE),VLOOKUP(G304,'H&amp;G LfL'!B:U,10,FALSE))))</f>
        <v/>
      </c>
      <c r="J304" s="341" t="str">
        <f>IF(OR(F304="",G304=""),"",IF(F304="G",VLOOKUP(G304,'Tab 4+5 DüV+Abfuhr_G'!A:B,2,FALSE),IF(F304="A",VLOOKUP(G304,'Tab 2+3 DüV_A'!A:B,2,FALSE),VLOOKUP(G304,'H&amp;G LfL'!B:X,2,FALSE))))</f>
        <v/>
      </c>
      <c r="K304" s="237"/>
      <c r="L304" s="918" t="str">
        <f t="shared" ref="L304:L311" si="54">IF(OR(K304="",G304=""),"",K304-J304)</f>
        <v/>
      </c>
      <c r="M304" s="919" t="str">
        <f t="shared" ref="M304:M311" si="55">IF(OR(F304="",G304=""),"",IF(OR(K304="",J304=0),0,L304*100/J304))</f>
        <v/>
      </c>
      <c r="N304" s="919" t="str">
        <f>IF(OR(F304="",G304=""),"",IF(OR(F304="G",F304="HG"),"",IF(F304="A",VLOOKUP(G304,'Tab 2+3 DüV_A'!A:H,6,FALSE),VLOOKUP(G304,'H&amp;G LfL'!B:U,13,FALSE))))</f>
        <v/>
      </c>
      <c r="O304" s="919" t="str">
        <f>IF(OR(F304="",G304=""),"",IF(F304="G",VLOOKUP(G304,'Tab 4+5 DüV+Abfuhr_G'!A:J,8,FALSE),IF(F304="HG",VLOOKUP(G304,'H&amp;G LfL'!B:U,14,FALSE),"")))</f>
        <v/>
      </c>
      <c r="P304" s="919" t="str">
        <f>IF(OR(F304="",G304=""),"",IF(F304="G",VLOOKUP(G304,'Tab 4+5 DüV+Abfuhr_G'!A:J,9,FALSE),IF(F304="A",VLOOKUP(G304,'Tab 2+3 DüV_A'!A:H,7,FALSE),VLOOKUP(G304,'H&amp;G LfL'!B:U,15,FALSE))))</f>
        <v/>
      </c>
      <c r="Q304" s="921" t="str">
        <f>IF(OR(F304="",G304=""),"",IF(F304="G",VLOOKUP(G304,'Tab 4+5 DüV+Abfuhr_G'!A:J,10,FALSE),IF(F304="A",VLOOKUP(G304,'Tab 2+3 DüV_A'!A:H,8,FALSE),VLOOKUP(G304,'H&amp;G LfL'!B:U,16,FALSE))))</f>
        <v/>
      </c>
      <c r="R304" s="382" t="str">
        <f t="shared" ref="R304:R311" si="56">IF(OR(F304="",G304=""),"",IF(OR(F304="G",F304="HG"),IF(OR(O304="",O304=0,K304="",J304=0),"0",IF(M304&gt;0,ROUNDDOWN(M304/O304,0)*P304,ROUNDDOWN(M304/O304,0)*Q304)),IF(OR(N304="",N304=0,K304=""),"0",IF(L304&gt;0,L304*P304/N304,Q304*L304/N304))))</f>
        <v/>
      </c>
      <c r="S304" s="342"/>
      <c r="T304" s="472" t="str">
        <f>IF(OR(F304="",G304=""),"",IF(OR(S304="",S304="nein",F304="A",F304="HG"),"0",VLOOKUP(S304,Verfrühung!A:B,2,FALSE)))</f>
        <v/>
      </c>
      <c r="U304" s="473" t="str">
        <f>IF(OR(F304="",G304=""),"",IF(F304="G",VLOOKUP(G304,'Tab 4+5 DüV+Abfuhr_G'!A:E,5,FALSE),IF(F304="A",VLOOKUP(G304,'Tab 2+3 DüV_A'!A:L,5,FALSE),VLOOKUP(G304,'H&amp;G LfL'!B:U,11,FALSE))))</f>
        <v/>
      </c>
      <c r="V304" s="349"/>
      <c r="W304" s="245"/>
      <c r="X304" s="343" t="str">
        <f t="shared" ref="X304:X311" si="57">IF(OR(F304="",G304=""),"",IF(W304="ja",-20,"0"))</f>
        <v/>
      </c>
      <c r="Y304" s="536"/>
      <c r="Z304" s="481" t="str">
        <f>IF(OR(F304="",G304=""),"",IF(OR(F304="A",F304="HG",Y304=""),"0",-VLOOKUP(Y304,'Tab 4+5 DüV+Abfuhr_G'!A:N,6,FALSE)))</f>
        <v/>
      </c>
      <c r="AA304" s="305"/>
      <c r="AB304" s="304" t="str">
        <f t="shared" ref="AB304:AB311" si="58">IF(OR(F304="",G304=""),"",IF(AA304="ja",-Z304,"0"))</f>
        <v/>
      </c>
      <c r="AC304" s="305"/>
      <c r="AD304" s="481" t="str">
        <f>IF(OR(F304="",G304=""),"",IF(OR(AC304="nein",AC304="",Z304="",AA304="ja",Y304="",F304="A",F304="HG",Y304=""),"0",VLOOKUP(Y304,'Tab 4+5 DüV+Abfuhr_G'!A:G,7,FALSE)))</f>
        <v/>
      </c>
      <c r="AE304" s="541"/>
      <c r="AF304" s="472" t="str">
        <f>IF(OR(F304="",G304=""),"",IF(OR(F304="",G304="",AE304=""),0,IF(AND(F304="G",Y304=""),-VLOOKUP(AE304,'Tab 7 DüV_A-VF'!A:B,2,FALSE),IF(OR(F304="A",F304="HG"),-VLOOKUP(AE304,'Tab 7 DüV_A-VF'!A:B,2,FALSE),0))))</f>
        <v/>
      </c>
      <c r="AG304" s="538"/>
      <c r="AH304" s="475" t="str">
        <f>IF(OR(F304="",G304=""),"",IF(OR(F304="",G304="",AG304=""),0,IF(AND(F304="G",Y304=""),-VLOOKUP(AG304,'Tab 7 DüV_A-ZF'!A:B,2,FALSE),IF(OR(F304="A",F304="HG"),-VLOOKUP(AG304,'Tab 7 DüV_A-ZF'!A:B,2,FALSE),0))))</f>
        <v/>
      </c>
      <c r="AI304" s="348" t="str">
        <f>IF(OR(F304="",G304=""),"",IF('N-Abschlag org. Düngung'!AJ304="",0,'N-Abschlag org. Düngung'!AJ304))</f>
        <v/>
      </c>
      <c r="AJ304" s="329" t="str">
        <f t="shared" ref="AJ304:AJ311" si="59">IF(OR(F304="",G304=""),"",IF(SUM(H304,R304,T304,-V304,X304,Z304,AB304,AD304,AF304,AH304,AI304)&lt;0,"0",SUM(H304,R304,T304,-V304,X304,Z304,AB304,AD304,AF304,AH304,AI304)))</f>
        <v/>
      </c>
      <c r="AK304" s="409" t="str">
        <f t="shared" ref="AK304:AK311" si="60">IF(OR(F304="",G304=""),"",IF(OR(C304="nein",C304=""),"",AJ304-(AJ304*0.2)))</f>
        <v/>
      </c>
      <c r="AL304" s="927" t="str">
        <f t="shared" ref="AL304:AL311" si="61">IF(AJ304="","",IF(AK304="",AJ304,AK304))</f>
        <v/>
      </c>
      <c r="AM304" s="237"/>
      <c r="AN304" s="539" t="str">
        <f t="shared" ref="AN304:AN311" si="62">IF(OR(F304="",G304=""),"",IF(OR(AJ304="",AM304="",AM304="nein"),0,AJ304*0.1))</f>
        <v/>
      </c>
      <c r="AO304" s="276"/>
      <c r="AP304" s="316"/>
      <c r="AQ304" s="316"/>
      <c r="AR304" s="234"/>
      <c r="AS304" s="234"/>
      <c r="AT304" s="234"/>
      <c r="AU304" s="234"/>
      <c r="AW304" s="235"/>
      <c r="BF304" s="235"/>
      <c r="BN304" s="235"/>
    </row>
    <row r="305" spans="1:66" s="145" customFormat="1">
      <c r="A305" s="283"/>
      <c r="B305" s="216"/>
      <c r="C305" s="287" t="str">
        <f>IF(B305="","",VLOOKUP(B305,Schlagliste!B:D,2,FALSE))</f>
        <v/>
      </c>
      <c r="D305" s="286" t="str">
        <f>IF(B305="","",VLOOKUP(B305,Schlagliste!B:D,3,FALSE))</f>
        <v/>
      </c>
      <c r="E305" s="501" t="str">
        <f>IF(B305="","",VLOOKUP(B305,Schlagliste!B:E,4,FALSE))</f>
        <v/>
      </c>
      <c r="F305" s="236"/>
      <c r="G305" s="217"/>
      <c r="H305" s="477" t="str">
        <f>IF(OR(G305="",F305=""),"",IF(AND(C305="ja",LEFT(G305,5)="ZF n."),0,(IF(F305="G",VLOOKUP(G305,'Tab 4+5 DüV+Abfuhr_G'!A:C,3,FALSE),IF(F305="A",VLOOKUP(G305,'Tab 2+3 DüV_A'!A:C,3,FALSE),VLOOKUP(G305,'H&amp;G LfL'!B:U,9,FALSE))))))</f>
        <v/>
      </c>
      <c r="I305" s="243" t="str">
        <f>IF(OR(F305="",G305=""),"",IF(F305="G",VLOOKUP(G305,'Tab 4+5 DüV+Abfuhr_G'!A:D,4,FALSE),IF(F305="A",VLOOKUP(G305,'Tab 2+3 DüV_A'!A:D,4,FALSE),VLOOKUP(G305,'H&amp;G LfL'!B:U,10,FALSE))))</f>
        <v/>
      </c>
      <c r="J305" s="341" t="str">
        <f>IF(OR(F305="",G305=""),"",IF(F305="G",VLOOKUP(G305,'Tab 4+5 DüV+Abfuhr_G'!A:B,2,FALSE),IF(F305="A",VLOOKUP(G305,'Tab 2+3 DüV_A'!A:B,2,FALSE),VLOOKUP(G305,'H&amp;G LfL'!B:X,2,FALSE))))</f>
        <v/>
      </c>
      <c r="K305" s="237"/>
      <c r="L305" s="918" t="str">
        <f t="shared" si="54"/>
        <v/>
      </c>
      <c r="M305" s="919" t="str">
        <f t="shared" si="55"/>
        <v/>
      </c>
      <c r="N305" s="919" t="str">
        <f>IF(OR(F305="",G305=""),"",IF(OR(F305="G",F305="HG"),"",IF(F305="A",VLOOKUP(G305,'Tab 2+3 DüV_A'!A:H,6,FALSE),VLOOKUP(G305,'H&amp;G LfL'!B:U,13,FALSE))))</f>
        <v/>
      </c>
      <c r="O305" s="919" t="str">
        <f>IF(OR(F305="",G305=""),"",IF(F305="G",VLOOKUP(G305,'Tab 4+5 DüV+Abfuhr_G'!A:J,8,FALSE),IF(F305="HG",VLOOKUP(G305,'H&amp;G LfL'!B:U,14,FALSE),"")))</f>
        <v/>
      </c>
      <c r="P305" s="919" t="str">
        <f>IF(OR(F305="",G305=""),"",IF(F305="G",VLOOKUP(G305,'Tab 4+5 DüV+Abfuhr_G'!A:J,9,FALSE),IF(F305="A",VLOOKUP(G305,'Tab 2+3 DüV_A'!A:H,7,FALSE),VLOOKUP(G305,'H&amp;G LfL'!B:U,15,FALSE))))</f>
        <v/>
      </c>
      <c r="Q305" s="921" t="str">
        <f>IF(OR(F305="",G305=""),"",IF(F305="G",VLOOKUP(G305,'Tab 4+5 DüV+Abfuhr_G'!A:J,10,FALSE),IF(F305="A",VLOOKUP(G305,'Tab 2+3 DüV_A'!A:H,8,FALSE),VLOOKUP(G305,'H&amp;G LfL'!B:U,16,FALSE))))</f>
        <v/>
      </c>
      <c r="R305" s="382" t="str">
        <f t="shared" si="56"/>
        <v/>
      </c>
      <c r="S305" s="342"/>
      <c r="T305" s="472" t="str">
        <f>IF(OR(F305="",G305=""),"",IF(OR(S305="",S305="nein",F305="A",F305="HG"),"0",VLOOKUP(S305,Verfrühung!A:B,2,FALSE)))</f>
        <v/>
      </c>
      <c r="U305" s="473" t="str">
        <f>IF(OR(F305="",G305=""),"",IF(F305="G",VLOOKUP(G305,'Tab 4+5 DüV+Abfuhr_G'!A:E,5,FALSE),IF(F305="A",VLOOKUP(G305,'Tab 2+3 DüV_A'!A:L,5,FALSE),VLOOKUP(G305,'H&amp;G LfL'!B:U,11,FALSE))))</f>
        <v/>
      </c>
      <c r="V305" s="349"/>
      <c r="W305" s="245"/>
      <c r="X305" s="343" t="str">
        <f t="shared" si="57"/>
        <v/>
      </c>
      <c r="Y305" s="536"/>
      <c r="Z305" s="481" t="str">
        <f>IF(OR(F305="",G305=""),"",IF(OR(F305="A",F305="HG",Y305=""),"0",-VLOOKUP(Y305,'Tab 4+5 DüV+Abfuhr_G'!A:N,6,FALSE)))</f>
        <v/>
      </c>
      <c r="AA305" s="305"/>
      <c r="AB305" s="304" t="str">
        <f t="shared" si="58"/>
        <v/>
      </c>
      <c r="AC305" s="305"/>
      <c r="AD305" s="481" t="str">
        <f>IF(OR(F305="",G305=""),"",IF(OR(AC305="nein",AC305="",Z305="",AA305="ja",Y305="",F305="A",F305="HG",Y305=""),"0",VLOOKUP(Y305,'Tab 4+5 DüV+Abfuhr_G'!A:G,7,FALSE)))</f>
        <v/>
      </c>
      <c r="AE305" s="541"/>
      <c r="AF305" s="472" t="str">
        <f>IF(OR(F305="",G305=""),"",IF(OR(F305="",G305="",AE305=""),0,IF(AND(F305="G",Y305=""),-VLOOKUP(AE305,'Tab 7 DüV_A-VF'!A:B,2,FALSE),IF(OR(F305="A",F305="HG"),-VLOOKUP(AE305,'Tab 7 DüV_A-VF'!A:B,2,FALSE),0))))</f>
        <v/>
      </c>
      <c r="AG305" s="538"/>
      <c r="AH305" s="475" t="str">
        <f>IF(OR(F305="",G305=""),"",IF(OR(F305="",G305="",AG305=""),0,IF(AND(F305="G",Y305=""),-VLOOKUP(AG305,'Tab 7 DüV_A-ZF'!A:B,2,FALSE),IF(OR(F305="A",F305="HG"),-VLOOKUP(AG305,'Tab 7 DüV_A-ZF'!A:B,2,FALSE),0))))</f>
        <v/>
      </c>
      <c r="AI305" s="348" t="str">
        <f>IF(OR(F305="",G305=""),"",IF('N-Abschlag org. Düngung'!AJ305="",0,'N-Abschlag org. Düngung'!AJ305))</f>
        <v/>
      </c>
      <c r="AJ305" s="329" t="str">
        <f t="shared" si="59"/>
        <v/>
      </c>
      <c r="AK305" s="409" t="str">
        <f t="shared" si="60"/>
        <v/>
      </c>
      <c r="AL305" s="927" t="str">
        <f t="shared" si="61"/>
        <v/>
      </c>
      <c r="AM305" s="237"/>
      <c r="AN305" s="539" t="str">
        <f t="shared" si="62"/>
        <v/>
      </c>
      <c r="AO305" s="276"/>
      <c r="AP305" s="316"/>
      <c r="AQ305" s="316"/>
      <c r="AR305" s="234"/>
      <c r="AS305" s="234"/>
      <c r="AT305" s="234"/>
      <c r="AU305" s="234"/>
      <c r="AW305" s="235"/>
      <c r="BF305" s="235"/>
      <c r="BN305" s="235"/>
    </row>
    <row r="306" spans="1:66" s="145" customFormat="1">
      <c r="A306" s="283"/>
      <c r="B306" s="216"/>
      <c r="C306" s="287" t="str">
        <f>IF(B306="","",VLOOKUP(B306,Schlagliste!B:D,2,FALSE))</f>
        <v/>
      </c>
      <c r="D306" s="286" t="str">
        <f>IF(B306="","",VLOOKUP(B306,Schlagliste!B:D,3,FALSE))</f>
        <v/>
      </c>
      <c r="E306" s="501" t="str">
        <f>IF(B306="","",VLOOKUP(B306,Schlagliste!B:E,4,FALSE))</f>
        <v/>
      </c>
      <c r="F306" s="236"/>
      <c r="G306" s="217"/>
      <c r="H306" s="477" t="str">
        <f>IF(OR(G306="",F306=""),"",IF(AND(C306="ja",LEFT(G306,5)="ZF n."),0,(IF(F306="G",VLOOKUP(G306,'Tab 4+5 DüV+Abfuhr_G'!A:C,3,FALSE),IF(F306="A",VLOOKUP(G306,'Tab 2+3 DüV_A'!A:C,3,FALSE),VLOOKUP(G306,'H&amp;G LfL'!B:U,9,FALSE))))))</f>
        <v/>
      </c>
      <c r="I306" s="243" t="str">
        <f>IF(OR(F306="",G306=""),"",IF(F306="G",VLOOKUP(G306,'Tab 4+5 DüV+Abfuhr_G'!A:D,4,FALSE),IF(F306="A",VLOOKUP(G306,'Tab 2+3 DüV_A'!A:D,4,FALSE),VLOOKUP(G306,'H&amp;G LfL'!B:U,10,FALSE))))</f>
        <v/>
      </c>
      <c r="J306" s="341" t="str">
        <f>IF(OR(F306="",G306=""),"",IF(F306="G",VLOOKUP(G306,'Tab 4+5 DüV+Abfuhr_G'!A:B,2,FALSE),IF(F306="A",VLOOKUP(G306,'Tab 2+3 DüV_A'!A:B,2,FALSE),VLOOKUP(G306,'H&amp;G LfL'!B:X,2,FALSE))))</f>
        <v/>
      </c>
      <c r="K306" s="237"/>
      <c r="L306" s="918" t="str">
        <f t="shared" si="54"/>
        <v/>
      </c>
      <c r="M306" s="919" t="str">
        <f t="shared" si="55"/>
        <v/>
      </c>
      <c r="N306" s="919" t="str">
        <f>IF(OR(F306="",G306=""),"",IF(OR(F306="G",F306="HG"),"",IF(F306="A",VLOOKUP(G306,'Tab 2+3 DüV_A'!A:H,6,FALSE),VLOOKUP(G306,'H&amp;G LfL'!B:U,13,FALSE))))</f>
        <v/>
      </c>
      <c r="O306" s="919" t="str">
        <f>IF(OR(F306="",G306=""),"",IF(F306="G",VLOOKUP(G306,'Tab 4+5 DüV+Abfuhr_G'!A:J,8,FALSE),IF(F306="HG",VLOOKUP(G306,'H&amp;G LfL'!B:U,14,FALSE),"")))</f>
        <v/>
      </c>
      <c r="P306" s="919" t="str">
        <f>IF(OR(F306="",G306=""),"",IF(F306="G",VLOOKUP(G306,'Tab 4+5 DüV+Abfuhr_G'!A:J,9,FALSE),IF(F306="A",VLOOKUP(G306,'Tab 2+3 DüV_A'!A:H,7,FALSE),VLOOKUP(G306,'H&amp;G LfL'!B:U,15,FALSE))))</f>
        <v/>
      </c>
      <c r="Q306" s="921" t="str">
        <f>IF(OR(F306="",G306=""),"",IF(F306="G",VLOOKUP(G306,'Tab 4+5 DüV+Abfuhr_G'!A:J,10,FALSE),IF(F306="A",VLOOKUP(G306,'Tab 2+3 DüV_A'!A:H,8,FALSE),VLOOKUP(G306,'H&amp;G LfL'!B:U,16,FALSE))))</f>
        <v/>
      </c>
      <c r="R306" s="382" t="str">
        <f t="shared" si="56"/>
        <v/>
      </c>
      <c r="S306" s="342"/>
      <c r="T306" s="472" t="str">
        <f>IF(OR(F306="",G306=""),"",IF(OR(S306="",S306="nein",F306="A",F306="HG"),"0",VLOOKUP(S306,Verfrühung!A:B,2,FALSE)))</f>
        <v/>
      </c>
      <c r="U306" s="473" t="str">
        <f>IF(OR(F306="",G306=""),"",IF(F306="G",VLOOKUP(G306,'Tab 4+5 DüV+Abfuhr_G'!A:E,5,FALSE),IF(F306="A",VLOOKUP(G306,'Tab 2+3 DüV_A'!A:L,5,FALSE),VLOOKUP(G306,'H&amp;G LfL'!B:U,11,FALSE))))</f>
        <v/>
      </c>
      <c r="V306" s="349"/>
      <c r="W306" s="245"/>
      <c r="X306" s="343" t="str">
        <f t="shared" si="57"/>
        <v/>
      </c>
      <c r="Y306" s="536"/>
      <c r="Z306" s="481" t="str">
        <f>IF(OR(F306="",G306=""),"",IF(OR(F306="A",F306="HG",Y306=""),"0",-VLOOKUP(Y306,'Tab 4+5 DüV+Abfuhr_G'!A:N,6,FALSE)))</f>
        <v/>
      </c>
      <c r="AA306" s="305"/>
      <c r="AB306" s="304" t="str">
        <f t="shared" si="58"/>
        <v/>
      </c>
      <c r="AC306" s="305"/>
      <c r="AD306" s="481" t="str">
        <f>IF(OR(F306="",G306=""),"",IF(OR(AC306="nein",AC306="",Z306="",AA306="ja",Y306="",F306="A",F306="HG",Y306=""),"0",VLOOKUP(Y306,'Tab 4+5 DüV+Abfuhr_G'!A:G,7,FALSE)))</f>
        <v/>
      </c>
      <c r="AE306" s="541"/>
      <c r="AF306" s="472" t="str">
        <f>IF(OR(F306="",G306=""),"",IF(OR(F306="",G306="",AE306=""),0,IF(AND(F306="G",Y306=""),-VLOOKUP(AE306,'Tab 7 DüV_A-VF'!A:B,2,FALSE),IF(OR(F306="A",F306="HG"),-VLOOKUP(AE306,'Tab 7 DüV_A-VF'!A:B,2,FALSE),0))))</f>
        <v/>
      </c>
      <c r="AG306" s="538"/>
      <c r="AH306" s="475" t="str">
        <f>IF(OR(F306="",G306=""),"",IF(OR(F306="",G306="",AG306=""),0,IF(AND(F306="G",Y306=""),-VLOOKUP(AG306,'Tab 7 DüV_A-ZF'!A:B,2,FALSE),IF(OR(F306="A",F306="HG"),-VLOOKUP(AG306,'Tab 7 DüV_A-ZF'!A:B,2,FALSE),0))))</f>
        <v/>
      </c>
      <c r="AI306" s="348" t="str">
        <f>IF(OR(F306="",G306=""),"",IF('N-Abschlag org. Düngung'!AJ306="",0,'N-Abschlag org. Düngung'!AJ306))</f>
        <v/>
      </c>
      <c r="AJ306" s="329" t="str">
        <f t="shared" si="59"/>
        <v/>
      </c>
      <c r="AK306" s="409" t="str">
        <f t="shared" si="60"/>
        <v/>
      </c>
      <c r="AL306" s="927" t="str">
        <f t="shared" si="61"/>
        <v/>
      </c>
      <c r="AM306" s="237"/>
      <c r="AN306" s="539" t="str">
        <f t="shared" si="62"/>
        <v/>
      </c>
      <c r="AO306" s="276"/>
      <c r="AP306" s="316"/>
      <c r="AQ306" s="316"/>
      <c r="AR306" s="234"/>
      <c r="AS306" s="234"/>
      <c r="AT306" s="234"/>
      <c r="AU306" s="234"/>
      <c r="AW306" s="235"/>
      <c r="BF306" s="235"/>
      <c r="BN306" s="235"/>
    </row>
    <row r="307" spans="1:66" s="145" customFormat="1">
      <c r="A307" s="283"/>
      <c r="B307" s="216"/>
      <c r="C307" s="287" t="str">
        <f>IF(B307="","",VLOOKUP(B307,Schlagliste!B:D,2,FALSE))</f>
        <v/>
      </c>
      <c r="D307" s="286" t="str">
        <f>IF(B307="","",VLOOKUP(B307,Schlagliste!B:D,3,FALSE))</f>
        <v/>
      </c>
      <c r="E307" s="501" t="str">
        <f>IF(B307="","",VLOOKUP(B307,Schlagliste!B:E,4,FALSE))</f>
        <v/>
      </c>
      <c r="F307" s="236"/>
      <c r="G307" s="217"/>
      <c r="H307" s="477" t="str">
        <f>IF(OR(G307="",F307=""),"",IF(AND(C307="ja",LEFT(G307,5)="ZF n."),0,(IF(F307="G",VLOOKUP(G307,'Tab 4+5 DüV+Abfuhr_G'!A:C,3,FALSE),IF(F307="A",VLOOKUP(G307,'Tab 2+3 DüV_A'!A:C,3,FALSE),VLOOKUP(G307,'H&amp;G LfL'!B:U,9,FALSE))))))</f>
        <v/>
      </c>
      <c r="I307" s="243" t="str">
        <f>IF(OR(F307="",G307=""),"",IF(F307="G",VLOOKUP(G307,'Tab 4+5 DüV+Abfuhr_G'!A:D,4,FALSE),IF(F307="A",VLOOKUP(G307,'Tab 2+3 DüV_A'!A:D,4,FALSE),VLOOKUP(G307,'H&amp;G LfL'!B:U,10,FALSE))))</f>
        <v/>
      </c>
      <c r="J307" s="341" t="str">
        <f>IF(OR(F307="",G307=""),"",IF(F307="G",VLOOKUP(G307,'Tab 4+5 DüV+Abfuhr_G'!A:B,2,FALSE),IF(F307="A",VLOOKUP(G307,'Tab 2+3 DüV_A'!A:B,2,FALSE),VLOOKUP(G307,'H&amp;G LfL'!B:X,2,FALSE))))</f>
        <v/>
      </c>
      <c r="K307" s="237"/>
      <c r="L307" s="918" t="str">
        <f t="shared" si="54"/>
        <v/>
      </c>
      <c r="M307" s="919" t="str">
        <f t="shared" si="55"/>
        <v/>
      </c>
      <c r="N307" s="919" t="str">
        <f>IF(OR(F307="",G307=""),"",IF(OR(F307="G",F307="HG"),"",IF(F307="A",VLOOKUP(G307,'Tab 2+3 DüV_A'!A:H,6,FALSE),VLOOKUP(G307,'H&amp;G LfL'!B:U,13,FALSE))))</f>
        <v/>
      </c>
      <c r="O307" s="919" t="str">
        <f>IF(OR(F307="",G307=""),"",IF(F307="G",VLOOKUP(G307,'Tab 4+5 DüV+Abfuhr_G'!A:J,8,FALSE),IF(F307="HG",VLOOKUP(G307,'H&amp;G LfL'!B:U,14,FALSE),"")))</f>
        <v/>
      </c>
      <c r="P307" s="919" t="str">
        <f>IF(OR(F307="",G307=""),"",IF(F307="G",VLOOKUP(G307,'Tab 4+5 DüV+Abfuhr_G'!A:J,9,FALSE),IF(F307="A",VLOOKUP(G307,'Tab 2+3 DüV_A'!A:H,7,FALSE),VLOOKUP(G307,'H&amp;G LfL'!B:U,15,FALSE))))</f>
        <v/>
      </c>
      <c r="Q307" s="921" t="str">
        <f>IF(OR(F307="",G307=""),"",IF(F307="G",VLOOKUP(G307,'Tab 4+5 DüV+Abfuhr_G'!A:J,10,FALSE),IF(F307="A",VLOOKUP(G307,'Tab 2+3 DüV_A'!A:H,8,FALSE),VLOOKUP(G307,'H&amp;G LfL'!B:U,16,FALSE))))</f>
        <v/>
      </c>
      <c r="R307" s="382" t="str">
        <f t="shared" si="56"/>
        <v/>
      </c>
      <c r="S307" s="342"/>
      <c r="T307" s="472" t="str">
        <f>IF(OR(F307="",G307=""),"",IF(OR(S307="",S307="nein",F307="A",F307="HG"),"0",VLOOKUP(S307,Verfrühung!A:B,2,FALSE)))</f>
        <v/>
      </c>
      <c r="U307" s="473" t="str">
        <f>IF(OR(F307="",G307=""),"",IF(F307="G",VLOOKUP(G307,'Tab 4+5 DüV+Abfuhr_G'!A:E,5,FALSE),IF(F307="A",VLOOKUP(G307,'Tab 2+3 DüV_A'!A:L,5,FALSE),VLOOKUP(G307,'H&amp;G LfL'!B:U,11,FALSE))))</f>
        <v/>
      </c>
      <c r="V307" s="349"/>
      <c r="W307" s="245"/>
      <c r="X307" s="343" t="str">
        <f t="shared" si="57"/>
        <v/>
      </c>
      <c r="Y307" s="536"/>
      <c r="Z307" s="481" t="str">
        <f>IF(OR(F307="",G307=""),"",IF(OR(F307="A",F307="HG",Y307=""),"0",-VLOOKUP(Y307,'Tab 4+5 DüV+Abfuhr_G'!A:N,6,FALSE)))</f>
        <v/>
      </c>
      <c r="AA307" s="305"/>
      <c r="AB307" s="304" t="str">
        <f t="shared" si="58"/>
        <v/>
      </c>
      <c r="AC307" s="305"/>
      <c r="AD307" s="481" t="str">
        <f>IF(OR(F307="",G307=""),"",IF(OR(AC307="nein",AC307="",Z307="",AA307="ja",Y307="",F307="A",F307="HG",Y307=""),"0",VLOOKUP(Y307,'Tab 4+5 DüV+Abfuhr_G'!A:G,7,FALSE)))</f>
        <v/>
      </c>
      <c r="AE307" s="541"/>
      <c r="AF307" s="472" t="str">
        <f>IF(OR(F307="",G307=""),"",IF(OR(F307="",G307="",AE307=""),0,IF(AND(F307="G",Y307=""),-VLOOKUP(AE307,'Tab 7 DüV_A-VF'!A:B,2,FALSE),IF(OR(F307="A",F307="HG"),-VLOOKUP(AE307,'Tab 7 DüV_A-VF'!A:B,2,FALSE),0))))</f>
        <v/>
      </c>
      <c r="AG307" s="538"/>
      <c r="AH307" s="475" t="str">
        <f>IF(OR(F307="",G307=""),"",IF(OR(F307="",G307="",AG307=""),0,IF(AND(F307="G",Y307=""),-VLOOKUP(AG307,'Tab 7 DüV_A-ZF'!A:B,2,FALSE),IF(OR(F307="A",F307="HG"),-VLOOKUP(AG307,'Tab 7 DüV_A-ZF'!A:B,2,FALSE),0))))</f>
        <v/>
      </c>
      <c r="AI307" s="348" t="str">
        <f>IF(OR(F307="",G307=""),"",IF('N-Abschlag org. Düngung'!AJ307="",0,'N-Abschlag org. Düngung'!AJ307))</f>
        <v/>
      </c>
      <c r="AJ307" s="329" t="str">
        <f t="shared" si="59"/>
        <v/>
      </c>
      <c r="AK307" s="409" t="str">
        <f t="shared" si="60"/>
        <v/>
      </c>
      <c r="AL307" s="927" t="str">
        <f t="shared" si="61"/>
        <v/>
      </c>
      <c r="AM307" s="237"/>
      <c r="AN307" s="539" t="str">
        <f t="shared" si="62"/>
        <v/>
      </c>
      <c r="AO307" s="276"/>
      <c r="AP307" s="316"/>
      <c r="AQ307" s="316"/>
      <c r="AR307" s="234"/>
      <c r="AS307" s="234"/>
      <c r="AT307" s="234"/>
      <c r="AU307" s="234"/>
      <c r="AW307" s="235"/>
      <c r="BF307" s="235"/>
      <c r="BN307" s="235"/>
    </row>
    <row r="308" spans="1:66" s="145" customFormat="1">
      <c r="A308" s="283"/>
      <c r="B308" s="216"/>
      <c r="C308" s="287" t="str">
        <f>IF(B308="","",VLOOKUP(B308,Schlagliste!B:D,2,FALSE))</f>
        <v/>
      </c>
      <c r="D308" s="286" t="str">
        <f>IF(B308="","",VLOOKUP(B308,Schlagliste!B:D,3,FALSE))</f>
        <v/>
      </c>
      <c r="E308" s="501" t="str">
        <f>IF(B308="","",VLOOKUP(B308,Schlagliste!B:E,4,FALSE))</f>
        <v/>
      </c>
      <c r="F308" s="236"/>
      <c r="G308" s="217"/>
      <c r="H308" s="477" t="str">
        <f>IF(OR(G308="",F308=""),"",IF(AND(C308="ja",LEFT(G308,5)="ZF n."),0,(IF(F308="G",VLOOKUP(G308,'Tab 4+5 DüV+Abfuhr_G'!A:C,3,FALSE),IF(F308="A",VLOOKUP(G308,'Tab 2+3 DüV_A'!A:C,3,FALSE),VLOOKUP(G308,'H&amp;G LfL'!B:U,9,FALSE))))))</f>
        <v/>
      </c>
      <c r="I308" s="243" t="str">
        <f>IF(OR(F308="",G308=""),"",IF(F308="G",VLOOKUP(G308,'Tab 4+5 DüV+Abfuhr_G'!A:D,4,FALSE),IF(F308="A",VLOOKUP(G308,'Tab 2+3 DüV_A'!A:D,4,FALSE),VLOOKUP(G308,'H&amp;G LfL'!B:U,10,FALSE))))</f>
        <v/>
      </c>
      <c r="J308" s="341" t="str">
        <f>IF(OR(F308="",G308=""),"",IF(F308="G",VLOOKUP(G308,'Tab 4+5 DüV+Abfuhr_G'!A:B,2,FALSE),IF(F308="A",VLOOKUP(G308,'Tab 2+3 DüV_A'!A:B,2,FALSE),VLOOKUP(G308,'H&amp;G LfL'!B:X,2,FALSE))))</f>
        <v/>
      </c>
      <c r="K308" s="237"/>
      <c r="L308" s="918" t="str">
        <f t="shared" si="54"/>
        <v/>
      </c>
      <c r="M308" s="919" t="str">
        <f t="shared" si="55"/>
        <v/>
      </c>
      <c r="N308" s="919" t="str">
        <f>IF(OR(F308="",G308=""),"",IF(OR(F308="G",F308="HG"),"",IF(F308="A",VLOOKUP(G308,'Tab 2+3 DüV_A'!A:H,6,FALSE),VLOOKUP(G308,'H&amp;G LfL'!B:U,13,FALSE))))</f>
        <v/>
      </c>
      <c r="O308" s="919" t="str">
        <f>IF(OR(F308="",G308=""),"",IF(F308="G",VLOOKUP(G308,'Tab 4+5 DüV+Abfuhr_G'!A:J,8,FALSE),IF(F308="HG",VLOOKUP(G308,'H&amp;G LfL'!B:U,14,FALSE),"")))</f>
        <v/>
      </c>
      <c r="P308" s="919" t="str">
        <f>IF(OR(F308="",G308=""),"",IF(F308="G",VLOOKUP(G308,'Tab 4+5 DüV+Abfuhr_G'!A:J,9,FALSE),IF(F308="A",VLOOKUP(G308,'Tab 2+3 DüV_A'!A:H,7,FALSE),VLOOKUP(G308,'H&amp;G LfL'!B:U,15,FALSE))))</f>
        <v/>
      </c>
      <c r="Q308" s="921" t="str">
        <f>IF(OR(F308="",G308=""),"",IF(F308="G",VLOOKUP(G308,'Tab 4+5 DüV+Abfuhr_G'!A:J,10,FALSE),IF(F308="A",VLOOKUP(G308,'Tab 2+3 DüV_A'!A:H,8,FALSE),VLOOKUP(G308,'H&amp;G LfL'!B:U,16,FALSE))))</f>
        <v/>
      </c>
      <c r="R308" s="382" t="str">
        <f t="shared" si="56"/>
        <v/>
      </c>
      <c r="S308" s="342"/>
      <c r="T308" s="472" t="str">
        <f>IF(OR(F308="",G308=""),"",IF(OR(S308="",S308="nein",F308="A",F308="HG"),"0",VLOOKUP(S308,Verfrühung!A:B,2,FALSE)))</f>
        <v/>
      </c>
      <c r="U308" s="473" t="str">
        <f>IF(OR(F308="",G308=""),"",IF(F308="G",VLOOKUP(G308,'Tab 4+5 DüV+Abfuhr_G'!A:E,5,FALSE),IF(F308="A",VLOOKUP(G308,'Tab 2+3 DüV_A'!A:L,5,FALSE),VLOOKUP(G308,'H&amp;G LfL'!B:U,11,FALSE))))</f>
        <v/>
      </c>
      <c r="V308" s="349"/>
      <c r="W308" s="245"/>
      <c r="X308" s="343" t="str">
        <f t="shared" si="57"/>
        <v/>
      </c>
      <c r="Y308" s="536"/>
      <c r="Z308" s="481" t="str">
        <f>IF(OR(F308="",G308=""),"",IF(OR(F308="A",F308="HG",Y308=""),"0",-VLOOKUP(Y308,'Tab 4+5 DüV+Abfuhr_G'!A:N,6,FALSE)))</f>
        <v/>
      </c>
      <c r="AA308" s="305"/>
      <c r="AB308" s="304" t="str">
        <f t="shared" si="58"/>
        <v/>
      </c>
      <c r="AC308" s="305"/>
      <c r="AD308" s="481" t="str">
        <f>IF(OR(F308="",G308=""),"",IF(OR(AC308="nein",AC308="",Z308="",AA308="ja",Y308="",F308="A",F308="HG",Y308=""),"0",VLOOKUP(Y308,'Tab 4+5 DüV+Abfuhr_G'!A:G,7,FALSE)))</f>
        <v/>
      </c>
      <c r="AE308" s="541"/>
      <c r="AF308" s="472" t="str">
        <f>IF(OR(F308="",G308=""),"",IF(OR(F308="",G308="",AE308=""),0,IF(AND(F308="G",Y308=""),-VLOOKUP(AE308,'Tab 7 DüV_A-VF'!A:B,2,FALSE),IF(OR(F308="A",F308="HG"),-VLOOKUP(AE308,'Tab 7 DüV_A-VF'!A:B,2,FALSE),0))))</f>
        <v/>
      </c>
      <c r="AG308" s="538"/>
      <c r="AH308" s="475" t="str">
        <f>IF(OR(F308="",G308=""),"",IF(OR(F308="",G308="",AG308=""),0,IF(AND(F308="G",Y308=""),-VLOOKUP(AG308,'Tab 7 DüV_A-ZF'!A:B,2,FALSE),IF(OR(F308="A",F308="HG"),-VLOOKUP(AG308,'Tab 7 DüV_A-ZF'!A:B,2,FALSE),0))))</f>
        <v/>
      </c>
      <c r="AI308" s="348" t="str">
        <f>IF(OR(F308="",G308=""),"",IF('N-Abschlag org. Düngung'!AJ308="",0,'N-Abschlag org. Düngung'!AJ308))</f>
        <v/>
      </c>
      <c r="AJ308" s="329" t="str">
        <f t="shared" si="59"/>
        <v/>
      </c>
      <c r="AK308" s="409" t="str">
        <f t="shared" si="60"/>
        <v/>
      </c>
      <c r="AL308" s="927" t="str">
        <f t="shared" si="61"/>
        <v/>
      </c>
      <c r="AM308" s="237"/>
      <c r="AN308" s="539" t="str">
        <f t="shared" si="62"/>
        <v/>
      </c>
      <c r="AO308" s="276"/>
      <c r="AP308" s="316"/>
      <c r="AQ308" s="316"/>
      <c r="AR308" s="234"/>
      <c r="AS308" s="234"/>
      <c r="AT308" s="234"/>
      <c r="AU308" s="234"/>
      <c r="AW308" s="235"/>
      <c r="BF308" s="235"/>
      <c r="BN308" s="235"/>
    </row>
    <row r="309" spans="1:66" s="145" customFormat="1">
      <c r="A309" s="283"/>
      <c r="B309" s="216"/>
      <c r="C309" s="287" t="str">
        <f>IF(B309="","",VLOOKUP(B309,Schlagliste!B:D,2,FALSE))</f>
        <v/>
      </c>
      <c r="D309" s="286" t="str">
        <f>IF(B309="","",VLOOKUP(B309,Schlagliste!B:D,3,FALSE))</f>
        <v/>
      </c>
      <c r="E309" s="501" t="str">
        <f>IF(B309="","",VLOOKUP(B309,Schlagliste!B:E,4,FALSE))</f>
        <v/>
      </c>
      <c r="F309" s="236"/>
      <c r="G309" s="217"/>
      <c r="H309" s="477" t="str">
        <f>IF(OR(G309="",F309=""),"",IF(AND(C309="ja",LEFT(G309,5)="ZF n."),0,(IF(F309="G",VLOOKUP(G309,'Tab 4+5 DüV+Abfuhr_G'!A:C,3,FALSE),IF(F309="A",VLOOKUP(G309,'Tab 2+3 DüV_A'!A:C,3,FALSE),VLOOKUP(G309,'H&amp;G LfL'!B:U,9,FALSE))))))</f>
        <v/>
      </c>
      <c r="I309" s="243" t="str">
        <f>IF(OR(F309="",G309=""),"",IF(F309="G",VLOOKUP(G309,'Tab 4+5 DüV+Abfuhr_G'!A:D,4,FALSE),IF(F309="A",VLOOKUP(G309,'Tab 2+3 DüV_A'!A:D,4,FALSE),VLOOKUP(G309,'H&amp;G LfL'!B:U,10,FALSE))))</f>
        <v/>
      </c>
      <c r="J309" s="341" t="str">
        <f>IF(OR(F309="",G309=""),"",IF(F309="G",VLOOKUP(G309,'Tab 4+5 DüV+Abfuhr_G'!A:B,2,FALSE),IF(F309="A",VLOOKUP(G309,'Tab 2+3 DüV_A'!A:B,2,FALSE),VLOOKUP(G309,'H&amp;G LfL'!B:X,2,FALSE))))</f>
        <v/>
      </c>
      <c r="K309" s="237"/>
      <c r="L309" s="918" t="str">
        <f t="shared" si="54"/>
        <v/>
      </c>
      <c r="M309" s="919" t="str">
        <f t="shared" si="55"/>
        <v/>
      </c>
      <c r="N309" s="919" t="str">
        <f>IF(OR(F309="",G309=""),"",IF(OR(F309="G",F309="HG"),"",IF(F309="A",VLOOKUP(G309,'Tab 2+3 DüV_A'!A:H,6,FALSE),VLOOKUP(G309,'H&amp;G LfL'!B:U,13,FALSE))))</f>
        <v/>
      </c>
      <c r="O309" s="919" t="str">
        <f>IF(OR(F309="",G309=""),"",IF(F309="G",VLOOKUP(G309,'Tab 4+5 DüV+Abfuhr_G'!A:J,8,FALSE),IF(F309="HG",VLOOKUP(G309,'H&amp;G LfL'!B:U,14,FALSE),"")))</f>
        <v/>
      </c>
      <c r="P309" s="919" t="str">
        <f>IF(OR(F309="",G309=""),"",IF(F309="G",VLOOKUP(G309,'Tab 4+5 DüV+Abfuhr_G'!A:J,9,FALSE),IF(F309="A",VLOOKUP(G309,'Tab 2+3 DüV_A'!A:H,7,FALSE),VLOOKUP(G309,'H&amp;G LfL'!B:U,15,FALSE))))</f>
        <v/>
      </c>
      <c r="Q309" s="921" t="str">
        <f>IF(OR(F309="",G309=""),"",IF(F309="G",VLOOKUP(G309,'Tab 4+5 DüV+Abfuhr_G'!A:J,10,FALSE),IF(F309="A",VLOOKUP(G309,'Tab 2+3 DüV_A'!A:H,8,FALSE),VLOOKUP(G309,'H&amp;G LfL'!B:U,16,FALSE))))</f>
        <v/>
      </c>
      <c r="R309" s="382" t="str">
        <f t="shared" si="56"/>
        <v/>
      </c>
      <c r="S309" s="342"/>
      <c r="T309" s="472" t="str">
        <f>IF(OR(F309="",G309=""),"",IF(OR(S309="",S309="nein",F309="A",F309="HG"),"0",VLOOKUP(S309,Verfrühung!A:B,2,FALSE)))</f>
        <v/>
      </c>
      <c r="U309" s="473" t="str">
        <f>IF(OR(F309="",G309=""),"",IF(F309="G",VLOOKUP(G309,'Tab 4+5 DüV+Abfuhr_G'!A:E,5,FALSE),IF(F309="A",VLOOKUP(G309,'Tab 2+3 DüV_A'!A:L,5,FALSE),VLOOKUP(G309,'H&amp;G LfL'!B:U,11,FALSE))))</f>
        <v/>
      </c>
      <c r="V309" s="349"/>
      <c r="W309" s="245"/>
      <c r="X309" s="343" t="str">
        <f t="shared" si="57"/>
        <v/>
      </c>
      <c r="Y309" s="536"/>
      <c r="Z309" s="481" t="str">
        <f>IF(OR(F309="",G309=""),"",IF(OR(F309="A",F309="HG",Y309=""),"0",-VLOOKUP(Y309,'Tab 4+5 DüV+Abfuhr_G'!A:N,6,FALSE)))</f>
        <v/>
      </c>
      <c r="AA309" s="305"/>
      <c r="AB309" s="304" t="str">
        <f t="shared" si="58"/>
        <v/>
      </c>
      <c r="AC309" s="305"/>
      <c r="AD309" s="481" t="str">
        <f>IF(OR(F309="",G309=""),"",IF(OR(AC309="nein",AC309="",Z309="",AA309="ja",Y309="",F309="A",F309="HG",Y309=""),"0",VLOOKUP(Y309,'Tab 4+5 DüV+Abfuhr_G'!A:G,7,FALSE)))</f>
        <v/>
      </c>
      <c r="AE309" s="541"/>
      <c r="AF309" s="472" t="str">
        <f>IF(OR(F309="",G309=""),"",IF(OR(F309="",G309="",AE309=""),0,IF(AND(F309="G",Y309=""),-VLOOKUP(AE309,'Tab 7 DüV_A-VF'!A:B,2,FALSE),IF(OR(F309="A",F309="HG"),-VLOOKUP(AE309,'Tab 7 DüV_A-VF'!A:B,2,FALSE),0))))</f>
        <v/>
      </c>
      <c r="AG309" s="538"/>
      <c r="AH309" s="475" t="str">
        <f>IF(OR(F309="",G309=""),"",IF(OR(F309="",G309="",AG309=""),0,IF(AND(F309="G",Y309=""),-VLOOKUP(AG309,'Tab 7 DüV_A-ZF'!A:B,2,FALSE),IF(OR(F309="A",F309="HG"),-VLOOKUP(AG309,'Tab 7 DüV_A-ZF'!A:B,2,FALSE),0))))</f>
        <v/>
      </c>
      <c r="AI309" s="348" t="str">
        <f>IF(OR(F309="",G309=""),"",IF('N-Abschlag org. Düngung'!AJ309="",0,'N-Abschlag org. Düngung'!AJ309))</f>
        <v/>
      </c>
      <c r="AJ309" s="329" t="str">
        <f t="shared" si="59"/>
        <v/>
      </c>
      <c r="AK309" s="409" t="str">
        <f t="shared" si="60"/>
        <v/>
      </c>
      <c r="AL309" s="927" t="str">
        <f t="shared" si="61"/>
        <v/>
      </c>
      <c r="AM309" s="237"/>
      <c r="AN309" s="539" t="str">
        <f t="shared" si="62"/>
        <v/>
      </c>
      <c r="AO309" s="276"/>
      <c r="AP309" s="316"/>
      <c r="AQ309" s="316"/>
      <c r="AR309" s="234"/>
      <c r="AS309" s="234"/>
      <c r="AT309" s="234"/>
      <c r="AU309" s="234"/>
      <c r="AW309" s="235"/>
      <c r="BF309" s="235"/>
      <c r="BN309" s="235"/>
    </row>
    <row r="310" spans="1:66" s="145" customFormat="1">
      <c r="A310" s="283"/>
      <c r="B310" s="216"/>
      <c r="C310" s="287" t="str">
        <f>IF(B310="","",VLOOKUP(B310,Schlagliste!B:D,2,FALSE))</f>
        <v/>
      </c>
      <c r="D310" s="286" t="str">
        <f>IF(B310="","",VLOOKUP(B310,Schlagliste!B:D,3,FALSE))</f>
        <v/>
      </c>
      <c r="E310" s="501" t="str">
        <f>IF(B310="","",VLOOKUP(B310,Schlagliste!B:E,4,FALSE))</f>
        <v/>
      </c>
      <c r="F310" s="236"/>
      <c r="G310" s="217"/>
      <c r="H310" s="477" t="str">
        <f>IF(OR(G310="",F310=""),"",IF(AND(C310="ja",LEFT(G310,5)="ZF n."),0,(IF(F310="G",VLOOKUP(G310,'Tab 4+5 DüV+Abfuhr_G'!A:C,3,FALSE),IF(F310="A",VLOOKUP(G310,'Tab 2+3 DüV_A'!A:C,3,FALSE),VLOOKUP(G310,'H&amp;G LfL'!B:U,9,FALSE))))))</f>
        <v/>
      </c>
      <c r="I310" s="243" t="str">
        <f>IF(OR(F310="",G310=""),"",IF(F310="G",VLOOKUP(G310,'Tab 4+5 DüV+Abfuhr_G'!A:D,4,FALSE),IF(F310="A",VLOOKUP(G310,'Tab 2+3 DüV_A'!A:D,4,FALSE),VLOOKUP(G310,'H&amp;G LfL'!B:U,10,FALSE))))</f>
        <v/>
      </c>
      <c r="J310" s="341" t="str">
        <f>IF(OR(F310="",G310=""),"",IF(F310="G",VLOOKUP(G310,'Tab 4+5 DüV+Abfuhr_G'!A:B,2,FALSE),IF(F310="A",VLOOKUP(G310,'Tab 2+3 DüV_A'!A:B,2,FALSE),VLOOKUP(G310,'H&amp;G LfL'!B:X,2,FALSE))))</f>
        <v/>
      </c>
      <c r="K310" s="237"/>
      <c r="L310" s="918" t="str">
        <f t="shared" si="54"/>
        <v/>
      </c>
      <c r="M310" s="919" t="str">
        <f t="shared" si="55"/>
        <v/>
      </c>
      <c r="N310" s="919" t="str">
        <f>IF(OR(F310="",G310=""),"",IF(OR(F310="G",F310="HG"),"",IF(F310="A",VLOOKUP(G310,'Tab 2+3 DüV_A'!A:H,6,FALSE),VLOOKUP(G310,'H&amp;G LfL'!B:U,13,FALSE))))</f>
        <v/>
      </c>
      <c r="O310" s="919" t="str">
        <f>IF(OR(F310="",G310=""),"",IF(F310="G",VLOOKUP(G310,'Tab 4+5 DüV+Abfuhr_G'!A:J,8,FALSE),IF(F310="HG",VLOOKUP(G310,'H&amp;G LfL'!B:U,14,FALSE),"")))</f>
        <v/>
      </c>
      <c r="P310" s="919" t="str">
        <f>IF(OR(F310="",G310=""),"",IF(F310="G",VLOOKUP(G310,'Tab 4+5 DüV+Abfuhr_G'!A:J,9,FALSE),IF(F310="A",VLOOKUP(G310,'Tab 2+3 DüV_A'!A:H,7,FALSE),VLOOKUP(G310,'H&amp;G LfL'!B:U,15,FALSE))))</f>
        <v/>
      </c>
      <c r="Q310" s="921" t="str">
        <f>IF(OR(F310="",G310=""),"",IF(F310="G",VLOOKUP(G310,'Tab 4+5 DüV+Abfuhr_G'!A:J,10,FALSE),IF(F310="A",VLOOKUP(G310,'Tab 2+3 DüV_A'!A:H,8,FALSE),VLOOKUP(G310,'H&amp;G LfL'!B:U,16,FALSE))))</f>
        <v/>
      </c>
      <c r="R310" s="382" t="str">
        <f t="shared" si="56"/>
        <v/>
      </c>
      <c r="S310" s="342"/>
      <c r="T310" s="472" t="str">
        <f>IF(OR(F310="",G310=""),"",IF(OR(S310="",S310="nein",F310="A",F310="HG"),"0",VLOOKUP(S310,Verfrühung!A:B,2,FALSE)))</f>
        <v/>
      </c>
      <c r="U310" s="473" t="str">
        <f>IF(OR(F310="",G310=""),"",IF(F310="G",VLOOKUP(G310,'Tab 4+5 DüV+Abfuhr_G'!A:E,5,FALSE),IF(F310="A",VLOOKUP(G310,'Tab 2+3 DüV_A'!A:L,5,FALSE),VLOOKUP(G310,'H&amp;G LfL'!B:U,11,FALSE))))</f>
        <v/>
      </c>
      <c r="V310" s="349"/>
      <c r="W310" s="245"/>
      <c r="X310" s="343" t="str">
        <f t="shared" si="57"/>
        <v/>
      </c>
      <c r="Y310" s="536"/>
      <c r="Z310" s="481" t="str">
        <f>IF(OR(F310="",G310=""),"",IF(OR(F310="A",F310="HG",Y310=""),"0",-VLOOKUP(Y310,'Tab 4+5 DüV+Abfuhr_G'!A:N,6,FALSE)))</f>
        <v/>
      </c>
      <c r="AA310" s="305"/>
      <c r="AB310" s="304" t="str">
        <f t="shared" si="58"/>
        <v/>
      </c>
      <c r="AC310" s="305"/>
      <c r="AD310" s="481" t="str">
        <f>IF(OR(F310="",G310=""),"",IF(OR(AC310="nein",AC310="",Z310="",AA310="ja",Y310="",F310="A",F310="HG",Y310=""),"0",VLOOKUP(Y310,'Tab 4+5 DüV+Abfuhr_G'!A:G,7,FALSE)))</f>
        <v/>
      </c>
      <c r="AE310" s="541"/>
      <c r="AF310" s="472" t="str">
        <f>IF(OR(F310="",G310=""),"",IF(OR(F310="",G310="",AE310=""),0,IF(AND(F310="G",Y310=""),-VLOOKUP(AE310,'Tab 7 DüV_A-VF'!A:B,2,FALSE),IF(OR(F310="A",F310="HG"),-VLOOKUP(AE310,'Tab 7 DüV_A-VF'!A:B,2,FALSE),0))))</f>
        <v/>
      </c>
      <c r="AG310" s="538"/>
      <c r="AH310" s="475" t="str">
        <f>IF(OR(F310="",G310=""),"",IF(OR(F310="",G310="",AG310=""),0,IF(AND(F310="G",Y310=""),-VLOOKUP(AG310,'Tab 7 DüV_A-ZF'!A:B,2,FALSE),IF(OR(F310="A",F310="HG"),-VLOOKUP(AG310,'Tab 7 DüV_A-ZF'!A:B,2,FALSE),0))))</f>
        <v/>
      </c>
      <c r="AI310" s="348" t="str">
        <f>IF(OR(F310="",G310=""),"",IF('N-Abschlag org. Düngung'!AJ310="",0,'N-Abschlag org. Düngung'!AJ310))</f>
        <v/>
      </c>
      <c r="AJ310" s="329" t="str">
        <f t="shared" si="59"/>
        <v/>
      </c>
      <c r="AK310" s="409" t="str">
        <f t="shared" si="60"/>
        <v/>
      </c>
      <c r="AL310" s="927" t="str">
        <f t="shared" si="61"/>
        <v/>
      </c>
      <c r="AM310" s="237"/>
      <c r="AN310" s="539" t="str">
        <f t="shared" si="62"/>
        <v/>
      </c>
      <c r="AO310" s="276"/>
      <c r="AP310" s="316"/>
      <c r="AQ310" s="316"/>
      <c r="AR310" s="234"/>
      <c r="AS310" s="234"/>
      <c r="AT310" s="234"/>
      <c r="AU310" s="234"/>
      <c r="AW310" s="235"/>
      <c r="BF310" s="235"/>
      <c r="BN310" s="235"/>
    </row>
    <row r="311" spans="1:66" s="145" customFormat="1" hidden="1">
      <c r="A311" s="283"/>
      <c r="B311" s="216"/>
      <c r="C311" s="287" t="str">
        <f>IF(B311="","",VLOOKUP(B311,Schlagliste!B:D,2,FALSE))</f>
        <v/>
      </c>
      <c r="D311" s="286" t="str">
        <f>IF(B311="","",VLOOKUP(B311,Schlagliste!B:D,3,FALSE))</f>
        <v/>
      </c>
      <c r="E311" s="501" t="str">
        <f>IF(B311="","",VLOOKUP(B311,Schlagliste!B:E,4,FALSE))</f>
        <v/>
      </c>
      <c r="F311" s="236"/>
      <c r="G311" s="217"/>
      <c r="H311" s="477" t="str">
        <f>IF(OR(G311="",F311=""),"",IF(AND(C311="ja",LEFT(G311,5)="ZF n."),0,(IF(F311="G",VLOOKUP(G311,'Tab 4+5 DüV+Abfuhr_G'!A:C,3,FALSE),IF(F311="A",VLOOKUP(G311,'Tab 2+3 DüV_A'!A:C,3,FALSE),VLOOKUP(G311,'H&amp;G LfL'!B:U,9,FALSE))))))</f>
        <v/>
      </c>
      <c r="I311" s="243" t="str">
        <f>IF(OR(F311="",G311=""),"",IF(F311="G",VLOOKUP(G311,'Tab 4+5 DüV+Abfuhr_G'!A:D,4,FALSE),IF(F311="A",VLOOKUP(G311,'Tab 2+3 DüV_A'!A:D,4,FALSE),VLOOKUP(G311,'H&amp;G LfL'!B:U,10,FALSE))))</f>
        <v/>
      </c>
      <c r="J311" s="341" t="str">
        <f>IF(OR(F311="",G311=""),"",IF(F311="G",VLOOKUP(G311,'Tab 4+5 DüV+Abfuhr_G'!A:B,2,FALSE),IF(F311="A",VLOOKUP(G311,'Tab 2+3 DüV_A'!A:B,2,FALSE),VLOOKUP(G311,'H&amp;G LfL'!B:X,2,FALSE))))</f>
        <v/>
      </c>
      <c r="K311" s="237"/>
      <c r="L311" s="918" t="str">
        <f t="shared" si="54"/>
        <v/>
      </c>
      <c r="M311" s="919" t="str">
        <f t="shared" si="55"/>
        <v/>
      </c>
      <c r="N311" s="919" t="str">
        <f>IF(OR(F311="",G311=""),"",IF(OR(F311="G",F311="HG"),"",IF(F311="A",VLOOKUP(G311,'Tab 2+3 DüV_A'!A:H,6,FALSE),VLOOKUP(G311,'H&amp;G LfL'!B:U,13,FALSE))))</f>
        <v/>
      </c>
      <c r="O311" s="919" t="str">
        <f>IF(OR(F311="",G311=""),"",IF(F311="G",VLOOKUP(G311,'Tab 4+5 DüV+Abfuhr_G'!A:J,8,FALSE),IF(F311="HG",VLOOKUP(G311,'H&amp;G LfL'!B:U,14,FALSE),"")))</f>
        <v/>
      </c>
      <c r="P311" s="919" t="str">
        <f>IF(OR(F311="",G311=""),"",IF(F311="G",VLOOKUP(G311,'Tab 4+5 DüV+Abfuhr_G'!A:J,9,FALSE),IF(F311="A",VLOOKUP(G311,'Tab 2+3 DüV_A'!A:H,7,FALSE),VLOOKUP(G311,'H&amp;G LfL'!B:U,15,FALSE))))</f>
        <v/>
      </c>
      <c r="Q311" s="921" t="str">
        <f>IF(OR(F311="",G311=""),"",IF(F311="G",VLOOKUP(G311,'Tab 4+5 DüV+Abfuhr_G'!A:J,10,FALSE),IF(F311="A",VLOOKUP(G311,'Tab 2+3 DüV_A'!A:H,8,FALSE),VLOOKUP(G311,'H&amp;G LfL'!B:U,16,FALSE))))</f>
        <v/>
      </c>
      <c r="R311" s="382" t="str">
        <f t="shared" si="56"/>
        <v/>
      </c>
      <c r="S311" s="342"/>
      <c r="T311" s="472" t="str">
        <f>IF(OR(F311="",G311=""),"",IF(OR(S311="",S311="nein",F311="A",F311="HG"),"0",VLOOKUP(S311,Verfrühung!A:B,2,FALSE)))</f>
        <v/>
      </c>
      <c r="U311" s="473" t="str">
        <f>IF(OR(F311="",G311=""),"",IF(F311="G",VLOOKUP(G311,'Tab 4+5 DüV+Abfuhr_G'!A:E,5,FALSE),IF(F311="A",VLOOKUP(G311,'Tab 2+3 DüV_A'!A:L,5,FALSE),VLOOKUP(G311,'H&amp;G LfL'!B:U,11,FALSE))))</f>
        <v/>
      </c>
      <c r="V311" s="349"/>
      <c r="W311" s="245"/>
      <c r="X311" s="343" t="str">
        <f t="shared" si="57"/>
        <v/>
      </c>
      <c r="Y311" s="536"/>
      <c r="Z311" s="481" t="str">
        <f>IF(OR(F311="",G311=""),"",IF(OR(F311="A",F311="HG",Y311=""),"0",-VLOOKUP(Y311,'Tab 4+5 DüV+Abfuhr_G'!A:N,6,FALSE)))</f>
        <v/>
      </c>
      <c r="AA311" s="305"/>
      <c r="AB311" s="304" t="str">
        <f t="shared" si="58"/>
        <v/>
      </c>
      <c r="AC311" s="305"/>
      <c r="AD311" s="481" t="str">
        <f>IF(OR(F311="",G311=""),"",IF(OR(AC311="nein",AC311="",Z311="",AA311="ja",Y311="",F311="A",F311="HG",Y311=""),"0",VLOOKUP(Y311,'Tab 4+5 DüV+Abfuhr_G'!A:G,7,FALSE)))</f>
        <v/>
      </c>
      <c r="AE311" s="541"/>
      <c r="AF311" s="472" t="str">
        <f>IF(OR(F311="",G311=""),"",IF(OR(F311="",G311="",AE311=""),0,IF(AND(F311="G",Y311=""),-VLOOKUP(AE311,'Tab 7 DüV_A-VF'!A:B,2,FALSE),IF(OR(F311="A",F311="HG"),-VLOOKUP(AE311,'Tab 7 DüV_A-VF'!A:B,2,FALSE),0))))</f>
        <v/>
      </c>
      <c r="AG311" s="538"/>
      <c r="AH311" s="475" t="str">
        <f>IF(OR(F311="",G311=""),"",IF(OR(F311="",G311="",AG311=""),0,IF(AND(F311="G",Y311=""),-VLOOKUP(AG311,'Tab 7 DüV_A-ZF'!A:B,2,FALSE),IF(OR(F311="A",F311="HG"),-VLOOKUP(AG311,'Tab 7 DüV_A-ZF'!A:B,2,FALSE),0))))</f>
        <v/>
      </c>
      <c r="AI311" s="348" t="str">
        <f>IF(OR(F311="",G311=""),"",IF('N-Abschlag org. Düngung'!AJ311="",0,'N-Abschlag org. Düngung'!AJ311))</f>
        <v/>
      </c>
      <c r="AJ311" s="329" t="str">
        <f t="shared" si="59"/>
        <v/>
      </c>
      <c r="AK311" s="409" t="str">
        <f t="shared" si="60"/>
        <v/>
      </c>
      <c r="AL311" s="927" t="str">
        <f t="shared" si="61"/>
        <v/>
      </c>
      <c r="AM311" s="237"/>
      <c r="AN311" s="539" t="str">
        <f t="shared" si="62"/>
        <v/>
      </c>
      <c r="AO311" s="276"/>
      <c r="AP311" s="316"/>
      <c r="AQ311" s="316"/>
      <c r="AR311" s="234"/>
      <c r="AS311" s="234"/>
      <c r="AT311" s="234"/>
      <c r="AU311" s="234"/>
      <c r="AW311" s="235"/>
      <c r="BF311" s="235"/>
      <c r="BN311" s="235"/>
    </row>
  </sheetData>
  <sheetProtection algorithmName="SHA-512" hashValue="akbgDQ6may3DpLwIFIGsztsz5gdPZsz4QncsqfIwKxJu8K1/Po5PJmAvoS+SWQJDcEk3oiS1LTxCN9siy4qoxQ==" saltValue="HbBZsyRL02j7htVUrkxYPA==" spinCount="100000" sheet="1" formatCells="0" autoFilter="0"/>
  <autoFilter ref="A10:AO15"/>
  <sortState ref="A11:DZ46">
    <sortCondition ref="G11:G46"/>
    <sortCondition ref="A11:A46"/>
  </sortState>
  <mergeCells count="11">
    <mergeCell ref="AS5:BQ5"/>
    <mergeCell ref="BQ2:BS2"/>
    <mergeCell ref="BM2:BN2"/>
    <mergeCell ref="BK2:BL2"/>
    <mergeCell ref="AJ2:AO2"/>
    <mergeCell ref="AJ3:AO4"/>
    <mergeCell ref="E2:T2"/>
    <mergeCell ref="E3:T3"/>
    <mergeCell ref="E4:G4"/>
    <mergeCell ref="Z1:AB1"/>
    <mergeCell ref="AS4:BQ4"/>
  </mergeCells>
  <conditionalFormatting sqref="AP11:AQ14 AH34:AH46 AK34:AK46 Z34:Z46 AD34:AD46 AF34:AF46 AP34:AQ46 V34:V46">
    <cfRule type="cellIs" dxfId="355" priority="1231" operator="lessThan">
      <formula>0</formula>
    </cfRule>
  </conditionalFormatting>
  <conditionalFormatting sqref="AN9">
    <cfRule type="cellIs" dxfId="354" priority="1175" operator="lessThan">
      <formula>20</formula>
    </cfRule>
  </conditionalFormatting>
  <conditionalFormatting sqref="C11:C13 C34:C46">
    <cfRule type="cellIs" dxfId="353" priority="608" operator="equal">
      <formula>"ja"</formula>
    </cfRule>
  </conditionalFormatting>
  <conditionalFormatting sqref="D11:D15 D34:D46">
    <cfRule type="cellIs" dxfId="352" priority="607" operator="equal">
      <formula>"ja"</formula>
    </cfRule>
  </conditionalFormatting>
  <conditionalFormatting sqref="C14">
    <cfRule type="cellIs" dxfId="351" priority="449" operator="equal">
      <formula>"ja"</formula>
    </cfRule>
  </conditionalFormatting>
  <conditionalFormatting sqref="AQ15">
    <cfRule type="cellIs" dxfId="350" priority="426" operator="lessThan">
      <formula>0</formula>
    </cfRule>
  </conditionalFormatting>
  <conditionalFormatting sqref="C15">
    <cfRule type="cellIs" dxfId="349" priority="434" operator="equal">
      <formula>"ja"</formula>
    </cfRule>
  </conditionalFormatting>
  <conditionalFormatting sqref="AP15">
    <cfRule type="cellIs" dxfId="348" priority="427" operator="lessThan">
      <formula>0</formula>
    </cfRule>
  </conditionalFormatting>
  <conditionalFormatting sqref="R11:R15 X11:X15 T11:T15 T34:T46 R34:R46 X34:X46">
    <cfRule type="cellIs" dxfId="347" priority="422" stopIfTrue="1" operator="lessThan">
      <formula>0</formula>
    </cfRule>
  </conditionalFormatting>
  <conditionalFormatting sqref="Z11:Z15 AD11:AD15 AF11:AF15 AH11:AH15">
    <cfRule type="cellIs" dxfId="346" priority="421" operator="lessThan">
      <formula>0</formula>
    </cfRule>
  </conditionalFormatting>
  <conditionalFormatting sqref="AK11:AK15">
    <cfRule type="cellIs" dxfId="345" priority="396" operator="lessThan">
      <formula>0</formula>
    </cfRule>
  </conditionalFormatting>
  <conditionalFormatting sqref="V12:V15">
    <cfRule type="cellIs" dxfId="344" priority="332" operator="lessThan">
      <formula>0</formula>
    </cfRule>
  </conditionalFormatting>
  <conditionalFormatting sqref="V11">
    <cfRule type="cellIs" dxfId="343" priority="331" operator="lessThan">
      <formula>0</formula>
    </cfRule>
  </conditionalFormatting>
  <conditionalFormatting sqref="V11:V15 V34:V46">
    <cfRule type="cellIs" dxfId="342" priority="330" operator="notEqual">
      <formula>0</formula>
    </cfRule>
  </conditionalFormatting>
  <conditionalFormatting sqref="AK16">
    <cfRule type="cellIs" dxfId="341" priority="164" operator="lessThan">
      <formula>0</formula>
    </cfRule>
  </conditionalFormatting>
  <conditionalFormatting sqref="T16">
    <cfRule type="cellIs" dxfId="340" priority="163" stopIfTrue="1" operator="lessThan">
      <formula>0</formula>
    </cfRule>
  </conditionalFormatting>
  <conditionalFormatting sqref="Z16 AD16 AF16 AH16">
    <cfRule type="cellIs" dxfId="339" priority="162" operator="lessThan">
      <formula>0</formula>
    </cfRule>
  </conditionalFormatting>
  <conditionalFormatting sqref="R16 X16">
    <cfRule type="cellIs" dxfId="338" priority="161" stopIfTrue="1" operator="lessThan">
      <formula>0</formula>
    </cfRule>
  </conditionalFormatting>
  <conditionalFormatting sqref="D16">
    <cfRule type="cellIs" dxfId="337" priority="159" operator="equal">
      <formula>"ja"</formula>
    </cfRule>
  </conditionalFormatting>
  <conditionalFormatting sqref="AQ16">
    <cfRule type="cellIs" dxfId="336" priority="154" operator="lessThan">
      <formula>0</formula>
    </cfRule>
  </conditionalFormatting>
  <conditionalFormatting sqref="C16">
    <cfRule type="cellIs" dxfId="335" priority="158" operator="equal">
      <formula>"ja"</formula>
    </cfRule>
  </conditionalFormatting>
  <conditionalFormatting sqref="V16">
    <cfRule type="cellIs" dxfId="334" priority="157" operator="lessThan">
      <formula>0</formula>
    </cfRule>
  </conditionalFormatting>
  <conditionalFormatting sqref="V16">
    <cfRule type="cellIs" dxfId="333" priority="156" operator="notEqual">
      <formula>0</formula>
    </cfRule>
  </conditionalFormatting>
  <conditionalFormatting sqref="AP16">
    <cfRule type="cellIs" dxfId="332" priority="155" operator="lessThan">
      <formula>0</formula>
    </cfRule>
  </conditionalFormatting>
  <conditionalFormatting sqref="AK17">
    <cfRule type="cellIs" dxfId="331" priority="153" operator="lessThan">
      <formula>0</formula>
    </cfRule>
  </conditionalFormatting>
  <conditionalFormatting sqref="T17">
    <cfRule type="cellIs" dxfId="330" priority="152" stopIfTrue="1" operator="lessThan">
      <formula>0</formula>
    </cfRule>
  </conditionalFormatting>
  <conditionalFormatting sqref="Z17 AD17 AF17 AH17">
    <cfRule type="cellIs" dxfId="329" priority="151" operator="lessThan">
      <formula>0</formula>
    </cfRule>
  </conditionalFormatting>
  <conditionalFormatting sqref="R17 X17">
    <cfRule type="cellIs" dxfId="328" priority="150" stopIfTrue="1" operator="lessThan">
      <formula>0</formula>
    </cfRule>
  </conditionalFormatting>
  <conditionalFormatting sqref="D17">
    <cfRule type="cellIs" dxfId="327" priority="148" operator="equal">
      <formula>"ja"</formula>
    </cfRule>
  </conditionalFormatting>
  <conditionalFormatting sqref="AQ17">
    <cfRule type="cellIs" dxfId="326" priority="143" operator="lessThan">
      <formula>0</formula>
    </cfRule>
  </conditionalFormatting>
  <conditionalFormatting sqref="C17">
    <cfRule type="cellIs" dxfId="325" priority="147" operator="equal">
      <formula>"ja"</formula>
    </cfRule>
  </conditionalFormatting>
  <conditionalFormatting sqref="V17">
    <cfRule type="cellIs" dxfId="324" priority="146" operator="lessThan">
      <formula>0</formula>
    </cfRule>
  </conditionalFormatting>
  <conditionalFormatting sqref="V17">
    <cfRule type="cellIs" dxfId="323" priority="145" operator="notEqual">
      <formula>0</formula>
    </cfRule>
  </conditionalFormatting>
  <conditionalFormatting sqref="AP17">
    <cfRule type="cellIs" dxfId="322" priority="144" operator="lessThan">
      <formula>0</formula>
    </cfRule>
  </conditionalFormatting>
  <conditionalFormatting sqref="AK18">
    <cfRule type="cellIs" dxfId="321" priority="142" operator="lessThan">
      <formula>0</formula>
    </cfRule>
  </conditionalFormatting>
  <conditionalFormatting sqref="T18">
    <cfRule type="cellIs" dxfId="320" priority="141" stopIfTrue="1" operator="lessThan">
      <formula>0</formula>
    </cfRule>
  </conditionalFormatting>
  <conditionalFormatting sqref="Z18 AD18 AF18 AH18">
    <cfRule type="cellIs" dxfId="319" priority="140" operator="lessThan">
      <formula>0</formula>
    </cfRule>
  </conditionalFormatting>
  <conditionalFormatting sqref="R18 X18">
    <cfRule type="cellIs" dxfId="318" priority="139" stopIfTrue="1" operator="lessThan">
      <formula>0</formula>
    </cfRule>
  </conditionalFormatting>
  <conditionalFormatting sqref="D18">
    <cfRule type="cellIs" dxfId="317" priority="137" operator="equal">
      <formula>"ja"</formula>
    </cfRule>
  </conditionalFormatting>
  <conditionalFormatting sqref="AQ18">
    <cfRule type="cellIs" dxfId="316" priority="132" operator="lessThan">
      <formula>0</formula>
    </cfRule>
  </conditionalFormatting>
  <conditionalFormatting sqref="C18">
    <cfRule type="cellIs" dxfId="315" priority="136" operator="equal">
      <formula>"ja"</formula>
    </cfRule>
  </conditionalFormatting>
  <conditionalFormatting sqref="V18">
    <cfRule type="cellIs" dxfId="314" priority="135" operator="lessThan">
      <formula>0</formula>
    </cfRule>
  </conditionalFormatting>
  <conditionalFormatting sqref="V18">
    <cfRule type="cellIs" dxfId="313" priority="134" operator="notEqual">
      <formula>0</formula>
    </cfRule>
  </conditionalFormatting>
  <conditionalFormatting sqref="AP18">
    <cfRule type="cellIs" dxfId="312" priority="133" operator="lessThan">
      <formula>0</formula>
    </cfRule>
  </conditionalFormatting>
  <conditionalFormatting sqref="AK19:AK25">
    <cfRule type="cellIs" dxfId="311" priority="131" operator="lessThan">
      <formula>0</formula>
    </cfRule>
  </conditionalFormatting>
  <conditionalFormatting sqref="T19:T25">
    <cfRule type="cellIs" dxfId="310" priority="130" stopIfTrue="1" operator="lessThan">
      <formula>0</formula>
    </cfRule>
  </conditionalFormatting>
  <conditionalFormatting sqref="Z19:Z25 AD19:AD25 AF19:AF25 AH19:AH25">
    <cfRule type="cellIs" dxfId="309" priority="129" operator="lessThan">
      <formula>0</formula>
    </cfRule>
  </conditionalFormatting>
  <conditionalFormatting sqref="R19:R25 X19:X25">
    <cfRule type="cellIs" dxfId="308" priority="128" stopIfTrue="1" operator="lessThan">
      <formula>0</formula>
    </cfRule>
  </conditionalFormatting>
  <conditionalFormatting sqref="D19:D25">
    <cfRule type="cellIs" dxfId="307" priority="126" operator="equal">
      <formula>"ja"</formula>
    </cfRule>
  </conditionalFormatting>
  <conditionalFormatting sqref="AQ19:AQ25">
    <cfRule type="cellIs" dxfId="306" priority="121" operator="lessThan">
      <formula>0</formula>
    </cfRule>
  </conditionalFormatting>
  <conditionalFormatting sqref="C19:C25">
    <cfRule type="cellIs" dxfId="305" priority="125" operator="equal">
      <formula>"ja"</formula>
    </cfRule>
  </conditionalFormatting>
  <conditionalFormatting sqref="V19:V25">
    <cfRule type="cellIs" dxfId="304" priority="124" operator="lessThan">
      <formula>0</formula>
    </cfRule>
  </conditionalFormatting>
  <conditionalFormatting sqref="V19:V25">
    <cfRule type="cellIs" dxfId="303" priority="123" operator="notEqual">
      <formula>0</formula>
    </cfRule>
  </conditionalFormatting>
  <conditionalFormatting sqref="AP19:AP25">
    <cfRule type="cellIs" dxfId="302" priority="122" operator="lessThan">
      <formula>0</formula>
    </cfRule>
  </conditionalFormatting>
  <conditionalFormatting sqref="AK26">
    <cfRule type="cellIs" dxfId="301" priority="109" operator="lessThan">
      <formula>0</formula>
    </cfRule>
  </conditionalFormatting>
  <conditionalFormatting sqref="T26">
    <cfRule type="cellIs" dxfId="300" priority="108" stopIfTrue="1" operator="lessThan">
      <formula>0</formula>
    </cfRule>
  </conditionalFormatting>
  <conditionalFormatting sqref="Z26 AD26 AF26 AH26">
    <cfRule type="cellIs" dxfId="299" priority="107" operator="lessThan">
      <formula>0</formula>
    </cfRule>
  </conditionalFormatting>
  <conditionalFormatting sqref="R26 X26">
    <cfRule type="cellIs" dxfId="298" priority="106" stopIfTrue="1" operator="lessThan">
      <formula>0</formula>
    </cfRule>
  </conditionalFormatting>
  <conditionalFormatting sqref="D26">
    <cfRule type="cellIs" dxfId="297" priority="104" operator="equal">
      <formula>"ja"</formula>
    </cfRule>
  </conditionalFormatting>
  <conditionalFormatting sqref="AQ26">
    <cfRule type="cellIs" dxfId="296" priority="99" operator="lessThan">
      <formula>0</formula>
    </cfRule>
  </conditionalFormatting>
  <conditionalFormatting sqref="C26">
    <cfRule type="cellIs" dxfId="295" priority="103" operator="equal">
      <formula>"ja"</formula>
    </cfRule>
  </conditionalFormatting>
  <conditionalFormatting sqref="V26">
    <cfRule type="cellIs" dxfId="294" priority="102" operator="lessThan">
      <formula>0</formula>
    </cfRule>
  </conditionalFormatting>
  <conditionalFormatting sqref="V26">
    <cfRule type="cellIs" dxfId="293" priority="101" operator="notEqual">
      <formula>0</formula>
    </cfRule>
  </conditionalFormatting>
  <conditionalFormatting sqref="AP26">
    <cfRule type="cellIs" dxfId="292" priority="100" operator="lessThan">
      <formula>0</formula>
    </cfRule>
  </conditionalFormatting>
  <conditionalFormatting sqref="AK27">
    <cfRule type="cellIs" dxfId="291" priority="97" operator="lessThan">
      <formula>0</formula>
    </cfRule>
  </conditionalFormatting>
  <conditionalFormatting sqref="T27">
    <cfRule type="cellIs" dxfId="290" priority="96" stopIfTrue="1" operator="lessThan">
      <formula>0</formula>
    </cfRule>
  </conditionalFormatting>
  <conditionalFormatting sqref="Z27 AD27 AF27 AH27">
    <cfRule type="cellIs" dxfId="289" priority="95" operator="lessThan">
      <formula>0</formula>
    </cfRule>
  </conditionalFormatting>
  <conditionalFormatting sqref="R27 X27">
    <cfRule type="cellIs" dxfId="288" priority="94" stopIfTrue="1" operator="lessThan">
      <formula>0</formula>
    </cfRule>
  </conditionalFormatting>
  <conditionalFormatting sqref="D27">
    <cfRule type="cellIs" dxfId="287" priority="93" operator="equal">
      <formula>"ja"</formula>
    </cfRule>
  </conditionalFormatting>
  <conditionalFormatting sqref="AQ27">
    <cfRule type="cellIs" dxfId="286" priority="88" operator="lessThan">
      <formula>0</formula>
    </cfRule>
  </conditionalFormatting>
  <conditionalFormatting sqref="C27">
    <cfRule type="cellIs" dxfId="285" priority="92" operator="equal">
      <formula>"ja"</formula>
    </cfRule>
  </conditionalFormatting>
  <conditionalFormatting sqref="V27">
    <cfRule type="cellIs" dxfId="284" priority="91" operator="lessThan">
      <formula>0</formula>
    </cfRule>
  </conditionalFormatting>
  <conditionalFormatting sqref="V27">
    <cfRule type="cellIs" dxfId="283" priority="90" operator="notEqual">
      <formula>0</formula>
    </cfRule>
  </conditionalFormatting>
  <conditionalFormatting sqref="AP27">
    <cfRule type="cellIs" dxfId="282" priority="89" operator="lessThan">
      <formula>0</formula>
    </cfRule>
  </conditionalFormatting>
  <conditionalFormatting sqref="AK28">
    <cfRule type="cellIs" dxfId="281" priority="86" operator="lessThan">
      <formula>0</formula>
    </cfRule>
  </conditionalFormatting>
  <conditionalFormatting sqref="T28">
    <cfRule type="cellIs" dxfId="280" priority="85" stopIfTrue="1" operator="lessThan">
      <formula>0</formula>
    </cfRule>
  </conditionalFormatting>
  <conditionalFormatting sqref="Z28 AD28 AF28 AH28">
    <cfRule type="cellIs" dxfId="279" priority="84" operator="lessThan">
      <formula>0</formula>
    </cfRule>
  </conditionalFormatting>
  <conditionalFormatting sqref="R28 X28">
    <cfRule type="cellIs" dxfId="278" priority="83" stopIfTrue="1" operator="lessThan">
      <formula>0</formula>
    </cfRule>
  </conditionalFormatting>
  <conditionalFormatting sqref="D28">
    <cfRule type="cellIs" dxfId="277" priority="82" operator="equal">
      <formula>"ja"</formula>
    </cfRule>
  </conditionalFormatting>
  <conditionalFormatting sqref="AQ28">
    <cfRule type="cellIs" dxfId="276" priority="77" operator="lessThan">
      <formula>0</formula>
    </cfRule>
  </conditionalFormatting>
  <conditionalFormatting sqref="C28">
    <cfRule type="cellIs" dxfId="275" priority="81" operator="equal">
      <formula>"ja"</formula>
    </cfRule>
  </conditionalFormatting>
  <conditionalFormatting sqref="V28">
    <cfRule type="cellIs" dxfId="274" priority="80" operator="lessThan">
      <formula>0</formula>
    </cfRule>
  </conditionalFormatting>
  <conditionalFormatting sqref="V28">
    <cfRule type="cellIs" dxfId="273" priority="79" operator="notEqual">
      <formula>0</formula>
    </cfRule>
  </conditionalFormatting>
  <conditionalFormatting sqref="AP28">
    <cfRule type="cellIs" dxfId="272" priority="78" operator="lessThan">
      <formula>0</formula>
    </cfRule>
  </conditionalFormatting>
  <conditionalFormatting sqref="AK29">
    <cfRule type="cellIs" dxfId="271" priority="75" operator="lessThan">
      <formula>0</formula>
    </cfRule>
  </conditionalFormatting>
  <conditionalFormatting sqref="T29">
    <cfRule type="cellIs" dxfId="270" priority="74" stopIfTrue="1" operator="lessThan">
      <formula>0</formula>
    </cfRule>
  </conditionalFormatting>
  <conditionalFormatting sqref="Z29 AD29 AF29 AH29">
    <cfRule type="cellIs" dxfId="269" priority="73" operator="lessThan">
      <formula>0</formula>
    </cfRule>
  </conditionalFormatting>
  <conditionalFormatting sqref="R29 X29">
    <cfRule type="cellIs" dxfId="268" priority="72" stopIfTrue="1" operator="lessThan">
      <formula>0</formula>
    </cfRule>
  </conditionalFormatting>
  <conditionalFormatting sqref="D29">
    <cfRule type="cellIs" dxfId="267" priority="71" operator="equal">
      <formula>"ja"</formula>
    </cfRule>
  </conditionalFormatting>
  <conditionalFormatting sqref="AQ29">
    <cfRule type="cellIs" dxfId="266" priority="66" operator="lessThan">
      <formula>0</formula>
    </cfRule>
  </conditionalFormatting>
  <conditionalFormatting sqref="C29">
    <cfRule type="cellIs" dxfId="265" priority="70" operator="equal">
      <formula>"ja"</formula>
    </cfRule>
  </conditionalFormatting>
  <conditionalFormatting sqref="V29">
    <cfRule type="cellIs" dxfId="264" priority="69" operator="lessThan">
      <formula>0</formula>
    </cfRule>
  </conditionalFormatting>
  <conditionalFormatting sqref="V29">
    <cfRule type="cellIs" dxfId="263" priority="68" operator="notEqual">
      <formula>0</formula>
    </cfRule>
  </conditionalFormatting>
  <conditionalFormatting sqref="AP29">
    <cfRule type="cellIs" dxfId="262" priority="67" operator="lessThan">
      <formula>0</formula>
    </cfRule>
  </conditionalFormatting>
  <conditionalFormatting sqref="AK30">
    <cfRule type="cellIs" dxfId="261" priority="64" operator="lessThan">
      <formula>0</formula>
    </cfRule>
  </conditionalFormatting>
  <conditionalFormatting sqref="T30">
    <cfRule type="cellIs" dxfId="260" priority="63" stopIfTrue="1" operator="lessThan">
      <formula>0</formula>
    </cfRule>
  </conditionalFormatting>
  <conditionalFormatting sqref="Z30 AD30 AF30 AH30">
    <cfRule type="cellIs" dxfId="259" priority="62" operator="lessThan">
      <formula>0</formula>
    </cfRule>
  </conditionalFormatting>
  <conditionalFormatting sqref="R30 X30">
    <cfRule type="cellIs" dxfId="258" priority="61" stopIfTrue="1" operator="lessThan">
      <formula>0</formula>
    </cfRule>
  </conditionalFormatting>
  <conditionalFormatting sqref="D30">
    <cfRule type="cellIs" dxfId="257" priority="60" operator="equal">
      <formula>"ja"</formula>
    </cfRule>
  </conditionalFormatting>
  <conditionalFormatting sqref="AQ30">
    <cfRule type="cellIs" dxfId="256" priority="55" operator="lessThan">
      <formula>0</formula>
    </cfRule>
  </conditionalFormatting>
  <conditionalFormatting sqref="C30">
    <cfRule type="cellIs" dxfId="255" priority="59" operator="equal">
      <formula>"ja"</formula>
    </cfRule>
  </conditionalFormatting>
  <conditionalFormatting sqref="V30">
    <cfRule type="cellIs" dxfId="254" priority="58" operator="lessThan">
      <formula>0</formula>
    </cfRule>
  </conditionalFormatting>
  <conditionalFormatting sqref="V30">
    <cfRule type="cellIs" dxfId="253" priority="57" operator="notEqual">
      <formula>0</formula>
    </cfRule>
  </conditionalFormatting>
  <conditionalFormatting sqref="AP30">
    <cfRule type="cellIs" dxfId="252" priority="56" operator="lessThan">
      <formula>0</formula>
    </cfRule>
  </conditionalFormatting>
  <conditionalFormatting sqref="AK31">
    <cfRule type="cellIs" dxfId="251" priority="53" operator="lessThan">
      <formula>0</formula>
    </cfRule>
  </conditionalFormatting>
  <conditionalFormatting sqref="T31">
    <cfRule type="cellIs" dxfId="250" priority="52" stopIfTrue="1" operator="lessThan">
      <formula>0</formula>
    </cfRule>
  </conditionalFormatting>
  <conditionalFormatting sqref="Z31 AD31 AF31 AH31">
    <cfRule type="cellIs" dxfId="249" priority="51" operator="lessThan">
      <formula>0</formula>
    </cfRule>
  </conditionalFormatting>
  <conditionalFormatting sqref="R31 X31">
    <cfRule type="cellIs" dxfId="248" priority="50" stopIfTrue="1" operator="lessThan">
      <formula>0</formula>
    </cfRule>
  </conditionalFormatting>
  <conditionalFormatting sqref="D31">
    <cfRule type="cellIs" dxfId="247" priority="49" operator="equal">
      <formula>"ja"</formula>
    </cfRule>
  </conditionalFormatting>
  <conditionalFormatting sqref="AQ31">
    <cfRule type="cellIs" dxfId="246" priority="44" operator="lessThan">
      <formula>0</formula>
    </cfRule>
  </conditionalFormatting>
  <conditionalFormatting sqref="C31">
    <cfRule type="cellIs" dxfId="245" priority="48" operator="equal">
      <formula>"ja"</formula>
    </cfRule>
  </conditionalFormatting>
  <conditionalFormatting sqref="V31">
    <cfRule type="cellIs" dxfId="244" priority="47" operator="lessThan">
      <formula>0</formula>
    </cfRule>
  </conditionalFormatting>
  <conditionalFormatting sqref="V31">
    <cfRule type="cellIs" dxfId="243" priority="46" operator="notEqual">
      <formula>0</formula>
    </cfRule>
  </conditionalFormatting>
  <conditionalFormatting sqref="AP31">
    <cfRule type="cellIs" dxfId="242" priority="45" operator="lessThan">
      <formula>0</formula>
    </cfRule>
  </conditionalFormatting>
  <conditionalFormatting sqref="AK32">
    <cfRule type="cellIs" dxfId="241" priority="42" operator="lessThan">
      <formula>0</formula>
    </cfRule>
  </conditionalFormatting>
  <conditionalFormatting sqref="T32">
    <cfRule type="cellIs" dxfId="240" priority="41" stopIfTrue="1" operator="lessThan">
      <formula>0</formula>
    </cfRule>
  </conditionalFormatting>
  <conditionalFormatting sqref="Z32 AD32 AF32 AH32">
    <cfRule type="cellIs" dxfId="239" priority="40" operator="lessThan">
      <formula>0</formula>
    </cfRule>
  </conditionalFormatting>
  <conditionalFormatting sqref="R32 X32">
    <cfRule type="cellIs" dxfId="238" priority="39" stopIfTrue="1" operator="lessThan">
      <formula>0</formula>
    </cfRule>
  </conditionalFormatting>
  <conditionalFormatting sqref="D32">
    <cfRule type="cellIs" dxfId="237" priority="38" operator="equal">
      <formula>"ja"</formula>
    </cfRule>
  </conditionalFormatting>
  <conditionalFormatting sqref="AQ32">
    <cfRule type="cellIs" dxfId="236" priority="33" operator="lessThan">
      <formula>0</formula>
    </cfRule>
  </conditionalFormatting>
  <conditionalFormatting sqref="C32">
    <cfRule type="cellIs" dxfId="235" priority="37" operator="equal">
      <formula>"ja"</formula>
    </cfRule>
  </conditionalFormatting>
  <conditionalFormatting sqref="V32">
    <cfRule type="cellIs" dxfId="234" priority="36" operator="lessThan">
      <formula>0</formula>
    </cfRule>
  </conditionalFormatting>
  <conditionalFormatting sqref="V32">
    <cfRule type="cellIs" dxfId="233" priority="35" operator="notEqual">
      <formula>0</formula>
    </cfRule>
  </conditionalFormatting>
  <conditionalFormatting sqref="AP32">
    <cfRule type="cellIs" dxfId="232" priority="34" operator="lessThan">
      <formula>0</formula>
    </cfRule>
  </conditionalFormatting>
  <conditionalFormatting sqref="AK33">
    <cfRule type="cellIs" dxfId="231" priority="31" operator="lessThan">
      <formula>0</formula>
    </cfRule>
  </conditionalFormatting>
  <conditionalFormatting sqref="T33">
    <cfRule type="cellIs" dxfId="230" priority="30" stopIfTrue="1" operator="lessThan">
      <formula>0</formula>
    </cfRule>
  </conditionalFormatting>
  <conditionalFormatting sqref="Z33 AD33 AF33 AH33">
    <cfRule type="cellIs" dxfId="229" priority="29" operator="lessThan">
      <formula>0</formula>
    </cfRule>
  </conditionalFormatting>
  <conditionalFormatting sqref="R33 X33">
    <cfRule type="cellIs" dxfId="228" priority="28" stopIfTrue="1" operator="lessThan">
      <formula>0</formula>
    </cfRule>
  </conditionalFormatting>
  <conditionalFormatting sqref="D33">
    <cfRule type="cellIs" dxfId="227" priority="27" operator="equal">
      <formula>"ja"</formula>
    </cfRule>
  </conditionalFormatting>
  <conditionalFormatting sqref="AQ33">
    <cfRule type="cellIs" dxfId="226" priority="22" operator="lessThan">
      <formula>0</formula>
    </cfRule>
  </conditionalFormatting>
  <conditionalFormatting sqref="C33">
    <cfRule type="cellIs" dxfId="225" priority="26" operator="equal">
      <formula>"ja"</formula>
    </cfRule>
  </conditionalFormatting>
  <conditionalFormatting sqref="V33">
    <cfRule type="cellIs" dxfId="224" priority="25" operator="lessThan">
      <formula>0</formula>
    </cfRule>
  </conditionalFormatting>
  <conditionalFormatting sqref="V33">
    <cfRule type="cellIs" dxfId="223" priority="24" operator="notEqual">
      <formula>0</formula>
    </cfRule>
  </conditionalFormatting>
  <conditionalFormatting sqref="AP33">
    <cfRule type="cellIs" dxfId="222" priority="23" operator="lessThan">
      <formula>0</formula>
    </cfRule>
  </conditionalFormatting>
  <conditionalFormatting sqref="AH47:AI47 AK47 Z47 AD47 AF47 AP47:AQ47 V47 AI11:AI46">
    <cfRule type="cellIs" dxfId="221" priority="10" operator="lessThan">
      <formula>0</formula>
    </cfRule>
  </conditionalFormatting>
  <conditionalFormatting sqref="C47">
    <cfRule type="cellIs" dxfId="220" priority="9" operator="equal">
      <formula>"ja"</formula>
    </cfRule>
  </conditionalFormatting>
  <conditionalFormatting sqref="D47">
    <cfRule type="cellIs" dxfId="219" priority="8" operator="equal">
      <formula>"ja"</formula>
    </cfRule>
  </conditionalFormatting>
  <conditionalFormatting sqref="T47 R47 X47">
    <cfRule type="cellIs" dxfId="218" priority="7" stopIfTrue="1" operator="lessThan">
      <formula>0</formula>
    </cfRule>
  </conditionalFormatting>
  <conditionalFormatting sqref="V47">
    <cfRule type="cellIs" dxfId="217" priority="6" operator="notEqual">
      <formula>0</formula>
    </cfRule>
  </conditionalFormatting>
  <conditionalFormatting sqref="AH48:AI311 AK48:AK311 Z48:Z311 AD48:AD311 AF48:AF311 AP48:AQ311 V48:V311">
    <cfRule type="cellIs" dxfId="216" priority="5" operator="lessThan">
      <formula>0</formula>
    </cfRule>
  </conditionalFormatting>
  <conditionalFormatting sqref="C48:C311">
    <cfRule type="cellIs" dxfId="215" priority="4" operator="equal">
      <formula>"ja"</formula>
    </cfRule>
  </conditionalFormatting>
  <conditionalFormatting sqref="D48:D311">
    <cfRule type="cellIs" dxfId="214" priority="3" operator="equal">
      <formula>"ja"</formula>
    </cfRule>
  </conditionalFormatting>
  <conditionalFormatting sqref="T48:T311 R48:R311 X48:X311">
    <cfRule type="cellIs" dxfId="213" priority="2" stopIfTrue="1" operator="lessThan">
      <formula>0</formula>
    </cfRule>
  </conditionalFormatting>
  <conditionalFormatting sqref="V48:V311">
    <cfRule type="cellIs" dxfId="212" priority="1" operator="notEqual">
      <formula>0</formula>
    </cfRule>
  </conditionalFormatting>
  <dataValidations xWindow="1198" yWindow="732" count="3">
    <dataValidation type="list" allowBlank="1" showInputMessage="1" showErrorMessage="1" sqref="Y11:Y311">
      <formula1>G</formula1>
    </dataValidation>
    <dataValidation type="list" allowBlank="1" showInputMessage="1" showErrorMessage="1" sqref="G11:G311">
      <formula1>INDIRECT($F11)</formula1>
    </dataValidation>
    <dataValidation type="date" operator="greaterThan" allowBlank="1" showInputMessage="1" showErrorMessage="1" error="Datum im Format TT.MM.JJ oder TT.MM ohne Punkt nach Monat eingeben!" sqref="A11:A311">
      <formula1>1</formula1>
    </dataValidation>
  </dataValidations>
  <pageMargins left="0.11811023622047245" right="0.11811023622047245" top="0.78740157480314965" bottom="0.59055118110236227" header="0.31496062992125984" footer="0.31496062992125984"/>
  <pageSetup paperSize="9" scale="43" fitToHeight="0" orientation="landscape" r:id="rId1"/>
  <headerFooter>
    <oddHeader>&amp;L&amp;"Calibri,Standard"&amp;11Alle Angaben ohne Gewähr&amp;R&amp;"Calibri,Standard"&amp;11&amp;G</oddHeader>
    <oddFooter>&amp;L&amp;"-,Standard"&amp;11&amp;F&amp;C&amp;"-,Standard"&amp;11&amp;A&amp;R&amp;"-,Standard"&amp;11&amp;P von &amp;N</oddFooter>
  </headerFooter>
  <drawing r:id="rId2"/>
  <legacyDrawing r:id="rId3"/>
  <legacyDrawingHF r:id="rId4"/>
  <extLst>
    <ext xmlns:x14="http://schemas.microsoft.com/office/spreadsheetml/2009/9/main" uri="{CCE6A557-97BC-4b89-ADB6-D9C93CAAB3DF}">
      <x14:dataValidations xmlns:xm="http://schemas.microsoft.com/office/excel/2006/main" xWindow="1198" yWindow="732" count="5">
        <x14:dataValidation type="list" allowBlank="1" showInputMessage="1" showErrorMessage="1">
          <x14:formula1>
            <xm:f>Verfrühung!$A$2:$A$3</xm:f>
          </x14:formula1>
          <xm:sqref>S11:S311 AM11:AM311 AC11:AC311 W11:W311 AA11:AA311</xm:sqref>
        </x14:dataValidation>
        <x14:dataValidation type="list" allowBlank="1" showInputMessage="1" showErrorMessage="1">
          <x14:formula1>
            <xm:f>'Tab 7 DüV_A-ZF'!$A$2:$A$9</xm:f>
          </x14:formula1>
          <xm:sqref>AG11:AG311</xm:sqref>
        </x14:dataValidation>
        <x14:dataValidation type="list" allowBlank="1" showInputMessage="1" showErrorMessage="1">
          <x14:formula1>
            <xm:f>Kulturgruppe!$A$2:$A$4</xm:f>
          </x14:formula1>
          <xm:sqref>F11:F311</xm:sqref>
        </x14:dataValidation>
        <x14:dataValidation type="list" allowBlank="1" showInputMessage="1" showErrorMessage="1">
          <x14:formula1>
            <xm:f>Schlagliste!$B$5:$B$504</xm:f>
          </x14:formula1>
          <xm:sqref>B11:B311</xm:sqref>
        </x14:dataValidation>
        <x14:dataValidation type="list" allowBlank="1" showInputMessage="1" showErrorMessage="1">
          <x14:formula1>
            <xm:f>'Tab 7 DüV_A-VF'!$A$2:$A$19</xm:f>
          </x14:formula1>
          <xm:sqref>AE11:AE311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C0E399"/>
    <pageSetUpPr fitToPage="1"/>
  </sheetPr>
  <dimension ref="A1:AL311"/>
  <sheetViews>
    <sheetView showGridLines="0" zoomScaleNormal="100" zoomScaleSheetLayoutView="40" zoomScalePageLayoutView="70" workbookViewId="0">
      <pane xSplit="7" ySplit="10" topLeftCell="H11" activePane="bottomRight" state="frozen"/>
      <selection pane="topRight" activeCell="H1" sqref="H1"/>
      <selection pane="bottomLeft" activeCell="A11" sqref="A11"/>
      <selection pane="bottomRight" activeCell="L10" sqref="L10"/>
    </sheetView>
  </sheetViews>
  <sheetFormatPr baseColWidth="10" defaultRowHeight="12.75"/>
  <cols>
    <col min="1" max="1" width="9.7109375" style="89" customWidth="1"/>
    <col min="2" max="2" width="14.85546875" style="89" customWidth="1"/>
    <col min="3" max="5" width="7" style="878" hidden="1" customWidth="1"/>
    <col min="6" max="6" width="7" style="89" customWidth="1"/>
    <col min="7" max="7" width="11.42578125" style="89" customWidth="1"/>
    <col min="8" max="8" width="25.7109375" style="89" customWidth="1"/>
    <col min="9" max="9" width="4.42578125" style="89" customWidth="1"/>
    <col min="10" max="10" width="5" style="804" hidden="1" customWidth="1"/>
    <col min="11" max="11" width="4.42578125" style="89" customWidth="1"/>
    <col min="12" max="12" width="25.7109375" style="89" customWidth="1"/>
    <col min="13" max="13" width="4.42578125" style="89" customWidth="1"/>
    <col min="14" max="14" width="5" style="878" hidden="1" customWidth="1"/>
    <col min="15" max="15" width="4.42578125" style="89" customWidth="1"/>
    <col min="16" max="16" width="25.7109375" style="89" customWidth="1"/>
    <col min="17" max="17" width="4.42578125" style="89" customWidth="1"/>
    <col min="18" max="18" width="5" style="878" hidden="1" customWidth="1"/>
    <col min="19" max="19" width="4.42578125" style="89" customWidth="1"/>
    <col min="20" max="20" width="25.7109375" style="89" customWidth="1"/>
    <col min="21" max="21" width="4.42578125" style="89" customWidth="1"/>
    <col min="22" max="22" width="4.140625" style="878" hidden="1" customWidth="1"/>
    <col min="23" max="23" width="4.42578125" style="89" customWidth="1"/>
    <col min="24" max="24" width="25.7109375" style="89" customWidth="1"/>
    <col min="25" max="25" width="4.42578125" style="89" customWidth="1"/>
    <col min="26" max="26" width="4.85546875" style="878" hidden="1" customWidth="1"/>
    <col min="27" max="27" width="4.42578125" style="89" customWidth="1"/>
    <col min="28" max="28" width="25.7109375" style="89" customWidth="1"/>
    <col min="29" max="29" width="4.42578125" style="89" customWidth="1"/>
    <col min="30" max="30" width="5" style="878" hidden="1" customWidth="1"/>
    <col min="31" max="31" width="4.42578125" style="89" customWidth="1"/>
    <col min="32" max="32" width="25.7109375" style="89" customWidth="1"/>
    <col min="33" max="33" width="4.42578125" style="89" customWidth="1"/>
    <col min="34" max="34" width="4.85546875" style="878" hidden="1" customWidth="1"/>
    <col min="35" max="35" width="4.42578125" style="89" customWidth="1"/>
    <col min="36" max="36" width="5.42578125" style="89" customWidth="1"/>
    <col min="37" max="37" width="19.140625" style="89" customWidth="1"/>
    <col min="38" max="38" width="6.7109375" style="89" customWidth="1"/>
    <col min="39" max="41" width="10" style="89" customWidth="1"/>
    <col min="42" max="42" width="10.7109375" style="89" customWidth="1"/>
    <col min="43" max="43" width="10" style="89" customWidth="1"/>
    <col min="44" max="1004" width="11.42578125" style="89"/>
    <col min="1005" max="10004" width="12" style="89" customWidth="1"/>
    <col min="10005" max="16384" width="13" style="89" customWidth="1"/>
  </cols>
  <sheetData>
    <row r="1" spans="1:38" ht="42" customHeight="1">
      <c r="A1" s="87" t="s">
        <v>1900</v>
      </c>
      <c r="B1" s="87"/>
      <c r="C1" s="855"/>
      <c r="D1" s="855"/>
      <c r="E1" s="855"/>
      <c r="F1" s="87"/>
      <c r="G1" s="87"/>
      <c r="W1" s="530" t="str">
        <f>Impressum!A6</f>
        <v>Stand:</v>
      </c>
      <c r="X1" s="531">
        <f>Impressum!B6</f>
        <v>46073</v>
      </c>
      <c r="Z1" s="850"/>
      <c r="AA1" s="531"/>
      <c r="AB1" s="531"/>
      <c r="AF1" s="984"/>
      <c r="AG1" s="984"/>
      <c r="AH1" s="984"/>
      <c r="AI1" s="983"/>
      <c r="AJ1" s="983"/>
      <c r="AK1" s="982"/>
      <c r="AL1" s="982"/>
    </row>
    <row r="2" spans="1:38" ht="25.5" customHeight="1">
      <c r="A2" s="143" t="str">
        <f>'N-DBE'!A2</f>
        <v>Betrieb:</v>
      </c>
      <c r="B2" s="396"/>
      <c r="C2" s="901"/>
      <c r="D2" s="901"/>
      <c r="E2" s="901"/>
      <c r="F2" s="396"/>
      <c r="G2" s="396"/>
      <c r="H2" s="979" t="str">
        <f>IF('N-DBE'!E2="","",'N-DBE'!E2)</f>
        <v/>
      </c>
      <c r="I2" s="979"/>
      <c r="J2" s="979"/>
      <c r="K2" s="979"/>
      <c r="L2" s="979"/>
      <c r="M2" s="526"/>
      <c r="N2" s="908"/>
      <c r="O2" s="526"/>
      <c r="P2" s="526"/>
      <c r="Q2" s="467"/>
      <c r="R2" s="908"/>
      <c r="S2" s="467"/>
    </row>
    <row r="3" spans="1:38" ht="20.100000000000001" customHeight="1">
      <c r="A3" s="143" t="str">
        <f>'N-DBE'!A3</f>
        <v>Düngejahr:</v>
      </c>
      <c r="B3" s="143"/>
      <c r="C3" s="902"/>
      <c r="D3" s="902"/>
      <c r="E3" s="902"/>
      <c r="F3" s="528"/>
      <c r="G3" s="528"/>
      <c r="H3" s="980" t="str">
        <f>IF('N-DBE'!E3="","",'N-DBE'!E3)</f>
        <v/>
      </c>
      <c r="I3" s="980"/>
      <c r="J3" s="980"/>
      <c r="K3" s="980"/>
      <c r="L3" s="980"/>
      <c r="M3" s="527"/>
      <c r="N3" s="909"/>
      <c r="O3" s="527"/>
      <c r="P3" s="527"/>
      <c r="Q3" s="468"/>
      <c r="R3" s="909"/>
      <c r="S3" s="468"/>
    </row>
    <row r="4" spans="1:38" ht="20.100000000000001" customHeight="1">
      <c r="A4" s="143" t="str">
        <f>'N-DBE'!A4</f>
        <v>Landw. Nutzfläche LN:</v>
      </c>
      <c r="B4" s="143"/>
      <c r="C4" s="902"/>
      <c r="D4" s="902"/>
      <c r="E4" s="902"/>
      <c r="F4" s="528"/>
      <c r="G4" s="528"/>
      <c r="H4" s="981">
        <f>IF('N-DBE'!E4="","",'N-DBE'!E4)</f>
        <v>0</v>
      </c>
      <c r="I4" s="981"/>
      <c r="J4" s="981"/>
      <c r="K4" s="981"/>
      <c r="L4" s="981"/>
      <c r="M4" s="525"/>
      <c r="N4" s="910"/>
      <c r="O4" s="525"/>
      <c r="P4" s="525"/>
      <c r="Q4" s="469"/>
      <c r="R4" s="910"/>
      <c r="S4" s="469"/>
    </row>
    <row r="5" spans="1:38" ht="20.100000000000001" customHeight="1"/>
    <row r="6" spans="1:38" ht="8.25" customHeight="1">
      <c r="A6" s="102"/>
      <c r="B6" s="102"/>
      <c r="C6" s="903"/>
      <c r="D6" s="903"/>
      <c r="E6" s="903"/>
      <c r="F6" s="371"/>
      <c r="G6" s="371"/>
      <c r="H6" s="98"/>
      <c r="I6" s="98"/>
      <c r="J6" s="807"/>
      <c r="K6" s="98"/>
      <c r="L6" s="98"/>
      <c r="M6" s="98"/>
      <c r="N6" s="911"/>
      <c r="O6" s="98"/>
      <c r="P6" s="98"/>
      <c r="Q6" s="98"/>
      <c r="R6" s="911"/>
      <c r="S6" s="98"/>
    </row>
    <row r="7" spans="1:38" ht="10.5" hidden="1" customHeight="1">
      <c r="A7" s="102"/>
      <c r="B7" s="102"/>
      <c r="C7" s="903"/>
      <c r="D7" s="903"/>
      <c r="E7" s="903"/>
      <c r="F7" s="371"/>
      <c r="G7" s="371"/>
    </row>
    <row r="8" spans="1:38" s="145" customFormat="1" ht="163.5" customHeight="1">
      <c r="A8" s="195" t="str">
        <f>'N-DBE'!A8</f>
        <v>Datum DBE</v>
      </c>
      <c r="B8" s="195" t="str">
        <f>'N-DBE'!B8</f>
        <v>Bewirtschaftungseinheit, 
Schlag (=Fläche)</v>
      </c>
      <c r="C8" s="904" t="str">
        <f>'N-DBE'!C8</f>
        <v>Nitratbelastungsgebiet NBG</v>
      </c>
      <c r="D8" s="904" t="str">
        <f>'N-DBE'!D8</f>
        <v>Phosphatbelastungsgebiet PBG</v>
      </c>
      <c r="E8" s="904" t="str">
        <f>'N-DBE'!E8</f>
        <v>Fläche Anbau  ha</v>
      </c>
      <c r="F8" s="195" t="str">
        <f>'N-DBE'!F8</f>
        <v>Kulturgruppe</v>
      </c>
      <c r="G8" s="193" t="s">
        <v>2203</v>
      </c>
      <c r="H8" s="195" t="s">
        <v>1126</v>
      </c>
      <c r="I8" s="195" t="s">
        <v>1129</v>
      </c>
      <c r="J8" s="805" t="s">
        <v>2206</v>
      </c>
      <c r="K8" s="196" t="s">
        <v>1130</v>
      </c>
      <c r="L8" s="195" t="s">
        <v>1127</v>
      </c>
      <c r="M8" s="195" t="s">
        <v>1129</v>
      </c>
      <c r="N8" s="904" t="s">
        <v>2227</v>
      </c>
      <c r="O8" s="196" t="s">
        <v>1130</v>
      </c>
      <c r="P8" s="195" t="s">
        <v>1128</v>
      </c>
      <c r="Q8" s="195" t="s">
        <v>1129</v>
      </c>
      <c r="R8" s="904" t="s">
        <v>2227</v>
      </c>
      <c r="S8" s="196" t="s">
        <v>1130</v>
      </c>
      <c r="T8" s="195" t="s">
        <v>1159</v>
      </c>
      <c r="U8" s="195" t="s">
        <v>1129</v>
      </c>
      <c r="V8" s="904" t="s">
        <v>2228</v>
      </c>
      <c r="W8" s="196" t="s">
        <v>1130</v>
      </c>
      <c r="X8" s="195" t="s">
        <v>1160</v>
      </c>
      <c r="Y8" s="195" t="s">
        <v>1129</v>
      </c>
      <c r="Z8" s="904" t="s">
        <v>2228</v>
      </c>
      <c r="AA8" s="196" t="s">
        <v>1130</v>
      </c>
      <c r="AB8" s="195" t="s">
        <v>1161</v>
      </c>
      <c r="AC8" s="195" t="s">
        <v>1129</v>
      </c>
      <c r="AD8" s="904" t="s">
        <v>2228</v>
      </c>
      <c r="AE8" s="196" t="s">
        <v>1130</v>
      </c>
      <c r="AF8" s="195" t="s">
        <v>1162</v>
      </c>
      <c r="AG8" s="195" t="s">
        <v>1129</v>
      </c>
      <c r="AH8" s="904" t="s">
        <v>2228</v>
      </c>
      <c r="AI8" s="196" t="s">
        <v>1130</v>
      </c>
      <c r="AJ8" s="144" t="s">
        <v>1131</v>
      </c>
    </row>
    <row r="9" spans="1:38" s="145" customFormat="1" ht="15.75" customHeight="1">
      <c r="A9" s="110"/>
      <c r="B9" s="110"/>
      <c r="C9" s="905"/>
      <c r="D9" s="905"/>
      <c r="E9" s="905"/>
      <c r="F9" s="110"/>
      <c r="G9" s="110"/>
      <c r="H9" s="146" t="str">
        <f>IF($H$3="","",$H$3-1)</f>
        <v/>
      </c>
      <c r="I9" s="110"/>
      <c r="J9" s="806"/>
      <c r="K9" s="110"/>
      <c r="L9" s="146" t="str">
        <f>IF($H$3="","",$H$3-2)</f>
        <v/>
      </c>
      <c r="M9" s="110"/>
      <c r="N9" s="905"/>
      <c r="O9" s="110"/>
      <c r="P9" s="146" t="str">
        <f>IF($H$3="","",$H$3-3)</f>
        <v/>
      </c>
      <c r="Q9" s="110"/>
      <c r="R9" s="905"/>
      <c r="S9" s="110"/>
      <c r="T9" s="146" t="str">
        <f>IF($H$3="","",$H$3-1)</f>
        <v/>
      </c>
      <c r="U9" s="110"/>
      <c r="V9" s="905"/>
      <c r="W9" s="110"/>
      <c r="X9" s="146" t="str">
        <f>IF($H$3="","",$H$3-1)</f>
        <v/>
      </c>
      <c r="Y9" s="110"/>
      <c r="Z9" s="905"/>
      <c r="AA9" s="110"/>
      <c r="AB9" s="146" t="str">
        <f>IF($H$3="","",$H$3-1)</f>
        <v/>
      </c>
      <c r="AC9" s="110"/>
      <c r="AD9" s="905"/>
      <c r="AE9" s="110"/>
      <c r="AF9" s="146" t="str">
        <f>IF($H$3="","",$H$3-1)</f>
        <v/>
      </c>
      <c r="AG9" s="110"/>
      <c r="AH9" s="905"/>
      <c r="AI9" s="110"/>
      <c r="AJ9" s="147"/>
      <c r="AK9" s="148"/>
    </row>
    <row r="10" spans="1:38" s="149" customFormat="1" ht="15.75" customHeight="1">
      <c r="A10" s="218"/>
      <c r="B10" s="218"/>
      <c r="C10" s="906"/>
      <c r="D10" s="906"/>
      <c r="E10" s="906"/>
      <c r="F10" s="218"/>
      <c r="G10" s="218"/>
      <c r="H10" s="218"/>
      <c r="I10" s="219"/>
      <c r="J10" s="808"/>
      <c r="K10" s="220"/>
      <c r="L10" s="218"/>
      <c r="M10" s="219"/>
      <c r="N10" s="912"/>
      <c r="O10" s="220"/>
      <c r="P10" s="218"/>
      <c r="Q10" s="219"/>
      <c r="R10" s="912"/>
      <c r="S10" s="220"/>
      <c r="T10" s="218"/>
      <c r="U10" s="219"/>
      <c r="V10" s="912"/>
      <c r="W10" s="220"/>
      <c r="X10" s="218"/>
      <c r="Y10" s="219"/>
      <c r="Z10" s="912"/>
      <c r="AA10" s="220"/>
      <c r="AB10" s="218"/>
      <c r="AC10" s="219"/>
      <c r="AD10" s="912"/>
      <c r="AE10" s="220"/>
      <c r="AF10" s="218"/>
      <c r="AG10" s="219"/>
      <c r="AH10" s="912"/>
      <c r="AI10" s="220"/>
      <c r="AJ10" s="221"/>
    </row>
    <row r="11" spans="1:38" s="145" customFormat="1" ht="15.75">
      <c r="A11" s="529" t="str">
        <f>IF('N-DBE'!A11="","",'N-DBE'!A11)</f>
        <v/>
      </c>
      <c r="B11" s="284" t="str">
        <f>IF('N-DBE'!B11="","",'N-DBE'!B11)</f>
        <v/>
      </c>
      <c r="C11" s="907" t="str">
        <f>IF('N-DBE'!C11="","",'N-DBE'!C11)</f>
        <v/>
      </c>
      <c r="D11" s="907" t="str">
        <f>IF('N-DBE'!D11="","",'N-DBE'!D11)</f>
        <v/>
      </c>
      <c r="E11" s="907" t="str">
        <f>IF('N-DBE'!E11="","",'N-DBE'!E11)</f>
        <v/>
      </c>
      <c r="F11" s="284" t="str">
        <f>IF('N-DBE'!F11="","",'N-DBE'!F11)</f>
        <v/>
      </c>
      <c r="G11" s="284" t="str">
        <f>IF('N-DBE'!G11="","",'N-DBE'!G11)</f>
        <v/>
      </c>
      <c r="H11" s="795"/>
      <c r="I11" s="796"/>
      <c r="J11" s="809" t="str">
        <f>IF(OR(H11="_keine",H11=""),"",VLOOKUP(H11,'Tab org. Kompost_N-expert'!B:H,3,FALSE))</f>
        <v/>
      </c>
      <c r="K11" s="465" t="str">
        <f t="shared" ref="K11:K46" si="0">IF(OR(H11="",H11="_keine"),"",(-I11*J11*4/100))</f>
        <v/>
      </c>
      <c r="L11" s="795"/>
      <c r="M11" s="796"/>
      <c r="N11" s="913" t="str">
        <f>IF(OR(L11="_keine",L11=""),"",VLOOKUP(L11,'Tab org. Kompost_N-expert'!B:H,3,FALSE))</f>
        <v/>
      </c>
      <c r="O11" s="465" t="str">
        <f t="shared" ref="O11:O46" si="1">IF(OR(L11="",L11="_keine"),"",(-M11*N11*3/100))</f>
        <v/>
      </c>
      <c r="P11" s="795"/>
      <c r="Q11" s="796"/>
      <c r="R11" s="913" t="str">
        <f>IF(OR(P11="_keine",P11=""),"",VLOOKUP(P11,'Tab org. Kompost_N-expert'!B:H,3,FALSE))</f>
        <v/>
      </c>
      <c r="S11" s="465" t="str">
        <f t="shared" ref="S11:S46" si="2">IF(OR(P11="",P11="_keine"),"",(-Q11*R11*3/100))</f>
        <v/>
      </c>
      <c r="T11" s="797"/>
      <c r="U11" s="796"/>
      <c r="V11" s="913" t="str">
        <f>IF(OR(T11="_keine",T11=""),"",VLOOKUP(T11,'Tab org. D_N-expert'!$B:$H,3,FALSE))</f>
        <v/>
      </c>
      <c r="W11" s="465" t="str">
        <f t="shared" ref="W11:W46" si="3">IF(OR(T11="",T11="_keine"),"",(-V11*U11*10/100))</f>
        <v/>
      </c>
      <c r="X11" s="797"/>
      <c r="Y11" s="796"/>
      <c r="Z11" s="913" t="str">
        <f>IF(OR(X11="_keine",X11=""),"",VLOOKUP(X11,'Tab org. D_N-expert'!$B:$H,3,FALSE))</f>
        <v/>
      </c>
      <c r="AA11" s="465" t="str">
        <f t="shared" ref="AA11:AA46" si="4">IF(OR(X11="",X11="_keine"),"",(-Z11*Y11*10/100))</f>
        <v/>
      </c>
      <c r="AB11" s="797"/>
      <c r="AC11" s="796"/>
      <c r="AD11" s="913" t="str">
        <f>IF(OR(AB11="_keine",AB11=""),"",VLOOKUP(AB11,'Tab org. D_N-expert'!$B:$H,3,FALSE))</f>
        <v/>
      </c>
      <c r="AE11" s="466" t="str">
        <f t="shared" ref="AE11:AE46" si="5">IF(OR(AB11="",AB11="_keine"),"",(-AD11*AC11*10/100))</f>
        <v/>
      </c>
      <c r="AF11" s="797"/>
      <c r="AG11" s="796"/>
      <c r="AH11" s="913" t="str">
        <f>IF(OR(AF11="_keine",AF11=""),"",VLOOKUP(AF11,'Tab org. D_N-expert'!$B:$H,3,FALSE))</f>
        <v/>
      </c>
      <c r="AI11" s="465" t="str">
        <f t="shared" ref="AI11:AI46" si="6">IF(OR(AF11="",AF11="_keine"),"",(-AH11*AG11*10/100))</f>
        <v/>
      </c>
      <c r="AJ11" s="247" t="str">
        <f t="shared" ref="AJ11:AJ46" si="7">IF(AND(K11="",O11="",S11="",W11="",AA11="",AE11="",AI11=""),"",SUM(K11,O11,S11,W11,AA11,AE11,AI11))</f>
        <v/>
      </c>
    </row>
    <row r="12" spans="1:38" s="145" customFormat="1" ht="15.75">
      <c r="A12" s="529" t="str">
        <f>IF('N-DBE'!A12="","",'N-DBE'!A12)</f>
        <v/>
      </c>
      <c r="B12" s="284" t="str">
        <f>IF('N-DBE'!B12="","",'N-DBE'!B12)</f>
        <v/>
      </c>
      <c r="C12" s="907" t="str">
        <f>IF('N-DBE'!C12="","",'N-DBE'!C12)</f>
        <v/>
      </c>
      <c r="D12" s="907" t="str">
        <f>IF('N-DBE'!D12="","",'N-DBE'!D12)</f>
        <v/>
      </c>
      <c r="E12" s="907" t="str">
        <f>IF('N-DBE'!E12="","",'N-DBE'!E12)</f>
        <v/>
      </c>
      <c r="F12" s="284" t="str">
        <f>IF('N-DBE'!F12="","",'N-DBE'!F12)</f>
        <v/>
      </c>
      <c r="G12" s="284" t="str">
        <f>IF('N-DBE'!G12="","",'N-DBE'!G12)</f>
        <v/>
      </c>
      <c r="H12" s="222"/>
      <c r="I12" s="242"/>
      <c r="J12" s="809" t="str">
        <f>IF(OR(H12="_keine",H12=""),"",VLOOKUP(H12,'Tab org. Kompost_N-expert'!B:H,3,FALSE))</f>
        <v/>
      </c>
      <c r="K12" s="465" t="str">
        <f t="shared" si="0"/>
        <v/>
      </c>
      <c r="L12" s="222"/>
      <c r="M12" s="242"/>
      <c r="N12" s="913" t="str">
        <f>IF(OR(L12="_keine",L12=""),"",VLOOKUP(L12,'Tab org. Kompost_N-expert'!B:H,3,FALSE))</f>
        <v/>
      </c>
      <c r="O12" s="465" t="str">
        <f t="shared" si="1"/>
        <v/>
      </c>
      <c r="P12" s="222"/>
      <c r="Q12" s="242"/>
      <c r="R12" s="913" t="str">
        <f>IF(OR(P12="_keine",P12=""),"",VLOOKUP(P12,'Tab org. Kompost_N-expert'!B:H,3,FALSE))</f>
        <v/>
      </c>
      <c r="S12" s="465" t="str">
        <f t="shared" si="2"/>
        <v/>
      </c>
      <c r="T12" s="223"/>
      <c r="U12" s="242"/>
      <c r="V12" s="913" t="str">
        <f>IF(OR(T12="_keine",T12=""),"",VLOOKUP(T12,'Tab org. D_N-expert'!$B:$H,3,FALSE))</f>
        <v/>
      </c>
      <c r="W12" s="465" t="str">
        <f t="shared" si="3"/>
        <v/>
      </c>
      <c r="X12" s="223"/>
      <c r="Y12" s="242"/>
      <c r="Z12" s="913" t="str">
        <f>IF(OR(X12="_keine",X12=""),"",VLOOKUP(X12,'Tab org. D_N-expert'!$B:$H,3,FALSE))</f>
        <v/>
      </c>
      <c r="AA12" s="465" t="str">
        <f t="shared" si="4"/>
        <v/>
      </c>
      <c r="AB12" s="223"/>
      <c r="AC12" s="242"/>
      <c r="AD12" s="913" t="str">
        <f>IF(OR(AB12="_keine",AB12=""),"",VLOOKUP(AB12,'Tab org. D_N-expert'!$B:$H,3,FALSE))</f>
        <v/>
      </c>
      <c r="AE12" s="466" t="str">
        <f t="shared" si="5"/>
        <v/>
      </c>
      <c r="AF12" s="223"/>
      <c r="AG12" s="242"/>
      <c r="AH12" s="913" t="str">
        <f>IF(OR(AF12="_keine",AF12=""),"",VLOOKUP(AF12,'Tab org. D_N-expert'!$B:$H,3,FALSE))</f>
        <v/>
      </c>
      <c r="AI12" s="465" t="str">
        <f t="shared" si="6"/>
        <v/>
      </c>
      <c r="AJ12" s="247" t="str">
        <f t="shared" si="7"/>
        <v/>
      </c>
    </row>
    <row r="13" spans="1:38" s="145" customFormat="1" ht="15.75">
      <c r="A13" s="529" t="str">
        <f>IF('N-DBE'!A13="","",'N-DBE'!A13)</f>
        <v/>
      </c>
      <c r="B13" s="284" t="str">
        <f>IF('N-DBE'!B13="","",'N-DBE'!B13)</f>
        <v/>
      </c>
      <c r="C13" s="907" t="str">
        <f>IF('N-DBE'!C13="","",'N-DBE'!C13)</f>
        <v/>
      </c>
      <c r="D13" s="907" t="str">
        <f>IF('N-DBE'!D13="","",'N-DBE'!D13)</f>
        <v/>
      </c>
      <c r="E13" s="907" t="str">
        <f>IF('N-DBE'!E13="","",'N-DBE'!E13)</f>
        <v/>
      </c>
      <c r="F13" s="284" t="str">
        <f>IF('N-DBE'!F13="","",'N-DBE'!F13)</f>
        <v/>
      </c>
      <c r="G13" s="284" t="str">
        <f>IF('N-DBE'!G13="","",'N-DBE'!G13)</f>
        <v/>
      </c>
      <c r="H13" s="222"/>
      <c r="I13" s="242"/>
      <c r="J13" s="809" t="str">
        <f>IF(OR(H13="_keine",H13=""),"",VLOOKUP(H13,'Tab org. Kompost_N-expert'!B:H,3,FALSE))</f>
        <v/>
      </c>
      <c r="K13" s="465" t="str">
        <f t="shared" si="0"/>
        <v/>
      </c>
      <c r="L13" s="222"/>
      <c r="M13" s="242"/>
      <c r="N13" s="913" t="str">
        <f>IF(OR(L13="_keine",L13=""),"",VLOOKUP(L13,'Tab org. Kompost_N-expert'!B:H,3,FALSE))</f>
        <v/>
      </c>
      <c r="O13" s="465" t="str">
        <f t="shared" si="1"/>
        <v/>
      </c>
      <c r="P13" s="222"/>
      <c r="Q13" s="242"/>
      <c r="R13" s="913" t="str">
        <f>IF(OR(P13="_keine",P13=""),"",VLOOKUP(P13,'Tab org. Kompost_N-expert'!B:H,3,FALSE))</f>
        <v/>
      </c>
      <c r="S13" s="465" t="str">
        <f t="shared" si="2"/>
        <v/>
      </c>
      <c r="T13" s="223"/>
      <c r="U13" s="242"/>
      <c r="V13" s="913" t="str">
        <f>IF(OR(T13="_keine",T13=""),"",VLOOKUP(T13,'Tab org. D_N-expert'!$B:$H,3,FALSE))</f>
        <v/>
      </c>
      <c r="W13" s="465" t="str">
        <f t="shared" si="3"/>
        <v/>
      </c>
      <c r="X13" s="223"/>
      <c r="Y13" s="242"/>
      <c r="Z13" s="913" t="str">
        <f>IF(OR(X13="_keine",X13=""),"",VLOOKUP(X13,'Tab org. D_N-expert'!$B:$H,3,FALSE))</f>
        <v/>
      </c>
      <c r="AA13" s="465" t="str">
        <f t="shared" si="4"/>
        <v/>
      </c>
      <c r="AB13" s="223"/>
      <c r="AC13" s="242"/>
      <c r="AD13" s="913" t="str">
        <f>IF(OR(AB13="_keine",AB13=""),"",VLOOKUP(AB13,'Tab org. D_N-expert'!$B:$H,3,FALSE))</f>
        <v/>
      </c>
      <c r="AE13" s="466" t="str">
        <f t="shared" si="5"/>
        <v/>
      </c>
      <c r="AF13" s="223"/>
      <c r="AG13" s="242"/>
      <c r="AH13" s="913" t="str">
        <f>IF(OR(AF13="_keine",AF13=""),"",VLOOKUP(AF13,'Tab org. D_N-expert'!$B:$H,3,FALSE))</f>
        <v/>
      </c>
      <c r="AI13" s="465" t="str">
        <f t="shared" si="6"/>
        <v/>
      </c>
      <c r="AJ13" s="247" t="str">
        <f t="shared" si="7"/>
        <v/>
      </c>
    </row>
    <row r="14" spans="1:38" s="145" customFormat="1" ht="15.75">
      <c r="A14" s="529" t="str">
        <f>IF('N-DBE'!A14="","",'N-DBE'!A14)</f>
        <v/>
      </c>
      <c r="B14" s="284" t="str">
        <f>IF('N-DBE'!B14="","",'N-DBE'!B14)</f>
        <v/>
      </c>
      <c r="C14" s="907" t="str">
        <f>IF('N-DBE'!C14="","",'N-DBE'!C14)</f>
        <v/>
      </c>
      <c r="D14" s="907" t="str">
        <f>IF('N-DBE'!D14="","",'N-DBE'!D14)</f>
        <v/>
      </c>
      <c r="E14" s="907" t="str">
        <f>IF('N-DBE'!E14="","",'N-DBE'!E14)</f>
        <v/>
      </c>
      <c r="F14" s="284" t="str">
        <f>IF('N-DBE'!F14="","",'N-DBE'!F14)</f>
        <v/>
      </c>
      <c r="G14" s="284" t="str">
        <f>IF('N-DBE'!G14="","",'N-DBE'!G14)</f>
        <v/>
      </c>
      <c r="H14" s="222"/>
      <c r="I14" s="242"/>
      <c r="J14" s="809" t="str">
        <f>IF(OR(H14="_keine",H14=""),"",VLOOKUP(H14,'Tab org. Kompost_N-expert'!B:H,3,FALSE))</f>
        <v/>
      </c>
      <c r="K14" s="465" t="str">
        <f t="shared" si="0"/>
        <v/>
      </c>
      <c r="L14" s="222"/>
      <c r="M14" s="242"/>
      <c r="N14" s="913" t="str">
        <f>IF(OR(L14="_keine",L14=""),"",VLOOKUP(L14,'Tab org. Kompost_N-expert'!B:H,3,FALSE))</f>
        <v/>
      </c>
      <c r="O14" s="465" t="str">
        <f t="shared" si="1"/>
        <v/>
      </c>
      <c r="P14" s="222"/>
      <c r="Q14" s="242"/>
      <c r="R14" s="913" t="str">
        <f>IF(OR(P14="_keine",P14=""),"",VLOOKUP(P14,'Tab org. Kompost_N-expert'!B:H,3,FALSE))</f>
        <v/>
      </c>
      <c r="S14" s="465" t="str">
        <f t="shared" si="2"/>
        <v/>
      </c>
      <c r="T14" s="223"/>
      <c r="U14" s="242"/>
      <c r="V14" s="913" t="str">
        <f>IF(OR(T14="_keine",T14=""),"",VLOOKUP(T14,'Tab org. D_N-expert'!$B:$H,3,FALSE))</f>
        <v/>
      </c>
      <c r="W14" s="465" t="str">
        <f t="shared" si="3"/>
        <v/>
      </c>
      <c r="X14" s="223"/>
      <c r="Y14" s="242"/>
      <c r="Z14" s="913" t="str">
        <f>IF(OR(X14="_keine",X14=""),"",VLOOKUP(X14,'Tab org. D_N-expert'!$B:$H,3,FALSE))</f>
        <v/>
      </c>
      <c r="AA14" s="465" t="str">
        <f t="shared" si="4"/>
        <v/>
      </c>
      <c r="AB14" s="223"/>
      <c r="AC14" s="242"/>
      <c r="AD14" s="913" t="str">
        <f>IF(OR(AB14="_keine",AB14=""),"",VLOOKUP(AB14,'Tab org. D_N-expert'!$B:$H,3,FALSE))</f>
        <v/>
      </c>
      <c r="AE14" s="466" t="str">
        <f t="shared" si="5"/>
        <v/>
      </c>
      <c r="AF14" s="223"/>
      <c r="AG14" s="242"/>
      <c r="AH14" s="913" t="str">
        <f>IF(OR(AF14="_keine",AF14=""),"",VLOOKUP(AF14,'Tab org. D_N-expert'!$B:$H,3,FALSE))</f>
        <v/>
      </c>
      <c r="AI14" s="465" t="str">
        <f t="shared" si="6"/>
        <v/>
      </c>
      <c r="AJ14" s="247" t="str">
        <f t="shared" si="7"/>
        <v/>
      </c>
    </row>
    <row r="15" spans="1:38" s="145" customFormat="1" ht="15.75">
      <c r="A15" s="529" t="str">
        <f>IF('N-DBE'!A15="","",'N-DBE'!A15)</f>
        <v/>
      </c>
      <c r="B15" s="284" t="str">
        <f>IF('N-DBE'!B15="","",'N-DBE'!B15)</f>
        <v/>
      </c>
      <c r="C15" s="907" t="str">
        <f>IF('N-DBE'!C15="","",'N-DBE'!C15)</f>
        <v/>
      </c>
      <c r="D15" s="907" t="str">
        <f>IF('N-DBE'!D15="","",'N-DBE'!D15)</f>
        <v/>
      </c>
      <c r="E15" s="907" t="str">
        <f>IF('N-DBE'!E15="","",'N-DBE'!E15)</f>
        <v/>
      </c>
      <c r="F15" s="284" t="str">
        <f>IF('N-DBE'!F15="","",'N-DBE'!F15)</f>
        <v/>
      </c>
      <c r="G15" s="284" t="str">
        <f>IF('N-DBE'!G15="","",'N-DBE'!G15)</f>
        <v/>
      </c>
      <c r="H15" s="222"/>
      <c r="I15" s="242"/>
      <c r="J15" s="809" t="str">
        <f>IF(OR(H15="_keine",H15=""),"",VLOOKUP(H15,'Tab org. Kompost_N-expert'!B:H,3,FALSE))</f>
        <v/>
      </c>
      <c r="K15" s="465" t="str">
        <f t="shared" si="0"/>
        <v/>
      </c>
      <c r="L15" s="222"/>
      <c r="M15" s="242"/>
      <c r="N15" s="913" t="str">
        <f>IF(OR(L15="_keine",L15=""),"",VLOOKUP(L15,'Tab org. Kompost_N-expert'!B:H,3,FALSE))</f>
        <v/>
      </c>
      <c r="O15" s="465" t="str">
        <f t="shared" si="1"/>
        <v/>
      </c>
      <c r="P15" s="222"/>
      <c r="Q15" s="242"/>
      <c r="R15" s="913" t="str">
        <f>IF(OR(P15="_keine",P15=""),"",VLOOKUP(P15,'Tab org. Kompost_N-expert'!B:H,3,FALSE))</f>
        <v/>
      </c>
      <c r="S15" s="465" t="str">
        <f t="shared" si="2"/>
        <v/>
      </c>
      <c r="T15" s="223"/>
      <c r="U15" s="242"/>
      <c r="V15" s="913" t="str">
        <f>IF(OR(T15="_keine",T15=""),"",VLOOKUP(T15,'Tab org. D_N-expert'!$B:$H,3,FALSE))</f>
        <v/>
      </c>
      <c r="W15" s="465" t="str">
        <f t="shared" si="3"/>
        <v/>
      </c>
      <c r="X15" s="223"/>
      <c r="Y15" s="242"/>
      <c r="Z15" s="913" t="str">
        <f>IF(OR(X15="_keine",X15=""),"",VLOOKUP(X15,'Tab org. D_N-expert'!$B:$H,3,FALSE))</f>
        <v/>
      </c>
      <c r="AA15" s="465" t="str">
        <f t="shared" si="4"/>
        <v/>
      </c>
      <c r="AB15" s="223"/>
      <c r="AC15" s="242"/>
      <c r="AD15" s="913" t="str">
        <f>IF(OR(AB15="_keine",AB15=""),"",VLOOKUP(AB15,'Tab org. D_N-expert'!$B:$H,3,FALSE))</f>
        <v/>
      </c>
      <c r="AE15" s="466" t="str">
        <f t="shared" si="5"/>
        <v/>
      </c>
      <c r="AF15" s="223"/>
      <c r="AG15" s="242"/>
      <c r="AH15" s="913" t="str">
        <f>IF(OR(AF15="_keine",AF15=""),"",VLOOKUP(AF15,'Tab org. D_N-expert'!$B:$H,3,FALSE))</f>
        <v/>
      </c>
      <c r="AI15" s="465" t="str">
        <f t="shared" si="6"/>
        <v/>
      </c>
      <c r="AJ15" s="247" t="str">
        <f t="shared" si="7"/>
        <v/>
      </c>
    </row>
    <row r="16" spans="1:38" s="145" customFormat="1" ht="15.75">
      <c r="A16" s="529" t="str">
        <f>IF('N-DBE'!A16="","",'N-DBE'!A16)</f>
        <v/>
      </c>
      <c r="B16" s="284" t="str">
        <f>IF('N-DBE'!B16="","",'N-DBE'!B16)</f>
        <v/>
      </c>
      <c r="C16" s="907" t="str">
        <f>IF('N-DBE'!C16="","",'N-DBE'!C16)</f>
        <v/>
      </c>
      <c r="D16" s="907" t="str">
        <f>IF('N-DBE'!D16="","",'N-DBE'!D16)</f>
        <v/>
      </c>
      <c r="E16" s="907" t="str">
        <f>IF('N-DBE'!E16="","",'N-DBE'!E16)</f>
        <v/>
      </c>
      <c r="F16" s="284" t="str">
        <f>IF('N-DBE'!F16="","",'N-DBE'!F16)</f>
        <v/>
      </c>
      <c r="G16" s="284" t="str">
        <f>IF('N-DBE'!G16="","",'N-DBE'!G16)</f>
        <v/>
      </c>
      <c r="H16" s="222"/>
      <c r="I16" s="242"/>
      <c r="J16" s="809" t="str">
        <f>IF(OR(H16="_keine",H16=""),"",VLOOKUP(H16,'Tab org. Kompost_N-expert'!B:H,3,FALSE))</f>
        <v/>
      </c>
      <c r="K16" s="465" t="str">
        <f t="shared" si="0"/>
        <v/>
      </c>
      <c r="L16" s="222"/>
      <c r="M16" s="242"/>
      <c r="N16" s="913" t="str">
        <f>IF(OR(L16="_keine",L16=""),"",VLOOKUP(L16,'Tab org. Kompost_N-expert'!B:H,3,FALSE))</f>
        <v/>
      </c>
      <c r="O16" s="465" t="str">
        <f t="shared" si="1"/>
        <v/>
      </c>
      <c r="P16" s="222"/>
      <c r="Q16" s="242"/>
      <c r="R16" s="913" t="str">
        <f>IF(OR(P16="_keine",P16=""),"",VLOOKUP(P16,'Tab org. Kompost_N-expert'!B:H,3,FALSE))</f>
        <v/>
      </c>
      <c r="S16" s="465" t="str">
        <f t="shared" si="2"/>
        <v/>
      </c>
      <c r="T16" s="223"/>
      <c r="U16" s="242"/>
      <c r="V16" s="913" t="str">
        <f>IF(OR(T16="_keine",T16=""),"",VLOOKUP(T16,'Tab org. D_N-expert'!$B:$H,3,FALSE))</f>
        <v/>
      </c>
      <c r="W16" s="465" t="str">
        <f t="shared" si="3"/>
        <v/>
      </c>
      <c r="X16" s="223"/>
      <c r="Y16" s="242"/>
      <c r="Z16" s="913" t="str">
        <f>IF(OR(X16="_keine",X16=""),"",VLOOKUP(X16,'Tab org. D_N-expert'!$B:$H,3,FALSE))</f>
        <v/>
      </c>
      <c r="AA16" s="465" t="str">
        <f t="shared" si="4"/>
        <v/>
      </c>
      <c r="AB16" s="223"/>
      <c r="AC16" s="242"/>
      <c r="AD16" s="913" t="str">
        <f>IF(OR(AB16="_keine",AB16=""),"",VLOOKUP(AB16,'Tab org. D_N-expert'!$B:$H,3,FALSE))</f>
        <v/>
      </c>
      <c r="AE16" s="466" t="str">
        <f t="shared" si="5"/>
        <v/>
      </c>
      <c r="AF16" s="223"/>
      <c r="AG16" s="242"/>
      <c r="AH16" s="913" t="str">
        <f>IF(OR(AF16="_keine",AF16=""),"",VLOOKUP(AF16,'Tab org. D_N-expert'!$B:$H,3,FALSE))</f>
        <v/>
      </c>
      <c r="AI16" s="465" t="str">
        <f t="shared" si="6"/>
        <v/>
      </c>
      <c r="AJ16" s="247" t="str">
        <f t="shared" si="7"/>
        <v/>
      </c>
    </row>
    <row r="17" spans="1:36" s="145" customFormat="1" ht="15.75">
      <c r="A17" s="529" t="str">
        <f>IF('N-DBE'!A17="","",'N-DBE'!A17)</f>
        <v/>
      </c>
      <c r="B17" s="284" t="str">
        <f>IF('N-DBE'!B17="","",'N-DBE'!B17)</f>
        <v/>
      </c>
      <c r="C17" s="907" t="str">
        <f>IF('N-DBE'!C17="","",'N-DBE'!C17)</f>
        <v/>
      </c>
      <c r="D17" s="907" t="str">
        <f>IF('N-DBE'!D17="","",'N-DBE'!D17)</f>
        <v/>
      </c>
      <c r="E17" s="907" t="str">
        <f>IF('N-DBE'!E17="","",'N-DBE'!E17)</f>
        <v/>
      </c>
      <c r="F17" s="284" t="str">
        <f>IF('N-DBE'!F17="","",'N-DBE'!F17)</f>
        <v/>
      </c>
      <c r="G17" s="284" t="str">
        <f>IF('N-DBE'!G17="","",'N-DBE'!G17)</f>
        <v/>
      </c>
      <c r="H17" s="222"/>
      <c r="I17" s="242"/>
      <c r="J17" s="809" t="str">
        <f>IF(OR(H17="_keine",H17=""),"",VLOOKUP(H17,'Tab org. Kompost_N-expert'!B:H,3,FALSE))</f>
        <v/>
      </c>
      <c r="K17" s="465" t="str">
        <f t="shared" si="0"/>
        <v/>
      </c>
      <c r="L17" s="222"/>
      <c r="M17" s="242"/>
      <c r="N17" s="913" t="str">
        <f>IF(OR(L17="_keine",L17=""),"",VLOOKUP(L17,'Tab org. Kompost_N-expert'!B:H,3,FALSE))</f>
        <v/>
      </c>
      <c r="O17" s="465" t="str">
        <f t="shared" si="1"/>
        <v/>
      </c>
      <c r="P17" s="222"/>
      <c r="Q17" s="242"/>
      <c r="R17" s="913" t="str">
        <f>IF(OR(P17="_keine",P17=""),"",VLOOKUP(P17,'Tab org. Kompost_N-expert'!B:H,3,FALSE))</f>
        <v/>
      </c>
      <c r="S17" s="465" t="str">
        <f t="shared" si="2"/>
        <v/>
      </c>
      <c r="T17" s="223"/>
      <c r="U17" s="242"/>
      <c r="V17" s="913" t="str">
        <f>IF(OR(T17="_keine",T17=""),"",VLOOKUP(T17,'Tab org. D_N-expert'!$B:$H,3,FALSE))</f>
        <v/>
      </c>
      <c r="W17" s="465" t="str">
        <f t="shared" si="3"/>
        <v/>
      </c>
      <c r="X17" s="223"/>
      <c r="Y17" s="242"/>
      <c r="Z17" s="913" t="str">
        <f>IF(OR(X17="_keine",X17=""),"",VLOOKUP(X17,'Tab org. D_N-expert'!$B:$H,3,FALSE))</f>
        <v/>
      </c>
      <c r="AA17" s="465" t="str">
        <f t="shared" si="4"/>
        <v/>
      </c>
      <c r="AB17" s="223"/>
      <c r="AC17" s="242"/>
      <c r="AD17" s="913" t="str">
        <f>IF(OR(AB17="_keine",AB17=""),"",VLOOKUP(AB17,'Tab org. D_N-expert'!$B:$H,3,FALSE))</f>
        <v/>
      </c>
      <c r="AE17" s="466" t="str">
        <f t="shared" si="5"/>
        <v/>
      </c>
      <c r="AF17" s="223"/>
      <c r="AG17" s="242"/>
      <c r="AH17" s="913" t="str">
        <f>IF(OR(AF17="_keine",AF17=""),"",VLOOKUP(AF17,'Tab org. D_N-expert'!$B:$H,3,FALSE))</f>
        <v/>
      </c>
      <c r="AI17" s="465" t="str">
        <f t="shared" si="6"/>
        <v/>
      </c>
      <c r="AJ17" s="247" t="str">
        <f t="shared" si="7"/>
        <v/>
      </c>
    </row>
    <row r="18" spans="1:36" s="145" customFormat="1" ht="15.75">
      <c r="A18" s="529" t="str">
        <f>IF('N-DBE'!A18="","",'N-DBE'!A18)</f>
        <v/>
      </c>
      <c r="B18" s="284" t="str">
        <f>IF('N-DBE'!B18="","",'N-DBE'!B18)</f>
        <v/>
      </c>
      <c r="C18" s="907" t="str">
        <f>IF('N-DBE'!C18="","",'N-DBE'!C18)</f>
        <v/>
      </c>
      <c r="D18" s="907" t="str">
        <f>IF('N-DBE'!D18="","",'N-DBE'!D18)</f>
        <v/>
      </c>
      <c r="E18" s="907" t="str">
        <f>IF('N-DBE'!E18="","",'N-DBE'!E18)</f>
        <v/>
      </c>
      <c r="F18" s="284" t="str">
        <f>IF('N-DBE'!F18="","",'N-DBE'!F18)</f>
        <v/>
      </c>
      <c r="G18" s="284" t="str">
        <f>IF('N-DBE'!G18="","",'N-DBE'!G18)</f>
        <v/>
      </c>
      <c r="H18" s="222"/>
      <c r="I18" s="242"/>
      <c r="J18" s="809" t="str">
        <f>IF(OR(H18="_keine",H18=""),"",VLOOKUP(H18,'Tab org. Kompost_N-expert'!B:H,3,FALSE))</f>
        <v/>
      </c>
      <c r="K18" s="465" t="str">
        <f t="shared" si="0"/>
        <v/>
      </c>
      <c r="L18" s="222"/>
      <c r="M18" s="242"/>
      <c r="N18" s="913" t="str">
        <f>IF(OR(L18="_keine",L18=""),"",VLOOKUP(L18,'Tab org. Kompost_N-expert'!B:H,3,FALSE))</f>
        <v/>
      </c>
      <c r="O18" s="465" t="str">
        <f t="shared" si="1"/>
        <v/>
      </c>
      <c r="P18" s="222"/>
      <c r="Q18" s="242"/>
      <c r="R18" s="913" t="str">
        <f>IF(OR(P18="_keine",P18=""),"",VLOOKUP(P18,'Tab org. Kompost_N-expert'!B:H,3,FALSE))</f>
        <v/>
      </c>
      <c r="S18" s="465" t="str">
        <f t="shared" si="2"/>
        <v/>
      </c>
      <c r="T18" s="223"/>
      <c r="U18" s="242"/>
      <c r="V18" s="913" t="str">
        <f>IF(OR(T18="_keine",T18=""),"",VLOOKUP(T18,'Tab org. D_N-expert'!$B:$H,3,FALSE))</f>
        <v/>
      </c>
      <c r="W18" s="465" t="str">
        <f t="shared" si="3"/>
        <v/>
      </c>
      <c r="X18" s="223"/>
      <c r="Y18" s="242"/>
      <c r="Z18" s="913" t="str">
        <f>IF(OR(X18="_keine",X18=""),"",VLOOKUP(X18,'Tab org. D_N-expert'!$B:$H,3,FALSE))</f>
        <v/>
      </c>
      <c r="AA18" s="465" t="str">
        <f t="shared" si="4"/>
        <v/>
      </c>
      <c r="AB18" s="223"/>
      <c r="AC18" s="242"/>
      <c r="AD18" s="913" t="str">
        <f>IF(OR(AB18="_keine",AB18=""),"",VLOOKUP(AB18,'Tab org. D_N-expert'!$B:$H,3,FALSE))</f>
        <v/>
      </c>
      <c r="AE18" s="466" t="str">
        <f t="shared" si="5"/>
        <v/>
      </c>
      <c r="AF18" s="223"/>
      <c r="AG18" s="242"/>
      <c r="AH18" s="913" t="str">
        <f>IF(OR(AF18="_keine",AF18=""),"",VLOOKUP(AF18,'Tab org. D_N-expert'!$B:$H,3,FALSE))</f>
        <v/>
      </c>
      <c r="AI18" s="465" t="str">
        <f t="shared" si="6"/>
        <v/>
      </c>
      <c r="AJ18" s="247" t="str">
        <f t="shared" si="7"/>
        <v/>
      </c>
    </row>
    <row r="19" spans="1:36" s="145" customFormat="1" ht="15.75">
      <c r="A19" s="529" t="str">
        <f>IF('N-DBE'!A19="","",'N-DBE'!A19)</f>
        <v/>
      </c>
      <c r="B19" s="284" t="str">
        <f>IF('N-DBE'!B19="","",'N-DBE'!B19)</f>
        <v/>
      </c>
      <c r="C19" s="907" t="str">
        <f>IF('N-DBE'!C19="","",'N-DBE'!C19)</f>
        <v/>
      </c>
      <c r="D19" s="907" t="str">
        <f>IF('N-DBE'!D19="","",'N-DBE'!D19)</f>
        <v/>
      </c>
      <c r="E19" s="907" t="str">
        <f>IF('N-DBE'!E19="","",'N-DBE'!E19)</f>
        <v/>
      </c>
      <c r="F19" s="284" t="str">
        <f>IF('N-DBE'!F19="","",'N-DBE'!F19)</f>
        <v/>
      </c>
      <c r="G19" s="284" t="str">
        <f>IF('N-DBE'!G19="","",'N-DBE'!G19)</f>
        <v/>
      </c>
      <c r="H19" s="222"/>
      <c r="I19" s="242"/>
      <c r="J19" s="809" t="str">
        <f>IF(OR(H19="_keine",H19=""),"",VLOOKUP(H19,'Tab org. Kompost_N-expert'!B:H,3,FALSE))</f>
        <v/>
      </c>
      <c r="K19" s="465" t="str">
        <f t="shared" si="0"/>
        <v/>
      </c>
      <c r="L19" s="222"/>
      <c r="M19" s="242"/>
      <c r="N19" s="913" t="str">
        <f>IF(OR(L19="_keine",L19=""),"",VLOOKUP(L19,'Tab org. Kompost_N-expert'!B:H,3,FALSE))</f>
        <v/>
      </c>
      <c r="O19" s="465" t="str">
        <f t="shared" si="1"/>
        <v/>
      </c>
      <c r="P19" s="222"/>
      <c r="Q19" s="242"/>
      <c r="R19" s="913" t="str">
        <f>IF(OR(P19="_keine",P19=""),"",VLOOKUP(P19,'Tab org. Kompost_N-expert'!B:H,3,FALSE))</f>
        <v/>
      </c>
      <c r="S19" s="465" t="str">
        <f t="shared" si="2"/>
        <v/>
      </c>
      <c r="T19" s="223"/>
      <c r="U19" s="242"/>
      <c r="V19" s="913" t="str">
        <f>IF(OR(T19="_keine",T19=""),"",VLOOKUP(T19,'Tab org. D_N-expert'!$B:$H,3,FALSE))</f>
        <v/>
      </c>
      <c r="W19" s="465" t="str">
        <f t="shared" si="3"/>
        <v/>
      </c>
      <c r="X19" s="223"/>
      <c r="Y19" s="242"/>
      <c r="Z19" s="913" t="str">
        <f>IF(OR(X19="_keine",X19=""),"",VLOOKUP(X19,'Tab org. D_N-expert'!$B:$H,3,FALSE))</f>
        <v/>
      </c>
      <c r="AA19" s="465" t="str">
        <f t="shared" si="4"/>
        <v/>
      </c>
      <c r="AB19" s="223"/>
      <c r="AC19" s="242"/>
      <c r="AD19" s="913" t="str">
        <f>IF(OR(AB19="_keine",AB19=""),"",VLOOKUP(AB19,'Tab org. D_N-expert'!$B:$H,3,FALSE))</f>
        <v/>
      </c>
      <c r="AE19" s="466" t="str">
        <f t="shared" si="5"/>
        <v/>
      </c>
      <c r="AF19" s="223"/>
      <c r="AG19" s="242"/>
      <c r="AH19" s="913" t="str">
        <f>IF(OR(AF19="_keine",AF19=""),"",VLOOKUP(AF19,'Tab org. D_N-expert'!$B:$H,3,FALSE))</f>
        <v/>
      </c>
      <c r="AI19" s="465" t="str">
        <f t="shared" si="6"/>
        <v/>
      </c>
      <c r="AJ19" s="247" t="str">
        <f t="shared" si="7"/>
        <v/>
      </c>
    </row>
    <row r="20" spans="1:36" s="145" customFormat="1" ht="15.75">
      <c r="A20" s="529" t="str">
        <f>IF('N-DBE'!A20="","",'N-DBE'!A20)</f>
        <v/>
      </c>
      <c r="B20" s="284" t="str">
        <f>IF('N-DBE'!B20="","",'N-DBE'!B20)</f>
        <v/>
      </c>
      <c r="C20" s="907" t="str">
        <f>IF('N-DBE'!C20="","",'N-DBE'!C20)</f>
        <v/>
      </c>
      <c r="D20" s="907" t="str">
        <f>IF('N-DBE'!D20="","",'N-DBE'!D20)</f>
        <v/>
      </c>
      <c r="E20" s="907" t="str">
        <f>IF('N-DBE'!E20="","",'N-DBE'!E20)</f>
        <v/>
      </c>
      <c r="F20" s="284" t="str">
        <f>IF('N-DBE'!F20="","",'N-DBE'!F20)</f>
        <v/>
      </c>
      <c r="G20" s="284" t="str">
        <f>IF('N-DBE'!G20="","",'N-DBE'!G20)</f>
        <v/>
      </c>
      <c r="H20" s="222"/>
      <c r="I20" s="242"/>
      <c r="J20" s="809" t="str">
        <f>IF(OR(H20="_keine",H20=""),"",VLOOKUP(H20,'Tab org. Kompost_N-expert'!B:H,3,FALSE))</f>
        <v/>
      </c>
      <c r="K20" s="465" t="str">
        <f t="shared" si="0"/>
        <v/>
      </c>
      <c r="L20" s="222"/>
      <c r="M20" s="242"/>
      <c r="N20" s="913" t="str">
        <f>IF(OR(L20="_keine",L20=""),"",VLOOKUP(L20,'Tab org. Kompost_N-expert'!B:H,3,FALSE))</f>
        <v/>
      </c>
      <c r="O20" s="465" t="str">
        <f t="shared" si="1"/>
        <v/>
      </c>
      <c r="P20" s="222"/>
      <c r="Q20" s="242"/>
      <c r="R20" s="913" t="str">
        <f>IF(OR(P20="_keine",P20=""),"",VLOOKUP(P20,'Tab org. Kompost_N-expert'!B:H,3,FALSE))</f>
        <v/>
      </c>
      <c r="S20" s="465" t="str">
        <f t="shared" si="2"/>
        <v/>
      </c>
      <c r="T20" s="223"/>
      <c r="U20" s="242"/>
      <c r="V20" s="913" t="str">
        <f>IF(OR(T20="_keine",T20=""),"",VLOOKUP(T20,'Tab org. D_N-expert'!$B:$H,3,FALSE))</f>
        <v/>
      </c>
      <c r="W20" s="465" t="str">
        <f t="shared" si="3"/>
        <v/>
      </c>
      <c r="X20" s="223"/>
      <c r="Y20" s="242"/>
      <c r="Z20" s="913" t="str">
        <f>IF(OR(X20="_keine",X20=""),"",VLOOKUP(X20,'Tab org. D_N-expert'!$B:$H,3,FALSE))</f>
        <v/>
      </c>
      <c r="AA20" s="465" t="str">
        <f t="shared" si="4"/>
        <v/>
      </c>
      <c r="AB20" s="223"/>
      <c r="AC20" s="242"/>
      <c r="AD20" s="913" t="str">
        <f>IF(OR(AB20="_keine",AB20=""),"",VLOOKUP(AB20,'Tab org. D_N-expert'!$B:$H,3,FALSE))</f>
        <v/>
      </c>
      <c r="AE20" s="466" t="str">
        <f t="shared" si="5"/>
        <v/>
      </c>
      <c r="AF20" s="223"/>
      <c r="AG20" s="242"/>
      <c r="AH20" s="913" t="str">
        <f>IF(OR(AF20="_keine",AF20=""),"",VLOOKUP(AF20,'Tab org. D_N-expert'!$B:$H,3,FALSE))</f>
        <v/>
      </c>
      <c r="AI20" s="465" t="str">
        <f t="shared" si="6"/>
        <v/>
      </c>
      <c r="AJ20" s="247" t="str">
        <f t="shared" si="7"/>
        <v/>
      </c>
    </row>
    <row r="21" spans="1:36" s="145" customFormat="1" ht="15.75">
      <c r="A21" s="529" t="str">
        <f>IF('N-DBE'!A21="","",'N-DBE'!A21)</f>
        <v/>
      </c>
      <c r="B21" s="284" t="str">
        <f>IF('N-DBE'!B21="","",'N-DBE'!B21)</f>
        <v/>
      </c>
      <c r="C21" s="907" t="str">
        <f>IF('N-DBE'!C21="","",'N-DBE'!C21)</f>
        <v/>
      </c>
      <c r="D21" s="907" t="str">
        <f>IF('N-DBE'!D21="","",'N-DBE'!D21)</f>
        <v/>
      </c>
      <c r="E21" s="907" t="str">
        <f>IF('N-DBE'!E21="","",'N-DBE'!E21)</f>
        <v/>
      </c>
      <c r="F21" s="284" t="str">
        <f>IF('N-DBE'!F21="","",'N-DBE'!F21)</f>
        <v/>
      </c>
      <c r="G21" s="284" t="str">
        <f>IF('N-DBE'!G21="","",'N-DBE'!G21)</f>
        <v/>
      </c>
      <c r="H21" s="222"/>
      <c r="I21" s="242"/>
      <c r="J21" s="809" t="str">
        <f>IF(OR(H21="_keine",H21=""),"",VLOOKUP(H21,'Tab org. Kompost_N-expert'!B:H,3,FALSE))</f>
        <v/>
      </c>
      <c r="K21" s="465" t="str">
        <f t="shared" si="0"/>
        <v/>
      </c>
      <c r="L21" s="222"/>
      <c r="M21" s="242"/>
      <c r="N21" s="913" t="str">
        <f>IF(OR(L21="_keine",L21=""),"",VLOOKUP(L21,'Tab org. Kompost_N-expert'!B:H,3,FALSE))</f>
        <v/>
      </c>
      <c r="O21" s="465" t="str">
        <f t="shared" si="1"/>
        <v/>
      </c>
      <c r="P21" s="222"/>
      <c r="Q21" s="242"/>
      <c r="R21" s="913" t="str">
        <f>IF(OR(P21="_keine",P21=""),"",VLOOKUP(P21,'Tab org. Kompost_N-expert'!B:H,3,FALSE))</f>
        <v/>
      </c>
      <c r="S21" s="465" t="str">
        <f t="shared" si="2"/>
        <v/>
      </c>
      <c r="T21" s="223"/>
      <c r="U21" s="242"/>
      <c r="V21" s="913" t="str">
        <f>IF(OR(T21="_keine",T21=""),"",VLOOKUP(T21,'Tab org. D_N-expert'!$B:$H,3,FALSE))</f>
        <v/>
      </c>
      <c r="W21" s="465" t="str">
        <f t="shared" si="3"/>
        <v/>
      </c>
      <c r="X21" s="223"/>
      <c r="Y21" s="242"/>
      <c r="Z21" s="913" t="str">
        <f>IF(OR(X21="_keine",X21=""),"",VLOOKUP(X21,'Tab org. D_N-expert'!$B:$H,3,FALSE))</f>
        <v/>
      </c>
      <c r="AA21" s="465" t="str">
        <f t="shared" si="4"/>
        <v/>
      </c>
      <c r="AB21" s="223"/>
      <c r="AC21" s="242"/>
      <c r="AD21" s="913" t="str">
        <f>IF(OR(AB21="_keine",AB21=""),"",VLOOKUP(AB21,'Tab org. D_N-expert'!$B:$H,3,FALSE))</f>
        <v/>
      </c>
      <c r="AE21" s="466" t="str">
        <f t="shared" si="5"/>
        <v/>
      </c>
      <c r="AF21" s="223"/>
      <c r="AG21" s="242"/>
      <c r="AH21" s="913" t="str">
        <f>IF(OR(AF21="_keine",AF21=""),"",VLOOKUP(AF21,'Tab org. D_N-expert'!$B:$H,3,FALSE))</f>
        <v/>
      </c>
      <c r="AI21" s="465" t="str">
        <f t="shared" si="6"/>
        <v/>
      </c>
      <c r="AJ21" s="247" t="str">
        <f t="shared" si="7"/>
        <v/>
      </c>
    </row>
    <row r="22" spans="1:36" s="145" customFormat="1" ht="15.75">
      <c r="A22" s="529" t="str">
        <f>IF('N-DBE'!A22="","",'N-DBE'!A22)</f>
        <v/>
      </c>
      <c r="B22" s="284" t="str">
        <f>IF('N-DBE'!B22="","",'N-DBE'!B22)</f>
        <v/>
      </c>
      <c r="C22" s="907" t="str">
        <f>IF('N-DBE'!C22="","",'N-DBE'!C22)</f>
        <v/>
      </c>
      <c r="D22" s="907" t="str">
        <f>IF('N-DBE'!D22="","",'N-DBE'!D22)</f>
        <v/>
      </c>
      <c r="E22" s="907" t="str">
        <f>IF('N-DBE'!E22="","",'N-DBE'!E22)</f>
        <v/>
      </c>
      <c r="F22" s="284" t="str">
        <f>IF('N-DBE'!F22="","",'N-DBE'!F22)</f>
        <v/>
      </c>
      <c r="G22" s="284" t="str">
        <f>IF('N-DBE'!G22="","",'N-DBE'!G22)</f>
        <v/>
      </c>
      <c r="H22" s="222"/>
      <c r="I22" s="242"/>
      <c r="J22" s="809" t="str">
        <f>IF(OR(H22="_keine",H22=""),"",VLOOKUP(H22,'Tab org. Kompost_N-expert'!B:H,3,FALSE))</f>
        <v/>
      </c>
      <c r="K22" s="465" t="str">
        <f t="shared" si="0"/>
        <v/>
      </c>
      <c r="L22" s="222"/>
      <c r="M22" s="242"/>
      <c r="N22" s="913" t="str">
        <f>IF(OR(L22="_keine",L22=""),"",VLOOKUP(L22,'Tab org. Kompost_N-expert'!B:H,3,FALSE))</f>
        <v/>
      </c>
      <c r="O22" s="465" t="str">
        <f t="shared" si="1"/>
        <v/>
      </c>
      <c r="P22" s="222"/>
      <c r="Q22" s="242"/>
      <c r="R22" s="913" t="str">
        <f>IF(OR(P22="_keine",P22=""),"",VLOOKUP(P22,'Tab org. Kompost_N-expert'!B:H,3,FALSE))</f>
        <v/>
      </c>
      <c r="S22" s="465" t="str">
        <f t="shared" si="2"/>
        <v/>
      </c>
      <c r="T22" s="223"/>
      <c r="U22" s="242"/>
      <c r="V22" s="913" t="str">
        <f>IF(OR(T22="_keine",T22=""),"",VLOOKUP(T22,'Tab org. D_N-expert'!$B:$H,3,FALSE))</f>
        <v/>
      </c>
      <c r="W22" s="465" t="str">
        <f t="shared" si="3"/>
        <v/>
      </c>
      <c r="X22" s="223"/>
      <c r="Y22" s="242"/>
      <c r="Z22" s="913" t="str">
        <f>IF(OR(X22="_keine",X22=""),"",VLOOKUP(X22,'Tab org. D_N-expert'!$B:$H,3,FALSE))</f>
        <v/>
      </c>
      <c r="AA22" s="465" t="str">
        <f t="shared" si="4"/>
        <v/>
      </c>
      <c r="AB22" s="223"/>
      <c r="AC22" s="242"/>
      <c r="AD22" s="913" t="str">
        <f>IF(OR(AB22="_keine",AB22=""),"",VLOOKUP(AB22,'Tab org. D_N-expert'!$B:$H,3,FALSE))</f>
        <v/>
      </c>
      <c r="AE22" s="466" t="str">
        <f t="shared" si="5"/>
        <v/>
      </c>
      <c r="AF22" s="223"/>
      <c r="AG22" s="242"/>
      <c r="AH22" s="913" t="str">
        <f>IF(OR(AF22="_keine",AF22=""),"",VLOOKUP(AF22,'Tab org. D_N-expert'!$B:$H,3,FALSE))</f>
        <v/>
      </c>
      <c r="AI22" s="465" t="str">
        <f t="shared" si="6"/>
        <v/>
      </c>
      <c r="AJ22" s="247" t="str">
        <f t="shared" si="7"/>
        <v/>
      </c>
    </row>
    <row r="23" spans="1:36" s="145" customFormat="1" ht="15.75">
      <c r="A23" s="529" t="str">
        <f>IF('N-DBE'!A23="","",'N-DBE'!A23)</f>
        <v/>
      </c>
      <c r="B23" s="284" t="str">
        <f>IF('N-DBE'!B23="","",'N-DBE'!B23)</f>
        <v/>
      </c>
      <c r="C23" s="907" t="str">
        <f>IF('N-DBE'!C23="","",'N-DBE'!C23)</f>
        <v/>
      </c>
      <c r="D23" s="907" t="str">
        <f>IF('N-DBE'!D23="","",'N-DBE'!D23)</f>
        <v/>
      </c>
      <c r="E23" s="907" t="str">
        <f>IF('N-DBE'!E23="","",'N-DBE'!E23)</f>
        <v/>
      </c>
      <c r="F23" s="284" t="str">
        <f>IF('N-DBE'!F23="","",'N-DBE'!F23)</f>
        <v/>
      </c>
      <c r="G23" s="284" t="str">
        <f>IF('N-DBE'!G23="","",'N-DBE'!G23)</f>
        <v/>
      </c>
      <c r="H23" s="222"/>
      <c r="I23" s="242"/>
      <c r="J23" s="809" t="str">
        <f>IF(OR(H23="_keine",H23=""),"",VLOOKUP(H23,'Tab org. Kompost_N-expert'!B:H,3,FALSE))</f>
        <v/>
      </c>
      <c r="K23" s="465" t="str">
        <f t="shared" si="0"/>
        <v/>
      </c>
      <c r="L23" s="222"/>
      <c r="M23" s="242"/>
      <c r="N23" s="913" t="str">
        <f>IF(OR(L23="_keine",L23=""),"",VLOOKUP(L23,'Tab org. Kompost_N-expert'!B:H,3,FALSE))</f>
        <v/>
      </c>
      <c r="O23" s="465" t="str">
        <f t="shared" si="1"/>
        <v/>
      </c>
      <c r="P23" s="222"/>
      <c r="Q23" s="242"/>
      <c r="R23" s="913" t="str">
        <f>IF(OR(P23="_keine",P23=""),"",VLOOKUP(P23,'Tab org. Kompost_N-expert'!B:H,3,FALSE))</f>
        <v/>
      </c>
      <c r="S23" s="465" t="str">
        <f t="shared" si="2"/>
        <v/>
      </c>
      <c r="T23" s="223"/>
      <c r="U23" s="242"/>
      <c r="V23" s="913" t="str">
        <f>IF(OR(T23="_keine",T23=""),"",VLOOKUP(T23,'Tab org. D_N-expert'!$B:$H,3,FALSE))</f>
        <v/>
      </c>
      <c r="W23" s="465" t="str">
        <f t="shared" si="3"/>
        <v/>
      </c>
      <c r="X23" s="223"/>
      <c r="Y23" s="242"/>
      <c r="Z23" s="913" t="str">
        <f>IF(OR(X23="_keine",X23=""),"",VLOOKUP(X23,'Tab org. D_N-expert'!$B:$H,3,FALSE))</f>
        <v/>
      </c>
      <c r="AA23" s="465" t="str">
        <f t="shared" si="4"/>
        <v/>
      </c>
      <c r="AB23" s="223"/>
      <c r="AC23" s="242"/>
      <c r="AD23" s="913" t="str">
        <f>IF(OR(AB23="_keine",AB23=""),"",VLOOKUP(AB23,'Tab org. D_N-expert'!$B:$H,3,FALSE))</f>
        <v/>
      </c>
      <c r="AE23" s="466" t="str">
        <f t="shared" si="5"/>
        <v/>
      </c>
      <c r="AF23" s="223"/>
      <c r="AG23" s="242"/>
      <c r="AH23" s="913" t="str">
        <f>IF(OR(AF23="_keine",AF23=""),"",VLOOKUP(AF23,'Tab org. D_N-expert'!$B:$H,3,FALSE))</f>
        <v/>
      </c>
      <c r="AI23" s="465" t="str">
        <f t="shared" si="6"/>
        <v/>
      </c>
      <c r="AJ23" s="247" t="str">
        <f t="shared" si="7"/>
        <v/>
      </c>
    </row>
    <row r="24" spans="1:36" s="145" customFormat="1" ht="15.75">
      <c r="A24" s="529" t="str">
        <f>IF('N-DBE'!A24="","",'N-DBE'!A24)</f>
        <v/>
      </c>
      <c r="B24" s="284" t="str">
        <f>IF('N-DBE'!B24="","",'N-DBE'!B24)</f>
        <v/>
      </c>
      <c r="C24" s="907" t="str">
        <f>IF('N-DBE'!C24="","",'N-DBE'!C24)</f>
        <v/>
      </c>
      <c r="D24" s="907" t="str">
        <f>IF('N-DBE'!D24="","",'N-DBE'!D24)</f>
        <v/>
      </c>
      <c r="E24" s="907" t="str">
        <f>IF('N-DBE'!E24="","",'N-DBE'!E24)</f>
        <v/>
      </c>
      <c r="F24" s="284" t="str">
        <f>IF('N-DBE'!F24="","",'N-DBE'!F24)</f>
        <v/>
      </c>
      <c r="G24" s="284" t="str">
        <f>IF('N-DBE'!G24="","",'N-DBE'!G24)</f>
        <v/>
      </c>
      <c r="H24" s="222"/>
      <c r="I24" s="242"/>
      <c r="J24" s="809" t="str">
        <f>IF(OR(H24="_keine",H24=""),"",VLOOKUP(H24,'Tab org. Kompost_N-expert'!B:H,3,FALSE))</f>
        <v/>
      </c>
      <c r="K24" s="465" t="str">
        <f t="shared" si="0"/>
        <v/>
      </c>
      <c r="L24" s="222"/>
      <c r="M24" s="242"/>
      <c r="N24" s="913" t="str">
        <f>IF(OR(L24="_keine",L24=""),"",VLOOKUP(L24,'Tab org. Kompost_N-expert'!B:H,3,FALSE))</f>
        <v/>
      </c>
      <c r="O24" s="465" t="str">
        <f t="shared" si="1"/>
        <v/>
      </c>
      <c r="P24" s="222"/>
      <c r="Q24" s="242"/>
      <c r="R24" s="913" t="str">
        <f>IF(OR(P24="_keine",P24=""),"",VLOOKUP(P24,'Tab org. Kompost_N-expert'!B:H,3,FALSE))</f>
        <v/>
      </c>
      <c r="S24" s="465" t="str">
        <f t="shared" si="2"/>
        <v/>
      </c>
      <c r="T24" s="223"/>
      <c r="U24" s="242"/>
      <c r="V24" s="913" t="str">
        <f>IF(OR(T24="_keine",T24=""),"",VLOOKUP(T24,'Tab org. D_N-expert'!$B:$H,3,FALSE))</f>
        <v/>
      </c>
      <c r="W24" s="465" t="str">
        <f t="shared" si="3"/>
        <v/>
      </c>
      <c r="X24" s="223"/>
      <c r="Y24" s="242"/>
      <c r="Z24" s="913" t="str">
        <f>IF(OR(X24="_keine",X24=""),"",VLOOKUP(X24,'Tab org. D_N-expert'!$B:$H,3,FALSE))</f>
        <v/>
      </c>
      <c r="AA24" s="465" t="str">
        <f t="shared" si="4"/>
        <v/>
      </c>
      <c r="AB24" s="223"/>
      <c r="AC24" s="242"/>
      <c r="AD24" s="913" t="str">
        <f>IF(OR(AB24="_keine",AB24=""),"",VLOOKUP(AB24,'Tab org. D_N-expert'!$B:$H,3,FALSE))</f>
        <v/>
      </c>
      <c r="AE24" s="466" t="str">
        <f t="shared" si="5"/>
        <v/>
      </c>
      <c r="AF24" s="223"/>
      <c r="AG24" s="242"/>
      <c r="AH24" s="913" t="str">
        <f>IF(OR(AF24="_keine",AF24=""),"",VLOOKUP(AF24,'Tab org. D_N-expert'!$B:$H,3,FALSE))</f>
        <v/>
      </c>
      <c r="AI24" s="465" t="str">
        <f t="shared" si="6"/>
        <v/>
      </c>
      <c r="AJ24" s="247" t="str">
        <f t="shared" si="7"/>
        <v/>
      </c>
    </row>
    <row r="25" spans="1:36" s="145" customFormat="1" ht="15.75">
      <c r="A25" s="529" t="str">
        <f>IF('N-DBE'!A25="","",'N-DBE'!A25)</f>
        <v/>
      </c>
      <c r="B25" s="284" t="str">
        <f>IF('N-DBE'!B25="","",'N-DBE'!B25)</f>
        <v/>
      </c>
      <c r="C25" s="907" t="str">
        <f>IF('N-DBE'!C25="","",'N-DBE'!C25)</f>
        <v/>
      </c>
      <c r="D25" s="907" t="str">
        <f>IF('N-DBE'!D25="","",'N-DBE'!D25)</f>
        <v/>
      </c>
      <c r="E25" s="907" t="str">
        <f>IF('N-DBE'!E25="","",'N-DBE'!E25)</f>
        <v/>
      </c>
      <c r="F25" s="284" t="str">
        <f>IF('N-DBE'!F25="","",'N-DBE'!F25)</f>
        <v/>
      </c>
      <c r="G25" s="284" t="str">
        <f>IF('N-DBE'!G25="","",'N-DBE'!G25)</f>
        <v/>
      </c>
      <c r="H25" s="222"/>
      <c r="I25" s="242"/>
      <c r="J25" s="809" t="str">
        <f>IF(OR(H25="_keine",H25=""),"",VLOOKUP(H25,'Tab org. Kompost_N-expert'!B:H,3,FALSE))</f>
        <v/>
      </c>
      <c r="K25" s="465" t="str">
        <f t="shared" si="0"/>
        <v/>
      </c>
      <c r="L25" s="222"/>
      <c r="M25" s="242"/>
      <c r="N25" s="913" t="str">
        <f>IF(OR(L25="_keine",L25=""),"",VLOOKUP(L25,'Tab org. Kompost_N-expert'!B:H,3,FALSE))</f>
        <v/>
      </c>
      <c r="O25" s="465" t="str">
        <f t="shared" si="1"/>
        <v/>
      </c>
      <c r="P25" s="222"/>
      <c r="Q25" s="242"/>
      <c r="R25" s="913" t="str">
        <f>IF(OR(P25="_keine",P25=""),"",VLOOKUP(P25,'Tab org. Kompost_N-expert'!B:H,3,FALSE))</f>
        <v/>
      </c>
      <c r="S25" s="465" t="str">
        <f t="shared" si="2"/>
        <v/>
      </c>
      <c r="T25" s="223"/>
      <c r="U25" s="242"/>
      <c r="V25" s="913" t="str">
        <f>IF(OR(T25="_keine",T25=""),"",VLOOKUP(T25,'Tab org. D_N-expert'!$B:$H,3,FALSE))</f>
        <v/>
      </c>
      <c r="W25" s="465" t="str">
        <f t="shared" si="3"/>
        <v/>
      </c>
      <c r="X25" s="223"/>
      <c r="Y25" s="242"/>
      <c r="Z25" s="913" t="str">
        <f>IF(OR(X25="_keine",X25=""),"",VLOOKUP(X25,'Tab org. D_N-expert'!$B:$H,3,FALSE))</f>
        <v/>
      </c>
      <c r="AA25" s="465" t="str">
        <f t="shared" si="4"/>
        <v/>
      </c>
      <c r="AB25" s="223"/>
      <c r="AC25" s="242"/>
      <c r="AD25" s="913" t="str">
        <f>IF(OR(AB25="_keine",AB25=""),"",VLOOKUP(AB25,'Tab org. D_N-expert'!$B:$H,3,FALSE))</f>
        <v/>
      </c>
      <c r="AE25" s="466" t="str">
        <f t="shared" si="5"/>
        <v/>
      </c>
      <c r="AF25" s="223"/>
      <c r="AG25" s="242"/>
      <c r="AH25" s="913" t="str">
        <f>IF(OR(AF25="_keine",AF25=""),"",VLOOKUP(AF25,'Tab org. D_N-expert'!$B:$H,3,FALSE))</f>
        <v/>
      </c>
      <c r="AI25" s="465" t="str">
        <f t="shared" si="6"/>
        <v/>
      </c>
      <c r="AJ25" s="247" t="str">
        <f t="shared" si="7"/>
        <v/>
      </c>
    </row>
    <row r="26" spans="1:36" s="145" customFormat="1" ht="15.75">
      <c r="A26" s="529" t="str">
        <f>IF('N-DBE'!A26="","",'N-DBE'!A26)</f>
        <v/>
      </c>
      <c r="B26" s="284" t="str">
        <f>IF('N-DBE'!B26="","",'N-DBE'!B26)</f>
        <v/>
      </c>
      <c r="C26" s="907" t="str">
        <f>IF('N-DBE'!C26="","",'N-DBE'!C26)</f>
        <v/>
      </c>
      <c r="D26" s="907" t="str">
        <f>IF('N-DBE'!D26="","",'N-DBE'!D26)</f>
        <v/>
      </c>
      <c r="E26" s="907" t="str">
        <f>IF('N-DBE'!E26="","",'N-DBE'!E26)</f>
        <v/>
      </c>
      <c r="F26" s="284" t="str">
        <f>IF('N-DBE'!F26="","",'N-DBE'!F26)</f>
        <v/>
      </c>
      <c r="G26" s="284" t="str">
        <f>IF('N-DBE'!G26="","",'N-DBE'!G26)</f>
        <v/>
      </c>
      <c r="H26" s="222"/>
      <c r="I26" s="242"/>
      <c r="J26" s="809" t="str">
        <f>IF(OR(H26="_keine",H26=""),"",VLOOKUP(H26,'Tab org. Kompost_N-expert'!B:H,3,FALSE))</f>
        <v/>
      </c>
      <c r="K26" s="465" t="str">
        <f t="shared" si="0"/>
        <v/>
      </c>
      <c r="L26" s="222"/>
      <c r="M26" s="242"/>
      <c r="N26" s="913" t="str">
        <f>IF(OR(L26="_keine",L26=""),"",VLOOKUP(L26,'Tab org. Kompost_N-expert'!B:H,3,FALSE))</f>
        <v/>
      </c>
      <c r="O26" s="465" t="str">
        <f t="shared" si="1"/>
        <v/>
      </c>
      <c r="P26" s="222"/>
      <c r="Q26" s="242"/>
      <c r="R26" s="913" t="str">
        <f>IF(OR(P26="_keine",P26=""),"",VLOOKUP(P26,'Tab org. Kompost_N-expert'!B:H,3,FALSE))</f>
        <v/>
      </c>
      <c r="S26" s="465" t="str">
        <f t="shared" si="2"/>
        <v/>
      </c>
      <c r="T26" s="223"/>
      <c r="U26" s="242"/>
      <c r="V26" s="913" t="str">
        <f>IF(OR(T26="_keine",T26=""),"",VLOOKUP(T26,'Tab org. D_N-expert'!$B:$H,3,FALSE))</f>
        <v/>
      </c>
      <c r="W26" s="465" t="str">
        <f t="shared" si="3"/>
        <v/>
      </c>
      <c r="X26" s="223"/>
      <c r="Y26" s="242"/>
      <c r="Z26" s="913" t="str">
        <f>IF(OR(X26="_keine",X26=""),"",VLOOKUP(X26,'Tab org. D_N-expert'!$B:$H,3,FALSE))</f>
        <v/>
      </c>
      <c r="AA26" s="465" t="str">
        <f t="shared" si="4"/>
        <v/>
      </c>
      <c r="AB26" s="223"/>
      <c r="AC26" s="242"/>
      <c r="AD26" s="913" t="str">
        <f>IF(OR(AB26="_keine",AB26=""),"",VLOOKUP(AB26,'Tab org. D_N-expert'!$B:$H,3,FALSE))</f>
        <v/>
      </c>
      <c r="AE26" s="466" t="str">
        <f t="shared" si="5"/>
        <v/>
      </c>
      <c r="AF26" s="223"/>
      <c r="AG26" s="242"/>
      <c r="AH26" s="913" t="str">
        <f>IF(OR(AF26="_keine",AF26=""),"",VLOOKUP(AF26,'Tab org. D_N-expert'!$B:$H,3,FALSE))</f>
        <v/>
      </c>
      <c r="AI26" s="465" t="str">
        <f t="shared" si="6"/>
        <v/>
      </c>
      <c r="AJ26" s="247" t="str">
        <f t="shared" si="7"/>
        <v/>
      </c>
    </row>
    <row r="27" spans="1:36" s="145" customFormat="1" ht="15.75">
      <c r="A27" s="529" t="str">
        <f>IF('N-DBE'!A27="","",'N-DBE'!A27)</f>
        <v/>
      </c>
      <c r="B27" s="284" t="str">
        <f>IF('N-DBE'!B27="","",'N-DBE'!B27)</f>
        <v/>
      </c>
      <c r="C27" s="907" t="str">
        <f>IF('N-DBE'!C27="","",'N-DBE'!C27)</f>
        <v/>
      </c>
      <c r="D27" s="907" t="str">
        <f>IF('N-DBE'!D27="","",'N-DBE'!D27)</f>
        <v/>
      </c>
      <c r="E27" s="907" t="str">
        <f>IF('N-DBE'!E27="","",'N-DBE'!E27)</f>
        <v/>
      </c>
      <c r="F27" s="284" t="str">
        <f>IF('N-DBE'!F27="","",'N-DBE'!F27)</f>
        <v/>
      </c>
      <c r="G27" s="284" t="str">
        <f>IF('N-DBE'!G27="","",'N-DBE'!G27)</f>
        <v/>
      </c>
      <c r="H27" s="222"/>
      <c r="I27" s="242"/>
      <c r="J27" s="809" t="str">
        <f>IF(OR(H27="_keine",H27=""),"",VLOOKUP(H27,'Tab org. Kompost_N-expert'!B:H,3,FALSE))</f>
        <v/>
      </c>
      <c r="K27" s="465" t="str">
        <f t="shared" si="0"/>
        <v/>
      </c>
      <c r="L27" s="222"/>
      <c r="M27" s="242"/>
      <c r="N27" s="913" t="str">
        <f>IF(OR(L27="_keine",L27=""),"",VLOOKUP(L27,'Tab org. Kompost_N-expert'!B:H,3,FALSE))</f>
        <v/>
      </c>
      <c r="O27" s="465" t="str">
        <f t="shared" si="1"/>
        <v/>
      </c>
      <c r="P27" s="222"/>
      <c r="Q27" s="242"/>
      <c r="R27" s="913" t="str">
        <f>IF(OR(P27="_keine",P27=""),"",VLOOKUP(P27,'Tab org. Kompost_N-expert'!B:H,3,FALSE))</f>
        <v/>
      </c>
      <c r="S27" s="465" t="str">
        <f t="shared" si="2"/>
        <v/>
      </c>
      <c r="T27" s="223"/>
      <c r="U27" s="242"/>
      <c r="V27" s="913" t="str">
        <f>IF(OR(T27="_keine",T27=""),"",VLOOKUP(T27,'Tab org. D_N-expert'!$B:$H,3,FALSE))</f>
        <v/>
      </c>
      <c r="W27" s="465" t="str">
        <f t="shared" si="3"/>
        <v/>
      </c>
      <c r="X27" s="223"/>
      <c r="Y27" s="242"/>
      <c r="Z27" s="913" t="str">
        <f>IF(OR(X27="_keine",X27=""),"",VLOOKUP(X27,'Tab org. D_N-expert'!$B:$H,3,FALSE))</f>
        <v/>
      </c>
      <c r="AA27" s="465" t="str">
        <f t="shared" si="4"/>
        <v/>
      </c>
      <c r="AB27" s="223"/>
      <c r="AC27" s="242"/>
      <c r="AD27" s="913" t="str">
        <f>IF(OR(AB27="_keine",AB27=""),"",VLOOKUP(AB27,'Tab org. D_N-expert'!$B:$H,3,FALSE))</f>
        <v/>
      </c>
      <c r="AE27" s="466" t="str">
        <f t="shared" si="5"/>
        <v/>
      </c>
      <c r="AF27" s="223"/>
      <c r="AG27" s="242"/>
      <c r="AH27" s="913" t="str">
        <f>IF(OR(AF27="_keine",AF27=""),"",VLOOKUP(AF27,'Tab org. D_N-expert'!$B:$H,3,FALSE))</f>
        <v/>
      </c>
      <c r="AI27" s="465" t="str">
        <f t="shared" si="6"/>
        <v/>
      </c>
      <c r="AJ27" s="247" t="str">
        <f t="shared" si="7"/>
        <v/>
      </c>
    </row>
    <row r="28" spans="1:36" s="145" customFormat="1" ht="15.75">
      <c r="A28" s="529" t="str">
        <f>IF('N-DBE'!A28="","",'N-DBE'!A28)</f>
        <v/>
      </c>
      <c r="B28" s="284" t="str">
        <f>IF('N-DBE'!B28="","",'N-DBE'!B28)</f>
        <v/>
      </c>
      <c r="C28" s="907" t="str">
        <f>IF('N-DBE'!C28="","",'N-DBE'!C28)</f>
        <v/>
      </c>
      <c r="D28" s="907" t="str">
        <f>IF('N-DBE'!D28="","",'N-DBE'!D28)</f>
        <v/>
      </c>
      <c r="E28" s="907" t="str">
        <f>IF('N-DBE'!E28="","",'N-DBE'!E28)</f>
        <v/>
      </c>
      <c r="F28" s="284" t="str">
        <f>IF('N-DBE'!F28="","",'N-DBE'!F28)</f>
        <v/>
      </c>
      <c r="G28" s="284" t="str">
        <f>IF('N-DBE'!G28="","",'N-DBE'!G28)</f>
        <v/>
      </c>
      <c r="H28" s="222"/>
      <c r="I28" s="242"/>
      <c r="J28" s="809" t="str">
        <f>IF(OR(H28="_keine",H28=""),"",VLOOKUP(H28,'Tab org. Kompost_N-expert'!B:H,3,FALSE))</f>
        <v/>
      </c>
      <c r="K28" s="465" t="str">
        <f t="shared" si="0"/>
        <v/>
      </c>
      <c r="L28" s="222"/>
      <c r="M28" s="242"/>
      <c r="N28" s="913" t="str">
        <f>IF(OR(L28="_keine",L28=""),"",VLOOKUP(L28,'Tab org. Kompost_N-expert'!B:H,3,FALSE))</f>
        <v/>
      </c>
      <c r="O28" s="465" t="str">
        <f t="shared" si="1"/>
        <v/>
      </c>
      <c r="P28" s="222"/>
      <c r="Q28" s="242"/>
      <c r="R28" s="913" t="str">
        <f>IF(OR(P28="_keine",P28=""),"",VLOOKUP(P28,'Tab org. Kompost_N-expert'!B:H,3,FALSE))</f>
        <v/>
      </c>
      <c r="S28" s="465" t="str">
        <f t="shared" si="2"/>
        <v/>
      </c>
      <c r="T28" s="223"/>
      <c r="U28" s="242"/>
      <c r="V28" s="913" t="str">
        <f>IF(OR(T28="_keine",T28=""),"",VLOOKUP(T28,'Tab org. D_N-expert'!$B:$H,3,FALSE))</f>
        <v/>
      </c>
      <c r="W28" s="465" t="str">
        <f t="shared" si="3"/>
        <v/>
      </c>
      <c r="X28" s="223"/>
      <c r="Y28" s="242"/>
      <c r="Z28" s="913" t="str">
        <f>IF(OR(X28="_keine",X28=""),"",VLOOKUP(X28,'Tab org. D_N-expert'!$B:$H,3,FALSE))</f>
        <v/>
      </c>
      <c r="AA28" s="465" t="str">
        <f t="shared" si="4"/>
        <v/>
      </c>
      <c r="AB28" s="223"/>
      <c r="AC28" s="242"/>
      <c r="AD28" s="913" t="str">
        <f>IF(OR(AB28="_keine",AB28=""),"",VLOOKUP(AB28,'Tab org. D_N-expert'!$B:$H,3,FALSE))</f>
        <v/>
      </c>
      <c r="AE28" s="466" t="str">
        <f t="shared" si="5"/>
        <v/>
      </c>
      <c r="AF28" s="223"/>
      <c r="AG28" s="242"/>
      <c r="AH28" s="913" t="str">
        <f>IF(OR(AF28="_keine",AF28=""),"",VLOOKUP(AF28,'Tab org. D_N-expert'!$B:$H,3,FALSE))</f>
        <v/>
      </c>
      <c r="AI28" s="465" t="str">
        <f t="shared" si="6"/>
        <v/>
      </c>
      <c r="AJ28" s="247" t="str">
        <f t="shared" si="7"/>
        <v/>
      </c>
    </row>
    <row r="29" spans="1:36" s="145" customFormat="1" ht="15.75">
      <c r="A29" s="529" t="str">
        <f>IF('N-DBE'!A29="","",'N-DBE'!A29)</f>
        <v/>
      </c>
      <c r="B29" s="284" t="str">
        <f>IF('N-DBE'!B29="","",'N-DBE'!B29)</f>
        <v/>
      </c>
      <c r="C29" s="907" t="str">
        <f>IF('N-DBE'!C29="","",'N-DBE'!C29)</f>
        <v/>
      </c>
      <c r="D29" s="907" t="str">
        <f>IF('N-DBE'!D29="","",'N-DBE'!D29)</f>
        <v/>
      </c>
      <c r="E29" s="907" t="str">
        <f>IF('N-DBE'!E29="","",'N-DBE'!E29)</f>
        <v/>
      </c>
      <c r="F29" s="284" t="str">
        <f>IF('N-DBE'!F29="","",'N-DBE'!F29)</f>
        <v/>
      </c>
      <c r="G29" s="284" t="str">
        <f>IF('N-DBE'!G29="","",'N-DBE'!G29)</f>
        <v/>
      </c>
      <c r="H29" s="222"/>
      <c r="I29" s="242"/>
      <c r="J29" s="809" t="str">
        <f>IF(OR(H29="_keine",H29=""),"",VLOOKUP(H29,'Tab org. Kompost_N-expert'!B:H,3,FALSE))</f>
        <v/>
      </c>
      <c r="K29" s="465" t="str">
        <f t="shared" si="0"/>
        <v/>
      </c>
      <c r="L29" s="222"/>
      <c r="M29" s="242"/>
      <c r="N29" s="913" t="str">
        <f>IF(OR(L29="_keine",L29=""),"",VLOOKUP(L29,'Tab org. Kompost_N-expert'!B:H,3,FALSE))</f>
        <v/>
      </c>
      <c r="O29" s="465" t="str">
        <f t="shared" si="1"/>
        <v/>
      </c>
      <c r="P29" s="222"/>
      <c r="Q29" s="242"/>
      <c r="R29" s="913" t="str">
        <f>IF(OR(P29="_keine",P29=""),"",VLOOKUP(P29,'Tab org. Kompost_N-expert'!B:H,3,FALSE))</f>
        <v/>
      </c>
      <c r="S29" s="465" t="str">
        <f t="shared" si="2"/>
        <v/>
      </c>
      <c r="T29" s="223"/>
      <c r="U29" s="242"/>
      <c r="V29" s="913" t="str">
        <f>IF(OR(T29="_keine",T29=""),"",VLOOKUP(T29,'Tab org. D_N-expert'!$B:$H,3,FALSE))</f>
        <v/>
      </c>
      <c r="W29" s="465" t="str">
        <f t="shared" si="3"/>
        <v/>
      </c>
      <c r="X29" s="223"/>
      <c r="Y29" s="242"/>
      <c r="Z29" s="913" t="str">
        <f>IF(OR(X29="_keine",X29=""),"",VLOOKUP(X29,'Tab org. D_N-expert'!$B:$H,3,FALSE))</f>
        <v/>
      </c>
      <c r="AA29" s="465" t="str">
        <f t="shared" si="4"/>
        <v/>
      </c>
      <c r="AB29" s="223"/>
      <c r="AC29" s="242"/>
      <c r="AD29" s="913" t="str">
        <f>IF(OR(AB29="_keine",AB29=""),"",VLOOKUP(AB29,'Tab org. D_N-expert'!$B:$H,3,FALSE))</f>
        <v/>
      </c>
      <c r="AE29" s="466" t="str">
        <f t="shared" si="5"/>
        <v/>
      </c>
      <c r="AF29" s="223"/>
      <c r="AG29" s="242"/>
      <c r="AH29" s="913" t="str">
        <f>IF(OR(AF29="_keine",AF29=""),"",VLOOKUP(AF29,'Tab org. D_N-expert'!$B:$H,3,FALSE))</f>
        <v/>
      </c>
      <c r="AI29" s="465" t="str">
        <f t="shared" si="6"/>
        <v/>
      </c>
      <c r="AJ29" s="247" t="str">
        <f t="shared" si="7"/>
        <v/>
      </c>
    </row>
    <row r="30" spans="1:36" s="145" customFormat="1" ht="15.75">
      <c r="A30" s="529" t="str">
        <f>IF('N-DBE'!A30="","",'N-DBE'!A30)</f>
        <v/>
      </c>
      <c r="B30" s="284" t="str">
        <f>IF('N-DBE'!B30="","",'N-DBE'!B30)</f>
        <v/>
      </c>
      <c r="C30" s="907" t="str">
        <f>IF('N-DBE'!C30="","",'N-DBE'!C30)</f>
        <v/>
      </c>
      <c r="D30" s="907" t="str">
        <f>IF('N-DBE'!D30="","",'N-DBE'!D30)</f>
        <v/>
      </c>
      <c r="E30" s="907" t="str">
        <f>IF('N-DBE'!E30="","",'N-DBE'!E30)</f>
        <v/>
      </c>
      <c r="F30" s="284" t="str">
        <f>IF('N-DBE'!F30="","",'N-DBE'!F30)</f>
        <v/>
      </c>
      <c r="G30" s="284" t="str">
        <f>IF('N-DBE'!G30="","",'N-DBE'!G30)</f>
        <v/>
      </c>
      <c r="H30" s="222"/>
      <c r="I30" s="242"/>
      <c r="J30" s="809" t="str">
        <f>IF(OR(H30="_keine",H30=""),"",VLOOKUP(H30,'Tab org. Kompost_N-expert'!B:H,3,FALSE))</f>
        <v/>
      </c>
      <c r="K30" s="465" t="str">
        <f t="shared" si="0"/>
        <v/>
      </c>
      <c r="L30" s="222"/>
      <c r="M30" s="242"/>
      <c r="N30" s="913" t="str">
        <f>IF(OR(L30="_keine",L30=""),"",VLOOKUP(L30,'Tab org. Kompost_N-expert'!B:H,3,FALSE))</f>
        <v/>
      </c>
      <c r="O30" s="465" t="str">
        <f t="shared" si="1"/>
        <v/>
      </c>
      <c r="P30" s="222"/>
      <c r="Q30" s="242"/>
      <c r="R30" s="913" t="str">
        <f>IF(OR(P30="_keine",P30=""),"",VLOOKUP(P30,'Tab org. Kompost_N-expert'!B:H,3,FALSE))</f>
        <v/>
      </c>
      <c r="S30" s="465" t="str">
        <f t="shared" si="2"/>
        <v/>
      </c>
      <c r="T30" s="223"/>
      <c r="U30" s="242"/>
      <c r="V30" s="913" t="str">
        <f>IF(OR(T30="_keine",T30=""),"",VLOOKUP(T30,'Tab org. D_N-expert'!$B:$H,3,FALSE))</f>
        <v/>
      </c>
      <c r="W30" s="465" t="str">
        <f t="shared" si="3"/>
        <v/>
      </c>
      <c r="X30" s="223"/>
      <c r="Y30" s="242"/>
      <c r="Z30" s="913" t="str">
        <f>IF(OR(X30="_keine",X30=""),"",VLOOKUP(X30,'Tab org. D_N-expert'!$B:$H,3,FALSE))</f>
        <v/>
      </c>
      <c r="AA30" s="465" t="str">
        <f t="shared" si="4"/>
        <v/>
      </c>
      <c r="AB30" s="223"/>
      <c r="AC30" s="242"/>
      <c r="AD30" s="913" t="str">
        <f>IF(OR(AB30="_keine",AB30=""),"",VLOOKUP(AB30,'Tab org. D_N-expert'!$B:$H,3,FALSE))</f>
        <v/>
      </c>
      <c r="AE30" s="466" t="str">
        <f t="shared" si="5"/>
        <v/>
      </c>
      <c r="AF30" s="223"/>
      <c r="AG30" s="242"/>
      <c r="AH30" s="913" t="str">
        <f>IF(OR(AF30="_keine",AF30=""),"",VLOOKUP(AF30,'Tab org. D_N-expert'!$B:$H,3,FALSE))</f>
        <v/>
      </c>
      <c r="AI30" s="465" t="str">
        <f t="shared" si="6"/>
        <v/>
      </c>
      <c r="AJ30" s="247" t="str">
        <f t="shared" si="7"/>
        <v/>
      </c>
    </row>
    <row r="31" spans="1:36" s="145" customFormat="1" ht="15.75">
      <c r="A31" s="529" t="str">
        <f>IF('N-DBE'!A31="","",'N-DBE'!A31)</f>
        <v/>
      </c>
      <c r="B31" s="284" t="str">
        <f>IF('N-DBE'!B31="","",'N-DBE'!B31)</f>
        <v/>
      </c>
      <c r="C31" s="907" t="str">
        <f>IF('N-DBE'!C31="","",'N-DBE'!C31)</f>
        <v/>
      </c>
      <c r="D31" s="907" t="str">
        <f>IF('N-DBE'!D31="","",'N-DBE'!D31)</f>
        <v/>
      </c>
      <c r="E31" s="907" t="str">
        <f>IF('N-DBE'!E31="","",'N-DBE'!E31)</f>
        <v/>
      </c>
      <c r="F31" s="284" t="str">
        <f>IF('N-DBE'!F31="","",'N-DBE'!F31)</f>
        <v/>
      </c>
      <c r="G31" s="284" t="str">
        <f>IF('N-DBE'!G31="","",'N-DBE'!G31)</f>
        <v/>
      </c>
      <c r="H31" s="222"/>
      <c r="I31" s="242"/>
      <c r="J31" s="809" t="str">
        <f>IF(OR(H31="_keine",H31=""),"",VLOOKUP(H31,'Tab org. Kompost_N-expert'!B:H,3,FALSE))</f>
        <v/>
      </c>
      <c r="K31" s="465" t="str">
        <f t="shared" si="0"/>
        <v/>
      </c>
      <c r="L31" s="222"/>
      <c r="M31" s="242"/>
      <c r="N31" s="913" t="str">
        <f>IF(OR(L31="_keine",L31=""),"",VLOOKUP(L31,'Tab org. Kompost_N-expert'!B:H,3,FALSE))</f>
        <v/>
      </c>
      <c r="O31" s="465" t="str">
        <f t="shared" si="1"/>
        <v/>
      </c>
      <c r="P31" s="222"/>
      <c r="Q31" s="242"/>
      <c r="R31" s="913" t="str">
        <f>IF(OR(P31="_keine",P31=""),"",VLOOKUP(P31,'Tab org. Kompost_N-expert'!B:H,3,FALSE))</f>
        <v/>
      </c>
      <c r="S31" s="465" t="str">
        <f t="shared" si="2"/>
        <v/>
      </c>
      <c r="T31" s="223"/>
      <c r="U31" s="242"/>
      <c r="V31" s="913" t="str">
        <f>IF(OR(T31="_keine",T31=""),"",VLOOKUP(T31,'Tab org. D_N-expert'!$B:$H,3,FALSE))</f>
        <v/>
      </c>
      <c r="W31" s="465" t="str">
        <f t="shared" si="3"/>
        <v/>
      </c>
      <c r="X31" s="223"/>
      <c r="Y31" s="242"/>
      <c r="Z31" s="913" t="str">
        <f>IF(OR(X31="_keine",X31=""),"",VLOOKUP(X31,'Tab org. D_N-expert'!$B:$H,3,FALSE))</f>
        <v/>
      </c>
      <c r="AA31" s="465" t="str">
        <f t="shared" si="4"/>
        <v/>
      </c>
      <c r="AB31" s="223"/>
      <c r="AC31" s="242"/>
      <c r="AD31" s="913" t="str">
        <f>IF(OR(AB31="_keine",AB31=""),"",VLOOKUP(AB31,'Tab org. D_N-expert'!$B:$H,3,FALSE))</f>
        <v/>
      </c>
      <c r="AE31" s="466" t="str">
        <f t="shared" si="5"/>
        <v/>
      </c>
      <c r="AF31" s="223"/>
      <c r="AG31" s="242"/>
      <c r="AH31" s="913" t="str">
        <f>IF(OR(AF31="_keine",AF31=""),"",VLOOKUP(AF31,'Tab org. D_N-expert'!$B:$H,3,FALSE))</f>
        <v/>
      </c>
      <c r="AI31" s="465" t="str">
        <f t="shared" si="6"/>
        <v/>
      </c>
      <c r="AJ31" s="247" t="str">
        <f t="shared" si="7"/>
        <v/>
      </c>
    </row>
    <row r="32" spans="1:36" s="145" customFormat="1" ht="15.75">
      <c r="A32" s="529" t="str">
        <f>IF('N-DBE'!A32="","",'N-DBE'!A32)</f>
        <v/>
      </c>
      <c r="B32" s="284" t="str">
        <f>IF('N-DBE'!B32="","",'N-DBE'!B32)</f>
        <v/>
      </c>
      <c r="C32" s="907" t="str">
        <f>IF('N-DBE'!C32="","",'N-DBE'!C32)</f>
        <v/>
      </c>
      <c r="D32" s="907" t="str">
        <f>IF('N-DBE'!D32="","",'N-DBE'!D32)</f>
        <v/>
      </c>
      <c r="E32" s="907" t="str">
        <f>IF('N-DBE'!E32="","",'N-DBE'!E32)</f>
        <v/>
      </c>
      <c r="F32" s="284" t="str">
        <f>IF('N-DBE'!F32="","",'N-DBE'!F32)</f>
        <v/>
      </c>
      <c r="G32" s="284" t="str">
        <f>IF('N-DBE'!G32="","",'N-DBE'!G32)</f>
        <v/>
      </c>
      <c r="H32" s="222"/>
      <c r="I32" s="242"/>
      <c r="J32" s="809" t="str">
        <f>IF(OR(H32="_keine",H32=""),"",VLOOKUP(H32,'Tab org. Kompost_N-expert'!B:H,3,FALSE))</f>
        <v/>
      </c>
      <c r="K32" s="465" t="str">
        <f t="shared" si="0"/>
        <v/>
      </c>
      <c r="L32" s="222"/>
      <c r="M32" s="242"/>
      <c r="N32" s="913" t="str">
        <f>IF(OR(L32="_keine",L32=""),"",VLOOKUP(L32,'Tab org. Kompost_N-expert'!B:H,3,FALSE))</f>
        <v/>
      </c>
      <c r="O32" s="465" t="str">
        <f t="shared" si="1"/>
        <v/>
      </c>
      <c r="P32" s="222"/>
      <c r="Q32" s="242"/>
      <c r="R32" s="913" t="str">
        <f>IF(OR(P32="_keine",P32=""),"",VLOOKUP(P32,'Tab org. Kompost_N-expert'!B:H,3,FALSE))</f>
        <v/>
      </c>
      <c r="S32" s="465" t="str">
        <f t="shared" si="2"/>
        <v/>
      </c>
      <c r="T32" s="223"/>
      <c r="U32" s="242"/>
      <c r="V32" s="913" t="str">
        <f>IF(OR(T32="_keine",T32=""),"",VLOOKUP(T32,'Tab org. D_N-expert'!$B:$H,3,FALSE))</f>
        <v/>
      </c>
      <c r="W32" s="465" t="str">
        <f t="shared" si="3"/>
        <v/>
      </c>
      <c r="X32" s="223"/>
      <c r="Y32" s="242"/>
      <c r="Z32" s="913" t="str">
        <f>IF(OR(X32="_keine",X32=""),"",VLOOKUP(X32,'Tab org. D_N-expert'!$B:$H,3,FALSE))</f>
        <v/>
      </c>
      <c r="AA32" s="465" t="str">
        <f t="shared" si="4"/>
        <v/>
      </c>
      <c r="AB32" s="223"/>
      <c r="AC32" s="242"/>
      <c r="AD32" s="913" t="str">
        <f>IF(OR(AB32="_keine",AB32=""),"",VLOOKUP(AB32,'Tab org. D_N-expert'!$B:$H,3,FALSE))</f>
        <v/>
      </c>
      <c r="AE32" s="466" t="str">
        <f t="shared" si="5"/>
        <v/>
      </c>
      <c r="AF32" s="223"/>
      <c r="AG32" s="242"/>
      <c r="AH32" s="913" t="str">
        <f>IF(OR(AF32="_keine",AF32=""),"",VLOOKUP(AF32,'Tab org. D_N-expert'!$B:$H,3,FALSE))</f>
        <v/>
      </c>
      <c r="AI32" s="465" t="str">
        <f t="shared" si="6"/>
        <v/>
      </c>
      <c r="AJ32" s="247" t="str">
        <f t="shared" si="7"/>
        <v/>
      </c>
    </row>
    <row r="33" spans="1:36" s="145" customFormat="1" ht="15.75">
      <c r="A33" s="529" t="str">
        <f>IF('N-DBE'!A33="","",'N-DBE'!A33)</f>
        <v/>
      </c>
      <c r="B33" s="284" t="str">
        <f>IF('N-DBE'!B33="","",'N-DBE'!B33)</f>
        <v/>
      </c>
      <c r="C33" s="907" t="str">
        <f>IF('N-DBE'!C33="","",'N-DBE'!C33)</f>
        <v/>
      </c>
      <c r="D33" s="907" t="str">
        <f>IF('N-DBE'!D33="","",'N-DBE'!D33)</f>
        <v/>
      </c>
      <c r="E33" s="907" t="str">
        <f>IF('N-DBE'!E33="","",'N-DBE'!E33)</f>
        <v/>
      </c>
      <c r="F33" s="284" t="str">
        <f>IF('N-DBE'!F33="","",'N-DBE'!F33)</f>
        <v/>
      </c>
      <c r="G33" s="284" t="str">
        <f>IF('N-DBE'!G33="","",'N-DBE'!G33)</f>
        <v/>
      </c>
      <c r="H33" s="222"/>
      <c r="I33" s="242"/>
      <c r="J33" s="809" t="str">
        <f>IF(OR(H33="_keine",H33=""),"",VLOOKUP(H33,'Tab org. Kompost_N-expert'!B:H,3,FALSE))</f>
        <v/>
      </c>
      <c r="K33" s="465" t="str">
        <f t="shared" si="0"/>
        <v/>
      </c>
      <c r="L33" s="222"/>
      <c r="M33" s="242"/>
      <c r="N33" s="913" t="str">
        <f>IF(OR(L33="_keine",L33=""),"",VLOOKUP(L33,'Tab org. Kompost_N-expert'!B:H,3,FALSE))</f>
        <v/>
      </c>
      <c r="O33" s="465" t="str">
        <f t="shared" si="1"/>
        <v/>
      </c>
      <c r="P33" s="222"/>
      <c r="Q33" s="242"/>
      <c r="R33" s="913" t="str">
        <f>IF(OR(P33="_keine",P33=""),"",VLOOKUP(P33,'Tab org. Kompost_N-expert'!B:H,3,FALSE))</f>
        <v/>
      </c>
      <c r="S33" s="465" t="str">
        <f t="shared" si="2"/>
        <v/>
      </c>
      <c r="T33" s="223"/>
      <c r="U33" s="242"/>
      <c r="V33" s="913" t="str">
        <f>IF(OR(T33="_keine",T33=""),"",VLOOKUP(T33,'Tab org. D_N-expert'!$B:$H,3,FALSE))</f>
        <v/>
      </c>
      <c r="W33" s="465" t="str">
        <f t="shared" si="3"/>
        <v/>
      </c>
      <c r="X33" s="223"/>
      <c r="Y33" s="242"/>
      <c r="Z33" s="913" t="str">
        <f>IF(OR(X33="_keine",X33=""),"",VLOOKUP(X33,'Tab org. D_N-expert'!$B:$H,3,FALSE))</f>
        <v/>
      </c>
      <c r="AA33" s="465" t="str">
        <f t="shared" si="4"/>
        <v/>
      </c>
      <c r="AB33" s="223"/>
      <c r="AC33" s="242"/>
      <c r="AD33" s="913" t="str">
        <f>IF(OR(AB33="_keine",AB33=""),"",VLOOKUP(AB33,'Tab org. D_N-expert'!$B:$H,3,FALSE))</f>
        <v/>
      </c>
      <c r="AE33" s="466" t="str">
        <f t="shared" si="5"/>
        <v/>
      </c>
      <c r="AF33" s="223"/>
      <c r="AG33" s="242"/>
      <c r="AH33" s="913" t="str">
        <f>IF(OR(AF33="_keine",AF33=""),"",VLOOKUP(AF33,'Tab org. D_N-expert'!$B:$H,3,FALSE))</f>
        <v/>
      </c>
      <c r="AI33" s="465" t="str">
        <f t="shared" si="6"/>
        <v/>
      </c>
      <c r="AJ33" s="247" t="str">
        <f t="shared" si="7"/>
        <v/>
      </c>
    </row>
    <row r="34" spans="1:36" s="145" customFormat="1" ht="15.75">
      <c r="A34" s="529" t="str">
        <f>IF('N-DBE'!A34="","",'N-DBE'!A34)</f>
        <v/>
      </c>
      <c r="B34" s="284" t="str">
        <f>IF('N-DBE'!B34="","",'N-DBE'!B34)</f>
        <v/>
      </c>
      <c r="C34" s="907" t="str">
        <f>IF('N-DBE'!C34="","",'N-DBE'!C34)</f>
        <v/>
      </c>
      <c r="D34" s="907" t="str">
        <f>IF('N-DBE'!D34="","",'N-DBE'!D34)</f>
        <v/>
      </c>
      <c r="E34" s="907" t="str">
        <f>IF('N-DBE'!E34="","",'N-DBE'!E34)</f>
        <v/>
      </c>
      <c r="F34" s="284" t="str">
        <f>IF('N-DBE'!F34="","",'N-DBE'!F34)</f>
        <v/>
      </c>
      <c r="G34" s="284" t="str">
        <f>IF('N-DBE'!G34="","",'N-DBE'!G34)</f>
        <v/>
      </c>
      <c r="H34" s="222"/>
      <c r="I34" s="242"/>
      <c r="J34" s="809" t="str">
        <f>IF(OR(H34="_keine",H34=""),"",VLOOKUP(H34,'Tab org. Kompost_N-expert'!B:H,3,FALSE))</f>
        <v/>
      </c>
      <c r="K34" s="465" t="str">
        <f t="shared" si="0"/>
        <v/>
      </c>
      <c r="L34" s="222"/>
      <c r="M34" s="242"/>
      <c r="N34" s="913" t="str">
        <f>IF(OR(L34="_keine",L34=""),"",VLOOKUP(L34,'Tab org. Kompost_N-expert'!B:H,3,FALSE))</f>
        <v/>
      </c>
      <c r="O34" s="465" t="str">
        <f t="shared" si="1"/>
        <v/>
      </c>
      <c r="P34" s="222"/>
      <c r="Q34" s="242"/>
      <c r="R34" s="913" t="str">
        <f>IF(OR(P34="_keine",P34=""),"",VLOOKUP(P34,'Tab org. Kompost_N-expert'!B:H,3,FALSE))</f>
        <v/>
      </c>
      <c r="S34" s="465" t="str">
        <f t="shared" si="2"/>
        <v/>
      </c>
      <c r="T34" s="223"/>
      <c r="U34" s="242"/>
      <c r="V34" s="913" t="str">
        <f>IF(OR(T34="_keine",T34=""),"",VLOOKUP(T34,'Tab org. D_N-expert'!$B:$H,3,FALSE))</f>
        <v/>
      </c>
      <c r="W34" s="465" t="str">
        <f t="shared" si="3"/>
        <v/>
      </c>
      <c r="X34" s="223"/>
      <c r="Y34" s="242"/>
      <c r="Z34" s="913" t="str">
        <f>IF(OR(X34="_keine",X34=""),"",VLOOKUP(X34,'Tab org. D_N-expert'!$B:$H,3,FALSE))</f>
        <v/>
      </c>
      <c r="AA34" s="465" t="str">
        <f t="shared" si="4"/>
        <v/>
      </c>
      <c r="AB34" s="223"/>
      <c r="AC34" s="242"/>
      <c r="AD34" s="913" t="str">
        <f>IF(OR(AB34="_keine",AB34=""),"",VLOOKUP(AB34,'Tab org. D_N-expert'!$B:$H,3,FALSE))</f>
        <v/>
      </c>
      <c r="AE34" s="466" t="str">
        <f t="shared" si="5"/>
        <v/>
      </c>
      <c r="AF34" s="223"/>
      <c r="AG34" s="242"/>
      <c r="AH34" s="913" t="str">
        <f>IF(OR(AF34="_keine",AF34=""),"",VLOOKUP(AF34,'Tab org. D_N-expert'!$B:$H,3,FALSE))</f>
        <v/>
      </c>
      <c r="AI34" s="465" t="str">
        <f t="shared" si="6"/>
        <v/>
      </c>
      <c r="AJ34" s="247" t="str">
        <f t="shared" si="7"/>
        <v/>
      </c>
    </row>
    <row r="35" spans="1:36" s="145" customFormat="1" ht="15.75">
      <c r="A35" s="529" t="str">
        <f>IF('N-DBE'!A35="","",'N-DBE'!A35)</f>
        <v/>
      </c>
      <c r="B35" s="284" t="str">
        <f>IF('N-DBE'!B35="","",'N-DBE'!B35)</f>
        <v/>
      </c>
      <c r="C35" s="907" t="str">
        <f>IF('N-DBE'!C35="","",'N-DBE'!C35)</f>
        <v/>
      </c>
      <c r="D35" s="907" t="str">
        <f>IF('N-DBE'!D35="","",'N-DBE'!D35)</f>
        <v/>
      </c>
      <c r="E35" s="907" t="str">
        <f>IF('N-DBE'!E35="","",'N-DBE'!E35)</f>
        <v/>
      </c>
      <c r="F35" s="284" t="str">
        <f>IF('N-DBE'!F35="","",'N-DBE'!F35)</f>
        <v/>
      </c>
      <c r="G35" s="284" t="str">
        <f>IF('N-DBE'!G35="","",'N-DBE'!G35)</f>
        <v/>
      </c>
      <c r="H35" s="222"/>
      <c r="I35" s="242"/>
      <c r="J35" s="809" t="str">
        <f>IF(OR(H35="_keine",H35=""),"",VLOOKUP(H35,'Tab org. Kompost_N-expert'!B:H,3,FALSE))</f>
        <v/>
      </c>
      <c r="K35" s="465" t="str">
        <f t="shared" si="0"/>
        <v/>
      </c>
      <c r="L35" s="222"/>
      <c r="M35" s="242"/>
      <c r="N35" s="913" t="str">
        <f>IF(OR(L35="_keine",L35=""),"",VLOOKUP(L35,'Tab org. Kompost_N-expert'!B:H,3,FALSE))</f>
        <v/>
      </c>
      <c r="O35" s="465" t="str">
        <f t="shared" si="1"/>
        <v/>
      </c>
      <c r="P35" s="222"/>
      <c r="Q35" s="242"/>
      <c r="R35" s="913" t="str">
        <f>IF(OR(P35="_keine",P35=""),"",VLOOKUP(P35,'Tab org. Kompost_N-expert'!B:H,3,FALSE))</f>
        <v/>
      </c>
      <c r="S35" s="465" t="str">
        <f t="shared" si="2"/>
        <v/>
      </c>
      <c r="T35" s="223"/>
      <c r="U35" s="242"/>
      <c r="V35" s="913" t="str">
        <f>IF(OR(T35="_keine",T35=""),"",VLOOKUP(T35,'Tab org. D_N-expert'!$B:$H,3,FALSE))</f>
        <v/>
      </c>
      <c r="W35" s="465" t="str">
        <f t="shared" si="3"/>
        <v/>
      </c>
      <c r="X35" s="223"/>
      <c r="Y35" s="242"/>
      <c r="Z35" s="913" t="str">
        <f>IF(OR(X35="_keine",X35=""),"",VLOOKUP(X35,'Tab org. D_N-expert'!$B:$H,3,FALSE))</f>
        <v/>
      </c>
      <c r="AA35" s="465" t="str">
        <f t="shared" si="4"/>
        <v/>
      </c>
      <c r="AB35" s="223"/>
      <c r="AC35" s="242"/>
      <c r="AD35" s="913" t="str">
        <f>IF(OR(AB35="_keine",AB35=""),"",VLOOKUP(AB35,'Tab org. D_N-expert'!$B:$H,3,FALSE))</f>
        <v/>
      </c>
      <c r="AE35" s="466" t="str">
        <f t="shared" si="5"/>
        <v/>
      </c>
      <c r="AF35" s="223"/>
      <c r="AG35" s="242"/>
      <c r="AH35" s="913" t="str">
        <f>IF(OR(AF35="_keine",AF35=""),"",VLOOKUP(AF35,'Tab org. D_N-expert'!$B:$H,3,FALSE))</f>
        <v/>
      </c>
      <c r="AI35" s="465" t="str">
        <f t="shared" si="6"/>
        <v/>
      </c>
      <c r="AJ35" s="247" t="str">
        <f t="shared" si="7"/>
        <v/>
      </c>
    </row>
    <row r="36" spans="1:36" s="145" customFormat="1" ht="15.75">
      <c r="A36" s="529" t="str">
        <f>IF('N-DBE'!A36="","",'N-DBE'!A36)</f>
        <v/>
      </c>
      <c r="B36" s="284" t="str">
        <f>IF('N-DBE'!B36="","",'N-DBE'!B36)</f>
        <v/>
      </c>
      <c r="C36" s="907" t="str">
        <f>IF('N-DBE'!C36="","",'N-DBE'!C36)</f>
        <v/>
      </c>
      <c r="D36" s="907" t="str">
        <f>IF('N-DBE'!D36="","",'N-DBE'!D36)</f>
        <v/>
      </c>
      <c r="E36" s="907" t="str">
        <f>IF('N-DBE'!E36="","",'N-DBE'!E36)</f>
        <v/>
      </c>
      <c r="F36" s="284" t="str">
        <f>IF('N-DBE'!F36="","",'N-DBE'!F36)</f>
        <v/>
      </c>
      <c r="G36" s="284" t="str">
        <f>IF('N-DBE'!G36="","",'N-DBE'!G36)</f>
        <v/>
      </c>
      <c r="H36" s="222"/>
      <c r="I36" s="242"/>
      <c r="J36" s="809" t="str">
        <f>IF(OR(H36="_keine",H36=""),"",VLOOKUP(H36,'Tab org. Kompost_N-expert'!B:H,3,FALSE))</f>
        <v/>
      </c>
      <c r="K36" s="465" t="str">
        <f t="shared" si="0"/>
        <v/>
      </c>
      <c r="L36" s="222"/>
      <c r="M36" s="242"/>
      <c r="N36" s="913" t="str">
        <f>IF(OR(L36="_keine",L36=""),"",VLOOKUP(L36,'Tab org. Kompost_N-expert'!B:H,3,FALSE))</f>
        <v/>
      </c>
      <c r="O36" s="465" t="str">
        <f t="shared" si="1"/>
        <v/>
      </c>
      <c r="P36" s="222"/>
      <c r="Q36" s="242"/>
      <c r="R36" s="913" t="str">
        <f>IF(OR(P36="_keine",P36=""),"",VLOOKUP(P36,'Tab org. Kompost_N-expert'!B:H,3,FALSE))</f>
        <v/>
      </c>
      <c r="S36" s="465" t="str">
        <f t="shared" si="2"/>
        <v/>
      </c>
      <c r="T36" s="223"/>
      <c r="U36" s="242"/>
      <c r="V36" s="913" t="str">
        <f>IF(OR(T36="_keine",T36=""),"",VLOOKUP(T36,'Tab org. D_N-expert'!$B:$H,3,FALSE))</f>
        <v/>
      </c>
      <c r="W36" s="465" t="str">
        <f t="shared" si="3"/>
        <v/>
      </c>
      <c r="X36" s="223"/>
      <c r="Y36" s="242"/>
      <c r="Z36" s="913" t="str">
        <f>IF(OR(X36="_keine",X36=""),"",VLOOKUP(X36,'Tab org. D_N-expert'!$B:$H,3,FALSE))</f>
        <v/>
      </c>
      <c r="AA36" s="465" t="str">
        <f t="shared" si="4"/>
        <v/>
      </c>
      <c r="AB36" s="223"/>
      <c r="AC36" s="242"/>
      <c r="AD36" s="913" t="str">
        <f>IF(OR(AB36="_keine",AB36=""),"",VLOOKUP(AB36,'Tab org. D_N-expert'!$B:$H,3,FALSE))</f>
        <v/>
      </c>
      <c r="AE36" s="466" t="str">
        <f t="shared" si="5"/>
        <v/>
      </c>
      <c r="AF36" s="223"/>
      <c r="AG36" s="242"/>
      <c r="AH36" s="913" t="str">
        <f>IF(OR(AF36="_keine",AF36=""),"",VLOOKUP(AF36,'Tab org. D_N-expert'!$B:$H,3,FALSE))</f>
        <v/>
      </c>
      <c r="AI36" s="465" t="str">
        <f t="shared" si="6"/>
        <v/>
      </c>
      <c r="AJ36" s="247" t="str">
        <f t="shared" si="7"/>
        <v/>
      </c>
    </row>
    <row r="37" spans="1:36" s="145" customFormat="1" ht="15.75">
      <c r="A37" s="529" t="str">
        <f>IF('N-DBE'!A37="","",'N-DBE'!A37)</f>
        <v/>
      </c>
      <c r="B37" s="284" t="str">
        <f>IF('N-DBE'!B37="","",'N-DBE'!B37)</f>
        <v/>
      </c>
      <c r="C37" s="907" t="str">
        <f>IF('N-DBE'!C37="","",'N-DBE'!C37)</f>
        <v/>
      </c>
      <c r="D37" s="907" t="str">
        <f>IF('N-DBE'!D37="","",'N-DBE'!D37)</f>
        <v/>
      </c>
      <c r="E37" s="907" t="str">
        <f>IF('N-DBE'!E37="","",'N-DBE'!E37)</f>
        <v/>
      </c>
      <c r="F37" s="284" t="str">
        <f>IF('N-DBE'!F37="","",'N-DBE'!F37)</f>
        <v/>
      </c>
      <c r="G37" s="284" t="str">
        <f>IF('N-DBE'!G37="","",'N-DBE'!G37)</f>
        <v/>
      </c>
      <c r="H37" s="222"/>
      <c r="I37" s="242"/>
      <c r="J37" s="809" t="str">
        <f>IF(OR(H37="_keine",H37=""),"",VLOOKUP(H37,'Tab org. Kompost_N-expert'!B:H,3,FALSE))</f>
        <v/>
      </c>
      <c r="K37" s="465" t="str">
        <f t="shared" si="0"/>
        <v/>
      </c>
      <c r="L37" s="222"/>
      <c r="M37" s="242"/>
      <c r="N37" s="913" t="str">
        <f>IF(OR(L37="_keine",L37=""),"",VLOOKUP(L37,'Tab org. Kompost_N-expert'!B:H,3,FALSE))</f>
        <v/>
      </c>
      <c r="O37" s="465" t="str">
        <f t="shared" si="1"/>
        <v/>
      </c>
      <c r="P37" s="222"/>
      <c r="Q37" s="242"/>
      <c r="R37" s="913" t="str">
        <f>IF(OR(P37="_keine",P37=""),"",VLOOKUP(P37,'Tab org. Kompost_N-expert'!B:H,3,FALSE))</f>
        <v/>
      </c>
      <c r="S37" s="465" t="str">
        <f t="shared" si="2"/>
        <v/>
      </c>
      <c r="T37" s="223"/>
      <c r="U37" s="242"/>
      <c r="V37" s="913" t="str">
        <f>IF(OR(T37="_keine",T37=""),"",VLOOKUP(T37,'Tab org. D_N-expert'!$B:$H,3,FALSE))</f>
        <v/>
      </c>
      <c r="W37" s="465" t="str">
        <f t="shared" si="3"/>
        <v/>
      </c>
      <c r="X37" s="223"/>
      <c r="Y37" s="242"/>
      <c r="Z37" s="913" t="str">
        <f>IF(OR(X37="_keine",X37=""),"",VLOOKUP(X37,'Tab org. D_N-expert'!$B:$H,3,FALSE))</f>
        <v/>
      </c>
      <c r="AA37" s="465" t="str">
        <f t="shared" si="4"/>
        <v/>
      </c>
      <c r="AB37" s="223"/>
      <c r="AC37" s="242"/>
      <c r="AD37" s="913" t="str">
        <f>IF(OR(AB37="_keine",AB37=""),"",VLOOKUP(AB37,'Tab org. D_N-expert'!$B:$H,3,FALSE))</f>
        <v/>
      </c>
      <c r="AE37" s="466" t="str">
        <f t="shared" si="5"/>
        <v/>
      </c>
      <c r="AF37" s="223"/>
      <c r="AG37" s="242"/>
      <c r="AH37" s="913" t="str">
        <f>IF(OR(AF37="_keine",AF37=""),"",VLOOKUP(AF37,'Tab org. D_N-expert'!$B:$H,3,FALSE))</f>
        <v/>
      </c>
      <c r="AI37" s="465" t="str">
        <f t="shared" si="6"/>
        <v/>
      </c>
      <c r="AJ37" s="247" t="str">
        <f t="shared" si="7"/>
        <v/>
      </c>
    </row>
    <row r="38" spans="1:36" s="145" customFormat="1" ht="15.75">
      <c r="A38" s="529" t="str">
        <f>IF('N-DBE'!A38="","",'N-DBE'!A38)</f>
        <v/>
      </c>
      <c r="B38" s="284" t="str">
        <f>IF('N-DBE'!B38="","",'N-DBE'!B38)</f>
        <v/>
      </c>
      <c r="C38" s="907" t="str">
        <f>IF('N-DBE'!C38="","",'N-DBE'!C38)</f>
        <v/>
      </c>
      <c r="D38" s="907" t="str">
        <f>IF('N-DBE'!D38="","",'N-DBE'!D38)</f>
        <v/>
      </c>
      <c r="E38" s="907" t="str">
        <f>IF('N-DBE'!E38="","",'N-DBE'!E38)</f>
        <v/>
      </c>
      <c r="F38" s="284" t="str">
        <f>IF('N-DBE'!F38="","",'N-DBE'!F38)</f>
        <v/>
      </c>
      <c r="G38" s="284" t="str">
        <f>IF('N-DBE'!G38="","",'N-DBE'!G38)</f>
        <v/>
      </c>
      <c r="H38" s="222"/>
      <c r="I38" s="242"/>
      <c r="J38" s="809" t="str">
        <f>IF(OR(H38="_keine",H38=""),"",VLOOKUP(H38,'Tab org. Kompost_N-expert'!B:H,3,FALSE))</f>
        <v/>
      </c>
      <c r="K38" s="465" t="str">
        <f t="shared" si="0"/>
        <v/>
      </c>
      <c r="L38" s="222"/>
      <c r="M38" s="242"/>
      <c r="N38" s="913" t="str">
        <f>IF(OR(L38="_keine",L38=""),"",VLOOKUP(L38,'Tab org. Kompost_N-expert'!B:H,3,FALSE))</f>
        <v/>
      </c>
      <c r="O38" s="465" t="str">
        <f t="shared" si="1"/>
        <v/>
      </c>
      <c r="P38" s="222"/>
      <c r="Q38" s="242"/>
      <c r="R38" s="913" t="str">
        <f>IF(OR(P38="_keine",P38=""),"",VLOOKUP(P38,'Tab org. Kompost_N-expert'!B:H,3,FALSE))</f>
        <v/>
      </c>
      <c r="S38" s="465" t="str">
        <f t="shared" si="2"/>
        <v/>
      </c>
      <c r="T38" s="223"/>
      <c r="U38" s="242"/>
      <c r="V38" s="913" t="str">
        <f>IF(OR(T38="_keine",T38=""),"",VLOOKUP(T38,'Tab org. D_N-expert'!$B:$H,3,FALSE))</f>
        <v/>
      </c>
      <c r="W38" s="465" t="str">
        <f t="shared" si="3"/>
        <v/>
      </c>
      <c r="X38" s="223"/>
      <c r="Y38" s="242"/>
      <c r="Z38" s="913" t="str">
        <f>IF(OR(X38="_keine",X38=""),"",VLOOKUP(X38,'Tab org. D_N-expert'!$B:$H,3,FALSE))</f>
        <v/>
      </c>
      <c r="AA38" s="465" t="str">
        <f t="shared" si="4"/>
        <v/>
      </c>
      <c r="AB38" s="223"/>
      <c r="AC38" s="242"/>
      <c r="AD38" s="913" t="str">
        <f>IF(OR(AB38="_keine",AB38=""),"",VLOOKUP(AB38,'Tab org. D_N-expert'!$B:$H,3,FALSE))</f>
        <v/>
      </c>
      <c r="AE38" s="466" t="str">
        <f t="shared" si="5"/>
        <v/>
      </c>
      <c r="AF38" s="223"/>
      <c r="AG38" s="242"/>
      <c r="AH38" s="913" t="str">
        <f>IF(OR(AF38="_keine",AF38=""),"",VLOOKUP(AF38,'Tab org. D_N-expert'!$B:$H,3,FALSE))</f>
        <v/>
      </c>
      <c r="AI38" s="465" t="str">
        <f t="shared" si="6"/>
        <v/>
      </c>
      <c r="AJ38" s="247" t="str">
        <f t="shared" si="7"/>
        <v/>
      </c>
    </row>
    <row r="39" spans="1:36" s="145" customFormat="1" ht="15.75">
      <c r="A39" s="529" t="str">
        <f>IF('N-DBE'!A39="","",'N-DBE'!A39)</f>
        <v/>
      </c>
      <c r="B39" s="284" t="str">
        <f>IF('N-DBE'!B39="","",'N-DBE'!B39)</f>
        <v/>
      </c>
      <c r="C39" s="907" t="str">
        <f>IF('N-DBE'!C39="","",'N-DBE'!C39)</f>
        <v/>
      </c>
      <c r="D39" s="907" t="str">
        <f>IF('N-DBE'!D39="","",'N-DBE'!D39)</f>
        <v/>
      </c>
      <c r="E39" s="907" t="str">
        <f>IF('N-DBE'!E39="","",'N-DBE'!E39)</f>
        <v/>
      </c>
      <c r="F39" s="284" t="str">
        <f>IF('N-DBE'!F39="","",'N-DBE'!F39)</f>
        <v/>
      </c>
      <c r="G39" s="284" t="str">
        <f>IF('N-DBE'!G39="","",'N-DBE'!G39)</f>
        <v/>
      </c>
      <c r="H39" s="222"/>
      <c r="I39" s="242"/>
      <c r="J39" s="809" t="str">
        <f>IF(OR(H39="_keine",H39=""),"",VLOOKUP(H39,'Tab org. Kompost_N-expert'!B:H,3,FALSE))</f>
        <v/>
      </c>
      <c r="K39" s="465" t="str">
        <f t="shared" si="0"/>
        <v/>
      </c>
      <c r="L39" s="222"/>
      <c r="M39" s="242"/>
      <c r="N39" s="913" t="str">
        <f>IF(OR(L39="_keine",L39=""),"",VLOOKUP(L39,'Tab org. Kompost_N-expert'!B:H,3,FALSE))</f>
        <v/>
      </c>
      <c r="O39" s="465" t="str">
        <f t="shared" si="1"/>
        <v/>
      </c>
      <c r="P39" s="222"/>
      <c r="Q39" s="242"/>
      <c r="R39" s="913" t="str">
        <f>IF(OR(P39="_keine",P39=""),"",VLOOKUP(P39,'Tab org. Kompost_N-expert'!B:H,3,FALSE))</f>
        <v/>
      </c>
      <c r="S39" s="465" t="str">
        <f t="shared" si="2"/>
        <v/>
      </c>
      <c r="T39" s="223"/>
      <c r="U39" s="242"/>
      <c r="V39" s="913" t="str">
        <f>IF(OR(T39="_keine",T39=""),"",VLOOKUP(T39,'Tab org. D_N-expert'!$B:$H,3,FALSE))</f>
        <v/>
      </c>
      <c r="W39" s="465" t="str">
        <f t="shared" si="3"/>
        <v/>
      </c>
      <c r="X39" s="223"/>
      <c r="Y39" s="242"/>
      <c r="Z39" s="913" t="str">
        <f>IF(OR(X39="_keine",X39=""),"",VLOOKUP(X39,'Tab org. D_N-expert'!$B:$H,3,FALSE))</f>
        <v/>
      </c>
      <c r="AA39" s="465" t="str">
        <f t="shared" si="4"/>
        <v/>
      </c>
      <c r="AB39" s="223"/>
      <c r="AC39" s="242"/>
      <c r="AD39" s="913" t="str">
        <f>IF(OR(AB39="_keine",AB39=""),"",VLOOKUP(AB39,'Tab org. D_N-expert'!$B:$H,3,FALSE))</f>
        <v/>
      </c>
      <c r="AE39" s="466" t="str">
        <f t="shared" si="5"/>
        <v/>
      </c>
      <c r="AF39" s="223"/>
      <c r="AG39" s="242"/>
      <c r="AH39" s="913" t="str">
        <f>IF(OR(AF39="_keine",AF39=""),"",VLOOKUP(AF39,'Tab org. D_N-expert'!$B:$H,3,FALSE))</f>
        <v/>
      </c>
      <c r="AI39" s="465" t="str">
        <f t="shared" si="6"/>
        <v/>
      </c>
      <c r="AJ39" s="247" t="str">
        <f t="shared" si="7"/>
        <v/>
      </c>
    </row>
    <row r="40" spans="1:36" s="145" customFormat="1" ht="15.75">
      <c r="A40" s="529" t="str">
        <f>IF('N-DBE'!A40="","",'N-DBE'!A40)</f>
        <v/>
      </c>
      <c r="B40" s="284" t="str">
        <f>IF('N-DBE'!B40="","",'N-DBE'!B40)</f>
        <v/>
      </c>
      <c r="C40" s="907" t="str">
        <f>IF('N-DBE'!C40="","",'N-DBE'!C40)</f>
        <v/>
      </c>
      <c r="D40" s="907" t="str">
        <f>IF('N-DBE'!D40="","",'N-DBE'!D40)</f>
        <v/>
      </c>
      <c r="E40" s="907" t="str">
        <f>IF('N-DBE'!E40="","",'N-DBE'!E40)</f>
        <v/>
      </c>
      <c r="F40" s="284" t="str">
        <f>IF('N-DBE'!F40="","",'N-DBE'!F40)</f>
        <v/>
      </c>
      <c r="G40" s="284" t="str">
        <f>IF('N-DBE'!G40="","",'N-DBE'!G40)</f>
        <v/>
      </c>
      <c r="H40" s="222"/>
      <c r="I40" s="242"/>
      <c r="J40" s="809" t="str">
        <f>IF(OR(H40="_keine",H40=""),"",VLOOKUP(H40,'Tab org. Kompost_N-expert'!B:H,3,FALSE))</f>
        <v/>
      </c>
      <c r="K40" s="465" t="str">
        <f t="shared" si="0"/>
        <v/>
      </c>
      <c r="L40" s="222"/>
      <c r="M40" s="242"/>
      <c r="N40" s="913" t="str">
        <f>IF(OR(L40="_keine",L40=""),"",VLOOKUP(L40,'Tab org. Kompost_N-expert'!B:H,3,FALSE))</f>
        <v/>
      </c>
      <c r="O40" s="465" t="str">
        <f t="shared" si="1"/>
        <v/>
      </c>
      <c r="P40" s="222"/>
      <c r="Q40" s="242"/>
      <c r="R40" s="913" t="str">
        <f>IF(OR(P40="_keine",P40=""),"",VLOOKUP(P40,'Tab org. Kompost_N-expert'!B:H,3,FALSE))</f>
        <v/>
      </c>
      <c r="S40" s="465" t="str">
        <f t="shared" si="2"/>
        <v/>
      </c>
      <c r="T40" s="223"/>
      <c r="U40" s="242"/>
      <c r="V40" s="913" t="str">
        <f>IF(OR(T40="_keine",T40=""),"",VLOOKUP(T40,'Tab org. D_N-expert'!$B:$H,3,FALSE))</f>
        <v/>
      </c>
      <c r="W40" s="465" t="str">
        <f t="shared" si="3"/>
        <v/>
      </c>
      <c r="X40" s="223"/>
      <c r="Y40" s="242"/>
      <c r="Z40" s="913" t="str">
        <f>IF(OR(X40="_keine",X40=""),"",VLOOKUP(X40,'Tab org. D_N-expert'!$B:$H,3,FALSE))</f>
        <v/>
      </c>
      <c r="AA40" s="465" t="str">
        <f t="shared" si="4"/>
        <v/>
      </c>
      <c r="AB40" s="223"/>
      <c r="AC40" s="242"/>
      <c r="AD40" s="913" t="str">
        <f>IF(OR(AB40="_keine",AB40=""),"",VLOOKUP(AB40,'Tab org. D_N-expert'!$B:$H,3,FALSE))</f>
        <v/>
      </c>
      <c r="AE40" s="466" t="str">
        <f t="shared" si="5"/>
        <v/>
      </c>
      <c r="AF40" s="223"/>
      <c r="AG40" s="242"/>
      <c r="AH40" s="913" t="str">
        <f>IF(OR(AF40="_keine",AF40=""),"",VLOOKUP(AF40,'Tab org. D_N-expert'!$B:$H,3,FALSE))</f>
        <v/>
      </c>
      <c r="AI40" s="465" t="str">
        <f t="shared" si="6"/>
        <v/>
      </c>
      <c r="AJ40" s="247" t="str">
        <f t="shared" si="7"/>
        <v/>
      </c>
    </row>
    <row r="41" spans="1:36" s="145" customFormat="1" ht="15.75">
      <c r="A41" s="529" t="str">
        <f>IF('N-DBE'!A41="","",'N-DBE'!A41)</f>
        <v/>
      </c>
      <c r="B41" s="284" t="str">
        <f>IF('N-DBE'!B41="","",'N-DBE'!B41)</f>
        <v/>
      </c>
      <c r="C41" s="907" t="str">
        <f>IF('N-DBE'!C41="","",'N-DBE'!C41)</f>
        <v/>
      </c>
      <c r="D41" s="907" t="str">
        <f>IF('N-DBE'!D41="","",'N-DBE'!D41)</f>
        <v/>
      </c>
      <c r="E41" s="907" t="str">
        <f>IF('N-DBE'!E41="","",'N-DBE'!E41)</f>
        <v/>
      </c>
      <c r="F41" s="284" t="str">
        <f>IF('N-DBE'!F41="","",'N-DBE'!F41)</f>
        <v/>
      </c>
      <c r="G41" s="284" t="str">
        <f>IF('N-DBE'!G41="","",'N-DBE'!G41)</f>
        <v/>
      </c>
      <c r="H41" s="222"/>
      <c r="I41" s="242"/>
      <c r="J41" s="809" t="str">
        <f>IF(OR(H41="_keine",H41=""),"",VLOOKUP(H41,'Tab org. Kompost_N-expert'!B:H,3,FALSE))</f>
        <v/>
      </c>
      <c r="K41" s="465" t="str">
        <f t="shared" si="0"/>
        <v/>
      </c>
      <c r="L41" s="222"/>
      <c r="M41" s="242"/>
      <c r="N41" s="913" t="str">
        <f>IF(OR(L41="_keine",L41=""),"",VLOOKUP(L41,'Tab org. Kompost_N-expert'!B:H,3,FALSE))</f>
        <v/>
      </c>
      <c r="O41" s="465" t="str">
        <f t="shared" si="1"/>
        <v/>
      </c>
      <c r="P41" s="222"/>
      <c r="Q41" s="242"/>
      <c r="R41" s="913" t="str">
        <f>IF(OR(P41="_keine",P41=""),"",VLOOKUP(P41,'Tab org. Kompost_N-expert'!B:H,3,FALSE))</f>
        <v/>
      </c>
      <c r="S41" s="465" t="str">
        <f t="shared" si="2"/>
        <v/>
      </c>
      <c r="T41" s="223"/>
      <c r="U41" s="242"/>
      <c r="V41" s="913" t="str">
        <f>IF(OR(T41="_keine",T41=""),"",VLOOKUP(T41,'Tab org. D_N-expert'!$B:$H,3,FALSE))</f>
        <v/>
      </c>
      <c r="W41" s="465" t="str">
        <f t="shared" si="3"/>
        <v/>
      </c>
      <c r="X41" s="223"/>
      <c r="Y41" s="242"/>
      <c r="Z41" s="913" t="str">
        <f>IF(OR(X41="_keine",X41=""),"",VLOOKUP(X41,'Tab org. D_N-expert'!$B:$H,3,FALSE))</f>
        <v/>
      </c>
      <c r="AA41" s="465" t="str">
        <f t="shared" si="4"/>
        <v/>
      </c>
      <c r="AB41" s="223"/>
      <c r="AC41" s="242"/>
      <c r="AD41" s="913" t="str">
        <f>IF(OR(AB41="_keine",AB41=""),"",VLOOKUP(AB41,'Tab org. D_N-expert'!$B:$H,3,FALSE))</f>
        <v/>
      </c>
      <c r="AE41" s="466" t="str">
        <f t="shared" si="5"/>
        <v/>
      </c>
      <c r="AF41" s="223"/>
      <c r="AG41" s="242"/>
      <c r="AH41" s="913" t="str">
        <f>IF(OR(AF41="_keine",AF41=""),"",VLOOKUP(AF41,'Tab org. D_N-expert'!$B:$H,3,FALSE))</f>
        <v/>
      </c>
      <c r="AI41" s="465" t="str">
        <f t="shared" si="6"/>
        <v/>
      </c>
      <c r="AJ41" s="247" t="str">
        <f t="shared" si="7"/>
        <v/>
      </c>
    </row>
    <row r="42" spans="1:36" s="145" customFormat="1" ht="15.75">
      <c r="A42" s="529" t="str">
        <f>IF('N-DBE'!A42="","",'N-DBE'!A42)</f>
        <v/>
      </c>
      <c r="B42" s="284" t="str">
        <f>IF('N-DBE'!B42="","",'N-DBE'!B42)</f>
        <v/>
      </c>
      <c r="C42" s="907" t="str">
        <f>IF('N-DBE'!C42="","",'N-DBE'!C42)</f>
        <v/>
      </c>
      <c r="D42" s="907" t="str">
        <f>IF('N-DBE'!D42="","",'N-DBE'!D42)</f>
        <v/>
      </c>
      <c r="E42" s="907" t="str">
        <f>IF('N-DBE'!E42="","",'N-DBE'!E42)</f>
        <v/>
      </c>
      <c r="F42" s="284" t="str">
        <f>IF('N-DBE'!F42="","",'N-DBE'!F42)</f>
        <v/>
      </c>
      <c r="G42" s="284" t="str">
        <f>IF('N-DBE'!G42="","",'N-DBE'!G42)</f>
        <v/>
      </c>
      <c r="H42" s="222"/>
      <c r="I42" s="242"/>
      <c r="J42" s="809" t="str">
        <f>IF(OR(H42="_keine",H42=""),"",VLOOKUP(H42,'Tab org. Kompost_N-expert'!B:H,3,FALSE))</f>
        <v/>
      </c>
      <c r="K42" s="465" t="str">
        <f t="shared" si="0"/>
        <v/>
      </c>
      <c r="L42" s="222"/>
      <c r="M42" s="242"/>
      <c r="N42" s="913" t="str">
        <f>IF(OR(L42="_keine",L42=""),"",VLOOKUP(L42,'Tab org. Kompost_N-expert'!B:H,3,FALSE))</f>
        <v/>
      </c>
      <c r="O42" s="465" t="str">
        <f t="shared" si="1"/>
        <v/>
      </c>
      <c r="P42" s="222"/>
      <c r="Q42" s="242"/>
      <c r="R42" s="913" t="str">
        <f>IF(OR(P42="_keine",P42=""),"",VLOOKUP(P42,'Tab org. Kompost_N-expert'!B:H,3,FALSE))</f>
        <v/>
      </c>
      <c r="S42" s="465" t="str">
        <f t="shared" si="2"/>
        <v/>
      </c>
      <c r="T42" s="223"/>
      <c r="U42" s="242"/>
      <c r="V42" s="913" t="str">
        <f>IF(OR(T42="_keine",T42=""),"",VLOOKUP(T42,'Tab org. D_N-expert'!$B:$H,3,FALSE))</f>
        <v/>
      </c>
      <c r="W42" s="465" t="str">
        <f t="shared" si="3"/>
        <v/>
      </c>
      <c r="X42" s="223"/>
      <c r="Y42" s="242"/>
      <c r="Z42" s="913" t="str">
        <f>IF(OR(X42="_keine",X42=""),"",VLOOKUP(X42,'Tab org. D_N-expert'!$B:$H,3,FALSE))</f>
        <v/>
      </c>
      <c r="AA42" s="465" t="str">
        <f t="shared" si="4"/>
        <v/>
      </c>
      <c r="AB42" s="223"/>
      <c r="AC42" s="242"/>
      <c r="AD42" s="913" t="str">
        <f>IF(OR(AB42="_keine",AB42=""),"",VLOOKUP(AB42,'Tab org. D_N-expert'!$B:$H,3,FALSE))</f>
        <v/>
      </c>
      <c r="AE42" s="466" t="str">
        <f t="shared" si="5"/>
        <v/>
      </c>
      <c r="AF42" s="223"/>
      <c r="AG42" s="242"/>
      <c r="AH42" s="913" t="str">
        <f>IF(OR(AF42="_keine",AF42=""),"",VLOOKUP(AF42,'Tab org. D_N-expert'!$B:$H,3,FALSE))</f>
        <v/>
      </c>
      <c r="AI42" s="465" t="str">
        <f t="shared" si="6"/>
        <v/>
      </c>
      <c r="AJ42" s="247" t="str">
        <f t="shared" si="7"/>
        <v/>
      </c>
    </row>
    <row r="43" spans="1:36" s="145" customFormat="1" ht="15.75">
      <c r="A43" s="529" t="str">
        <f>IF('N-DBE'!A43="","",'N-DBE'!A43)</f>
        <v/>
      </c>
      <c r="B43" s="284" t="str">
        <f>IF('N-DBE'!B43="","",'N-DBE'!B43)</f>
        <v/>
      </c>
      <c r="C43" s="907" t="str">
        <f>IF('N-DBE'!C43="","",'N-DBE'!C43)</f>
        <v/>
      </c>
      <c r="D43" s="907" t="str">
        <f>IF('N-DBE'!D43="","",'N-DBE'!D43)</f>
        <v/>
      </c>
      <c r="E43" s="907" t="str">
        <f>IF('N-DBE'!E43="","",'N-DBE'!E43)</f>
        <v/>
      </c>
      <c r="F43" s="284" t="str">
        <f>IF('N-DBE'!F43="","",'N-DBE'!F43)</f>
        <v/>
      </c>
      <c r="G43" s="284" t="str">
        <f>IF('N-DBE'!G43="","",'N-DBE'!G43)</f>
        <v/>
      </c>
      <c r="H43" s="222"/>
      <c r="I43" s="242"/>
      <c r="J43" s="809" t="str">
        <f>IF(OR(H43="_keine",H43=""),"",VLOOKUP(H43,'Tab org. Kompost_N-expert'!B:H,3,FALSE))</f>
        <v/>
      </c>
      <c r="K43" s="465" t="str">
        <f t="shared" si="0"/>
        <v/>
      </c>
      <c r="L43" s="222"/>
      <c r="M43" s="242"/>
      <c r="N43" s="913" t="str">
        <f>IF(OR(L43="_keine",L43=""),"",VLOOKUP(L43,'Tab org. Kompost_N-expert'!B:H,3,FALSE))</f>
        <v/>
      </c>
      <c r="O43" s="465" t="str">
        <f t="shared" si="1"/>
        <v/>
      </c>
      <c r="P43" s="222"/>
      <c r="Q43" s="242"/>
      <c r="R43" s="913" t="str">
        <f>IF(OR(P43="_keine",P43=""),"",VLOOKUP(P43,'Tab org. Kompost_N-expert'!B:H,3,FALSE))</f>
        <v/>
      </c>
      <c r="S43" s="465" t="str">
        <f t="shared" si="2"/>
        <v/>
      </c>
      <c r="T43" s="223"/>
      <c r="U43" s="242"/>
      <c r="V43" s="913" t="str">
        <f>IF(OR(T43="_keine",T43=""),"",VLOOKUP(T43,'Tab org. D_N-expert'!$B:$H,3,FALSE))</f>
        <v/>
      </c>
      <c r="W43" s="465" t="str">
        <f t="shared" si="3"/>
        <v/>
      </c>
      <c r="X43" s="223"/>
      <c r="Y43" s="242"/>
      <c r="Z43" s="913" t="str">
        <f>IF(OR(X43="_keine",X43=""),"",VLOOKUP(X43,'Tab org. D_N-expert'!$B:$H,3,FALSE))</f>
        <v/>
      </c>
      <c r="AA43" s="465" t="str">
        <f t="shared" si="4"/>
        <v/>
      </c>
      <c r="AB43" s="223"/>
      <c r="AC43" s="242"/>
      <c r="AD43" s="913" t="str">
        <f>IF(OR(AB43="_keine",AB43=""),"",VLOOKUP(AB43,'Tab org. D_N-expert'!$B:$H,3,FALSE))</f>
        <v/>
      </c>
      <c r="AE43" s="466" t="str">
        <f t="shared" si="5"/>
        <v/>
      </c>
      <c r="AF43" s="223"/>
      <c r="AG43" s="242"/>
      <c r="AH43" s="913" t="str">
        <f>IF(OR(AF43="_keine",AF43=""),"",VLOOKUP(AF43,'Tab org. D_N-expert'!$B:$H,3,FALSE))</f>
        <v/>
      </c>
      <c r="AI43" s="465" t="str">
        <f t="shared" si="6"/>
        <v/>
      </c>
      <c r="AJ43" s="247" t="str">
        <f t="shared" si="7"/>
        <v/>
      </c>
    </row>
    <row r="44" spans="1:36" s="145" customFormat="1" ht="15.75">
      <c r="A44" s="529" t="str">
        <f>IF('N-DBE'!A44="","",'N-DBE'!A44)</f>
        <v/>
      </c>
      <c r="B44" s="284" t="str">
        <f>IF('N-DBE'!B44="","",'N-DBE'!B44)</f>
        <v/>
      </c>
      <c r="C44" s="907" t="str">
        <f>IF('N-DBE'!C44="","",'N-DBE'!C44)</f>
        <v/>
      </c>
      <c r="D44" s="907" t="str">
        <f>IF('N-DBE'!D44="","",'N-DBE'!D44)</f>
        <v/>
      </c>
      <c r="E44" s="907" t="str">
        <f>IF('N-DBE'!E44="","",'N-DBE'!E44)</f>
        <v/>
      </c>
      <c r="F44" s="284" t="str">
        <f>IF('N-DBE'!F44="","",'N-DBE'!F44)</f>
        <v/>
      </c>
      <c r="G44" s="284" t="str">
        <f>IF('N-DBE'!G44="","",'N-DBE'!G44)</f>
        <v/>
      </c>
      <c r="H44" s="222"/>
      <c r="I44" s="242"/>
      <c r="J44" s="809" t="str">
        <f>IF(OR(H44="_keine",H44=""),"",VLOOKUP(H44,'Tab org. Kompost_N-expert'!B:H,3,FALSE))</f>
        <v/>
      </c>
      <c r="K44" s="465" t="str">
        <f t="shared" si="0"/>
        <v/>
      </c>
      <c r="L44" s="222"/>
      <c r="M44" s="242"/>
      <c r="N44" s="913" t="str">
        <f>IF(OR(L44="_keine",L44=""),"",VLOOKUP(L44,'Tab org. Kompost_N-expert'!B:H,3,FALSE))</f>
        <v/>
      </c>
      <c r="O44" s="465" t="str">
        <f t="shared" si="1"/>
        <v/>
      </c>
      <c r="P44" s="222"/>
      <c r="Q44" s="242"/>
      <c r="R44" s="913" t="str">
        <f>IF(OR(P44="_keine",P44=""),"",VLOOKUP(P44,'Tab org. Kompost_N-expert'!B:H,3,FALSE))</f>
        <v/>
      </c>
      <c r="S44" s="465" t="str">
        <f t="shared" si="2"/>
        <v/>
      </c>
      <c r="T44" s="223"/>
      <c r="U44" s="242"/>
      <c r="V44" s="913" t="str">
        <f>IF(OR(T44="_keine",T44=""),"",VLOOKUP(T44,'Tab org. D_N-expert'!$B:$H,3,FALSE))</f>
        <v/>
      </c>
      <c r="W44" s="465" t="str">
        <f t="shared" si="3"/>
        <v/>
      </c>
      <c r="X44" s="223"/>
      <c r="Y44" s="242"/>
      <c r="Z44" s="913" t="str">
        <f>IF(OR(X44="_keine",X44=""),"",VLOOKUP(X44,'Tab org. D_N-expert'!$B:$H,3,FALSE))</f>
        <v/>
      </c>
      <c r="AA44" s="465" t="str">
        <f t="shared" si="4"/>
        <v/>
      </c>
      <c r="AB44" s="223"/>
      <c r="AC44" s="242"/>
      <c r="AD44" s="913" t="str">
        <f>IF(OR(AB44="_keine",AB44=""),"",VLOOKUP(AB44,'Tab org. D_N-expert'!$B:$H,3,FALSE))</f>
        <v/>
      </c>
      <c r="AE44" s="466" t="str">
        <f t="shared" si="5"/>
        <v/>
      </c>
      <c r="AF44" s="223"/>
      <c r="AG44" s="242"/>
      <c r="AH44" s="913" t="str">
        <f>IF(OR(AF44="_keine",AF44=""),"",VLOOKUP(AF44,'Tab org. D_N-expert'!$B:$H,3,FALSE))</f>
        <v/>
      </c>
      <c r="AI44" s="465" t="str">
        <f t="shared" si="6"/>
        <v/>
      </c>
      <c r="AJ44" s="247" t="str">
        <f t="shared" si="7"/>
        <v/>
      </c>
    </row>
    <row r="45" spans="1:36" s="145" customFormat="1" ht="15.75">
      <c r="A45" s="529" t="str">
        <f>IF('N-DBE'!A45="","",'N-DBE'!A45)</f>
        <v/>
      </c>
      <c r="B45" s="284" t="str">
        <f>IF('N-DBE'!B45="","",'N-DBE'!B45)</f>
        <v/>
      </c>
      <c r="C45" s="907" t="str">
        <f>IF('N-DBE'!C45="","",'N-DBE'!C45)</f>
        <v/>
      </c>
      <c r="D45" s="907" t="str">
        <f>IF('N-DBE'!D45="","",'N-DBE'!D45)</f>
        <v/>
      </c>
      <c r="E45" s="907" t="str">
        <f>IF('N-DBE'!E45="","",'N-DBE'!E45)</f>
        <v/>
      </c>
      <c r="F45" s="284" t="str">
        <f>IF('N-DBE'!F45="","",'N-DBE'!F45)</f>
        <v/>
      </c>
      <c r="G45" s="284" t="str">
        <f>IF('N-DBE'!G45="","",'N-DBE'!G45)</f>
        <v/>
      </c>
      <c r="H45" s="222"/>
      <c r="I45" s="242"/>
      <c r="J45" s="809" t="str">
        <f>IF(OR(H45="_keine",H45=""),"",VLOOKUP(H45,'Tab org. Kompost_N-expert'!B:H,3,FALSE))</f>
        <v/>
      </c>
      <c r="K45" s="465" t="str">
        <f t="shared" si="0"/>
        <v/>
      </c>
      <c r="L45" s="222"/>
      <c r="M45" s="242"/>
      <c r="N45" s="913" t="str">
        <f>IF(OR(L45="_keine",L45=""),"",VLOOKUP(L45,'Tab org. Kompost_N-expert'!B:H,3,FALSE))</f>
        <v/>
      </c>
      <c r="O45" s="465" t="str">
        <f t="shared" si="1"/>
        <v/>
      </c>
      <c r="P45" s="222"/>
      <c r="Q45" s="242"/>
      <c r="R45" s="913" t="str">
        <f>IF(OR(P45="_keine",P45=""),"",VLOOKUP(P45,'Tab org. Kompost_N-expert'!B:H,3,FALSE))</f>
        <v/>
      </c>
      <c r="S45" s="465" t="str">
        <f t="shared" si="2"/>
        <v/>
      </c>
      <c r="T45" s="223"/>
      <c r="U45" s="242"/>
      <c r="V45" s="913" t="str">
        <f>IF(OR(T45="_keine",T45=""),"",VLOOKUP(T45,'Tab org. D_N-expert'!$B:$H,3,FALSE))</f>
        <v/>
      </c>
      <c r="W45" s="465" t="str">
        <f t="shared" si="3"/>
        <v/>
      </c>
      <c r="X45" s="223"/>
      <c r="Y45" s="242"/>
      <c r="Z45" s="913" t="str">
        <f>IF(OR(X45="_keine",X45=""),"",VLOOKUP(X45,'Tab org. D_N-expert'!$B:$H,3,FALSE))</f>
        <v/>
      </c>
      <c r="AA45" s="465" t="str">
        <f t="shared" si="4"/>
        <v/>
      </c>
      <c r="AB45" s="223"/>
      <c r="AC45" s="242"/>
      <c r="AD45" s="913" t="str">
        <f>IF(OR(AB45="_keine",AB45=""),"",VLOOKUP(AB45,'Tab org. D_N-expert'!$B:$H,3,FALSE))</f>
        <v/>
      </c>
      <c r="AE45" s="466" t="str">
        <f t="shared" si="5"/>
        <v/>
      </c>
      <c r="AF45" s="223"/>
      <c r="AG45" s="242"/>
      <c r="AH45" s="913" t="str">
        <f>IF(OR(AF45="_keine",AF45=""),"",VLOOKUP(AF45,'Tab org. D_N-expert'!$B:$H,3,FALSE))</f>
        <v/>
      </c>
      <c r="AI45" s="465" t="str">
        <f t="shared" si="6"/>
        <v/>
      </c>
      <c r="AJ45" s="247" t="str">
        <f t="shared" si="7"/>
        <v/>
      </c>
    </row>
    <row r="46" spans="1:36" s="145" customFormat="1" ht="15.75">
      <c r="A46" s="529" t="str">
        <f>IF('N-DBE'!A46="","",'N-DBE'!A46)</f>
        <v/>
      </c>
      <c r="B46" s="284" t="str">
        <f>IF('N-DBE'!B46="","",'N-DBE'!B46)</f>
        <v/>
      </c>
      <c r="C46" s="907" t="str">
        <f>IF('N-DBE'!C46="","",'N-DBE'!C46)</f>
        <v/>
      </c>
      <c r="D46" s="907" t="str">
        <f>IF('N-DBE'!D46="","",'N-DBE'!D46)</f>
        <v/>
      </c>
      <c r="E46" s="907" t="str">
        <f>IF('N-DBE'!E46="","",'N-DBE'!E46)</f>
        <v/>
      </c>
      <c r="F46" s="284" t="str">
        <f>IF('N-DBE'!F46="","",'N-DBE'!F46)</f>
        <v/>
      </c>
      <c r="G46" s="284" t="str">
        <f>IF('N-DBE'!G46="","",'N-DBE'!G46)</f>
        <v/>
      </c>
      <c r="H46" s="222"/>
      <c r="I46" s="242"/>
      <c r="J46" s="809" t="str">
        <f>IF(OR(H46="_keine",H46=""),"",VLOOKUP(H46,'Tab org. Kompost_N-expert'!B:H,3,FALSE))</f>
        <v/>
      </c>
      <c r="K46" s="465" t="str">
        <f t="shared" si="0"/>
        <v/>
      </c>
      <c r="L46" s="222"/>
      <c r="M46" s="242"/>
      <c r="N46" s="913" t="str">
        <f>IF(OR(L46="_keine",L46=""),"",VLOOKUP(L46,'Tab org. Kompost_N-expert'!B:H,3,FALSE))</f>
        <v/>
      </c>
      <c r="O46" s="465" t="str">
        <f t="shared" si="1"/>
        <v/>
      </c>
      <c r="P46" s="222"/>
      <c r="Q46" s="242"/>
      <c r="R46" s="913" t="str">
        <f>IF(OR(P46="_keine",P46=""),"",VLOOKUP(P46,'Tab org. Kompost_N-expert'!B:H,3,FALSE))</f>
        <v/>
      </c>
      <c r="S46" s="465" t="str">
        <f t="shared" si="2"/>
        <v/>
      </c>
      <c r="T46" s="223"/>
      <c r="U46" s="242"/>
      <c r="V46" s="913" t="str">
        <f>IF(OR(T46="_keine",T46=""),"",VLOOKUP(T46,'Tab org. D_N-expert'!$B:$H,3,FALSE))</f>
        <v/>
      </c>
      <c r="W46" s="465" t="str">
        <f t="shared" si="3"/>
        <v/>
      </c>
      <c r="X46" s="223"/>
      <c r="Y46" s="242"/>
      <c r="Z46" s="913" t="str">
        <f>IF(OR(X46="_keine",X46=""),"",VLOOKUP(X46,'Tab org. D_N-expert'!$B:$H,3,FALSE))</f>
        <v/>
      </c>
      <c r="AA46" s="465" t="str">
        <f t="shared" si="4"/>
        <v/>
      </c>
      <c r="AB46" s="223"/>
      <c r="AC46" s="242"/>
      <c r="AD46" s="913" t="str">
        <f>IF(OR(AB46="_keine",AB46=""),"",VLOOKUP(AB46,'Tab org. D_N-expert'!$B:$H,3,FALSE))</f>
        <v/>
      </c>
      <c r="AE46" s="466" t="str">
        <f t="shared" si="5"/>
        <v/>
      </c>
      <c r="AF46" s="223"/>
      <c r="AG46" s="242"/>
      <c r="AH46" s="913" t="str">
        <f>IF(OR(AF46="_keine",AF46=""),"",VLOOKUP(AF46,'Tab org. D_N-expert'!$B:$H,3,FALSE))</f>
        <v/>
      </c>
      <c r="AI46" s="465" t="str">
        <f t="shared" si="6"/>
        <v/>
      </c>
      <c r="AJ46" s="247" t="str">
        <f t="shared" si="7"/>
        <v/>
      </c>
    </row>
    <row r="47" spans="1:36" s="145" customFormat="1" ht="15.75">
      <c r="A47" s="529" t="str">
        <f>IF('N-DBE'!A47="","",'N-DBE'!A47)</f>
        <v/>
      </c>
      <c r="B47" s="284" t="str">
        <f>IF('N-DBE'!B47="","",'N-DBE'!B47)</f>
        <v/>
      </c>
      <c r="C47" s="907" t="str">
        <f>IF('N-DBE'!C47="","",'N-DBE'!C47)</f>
        <v/>
      </c>
      <c r="D47" s="907" t="str">
        <f>IF('N-DBE'!D47="","",'N-DBE'!D47)</f>
        <v/>
      </c>
      <c r="E47" s="907" t="str">
        <f>IF('N-DBE'!E47="","",'N-DBE'!E47)</f>
        <v/>
      </c>
      <c r="F47" s="284" t="str">
        <f>IF('N-DBE'!F47="","",'N-DBE'!F47)</f>
        <v/>
      </c>
      <c r="G47" s="284" t="str">
        <f>IF('N-DBE'!G47="","",'N-DBE'!G47)</f>
        <v/>
      </c>
      <c r="H47" s="222"/>
      <c r="I47" s="242"/>
      <c r="J47" s="809" t="str">
        <f>IF(OR(H47="_keine",H47=""),"",VLOOKUP(H47,'Tab org. Kompost_N-expert'!B:H,3,FALSE))</f>
        <v/>
      </c>
      <c r="K47" s="465" t="str">
        <f t="shared" ref="K47" si="8">IF(OR(H47="",H47="_keine"),"",(-I47*J47*4/100))</f>
        <v/>
      </c>
      <c r="L47" s="222"/>
      <c r="M47" s="242"/>
      <c r="N47" s="913" t="str">
        <f>IF(OR(L47="_keine",L47=""),"",VLOOKUP(L47,'Tab org. Kompost_N-expert'!B:H,3,FALSE))</f>
        <v/>
      </c>
      <c r="O47" s="465" t="str">
        <f t="shared" ref="O47" si="9">IF(OR(L47="",L47="_keine"),"",(-M47*N47*3/100))</f>
        <v/>
      </c>
      <c r="P47" s="222"/>
      <c r="Q47" s="242"/>
      <c r="R47" s="913" t="str">
        <f>IF(OR(P47="_keine",P47=""),"",VLOOKUP(P47,'Tab org. Kompost_N-expert'!B:H,3,FALSE))</f>
        <v/>
      </c>
      <c r="S47" s="465" t="str">
        <f t="shared" ref="S47" si="10">IF(OR(P47="",P47="_keine"),"",(-Q47*R47*3/100))</f>
        <v/>
      </c>
      <c r="T47" s="223"/>
      <c r="U47" s="242"/>
      <c r="V47" s="913" t="str">
        <f>IF(OR(T47="_keine",T47=""),"",VLOOKUP(T47,'Tab org. D_N-expert'!$B:$H,3,FALSE))</f>
        <v/>
      </c>
      <c r="W47" s="465" t="str">
        <f t="shared" ref="W47" si="11">IF(OR(T47="",T47="_keine"),"",(-V47*U47*10/100))</f>
        <v/>
      </c>
      <c r="X47" s="223"/>
      <c r="Y47" s="242"/>
      <c r="Z47" s="913" t="str">
        <f>IF(OR(X47="_keine",X47=""),"",VLOOKUP(X47,'Tab org. D_N-expert'!$B:$H,3,FALSE))</f>
        <v/>
      </c>
      <c r="AA47" s="465" t="str">
        <f t="shared" ref="AA47" si="12">IF(OR(X47="",X47="_keine"),"",(-Z47*Y47*10/100))</f>
        <v/>
      </c>
      <c r="AB47" s="223"/>
      <c r="AC47" s="242"/>
      <c r="AD47" s="913" t="str">
        <f>IF(OR(AB47="_keine",AB47=""),"",VLOOKUP(AB47,'Tab org. D_N-expert'!$B:$H,3,FALSE))</f>
        <v/>
      </c>
      <c r="AE47" s="466" t="str">
        <f t="shared" ref="AE47" si="13">IF(OR(AB47="",AB47="_keine"),"",(-AD47*AC47*10/100))</f>
        <v/>
      </c>
      <c r="AF47" s="223"/>
      <c r="AG47" s="242"/>
      <c r="AH47" s="913" t="str">
        <f>IF(OR(AF47="_keine",AF47=""),"",VLOOKUP(AF47,'Tab org. D_N-expert'!$B:$H,3,FALSE))</f>
        <v/>
      </c>
      <c r="AI47" s="465" t="str">
        <f t="shared" ref="AI47" si="14">IF(OR(AF47="",AF47="_keine"),"",(-AH47*AG47*10/100))</f>
        <v/>
      </c>
      <c r="AJ47" s="247" t="str">
        <f t="shared" ref="AJ47" si="15">IF(AND(K47="",O47="",S47="",W47="",AA47="",AE47="",AI47=""),"",SUM(K47,O47,S47,W47,AA47,AE47,AI47))</f>
        <v/>
      </c>
    </row>
    <row r="48" spans="1:36" s="145" customFormat="1" ht="15.75">
      <c r="A48" s="529" t="str">
        <f>IF('N-DBE'!A48="","",'N-DBE'!A48)</f>
        <v/>
      </c>
      <c r="B48" s="284" t="str">
        <f>IF('N-DBE'!B48="","",'N-DBE'!B48)</f>
        <v/>
      </c>
      <c r="C48" s="907" t="str">
        <f>IF('N-DBE'!C48="","",'N-DBE'!C48)</f>
        <v/>
      </c>
      <c r="D48" s="907" t="str">
        <f>IF('N-DBE'!D48="","",'N-DBE'!D48)</f>
        <v/>
      </c>
      <c r="E48" s="907" t="str">
        <f>IF('N-DBE'!E48="","",'N-DBE'!E48)</f>
        <v/>
      </c>
      <c r="F48" s="284" t="str">
        <f>IF('N-DBE'!F48="","",'N-DBE'!F48)</f>
        <v/>
      </c>
      <c r="G48" s="284" t="str">
        <f>IF('N-DBE'!G48="","",'N-DBE'!G48)</f>
        <v/>
      </c>
      <c r="H48" s="222"/>
      <c r="I48" s="242"/>
      <c r="J48" s="809" t="str">
        <f>IF(OR(H48="_keine",H48=""),"",VLOOKUP(H48,'Tab org. Kompost_N-expert'!B:H,3,FALSE))</f>
        <v/>
      </c>
      <c r="K48" s="465" t="str">
        <f t="shared" ref="K48:K111" si="16">IF(OR(H48="",H48="_keine"),"",(-I48*J48*4/100))</f>
        <v/>
      </c>
      <c r="L48" s="222"/>
      <c r="M48" s="242"/>
      <c r="N48" s="913" t="str">
        <f>IF(OR(L48="_keine",L48=""),"",VLOOKUP(L48,'Tab org. Kompost_N-expert'!B:H,3,FALSE))</f>
        <v/>
      </c>
      <c r="O48" s="465" t="str">
        <f t="shared" ref="O48:O111" si="17">IF(OR(L48="",L48="_keine"),"",(-M48*N48*3/100))</f>
        <v/>
      </c>
      <c r="P48" s="222"/>
      <c r="Q48" s="242"/>
      <c r="R48" s="913" t="str">
        <f>IF(OR(P48="_keine",P48=""),"",VLOOKUP(P48,'Tab org. Kompost_N-expert'!B:H,3,FALSE))</f>
        <v/>
      </c>
      <c r="S48" s="465" t="str">
        <f t="shared" ref="S48:S111" si="18">IF(OR(P48="",P48="_keine"),"",(-Q48*R48*3/100))</f>
        <v/>
      </c>
      <c r="T48" s="223"/>
      <c r="U48" s="242"/>
      <c r="V48" s="913" t="str">
        <f>IF(OR(T48="_keine",T48=""),"",VLOOKUP(T48,'Tab org. D_N-expert'!$B:$H,3,FALSE))</f>
        <v/>
      </c>
      <c r="W48" s="465" t="str">
        <f t="shared" ref="W48:W111" si="19">IF(OR(T48="",T48="_keine"),"",(-V48*U48*10/100))</f>
        <v/>
      </c>
      <c r="X48" s="223"/>
      <c r="Y48" s="242"/>
      <c r="Z48" s="913" t="str">
        <f>IF(OR(X48="_keine",X48=""),"",VLOOKUP(X48,'Tab org. D_N-expert'!$B:$H,3,FALSE))</f>
        <v/>
      </c>
      <c r="AA48" s="465" t="str">
        <f t="shared" ref="AA48:AA111" si="20">IF(OR(X48="",X48="_keine"),"",(-Z48*Y48*10/100))</f>
        <v/>
      </c>
      <c r="AB48" s="223"/>
      <c r="AC48" s="242"/>
      <c r="AD48" s="913" t="str">
        <f>IF(OR(AB48="_keine",AB48=""),"",VLOOKUP(AB48,'Tab org. D_N-expert'!$B:$H,3,FALSE))</f>
        <v/>
      </c>
      <c r="AE48" s="466" t="str">
        <f t="shared" ref="AE48:AE111" si="21">IF(OR(AB48="",AB48="_keine"),"",(-AD48*AC48*10/100))</f>
        <v/>
      </c>
      <c r="AF48" s="223"/>
      <c r="AG48" s="242"/>
      <c r="AH48" s="913" t="str">
        <f>IF(OR(AF48="_keine",AF48=""),"",VLOOKUP(AF48,'Tab org. D_N-expert'!$B:$H,3,FALSE))</f>
        <v/>
      </c>
      <c r="AI48" s="465" t="str">
        <f t="shared" ref="AI48:AI111" si="22">IF(OR(AF48="",AF48="_keine"),"",(-AH48*AG48*10/100))</f>
        <v/>
      </c>
      <c r="AJ48" s="247" t="str">
        <f t="shared" ref="AJ48:AJ111" si="23">IF(AND(K48="",O48="",S48="",W48="",AA48="",AE48="",AI48=""),"",SUM(K48,O48,S48,W48,AA48,AE48,AI48))</f>
        <v/>
      </c>
    </row>
    <row r="49" spans="1:36" s="145" customFormat="1" ht="15.75">
      <c r="A49" s="529" t="str">
        <f>IF('N-DBE'!A49="","",'N-DBE'!A49)</f>
        <v/>
      </c>
      <c r="B49" s="284" t="str">
        <f>IF('N-DBE'!B49="","",'N-DBE'!B49)</f>
        <v/>
      </c>
      <c r="C49" s="907" t="str">
        <f>IF('N-DBE'!C49="","",'N-DBE'!C49)</f>
        <v/>
      </c>
      <c r="D49" s="907" t="str">
        <f>IF('N-DBE'!D49="","",'N-DBE'!D49)</f>
        <v/>
      </c>
      <c r="E49" s="907" t="str">
        <f>IF('N-DBE'!E49="","",'N-DBE'!E49)</f>
        <v/>
      </c>
      <c r="F49" s="284" t="str">
        <f>IF('N-DBE'!F49="","",'N-DBE'!F49)</f>
        <v/>
      </c>
      <c r="G49" s="284" t="str">
        <f>IF('N-DBE'!G49="","",'N-DBE'!G49)</f>
        <v/>
      </c>
      <c r="H49" s="222"/>
      <c r="I49" s="242"/>
      <c r="J49" s="809" t="str">
        <f>IF(OR(H49="_keine",H49=""),"",VLOOKUP(H49,'Tab org. Kompost_N-expert'!B:H,3,FALSE))</f>
        <v/>
      </c>
      <c r="K49" s="465" t="str">
        <f t="shared" si="16"/>
        <v/>
      </c>
      <c r="L49" s="222"/>
      <c r="M49" s="242"/>
      <c r="N49" s="913" t="str">
        <f>IF(OR(L49="_keine",L49=""),"",VLOOKUP(L49,'Tab org. Kompost_N-expert'!B:H,3,FALSE))</f>
        <v/>
      </c>
      <c r="O49" s="465" t="str">
        <f t="shared" si="17"/>
        <v/>
      </c>
      <c r="P49" s="222"/>
      <c r="Q49" s="242"/>
      <c r="R49" s="913" t="str">
        <f>IF(OR(P49="_keine",P49=""),"",VLOOKUP(P49,'Tab org. Kompost_N-expert'!B:H,3,FALSE))</f>
        <v/>
      </c>
      <c r="S49" s="465" t="str">
        <f t="shared" si="18"/>
        <v/>
      </c>
      <c r="T49" s="223"/>
      <c r="U49" s="242"/>
      <c r="V49" s="913" t="str">
        <f>IF(OR(T49="_keine",T49=""),"",VLOOKUP(T49,'Tab org. D_N-expert'!$B:$H,3,FALSE))</f>
        <v/>
      </c>
      <c r="W49" s="465" t="str">
        <f t="shared" si="19"/>
        <v/>
      </c>
      <c r="X49" s="223"/>
      <c r="Y49" s="242"/>
      <c r="Z49" s="913" t="str">
        <f>IF(OR(X49="_keine",X49=""),"",VLOOKUP(X49,'Tab org. D_N-expert'!$B:$H,3,FALSE))</f>
        <v/>
      </c>
      <c r="AA49" s="465" t="str">
        <f t="shared" si="20"/>
        <v/>
      </c>
      <c r="AB49" s="223"/>
      <c r="AC49" s="242"/>
      <c r="AD49" s="913" t="str">
        <f>IF(OR(AB49="_keine",AB49=""),"",VLOOKUP(AB49,'Tab org. D_N-expert'!$B:$H,3,FALSE))</f>
        <v/>
      </c>
      <c r="AE49" s="466" t="str">
        <f t="shared" si="21"/>
        <v/>
      </c>
      <c r="AF49" s="223"/>
      <c r="AG49" s="242"/>
      <c r="AH49" s="913" t="str">
        <f>IF(OR(AF49="_keine",AF49=""),"",VLOOKUP(AF49,'Tab org. D_N-expert'!$B:$H,3,FALSE))</f>
        <v/>
      </c>
      <c r="AI49" s="465" t="str">
        <f t="shared" si="22"/>
        <v/>
      </c>
      <c r="AJ49" s="247" t="str">
        <f t="shared" si="23"/>
        <v/>
      </c>
    </row>
    <row r="50" spans="1:36" s="145" customFormat="1" ht="15.75">
      <c r="A50" s="529" t="str">
        <f>IF('N-DBE'!A50="","",'N-DBE'!A50)</f>
        <v/>
      </c>
      <c r="B50" s="284" t="str">
        <f>IF('N-DBE'!B50="","",'N-DBE'!B50)</f>
        <v/>
      </c>
      <c r="C50" s="907" t="str">
        <f>IF('N-DBE'!C50="","",'N-DBE'!C50)</f>
        <v/>
      </c>
      <c r="D50" s="907" t="str">
        <f>IF('N-DBE'!D50="","",'N-DBE'!D50)</f>
        <v/>
      </c>
      <c r="E50" s="907" t="str">
        <f>IF('N-DBE'!E50="","",'N-DBE'!E50)</f>
        <v/>
      </c>
      <c r="F50" s="284" t="str">
        <f>IF('N-DBE'!F50="","",'N-DBE'!F50)</f>
        <v/>
      </c>
      <c r="G50" s="284" t="str">
        <f>IF('N-DBE'!G50="","",'N-DBE'!G50)</f>
        <v/>
      </c>
      <c r="H50" s="222"/>
      <c r="I50" s="242"/>
      <c r="J50" s="809" t="str">
        <f>IF(OR(H50="_keine",H50=""),"",VLOOKUP(H50,'Tab org. Kompost_N-expert'!B:H,3,FALSE))</f>
        <v/>
      </c>
      <c r="K50" s="465" t="str">
        <f t="shared" si="16"/>
        <v/>
      </c>
      <c r="L50" s="222"/>
      <c r="M50" s="242"/>
      <c r="N50" s="913" t="str">
        <f>IF(OR(L50="_keine",L50=""),"",VLOOKUP(L50,'Tab org. Kompost_N-expert'!B:H,3,FALSE))</f>
        <v/>
      </c>
      <c r="O50" s="465" t="str">
        <f t="shared" si="17"/>
        <v/>
      </c>
      <c r="P50" s="222"/>
      <c r="Q50" s="242"/>
      <c r="R50" s="913" t="str">
        <f>IF(OR(P50="_keine",P50=""),"",VLOOKUP(P50,'Tab org. Kompost_N-expert'!B:H,3,FALSE))</f>
        <v/>
      </c>
      <c r="S50" s="465" t="str">
        <f t="shared" si="18"/>
        <v/>
      </c>
      <c r="T50" s="223"/>
      <c r="U50" s="242"/>
      <c r="V50" s="913" t="str">
        <f>IF(OR(T50="_keine",T50=""),"",VLOOKUP(T50,'Tab org. D_N-expert'!$B:$H,3,FALSE))</f>
        <v/>
      </c>
      <c r="W50" s="465" t="str">
        <f t="shared" si="19"/>
        <v/>
      </c>
      <c r="X50" s="223"/>
      <c r="Y50" s="242"/>
      <c r="Z50" s="913" t="str">
        <f>IF(OR(X50="_keine",X50=""),"",VLOOKUP(X50,'Tab org. D_N-expert'!$B:$H,3,FALSE))</f>
        <v/>
      </c>
      <c r="AA50" s="465" t="str">
        <f t="shared" si="20"/>
        <v/>
      </c>
      <c r="AB50" s="223"/>
      <c r="AC50" s="242"/>
      <c r="AD50" s="913" t="str">
        <f>IF(OR(AB50="_keine",AB50=""),"",VLOOKUP(AB50,'Tab org. D_N-expert'!$B:$H,3,FALSE))</f>
        <v/>
      </c>
      <c r="AE50" s="466" t="str">
        <f t="shared" si="21"/>
        <v/>
      </c>
      <c r="AF50" s="223"/>
      <c r="AG50" s="242"/>
      <c r="AH50" s="913" t="str">
        <f>IF(OR(AF50="_keine",AF50=""),"",VLOOKUP(AF50,'Tab org. D_N-expert'!$B:$H,3,FALSE))</f>
        <v/>
      </c>
      <c r="AI50" s="465" t="str">
        <f t="shared" si="22"/>
        <v/>
      </c>
      <c r="AJ50" s="247" t="str">
        <f t="shared" si="23"/>
        <v/>
      </c>
    </row>
    <row r="51" spans="1:36" s="145" customFormat="1" ht="15.75">
      <c r="A51" s="529" t="str">
        <f>IF('N-DBE'!A51="","",'N-DBE'!A51)</f>
        <v/>
      </c>
      <c r="B51" s="284" t="str">
        <f>IF('N-DBE'!B51="","",'N-DBE'!B51)</f>
        <v/>
      </c>
      <c r="C51" s="907" t="str">
        <f>IF('N-DBE'!C51="","",'N-DBE'!C51)</f>
        <v/>
      </c>
      <c r="D51" s="907" t="str">
        <f>IF('N-DBE'!D51="","",'N-DBE'!D51)</f>
        <v/>
      </c>
      <c r="E51" s="907" t="str">
        <f>IF('N-DBE'!E51="","",'N-DBE'!E51)</f>
        <v/>
      </c>
      <c r="F51" s="284" t="str">
        <f>IF('N-DBE'!F51="","",'N-DBE'!F51)</f>
        <v/>
      </c>
      <c r="G51" s="284" t="str">
        <f>IF('N-DBE'!G51="","",'N-DBE'!G51)</f>
        <v/>
      </c>
      <c r="H51" s="222"/>
      <c r="I51" s="242"/>
      <c r="J51" s="809" t="str">
        <f>IF(OR(H51="_keine",H51=""),"",VLOOKUP(H51,'Tab org. Kompost_N-expert'!B:H,3,FALSE))</f>
        <v/>
      </c>
      <c r="K51" s="465" t="str">
        <f t="shared" si="16"/>
        <v/>
      </c>
      <c r="L51" s="222"/>
      <c r="M51" s="242"/>
      <c r="N51" s="913" t="str">
        <f>IF(OR(L51="_keine",L51=""),"",VLOOKUP(L51,'Tab org. Kompost_N-expert'!B:H,3,FALSE))</f>
        <v/>
      </c>
      <c r="O51" s="465" t="str">
        <f t="shared" si="17"/>
        <v/>
      </c>
      <c r="P51" s="222"/>
      <c r="Q51" s="242"/>
      <c r="R51" s="913" t="str">
        <f>IF(OR(P51="_keine",P51=""),"",VLOOKUP(P51,'Tab org. Kompost_N-expert'!B:H,3,FALSE))</f>
        <v/>
      </c>
      <c r="S51" s="465" t="str">
        <f t="shared" si="18"/>
        <v/>
      </c>
      <c r="T51" s="223"/>
      <c r="U51" s="242"/>
      <c r="V51" s="913" t="str">
        <f>IF(OR(T51="_keine",T51=""),"",VLOOKUP(T51,'Tab org. D_N-expert'!$B:$H,3,FALSE))</f>
        <v/>
      </c>
      <c r="W51" s="465" t="str">
        <f t="shared" si="19"/>
        <v/>
      </c>
      <c r="X51" s="223"/>
      <c r="Y51" s="242"/>
      <c r="Z51" s="913" t="str">
        <f>IF(OR(X51="_keine",X51=""),"",VLOOKUP(X51,'Tab org. D_N-expert'!$B:$H,3,FALSE))</f>
        <v/>
      </c>
      <c r="AA51" s="465" t="str">
        <f t="shared" si="20"/>
        <v/>
      </c>
      <c r="AB51" s="223"/>
      <c r="AC51" s="242"/>
      <c r="AD51" s="913" t="str">
        <f>IF(OR(AB51="_keine",AB51=""),"",VLOOKUP(AB51,'Tab org. D_N-expert'!$B:$H,3,FALSE))</f>
        <v/>
      </c>
      <c r="AE51" s="466" t="str">
        <f t="shared" si="21"/>
        <v/>
      </c>
      <c r="AF51" s="223"/>
      <c r="AG51" s="242"/>
      <c r="AH51" s="913" t="str">
        <f>IF(OR(AF51="_keine",AF51=""),"",VLOOKUP(AF51,'Tab org. D_N-expert'!$B:$H,3,FALSE))</f>
        <v/>
      </c>
      <c r="AI51" s="465" t="str">
        <f t="shared" si="22"/>
        <v/>
      </c>
      <c r="AJ51" s="247" t="str">
        <f t="shared" si="23"/>
        <v/>
      </c>
    </row>
    <row r="52" spans="1:36" s="145" customFormat="1" ht="15.75">
      <c r="A52" s="529" t="str">
        <f>IF('N-DBE'!A52="","",'N-DBE'!A52)</f>
        <v/>
      </c>
      <c r="B52" s="284" t="str">
        <f>IF('N-DBE'!B52="","",'N-DBE'!B52)</f>
        <v/>
      </c>
      <c r="C52" s="907" t="str">
        <f>IF('N-DBE'!C52="","",'N-DBE'!C52)</f>
        <v/>
      </c>
      <c r="D52" s="907" t="str">
        <f>IF('N-DBE'!D52="","",'N-DBE'!D52)</f>
        <v/>
      </c>
      <c r="E52" s="907" t="str">
        <f>IF('N-DBE'!E52="","",'N-DBE'!E52)</f>
        <v/>
      </c>
      <c r="F52" s="284" t="str">
        <f>IF('N-DBE'!F52="","",'N-DBE'!F52)</f>
        <v/>
      </c>
      <c r="G52" s="284" t="str">
        <f>IF('N-DBE'!G52="","",'N-DBE'!G52)</f>
        <v/>
      </c>
      <c r="H52" s="222"/>
      <c r="I52" s="242"/>
      <c r="J52" s="809" t="str">
        <f>IF(OR(H52="_keine",H52=""),"",VLOOKUP(H52,'Tab org. Kompost_N-expert'!B:H,3,FALSE))</f>
        <v/>
      </c>
      <c r="K52" s="465" t="str">
        <f t="shared" si="16"/>
        <v/>
      </c>
      <c r="L52" s="222"/>
      <c r="M52" s="242"/>
      <c r="N52" s="913" t="str">
        <f>IF(OR(L52="_keine",L52=""),"",VLOOKUP(L52,'Tab org. Kompost_N-expert'!B:H,3,FALSE))</f>
        <v/>
      </c>
      <c r="O52" s="465" t="str">
        <f t="shared" si="17"/>
        <v/>
      </c>
      <c r="P52" s="222"/>
      <c r="Q52" s="242"/>
      <c r="R52" s="913" t="str">
        <f>IF(OR(P52="_keine",P52=""),"",VLOOKUP(P52,'Tab org. Kompost_N-expert'!B:H,3,FALSE))</f>
        <v/>
      </c>
      <c r="S52" s="465" t="str">
        <f t="shared" si="18"/>
        <v/>
      </c>
      <c r="T52" s="223"/>
      <c r="U52" s="242"/>
      <c r="V52" s="913" t="str">
        <f>IF(OR(T52="_keine",T52=""),"",VLOOKUP(T52,'Tab org. D_N-expert'!$B:$H,3,FALSE))</f>
        <v/>
      </c>
      <c r="W52" s="465" t="str">
        <f t="shared" si="19"/>
        <v/>
      </c>
      <c r="X52" s="223"/>
      <c r="Y52" s="242"/>
      <c r="Z52" s="913" t="str">
        <f>IF(OR(X52="_keine",X52=""),"",VLOOKUP(X52,'Tab org. D_N-expert'!$B:$H,3,FALSE))</f>
        <v/>
      </c>
      <c r="AA52" s="465" t="str">
        <f t="shared" si="20"/>
        <v/>
      </c>
      <c r="AB52" s="223"/>
      <c r="AC52" s="242"/>
      <c r="AD52" s="913" t="str">
        <f>IF(OR(AB52="_keine",AB52=""),"",VLOOKUP(AB52,'Tab org. D_N-expert'!$B:$H,3,FALSE))</f>
        <v/>
      </c>
      <c r="AE52" s="466" t="str">
        <f t="shared" si="21"/>
        <v/>
      </c>
      <c r="AF52" s="223"/>
      <c r="AG52" s="242"/>
      <c r="AH52" s="913" t="str">
        <f>IF(OR(AF52="_keine",AF52=""),"",VLOOKUP(AF52,'Tab org. D_N-expert'!$B:$H,3,FALSE))</f>
        <v/>
      </c>
      <c r="AI52" s="465" t="str">
        <f t="shared" si="22"/>
        <v/>
      </c>
      <c r="AJ52" s="247" t="str">
        <f t="shared" si="23"/>
        <v/>
      </c>
    </row>
    <row r="53" spans="1:36" s="145" customFormat="1" ht="15.75">
      <c r="A53" s="529" t="str">
        <f>IF('N-DBE'!A53="","",'N-DBE'!A53)</f>
        <v/>
      </c>
      <c r="B53" s="284" t="str">
        <f>IF('N-DBE'!B53="","",'N-DBE'!B53)</f>
        <v/>
      </c>
      <c r="C53" s="907" t="str">
        <f>IF('N-DBE'!C53="","",'N-DBE'!C53)</f>
        <v/>
      </c>
      <c r="D53" s="907" t="str">
        <f>IF('N-DBE'!D53="","",'N-DBE'!D53)</f>
        <v/>
      </c>
      <c r="E53" s="907" t="str">
        <f>IF('N-DBE'!E53="","",'N-DBE'!E53)</f>
        <v/>
      </c>
      <c r="F53" s="284" t="str">
        <f>IF('N-DBE'!F53="","",'N-DBE'!F53)</f>
        <v/>
      </c>
      <c r="G53" s="284" t="str">
        <f>IF('N-DBE'!G53="","",'N-DBE'!G53)</f>
        <v/>
      </c>
      <c r="H53" s="222"/>
      <c r="I53" s="242"/>
      <c r="J53" s="809" t="str">
        <f>IF(OR(H53="_keine",H53=""),"",VLOOKUP(H53,'Tab org. Kompost_N-expert'!B:H,3,FALSE))</f>
        <v/>
      </c>
      <c r="K53" s="465" t="str">
        <f t="shared" si="16"/>
        <v/>
      </c>
      <c r="L53" s="222"/>
      <c r="M53" s="242"/>
      <c r="N53" s="913" t="str">
        <f>IF(OR(L53="_keine",L53=""),"",VLOOKUP(L53,'Tab org. Kompost_N-expert'!B:H,3,FALSE))</f>
        <v/>
      </c>
      <c r="O53" s="465" t="str">
        <f t="shared" si="17"/>
        <v/>
      </c>
      <c r="P53" s="222"/>
      <c r="Q53" s="242"/>
      <c r="R53" s="913" t="str">
        <f>IF(OR(P53="_keine",P53=""),"",VLOOKUP(P53,'Tab org. Kompost_N-expert'!B:H,3,FALSE))</f>
        <v/>
      </c>
      <c r="S53" s="465" t="str">
        <f t="shared" si="18"/>
        <v/>
      </c>
      <c r="T53" s="223"/>
      <c r="U53" s="242"/>
      <c r="V53" s="913" t="str">
        <f>IF(OR(T53="_keine",T53=""),"",VLOOKUP(T53,'Tab org. D_N-expert'!$B:$H,3,FALSE))</f>
        <v/>
      </c>
      <c r="W53" s="465" t="str">
        <f t="shared" si="19"/>
        <v/>
      </c>
      <c r="X53" s="223"/>
      <c r="Y53" s="242"/>
      <c r="Z53" s="913" t="str">
        <f>IF(OR(X53="_keine",X53=""),"",VLOOKUP(X53,'Tab org. D_N-expert'!$B:$H,3,FALSE))</f>
        <v/>
      </c>
      <c r="AA53" s="465" t="str">
        <f t="shared" si="20"/>
        <v/>
      </c>
      <c r="AB53" s="223"/>
      <c r="AC53" s="242"/>
      <c r="AD53" s="913" t="str">
        <f>IF(OR(AB53="_keine",AB53=""),"",VLOOKUP(AB53,'Tab org. D_N-expert'!$B:$H,3,FALSE))</f>
        <v/>
      </c>
      <c r="AE53" s="466" t="str">
        <f t="shared" si="21"/>
        <v/>
      </c>
      <c r="AF53" s="223"/>
      <c r="AG53" s="242"/>
      <c r="AH53" s="913" t="str">
        <f>IF(OR(AF53="_keine",AF53=""),"",VLOOKUP(AF53,'Tab org. D_N-expert'!$B:$H,3,FALSE))</f>
        <v/>
      </c>
      <c r="AI53" s="465" t="str">
        <f t="shared" si="22"/>
        <v/>
      </c>
      <c r="AJ53" s="247" t="str">
        <f t="shared" si="23"/>
        <v/>
      </c>
    </row>
    <row r="54" spans="1:36" s="145" customFormat="1" ht="15.75">
      <c r="A54" s="529" t="str">
        <f>IF('N-DBE'!A54="","",'N-DBE'!A54)</f>
        <v/>
      </c>
      <c r="B54" s="284" t="str">
        <f>IF('N-DBE'!B54="","",'N-DBE'!B54)</f>
        <v/>
      </c>
      <c r="C54" s="907" t="str">
        <f>IF('N-DBE'!C54="","",'N-DBE'!C54)</f>
        <v/>
      </c>
      <c r="D54" s="907" t="str">
        <f>IF('N-DBE'!D54="","",'N-DBE'!D54)</f>
        <v/>
      </c>
      <c r="E54" s="907" t="str">
        <f>IF('N-DBE'!E54="","",'N-DBE'!E54)</f>
        <v/>
      </c>
      <c r="F54" s="284" t="str">
        <f>IF('N-DBE'!F54="","",'N-DBE'!F54)</f>
        <v/>
      </c>
      <c r="G54" s="284" t="str">
        <f>IF('N-DBE'!G54="","",'N-DBE'!G54)</f>
        <v/>
      </c>
      <c r="H54" s="222"/>
      <c r="I54" s="242"/>
      <c r="J54" s="809" t="str">
        <f>IF(OR(H54="_keine",H54=""),"",VLOOKUP(H54,'Tab org. Kompost_N-expert'!B:H,3,FALSE))</f>
        <v/>
      </c>
      <c r="K54" s="465" t="str">
        <f t="shared" si="16"/>
        <v/>
      </c>
      <c r="L54" s="222"/>
      <c r="M54" s="242"/>
      <c r="N54" s="913" t="str">
        <f>IF(OR(L54="_keine",L54=""),"",VLOOKUP(L54,'Tab org. Kompost_N-expert'!B:H,3,FALSE))</f>
        <v/>
      </c>
      <c r="O54" s="465" t="str">
        <f t="shared" si="17"/>
        <v/>
      </c>
      <c r="P54" s="222"/>
      <c r="Q54" s="242"/>
      <c r="R54" s="913" t="str">
        <f>IF(OR(P54="_keine",P54=""),"",VLOOKUP(P54,'Tab org. Kompost_N-expert'!B:H,3,FALSE))</f>
        <v/>
      </c>
      <c r="S54" s="465" t="str">
        <f t="shared" si="18"/>
        <v/>
      </c>
      <c r="T54" s="223"/>
      <c r="U54" s="242"/>
      <c r="V54" s="913" t="str">
        <f>IF(OR(T54="_keine",T54=""),"",VLOOKUP(T54,'Tab org. D_N-expert'!$B:$H,3,FALSE))</f>
        <v/>
      </c>
      <c r="W54" s="465" t="str">
        <f t="shared" si="19"/>
        <v/>
      </c>
      <c r="X54" s="223"/>
      <c r="Y54" s="242"/>
      <c r="Z54" s="913" t="str">
        <f>IF(OR(X54="_keine",X54=""),"",VLOOKUP(X54,'Tab org. D_N-expert'!$B:$H,3,FALSE))</f>
        <v/>
      </c>
      <c r="AA54" s="465" t="str">
        <f t="shared" si="20"/>
        <v/>
      </c>
      <c r="AB54" s="223"/>
      <c r="AC54" s="242"/>
      <c r="AD54" s="913" t="str">
        <f>IF(OR(AB54="_keine",AB54=""),"",VLOOKUP(AB54,'Tab org. D_N-expert'!$B:$H,3,FALSE))</f>
        <v/>
      </c>
      <c r="AE54" s="466" t="str">
        <f t="shared" si="21"/>
        <v/>
      </c>
      <c r="AF54" s="223"/>
      <c r="AG54" s="242"/>
      <c r="AH54" s="913" t="str">
        <f>IF(OR(AF54="_keine",AF54=""),"",VLOOKUP(AF54,'Tab org. D_N-expert'!$B:$H,3,FALSE))</f>
        <v/>
      </c>
      <c r="AI54" s="465" t="str">
        <f t="shared" si="22"/>
        <v/>
      </c>
      <c r="AJ54" s="247" t="str">
        <f t="shared" si="23"/>
        <v/>
      </c>
    </row>
    <row r="55" spans="1:36" s="145" customFormat="1" ht="15.75">
      <c r="A55" s="529" t="str">
        <f>IF('N-DBE'!A55="","",'N-DBE'!A55)</f>
        <v/>
      </c>
      <c r="B55" s="284" t="str">
        <f>IF('N-DBE'!B55="","",'N-DBE'!B55)</f>
        <v/>
      </c>
      <c r="C55" s="907" t="str">
        <f>IF('N-DBE'!C55="","",'N-DBE'!C55)</f>
        <v/>
      </c>
      <c r="D55" s="907" t="str">
        <f>IF('N-DBE'!D55="","",'N-DBE'!D55)</f>
        <v/>
      </c>
      <c r="E55" s="907" t="str">
        <f>IF('N-DBE'!E55="","",'N-DBE'!E55)</f>
        <v/>
      </c>
      <c r="F55" s="284" t="str">
        <f>IF('N-DBE'!F55="","",'N-DBE'!F55)</f>
        <v/>
      </c>
      <c r="G55" s="284" t="str">
        <f>IF('N-DBE'!G55="","",'N-DBE'!G55)</f>
        <v/>
      </c>
      <c r="H55" s="222"/>
      <c r="I55" s="242"/>
      <c r="J55" s="809" t="str">
        <f>IF(OR(H55="_keine",H55=""),"",VLOOKUP(H55,'Tab org. Kompost_N-expert'!B:H,3,FALSE))</f>
        <v/>
      </c>
      <c r="K55" s="465" t="str">
        <f t="shared" si="16"/>
        <v/>
      </c>
      <c r="L55" s="222"/>
      <c r="M55" s="242"/>
      <c r="N55" s="913" t="str">
        <f>IF(OR(L55="_keine",L55=""),"",VLOOKUP(L55,'Tab org. Kompost_N-expert'!B:H,3,FALSE))</f>
        <v/>
      </c>
      <c r="O55" s="465" t="str">
        <f t="shared" si="17"/>
        <v/>
      </c>
      <c r="P55" s="222"/>
      <c r="Q55" s="242"/>
      <c r="R55" s="913" t="str">
        <f>IF(OR(P55="_keine",P55=""),"",VLOOKUP(P55,'Tab org. Kompost_N-expert'!B:H,3,FALSE))</f>
        <v/>
      </c>
      <c r="S55" s="465" t="str">
        <f t="shared" si="18"/>
        <v/>
      </c>
      <c r="T55" s="223"/>
      <c r="U55" s="242"/>
      <c r="V55" s="913" t="str">
        <f>IF(OR(T55="_keine",T55=""),"",VLOOKUP(T55,'Tab org. D_N-expert'!$B:$H,3,FALSE))</f>
        <v/>
      </c>
      <c r="W55" s="465" t="str">
        <f t="shared" si="19"/>
        <v/>
      </c>
      <c r="X55" s="223"/>
      <c r="Y55" s="242"/>
      <c r="Z55" s="913" t="str">
        <f>IF(OR(X55="_keine",X55=""),"",VLOOKUP(X55,'Tab org. D_N-expert'!$B:$H,3,FALSE))</f>
        <v/>
      </c>
      <c r="AA55" s="465" t="str">
        <f t="shared" si="20"/>
        <v/>
      </c>
      <c r="AB55" s="223"/>
      <c r="AC55" s="242"/>
      <c r="AD55" s="913" t="str">
        <f>IF(OR(AB55="_keine",AB55=""),"",VLOOKUP(AB55,'Tab org. D_N-expert'!$B:$H,3,FALSE))</f>
        <v/>
      </c>
      <c r="AE55" s="466" t="str">
        <f t="shared" si="21"/>
        <v/>
      </c>
      <c r="AF55" s="223"/>
      <c r="AG55" s="242"/>
      <c r="AH55" s="913" t="str">
        <f>IF(OR(AF55="_keine",AF55=""),"",VLOOKUP(AF55,'Tab org. D_N-expert'!$B:$H,3,FALSE))</f>
        <v/>
      </c>
      <c r="AI55" s="465" t="str">
        <f t="shared" si="22"/>
        <v/>
      </c>
      <c r="AJ55" s="247" t="str">
        <f t="shared" si="23"/>
        <v/>
      </c>
    </row>
    <row r="56" spans="1:36" s="145" customFormat="1" ht="15.75">
      <c r="A56" s="529" t="str">
        <f>IF('N-DBE'!A56="","",'N-DBE'!A56)</f>
        <v/>
      </c>
      <c r="B56" s="284" t="str">
        <f>IF('N-DBE'!B56="","",'N-DBE'!B56)</f>
        <v/>
      </c>
      <c r="C56" s="907" t="str">
        <f>IF('N-DBE'!C56="","",'N-DBE'!C56)</f>
        <v/>
      </c>
      <c r="D56" s="907" t="str">
        <f>IF('N-DBE'!D56="","",'N-DBE'!D56)</f>
        <v/>
      </c>
      <c r="E56" s="907" t="str">
        <f>IF('N-DBE'!E56="","",'N-DBE'!E56)</f>
        <v/>
      </c>
      <c r="F56" s="284" t="str">
        <f>IF('N-DBE'!F56="","",'N-DBE'!F56)</f>
        <v/>
      </c>
      <c r="G56" s="284" t="str">
        <f>IF('N-DBE'!G56="","",'N-DBE'!G56)</f>
        <v/>
      </c>
      <c r="H56" s="222"/>
      <c r="I56" s="242"/>
      <c r="J56" s="809" t="str">
        <f>IF(OR(H56="_keine",H56=""),"",VLOOKUP(H56,'Tab org. Kompost_N-expert'!B:H,3,FALSE))</f>
        <v/>
      </c>
      <c r="K56" s="465" t="str">
        <f t="shared" si="16"/>
        <v/>
      </c>
      <c r="L56" s="222"/>
      <c r="M56" s="242"/>
      <c r="N56" s="913" t="str">
        <f>IF(OR(L56="_keine",L56=""),"",VLOOKUP(L56,'Tab org. Kompost_N-expert'!B:H,3,FALSE))</f>
        <v/>
      </c>
      <c r="O56" s="465" t="str">
        <f t="shared" si="17"/>
        <v/>
      </c>
      <c r="P56" s="222"/>
      <c r="Q56" s="242"/>
      <c r="R56" s="913" t="str">
        <f>IF(OR(P56="_keine",P56=""),"",VLOOKUP(P56,'Tab org. Kompost_N-expert'!B:H,3,FALSE))</f>
        <v/>
      </c>
      <c r="S56" s="465" t="str">
        <f t="shared" si="18"/>
        <v/>
      </c>
      <c r="T56" s="223"/>
      <c r="U56" s="242"/>
      <c r="V56" s="913" t="str">
        <f>IF(OR(T56="_keine",T56=""),"",VLOOKUP(T56,'Tab org. D_N-expert'!$B:$H,3,FALSE))</f>
        <v/>
      </c>
      <c r="W56" s="465" t="str">
        <f t="shared" si="19"/>
        <v/>
      </c>
      <c r="X56" s="223"/>
      <c r="Y56" s="242"/>
      <c r="Z56" s="913" t="str">
        <f>IF(OR(X56="_keine",X56=""),"",VLOOKUP(X56,'Tab org. D_N-expert'!$B:$H,3,FALSE))</f>
        <v/>
      </c>
      <c r="AA56" s="465" t="str">
        <f t="shared" si="20"/>
        <v/>
      </c>
      <c r="AB56" s="223"/>
      <c r="AC56" s="242"/>
      <c r="AD56" s="913" t="str">
        <f>IF(OR(AB56="_keine",AB56=""),"",VLOOKUP(AB56,'Tab org. D_N-expert'!$B:$H,3,FALSE))</f>
        <v/>
      </c>
      <c r="AE56" s="466" t="str">
        <f t="shared" si="21"/>
        <v/>
      </c>
      <c r="AF56" s="223"/>
      <c r="AG56" s="242"/>
      <c r="AH56" s="913" t="str">
        <f>IF(OR(AF56="_keine",AF56=""),"",VLOOKUP(AF56,'Tab org. D_N-expert'!$B:$H,3,FALSE))</f>
        <v/>
      </c>
      <c r="AI56" s="465" t="str">
        <f t="shared" si="22"/>
        <v/>
      </c>
      <c r="AJ56" s="247" t="str">
        <f t="shared" si="23"/>
        <v/>
      </c>
    </row>
    <row r="57" spans="1:36" s="145" customFormat="1" ht="15.75">
      <c r="A57" s="529" t="str">
        <f>IF('N-DBE'!A57="","",'N-DBE'!A57)</f>
        <v/>
      </c>
      <c r="B57" s="284" t="str">
        <f>IF('N-DBE'!B57="","",'N-DBE'!B57)</f>
        <v/>
      </c>
      <c r="C57" s="907" t="str">
        <f>IF('N-DBE'!C57="","",'N-DBE'!C57)</f>
        <v/>
      </c>
      <c r="D57" s="907" t="str">
        <f>IF('N-DBE'!D57="","",'N-DBE'!D57)</f>
        <v/>
      </c>
      <c r="E57" s="907" t="str">
        <f>IF('N-DBE'!E57="","",'N-DBE'!E57)</f>
        <v/>
      </c>
      <c r="F57" s="284" t="str">
        <f>IF('N-DBE'!F57="","",'N-DBE'!F57)</f>
        <v/>
      </c>
      <c r="G57" s="284" t="str">
        <f>IF('N-DBE'!G57="","",'N-DBE'!G57)</f>
        <v/>
      </c>
      <c r="H57" s="222"/>
      <c r="I57" s="242"/>
      <c r="J57" s="809" t="str">
        <f>IF(OR(H57="_keine",H57=""),"",VLOOKUP(H57,'Tab org. Kompost_N-expert'!B:H,3,FALSE))</f>
        <v/>
      </c>
      <c r="K57" s="465" t="str">
        <f t="shared" si="16"/>
        <v/>
      </c>
      <c r="L57" s="222"/>
      <c r="M57" s="242"/>
      <c r="N57" s="913" t="str">
        <f>IF(OR(L57="_keine",L57=""),"",VLOOKUP(L57,'Tab org. Kompost_N-expert'!B:H,3,FALSE))</f>
        <v/>
      </c>
      <c r="O57" s="465" t="str">
        <f t="shared" si="17"/>
        <v/>
      </c>
      <c r="P57" s="222"/>
      <c r="Q57" s="242"/>
      <c r="R57" s="913" t="str">
        <f>IF(OR(P57="_keine",P57=""),"",VLOOKUP(P57,'Tab org. Kompost_N-expert'!B:H,3,FALSE))</f>
        <v/>
      </c>
      <c r="S57" s="465" t="str">
        <f t="shared" si="18"/>
        <v/>
      </c>
      <c r="T57" s="223"/>
      <c r="U57" s="242"/>
      <c r="V57" s="913" t="str">
        <f>IF(OR(T57="_keine",T57=""),"",VLOOKUP(T57,'Tab org. D_N-expert'!$B:$H,3,FALSE))</f>
        <v/>
      </c>
      <c r="W57" s="465" t="str">
        <f t="shared" si="19"/>
        <v/>
      </c>
      <c r="X57" s="223"/>
      <c r="Y57" s="242"/>
      <c r="Z57" s="913" t="str">
        <f>IF(OR(X57="_keine",X57=""),"",VLOOKUP(X57,'Tab org. D_N-expert'!$B:$H,3,FALSE))</f>
        <v/>
      </c>
      <c r="AA57" s="465" t="str">
        <f t="shared" si="20"/>
        <v/>
      </c>
      <c r="AB57" s="223"/>
      <c r="AC57" s="242"/>
      <c r="AD57" s="913" t="str">
        <f>IF(OR(AB57="_keine",AB57=""),"",VLOOKUP(AB57,'Tab org. D_N-expert'!$B:$H,3,FALSE))</f>
        <v/>
      </c>
      <c r="AE57" s="466" t="str">
        <f t="shared" si="21"/>
        <v/>
      </c>
      <c r="AF57" s="223"/>
      <c r="AG57" s="242"/>
      <c r="AH57" s="913" t="str">
        <f>IF(OR(AF57="_keine",AF57=""),"",VLOOKUP(AF57,'Tab org. D_N-expert'!$B:$H,3,FALSE))</f>
        <v/>
      </c>
      <c r="AI57" s="465" t="str">
        <f t="shared" si="22"/>
        <v/>
      </c>
      <c r="AJ57" s="247" t="str">
        <f t="shared" si="23"/>
        <v/>
      </c>
    </row>
    <row r="58" spans="1:36" s="145" customFormat="1" ht="15.75">
      <c r="A58" s="529" t="str">
        <f>IF('N-DBE'!A58="","",'N-DBE'!A58)</f>
        <v/>
      </c>
      <c r="B58" s="284" t="str">
        <f>IF('N-DBE'!B58="","",'N-DBE'!B58)</f>
        <v/>
      </c>
      <c r="C58" s="907" t="str">
        <f>IF('N-DBE'!C58="","",'N-DBE'!C58)</f>
        <v/>
      </c>
      <c r="D58" s="907" t="str">
        <f>IF('N-DBE'!D58="","",'N-DBE'!D58)</f>
        <v/>
      </c>
      <c r="E58" s="907" t="str">
        <f>IF('N-DBE'!E58="","",'N-DBE'!E58)</f>
        <v/>
      </c>
      <c r="F58" s="284" t="str">
        <f>IF('N-DBE'!F58="","",'N-DBE'!F58)</f>
        <v/>
      </c>
      <c r="G58" s="284" t="str">
        <f>IF('N-DBE'!G58="","",'N-DBE'!G58)</f>
        <v/>
      </c>
      <c r="H58" s="222"/>
      <c r="I58" s="242"/>
      <c r="J58" s="809" t="str">
        <f>IF(OR(H58="_keine",H58=""),"",VLOOKUP(H58,'Tab org. Kompost_N-expert'!B:H,3,FALSE))</f>
        <v/>
      </c>
      <c r="K58" s="465" t="str">
        <f t="shared" si="16"/>
        <v/>
      </c>
      <c r="L58" s="222"/>
      <c r="M58" s="242"/>
      <c r="N58" s="913" t="str">
        <f>IF(OR(L58="_keine",L58=""),"",VLOOKUP(L58,'Tab org. Kompost_N-expert'!B:H,3,FALSE))</f>
        <v/>
      </c>
      <c r="O58" s="465" t="str">
        <f t="shared" si="17"/>
        <v/>
      </c>
      <c r="P58" s="222"/>
      <c r="Q58" s="242"/>
      <c r="R58" s="913" t="str">
        <f>IF(OR(P58="_keine",P58=""),"",VLOOKUP(P58,'Tab org. Kompost_N-expert'!B:H,3,FALSE))</f>
        <v/>
      </c>
      <c r="S58" s="465" t="str">
        <f t="shared" si="18"/>
        <v/>
      </c>
      <c r="T58" s="223"/>
      <c r="U58" s="242"/>
      <c r="V58" s="913" t="str">
        <f>IF(OR(T58="_keine",T58=""),"",VLOOKUP(T58,'Tab org. D_N-expert'!$B:$H,3,FALSE))</f>
        <v/>
      </c>
      <c r="W58" s="465" t="str">
        <f t="shared" si="19"/>
        <v/>
      </c>
      <c r="X58" s="223"/>
      <c r="Y58" s="242"/>
      <c r="Z58" s="913" t="str">
        <f>IF(OR(X58="_keine",X58=""),"",VLOOKUP(X58,'Tab org. D_N-expert'!$B:$H,3,FALSE))</f>
        <v/>
      </c>
      <c r="AA58" s="465" t="str">
        <f t="shared" si="20"/>
        <v/>
      </c>
      <c r="AB58" s="223"/>
      <c r="AC58" s="242"/>
      <c r="AD58" s="913" t="str">
        <f>IF(OR(AB58="_keine",AB58=""),"",VLOOKUP(AB58,'Tab org. D_N-expert'!$B:$H,3,FALSE))</f>
        <v/>
      </c>
      <c r="AE58" s="466" t="str">
        <f t="shared" si="21"/>
        <v/>
      </c>
      <c r="AF58" s="223"/>
      <c r="AG58" s="242"/>
      <c r="AH58" s="913" t="str">
        <f>IF(OR(AF58="_keine",AF58=""),"",VLOOKUP(AF58,'Tab org. D_N-expert'!$B:$H,3,FALSE))</f>
        <v/>
      </c>
      <c r="AI58" s="465" t="str">
        <f t="shared" si="22"/>
        <v/>
      </c>
      <c r="AJ58" s="247" t="str">
        <f t="shared" si="23"/>
        <v/>
      </c>
    </row>
    <row r="59" spans="1:36" s="145" customFormat="1" ht="15.75">
      <c r="A59" s="529" t="str">
        <f>IF('N-DBE'!A59="","",'N-DBE'!A59)</f>
        <v/>
      </c>
      <c r="B59" s="284" t="str">
        <f>IF('N-DBE'!B59="","",'N-DBE'!B59)</f>
        <v/>
      </c>
      <c r="C59" s="907" t="str">
        <f>IF('N-DBE'!C59="","",'N-DBE'!C59)</f>
        <v/>
      </c>
      <c r="D59" s="907" t="str">
        <f>IF('N-DBE'!D59="","",'N-DBE'!D59)</f>
        <v/>
      </c>
      <c r="E59" s="907" t="str">
        <f>IF('N-DBE'!E59="","",'N-DBE'!E59)</f>
        <v/>
      </c>
      <c r="F59" s="284" t="str">
        <f>IF('N-DBE'!F59="","",'N-DBE'!F59)</f>
        <v/>
      </c>
      <c r="G59" s="284" t="str">
        <f>IF('N-DBE'!G59="","",'N-DBE'!G59)</f>
        <v/>
      </c>
      <c r="H59" s="222"/>
      <c r="I59" s="242"/>
      <c r="J59" s="809" t="str">
        <f>IF(OR(H59="_keine",H59=""),"",VLOOKUP(H59,'Tab org. Kompost_N-expert'!B:H,3,FALSE))</f>
        <v/>
      </c>
      <c r="K59" s="465" t="str">
        <f t="shared" si="16"/>
        <v/>
      </c>
      <c r="L59" s="222"/>
      <c r="M59" s="242"/>
      <c r="N59" s="913" t="str">
        <f>IF(OR(L59="_keine",L59=""),"",VLOOKUP(L59,'Tab org. Kompost_N-expert'!B:H,3,FALSE))</f>
        <v/>
      </c>
      <c r="O59" s="465" t="str">
        <f t="shared" si="17"/>
        <v/>
      </c>
      <c r="P59" s="222"/>
      <c r="Q59" s="242"/>
      <c r="R59" s="913" t="str">
        <f>IF(OR(P59="_keine",P59=""),"",VLOOKUP(P59,'Tab org. Kompost_N-expert'!B:H,3,FALSE))</f>
        <v/>
      </c>
      <c r="S59" s="465" t="str">
        <f t="shared" si="18"/>
        <v/>
      </c>
      <c r="T59" s="223"/>
      <c r="U59" s="242"/>
      <c r="V59" s="913" t="str">
        <f>IF(OR(T59="_keine",T59=""),"",VLOOKUP(T59,'Tab org. D_N-expert'!$B:$H,3,FALSE))</f>
        <v/>
      </c>
      <c r="W59" s="465" t="str">
        <f t="shared" si="19"/>
        <v/>
      </c>
      <c r="X59" s="223"/>
      <c r="Y59" s="242"/>
      <c r="Z59" s="913" t="str">
        <f>IF(OR(X59="_keine",X59=""),"",VLOOKUP(X59,'Tab org. D_N-expert'!$B:$H,3,FALSE))</f>
        <v/>
      </c>
      <c r="AA59" s="465" t="str">
        <f t="shared" si="20"/>
        <v/>
      </c>
      <c r="AB59" s="223"/>
      <c r="AC59" s="242"/>
      <c r="AD59" s="913" t="str">
        <f>IF(OR(AB59="_keine",AB59=""),"",VLOOKUP(AB59,'Tab org. D_N-expert'!$B:$H,3,FALSE))</f>
        <v/>
      </c>
      <c r="AE59" s="466" t="str">
        <f t="shared" si="21"/>
        <v/>
      </c>
      <c r="AF59" s="223"/>
      <c r="AG59" s="242"/>
      <c r="AH59" s="913" t="str">
        <f>IF(OR(AF59="_keine",AF59=""),"",VLOOKUP(AF59,'Tab org. D_N-expert'!$B:$H,3,FALSE))</f>
        <v/>
      </c>
      <c r="AI59" s="465" t="str">
        <f t="shared" si="22"/>
        <v/>
      </c>
      <c r="AJ59" s="247" t="str">
        <f t="shared" si="23"/>
        <v/>
      </c>
    </row>
    <row r="60" spans="1:36" s="145" customFormat="1" ht="15.75">
      <c r="A60" s="529" t="str">
        <f>IF('N-DBE'!A60="","",'N-DBE'!A60)</f>
        <v/>
      </c>
      <c r="B60" s="284" t="str">
        <f>IF('N-DBE'!B60="","",'N-DBE'!B60)</f>
        <v/>
      </c>
      <c r="C60" s="907" t="str">
        <f>IF('N-DBE'!C60="","",'N-DBE'!C60)</f>
        <v/>
      </c>
      <c r="D60" s="907" t="str">
        <f>IF('N-DBE'!D60="","",'N-DBE'!D60)</f>
        <v/>
      </c>
      <c r="E60" s="907" t="str">
        <f>IF('N-DBE'!E60="","",'N-DBE'!E60)</f>
        <v/>
      </c>
      <c r="F60" s="284" t="str">
        <f>IF('N-DBE'!F60="","",'N-DBE'!F60)</f>
        <v/>
      </c>
      <c r="G60" s="284" t="str">
        <f>IF('N-DBE'!G60="","",'N-DBE'!G60)</f>
        <v/>
      </c>
      <c r="H60" s="222"/>
      <c r="I60" s="242"/>
      <c r="J60" s="809" t="str">
        <f>IF(OR(H60="_keine",H60=""),"",VLOOKUP(H60,'Tab org. Kompost_N-expert'!B:H,3,FALSE))</f>
        <v/>
      </c>
      <c r="K60" s="465" t="str">
        <f t="shared" si="16"/>
        <v/>
      </c>
      <c r="L60" s="222"/>
      <c r="M60" s="242"/>
      <c r="N60" s="913" t="str">
        <f>IF(OR(L60="_keine",L60=""),"",VLOOKUP(L60,'Tab org. Kompost_N-expert'!B:H,3,FALSE))</f>
        <v/>
      </c>
      <c r="O60" s="465" t="str">
        <f t="shared" si="17"/>
        <v/>
      </c>
      <c r="P60" s="222"/>
      <c r="Q60" s="242"/>
      <c r="R60" s="913" t="str">
        <f>IF(OR(P60="_keine",P60=""),"",VLOOKUP(P60,'Tab org. Kompost_N-expert'!B:H,3,FALSE))</f>
        <v/>
      </c>
      <c r="S60" s="465" t="str">
        <f t="shared" si="18"/>
        <v/>
      </c>
      <c r="T60" s="223"/>
      <c r="U60" s="242"/>
      <c r="V60" s="913" t="str">
        <f>IF(OR(T60="_keine",T60=""),"",VLOOKUP(T60,'Tab org. D_N-expert'!$B:$H,3,FALSE))</f>
        <v/>
      </c>
      <c r="W60" s="465" t="str">
        <f t="shared" si="19"/>
        <v/>
      </c>
      <c r="X60" s="223"/>
      <c r="Y60" s="242"/>
      <c r="Z60" s="913" t="str">
        <f>IF(OR(X60="_keine",X60=""),"",VLOOKUP(X60,'Tab org. D_N-expert'!$B:$H,3,FALSE))</f>
        <v/>
      </c>
      <c r="AA60" s="465" t="str">
        <f t="shared" si="20"/>
        <v/>
      </c>
      <c r="AB60" s="223"/>
      <c r="AC60" s="242"/>
      <c r="AD60" s="913" t="str">
        <f>IF(OR(AB60="_keine",AB60=""),"",VLOOKUP(AB60,'Tab org. D_N-expert'!$B:$H,3,FALSE))</f>
        <v/>
      </c>
      <c r="AE60" s="466" t="str">
        <f t="shared" si="21"/>
        <v/>
      </c>
      <c r="AF60" s="223"/>
      <c r="AG60" s="242"/>
      <c r="AH60" s="913" t="str">
        <f>IF(OR(AF60="_keine",AF60=""),"",VLOOKUP(AF60,'Tab org. D_N-expert'!$B:$H,3,FALSE))</f>
        <v/>
      </c>
      <c r="AI60" s="465" t="str">
        <f t="shared" si="22"/>
        <v/>
      </c>
      <c r="AJ60" s="247" t="str">
        <f t="shared" si="23"/>
        <v/>
      </c>
    </row>
    <row r="61" spans="1:36" s="145" customFormat="1" ht="15.75">
      <c r="A61" s="529" t="str">
        <f>IF('N-DBE'!A61="","",'N-DBE'!A61)</f>
        <v/>
      </c>
      <c r="B61" s="284" t="str">
        <f>IF('N-DBE'!B61="","",'N-DBE'!B61)</f>
        <v/>
      </c>
      <c r="C61" s="907" t="str">
        <f>IF('N-DBE'!C61="","",'N-DBE'!C61)</f>
        <v/>
      </c>
      <c r="D61" s="907" t="str">
        <f>IF('N-DBE'!D61="","",'N-DBE'!D61)</f>
        <v/>
      </c>
      <c r="E61" s="907" t="str">
        <f>IF('N-DBE'!E61="","",'N-DBE'!E61)</f>
        <v/>
      </c>
      <c r="F61" s="284" t="str">
        <f>IF('N-DBE'!F61="","",'N-DBE'!F61)</f>
        <v/>
      </c>
      <c r="G61" s="284" t="str">
        <f>IF('N-DBE'!G61="","",'N-DBE'!G61)</f>
        <v/>
      </c>
      <c r="H61" s="222"/>
      <c r="I61" s="242"/>
      <c r="J61" s="809" t="str">
        <f>IF(OR(H61="_keine",H61=""),"",VLOOKUP(H61,'Tab org. Kompost_N-expert'!B:H,3,FALSE))</f>
        <v/>
      </c>
      <c r="K61" s="465" t="str">
        <f t="shared" si="16"/>
        <v/>
      </c>
      <c r="L61" s="222"/>
      <c r="M61" s="242"/>
      <c r="N61" s="913" t="str">
        <f>IF(OR(L61="_keine",L61=""),"",VLOOKUP(L61,'Tab org. Kompost_N-expert'!B:H,3,FALSE))</f>
        <v/>
      </c>
      <c r="O61" s="465" t="str">
        <f t="shared" si="17"/>
        <v/>
      </c>
      <c r="P61" s="222"/>
      <c r="Q61" s="242"/>
      <c r="R61" s="913" t="str">
        <f>IF(OR(P61="_keine",P61=""),"",VLOOKUP(P61,'Tab org. Kompost_N-expert'!B:H,3,FALSE))</f>
        <v/>
      </c>
      <c r="S61" s="465" t="str">
        <f t="shared" si="18"/>
        <v/>
      </c>
      <c r="T61" s="223"/>
      <c r="U61" s="242"/>
      <c r="V61" s="913" t="str">
        <f>IF(OR(T61="_keine",T61=""),"",VLOOKUP(T61,'Tab org. D_N-expert'!$B:$H,3,FALSE))</f>
        <v/>
      </c>
      <c r="W61" s="465" t="str">
        <f t="shared" si="19"/>
        <v/>
      </c>
      <c r="X61" s="223"/>
      <c r="Y61" s="242"/>
      <c r="Z61" s="913" t="str">
        <f>IF(OR(X61="_keine",X61=""),"",VLOOKUP(X61,'Tab org. D_N-expert'!$B:$H,3,FALSE))</f>
        <v/>
      </c>
      <c r="AA61" s="465" t="str">
        <f t="shared" si="20"/>
        <v/>
      </c>
      <c r="AB61" s="223"/>
      <c r="AC61" s="242"/>
      <c r="AD61" s="913" t="str">
        <f>IF(OR(AB61="_keine",AB61=""),"",VLOOKUP(AB61,'Tab org. D_N-expert'!$B:$H,3,FALSE))</f>
        <v/>
      </c>
      <c r="AE61" s="466" t="str">
        <f t="shared" si="21"/>
        <v/>
      </c>
      <c r="AF61" s="223"/>
      <c r="AG61" s="242"/>
      <c r="AH61" s="913" t="str">
        <f>IF(OR(AF61="_keine",AF61=""),"",VLOOKUP(AF61,'Tab org. D_N-expert'!$B:$H,3,FALSE))</f>
        <v/>
      </c>
      <c r="AI61" s="465" t="str">
        <f t="shared" si="22"/>
        <v/>
      </c>
      <c r="AJ61" s="247" t="str">
        <f t="shared" si="23"/>
        <v/>
      </c>
    </row>
    <row r="62" spans="1:36" s="145" customFormat="1" ht="15.75">
      <c r="A62" s="529" t="str">
        <f>IF('N-DBE'!A62="","",'N-DBE'!A62)</f>
        <v/>
      </c>
      <c r="B62" s="284" t="str">
        <f>IF('N-DBE'!B62="","",'N-DBE'!B62)</f>
        <v/>
      </c>
      <c r="C62" s="907" t="str">
        <f>IF('N-DBE'!C62="","",'N-DBE'!C62)</f>
        <v/>
      </c>
      <c r="D62" s="907" t="str">
        <f>IF('N-DBE'!D62="","",'N-DBE'!D62)</f>
        <v/>
      </c>
      <c r="E62" s="907" t="str">
        <f>IF('N-DBE'!E62="","",'N-DBE'!E62)</f>
        <v/>
      </c>
      <c r="F62" s="284" t="str">
        <f>IF('N-DBE'!F62="","",'N-DBE'!F62)</f>
        <v/>
      </c>
      <c r="G62" s="284" t="str">
        <f>IF('N-DBE'!G62="","",'N-DBE'!G62)</f>
        <v/>
      </c>
      <c r="H62" s="222"/>
      <c r="I62" s="242"/>
      <c r="J62" s="809" t="str">
        <f>IF(OR(H62="_keine",H62=""),"",VLOOKUP(H62,'Tab org. Kompost_N-expert'!B:H,3,FALSE))</f>
        <v/>
      </c>
      <c r="K62" s="465" t="str">
        <f t="shared" si="16"/>
        <v/>
      </c>
      <c r="L62" s="222"/>
      <c r="M62" s="242"/>
      <c r="N62" s="913" t="str">
        <f>IF(OR(L62="_keine",L62=""),"",VLOOKUP(L62,'Tab org. Kompost_N-expert'!B:H,3,FALSE))</f>
        <v/>
      </c>
      <c r="O62" s="465" t="str">
        <f t="shared" si="17"/>
        <v/>
      </c>
      <c r="P62" s="222"/>
      <c r="Q62" s="242"/>
      <c r="R62" s="913" t="str">
        <f>IF(OR(P62="_keine",P62=""),"",VLOOKUP(P62,'Tab org. Kompost_N-expert'!B:H,3,FALSE))</f>
        <v/>
      </c>
      <c r="S62" s="465" t="str">
        <f t="shared" si="18"/>
        <v/>
      </c>
      <c r="T62" s="223"/>
      <c r="U62" s="242"/>
      <c r="V62" s="913" t="str">
        <f>IF(OR(T62="_keine",T62=""),"",VLOOKUP(T62,'Tab org. D_N-expert'!$B:$H,3,FALSE))</f>
        <v/>
      </c>
      <c r="W62" s="465" t="str">
        <f t="shared" si="19"/>
        <v/>
      </c>
      <c r="X62" s="223"/>
      <c r="Y62" s="242"/>
      <c r="Z62" s="913" t="str">
        <f>IF(OR(X62="_keine",X62=""),"",VLOOKUP(X62,'Tab org. D_N-expert'!$B:$H,3,FALSE))</f>
        <v/>
      </c>
      <c r="AA62" s="465" t="str">
        <f t="shared" si="20"/>
        <v/>
      </c>
      <c r="AB62" s="223"/>
      <c r="AC62" s="242"/>
      <c r="AD62" s="913" t="str">
        <f>IF(OR(AB62="_keine",AB62=""),"",VLOOKUP(AB62,'Tab org. D_N-expert'!$B:$H,3,FALSE))</f>
        <v/>
      </c>
      <c r="AE62" s="466" t="str">
        <f t="shared" si="21"/>
        <v/>
      </c>
      <c r="AF62" s="223"/>
      <c r="AG62" s="242"/>
      <c r="AH62" s="913" t="str">
        <f>IF(OR(AF62="_keine",AF62=""),"",VLOOKUP(AF62,'Tab org. D_N-expert'!$B:$H,3,FALSE))</f>
        <v/>
      </c>
      <c r="AI62" s="465" t="str">
        <f t="shared" si="22"/>
        <v/>
      </c>
      <c r="AJ62" s="247" t="str">
        <f t="shared" si="23"/>
        <v/>
      </c>
    </row>
    <row r="63" spans="1:36" s="145" customFormat="1" ht="15.75">
      <c r="A63" s="529" t="str">
        <f>IF('N-DBE'!A63="","",'N-DBE'!A63)</f>
        <v/>
      </c>
      <c r="B63" s="284" t="str">
        <f>IF('N-DBE'!B63="","",'N-DBE'!B63)</f>
        <v/>
      </c>
      <c r="C63" s="907" t="str">
        <f>IF('N-DBE'!C63="","",'N-DBE'!C63)</f>
        <v/>
      </c>
      <c r="D63" s="907" t="str">
        <f>IF('N-DBE'!D63="","",'N-DBE'!D63)</f>
        <v/>
      </c>
      <c r="E63" s="907" t="str">
        <f>IF('N-DBE'!E63="","",'N-DBE'!E63)</f>
        <v/>
      </c>
      <c r="F63" s="284" t="str">
        <f>IF('N-DBE'!F63="","",'N-DBE'!F63)</f>
        <v/>
      </c>
      <c r="G63" s="284" t="str">
        <f>IF('N-DBE'!G63="","",'N-DBE'!G63)</f>
        <v/>
      </c>
      <c r="H63" s="222"/>
      <c r="I63" s="242"/>
      <c r="J63" s="809" t="str">
        <f>IF(OR(H63="_keine",H63=""),"",VLOOKUP(H63,'Tab org. Kompost_N-expert'!B:H,3,FALSE))</f>
        <v/>
      </c>
      <c r="K63" s="465" t="str">
        <f t="shared" si="16"/>
        <v/>
      </c>
      <c r="L63" s="222"/>
      <c r="M63" s="242"/>
      <c r="N63" s="913" t="str">
        <f>IF(OR(L63="_keine",L63=""),"",VLOOKUP(L63,'Tab org. Kompost_N-expert'!B:H,3,FALSE))</f>
        <v/>
      </c>
      <c r="O63" s="465" t="str">
        <f t="shared" si="17"/>
        <v/>
      </c>
      <c r="P63" s="222"/>
      <c r="Q63" s="242"/>
      <c r="R63" s="913" t="str">
        <f>IF(OR(P63="_keine",P63=""),"",VLOOKUP(P63,'Tab org. Kompost_N-expert'!B:H,3,FALSE))</f>
        <v/>
      </c>
      <c r="S63" s="465" t="str">
        <f t="shared" si="18"/>
        <v/>
      </c>
      <c r="T63" s="223"/>
      <c r="U63" s="242"/>
      <c r="V63" s="913" t="str">
        <f>IF(OR(T63="_keine",T63=""),"",VLOOKUP(T63,'Tab org. D_N-expert'!$B:$H,3,FALSE))</f>
        <v/>
      </c>
      <c r="W63" s="465" t="str">
        <f t="shared" si="19"/>
        <v/>
      </c>
      <c r="X63" s="223"/>
      <c r="Y63" s="242"/>
      <c r="Z63" s="913" t="str">
        <f>IF(OR(X63="_keine",X63=""),"",VLOOKUP(X63,'Tab org. D_N-expert'!$B:$H,3,FALSE))</f>
        <v/>
      </c>
      <c r="AA63" s="465" t="str">
        <f t="shared" si="20"/>
        <v/>
      </c>
      <c r="AB63" s="223"/>
      <c r="AC63" s="242"/>
      <c r="AD63" s="913" t="str">
        <f>IF(OR(AB63="_keine",AB63=""),"",VLOOKUP(AB63,'Tab org. D_N-expert'!$B:$H,3,FALSE))</f>
        <v/>
      </c>
      <c r="AE63" s="466" t="str">
        <f t="shared" si="21"/>
        <v/>
      </c>
      <c r="AF63" s="223"/>
      <c r="AG63" s="242"/>
      <c r="AH63" s="913" t="str">
        <f>IF(OR(AF63="_keine",AF63=""),"",VLOOKUP(AF63,'Tab org. D_N-expert'!$B:$H,3,FALSE))</f>
        <v/>
      </c>
      <c r="AI63" s="465" t="str">
        <f t="shared" si="22"/>
        <v/>
      </c>
      <c r="AJ63" s="247" t="str">
        <f t="shared" si="23"/>
        <v/>
      </c>
    </row>
    <row r="64" spans="1:36" s="145" customFormat="1" ht="15.75">
      <c r="A64" s="529" t="str">
        <f>IF('N-DBE'!A64="","",'N-DBE'!A64)</f>
        <v/>
      </c>
      <c r="B64" s="284" t="str">
        <f>IF('N-DBE'!B64="","",'N-DBE'!B64)</f>
        <v/>
      </c>
      <c r="C64" s="907" t="str">
        <f>IF('N-DBE'!C64="","",'N-DBE'!C64)</f>
        <v/>
      </c>
      <c r="D64" s="907" t="str">
        <f>IF('N-DBE'!D64="","",'N-DBE'!D64)</f>
        <v/>
      </c>
      <c r="E64" s="907" t="str">
        <f>IF('N-DBE'!E64="","",'N-DBE'!E64)</f>
        <v/>
      </c>
      <c r="F64" s="284" t="str">
        <f>IF('N-DBE'!F64="","",'N-DBE'!F64)</f>
        <v/>
      </c>
      <c r="G64" s="284" t="str">
        <f>IF('N-DBE'!G64="","",'N-DBE'!G64)</f>
        <v/>
      </c>
      <c r="H64" s="222"/>
      <c r="I64" s="242"/>
      <c r="J64" s="809" t="str">
        <f>IF(OR(H64="_keine",H64=""),"",VLOOKUP(H64,'Tab org. Kompost_N-expert'!B:H,3,FALSE))</f>
        <v/>
      </c>
      <c r="K64" s="465" t="str">
        <f t="shared" si="16"/>
        <v/>
      </c>
      <c r="L64" s="222"/>
      <c r="M64" s="242"/>
      <c r="N64" s="913" t="str">
        <f>IF(OR(L64="_keine",L64=""),"",VLOOKUP(L64,'Tab org. Kompost_N-expert'!B:H,3,FALSE))</f>
        <v/>
      </c>
      <c r="O64" s="465" t="str">
        <f t="shared" si="17"/>
        <v/>
      </c>
      <c r="P64" s="222"/>
      <c r="Q64" s="242"/>
      <c r="R64" s="913" t="str">
        <f>IF(OR(P64="_keine",P64=""),"",VLOOKUP(P64,'Tab org. Kompost_N-expert'!B:H,3,FALSE))</f>
        <v/>
      </c>
      <c r="S64" s="465" t="str">
        <f t="shared" si="18"/>
        <v/>
      </c>
      <c r="T64" s="223"/>
      <c r="U64" s="242"/>
      <c r="V64" s="913" t="str">
        <f>IF(OR(T64="_keine",T64=""),"",VLOOKUP(T64,'Tab org. D_N-expert'!$B:$H,3,FALSE))</f>
        <v/>
      </c>
      <c r="W64" s="465" t="str">
        <f t="shared" si="19"/>
        <v/>
      </c>
      <c r="X64" s="223"/>
      <c r="Y64" s="242"/>
      <c r="Z64" s="913" t="str">
        <f>IF(OR(X64="_keine",X64=""),"",VLOOKUP(X64,'Tab org. D_N-expert'!$B:$H,3,FALSE))</f>
        <v/>
      </c>
      <c r="AA64" s="465" t="str">
        <f t="shared" si="20"/>
        <v/>
      </c>
      <c r="AB64" s="223"/>
      <c r="AC64" s="242"/>
      <c r="AD64" s="913" t="str">
        <f>IF(OR(AB64="_keine",AB64=""),"",VLOOKUP(AB64,'Tab org. D_N-expert'!$B:$H,3,FALSE))</f>
        <v/>
      </c>
      <c r="AE64" s="466" t="str">
        <f t="shared" si="21"/>
        <v/>
      </c>
      <c r="AF64" s="223"/>
      <c r="AG64" s="242"/>
      <c r="AH64" s="913" t="str">
        <f>IF(OR(AF64="_keine",AF64=""),"",VLOOKUP(AF64,'Tab org. D_N-expert'!$B:$H,3,FALSE))</f>
        <v/>
      </c>
      <c r="AI64" s="465" t="str">
        <f t="shared" si="22"/>
        <v/>
      </c>
      <c r="AJ64" s="247" t="str">
        <f t="shared" si="23"/>
        <v/>
      </c>
    </row>
    <row r="65" spans="1:36" s="145" customFormat="1" ht="15.75">
      <c r="A65" s="529" t="str">
        <f>IF('N-DBE'!A65="","",'N-DBE'!A65)</f>
        <v/>
      </c>
      <c r="B65" s="284" t="str">
        <f>IF('N-DBE'!B65="","",'N-DBE'!B65)</f>
        <v/>
      </c>
      <c r="C65" s="907" t="str">
        <f>IF('N-DBE'!C65="","",'N-DBE'!C65)</f>
        <v/>
      </c>
      <c r="D65" s="907" t="str">
        <f>IF('N-DBE'!D65="","",'N-DBE'!D65)</f>
        <v/>
      </c>
      <c r="E65" s="907" t="str">
        <f>IF('N-DBE'!E65="","",'N-DBE'!E65)</f>
        <v/>
      </c>
      <c r="F65" s="284" t="str">
        <f>IF('N-DBE'!F65="","",'N-DBE'!F65)</f>
        <v/>
      </c>
      <c r="G65" s="284" t="str">
        <f>IF('N-DBE'!G65="","",'N-DBE'!G65)</f>
        <v/>
      </c>
      <c r="H65" s="222"/>
      <c r="I65" s="242"/>
      <c r="J65" s="809" t="str">
        <f>IF(OR(H65="_keine",H65=""),"",VLOOKUP(H65,'Tab org. Kompost_N-expert'!B:H,3,FALSE))</f>
        <v/>
      </c>
      <c r="K65" s="465" t="str">
        <f t="shared" si="16"/>
        <v/>
      </c>
      <c r="L65" s="222"/>
      <c r="M65" s="242"/>
      <c r="N65" s="913" t="str">
        <f>IF(OR(L65="_keine",L65=""),"",VLOOKUP(L65,'Tab org. Kompost_N-expert'!B:H,3,FALSE))</f>
        <v/>
      </c>
      <c r="O65" s="465" t="str">
        <f t="shared" si="17"/>
        <v/>
      </c>
      <c r="P65" s="222"/>
      <c r="Q65" s="242"/>
      <c r="R65" s="913" t="str">
        <f>IF(OR(P65="_keine",P65=""),"",VLOOKUP(P65,'Tab org. Kompost_N-expert'!B:H,3,FALSE))</f>
        <v/>
      </c>
      <c r="S65" s="465" t="str">
        <f t="shared" si="18"/>
        <v/>
      </c>
      <c r="T65" s="223"/>
      <c r="U65" s="242"/>
      <c r="V65" s="913" t="str">
        <f>IF(OR(T65="_keine",T65=""),"",VLOOKUP(T65,'Tab org. D_N-expert'!$B:$H,3,FALSE))</f>
        <v/>
      </c>
      <c r="W65" s="465" t="str">
        <f t="shared" si="19"/>
        <v/>
      </c>
      <c r="X65" s="223"/>
      <c r="Y65" s="242"/>
      <c r="Z65" s="913" t="str">
        <f>IF(OR(X65="_keine",X65=""),"",VLOOKUP(X65,'Tab org. D_N-expert'!$B:$H,3,FALSE))</f>
        <v/>
      </c>
      <c r="AA65" s="465" t="str">
        <f t="shared" si="20"/>
        <v/>
      </c>
      <c r="AB65" s="223"/>
      <c r="AC65" s="242"/>
      <c r="AD65" s="913" t="str">
        <f>IF(OR(AB65="_keine",AB65=""),"",VLOOKUP(AB65,'Tab org. D_N-expert'!$B:$H,3,FALSE))</f>
        <v/>
      </c>
      <c r="AE65" s="466" t="str">
        <f t="shared" si="21"/>
        <v/>
      </c>
      <c r="AF65" s="223"/>
      <c r="AG65" s="242"/>
      <c r="AH65" s="913" t="str">
        <f>IF(OR(AF65="_keine",AF65=""),"",VLOOKUP(AF65,'Tab org. D_N-expert'!$B:$H,3,FALSE))</f>
        <v/>
      </c>
      <c r="AI65" s="465" t="str">
        <f t="shared" si="22"/>
        <v/>
      </c>
      <c r="AJ65" s="247" t="str">
        <f t="shared" si="23"/>
        <v/>
      </c>
    </row>
    <row r="66" spans="1:36" s="145" customFormat="1" ht="15.75">
      <c r="A66" s="529" t="str">
        <f>IF('N-DBE'!A66="","",'N-DBE'!A66)</f>
        <v/>
      </c>
      <c r="B66" s="284" t="str">
        <f>IF('N-DBE'!B66="","",'N-DBE'!B66)</f>
        <v/>
      </c>
      <c r="C66" s="907" t="str">
        <f>IF('N-DBE'!C66="","",'N-DBE'!C66)</f>
        <v/>
      </c>
      <c r="D66" s="907" t="str">
        <f>IF('N-DBE'!D66="","",'N-DBE'!D66)</f>
        <v/>
      </c>
      <c r="E66" s="907" t="str">
        <f>IF('N-DBE'!E66="","",'N-DBE'!E66)</f>
        <v/>
      </c>
      <c r="F66" s="284" t="str">
        <f>IF('N-DBE'!F66="","",'N-DBE'!F66)</f>
        <v/>
      </c>
      <c r="G66" s="284" t="str">
        <f>IF('N-DBE'!G66="","",'N-DBE'!G66)</f>
        <v/>
      </c>
      <c r="H66" s="222"/>
      <c r="I66" s="242"/>
      <c r="J66" s="809" t="str">
        <f>IF(OR(H66="_keine",H66=""),"",VLOOKUP(H66,'Tab org. Kompost_N-expert'!B:H,3,FALSE))</f>
        <v/>
      </c>
      <c r="K66" s="465" t="str">
        <f t="shared" si="16"/>
        <v/>
      </c>
      <c r="L66" s="222"/>
      <c r="M66" s="242"/>
      <c r="N66" s="913" t="str">
        <f>IF(OR(L66="_keine",L66=""),"",VLOOKUP(L66,'Tab org. Kompost_N-expert'!B:H,3,FALSE))</f>
        <v/>
      </c>
      <c r="O66" s="465" t="str">
        <f t="shared" si="17"/>
        <v/>
      </c>
      <c r="P66" s="222"/>
      <c r="Q66" s="242"/>
      <c r="R66" s="913" t="str">
        <f>IF(OR(P66="_keine",P66=""),"",VLOOKUP(P66,'Tab org. Kompost_N-expert'!B:H,3,FALSE))</f>
        <v/>
      </c>
      <c r="S66" s="465" t="str">
        <f t="shared" si="18"/>
        <v/>
      </c>
      <c r="T66" s="223"/>
      <c r="U66" s="242"/>
      <c r="V66" s="913" t="str">
        <f>IF(OR(T66="_keine",T66=""),"",VLOOKUP(T66,'Tab org. D_N-expert'!$B:$H,3,FALSE))</f>
        <v/>
      </c>
      <c r="W66" s="465" t="str">
        <f t="shared" si="19"/>
        <v/>
      </c>
      <c r="X66" s="223"/>
      <c r="Y66" s="242"/>
      <c r="Z66" s="913" t="str">
        <f>IF(OR(X66="_keine",X66=""),"",VLOOKUP(X66,'Tab org. D_N-expert'!$B:$H,3,FALSE))</f>
        <v/>
      </c>
      <c r="AA66" s="465" t="str">
        <f t="shared" si="20"/>
        <v/>
      </c>
      <c r="AB66" s="223"/>
      <c r="AC66" s="242"/>
      <c r="AD66" s="913" t="str">
        <f>IF(OR(AB66="_keine",AB66=""),"",VLOOKUP(AB66,'Tab org. D_N-expert'!$B:$H,3,FALSE))</f>
        <v/>
      </c>
      <c r="AE66" s="466" t="str">
        <f t="shared" si="21"/>
        <v/>
      </c>
      <c r="AF66" s="223"/>
      <c r="AG66" s="242"/>
      <c r="AH66" s="913" t="str">
        <f>IF(OR(AF66="_keine",AF66=""),"",VLOOKUP(AF66,'Tab org. D_N-expert'!$B:$H,3,FALSE))</f>
        <v/>
      </c>
      <c r="AI66" s="465" t="str">
        <f t="shared" si="22"/>
        <v/>
      </c>
      <c r="AJ66" s="247" t="str">
        <f t="shared" si="23"/>
        <v/>
      </c>
    </row>
    <row r="67" spans="1:36" s="145" customFormat="1" ht="15.75">
      <c r="A67" s="529" t="str">
        <f>IF('N-DBE'!A67="","",'N-DBE'!A67)</f>
        <v/>
      </c>
      <c r="B67" s="284" t="str">
        <f>IF('N-DBE'!B67="","",'N-DBE'!B67)</f>
        <v/>
      </c>
      <c r="C67" s="907" t="str">
        <f>IF('N-DBE'!C67="","",'N-DBE'!C67)</f>
        <v/>
      </c>
      <c r="D67" s="907" t="str">
        <f>IF('N-DBE'!D67="","",'N-DBE'!D67)</f>
        <v/>
      </c>
      <c r="E67" s="907" t="str">
        <f>IF('N-DBE'!E67="","",'N-DBE'!E67)</f>
        <v/>
      </c>
      <c r="F67" s="284" t="str">
        <f>IF('N-DBE'!F67="","",'N-DBE'!F67)</f>
        <v/>
      </c>
      <c r="G67" s="284" t="str">
        <f>IF('N-DBE'!G67="","",'N-DBE'!G67)</f>
        <v/>
      </c>
      <c r="H67" s="222"/>
      <c r="I67" s="242"/>
      <c r="J67" s="809" t="str">
        <f>IF(OR(H67="_keine",H67=""),"",VLOOKUP(H67,'Tab org. Kompost_N-expert'!B:H,3,FALSE))</f>
        <v/>
      </c>
      <c r="K67" s="465" t="str">
        <f t="shared" si="16"/>
        <v/>
      </c>
      <c r="L67" s="222"/>
      <c r="M67" s="242"/>
      <c r="N67" s="913" t="str">
        <f>IF(OR(L67="_keine",L67=""),"",VLOOKUP(L67,'Tab org. Kompost_N-expert'!B:H,3,FALSE))</f>
        <v/>
      </c>
      <c r="O67" s="465" t="str">
        <f t="shared" si="17"/>
        <v/>
      </c>
      <c r="P67" s="222"/>
      <c r="Q67" s="242"/>
      <c r="R67" s="913" t="str">
        <f>IF(OR(P67="_keine",P67=""),"",VLOOKUP(P67,'Tab org. Kompost_N-expert'!B:H,3,FALSE))</f>
        <v/>
      </c>
      <c r="S67" s="465" t="str">
        <f t="shared" si="18"/>
        <v/>
      </c>
      <c r="T67" s="223"/>
      <c r="U67" s="242"/>
      <c r="V67" s="913" t="str">
        <f>IF(OR(T67="_keine",T67=""),"",VLOOKUP(T67,'Tab org. D_N-expert'!$B:$H,3,FALSE))</f>
        <v/>
      </c>
      <c r="W67" s="465" t="str">
        <f t="shared" si="19"/>
        <v/>
      </c>
      <c r="X67" s="223"/>
      <c r="Y67" s="242"/>
      <c r="Z67" s="913" t="str">
        <f>IF(OR(X67="_keine",X67=""),"",VLOOKUP(X67,'Tab org. D_N-expert'!$B:$H,3,FALSE))</f>
        <v/>
      </c>
      <c r="AA67" s="465" t="str">
        <f t="shared" si="20"/>
        <v/>
      </c>
      <c r="AB67" s="223"/>
      <c r="AC67" s="242"/>
      <c r="AD67" s="913" t="str">
        <f>IF(OR(AB67="_keine",AB67=""),"",VLOOKUP(AB67,'Tab org. D_N-expert'!$B:$H,3,FALSE))</f>
        <v/>
      </c>
      <c r="AE67" s="466" t="str">
        <f t="shared" si="21"/>
        <v/>
      </c>
      <c r="AF67" s="223"/>
      <c r="AG67" s="242"/>
      <c r="AH67" s="913" t="str">
        <f>IF(OR(AF67="_keine",AF67=""),"",VLOOKUP(AF67,'Tab org. D_N-expert'!$B:$H,3,FALSE))</f>
        <v/>
      </c>
      <c r="AI67" s="465" t="str">
        <f t="shared" si="22"/>
        <v/>
      </c>
      <c r="AJ67" s="247" t="str">
        <f t="shared" si="23"/>
        <v/>
      </c>
    </row>
    <row r="68" spans="1:36" s="145" customFormat="1" ht="15.75">
      <c r="A68" s="529" t="str">
        <f>IF('N-DBE'!A68="","",'N-DBE'!A68)</f>
        <v/>
      </c>
      <c r="B68" s="284" t="str">
        <f>IF('N-DBE'!B68="","",'N-DBE'!B68)</f>
        <v/>
      </c>
      <c r="C68" s="907" t="str">
        <f>IF('N-DBE'!C68="","",'N-DBE'!C68)</f>
        <v/>
      </c>
      <c r="D68" s="907" t="str">
        <f>IF('N-DBE'!D68="","",'N-DBE'!D68)</f>
        <v/>
      </c>
      <c r="E68" s="907" t="str">
        <f>IF('N-DBE'!E68="","",'N-DBE'!E68)</f>
        <v/>
      </c>
      <c r="F68" s="284" t="str">
        <f>IF('N-DBE'!F68="","",'N-DBE'!F68)</f>
        <v/>
      </c>
      <c r="G68" s="284" t="str">
        <f>IF('N-DBE'!G68="","",'N-DBE'!G68)</f>
        <v/>
      </c>
      <c r="H68" s="222"/>
      <c r="I68" s="242"/>
      <c r="J68" s="809" t="str">
        <f>IF(OR(H68="_keine",H68=""),"",VLOOKUP(H68,'Tab org. Kompost_N-expert'!B:H,3,FALSE))</f>
        <v/>
      </c>
      <c r="K68" s="465" t="str">
        <f t="shared" si="16"/>
        <v/>
      </c>
      <c r="L68" s="222"/>
      <c r="M68" s="242"/>
      <c r="N68" s="913" t="str">
        <f>IF(OR(L68="_keine",L68=""),"",VLOOKUP(L68,'Tab org. Kompost_N-expert'!B:H,3,FALSE))</f>
        <v/>
      </c>
      <c r="O68" s="465" t="str">
        <f t="shared" si="17"/>
        <v/>
      </c>
      <c r="P68" s="222"/>
      <c r="Q68" s="242"/>
      <c r="R68" s="913" t="str">
        <f>IF(OR(P68="_keine",P68=""),"",VLOOKUP(P68,'Tab org. Kompost_N-expert'!B:H,3,FALSE))</f>
        <v/>
      </c>
      <c r="S68" s="465" t="str">
        <f t="shared" si="18"/>
        <v/>
      </c>
      <c r="T68" s="223"/>
      <c r="U68" s="242"/>
      <c r="V68" s="913" t="str">
        <f>IF(OR(T68="_keine",T68=""),"",VLOOKUP(T68,'Tab org. D_N-expert'!$B:$H,3,FALSE))</f>
        <v/>
      </c>
      <c r="W68" s="465" t="str">
        <f t="shared" si="19"/>
        <v/>
      </c>
      <c r="X68" s="223"/>
      <c r="Y68" s="242"/>
      <c r="Z68" s="913" t="str">
        <f>IF(OR(X68="_keine",X68=""),"",VLOOKUP(X68,'Tab org. D_N-expert'!$B:$H,3,FALSE))</f>
        <v/>
      </c>
      <c r="AA68" s="465" t="str">
        <f t="shared" si="20"/>
        <v/>
      </c>
      <c r="AB68" s="223"/>
      <c r="AC68" s="242"/>
      <c r="AD68" s="913" t="str">
        <f>IF(OR(AB68="_keine",AB68=""),"",VLOOKUP(AB68,'Tab org. D_N-expert'!$B:$H,3,FALSE))</f>
        <v/>
      </c>
      <c r="AE68" s="466" t="str">
        <f t="shared" si="21"/>
        <v/>
      </c>
      <c r="AF68" s="223"/>
      <c r="AG68" s="242"/>
      <c r="AH68" s="913" t="str">
        <f>IF(OR(AF68="_keine",AF68=""),"",VLOOKUP(AF68,'Tab org. D_N-expert'!$B:$H,3,FALSE))</f>
        <v/>
      </c>
      <c r="AI68" s="465" t="str">
        <f t="shared" si="22"/>
        <v/>
      </c>
      <c r="AJ68" s="247" t="str">
        <f t="shared" si="23"/>
        <v/>
      </c>
    </row>
    <row r="69" spans="1:36" s="145" customFormat="1" ht="15.75">
      <c r="A69" s="529" t="str">
        <f>IF('N-DBE'!A69="","",'N-DBE'!A69)</f>
        <v/>
      </c>
      <c r="B69" s="284" t="str">
        <f>IF('N-DBE'!B69="","",'N-DBE'!B69)</f>
        <v/>
      </c>
      <c r="C69" s="907" t="str">
        <f>IF('N-DBE'!C69="","",'N-DBE'!C69)</f>
        <v/>
      </c>
      <c r="D69" s="907" t="str">
        <f>IF('N-DBE'!D69="","",'N-DBE'!D69)</f>
        <v/>
      </c>
      <c r="E69" s="907" t="str">
        <f>IF('N-DBE'!E69="","",'N-DBE'!E69)</f>
        <v/>
      </c>
      <c r="F69" s="284" t="str">
        <f>IF('N-DBE'!F69="","",'N-DBE'!F69)</f>
        <v/>
      </c>
      <c r="G69" s="284" t="str">
        <f>IF('N-DBE'!G69="","",'N-DBE'!G69)</f>
        <v/>
      </c>
      <c r="H69" s="222"/>
      <c r="I69" s="242"/>
      <c r="J69" s="809" t="str">
        <f>IF(OR(H69="_keine",H69=""),"",VLOOKUP(H69,'Tab org. Kompost_N-expert'!B:H,3,FALSE))</f>
        <v/>
      </c>
      <c r="K69" s="465" t="str">
        <f t="shared" si="16"/>
        <v/>
      </c>
      <c r="L69" s="222"/>
      <c r="M69" s="242"/>
      <c r="N69" s="913" t="str">
        <f>IF(OR(L69="_keine",L69=""),"",VLOOKUP(L69,'Tab org. Kompost_N-expert'!B:H,3,FALSE))</f>
        <v/>
      </c>
      <c r="O69" s="465" t="str">
        <f t="shared" si="17"/>
        <v/>
      </c>
      <c r="P69" s="222"/>
      <c r="Q69" s="242"/>
      <c r="R69" s="913" t="str">
        <f>IF(OR(P69="_keine",P69=""),"",VLOOKUP(P69,'Tab org. Kompost_N-expert'!B:H,3,FALSE))</f>
        <v/>
      </c>
      <c r="S69" s="465" t="str">
        <f t="shared" si="18"/>
        <v/>
      </c>
      <c r="T69" s="223"/>
      <c r="U69" s="242"/>
      <c r="V69" s="913" t="str">
        <f>IF(OR(T69="_keine",T69=""),"",VLOOKUP(T69,'Tab org. D_N-expert'!$B:$H,3,FALSE))</f>
        <v/>
      </c>
      <c r="W69" s="465" t="str">
        <f t="shared" si="19"/>
        <v/>
      </c>
      <c r="X69" s="223"/>
      <c r="Y69" s="242"/>
      <c r="Z69" s="913" t="str">
        <f>IF(OR(X69="_keine",X69=""),"",VLOOKUP(X69,'Tab org. D_N-expert'!$B:$H,3,FALSE))</f>
        <v/>
      </c>
      <c r="AA69" s="465" t="str">
        <f t="shared" si="20"/>
        <v/>
      </c>
      <c r="AB69" s="223"/>
      <c r="AC69" s="242"/>
      <c r="AD69" s="913" t="str">
        <f>IF(OR(AB69="_keine",AB69=""),"",VLOOKUP(AB69,'Tab org. D_N-expert'!$B:$H,3,FALSE))</f>
        <v/>
      </c>
      <c r="AE69" s="466" t="str">
        <f t="shared" si="21"/>
        <v/>
      </c>
      <c r="AF69" s="223"/>
      <c r="AG69" s="242"/>
      <c r="AH69" s="913" t="str">
        <f>IF(OR(AF69="_keine",AF69=""),"",VLOOKUP(AF69,'Tab org. D_N-expert'!$B:$H,3,FALSE))</f>
        <v/>
      </c>
      <c r="AI69" s="465" t="str">
        <f t="shared" si="22"/>
        <v/>
      </c>
      <c r="AJ69" s="247" t="str">
        <f t="shared" si="23"/>
        <v/>
      </c>
    </row>
    <row r="70" spans="1:36" s="145" customFormat="1" ht="15.75">
      <c r="A70" s="529" t="str">
        <f>IF('N-DBE'!A70="","",'N-DBE'!A70)</f>
        <v/>
      </c>
      <c r="B70" s="284" t="str">
        <f>IF('N-DBE'!B70="","",'N-DBE'!B70)</f>
        <v/>
      </c>
      <c r="C70" s="907" t="str">
        <f>IF('N-DBE'!C70="","",'N-DBE'!C70)</f>
        <v/>
      </c>
      <c r="D70" s="907" t="str">
        <f>IF('N-DBE'!D70="","",'N-DBE'!D70)</f>
        <v/>
      </c>
      <c r="E70" s="907" t="str">
        <f>IF('N-DBE'!E70="","",'N-DBE'!E70)</f>
        <v/>
      </c>
      <c r="F70" s="284" t="str">
        <f>IF('N-DBE'!F70="","",'N-DBE'!F70)</f>
        <v/>
      </c>
      <c r="G70" s="284" t="str">
        <f>IF('N-DBE'!G70="","",'N-DBE'!G70)</f>
        <v/>
      </c>
      <c r="H70" s="222"/>
      <c r="I70" s="242"/>
      <c r="J70" s="809" t="str">
        <f>IF(OR(H70="_keine",H70=""),"",VLOOKUP(H70,'Tab org. Kompost_N-expert'!B:H,3,FALSE))</f>
        <v/>
      </c>
      <c r="K70" s="465" t="str">
        <f t="shared" si="16"/>
        <v/>
      </c>
      <c r="L70" s="222"/>
      <c r="M70" s="242"/>
      <c r="N70" s="913" t="str">
        <f>IF(OR(L70="_keine",L70=""),"",VLOOKUP(L70,'Tab org. Kompost_N-expert'!B:H,3,FALSE))</f>
        <v/>
      </c>
      <c r="O70" s="465" t="str">
        <f t="shared" si="17"/>
        <v/>
      </c>
      <c r="P70" s="222"/>
      <c r="Q70" s="242"/>
      <c r="R70" s="913" t="str">
        <f>IF(OR(P70="_keine",P70=""),"",VLOOKUP(P70,'Tab org. Kompost_N-expert'!B:H,3,FALSE))</f>
        <v/>
      </c>
      <c r="S70" s="465" t="str">
        <f t="shared" si="18"/>
        <v/>
      </c>
      <c r="T70" s="223"/>
      <c r="U70" s="242"/>
      <c r="V70" s="913" t="str">
        <f>IF(OR(T70="_keine",T70=""),"",VLOOKUP(T70,'Tab org. D_N-expert'!$B:$H,3,FALSE))</f>
        <v/>
      </c>
      <c r="W70" s="465" t="str">
        <f t="shared" si="19"/>
        <v/>
      </c>
      <c r="X70" s="223"/>
      <c r="Y70" s="242"/>
      <c r="Z70" s="913" t="str">
        <f>IF(OR(X70="_keine",X70=""),"",VLOOKUP(X70,'Tab org. D_N-expert'!$B:$H,3,FALSE))</f>
        <v/>
      </c>
      <c r="AA70" s="465" t="str">
        <f t="shared" si="20"/>
        <v/>
      </c>
      <c r="AB70" s="223"/>
      <c r="AC70" s="242"/>
      <c r="AD70" s="913" t="str">
        <f>IF(OR(AB70="_keine",AB70=""),"",VLOOKUP(AB70,'Tab org. D_N-expert'!$B:$H,3,FALSE))</f>
        <v/>
      </c>
      <c r="AE70" s="466" t="str">
        <f t="shared" si="21"/>
        <v/>
      </c>
      <c r="AF70" s="223"/>
      <c r="AG70" s="242"/>
      <c r="AH70" s="913" t="str">
        <f>IF(OR(AF70="_keine",AF70=""),"",VLOOKUP(AF70,'Tab org. D_N-expert'!$B:$H,3,FALSE))</f>
        <v/>
      </c>
      <c r="AI70" s="465" t="str">
        <f t="shared" si="22"/>
        <v/>
      </c>
      <c r="AJ70" s="247" t="str">
        <f t="shared" si="23"/>
        <v/>
      </c>
    </row>
    <row r="71" spans="1:36" s="145" customFormat="1" ht="15.75">
      <c r="A71" s="529" t="str">
        <f>IF('N-DBE'!A71="","",'N-DBE'!A71)</f>
        <v/>
      </c>
      <c r="B71" s="284" t="str">
        <f>IF('N-DBE'!B71="","",'N-DBE'!B71)</f>
        <v/>
      </c>
      <c r="C71" s="907" t="str">
        <f>IF('N-DBE'!C71="","",'N-DBE'!C71)</f>
        <v/>
      </c>
      <c r="D71" s="907" t="str">
        <f>IF('N-DBE'!D71="","",'N-DBE'!D71)</f>
        <v/>
      </c>
      <c r="E71" s="907" t="str">
        <f>IF('N-DBE'!E71="","",'N-DBE'!E71)</f>
        <v/>
      </c>
      <c r="F71" s="284" t="str">
        <f>IF('N-DBE'!F71="","",'N-DBE'!F71)</f>
        <v/>
      </c>
      <c r="G71" s="284" t="str">
        <f>IF('N-DBE'!G71="","",'N-DBE'!G71)</f>
        <v/>
      </c>
      <c r="H71" s="222"/>
      <c r="I71" s="242"/>
      <c r="J71" s="809" t="str">
        <f>IF(OR(H71="_keine",H71=""),"",VLOOKUP(H71,'Tab org. Kompost_N-expert'!B:H,3,FALSE))</f>
        <v/>
      </c>
      <c r="K71" s="465" t="str">
        <f t="shared" si="16"/>
        <v/>
      </c>
      <c r="L71" s="222"/>
      <c r="M71" s="242"/>
      <c r="N71" s="913" t="str">
        <f>IF(OR(L71="_keine",L71=""),"",VLOOKUP(L71,'Tab org. Kompost_N-expert'!B:H,3,FALSE))</f>
        <v/>
      </c>
      <c r="O71" s="465" t="str">
        <f t="shared" si="17"/>
        <v/>
      </c>
      <c r="P71" s="222"/>
      <c r="Q71" s="242"/>
      <c r="R71" s="913" t="str">
        <f>IF(OR(P71="_keine",P71=""),"",VLOOKUP(P71,'Tab org. Kompost_N-expert'!B:H,3,FALSE))</f>
        <v/>
      </c>
      <c r="S71" s="465" t="str">
        <f t="shared" si="18"/>
        <v/>
      </c>
      <c r="T71" s="223"/>
      <c r="U71" s="242"/>
      <c r="V71" s="913" t="str">
        <f>IF(OR(T71="_keine",T71=""),"",VLOOKUP(T71,'Tab org. D_N-expert'!$B:$H,3,FALSE))</f>
        <v/>
      </c>
      <c r="W71" s="465" t="str">
        <f t="shared" si="19"/>
        <v/>
      </c>
      <c r="X71" s="223"/>
      <c r="Y71" s="242"/>
      <c r="Z71" s="913" t="str">
        <f>IF(OR(X71="_keine",X71=""),"",VLOOKUP(X71,'Tab org. D_N-expert'!$B:$H,3,FALSE))</f>
        <v/>
      </c>
      <c r="AA71" s="465" t="str">
        <f t="shared" si="20"/>
        <v/>
      </c>
      <c r="AB71" s="223"/>
      <c r="AC71" s="242"/>
      <c r="AD71" s="913" t="str">
        <f>IF(OR(AB71="_keine",AB71=""),"",VLOOKUP(AB71,'Tab org. D_N-expert'!$B:$H,3,FALSE))</f>
        <v/>
      </c>
      <c r="AE71" s="466" t="str">
        <f t="shared" si="21"/>
        <v/>
      </c>
      <c r="AF71" s="223"/>
      <c r="AG71" s="242"/>
      <c r="AH71" s="913" t="str">
        <f>IF(OR(AF71="_keine",AF71=""),"",VLOOKUP(AF71,'Tab org. D_N-expert'!$B:$H,3,FALSE))</f>
        <v/>
      </c>
      <c r="AI71" s="465" t="str">
        <f t="shared" si="22"/>
        <v/>
      </c>
      <c r="AJ71" s="247" t="str">
        <f t="shared" si="23"/>
        <v/>
      </c>
    </row>
    <row r="72" spans="1:36" s="145" customFormat="1" ht="15.75">
      <c r="A72" s="529" t="str">
        <f>IF('N-DBE'!A72="","",'N-DBE'!A72)</f>
        <v/>
      </c>
      <c r="B72" s="284" t="str">
        <f>IF('N-DBE'!B72="","",'N-DBE'!B72)</f>
        <v/>
      </c>
      <c r="C72" s="907" t="str">
        <f>IF('N-DBE'!C72="","",'N-DBE'!C72)</f>
        <v/>
      </c>
      <c r="D72" s="907" t="str">
        <f>IF('N-DBE'!D72="","",'N-DBE'!D72)</f>
        <v/>
      </c>
      <c r="E72" s="907" t="str">
        <f>IF('N-DBE'!E72="","",'N-DBE'!E72)</f>
        <v/>
      </c>
      <c r="F72" s="284" t="str">
        <f>IF('N-DBE'!F72="","",'N-DBE'!F72)</f>
        <v/>
      </c>
      <c r="G72" s="284" t="str">
        <f>IF('N-DBE'!G72="","",'N-DBE'!G72)</f>
        <v/>
      </c>
      <c r="H72" s="222"/>
      <c r="I72" s="242"/>
      <c r="J72" s="809" t="str">
        <f>IF(OR(H72="_keine",H72=""),"",VLOOKUP(H72,'Tab org. Kompost_N-expert'!B:H,3,FALSE))</f>
        <v/>
      </c>
      <c r="K72" s="465" t="str">
        <f t="shared" si="16"/>
        <v/>
      </c>
      <c r="L72" s="222"/>
      <c r="M72" s="242"/>
      <c r="N72" s="913" t="str">
        <f>IF(OR(L72="_keine",L72=""),"",VLOOKUP(L72,'Tab org. Kompost_N-expert'!B:H,3,FALSE))</f>
        <v/>
      </c>
      <c r="O72" s="465" t="str">
        <f t="shared" si="17"/>
        <v/>
      </c>
      <c r="P72" s="222"/>
      <c r="Q72" s="242"/>
      <c r="R72" s="913" t="str">
        <f>IF(OR(P72="_keine",P72=""),"",VLOOKUP(P72,'Tab org. Kompost_N-expert'!B:H,3,FALSE))</f>
        <v/>
      </c>
      <c r="S72" s="465" t="str">
        <f t="shared" si="18"/>
        <v/>
      </c>
      <c r="T72" s="223"/>
      <c r="U72" s="242"/>
      <c r="V72" s="913" t="str">
        <f>IF(OR(T72="_keine",T72=""),"",VLOOKUP(T72,'Tab org. D_N-expert'!$B:$H,3,FALSE))</f>
        <v/>
      </c>
      <c r="W72" s="465" t="str">
        <f t="shared" si="19"/>
        <v/>
      </c>
      <c r="X72" s="223"/>
      <c r="Y72" s="242"/>
      <c r="Z72" s="913" t="str">
        <f>IF(OR(X72="_keine",X72=""),"",VLOOKUP(X72,'Tab org. D_N-expert'!$B:$H,3,FALSE))</f>
        <v/>
      </c>
      <c r="AA72" s="465" t="str">
        <f t="shared" si="20"/>
        <v/>
      </c>
      <c r="AB72" s="223"/>
      <c r="AC72" s="242"/>
      <c r="AD72" s="913" t="str">
        <f>IF(OR(AB72="_keine",AB72=""),"",VLOOKUP(AB72,'Tab org. D_N-expert'!$B:$H,3,FALSE))</f>
        <v/>
      </c>
      <c r="AE72" s="466" t="str">
        <f t="shared" si="21"/>
        <v/>
      </c>
      <c r="AF72" s="223"/>
      <c r="AG72" s="242"/>
      <c r="AH72" s="913" t="str">
        <f>IF(OR(AF72="_keine",AF72=""),"",VLOOKUP(AF72,'Tab org. D_N-expert'!$B:$H,3,FALSE))</f>
        <v/>
      </c>
      <c r="AI72" s="465" t="str">
        <f t="shared" si="22"/>
        <v/>
      </c>
      <c r="AJ72" s="247" t="str">
        <f t="shared" si="23"/>
        <v/>
      </c>
    </row>
    <row r="73" spans="1:36" s="145" customFormat="1" ht="15.75">
      <c r="A73" s="529" t="str">
        <f>IF('N-DBE'!A73="","",'N-DBE'!A73)</f>
        <v/>
      </c>
      <c r="B73" s="284" t="str">
        <f>IF('N-DBE'!B73="","",'N-DBE'!B73)</f>
        <v/>
      </c>
      <c r="C73" s="907" t="str">
        <f>IF('N-DBE'!C73="","",'N-DBE'!C73)</f>
        <v/>
      </c>
      <c r="D73" s="907" t="str">
        <f>IF('N-DBE'!D73="","",'N-DBE'!D73)</f>
        <v/>
      </c>
      <c r="E73" s="907" t="str">
        <f>IF('N-DBE'!E73="","",'N-DBE'!E73)</f>
        <v/>
      </c>
      <c r="F73" s="284" t="str">
        <f>IF('N-DBE'!F73="","",'N-DBE'!F73)</f>
        <v/>
      </c>
      <c r="G73" s="284" t="str">
        <f>IF('N-DBE'!G73="","",'N-DBE'!G73)</f>
        <v/>
      </c>
      <c r="H73" s="222"/>
      <c r="I73" s="242"/>
      <c r="J73" s="809" t="str">
        <f>IF(OR(H73="_keine",H73=""),"",VLOOKUP(H73,'Tab org. Kompost_N-expert'!B:H,3,FALSE))</f>
        <v/>
      </c>
      <c r="K73" s="465" t="str">
        <f t="shared" si="16"/>
        <v/>
      </c>
      <c r="L73" s="222"/>
      <c r="M73" s="242"/>
      <c r="N73" s="913" t="str">
        <f>IF(OR(L73="_keine",L73=""),"",VLOOKUP(L73,'Tab org. Kompost_N-expert'!B:H,3,FALSE))</f>
        <v/>
      </c>
      <c r="O73" s="465" t="str">
        <f t="shared" si="17"/>
        <v/>
      </c>
      <c r="P73" s="222"/>
      <c r="Q73" s="242"/>
      <c r="R73" s="913" t="str">
        <f>IF(OR(P73="_keine",P73=""),"",VLOOKUP(P73,'Tab org. Kompost_N-expert'!B:H,3,FALSE))</f>
        <v/>
      </c>
      <c r="S73" s="465" t="str">
        <f t="shared" si="18"/>
        <v/>
      </c>
      <c r="T73" s="223"/>
      <c r="U73" s="242"/>
      <c r="V73" s="913" t="str">
        <f>IF(OR(T73="_keine",T73=""),"",VLOOKUP(T73,'Tab org. D_N-expert'!$B:$H,3,FALSE))</f>
        <v/>
      </c>
      <c r="W73" s="465" t="str">
        <f t="shared" si="19"/>
        <v/>
      </c>
      <c r="X73" s="223"/>
      <c r="Y73" s="242"/>
      <c r="Z73" s="913" t="str">
        <f>IF(OR(X73="_keine",X73=""),"",VLOOKUP(X73,'Tab org. D_N-expert'!$B:$H,3,FALSE))</f>
        <v/>
      </c>
      <c r="AA73" s="465" t="str">
        <f t="shared" si="20"/>
        <v/>
      </c>
      <c r="AB73" s="223"/>
      <c r="AC73" s="242"/>
      <c r="AD73" s="913" t="str">
        <f>IF(OR(AB73="_keine",AB73=""),"",VLOOKUP(AB73,'Tab org. D_N-expert'!$B:$H,3,FALSE))</f>
        <v/>
      </c>
      <c r="AE73" s="466" t="str">
        <f t="shared" si="21"/>
        <v/>
      </c>
      <c r="AF73" s="223"/>
      <c r="AG73" s="242"/>
      <c r="AH73" s="913" t="str">
        <f>IF(OR(AF73="_keine",AF73=""),"",VLOOKUP(AF73,'Tab org. D_N-expert'!$B:$H,3,FALSE))</f>
        <v/>
      </c>
      <c r="AI73" s="465" t="str">
        <f t="shared" si="22"/>
        <v/>
      </c>
      <c r="AJ73" s="247" t="str">
        <f t="shared" si="23"/>
        <v/>
      </c>
    </row>
    <row r="74" spans="1:36" s="145" customFormat="1" ht="15.75">
      <c r="A74" s="529" t="str">
        <f>IF('N-DBE'!A74="","",'N-DBE'!A74)</f>
        <v/>
      </c>
      <c r="B74" s="284" t="str">
        <f>IF('N-DBE'!B74="","",'N-DBE'!B74)</f>
        <v/>
      </c>
      <c r="C74" s="907" t="str">
        <f>IF('N-DBE'!C74="","",'N-DBE'!C74)</f>
        <v/>
      </c>
      <c r="D74" s="907" t="str">
        <f>IF('N-DBE'!D74="","",'N-DBE'!D74)</f>
        <v/>
      </c>
      <c r="E74" s="907" t="str">
        <f>IF('N-DBE'!E74="","",'N-DBE'!E74)</f>
        <v/>
      </c>
      <c r="F74" s="284" t="str">
        <f>IF('N-DBE'!F74="","",'N-DBE'!F74)</f>
        <v/>
      </c>
      <c r="G74" s="284" t="str">
        <f>IF('N-DBE'!G74="","",'N-DBE'!G74)</f>
        <v/>
      </c>
      <c r="H74" s="222"/>
      <c r="I74" s="242"/>
      <c r="J74" s="809" t="str">
        <f>IF(OR(H74="_keine",H74=""),"",VLOOKUP(H74,'Tab org. Kompost_N-expert'!B:H,3,FALSE))</f>
        <v/>
      </c>
      <c r="K74" s="465" t="str">
        <f t="shared" si="16"/>
        <v/>
      </c>
      <c r="L74" s="222"/>
      <c r="M74" s="242"/>
      <c r="N74" s="913" t="str">
        <f>IF(OR(L74="_keine",L74=""),"",VLOOKUP(L74,'Tab org. Kompost_N-expert'!B:H,3,FALSE))</f>
        <v/>
      </c>
      <c r="O74" s="465" t="str">
        <f t="shared" si="17"/>
        <v/>
      </c>
      <c r="P74" s="222"/>
      <c r="Q74" s="242"/>
      <c r="R74" s="913" t="str">
        <f>IF(OR(P74="_keine",P74=""),"",VLOOKUP(P74,'Tab org. Kompost_N-expert'!B:H,3,FALSE))</f>
        <v/>
      </c>
      <c r="S74" s="465" t="str">
        <f t="shared" si="18"/>
        <v/>
      </c>
      <c r="T74" s="223"/>
      <c r="U74" s="242"/>
      <c r="V74" s="913" t="str">
        <f>IF(OR(T74="_keine",T74=""),"",VLOOKUP(T74,'Tab org. D_N-expert'!$B:$H,3,FALSE))</f>
        <v/>
      </c>
      <c r="W74" s="465" t="str">
        <f t="shared" si="19"/>
        <v/>
      </c>
      <c r="X74" s="223"/>
      <c r="Y74" s="242"/>
      <c r="Z74" s="913" t="str">
        <f>IF(OR(X74="_keine",X74=""),"",VLOOKUP(X74,'Tab org. D_N-expert'!$B:$H,3,FALSE))</f>
        <v/>
      </c>
      <c r="AA74" s="465" t="str">
        <f t="shared" si="20"/>
        <v/>
      </c>
      <c r="AB74" s="223"/>
      <c r="AC74" s="242"/>
      <c r="AD74" s="913" t="str">
        <f>IF(OR(AB74="_keine",AB74=""),"",VLOOKUP(AB74,'Tab org. D_N-expert'!$B:$H,3,FALSE))</f>
        <v/>
      </c>
      <c r="AE74" s="466" t="str">
        <f t="shared" si="21"/>
        <v/>
      </c>
      <c r="AF74" s="223"/>
      <c r="AG74" s="242"/>
      <c r="AH74" s="913" t="str">
        <f>IF(OR(AF74="_keine",AF74=""),"",VLOOKUP(AF74,'Tab org. D_N-expert'!$B:$H,3,FALSE))</f>
        <v/>
      </c>
      <c r="AI74" s="465" t="str">
        <f t="shared" si="22"/>
        <v/>
      </c>
      <c r="AJ74" s="247" t="str">
        <f t="shared" si="23"/>
        <v/>
      </c>
    </row>
    <row r="75" spans="1:36" s="145" customFormat="1" ht="15.75">
      <c r="A75" s="529" t="str">
        <f>IF('N-DBE'!A75="","",'N-DBE'!A75)</f>
        <v/>
      </c>
      <c r="B75" s="284" t="str">
        <f>IF('N-DBE'!B75="","",'N-DBE'!B75)</f>
        <v/>
      </c>
      <c r="C75" s="907" t="str">
        <f>IF('N-DBE'!C75="","",'N-DBE'!C75)</f>
        <v/>
      </c>
      <c r="D75" s="907" t="str">
        <f>IF('N-DBE'!D75="","",'N-DBE'!D75)</f>
        <v/>
      </c>
      <c r="E75" s="907" t="str">
        <f>IF('N-DBE'!E75="","",'N-DBE'!E75)</f>
        <v/>
      </c>
      <c r="F75" s="284" t="str">
        <f>IF('N-DBE'!F75="","",'N-DBE'!F75)</f>
        <v/>
      </c>
      <c r="G75" s="284" t="str">
        <f>IF('N-DBE'!G75="","",'N-DBE'!G75)</f>
        <v/>
      </c>
      <c r="H75" s="222"/>
      <c r="I75" s="242"/>
      <c r="J75" s="809" t="str">
        <f>IF(OR(H75="_keine",H75=""),"",VLOOKUP(H75,'Tab org. Kompost_N-expert'!B:H,3,FALSE))</f>
        <v/>
      </c>
      <c r="K75" s="465" t="str">
        <f t="shared" si="16"/>
        <v/>
      </c>
      <c r="L75" s="222"/>
      <c r="M75" s="242"/>
      <c r="N75" s="913" t="str">
        <f>IF(OR(L75="_keine",L75=""),"",VLOOKUP(L75,'Tab org. Kompost_N-expert'!B:H,3,FALSE))</f>
        <v/>
      </c>
      <c r="O75" s="465" t="str">
        <f t="shared" si="17"/>
        <v/>
      </c>
      <c r="P75" s="222"/>
      <c r="Q75" s="242"/>
      <c r="R75" s="913" t="str">
        <f>IF(OR(P75="_keine",P75=""),"",VLOOKUP(P75,'Tab org. Kompost_N-expert'!B:H,3,FALSE))</f>
        <v/>
      </c>
      <c r="S75" s="465" t="str">
        <f t="shared" si="18"/>
        <v/>
      </c>
      <c r="T75" s="223"/>
      <c r="U75" s="242"/>
      <c r="V75" s="913" t="str">
        <f>IF(OR(T75="_keine",T75=""),"",VLOOKUP(T75,'Tab org. D_N-expert'!$B:$H,3,FALSE))</f>
        <v/>
      </c>
      <c r="W75" s="465" t="str">
        <f t="shared" si="19"/>
        <v/>
      </c>
      <c r="X75" s="223"/>
      <c r="Y75" s="242"/>
      <c r="Z75" s="913" t="str">
        <f>IF(OR(X75="_keine",X75=""),"",VLOOKUP(X75,'Tab org. D_N-expert'!$B:$H,3,FALSE))</f>
        <v/>
      </c>
      <c r="AA75" s="465" t="str">
        <f t="shared" si="20"/>
        <v/>
      </c>
      <c r="AB75" s="223"/>
      <c r="AC75" s="242"/>
      <c r="AD75" s="913" t="str">
        <f>IF(OR(AB75="_keine",AB75=""),"",VLOOKUP(AB75,'Tab org. D_N-expert'!$B:$H,3,FALSE))</f>
        <v/>
      </c>
      <c r="AE75" s="466" t="str">
        <f t="shared" si="21"/>
        <v/>
      </c>
      <c r="AF75" s="223"/>
      <c r="AG75" s="242"/>
      <c r="AH75" s="913" t="str">
        <f>IF(OR(AF75="_keine",AF75=""),"",VLOOKUP(AF75,'Tab org. D_N-expert'!$B:$H,3,FALSE))</f>
        <v/>
      </c>
      <c r="AI75" s="465" t="str">
        <f t="shared" si="22"/>
        <v/>
      </c>
      <c r="AJ75" s="247" t="str">
        <f t="shared" si="23"/>
        <v/>
      </c>
    </row>
    <row r="76" spans="1:36" s="145" customFormat="1" ht="15.75">
      <c r="A76" s="529" t="str">
        <f>IF('N-DBE'!A76="","",'N-DBE'!A76)</f>
        <v/>
      </c>
      <c r="B76" s="284" t="str">
        <f>IF('N-DBE'!B76="","",'N-DBE'!B76)</f>
        <v/>
      </c>
      <c r="C76" s="907" t="str">
        <f>IF('N-DBE'!C76="","",'N-DBE'!C76)</f>
        <v/>
      </c>
      <c r="D76" s="907" t="str">
        <f>IF('N-DBE'!D76="","",'N-DBE'!D76)</f>
        <v/>
      </c>
      <c r="E76" s="907" t="str">
        <f>IF('N-DBE'!E76="","",'N-DBE'!E76)</f>
        <v/>
      </c>
      <c r="F76" s="284" t="str">
        <f>IF('N-DBE'!F76="","",'N-DBE'!F76)</f>
        <v/>
      </c>
      <c r="G76" s="284" t="str">
        <f>IF('N-DBE'!G76="","",'N-DBE'!G76)</f>
        <v/>
      </c>
      <c r="H76" s="222"/>
      <c r="I76" s="242"/>
      <c r="J76" s="809" t="str">
        <f>IF(OR(H76="_keine",H76=""),"",VLOOKUP(H76,'Tab org. Kompost_N-expert'!B:H,3,FALSE))</f>
        <v/>
      </c>
      <c r="K76" s="465" t="str">
        <f t="shared" si="16"/>
        <v/>
      </c>
      <c r="L76" s="222"/>
      <c r="M76" s="242"/>
      <c r="N76" s="913" t="str">
        <f>IF(OR(L76="_keine",L76=""),"",VLOOKUP(L76,'Tab org. Kompost_N-expert'!B:H,3,FALSE))</f>
        <v/>
      </c>
      <c r="O76" s="465" t="str">
        <f t="shared" si="17"/>
        <v/>
      </c>
      <c r="P76" s="222"/>
      <c r="Q76" s="242"/>
      <c r="R76" s="913" t="str">
        <f>IF(OR(P76="_keine",P76=""),"",VLOOKUP(P76,'Tab org. Kompost_N-expert'!B:H,3,FALSE))</f>
        <v/>
      </c>
      <c r="S76" s="465" t="str">
        <f t="shared" si="18"/>
        <v/>
      </c>
      <c r="T76" s="223"/>
      <c r="U76" s="242"/>
      <c r="V76" s="913" t="str">
        <f>IF(OR(T76="_keine",T76=""),"",VLOOKUP(T76,'Tab org. D_N-expert'!$B:$H,3,FALSE))</f>
        <v/>
      </c>
      <c r="W76" s="465" t="str">
        <f t="shared" si="19"/>
        <v/>
      </c>
      <c r="X76" s="223"/>
      <c r="Y76" s="242"/>
      <c r="Z76" s="913" t="str">
        <f>IF(OR(X76="_keine",X76=""),"",VLOOKUP(X76,'Tab org. D_N-expert'!$B:$H,3,FALSE))</f>
        <v/>
      </c>
      <c r="AA76" s="465" t="str">
        <f t="shared" si="20"/>
        <v/>
      </c>
      <c r="AB76" s="223"/>
      <c r="AC76" s="242"/>
      <c r="AD76" s="913" t="str">
        <f>IF(OR(AB76="_keine",AB76=""),"",VLOOKUP(AB76,'Tab org. D_N-expert'!$B:$H,3,FALSE))</f>
        <v/>
      </c>
      <c r="AE76" s="466" t="str">
        <f t="shared" si="21"/>
        <v/>
      </c>
      <c r="AF76" s="223"/>
      <c r="AG76" s="242"/>
      <c r="AH76" s="913" t="str">
        <f>IF(OR(AF76="_keine",AF76=""),"",VLOOKUP(AF76,'Tab org. D_N-expert'!$B:$H,3,FALSE))</f>
        <v/>
      </c>
      <c r="AI76" s="465" t="str">
        <f t="shared" si="22"/>
        <v/>
      </c>
      <c r="AJ76" s="247" t="str">
        <f t="shared" si="23"/>
        <v/>
      </c>
    </row>
    <row r="77" spans="1:36" s="145" customFormat="1" ht="15.75">
      <c r="A77" s="529" t="str">
        <f>IF('N-DBE'!A77="","",'N-DBE'!A77)</f>
        <v/>
      </c>
      <c r="B77" s="284" t="str">
        <f>IF('N-DBE'!B77="","",'N-DBE'!B77)</f>
        <v/>
      </c>
      <c r="C77" s="907" t="str">
        <f>IF('N-DBE'!C77="","",'N-DBE'!C77)</f>
        <v/>
      </c>
      <c r="D77" s="907" t="str">
        <f>IF('N-DBE'!D77="","",'N-DBE'!D77)</f>
        <v/>
      </c>
      <c r="E77" s="907" t="str">
        <f>IF('N-DBE'!E77="","",'N-DBE'!E77)</f>
        <v/>
      </c>
      <c r="F77" s="284" t="str">
        <f>IF('N-DBE'!F77="","",'N-DBE'!F77)</f>
        <v/>
      </c>
      <c r="G77" s="284" t="str">
        <f>IF('N-DBE'!G77="","",'N-DBE'!G77)</f>
        <v/>
      </c>
      <c r="H77" s="222"/>
      <c r="I77" s="242"/>
      <c r="J77" s="809" t="str">
        <f>IF(OR(H77="_keine",H77=""),"",VLOOKUP(H77,'Tab org. Kompost_N-expert'!B:H,3,FALSE))</f>
        <v/>
      </c>
      <c r="K77" s="465" t="str">
        <f t="shared" si="16"/>
        <v/>
      </c>
      <c r="L77" s="222"/>
      <c r="M77" s="242"/>
      <c r="N77" s="913" t="str">
        <f>IF(OR(L77="_keine",L77=""),"",VLOOKUP(L77,'Tab org. Kompost_N-expert'!B:H,3,FALSE))</f>
        <v/>
      </c>
      <c r="O77" s="465" t="str">
        <f t="shared" si="17"/>
        <v/>
      </c>
      <c r="P77" s="222"/>
      <c r="Q77" s="242"/>
      <c r="R77" s="913" t="str">
        <f>IF(OR(P77="_keine",P77=""),"",VLOOKUP(P77,'Tab org. Kompost_N-expert'!B:H,3,FALSE))</f>
        <v/>
      </c>
      <c r="S77" s="465" t="str">
        <f t="shared" si="18"/>
        <v/>
      </c>
      <c r="T77" s="223"/>
      <c r="U77" s="242"/>
      <c r="V77" s="913" t="str">
        <f>IF(OR(T77="_keine",T77=""),"",VLOOKUP(T77,'Tab org. D_N-expert'!$B:$H,3,FALSE))</f>
        <v/>
      </c>
      <c r="W77" s="465" t="str">
        <f t="shared" si="19"/>
        <v/>
      </c>
      <c r="X77" s="223"/>
      <c r="Y77" s="242"/>
      <c r="Z77" s="913" t="str">
        <f>IF(OR(X77="_keine",X77=""),"",VLOOKUP(X77,'Tab org. D_N-expert'!$B:$H,3,FALSE))</f>
        <v/>
      </c>
      <c r="AA77" s="465" t="str">
        <f t="shared" si="20"/>
        <v/>
      </c>
      <c r="AB77" s="223"/>
      <c r="AC77" s="242"/>
      <c r="AD77" s="913" t="str">
        <f>IF(OR(AB77="_keine",AB77=""),"",VLOOKUP(AB77,'Tab org. D_N-expert'!$B:$H,3,FALSE))</f>
        <v/>
      </c>
      <c r="AE77" s="466" t="str">
        <f t="shared" si="21"/>
        <v/>
      </c>
      <c r="AF77" s="223"/>
      <c r="AG77" s="242"/>
      <c r="AH77" s="913" t="str">
        <f>IF(OR(AF77="_keine",AF77=""),"",VLOOKUP(AF77,'Tab org. D_N-expert'!$B:$H,3,FALSE))</f>
        <v/>
      </c>
      <c r="AI77" s="465" t="str">
        <f t="shared" si="22"/>
        <v/>
      </c>
      <c r="AJ77" s="247" t="str">
        <f t="shared" si="23"/>
        <v/>
      </c>
    </row>
    <row r="78" spans="1:36" s="145" customFormat="1" ht="15.75">
      <c r="A78" s="529" t="str">
        <f>IF('N-DBE'!A78="","",'N-DBE'!A78)</f>
        <v/>
      </c>
      <c r="B78" s="284" t="str">
        <f>IF('N-DBE'!B78="","",'N-DBE'!B78)</f>
        <v/>
      </c>
      <c r="C78" s="907" t="str">
        <f>IF('N-DBE'!C78="","",'N-DBE'!C78)</f>
        <v/>
      </c>
      <c r="D78" s="907" t="str">
        <f>IF('N-DBE'!D78="","",'N-DBE'!D78)</f>
        <v/>
      </c>
      <c r="E78" s="907" t="str">
        <f>IF('N-DBE'!E78="","",'N-DBE'!E78)</f>
        <v/>
      </c>
      <c r="F78" s="284" t="str">
        <f>IF('N-DBE'!F78="","",'N-DBE'!F78)</f>
        <v/>
      </c>
      <c r="G78" s="284" t="str">
        <f>IF('N-DBE'!G78="","",'N-DBE'!G78)</f>
        <v/>
      </c>
      <c r="H78" s="222"/>
      <c r="I78" s="242"/>
      <c r="J78" s="809" t="str">
        <f>IF(OR(H78="_keine",H78=""),"",VLOOKUP(H78,'Tab org. Kompost_N-expert'!B:H,3,FALSE))</f>
        <v/>
      </c>
      <c r="K78" s="465" t="str">
        <f t="shared" si="16"/>
        <v/>
      </c>
      <c r="L78" s="222"/>
      <c r="M78" s="242"/>
      <c r="N78" s="913" t="str">
        <f>IF(OR(L78="_keine",L78=""),"",VLOOKUP(L78,'Tab org. Kompost_N-expert'!B:H,3,FALSE))</f>
        <v/>
      </c>
      <c r="O78" s="465" t="str">
        <f t="shared" si="17"/>
        <v/>
      </c>
      <c r="P78" s="222"/>
      <c r="Q78" s="242"/>
      <c r="R78" s="913" t="str">
        <f>IF(OR(P78="_keine",P78=""),"",VLOOKUP(P78,'Tab org. Kompost_N-expert'!B:H,3,FALSE))</f>
        <v/>
      </c>
      <c r="S78" s="465" t="str">
        <f t="shared" si="18"/>
        <v/>
      </c>
      <c r="T78" s="223"/>
      <c r="U78" s="242"/>
      <c r="V78" s="913" t="str">
        <f>IF(OR(T78="_keine",T78=""),"",VLOOKUP(T78,'Tab org. D_N-expert'!$B:$H,3,FALSE))</f>
        <v/>
      </c>
      <c r="W78" s="465" t="str">
        <f t="shared" si="19"/>
        <v/>
      </c>
      <c r="X78" s="223"/>
      <c r="Y78" s="242"/>
      <c r="Z78" s="913" t="str">
        <f>IF(OR(X78="_keine",X78=""),"",VLOOKUP(X78,'Tab org. D_N-expert'!$B:$H,3,FALSE))</f>
        <v/>
      </c>
      <c r="AA78" s="465" t="str">
        <f t="shared" si="20"/>
        <v/>
      </c>
      <c r="AB78" s="223"/>
      <c r="AC78" s="242"/>
      <c r="AD78" s="913" t="str">
        <f>IF(OR(AB78="_keine",AB78=""),"",VLOOKUP(AB78,'Tab org. D_N-expert'!$B:$H,3,FALSE))</f>
        <v/>
      </c>
      <c r="AE78" s="466" t="str">
        <f t="shared" si="21"/>
        <v/>
      </c>
      <c r="AF78" s="223"/>
      <c r="AG78" s="242"/>
      <c r="AH78" s="913" t="str">
        <f>IF(OR(AF78="_keine",AF78=""),"",VLOOKUP(AF78,'Tab org. D_N-expert'!$B:$H,3,FALSE))</f>
        <v/>
      </c>
      <c r="AI78" s="465" t="str">
        <f t="shared" si="22"/>
        <v/>
      </c>
      <c r="AJ78" s="247" t="str">
        <f t="shared" si="23"/>
        <v/>
      </c>
    </row>
    <row r="79" spans="1:36" s="145" customFormat="1" ht="15.75">
      <c r="A79" s="529" t="str">
        <f>IF('N-DBE'!A79="","",'N-DBE'!A79)</f>
        <v/>
      </c>
      <c r="B79" s="284" t="str">
        <f>IF('N-DBE'!B79="","",'N-DBE'!B79)</f>
        <v/>
      </c>
      <c r="C79" s="907" t="str">
        <f>IF('N-DBE'!C79="","",'N-DBE'!C79)</f>
        <v/>
      </c>
      <c r="D79" s="907" t="str">
        <f>IF('N-DBE'!D79="","",'N-DBE'!D79)</f>
        <v/>
      </c>
      <c r="E79" s="907" t="str">
        <f>IF('N-DBE'!E79="","",'N-DBE'!E79)</f>
        <v/>
      </c>
      <c r="F79" s="284" t="str">
        <f>IF('N-DBE'!F79="","",'N-DBE'!F79)</f>
        <v/>
      </c>
      <c r="G79" s="284" t="str">
        <f>IF('N-DBE'!G79="","",'N-DBE'!G79)</f>
        <v/>
      </c>
      <c r="H79" s="222"/>
      <c r="I79" s="242"/>
      <c r="J79" s="809" t="str">
        <f>IF(OR(H79="_keine",H79=""),"",VLOOKUP(H79,'Tab org. Kompost_N-expert'!B:H,3,FALSE))</f>
        <v/>
      </c>
      <c r="K79" s="465" t="str">
        <f t="shared" si="16"/>
        <v/>
      </c>
      <c r="L79" s="222"/>
      <c r="M79" s="242"/>
      <c r="N79" s="913" t="str">
        <f>IF(OR(L79="_keine",L79=""),"",VLOOKUP(L79,'Tab org. Kompost_N-expert'!B:H,3,FALSE))</f>
        <v/>
      </c>
      <c r="O79" s="465" t="str">
        <f t="shared" si="17"/>
        <v/>
      </c>
      <c r="P79" s="222"/>
      <c r="Q79" s="242"/>
      <c r="R79" s="913" t="str">
        <f>IF(OR(P79="_keine",P79=""),"",VLOOKUP(P79,'Tab org. Kompost_N-expert'!B:H,3,FALSE))</f>
        <v/>
      </c>
      <c r="S79" s="465" t="str">
        <f t="shared" si="18"/>
        <v/>
      </c>
      <c r="T79" s="223"/>
      <c r="U79" s="242"/>
      <c r="V79" s="913" t="str">
        <f>IF(OR(T79="_keine",T79=""),"",VLOOKUP(T79,'Tab org. D_N-expert'!$B:$H,3,FALSE))</f>
        <v/>
      </c>
      <c r="W79" s="465" t="str">
        <f t="shared" si="19"/>
        <v/>
      </c>
      <c r="X79" s="223"/>
      <c r="Y79" s="242"/>
      <c r="Z79" s="913" t="str">
        <f>IF(OR(X79="_keine",X79=""),"",VLOOKUP(X79,'Tab org. D_N-expert'!$B:$H,3,FALSE))</f>
        <v/>
      </c>
      <c r="AA79" s="465" t="str">
        <f t="shared" si="20"/>
        <v/>
      </c>
      <c r="AB79" s="223"/>
      <c r="AC79" s="242"/>
      <c r="AD79" s="913" t="str">
        <f>IF(OR(AB79="_keine",AB79=""),"",VLOOKUP(AB79,'Tab org. D_N-expert'!$B:$H,3,FALSE))</f>
        <v/>
      </c>
      <c r="AE79" s="466" t="str">
        <f t="shared" si="21"/>
        <v/>
      </c>
      <c r="AF79" s="223"/>
      <c r="AG79" s="242"/>
      <c r="AH79" s="913" t="str">
        <f>IF(OR(AF79="_keine",AF79=""),"",VLOOKUP(AF79,'Tab org. D_N-expert'!$B:$H,3,FALSE))</f>
        <v/>
      </c>
      <c r="AI79" s="465" t="str">
        <f t="shared" si="22"/>
        <v/>
      </c>
      <c r="AJ79" s="247" t="str">
        <f t="shared" si="23"/>
        <v/>
      </c>
    </row>
    <row r="80" spans="1:36" s="145" customFormat="1" ht="15.75">
      <c r="A80" s="529" t="str">
        <f>IF('N-DBE'!A80="","",'N-DBE'!A80)</f>
        <v/>
      </c>
      <c r="B80" s="284" t="str">
        <f>IF('N-DBE'!B80="","",'N-DBE'!B80)</f>
        <v/>
      </c>
      <c r="C80" s="907" t="str">
        <f>IF('N-DBE'!C80="","",'N-DBE'!C80)</f>
        <v/>
      </c>
      <c r="D80" s="907" t="str">
        <f>IF('N-DBE'!D80="","",'N-DBE'!D80)</f>
        <v/>
      </c>
      <c r="E80" s="907" t="str">
        <f>IF('N-DBE'!E80="","",'N-DBE'!E80)</f>
        <v/>
      </c>
      <c r="F80" s="284" t="str">
        <f>IF('N-DBE'!F80="","",'N-DBE'!F80)</f>
        <v/>
      </c>
      <c r="G80" s="284" t="str">
        <f>IF('N-DBE'!G80="","",'N-DBE'!G80)</f>
        <v/>
      </c>
      <c r="H80" s="222"/>
      <c r="I80" s="242"/>
      <c r="J80" s="809" t="str">
        <f>IF(OR(H80="_keine",H80=""),"",VLOOKUP(H80,'Tab org. Kompost_N-expert'!B:H,3,FALSE))</f>
        <v/>
      </c>
      <c r="K80" s="465" t="str">
        <f t="shared" si="16"/>
        <v/>
      </c>
      <c r="L80" s="222"/>
      <c r="M80" s="242"/>
      <c r="N80" s="913" t="str">
        <f>IF(OR(L80="_keine",L80=""),"",VLOOKUP(L80,'Tab org. Kompost_N-expert'!B:H,3,FALSE))</f>
        <v/>
      </c>
      <c r="O80" s="465" t="str">
        <f t="shared" si="17"/>
        <v/>
      </c>
      <c r="P80" s="222"/>
      <c r="Q80" s="242"/>
      <c r="R80" s="913" t="str">
        <f>IF(OR(P80="_keine",P80=""),"",VLOOKUP(P80,'Tab org. Kompost_N-expert'!B:H,3,FALSE))</f>
        <v/>
      </c>
      <c r="S80" s="465" t="str">
        <f t="shared" si="18"/>
        <v/>
      </c>
      <c r="T80" s="223"/>
      <c r="U80" s="242"/>
      <c r="V80" s="913" t="str">
        <f>IF(OR(T80="_keine",T80=""),"",VLOOKUP(T80,'Tab org. D_N-expert'!$B:$H,3,FALSE))</f>
        <v/>
      </c>
      <c r="W80" s="465" t="str">
        <f t="shared" si="19"/>
        <v/>
      </c>
      <c r="X80" s="223"/>
      <c r="Y80" s="242"/>
      <c r="Z80" s="913" t="str">
        <f>IF(OR(X80="_keine",X80=""),"",VLOOKUP(X80,'Tab org. D_N-expert'!$B:$H,3,FALSE))</f>
        <v/>
      </c>
      <c r="AA80" s="465" t="str">
        <f t="shared" si="20"/>
        <v/>
      </c>
      <c r="AB80" s="223"/>
      <c r="AC80" s="242"/>
      <c r="AD80" s="913" t="str">
        <f>IF(OR(AB80="_keine",AB80=""),"",VLOOKUP(AB80,'Tab org. D_N-expert'!$B:$H,3,FALSE))</f>
        <v/>
      </c>
      <c r="AE80" s="466" t="str">
        <f t="shared" si="21"/>
        <v/>
      </c>
      <c r="AF80" s="223"/>
      <c r="AG80" s="242"/>
      <c r="AH80" s="913" t="str">
        <f>IF(OR(AF80="_keine",AF80=""),"",VLOOKUP(AF80,'Tab org. D_N-expert'!$B:$H,3,FALSE))</f>
        <v/>
      </c>
      <c r="AI80" s="465" t="str">
        <f t="shared" si="22"/>
        <v/>
      </c>
      <c r="AJ80" s="247" t="str">
        <f t="shared" si="23"/>
        <v/>
      </c>
    </row>
    <row r="81" spans="1:36" s="145" customFormat="1" ht="15.75">
      <c r="A81" s="529" t="str">
        <f>IF('N-DBE'!A81="","",'N-DBE'!A81)</f>
        <v/>
      </c>
      <c r="B81" s="284" t="str">
        <f>IF('N-DBE'!B81="","",'N-DBE'!B81)</f>
        <v/>
      </c>
      <c r="C81" s="907" t="str">
        <f>IF('N-DBE'!C81="","",'N-DBE'!C81)</f>
        <v/>
      </c>
      <c r="D81" s="907" t="str">
        <f>IF('N-DBE'!D81="","",'N-DBE'!D81)</f>
        <v/>
      </c>
      <c r="E81" s="907" t="str">
        <f>IF('N-DBE'!E81="","",'N-DBE'!E81)</f>
        <v/>
      </c>
      <c r="F81" s="284" t="str">
        <f>IF('N-DBE'!F81="","",'N-DBE'!F81)</f>
        <v/>
      </c>
      <c r="G81" s="284" t="str">
        <f>IF('N-DBE'!G81="","",'N-DBE'!G81)</f>
        <v/>
      </c>
      <c r="H81" s="222"/>
      <c r="I81" s="242"/>
      <c r="J81" s="809" t="str">
        <f>IF(OR(H81="_keine",H81=""),"",VLOOKUP(H81,'Tab org. Kompost_N-expert'!B:H,3,FALSE))</f>
        <v/>
      </c>
      <c r="K81" s="465" t="str">
        <f t="shared" si="16"/>
        <v/>
      </c>
      <c r="L81" s="222"/>
      <c r="M81" s="242"/>
      <c r="N81" s="913" t="str">
        <f>IF(OR(L81="_keine",L81=""),"",VLOOKUP(L81,'Tab org. Kompost_N-expert'!B:H,3,FALSE))</f>
        <v/>
      </c>
      <c r="O81" s="465" t="str">
        <f t="shared" si="17"/>
        <v/>
      </c>
      <c r="P81" s="222"/>
      <c r="Q81" s="242"/>
      <c r="R81" s="913" t="str">
        <f>IF(OR(P81="_keine",P81=""),"",VLOOKUP(P81,'Tab org. Kompost_N-expert'!B:H,3,FALSE))</f>
        <v/>
      </c>
      <c r="S81" s="465" t="str">
        <f t="shared" si="18"/>
        <v/>
      </c>
      <c r="T81" s="223"/>
      <c r="U81" s="242"/>
      <c r="V81" s="913" t="str">
        <f>IF(OR(T81="_keine",T81=""),"",VLOOKUP(T81,'Tab org. D_N-expert'!$B:$H,3,FALSE))</f>
        <v/>
      </c>
      <c r="W81" s="465" t="str">
        <f t="shared" si="19"/>
        <v/>
      </c>
      <c r="X81" s="223"/>
      <c r="Y81" s="242"/>
      <c r="Z81" s="913" t="str">
        <f>IF(OR(X81="_keine",X81=""),"",VLOOKUP(X81,'Tab org. D_N-expert'!$B:$H,3,FALSE))</f>
        <v/>
      </c>
      <c r="AA81" s="465" t="str">
        <f t="shared" si="20"/>
        <v/>
      </c>
      <c r="AB81" s="223"/>
      <c r="AC81" s="242"/>
      <c r="AD81" s="913" t="str">
        <f>IF(OR(AB81="_keine",AB81=""),"",VLOOKUP(AB81,'Tab org. D_N-expert'!$B:$H,3,FALSE))</f>
        <v/>
      </c>
      <c r="AE81" s="466" t="str">
        <f t="shared" si="21"/>
        <v/>
      </c>
      <c r="AF81" s="223"/>
      <c r="AG81" s="242"/>
      <c r="AH81" s="913" t="str">
        <f>IF(OR(AF81="_keine",AF81=""),"",VLOOKUP(AF81,'Tab org. D_N-expert'!$B:$H,3,FALSE))</f>
        <v/>
      </c>
      <c r="AI81" s="465" t="str">
        <f t="shared" si="22"/>
        <v/>
      </c>
      <c r="AJ81" s="247" t="str">
        <f t="shared" si="23"/>
        <v/>
      </c>
    </row>
    <row r="82" spans="1:36" s="145" customFormat="1" ht="15.75">
      <c r="A82" s="529" t="str">
        <f>IF('N-DBE'!A82="","",'N-DBE'!A82)</f>
        <v/>
      </c>
      <c r="B82" s="284" t="str">
        <f>IF('N-DBE'!B82="","",'N-DBE'!B82)</f>
        <v/>
      </c>
      <c r="C82" s="907" t="str">
        <f>IF('N-DBE'!C82="","",'N-DBE'!C82)</f>
        <v/>
      </c>
      <c r="D82" s="907" t="str">
        <f>IF('N-DBE'!D82="","",'N-DBE'!D82)</f>
        <v/>
      </c>
      <c r="E82" s="907" t="str">
        <f>IF('N-DBE'!E82="","",'N-DBE'!E82)</f>
        <v/>
      </c>
      <c r="F82" s="284" t="str">
        <f>IF('N-DBE'!F82="","",'N-DBE'!F82)</f>
        <v/>
      </c>
      <c r="G82" s="284" t="str">
        <f>IF('N-DBE'!G82="","",'N-DBE'!G82)</f>
        <v/>
      </c>
      <c r="H82" s="222"/>
      <c r="I82" s="242"/>
      <c r="J82" s="809" t="str">
        <f>IF(OR(H82="_keine",H82=""),"",VLOOKUP(H82,'Tab org. Kompost_N-expert'!B:H,3,FALSE))</f>
        <v/>
      </c>
      <c r="K82" s="465" t="str">
        <f t="shared" si="16"/>
        <v/>
      </c>
      <c r="L82" s="222"/>
      <c r="M82" s="242"/>
      <c r="N82" s="913" t="str">
        <f>IF(OR(L82="_keine",L82=""),"",VLOOKUP(L82,'Tab org. Kompost_N-expert'!B:H,3,FALSE))</f>
        <v/>
      </c>
      <c r="O82" s="465" t="str">
        <f t="shared" si="17"/>
        <v/>
      </c>
      <c r="P82" s="222"/>
      <c r="Q82" s="242"/>
      <c r="R82" s="913" t="str">
        <f>IF(OR(P82="_keine",P82=""),"",VLOOKUP(P82,'Tab org. Kompost_N-expert'!B:H,3,FALSE))</f>
        <v/>
      </c>
      <c r="S82" s="465" t="str">
        <f t="shared" si="18"/>
        <v/>
      </c>
      <c r="T82" s="223"/>
      <c r="U82" s="242"/>
      <c r="V82" s="913" t="str">
        <f>IF(OR(T82="_keine",T82=""),"",VLOOKUP(T82,'Tab org. D_N-expert'!$B:$H,3,FALSE))</f>
        <v/>
      </c>
      <c r="W82" s="465" t="str">
        <f t="shared" si="19"/>
        <v/>
      </c>
      <c r="X82" s="223"/>
      <c r="Y82" s="242"/>
      <c r="Z82" s="913" t="str">
        <f>IF(OR(X82="_keine",X82=""),"",VLOOKUP(X82,'Tab org. D_N-expert'!$B:$H,3,FALSE))</f>
        <v/>
      </c>
      <c r="AA82" s="465" t="str">
        <f t="shared" si="20"/>
        <v/>
      </c>
      <c r="AB82" s="223"/>
      <c r="AC82" s="242"/>
      <c r="AD82" s="913" t="str">
        <f>IF(OR(AB82="_keine",AB82=""),"",VLOOKUP(AB82,'Tab org. D_N-expert'!$B:$H,3,FALSE))</f>
        <v/>
      </c>
      <c r="AE82" s="466" t="str">
        <f t="shared" si="21"/>
        <v/>
      </c>
      <c r="AF82" s="223"/>
      <c r="AG82" s="242"/>
      <c r="AH82" s="913" t="str">
        <f>IF(OR(AF82="_keine",AF82=""),"",VLOOKUP(AF82,'Tab org. D_N-expert'!$B:$H,3,FALSE))</f>
        <v/>
      </c>
      <c r="AI82" s="465" t="str">
        <f t="shared" si="22"/>
        <v/>
      </c>
      <c r="AJ82" s="247" t="str">
        <f t="shared" si="23"/>
        <v/>
      </c>
    </row>
    <row r="83" spans="1:36" s="145" customFormat="1" ht="15.75">
      <c r="A83" s="529" t="str">
        <f>IF('N-DBE'!A83="","",'N-DBE'!A83)</f>
        <v/>
      </c>
      <c r="B83" s="284" t="str">
        <f>IF('N-DBE'!B83="","",'N-DBE'!B83)</f>
        <v/>
      </c>
      <c r="C83" s="907" t="str">
        <f>IF('N-DBE'!C83="","",'N-DBE'!C83)</f>
        <v/>
      </c>
      <c r="D83" s="907" t="str">
        <f>IF('N-DBE'!D83="","",'N-DBE'!D83)</f>
        <v/>
      </c>
      <c r="E83" s="907" t="str">
        <f>IF('N-DBE'!E83="","",'N-DBE'!E83)</f>
        <v/>
      </c>
      <c r="F83" s="284" t="str">
        <f>IF('N-DBE'!F83="","",'N-DBE'!F83)</f>
        <v/>
      </c>
      <c r="G83" s="284" t="str">
        <f>IF('N-DBE'!G83="","",'N-DBE'!G83)</f>
        <v/>
      </c>
      <c r="H83" s="222"/>
      <c r="I83" s="242"/>
      <c r="J83" s="809" t="str">
        <f>IF(OR(H83="_keine",H83=""),"",VLOOKUP(H83,'Tab org. Kompost_N-expert'!B:H,3,FALSE))</f>
        <v/>
      </c>
      <c r="K83" s="465" t="str">
        <f t="shared" si="16"/>
        <v/>
      </c>
      <c r="L83" s="222"/>
      <c r="M83" s="242"/>
      <c r="N83" s="913" t="str">
        <f>IF(OR(L83="_keine",L83=""),"",VLOOKUP(L83,'Tab org. Kompost_N-expert'!B:H,3,FALSE))</f>
        <v/>
      </c>
      <c r="O83" s="465" t="str">
        <f t="shared" si="17"/>
        <v/>
      </c>
      <c r="P83" s="222"/>
      <c r="Q83" s="242"/>
      <c r="R83" s="913" t="str">
        <f>IF(OR(P83="_keine",P83=""),"",VLOOKUP(P83,'Tab org. Kompost_N-expert'!B:H,3,FALSE))</f>
        <v/>
      </c>
      <c r="S83" s="465" t="str">
        <f t="shared" si="18"/>
        <v/>
      </c>
      <c r="T83" s="223"/>
      <c r="U83" s="242"/>
      <c r="V83" s="913" t="str">
        <f>IF(OR(T83="_keine",T83=""),"",VLOOKUP(T83,'Tab org. D_N-expert'!$B:$H,3,FALSE))</f>
        <v/>
      </c>
      <c r="W83" s="465" t="str">
        <f t="shared" si="19"/>
        <v/>
      </c>
      <c r="X83" s="223"/>
      <c r="Y83" s="242"/>
      <c r="Z83" s="913" t="str">
        <f>IF(OR(X83="_keine",X83=""),"",VLOOKUP(X83,'Tab org. D_N-expert'!$B:$H,3,FALSE))</f>
        <v/>
      </c>
      <c r="AA83" s="465" t="str">
        <f t="shared" si="20"/>
        <v/>
      </c>
      <c r="AB83" s="223"/>
      <c r="AC83" s="242"/>
      <c r="AD83" s="913" t="str">
        <f>IF(OR(AB83="_keine",AB83=""),"",VLOOKUP(AB83,'Tab org. D_N-expert'!$B:$H,3,FALSE))</f>
        <v/>
      </c>
      <c r="AE83" s="466" t="str">
        <f t="shared" si="21"/>
        <v/>
      </c>
      <c r="AF83" s="223"/>
      <c r="AG83" s="242"/>
      <c r="AH83" s="913" t="str">
        <f>IF(OR(AF83="_keine",AF83=""),"",VLOOKUP(AF83,'Tab org. D_N-expert'!$B:$H,3,FALSE))</f>
        <v/>
      </c>
      <c r="AI83" s="465" t="str">
        <f t="shared" si="22"/>
        <v/>
      </c>
      <c r="AJ83" s="247" t="str">
        <f t="shared" si="23"/>
        <v/>
      </c>
    </row>
    <row r="84" spans="1:36" s="145" customFormat="1" ht="15.75">
      <c r="A84" s="529" t="str">
        <f>IF('N-DBE'!A84="","",'N-DBE'!A84)</f>
        <v/>
      </c>
      <c r="B84" s="284" t="str">
        <f>IF('N-DBE'!B84="","",'N-DBE'!B84)</f>
        <v/>
      </c>
      <c r="C84" s="907" t="str">
        <f>IF('N-DBE'!C84="","",'N-DBE'!C84)</f>
        <v/>
      </c>
      <c r="D84" s="907" t="str">
        <f>IF('N-DBE'!D84="","",'N-DBE'!D84)</f>
        <v/>
      </c>
      <c r="E84" s="907" t="str">
        <f>IF('N-DBE'!E84="","",'N-DBE'!E84)</f>
        <v/>
      </c>
      <c r="F84" s="284" t="str">
        <f>IF('N-DBE'!F84="","",'N-DBE'!F84)</f>
        <v/>
      </c>
      <c r="G84" s="284" t="str">
        <f>IF('N-DBE'!G84="","",'N-DBE'!G84)</f>
        <v/>
      </c>
      <c r="H84" s="222"/>
      <c r="I84" s="242"/>
      <c r="J84" s="809" t="str">
        <f>IF(OR(H84="_keine",H84=""),"",VLOOKUP(H84,'Tab org. Kompost_N-expert'!B:H,3,FALSE))</f>
        <v/>
      </c>
      <c r="K84" s="465" t="str">
        <f t="shared" si="16"/>
        <v/>
      </c>
      <c r="L84" s="222"/>
      <c r="M84" s="242"/>
      <c r="N84" s="913" t="str">
        <f>IF(OR(L84="_keine",L84=""),"",VLOOKUP(L84,'Tab org. Kompost_N-expert'!B:H,3,FALSE))</f>
        <v/>
      </c>
      <c r="O84" s="465" t="str">
        <f t="shared" si="17"/>
        <v/>
      </c>
      <c r="P84" s="222"/>
      <c r="Q84" s="242"/>
      <c r="R84" s="913" t="str">
        <f>IF(OR(P84="_keine",P84=""),"",VLOOKUP(P84,'Tab org. Kompost_N-expert'!B:H,3,FALSE))</f>
        <v/>
      </c>
      <c r="S84" s="465" t="str">
        <f t="shared" si="18"/>
        <v/>
      </c>
      <c r="T84" s="223"/>
      <c r="U84" s="242"/>
      <c r="V84" s="913" t="str">
        <f>IF(OR(T84="_keine",T84=""),"",VLOOKUP(T84,'Tab org. D_N-expert'!$B:$H,3,FALSE))</f>
        <v/>
      </c>
      <c r="W84" s="465" t="str">
        <f t="shared" si="19"/>
        <v/>
      </c>
      <c r="X84" s="223"/>
      <c r="Y84" s="242"/>
      <c r="Z84" s="913" t="str">
        <f>IF(OR(X84="_keine",X84=""),"",VLOOKUP(X84,'Tab org. D_N-expert'!$B:$H,3,FALSE))</f>
        <v/>
      </c>
      <c r="AA84" s="465" t="str">
        <f t="shared" si="20"/>
        <v/>
      </c>
      <c r="AB84" s="223"/>
      <c r="AC84" s="242"/>
      <c r="AD84" s="913" t="str">
        <f>IF(OR(AB84="_keine",AB84=""),"",VLOOKUP(AB84,'Tab org. D_N-expert'!$B:$H,3,FALSE))</f>
        <v/>
      </c>
      <c r="AE84" s="466" t="str">
        <f t="shared" si="21"/>
        <v/>
      </c>
      <c r="AF84" s="223"/>
      <c r="AG84" s="242"/>
      <c r="AH84" s="913" t="str">
        <f>IF(OR(AF84="_keine",AF84=""),"",VLOOKUP(AF84,'Tab org. D_N-expert'!$B:$H,3,FALSE))</f>
        <v/>
      </c>
      <c r="AI84" s="465" t="str">
        <f t="shared" si="22"/>
        <v/>
      </c>
      <c r="AJ84" s="247" t="str">
        <f t="shared" si="23"/>
        <v/>
      </c>
    </row>
    <row r="85" spans="1:36" s="145" customFormat="1" ht="15.75">
      <c r="A85" s="529" t="str">
        <f>IF('N-DBE'!A85="","",'N-DBE'!A85)</f>
        <v/>
      </c>
      <c r="B85" s="284" t="str">
        <f>IF('N-DBE'!B85="","",'N-DBE'!B85)</f>
        <v/>
      </c>
      <c r="C85" s="907" t="str">
        <f>IF('N-DBE'!C85="","",'N-DBE'!C85)</f>
        <v/>
      </c>
      <c r="D85" s="907" t="str">
        <f>IF('N-DBE'!D85="","",'N-DBE'!D85)</f>
        <v/>
      </c>
      <c r="E85" s="907" t="str">
        <f>IF('N-DBE'!E85="","",'N-DBE'!E85)</f>
        <v/>
      </c>
      <c r="F85" s="284" t="str">
        <f>IF('N-DBE'!F85="","",'N-DBE'!F85)</f>
        <v/>
      </c>
      <c r="G85" s="284" t="str">
        <f>IF('N-DBE'!G85="","",'N-DBE'!G85)</f>
        <v/>
      </c>
      <c r="H85" s="222"/>
      <c r="I85" s="242"/>
      <c r="J85" s="809" t="str">
        <f>IF(OR(H85="_keine",H85=""),"",VLOOKUP(H85,'Tab org. Kompost_N-expert'!B:H,3,FALSE))</f>
        <v/>
      </c>
      <c r="K85" s="465" t="str">
        <f t="shared" si="16"/>
        <v/>
      </c>
      <c r="L85" s="222"/>
      <c r="M85" s="242"/>
      <c r="N85" s="913" t="str">
        <f>IF(OR(L85="_keine",L85=""),"",VLOOKUP(L85,'Tab org. Kompost_N-expert'!B:H,3,FALSE))</f>
        <v/>
      </c>
      <c r="O85" s="465" t="str">
        <f t="shared" si="17"/>
        <v/>
      </c>
      <c r="P85" s="222"/>
      <c r="Q85" s="242"/>
      <c r="R85" s="913" t="str">
        <f>IF(OR(P85="_keine",P85=""),"",VLOOKUP(P85,'Tab org. Kompost_N-expert'!B:H,3,FALSE))</f>
        <v/>
      </c>
      <c r="S85" s="465" t="str">
        <f t="shared" si="18"/>
        <v/>
      </c>
      <c r="T85" s="223"/>
      <c r="U85" s="242"/>
      <c r="V85" s="913" t="str">
        <f>IF(OR(T85="_keine",T85=""),"",VLOOKUP(T85,'Tab org. D_N-expert'!$B:$H,3,FALSE))</f>
        <v/>
      </c>
      <c r="W85" s="465" t="str">
        <f t="shared" si="19"/>
        <v/>
      </c>
      <c r="X85" s="223"/>
      <c r="Y85" s="242"/>
      <c r="Z85" s="913" t="str">
        <f>IF(OR(X85="_keine",X85=""),"",VLOOKUP(X85,'Tab org. D_N-expert'!$B:$H,3,FALSE))</f>
        <v/>
      </c>
      <c r="AA85" s="465" t="str">
        <f t="shared" si="20"/>
        <v/>
      </c>
      <c r="AB85" s="223"/>
      <c r="AC85" s="242"/>
      <c r="AD85" s="913" t="str">
        <f>IF(OR(AB85="_keine",AB85=""),"",VLOOKUP(AB85,'Tab org. D_N-expert'!$B:$H,3,FALSE))</f>
        <v/>
      </c>
      <c r="AE85" s="466" t="str">
        <f t="shared" si="21"/>
        <v/>
      </c>
      <c r="AF85" s="223"/>
      <c r="AG85" s="242"/>
      <c r="AH85" s="913" t="str">
        <f>IF(OR(AF85="_keine",AF85=""),"",VLOOKUP(AF85,'Tab org. D_N-expert'!$B:$H,3,FALSE))</f>
        <v/>
      </c>
      <c r="AI85" s="465" t="str">
        <f t="shared" si="22"/>
        <v/>
      </c>
      <c r="AJ85" s="247" t="str">
        <f t="shared" si="23"/>
        <v/>
      </c>
    </row>
    <row r="86" spans="1:36" s="145" customFormat="1" ht="15.75">
      <c r="A86" s="529" t="str">
        <f>IF('N-DBE'!A86="","",'N-DBE'!A86)</f>
        <v/>
      </c>
      <c r="B86" s="284" t="str">
        <f>IF('N-DBE'!B86="","",'N-DBE'!B86)</f>
        <v/>
      </c>
      <c r="C86" s="907" t="str">
        <f>IF('N-DBE'!C86="","",'N-DBE'!C86)</f>
        <v/>
      </c>
      <c r="D86" s="907" t="str">
        <f>IF('N-DBE'!D86="","",'N-DBE'!D86)</f>
        <v/>
      </c>
      <c r="E86" s="907" t="str">
        <f>IF('N-DBE'!E86="","",'N-DBE'!E86)</f>
        <v/>
      </c>
      <c r="F86" s="284" t="str">
        <f>IF('N-DBE'!F86="","",'N-DBE'!F86)</f>
        <v/>
      </c>
      <c r="G86" s="284" t="str">
        <f>IF('N-DBE'!G86="","",'N-DBE'!G86)</f>
        <v/>
      </c>
      <c r="H86" s="222"/>
      <c r="I86" s="242"/>
      <c r="J86" s="809" t="str">
        <f>IF(OR(H86="_keine",H86=""),"",VLOOKUP(H86,'Tab org. Kompost_N-expert'!B:H,3,FALSE))</f>
        <v/>
      </c>
      <c r="K86" s="465" t="str">
        <f t="shared" si="16"/>
        <v/>
      </c>
      <c r="L86" s="222"/>
      <c r="M86" s="242"/>
      <c r="N86" s="913" t="str">
        <f>IF(OR(L86="_keine",L86=""),"",VLOOKUP(L86,'Tab org. Kompost_N-expert'!B:H,3,FALSE))</f>
        <v/>
      </c>
      <c r="O86" s="465" t="str">
        <f t="shared" si="17"/>
        <v/>
      </c>
      <c r="P86" s="222"/>
      <c r="Q86" s="242"/>
      <c r="R86" s="913" t="str">
        <f>IF(OR(P86="_keine",P86=""),"",VLOOKUP(P86,'Tab org. Kompost_N-expert'!B:H,3,FALSE))</f>
        <v/>
      </c>
      <c r="S86" s="465" t="str">
        <f t="shared" si="18"/>
        <v/>
      </c>
      <c r="T86" s="223"/>
      <c r="U86" s="242"/>
      <c r="V86" s="913" t="str">
        <f>IF(OR(T86="_keine",T86=""),"",VLOOKUP(T86,'Tab org. D_N-expert'!$B:$H,3,FALSE))</f>
        <v/>
      </c>
      <c r="W86" s="465" t="str">
        <f t="shared" si="19"/>
        <v/>
      </c>
      <c r="X86" s="223"/>
      <c r="Y86" s="242"/>
      <c r="Z86" s="913" t="str">
        <f>IF(OR(X86="_keine",X86=""),"",VLOOKUP(X86,'Tab org. D_N-expert'!$B:$H,3,FALSE))</f>
        <v/>
      </c>
      <c r="AA86" s="465" t="str">
        <f t="shared" si="20"/>
        <v/>
      </c>
      <c r="AB86" s="223"/>
      <c r="AC86" s="242"/>
      <c r="AD86" s="913" t="str">
        <f>IF(OR(AB86="_keine",AB86=""),"",VLOOKUP(AB86,'Tab org. D_N-expert'!$B:$H,3,FALSE))</f>
        <v/>
      </c>
      <c r="AE86" s="466" t="str">
        <f t="shared" si="21"/>
        <v/>
      </c>
      <c r="AF86" s="223"/>
      <c r="AG86" s="242"/>
      <c r="AH86" s="913" t="str">
        <f>IF(OR(AF86="_keine",AF86=""),"",VLOOKUP(AF86,'Tab org. D_N-expert'!$B:$H,3,FALSE))</f>
        <v/>
      </c>
      <c r="AI86" s="465" t="str">
        <f t="shared" si="22"/>
        <v/>
      </c>
      <c r="AJ86" s="247" t="str">
        <f t="shared" si="23"/>
        <v/>
      </c>
    </row>
    <row r="87" spans="1:36" s="145" customFormat="1" ht="15.75">
      <c r="A87" s="529" t="str">
        <f>IF('N-DBE'!A87="","",'N-DBE'!A87)</f>
        <v/>
      </c>
      <c r="B87" s="284" t="str">
        <f>IF('N-DBE'!B87="","",'N-DBE'!B87)</f>
        <v/>
      </c>
      <c r="C87" s="907" t="str">
        <f>IF('N-DBE'!C87="","",'N-DBE'!C87)</f>
        <v/>
      </c>
      <c r="D87" s="907" t="str">
        <f>IF('N-DBE'!D87="","",'N-DBE'!D87)</f>
        <v/>
      </c>
      <c r="E87" s="907" t="str">
        <f>IF('N-DBE'!E87="","",'N-DBE'!E87)</f>
        <v/>
      </c>
      <c r="F87" s="284" t="str">
        <f>IF('N-DBE'!F87="","",'N-DBE'!F87)</f>
        <v/>
      </c>
      <c r="G87" s="284" t="str">
        <f>IF('N-DBE'!G87="","",'N-DBE'!G87)</f>
        <v/>
      </c>
      <c r="H87" s="222"/>
      <c r="I87" s="242"/>
      <c r="J87" s="809" t="str">
        <f>IF(OR(H87="_keine",H87=""),"",VLOOKUP(H87,'Tab org. Kompost_N-expert'!B:H,3,FALSE))</f>
        <v/>
      </c>
      <c r="K87" s="465" t="str">
        <f t="shared" si="16"/>
        <v/>
      </c>
      <c r="L87" s="222"/>
      <c r="M87" s="242"/>
      <c r="N87" s="913" t="str">
        <f>IF(OR(L87="_keine",L87=""),"",VLOOKUP(L87,'Tab org. Kompost_N-expert'!B:H,3,FALSE))</f>
        <v/>
      </c>
      <c r="O87" s="465" t="str">
        <f t="shared" si="17"/>
        <v/>
      </c>
      <c r="P87" s="222"/>
      <c r="Q87" s="242"/>
      <c r="R87" s="913" t="str">
        <f>IF(OR(P87="_keine",P87=""),"",VLOOKUP(P87,'Tab org. Kompost_N-expert'!B:H,3,FALSE))</f>
        <v/>
      </c>
      <c r="S87" s="465" t="str">
        <f t="shared" si="18"/>
        <v/>
      </c>
      <c r="T87" s="223"/>
      <c r="U87" s="242"/>
      <c r="V87" s="913" t="str">
        <f>IF(OR(T87="_keine",T87=""),"",VLOOKUP(T87,'Tab org. D_N-expert'!$B:$H,3,FALSE))</f>
        <v/>
      </c>
      <c r="W87" s="465" t="str">
        <f t="shared" si="19"/>
        <v/>
      </c>
      <c r="X87" s="223"/>
      <c r="Y87" s="242"/>
      <c r="Z87" s="913" t="str">
        <f>IF(OR(X87="_keine",X87=""),"",VLOOKUP(X87,'Tab org. D_N-expert'!$B:$H,3,FALSE))</f>
        <v/>
      </c>
      <c r="AA87" s="465" t="str">
        <f t="shared" si="20"/>
        <v/>
      </c>
      <c r="AB87" s="223"/>
      <c r="AC87" s="242"/>
      <c r="AD87" s="913" t="str">
        <f>IF(OR(AB87="_keine",AB87=""),"",VLOOKUP(AB87,'Tab org. D_N-expert'!$B:$H,3,FALSE))</f>
        <v/>
      </c>
      <c r="AE87" s="466" t="str">
        <f t="shared" si="21"/>
        <v/>
      </c>
      <c r="AF87" s="223"/>
      <c r="AG87" s="242"/>
      <c r="AH87" s="913" t="str">
        <f>IF(OR(AF87="_keine",AF87=""),"",VLOOKUP(AF87,'Tab org. D_N-expert'!$B:$H,3,FALSE))</f>
        <v/>
      </c>
      <c r="AI87" s="465" t="str">
        <f t="shared" si="22"/>
        <v/>
      </c>
      <c r="AJ87" s="247" t="str">
        <f t="shared" si="23"/>
        <v/>
      </c>
    </row>
    <row r="88" spans="1:36" s="145" customFormat="1" ht="15.75">
      <c r="A88" s="529" t="str">
        <f>IF('N-DBE'!A88="","",'N-DBE'!A88)</f>
        <v/>
      </c>
      <c r="B88" s="284" t="str">
        <f>IF('N-DBE'!B88="","",'N-DBE'!B88)</f>
        <v/>
      </c>
      <c r="C88" s="907" t="str">
        <f>IF('N-DBE'!C88="","",'N-DBE'!C88)</f>
        <v/>
      </c>
      <c r="D88" s="907" t="str">
        <f>IF('N-DBE'!D88="","",'N-DBE'!D88)</f>
        <v/>
      </c>
      <c r="E88" s="907" t="str">
        <f>IF('N-DBE'!E88="","",'N-DBE'!E88)</f>
        <v/>
      </c>
      <c r="F88" s="284" t="str">
        <f>IF('N-DBE'!F88="","",'N-DBE'!F88)</f>
        <v/>
      </c>
      <c r="G88" s="284" t="str">
        <f>IF('N-DBE'!G88="","",'N-DBE'!G88)</f>
        <v/>
      </c>
      <c r="H88" s="222"/>
      <c r="I88" s="242"/>
      <c r="J88" s="809" t="str">
        <f>IF(OR(H88="_keine",H88=""),"",VLOOKUP(H88,'Tab org. Kompost_N-expert'!B:H,3,FALSE))</f>
        <v/>
      </c>
      <c r="K88" s="465" t="str">
        <f t="shared" si="16"/>
        <v/>
      </c>
      <c r="L88" s="222"/>
      <c r="M88" s="242"/>
      <c r="N88" s="913" t="str">
        <f>IF(OR(L88="_keine",L88=""),"",VLOOKUP(L88,'Tab org. Kompost_N-expert'!B:H,3,FALSE))</f>
        <v/>
      </c>
      <c r="O88" s="465" t="str">
        <f t="shared" si="17"/>
        <v/>
      </c>
      <c r="P88" s="222"/>
      <c r="Q88" s="242"/>
      <c r="R88" s="913" t="str">
        <f>IF(OR(P88="_keine",P88=""),"",VLOOKUP(P88,'Tab org. Kompost_N-expert'!B:H,3,FALSE))</f>
        <v/>
      </c>
      <c r="S88" s="465" t="str">
        <f t="shared" si="18"/>
        <v/>
      </c>
      <c r="T88" s="223"/>
      <c r="U88" s="242"/>
      <c r="V88" s="913" t="str">
        <f>IF(OR(T88="_keine",T88=""),"",VLOOKUP(T88,'Tab org. D_N-expert'!$B:$H,3,FALSE))</f>
        <v/>
      </c>
      <c r="W88" s="465" t="str">
        <f t="shared" si="19"/>
        <v/>
      </c>
      <c r="X88" s="223"/>
      <c r="Y88" s="242"/>
      <c r="Z88" s="913" t="str">
        <f>IF(OR(X88="_keine",X88=""),"",VLOOKUP(X88,'Tab org. D_N-expert'!$B:$H,3,FALSE))</f>
        <v/>
      </c>
      <c r="AA88" s="465" t="str">
        <f t="shared" si="20"/>
        <v/>
      </c>
      <c r="AB88" s="223"/>
      <c r="AC88" s="242"/>
      <c r="AD88" s="913" t="str">
        <f>IF(OR(AB88="_keine",AB88=""),"",VLOOKUP(AB88,'Tab org. D_N-expert'!$B:$H,3,FALSE))</f>
        <v/>
      </c>
      <c r="AE88" s="466" t="str">
        <f t="shared" si="21"/>
        <v/>
      </c>
      <c r="AF88" s="223"/>
      <c r="AG88" s="242"/>
      <c r="AH88" s="913" t="str">
        <f>IF(OR(AF88="_keine",AF88=""),"",VLOOKUP(AF88,'Tab org. D_N-expert'!$B:$H,3,FALSE))</f>
        <v/>
      </c>
      <c r="AI88" s="465" t="str">
        <f t="shared" si="22"/>
        <v/>
      </c>
      <c r="AJ88" s="247" t="str">
        <f t="shared" si="23"/>
        <v/>
      </c>
    </row>
    <row r="89" spans="1:36" s="145" customFormat="1" ht="15.75">
      <c r="A89" s="529" t="str">
        <f>IF('N-DBE'!A89="","",'N-DBE'!A89)</f>
        <v/>
      </c>
      <c r="B89" s="284" t="str">
        <f>IF('N-DBE'!B89="","",'N-DBE'!B89)</f>
        <v/>
      </c>
      <c r="C89" s="907" t="str">
        <f>IF('N-DBE'!C89="","",'N-DBE'!C89)</f>
        <v/>
      </c>
      <c r="D89" s="907" t="str">
        <f>IF('N-DBE'!D89="","",'N-DBE'!D89)</f>
        <v/>
      </c>
      <c r="E89" s="907" t="str">
        <f>IF('N-DBE'!E89="","",'N-DBE'!E89)</f>
        <v/>
      </c>
      <c r="F89" s="284" t="str">
        <f>IF('N-DBE'!F89="","",'N-DBE'!F89)</f>
        <v/>
      </c>
      <c r="G89" s="284" t="str">
        <f>IF('N-DBE'!G89="","",'N-DBE'!G89)</f>
        <v/>
      </c>
      <c r="H89" s="222"/>
      <c r="I89" s="242"/>
      <c r="J89" s="809" t="str">
        <f>IF(OR(H89="_keine",H89=""),"",VLOOKUP(H89,'Tab org. Kompost_N-expert'!B:H,3,FALSE))</f>
        <v/>
      </c>
      <c r="K89" s="465" t="str">
        <f t="shared" si="16"/>
        <v/>
      </c>
      <c r="L89" s="222"/>
      <c r="M89" s="242"/>
      <c r="N89" s="913" t="str">
        <f>IF(OR(L89="_keine",L89=""),"",VLOOKUP(L89,'Tab org. Kompost_N-expert'!B:H,3,FALSE))</f>
        <v/>
      </c>
      <c r="O89" s="465" t="str">
        <f t="shared" si="17"/>
        <v/>
      </c>
      <c r="P89" s="222"/>
      <c r="Q89" s="242"/>
      <c r="R89" s="913" t="str">
        <f>IF(OR(P89="_keine",P89=""),"",VLOOKUP(P89,'Tab org. Kompost_N-expert'!B:H,3,FALSE))</f>
        <v/>
      </c>
      <c r="S89" s="465" t="str">
        <f t="shared" si="18"/>
        <v/>
      </c>
      <c r="T89" s="223"/>
      <c r="U89" s="242"/>
      <c r="V89" s="913" t="str">
        <f>IF(OR(T89="_keine",T89=""),"",VLOOKUP(T89,'Tab org. D_N-expert'!$B:$H,3,FALSE))</f>
        <v/>
      </c>
      <c r="W89" s="465" t="str">
        <f t="shared" si="19"/>
        <v/>
      </c>
      <c r="X89" s="223"/>
      <c r="Y89" s="242"/>
      <c r="Z89" s="913" t="str">
        <f>IF(OR(X89="_keine",X89=""),"",VLOOKUP(X89,'Tab org. D_N-expert'!$B:$H,3,FALSE))</f>
        <v/>
      </c>
      <c r="AA89" s="465" t="str">
        <f t="shared" si="20"/>
        <v/>
      </c>
      <c r="AB89" s="223"/>
      <c r="AC89" s="242"/>
      <c r="AD89" s="913" t="str">
        <f>IF(OR(AB89="_keine",AB89=""),"",VLOOKUP(AB89,'Tab org. D_N-expert'!$B:$H,3,FALSE))</f>
        <v/>
      </c>
      <c r="AE89" s="466" t="str">
        <f t="shared" si="21"/>
        <v/>
      </c>
      <c r="AF89" s="223"/>
      <c r="AG89" s="242"/>
      <c r="AH89" s="913" t="str">
        <f>IF(OR(AF89="_keine",AF89=""),"",VLOOKUP(AF89,'Tab org. D_N-expert'!$B:$H,3,FALSE))</f>
        <v/>
      </c>
      <c r="AI89" s="465" t="str">
        <f t="shared" si="22"/>
        <v/>
      </c>
      <c r="AJ89" s="247" t="str">
        <f t="shared" si="23"/>
        <v/>
      </c>
    </row>
    <row r="90" spans="1:36" s="145" customFormat="1" ht="15.75">
      <c r="A90" s="529" t="str">
        <f>IF('N-DBE'!A90="","",'N-DBE'!A90)</f>
        <v/>
      </c>
      <c r="B90" s="284" t="str">
        <f>IF('N-DBE'!B90="","",'N-DBE'!B90)</f>
        <v/>
      </c>
      <c r="C90" s="907" t="str">
        <f>IF('N-DBE'!C90="","",'N-DBE'!C90)</f>
        <v/>
      </c>
      <c r="D90" s="907" t="str">
        <f>IF('N-DBE'!D90="","",'N-DBE'!D90)</f>
        <v/>
      </c>
      <c r="E90" s="907" t="str">
        <f>IF('N-DBE'!E90="","",'N-DBE'!E90)</f>
        <v/>
      </c>
      <c r="F90" s="284" t="str">
        <f>IF('N-DBE'!F90="","",'N-DBE'!F90)</f>
        <v/>
      </c>
      <c r="G90" s="284" t="str">
        <f>IF('N-DBE'!G90="","",'N-DBE'!G90)</f>
        <v/>
      </c>
      <c r="H90" s="222"/>
      <c r="I90" s="242"/>
      <c r="J90" s="809" t="str">
        <f>IF(OR(H90="_keine",H90=""),"",VLOOKUP(H90,'Tab org. Kompost_N-expert'!B:H,3,FALSE))</f>
        <v/>
      </c>
      <c r="K90" s="465" t="str">
        <f t="shared" si="16"/>
        <v/>
      </c>
      <c r="L90" s="222"/>
      <c r="M90" s="242"/>
      <c r="N90" s="913" t="str">
        <f>IF(OR(L90="_keine",L90=""),"",VLOOKUP(L90,'Tab org. Kompost_N-expert'!B:H,3,FALSE))</f>
        <v/>
      </c>
      <c r="O90" s="465" t="str">
        <f t="shared" si="17"/>
        <v/>
      </c>
      <c r="P90" s="222"/>
      <c r="Q90" s="242"/>
      <c r="R90" s="913" t="str">
        <f>IF(OR(P90="_keine",P90=""),"",VLOOKUP(P90,'Tab org. Kompost_N-expert'!B:H,3,FALSE))</f>
        <v/>
      </c>
      <c r="S90" s="465" t="str">
        <f t="shared" si="18"/>
        <v/>
      </c>
      <c r="T90" s="223"/>
      <c r="U90" s="242"/>
      <c r="V90" s="913" t="str">
        <f>IF(OR(T90="_keine",T90=""),"",VLOOKUP(T90,'Tab org. D_N-expert'!$B:$H,3,FALSE))</f>
        <v/>
      </c>
      <c r="W90" s="465" t="str">
        <f t="shared" si="19"/>
        <v/>
      </c>
      <c r="X90" s="223"/>
      <c r="Y90" s="242"/>
      <c r="Z90" s="913" t="str">
        <f>IF(OR(X90="_keine",X90=""),"",VLOOKUP(X90,'Tab org. D_N-expert'!$B:$H,3,FALSE))</f>
        <v/>
      </c>
      <c r="AA90" s="465" t="str">
        <f t="shared" si="20"/>
        <v/>
      </c>
      <c r="AB90" s="223"/>
      <c r="AC90" s="242"/>
      <c r="AD90" s="913" t="str">
        <f>IF(OR(AB90="_keine",AB90=""),"",VLOOKUP(AB90,'Tab org. D_N-expert'!$B:$H,3,FALSE))</f>
        <v/>
      </c>
      <c r="AE90" s="466" t="str">
        <f t="shared" si="21"/>
        <v/>
      </c>
      <c r="AF90" s="223"/>
      <c r="AG90" s="242"/>
      <c r="AH90" s="913" t="str">
        <f>IF(OR(AF90="_keine",AF90=""),"",VLOOKUP(AF90,'Tab org. D_N-expert'!$B:$H,3,FALSE))</f>
        <v/>
      </c>
      <c r="AI90" s="465" t="str">
        <f t="shared" si="22"/>
        <v/>
      </c>
      <c r="AJ90" s="247" t="str">
        <f t="shared" si="23"/>
        <v/>
      </c>
    </row>
    <row r="91" spans="1:36" s="145" customFormat="1" ht="15.75">
      <c r="A91" s="529" t="str">
        <f>IF('N-DBE'!A91="","",'N-DBE'!A91)</f>
        <v/>
      </c>
      <c r="B91" s="284" t="str">
        <f>IF('N-DBE'!B91="","",'N-DBE'!B91)</f>
        <v/>
      </c>
      <c r="C91" s="907" t="str">
        <f>IF('N-DBE'!C91="","",'N-DBE'!C91)</f>
        <v/>
      </c>
      <c r="D91" s="907" t="str">
        <f>IF('N-DBE'!D91="","",'N-DBE'!D91)</f>
        <v/>
      </c>
      <c r="E91" s="907" t="str">
        <f>IF('N-DBE'!E91="","",'N-DBE'!E91)</f>
        <v/>
      </c>
      <c r="F91" s="284" t="str">
        <f>IF('N-DBE'!F91="","",'N-DBE'!F91)</f>
        <v/>
      </c>
      <c r="G91" s="284" t="str">
        <f>IF('N-DBE'!G91="","",'N-DBE'!G91)</f>
        <v/>
      </c>
      <c r="H91" s="222"/>
      <c r="I91" s="242"/>
      <c r="J91" s="809" t="str">
        <f>IF(OR(H91="_keine",H91=""),"",VLOOKUP(H91,'Tab org. Kompost_N-expert'!B:H,3,FALSE))</f>
        <v/>
      </c>
      <c r="K91" s="465" t="str">
        <f t="shared" si="16"/>
        <v/>
      </c>
      <c r="L91" s="222"/>
      <c r="M91" s="242"/>
      <c r="N91" s="913" t="str">
        <f>IF(OR(L91="_keine",L91=""),"",VLOOKUP(L91,'Tab org. Kompost_N-expert'!B:H,3,FALSE))</f>
        <v/>
      </c>
      <c r="O91" s="465" t="str">
        <f t="shared" si="17"/>
        <v/>
      </c>
      <c r="P91" s="222"/>
      <c r="Q91" s="242"/>
      <c r="R91" s="913" t="str">
        <f>IF(OR(P91="_keine",P91=""),"",VLOOKUP(P91,'Tab org. Kompost_N-expert'!B:H,3,FALSE))</f>
        <v/>
      </c>
      <c r="S91" s="465" t="str">
        <f t="shared" si="18"/>
        <v/>
      </c>
      <c r="T91" s="223"/>
      <c r="U91" s="242"/>
      <c r="V91" s="913" t="str">
        <f>IF(OR(T91="_keine",T91=""),"",VLOOKUP(T91,'Tab org. D_N-expert'!$B:$H,3,FALSE))</f>
        <v/>
      </c>
      <c r="W91" s="465" t="str">
        <f t="shared" si="19"/>
        <v/>
      </c>
      <c r="X91" s="223"/>
      <c r="Y91" s="242"/>
      <c r="Z91" s="913" t="str">
        <f>IF(OR(X91="_keine",X91=""),"",VLOOKUP(X91,'Tab org. D_N-expert'!$B:$H,3,FALSE))</f>
        <v/>
      </c>
      <c r="AA91" s="465" t="str">
        <f t="shared" si="20"/>
        <v/>
      </c>
      <c r="AB91" s="223"/>
      <c r="AC91" s="242"/>
      <c r="AD91" s="913" t="str">
        <f>IF(OR(AB91="_keine",AB91=""),"",VLOOKUP(AB91,'Tab org. D_N-expert'!$B:$H,3,FALSE))</f>
        <v/>
      </c>
      <c r="AE91" s="466" t="str">
        <f t="shared" si="21"/>
        <v/>
      </c>
      <c r="AF91" s="223"/>
      <c r="AG91" s="242"/>
      <c r="AH91" s="913" t="str">
        <f>IF(OR(AF91="_keine",AF91=""),"",VLOOKUP(AF91,'Tab org. D_N-expert'!$B:$H,3,FALSE))</f>
        <v/>
      </c>
      <c r="AI91" s="465" t="str">
        <f t="shared" si="22"/>
        <v/>
      </c>
      <c r="AJ91" s="247" t="str">
        <f t="shared" si="23"/>
        <v/>
      </c>
    </row>
    <row r="92" spans="1:36" s="145" customFormat="1" ht="15.75">
      <c r="A92" s="529" t="str">
        <f>IF('N-DBE'!A92="","",'N-DBE'!A92)</f>
        <v/>
      </c>
      <c r="B92" s="284" t="str">
        <f>IF('N-DBE'!B92="","",'N-DBE'!B92)</f>
        <v/>
      </c>
      <c r="C92" s="907" t="str">
        <f>IF('N-DBE'!C92="","",'N-DBE'!C92)</f>
        <v/>
      </c>
      <c r="D92" s="907" t="str">
        <f>IF('N-DBE'!D92="","",'N-DBE'!D92)</f>
        <v/>
      </c>
      <c r="E92" s="907" t="str">
        <f>IF('N-DBE'!E92="","",'N-DBE'!E92)</f>
        <v/>
      </c>
      <c r="F92" s="284" t="str">
        <f>IF('N-DBE'!F92="","",'N-DBE'!F92)</f>
        <v/>
      </c>
      <c r="G92" s="284" t="str">
        <f>IF('N-DBE'!G92="","",'N-DBE'!G92)</f>
        <v/>
      </c>
      <c r="H92" s="222"/>
      <c r="I92" s="242"/>
      <c r="J92" s="809" t="str">
        <f>IF(OR(H92="_keine",H92=""),"",VLOOKUP(H92,'Tab org. Kompost_N-expert'!B:H,3,FALSE))</f>
        <v/>
      </c>
      <c r="K92" s="465" t="str">
        <f t="shared" si="16"/>
        <v/>
      </c>
      <c r="L92" s="222"/>
      <c r="M92" s="242"/>
      <c r="N92" s="913" t="str">
        <f>IF(OR(L92="_keine",L92=""),"",VLOOKUP(L92,'Tab org. Kompost_N-expert'!B:H,3,FALSE))</f>
        <v/>
      </c>
      <c r="O92" s="465" t="str">
        <f t="shared" si="17"/>
        <v/>
      </c>
      <c r="P92" s="222"/>
      <c r="Q92" s="242"/>
      <c r="R92" s="913" t="str">
        <f>IF(OR(P92="_keine",P92=""),"",VLOOKUP(P92,'Tab org. Kompost_N-expert'!B:H,3,FALSE))</f>
        <v/>
      </c>
      <c r="S92" s="465" t="str">
        <f t="shared" si="18"/>
        <v/>
      </c>
      <c r="T92" s="223"/>
      <c r="U92" s="242"/>
      <c r="V92" s="913" t="str">
        <f>IF(OR(T92="_keine",T92=""),"",VLOOKUP(T92,'Tab org. D_N-expert'!$B:$H,3,FALSE))</f>
        <v/>
      </c>
      <c r="W92" s="465" t="str">
        <f t="shared" si="19"/>
        <v/>
      </c>
      <c r="X92" s="223"/>
      <c r="Y92" s="242"/>
      <c r="Z92" s="913" t="str">
        <f>IF(OR(X92="_keine",X92=""),"",VLOOKUP(X92,'Tab org. D_N-expert'!$B:$H,3,FALSE))</f>
        <v/>
      </c>
      <c r="AA92" s="465" t="str">
        <f t="shared" si="20"/>
        <v/>
      </c>
      <c r="AB92" s="223"/>
      <c r="AC92" s="242"/>
      <c r="AD92" s="913" t="str">
        <f>IF(OR(AB92="_keine",AB92=""),"",VLOOKUP(AB92,'Tab org. D_N-expert'!$B:$H,3,FALSE))</f>
        <v/>
      </c>
      <c r="AE92" s="466" t="str">
        <f t="shared" si="21"/>
        <v/>
      </c>
      <c r="AF92" s="223"/>
      <c r="AG92" s="242"/>
      <c r="AH92" s="913" t="str">
        <f>IF(OR(AF92="_keine",AF92=""),"",VLOOKUP(AF92,'Tab org. D_N-expert'!$B:$H,3,FALSE))</f>
        <v/>
      </c>
      <c r="AI92" s="465" t="str">
        <f t="shared" si="22"/>
        <v/>
      </c>
      <c r="AJ92" s="247" t="str">
        <f t="shared" si="23"/>
        <v/>
      </c>
    </row>
    <row r="93" spans="1:36" s="145" customFormat="1" ht="15.75">
      <c r="A93" s="529" t="str">
        <f>IF('N-DBE'!A93="","",'N-DBE'!A93)</f>
        <v/>
      </c>
      <c r="B93" s="284" t="str">
        <f>IF('N-DBE'!B93="","",'N-DBE'!B93)</f>
        <v/>
      </c>
      <c r="C93" s="907" t="str">
        <f>IF('N-DBE'!C93="","",'N-DBE'!C93)</f>
        <v/>
      </c>
      <c r="D93" s="907" t="str">
        <f>IF('N-DBE'!D93="","",'N-DBE'!D93)</f>
        <v/>
      </c>
      <c r="E93" s="907" t="str">
        <f>IF('N-DBE'!E93="","",'N-DBE'!E93)</f>
        <v/>
      </c>
      <c r="F93" s="284" t="str">
        <f>IF('N-DBE'!F93="","",'N-DBE'!F93)</f>
        <v/>
      </c>
      <c r="G93" s="284" t="str">
        <f>IF('N-DBE'!G93="","",'N-DBE'!G93)</f>
        <v/>
      </c>
      <c r="H93" s="222"/>
      <c r="I93" s="242"/>
      <c r="J93" s="809" t="str">
        <f>IF(OR(H93="_keine",H93=""),"",VLOOKUP(H93,'Tab org. Kompost_N-expert'!B:H,3,FALSE))</f>
        <v/>
      </c>
      <c r="K93" s="465" t="str">
        <f t="shared" si="16"/>
        <v/>
      </c>
      <c r="L93" s="222"/>
      <c r="M93" s="242"/>
      <c r="N93" s="913" t="str">
        <f>IF(OR(L93="_keine",L93=""),"",VLOOKUP(L93,'Tab org. Kompost_N-expert'!B:H,3,FALSE))</f>
        <v/>
      </c>
      <c r="O93" s="465" t="str">
        <f t="shared" si="17"/>
        <v/>
      </c>
      <c r="P93" s="222"/>
      <c r="Q93" s="242"/>
      <c r="R93" s="913" t="str">
        <f>IF(OR(P93="_keine",P93=""),"",VLOOKUP(P93,'Tab org. Kompost_N-expert'!B:H,3,FALSE))</f>
        <v/>
      </c>
      <c r="S93" s="465" t="str">
        <f t="shared" si="18"/>
        <v/>
      </c>
      <c r="T93" s="223"/>
      <c r="U93" s="242"/>
      <c r="V93" s="913" t="str">
        <f>IF(OR(T93="_keine",T93=""),"",VLOOKUP(T93,'Tab org. D_N-expert'!$B:$H,3,FALSE))</f>
        <v/>
      </c>
      <c r="W93" s="465" t="str">
        <f t="shared" si="19"/>
        <v/>
      </c>
      <c r="X93" s="223"/>
      <c r="Y93" s="242"/>
      <c r="Z93" s="913" t="str">
        <f>IF(OR(X93="_keine",X93=""),"",VLOOKUP(X93,'Tab org. D_N-expert'!$B:$H,3,FALSE))</f>
        <v/>
      </c>
      <c r="AA93" s="465" t="str">
        <f t="shared" si="20"/>
        <v/>
      </c>
      <c r="AB93" s="223"/>
      <c r="AC93" s="242"/>
      <c r="AD93" s="913" t="str">
        <f>IF(OR(AB93="_keine",AB93=""),"",VLOOKUP(AB93,'Tab org. D_N-expert'!$B:$H,3,FALSE))</f>
        <v/>
      </c>
      <c r="AE93" s="466" t="str">
        <f t="shared" si="21"/>
        <v/>
      </c>
      <c r="AF93" s="223"/>
      <c r="AG93" s="242"/>
      <c r="AH93" s="913" t="str">
        <f>IF(OR(AF93="_keine",AF93=""),"",VLOOKUP(AF93,'Tab org. D_N-expert'!$B:$H,3,FALSE))</f>
        <v/>
      </c>
      <c r="AI93" s="465" t="str">
        <f t="shared" si="22"/>
        <v/>
      </c>
      <c r="AJ93" s="247" t="str">
        <f t="shared" si="23"/>
        <v/>
      </c>
    </row>
    <row r="94" spans="1:36" s="145" customFormat="1" ht="15.75">
      <c r="A94" s="529" t="str">
        <f>IF('N-DBE'!A94="","",'N-DBE'!A94)</f>
        <v/>
      </c>
      <c r="B94" s="284" t="str">
        <f>IF('N-DBE'!B94="","",'N-DBE'!B94)</f>
        <v/>
      </c>
      <c r="C94" s="907" t="str">
        <f>IF('N-DBE'!C94="","",'N-DBE'!C94)</f>
        <v/>
      </c>
      <c r="D94" s="907" t="str">
        <f>IF('N-DBE'!D94="","",'N-DBE'!D94)</f>
        <v/>
      </c>
      <c r="E94" s="907" t="str">
        <f>IF('N-DBE'!E94="","",'N-DBE'!E94)</f>
        <v/>
      </c>
      <c r="F94" s="284" t="str">
        <f>IF('N-DBE'!F94="","",'N-DBE'!F94)</f>
        <v/>
      </c>
      <c r="G94" s="284" t="str">
        <f>IF('N-DBE'!G94="","",'N-DBE'!G94)</f>
        <v/>
      </c>
      <c r="H94" s="222"/>
      <c r="I94" s="242"/>
      <c r="J94" s="809" t="str">
        <f>IF(OR(H94="_keine",H94=""),"",VLOOKUP(H94,'Tab org. Kompost_N-expert'!B:H,3,FALSE))</f>
        <v/>
      </c>
      <c r="K94" s="465" t="str">
        <f t="shared" si="16"/>
        <v/>
      </c>
      <c r="L94" s="222"/>
      <c r="M94" s="242"/>
      <c r="N94" s="913" t="str">
        <f>IF(OR(L94="_keine",L94=""),"",VLOOKUP(L94,'Tab org. Kompost_N-expert'!B:H,3,FALSE))</f>
        <v/>
      </c>
      <c r="O94" s="465" t="str">
        <f t="shared" si="17"/>
        <v/>
      </c>
      <c r="P94" s="222"/>
      <c r="Q94" s="242"/>
      <c r="R94" s="913" t="str">
        <f>IF(OR(P94="_keine",P94=""),"",VLOOKUP(P94,'Tab org. Kompost_N-expert'!B:H,3,FALSE))</f>
        <v/>
      </c>
      <c r="S94" s="465" t="str">
        <f t="shared" si="18"/>
        <v/>
      </c>
      <c r="T94" s="223"/>
      <c r="U94" s="242"/>
      <c r="V94" s="913" t="str">
        <f>IF(OR(T94="_keine",T94=""),"",VLOOKUP(T94,'Tab org. D_N-expert'!$B:$H,3,FALSE))</f>
        <v/>
      </c>
      <c r="W94" s="465" t="str">
        <f t="shared" si="19"/>
        <v/>
      </c>
      <c r="X94" s="223"/>
      <c r="Y94" s="242"/>
      <c r="Z94" s="913" t="str">
        <f>IF(OR(X94="_keine",X94=""),"",VLOOKUP(X94,'Tab org. D_N-expert'!$B:$H,3,FALSE))</f>
        <v/>
      </c>
      <c r="AA94" s="465" t="str">
        <f t="shared" si="20"/>
        <v/>
      </c>
      <c r="AB94" s="223"/>
      <c r="AC94" s="242"/>
      <c r="AD94" s="913" t="str">
        <f>IF(OR(AB94="_keine",AB94=""),"",VLOOKUP(AB94,'Tab org. D_N-expert'!$B:$H,3,FALSE))</f>
        <v/>
      </c>
      <c r="AE94" s="466" t="str">
        <f t="shared" si="21"/>
        <v/>
      </c>
      <c r="AF94" s="223"/>
      <c r="AG94" s="242"/>
      <c r="AH94" s="913" t="str">
        <f>IF(OR(AF94="_keine",AF94=""),"",VLOOKUP(AF94,'Tab org. D_N-expert'!$B:$H,3,FALSE))</f>
        <v/>
      </c>
      <c r="AI94" s="465" t="str">
        <f t="shared" si="22"/>
        <v/>
      </c>
      <c r="AJ94" s="247" t="str">
        <f t="shared" si="23"/>
        <v/>
      </c>
    </row>
    <row r="95" spans="1:36" s="145" customFormat="1" ht="15.75">
      <c r="A95" s="529" t="str">
        <f>IF('N-DBE'!A95="","",'N-DBE'!A95)</f>
        <v/>
      </c>
      <c r="B95" s="284" t="str">
        <f>IF('N-DBE'!B95="","",'N-DBE'!B95)</f>
        <v/>
      </c>
      <c r="C95" s="907" t="str">
        <f>IF('N-DBE'!C95="","",'N-DBE'!C95)</f>
        <v/>
      </c>
      <c r="D95" s="907" t="str">
        <f>IF('N-DBE'!D95="","",'N-DBE'!D95)</f>
        <v/>
      </c>
      <c r="E95" s="907" t="str">
        <f>IF('N-DBE'!E95="","",'N-DBE'!E95)</f>
        <v/>
      </c>
      <c r="F95" s="284" t="str">
        <f>IF('N-DBE'!F95="","",'N-DBE'!F95)</f>
        <v/>
      </c>
      <c r="G95" s="284" t="str">
        <f>IF('N-DBE'!G95="","",'N-DBE'!G95)</f>
        <v/>
      </c>
      <c r="H95" s="222"/>
      <c r="I95" s="242"/>
      <c r="J95" s="809" t="str">
        <f>IF(OR(H95="_keine",H95=""),"",VLOOKUP(H95,'Tab org. Kompost_N-expert'!B:H,3,FALSE))</f>
        <v/>
      </c>
      <c r="K95" s="465" t="str">
        <f t="shared" si="16"/>
        <v/>
      </c>
      <c r="L95" s="222"/>
      <c r="M95" s="242"/>
      <c r="N95" s="913" t="str">
        <f>IF(OR(L95="_keine",L95=""),"",VLOOKUP(L95,'Tab org. Kompost_N-expert'!B:H,3,FALSE))</f>
        <v/>
      </c>
      <c r="O95" s="465" t="str">
        <f t="shared" si="17"/>
        <v/>
      </c>
      <c r="P95" s="222"/>
      <c r="Q95" s="242"/>
      <c r="R95" s="913" t="str">
        <f>IF(OR(P95="_keine",P95=""),"",VLOOKUP(P95,'Tab org. Kompost_N-expert'!B:H,3,FALSE))</f>
        <v/>
      </c>
      <c r="S95" s="465" t="str">
        <f t="shared" si="18"/>
        <v/>
      </c>
      <c r="T95" s="223"/>
      <c r="U95" s="242"/>
      <c r="V95" s="913" t="str">
        <f>IF(OR(T95="_keine",T95=""),"",VLOOKUP(T95,'Tab org. D_N-expert'!$B:$H,3,FALSE))</f>
        <v/>
      </c>
      <c r="W95" s="465" t="str">
        <f t="shared" si="19"/>
        <v/>
      </c>
      <c r="X95" s="223"/>
      <c r="Y95" s="242"/>
      <c r="Z95" s="913" t="str">
        <f>IF(OR(X95="_keine",X95=""),"",VLOOKUP(X95,'Tab org. D_N-expert'!$B:$H,3,FALSE))</f>
        <v/>
      </c>
      <c r="AA95" s="465" t="str">
        <f t="shared" si="20"/>
        <v/>
      </c>
      <c r="AB95" s="223"/>
      <c r="AC95" s="242"/>
      <c r="AD95" s="913" t="str">
        <f>IF(OR(AB95="_keine",AB95=""),"",VLOOKUP(AB95,'Tab org. D_N-expert'!$B:$H,3,FALSE))</f>
        <v/>
      </c>
      <c r="AE95" s="466" t="str">
        <f t="shared" si="21"/>
        <v/>
      </c>
      <c r="AF95" s="223"/>
      <c r="AG95" s="242"/>
      <c r="AH95" s="913" t="str">
        <f>IF(OR(AF95="_keine",AF95=""),"",VLOOKUP(AF95,'Tab org. D_N-expert'!$B:$H,3,FALSE))</f>
        <v/>
      </c>
      <c r="AI95" s="465" t="str">
        <f t="shared" si="22"/>
        <v/>
      </c>
      <c r="AJ95" s="247" t="str">
        <f t="shared" si="23"/>
        <v/>
      </c>
    </row>
    <row r="96" spans="1:36" s="145" customFormat="1" ht="15.75">
      <c r="A96" s="529" t="str">
        <f>IF('N-DBE'!A96="","",'N-DBE'!A96)</f>
        <v/>
      </c>
      <c r="B96" s="284" t="str">
        <f>IF('N-DBE'!B96="","",'N-DBE'!B96)</f>
        <v/>
      </c>
      <c r="C96" s="907" t="str">
        <f>IF('N-DBE'!C96="","",'N-DBE'!C96)</f>
        <v/>
      </c>
      <c r="D96" s="907" t="str">
        <f>IF('N-DBE'!D96="","",'N-DBE'!D96)</f>
        <v/>
      </c>
      <c r="E96" s="907" t="str">
        <f>IF('N-DBE'!E96="","",'N-DBE'!E96)</f>
        <v/>
      </c>
      <c r="F96" s="284" t="str">
        <f>IF('N-DBE'!F96="","",'N-DBE'!F96)</f>
        <v/>
      </c>
      <c r="G96" s="284" t="str">
        <f>IF('N-DBE'!G96="","",'N-DBE'!G96)</f>
        <v/>
      </c>
      <c r="H96" s="222"/>
      <c r="I96" s="242"/>
      <c r="J96" s="809" t="str">
        <f>IF(OR(H96="_keine",H96=""),"",VLOOKUP(H96,'Tab org. Kompost_N-expert'!B:H,3,FALSE))</f>
        <v/>
      </c>
      <c r="K96" s="465" t="str">
        <f t="shared" si="16"/>
        <v/>
      </c>
      <c r="L96" s="222"/>
      <c r="M96" s="242"/>
      <c r="N96" s="913" t="str">
        <f>IF(OR(L96="_keine",L96=""),"",VLOOKUP(L96,'Tab org. Kompost_N-expert'!B:H,3,FALSE))</f>
        <v/>
      </c>
      <c r="O96" s="465" t="str">
        <f t="shared" si="17"/>
        <v/>
      </c>
      <c r="P96" s="222"/>
      <c r="Q96" s="242"/>
      <c r="R96" s="913" t="str">
        <f>IF(OR(P96="_keine",P96=""),"",VLOOKUP(P96,'Tab org. Kompost_N-expert'!B:H,3,FALSE))</f>
        <v/>
      </c>
      <c r="S96" s="465" t="str">
        <f t="shared" si="18"/>
        <v/>
      </c>
      <c r="T96" s="223"/>
      <c r="U96" s="242"/>
      <c r="V96" s="913" t="str">
        <f>IF(OR(T96="_keine",T96=""),"",VLOOKUP(T96,'Tab org. D_N-expert'!$B:$H,3,FALSE))</f>
        <v/>
      </c>
      <c r="W96" s="465" t="str">
        <f t="shared" si="19"/>
        <v/>
      </c>
      <c r="X96" s="223"/>
      <c r="Y96" s="242"/>
      <c r="Z96" s="913" t="str">
        <f>IF(OR(X96="_keine",X96=""),"",VLOOKUP(X96,'Tab org. D_N-expert'!$B:$H,3,FALSE))</f>
        <v/>
      </c>
      <c r="AA96" s="465" t="str">
        <f t="shared" si="20"/>
        <v/>
      </c>
      <c r="AB96" s="223"/>
      <c r="AC96" s="242"/>
      <c r="AD96" s="913" t="str">
        <f>IF(OR(AB96="_keine",AB96=""),"",VLOOKUP(AB96,'Tab org. D_N-expert'!$B:$H,3,FALSE))</f>
        <v/>
      </c>
      <c r="AE96" s="466" t="str">
        <f t="shared" si="21"/>
        <v/>
      </c>
      <c r="AF96" s="223"/>
      <c r="AG96" s="242"/>
      <c r="AH96" s="913" t="str">
        <f>IF(OR(AF96="_keine",AF96=""),"",VLOOKUP(AF96,'Tab org. D_N-expert'!$B:$H,3,FALSE))</f>
        <v/>
      </c>
      <c r="AI96" s="465" t="str">
        <f t="shared" si="22"/>
        <v/>
      </c>
      <c r="AJ96" s="247" t="str">
        <f t="shared" si="23"/>
        <v/>
      </c>
    </row>
    <row r="97" spans="1:36" s="145" customFormat="1" ht="15.75">
      <c r="A97" s="529" t="str">
        <f>IF('N-DBE'!A97="","",'N-DBE'!A97)</f>
        <v/>
      </c>
      <c r="B97" s="284" t="str">
        <f>IF('N-DBE'!B97="","",'N-DBE'!B97)</f>
        <v/>
      </c>
      <c r="C97" s="907" t="str">
        <f>IF('N-DBE'!C97="","",'N-DBE'!C97)</f>
        <v/>
      </c>
      <c r="D97" s="907" t="str">
        <f>IF('N-DBE'!D97="","",'N-DBE'!D97)</f>
        <v/>
      </c>
      <c r="E97" s="907" t="str">
        <f>IF('N-DBE'!E97="","",'N-DBE'!E97)</f>
        <v/>
      </c>
      <c r="F97" s="284" t="str">
        <f>IF('N-DBE'!F97="","",'N-DBE'!F97)</f>
        <v/>
      </c>
      <c r="G97" s="284" t="str">
        <f>IF('N-DBE'!G97="","",'N-DBE'!G97)</f>
        <v/>
      </c>
      <c r="H97" s="222"/>
      <c r="I97" s="242"/>
      <c r="J97" s="809" t="str">
        <f>IF(OR(H97="_keine",H97=""),"",VLOOKUP(H97,'Tab org. Kompost_N-expert'!B:H,3,FALSE))</f>
        <v/>
      </c>
      <c r="K97" s="465" t="str">
        <f t="shared" si="16"/>
        <v/>
      </c>
      <c r="L97" s="222"/>
      <c r="M97" s="242"/>
      <c r="N97" s="913" t="str">
        <f>IF(OR(L97="_keine",L97=""),"",VLOOKUP(L97,'Tab org. Kompost_N-expert'!B:H,3,FALSE))</f>
        <v/>
      </c>
      <c r="O97" s="465" t="str">
        <f t="shared" si="17"/>
        <v/>
      </c>
      <c r="P97" s="222"/>
      <c r="Q97" s="242"/>
      <c r="R97" s="913" t="str">
        <f>IF(OR(P97="_keine",P97=""),"",VLOOKUP(P97,'Tab org. Kompost_N-expert'!B:H,3,FALSE))</f>
        <v/>
      </c>
      <c r="S97" s="465" t="str">
        <f t="shared" si="18"/>
        <v/>
      </c>
      <c r="T97" s="223"/>
      <c r="U97" s="242"/>
      <c r="V97" s="913" t="str">
        <f>IF(OR(T97="_keine",T97=""),"",VLOOKUP(T97,'Tab org. D_N-expert'!$B:$H,3,FALSE))</f>
        <v/>
      </c>
      <c r="W97" s="465" t="str">
        <f t="shared" si="19"/>
        <v/>
      </c>
      <c r="X97" s="223"/>
      <c r="Y97" s="242"/>
      <c r="Z97" s="913" t="str">
        <f>IF(OR(X97="_keine",X97=""),"",VLOOKUP(X97,'Tab org. D_N-expert'!$B:$H,3,FALSE))</f>
        <v/>
      </c>
      <c r="AA97" s="465" t="str">
        <f t="shared" si="20"/>
        <v/>
      </c>
      <c r="AB97" s="223"/>
      <c r="AC97" s="242"/>
      <c r="AD97" s="913" t="str">
        <f>IF(OR(AB97="_keine",AB97=""),"",VLOOKUP(AB97,'Tab org. D_N-expert'!$B:$H,3,FALSE))</f>
        <v/>
      </c>
      <c r="AE97" s="466" t="str">
        <f t="shared" si="21"/>
        <v/>
      </c>
      <c r="AF97" s="223"/>
      <c r="AG97" s="242"/>
      <c r="AH97" s="913" t="str">
        <f>IF(OR(AF97="_keine",AF97=""),"",VLOOKUP(AF97,'Tab org. D_N-expert'!$B:$H,3,FALSE))</f>
        <v/>
      </c>
      <c r="AI97" s="465" t="str">
        <f t="shared" si="22"/>
        <v/>
      </c>
      <c r="AJ97" s="247" t="str">
        <f t="shared" si="23"/>
        <v/>
      </c>
    </row>
    <row r="98" spans="1:36" s="145" customFormat="1" ht="15.75">
      <c r="A98" s="529" t="str">
        <f>IF('N-DBE'!A98="","",'N-DBE'!A98)</f>
        <v/>
      </c>
      <c r="B98" s="284" t="str">
        <f>IF('N-DBE'!B98="","",'N-DBE'!B98)</f>
        <v/>
      </c>
      <c r="C98" s="907" t="str">
        <f>IF('N-DBE'!C98="","",'N-DBE'!C98)</f>
        <v/>
      </c>
      <c r="D98" s="907" t="str">
        <f>IF('N-DBE'!D98="","",'N-DBE'!D98)</f>
        <v/>
      </c>
      <c r="E98" s="907" t="str">
        <f>IF('N-DBE'!E98="","",'N-DBE'!E98)</f>
        <v/>
      </c>
      <c r="F98" s="284" t="str">
        <f>IF('N-DBE'!F98="","",'N-DBE'!F98)</f>
        <v/>
      </c>
      <c r="G98" s="284" t="str">
        <f>IF('N-DBE'!G98="","",'N-DBE'!G98)</f>
        <v/>
      </c>
      <c r="H98" s="222"/>
      <c r="I98" s="242"/>
      <c r="J98" s="809" t="str">
        <f>IF(OR(H98="_keine",H98=""),"",VLOOKUP(H98,'Tab org. Kompost_N-expert'!B:H,3,FALSE))</f>
        <v/>
      </c>
      <c r="K98" s="465" t="str">
        <f t="shared" si="16"/>
        <v/>
      </c>
      <c r="L98" s="222"/>
      <c r="M98" s="242"/>
      <c r="N98" s="913" t="str">
        <f>IF(OR(L98="_keine",L98=""),"",VLOOKUP(L98,'Tab org. Kompost_N-expert'!B:H,3,FALSE))</f>
        <v/>
      </c>
      <c r="O98" s="465" t="str">
        <f t="shared" si="17"/>
        <v/>
      </c>
      <c r="P98" s="222"/>
      <c r="Q98" s="242"/>
      <c r="R98" s="913" t="str">
        <f>IF(OR(P98="_keine",P98=""),"",VLOOKUP(P98,'Tab org. Kompost_N-expert'!B:H,3,FALSE))</f>
        <v/>
      </c>
      <c r="S98" s="465" t="str">
        <f t="shared" si="18"/>
        <v/>
      </c>
      <c r="T98" s="223"/>
      <c r="U98" s="242"/>
      <c r="V98" s="913" t="str">
        <f>IF(OR(T98="_keine",T98=""),"",VLOOKUP(T98,'Tab org. D_N-expert'!$B:$H,3,FALSE))</f>
        <v/>
      </c>
      <c r="W98" s="465" t="str">
        <f t="shared" si="19"/>
        <v/>
      </c>
      <c r="X98" s="223"/>
      <c r="Y98" s="242"/>
      <c r="Z98" s="913" t="str">
        <f>IF(OR(X98="_keine",X98=""),"",VLOOKUP(X98,'Tab org. D_N-expert'!$B:$H,3,FALSE))</f>
        <v/>
      </c>
      <c r="AA98" s="465" t="str">
        <f t="shared" si="20"/>
        <v/>
      </c>
      <c r="AB98" s="223"/>
      <c r="AC98" s="242"/>
      <c r="AD98" s="913" t="str">
        <f>IF(OR(AB98="_keine",AB98=""),"",VLOOKUP(AB98,'Tab org. D_N-expert'!$B:$H,3,FALSE))</f>
        <v/>
      </c>
      <c r="AE98" s="466" t="str">
        <f t="shared" si="21"/>
        <v/>
      </c>
      <c r="AF98" s="223"/>
      <c r="AG98" s="242"/>
      <c r="AH98" s="913" t="str">
        <f>IF(OR(AF98="_keine",AF98=""),"",VLOOKUP(AF98,'Tab org. D_N-expert'!$B:$H,3,FALSE))</f>
        <v/>
      </c>
      <c r="AI98" s="465" t="str">
        <f t="shared" si="22"/>
        <v/>
      </c>
      <c r="AJ98" s="247" t="str">
        <f t="shared" si="23"/>
        <v/>
      </c>
    </row>
    <row r="99" spans="1:36" s="145" customFormat="1" ht="15.75">
      <c r="A99" s="529" t="str">
        <f>IF('N-DBE'!A99="","",'N-DBE'!A99)</f>
        <v/>
      </c>
      <c r="B99" s="284" t="str">
        <f>IF('N-DBE'!B99="","",'N-DBE'!B99)</f>
        <v/>
      </c>
      <c r="C99" s="907" t="str">
        <f>IF('N-DBE'!C99="","",'N-DBE'!C99)</f>
        <v/>
      </c>
      <c r="D99" s="907" t="str">
        <f>IF('N-DBE'!D99="","",'N-DBE'!D99)</f>
        <v/>
      </c>
      <c r="E99" s="907" t="str">
        <f>IF('N-DBE'!E99="","",'N-DBE'!E99)</f>
        <v/>
      </c>
      <c r="F99" s="284" t="str">
        <f>IF('N-DBE'!F99="","",'N-DBE'!F99)</f>
        <v/>
      </c>
      <c r="G99" s="284" t="str">
        <f>IF('N-DBE'!G99="","",'N-DBE'!G99)</f>
        <v/>
      </c>
      <c r="H99" s="222"/>
      <c r="I99" s="242"/>
      <c r="J99" s="809" t="str">
        <f>IF(OR(H99="_keine",H99=""),"",VLOOKUP(H99,'Tab org. Kompost_N-expert'!B:H,3,FALSE))</f>
        <v/>
      </c>
      <c r="K99" s="465" t="str">
        <f t="shared" si="16"/>
        <v/>
      </c>
      <c r="L99" s="222"/>
      <c r="M99" s="242"/>
      <c r="N99" s="913" t="str">
        <f>IF(OR(L99="_keine",L99=""),"",VLOOKUP(L99,'Tab org. Kompost_N-expert'!B:H,3,FALSE))</f>
        <v/>
      </c>
      <c r="O99" s="465" t="str">
        <f t="shared" si="17"/>
        <v/>
      </c>
      <c r="P99" s="222"/>
      <c r="Q99" s="242"/>
      <c r="R99" s="913" t="str">
        <f>IF(OR(P99="_keine",P99=""),"",VLOOKUP(P99,'Tab org. Kompost_N-expert'!B:H,3,FALSE))</f>
        <v/>
      </c>
      <c r="S99" s="465" t="str">
        <f t="shared" si="18"/>
        <v/>
      </c>
      <c r="T99" s="223"/>
      <c r="U99" s="242"/>
      <c r="V99" s="913" t="str">
        <f>IF(OR(T99="_keine",T99=""),"",VLOOKUP(T99,'Tab org. D_N-expert'!$B:$H,3,FALSE))</f>
        <v/>
      </c>
      <c r="W99" s="465" t="str">
        <f t="shared" si="19"/>
        <v/>
      </c>
      <c r="X99" s="223"/>
      <c r="Y99" s="242"/>
      <c r="Z99" s="913" t="str">
        <f>IF(OR(X99="_keine",X99=""),"",VLOOKUP(X99,'Tab org. D_N-expert'!$B:$H,3,FALSE))</f>
        <v/>
      </c>
      <c r="AA99" s="465" t="str">
        <f t="shared" si="20"/>
        <v/>
      </c>
      <c r="AB99" s="223"/>
      <c r="AC99" s="242"/>
      <c r="AD99" s="913" t="str">
        <f>IF(OR(AB99="_keine",AB99=""),"",VLOOKUP(AB99,'Tab org. D_N-expert'!$B:$H,3,FALSE))</f>
        <v/>
      </c>
      <c r="AE99" s="466" t="str">
        <f t="shared" si="21"/>
        <v/>
      </c>
      <c r="AF99" s="223"/>
      <c r="AG99" s="242"/>
      <c r="AH99" s="913" t="str">
        <f>IF(OR(AF99="_keine",AF99=""),"",VLOOKUP(AF99,'Tab org. D_N-expert'!$B:$H,3,FALSE))</f>
        <v/>
      </c>
      <c r="AI99" s="465" t="str">
        <f t="shared" si="22"/>
        <v/>
      </c>
      <c r="AJ99" s="247" t="str">
        <f t="shared" si="23"/>
        <v/>
      </c>
    </row>
    <row r="100" spans="1:36" s="145" customFormat="1" ht="15.75">
      <c r="A100" s="529" t="str">
        <f>IF('N-DBE'!A100="","",'N-DBE'!A100)</f>
        <v/>
      </c>
      <c r="B100" s="284" t="str">
        <f>IF('N-DBE'!B100="","",'N-DBE'!B100)</f>
        <v/>
      </c>
      <c r="C100" s="907" t="str">
        <f>IF('N-DBE'!C100="","",'N-DBE'!C100)</f>
        <v/>
      </c>
      <c r="D100" s="907" t="str">
        <f>IF('N-DBE'!D100="","",'N-DBE'!D100)</f>
        <v/>
      </c>
      <c r="E100" s="907" t="str">
        <f>IF('N-DBE'!E100="","",'N-DBE'!E100)</f>
        <v/>
      </c>
      <c r="F100" s="284" t="str">
        <f>IF('N-DBE'!F100="","",'N-DBE'!F100)</f>
        <v/>
      </c>
      <c r="G100" s="284" t="str">
        <f>IF('N-DBE'!G100="","",'N-DBE'!G100)</f>
        <v/>
      </c>
      <c r="H100" s="222"/>
      <c r="I100" s="242"/>
      <c r="J100" s="809" t="str">
        <f>IF(OR(H100="_keine",H100=""),"",VLOOKUP(H100,'Tab org. Kompost_N-expert'!B:H,3,FALSE))</f>
        <v/>
      </c>
      <c r="K100" s="465" t="str">
        <f t="shared" si="16"/>
        <v/>
      </c>
      <c r="L100" s="222"/>
      <c r="M100" s="242"/>
      <c r="N100" s="913" t="str">
        <f>IF(OR(L100="_keine",L100=""),"",VLOOKUP(L100,'Tab org. Kompost_N-expert'!B:H,3,FALSE))</f>
        <v/>
      </c>
      <c r="O100" s="465" t="str">
        <f t="shared" si="17"/>
        <v/>
      </c>
      <c r="P100" s="222"/>
      <c r="Q100" s="242"/>
      <c r="R100" s="913" t="str">
        <f>IF(OR(P100="_keine",P100=""),"",VLOOKUP(P100,'Tab org. Kompost_N-expert'!B:H,3,FALSE))</f>
        <v/>
      </c>
      <c r="S100" s="465" t="str">
        <f t="shared" si="18"/>
        <v/>
      </c>
      <c r="T100" s="223"/>
      <c r="U100" s="242"/>
      <c r="V100" s="913" t="str">
        <f>IF(OR(T100="_keine",T100=""),"",VLOOKUP(T100,'Tab org. D_N-expert'!$B:$H,3,FALSE))</f>
        <v/>
      </c>
      <c r="W100" s="465" t="str">
        <f t="shared" si="19"/>
        <v/>
      </c>
      <c r="X100" s="223"/>
      <c r="Y100" s="242"/>
      <c r="Z100" s="913" t="str">
        <f>IF(OR(X100="_keine",X100=""),"",VLOOKUP(X100,'Tab org. D_N-expert'!$B:$H,3,FALSE))</f>
        <v/>
      </c>
      <c r="AA100" s="465" t="str">
        <f t="shared" si="20"/>
        <v/>
      </c>
      <c r="AB100" s="223"/>
      <c r="AC100" s="242"/>
      <c r="AD100" s="913" t="str">
        <f>IF(OR(AB100="_keine",AB100=""),"",VLOOKUP(AB100,'Tab org. D_N-expert'!$B:$H,3,FALSE))</f>
        <v/>
      </c>
      <c r="AE100" s="466" t="str">
        <f t="shared" si="21"/>
        <v/>
      </c>
      <c r="AF100" s="223"/>
      <c r="AG100" s="242"/>
      <c r="AH100" s="913" t="str">
        <f>IF(OR(AF100="_keine",AF100=""),"",VLOOKUP(AF100,'Tab org. D_N-expert'!$B:$H,3,FALSE))</f>
        <v/>
      </c>
      <c r="AI100" s="465" t="str">
        <f t="shared" si="22"/>
        <v/>
      </c>
      <c r="AJ100" s="247" t="str">
        <f t="shared" si="23"/>
        <v/>
      </c>
    </row>
    <row r="101" spans="1:36" s="145" customFormat="1" ht="15.75">
      <c r="A101" s="529" t="str">
        <f>IF('N-DBE'!A101="","",'N-DBE'!A101)</f>
        <v/>
      </c>
      <c r="B101" s="284" t="str">
        <f>IF('N-DBE'!B101="","",'N-DBE'!B101)</f>
        <v/>
      </c>
      <c r="C101" s="907" t="str">
        <f>IF('N-DBE'!C101="","",'N-DBE'!C101)</f>
        <v/>
      </c>
      <c r="D101" s="907" t="str">
        <f>IF('N-DBE'!D101="","",'N-DBE'!D101)</f>
        <v/>
      </c>
      <c r="E101" s="907" t="str">
        <f>IF('N-DBE'!E101="","",'N-DBE'!E101)</f>
        <v/>
      </c>
      <c r="F101" s="284" t="str">
        <f>IF('N-DBE'!F101="","",'N-DBE'!F101)</f>
        <v/>
      </c>
      <c r="G101" s="284" t="str">
        <f>IF('N-DBE'!G101="","",'N-DBE'!G101)</f>
        <v/>
      </c>
      <c r="H101" s="222"/>
      <c r="I101" s="242"/>
      <c r="J101" s="809" t="str">
        <f>IF(OR(H101="_keine",H101=""),"",VLOOKUP(H101,'Tab org. Kompost_N-expert'!B:H,3,FALSE))</f>
        <v/>
      </c>
      <c r="K101" s="465" t="str">
        <f t="shared" si="16"/>
        <v/>
      </c>
      <c r="L101" s="222"/>
      <c r="M101" s="242"/>
      <c r="N101" s="913" t="str">
        <f>IF(OR(L101="_keine",L101=""),"",VLOOKUP(L101,'Tab org. Kompost_N-expert'!B:H,3,FALSE))</f>
        <v/>
      </c>
      <c r="O101" s="465" t="str">
        <f t="shared" si="17"/>
        <v/>
      </c>
      <c r="P101" s="222"/>
      <c r="Q101" s="242"/>
      <c r="R101" s="913" t="str">
        <f>IF(OR(P101="_keine",P101=""),"",VLOOKUP(P101,'Tab org. Kompost_N-expert'!B:H,3,FALSE))</f>
        <v/>
      </c>
      <c r="S101" s="465" t="str">
        <f t="shared" si="18"/>
        <v/>
      </c>
      <c r="T101" s="223"/>
      <c r="U101" s="242"/>
      <c r="V101" s="913" t="str">
        <f>IF(OR(T101="_keine",T101=""),"",VLOOKUP(T101,'Tab org. D_N-expert'!$B:$H,3,FALSE))</f>
        <v/>
      </c>
      <c r="W101" s="465" t="str">
        <f t="shared" si="19"/>
        <v/>
      </c>
      <c r="X101" s="223"/>
      <c r="Y101" s="242"/>
      <c r="Z101" s="913" t="str">
        <f>IF(OR(X101="_keine",X101=""),"",VLOOKUP(X101,'Tab org. D_N-expert'!$B:$H,3,FALSE))</f>
        <v/>
      </c>
      <c r="AA101" s="465" t="str">
        <f t="shared" si="20"/>
        <v/>
      </c>
      <c r="AB101" s="223"/>
      <c r="AC101" s="242"/>
      <c r="AD101" s="913" t="str">
        <f>IF(OR(AB101="_keine",AB101=""),"",VLOOKUP(AB101,'Tab org. D_N-expert'!$B:$H,3,FALSE))</f>
        <v/>
      </c>
      <c r="AE101" s="466" t="str">
        <f t="shared" si="21"/>
        <v/>
      </c>
      <c r="AF101" s="223"/>
      <c r="AG101" s="242"/>
      <c r="AH101" s="913" t="str">
        <f>IF(OR(AF101="_keine",AF101=""),"",VLOOKUP(AF101,'Tab org. D_N-expert'!$B:$H,3,FALSE))</f>
        <v/>
      </c>
      <c r="AI101" s="465" t="str">
        <f t="shared" si="22"/>
        <v/>
      </c>
      <c r="AJ101" s="247" t="str">
        <f t="shared" si="23"/>
        <v/>
      </c>
    </row>
    <row r="102" spans="1:36" s="145" customFormat="1" ht="15.75">
      <c r="A102" s="529" t="str">
        <f>IF('N-DBE'!A102="","",'N-DBE'!A102)</f>
        <v/>
      </c>
      <c r="B102" s="284" t="str">
        <f>IF('N-DBE'!B102="","",'N-DBE'!B102)</f>
        <v/>
      </c>
      <c r="C102" s="907" t="str">
        <f>IF('N-DBE'!C102="","",'N-DBE'!C102)</f>
        <v/>
      </c>
      <c r="D102" s="907" t="str">
        <f>IF('N-DBE'!D102="","",'N-DBE'!D102)</f>
        <v/>
      </c>
      <c r="E102" s="907" t="str">
        <f>IF('N-DBE'!E102="","",'N-DBE'!E102)</f>
        <v/>
      </c>
      <c r="F102" s="284" t="str">
        <f>IF('N-DBE'!F102="","",'N-DBE'!F102)</f>
        <v/>
      </c>
      <c r="G102" s="284" t="str">
        <f>IF('N-DBE'!G102="","",'N-DBE'!G102)</f>
        <v/>
      </c>
      <c r="H102" s="222"/>
      <c r="I102" s="242"/>
      <c r="J102" s="809" t="str">
        <f>IF(OR(H102="_keine",H102=""),"",VLOOKUP(H102,'Tab org. Kompost_N-expert'!B:H,3,FALSE))</f>
        <v/>
      </c>
      <c r="K102" s="465" t="str">
        <f t="shared" si="16"/>
        <v/>
      </c>
      <c r="L102" s="222"/>
      <c r="M102" s="242"/>
      <c r="N102" s="913" t="str">
        <f>IF(OR(L102="_keine",L102=""),"",VLOOKUP(L102,'Tab org. Kompost_N-expert'!B:H,3,FALSE))</f>
        <v/>
      </c>
      <c r="O102" s="465" t="str">
        <f t="shared" si="17"/>
        <v/>
      </c>
      <c r="P102" s="222"/>
      <c r="Q102" s="242"/>
      <c r="R102" s="913" t="str">
        <f>IF(OR(P102="_keine",P102=""),"",VLOOKUP(P102,'Tab org. Kompost_N-expert'!B:H,3,FALSE))</f>
        <v/>
      </c>
      <c r="S102" s="465" t="str">
        <f t="shared" si="18"/>
        <v/>
      </c>
      <c r="T102" s="223"/>
      <c r="U102" s="242"/>
      <c r="V102" s="913" t="str">
        <f>IF(OR(T102="_keine",T102=""),"",VLOOKUP(T102,'Tab org. D_N-expert'!$B:$H,3,FALSE))</f>
        <v/>
      </c>
      <c r="W102" s="465" t="str">
        <f t="shared" si="19"/>
        <v/>
      </c>
      <c r="X102" s="223"/>
      <c r="Y102" s="242"/>
      <c r="Z102" s="913" t="str">
        <f>IF(OR(X102="_keine",X102=""),"",VLOOKUP(X102,'Tab org. D_N-expert'!$B:$H,3,FALSE))</f>
        <v/>
      </c>
      <c r="AA102" s="465" t="str">
        <f t="shared" si="20"/>
        <v/>
      </c>
      <c r="AB102" s="223"/>
      <c r="AC102" s="242"/>
      <c r="AD102" s="913" t="str">
        <f>IF(OR(AB102="_keine",AB102=""),"",VLOOKUP(AB102,'Tab org. D_N-expert'!$B:$H,3,FALSE))</f>
        <v/>
      </c>
      <c r="AE102" s="466" t="str">
        <f t="shared" si="21"/>
        <v/>
      </c>
      <c r="AF102" s="223"/>
      <c r="AG102" s="242"/>
      <c r="AH102" s="913" t="str">
        <f>IF(OR(AF102="_keine",AF102=""),"",VLOOKUP(AF102,'Tab org. D_N-expert'!$B:$H,3,FALSE))</f>
        <v/>
      </c>
      <c r="AI102" s="465" t="str">
        <f t="shared" si="22"/>
        <v/>
      </c>
      <c r="AJ102" s="247" t="str">
        <f t="shared" si="23"/>
        <v/>
      </c>
    </row>
    <row r="103" spans="1:36" s="145" customFormat="1" ht="15.75">
      <c r="A103" s="529" t="str">
        <f>IF('N-DBE'!A103="","",'N-DBE'!A103)</f>
        <v/>
      </c>
      <c r="B103" s="284" t="str">
        <f>IF('N-DBE'!B103="","",'N-DBE'!B103)</f>
        <v/>
      </c>
      <c r="C103" s="907" t="str">
        <f>IF('N-DBE'!C103="","",'N-DBE'!C103)</f>
        <v/>
      </c>
      <c r="D103" s="907" t="str">
        <f>IF('N-DBE'!D103="","",'N-DBE'!D103)</f>
        <v/>
      </c>
      <c r="E103" s="907" t="str">
        <f>IF('N-DBE'!E103="","",'N-DBE'!E103)</f>
        <v/>
      </c>
      <c r="F103" s="284" t="str">
        <f>IF('N-DBE'!F103="","",'N-DBE'!F103)</f>
        <v/>
      </c>
      <c r="G103" s="284" t="str">
        <f>IF('N-DBE'!G103="","",'N-DBE'!G103)</f>
        <v/>
      </c>
      <c r="H103" s="222"/>
      <c r="I103" s="242"/>
      <c r="J103" s="809" t="str">
        <f>IF(OR(H103="_keine",H103=""),"",VLOOKUP(H103,'Tab org. Kompost_N-expert'!B:H,3,FALSE))</f>
        <v/>
      </c>
      <c r="K103" s="465" t="str">
        <f t="shared" si="16"/>
        <v/>
      </c>
      <c r="L103" s="222"/>
      <c r="M103" s="242"/>
      <c r="N103" s="913" t="str">
        <f>IF(OR(L103="_keine",L103=""),"",VLOOKUP(L103,'Tab org. Kompost_N-expert'!B:H,3,FALSE))</f>
        <v/>
      </c>
      <c r="O103" s="465" t="str">
        <f t="shared" si="17"/>
        <v/>
      </c>
      <c r="P103" s="222"/>
      <c r="Q103" s="242"/>
      <c r="R103" s="913" t="str">
        <f>IF(OR(P103="_keine",P103=""),"",VLOOKUP(P103,'Tab org. Kompost_N-expert'!B:H,3,FALSE))</f>
        <v/>
      </c>
      <c r="S103" s="465" t="str">
        <f t="shared" si="18"/>
        <v/>
      </c>
      <c r="T103" s="223"/>
      <c r="U103" s="242"/>
      <c r="V103" s="913" t="str">
        <f>IF(OR(T103="_keine",T103=""),"",VLOOKUP(T103,'Tab org. D_N-expert'!$B:$H,3,FALSE))</f>
        <v/>
      </c>
      <c r="W103" s="465" t="str">
        <f t="shared" si="19"/>
        <v/>
      </c>
      <c r="X103" s="223"/>
      <c r="Y103" s="242"/>
      <c r="Z103" s="913" t="str">
        <f>IF(OR(X103="_keine",X103=""),"",VLOOKUP(X103,'Tab org. D_N-expert'!$B:$H,3,FALSE))</f>
        <v/>
      </c>
      <c r="AA103" s="465" t="str">
        <f t="shared" si="20"/>
        <v/>
      </c>
      <c r="AB103" s="223"/>
      <c r="AC103" s="242"/>
      <c r="AD103" s="913" t="str">
        <f>IF(OR(AB103="_keine",AB103=""),"",VLOOKUP(AB103,'Tab org. D_N-expert'!$B:$H,3,FALSE))</f>
        <v/>
      </c>
      <c r="AE103" s="466" t="str">
        <f t="shared" si="21"/>
        <v/>
      </c>
      <c r="AF103" s="223"/>
      <c r="AG103" s="242"/>
      <c r="AH103" s="913" t="str">
        <f>IF(OR(AF103="_keine",AF103=""),"",VLOOKUP(AF103,'Tab org. D_N-expert'!$B:$H,3,FALSE))</f>
        <v/>
      </c>
      <c r="AI103" s="465" t="str">
        <f t="shared" si="22"/>
        <v/>
      </c>
      <c r="AJ103" s="247" t="str">
        <f t="shared" si="23"/>
        <v/>
      </c>
    </row>
    <row r="104" spans="1:36" s="145" customFormat="1" ht="15.75">
      <c r="A104" s="529" t="str">
        <f>IF('N-DBE'!A104="","",'N-DBE'!A104)</f>
        <v/>
      </c>
      <c r="B104" s="284" t="str">
        <f>IF('N-DBE'!B104="","",'N-DBE'!B104)</f>
        <v/>
      </c>
      <c r="C104" s="907" t="str">
        <f>IF('N-DBE'!C104="","",'N-DBE'!C104)</f>
        <v/>
      </c>
      <c r="D104" s="907" t="str">
        <f>IF('N-DBE'!D104="","",'N-DBE'!D104)</f>
        <v/>
      </c>
      <c r="E104" s="907" t="str">
        <f>IF('N-DBE'!E104="","",'N-DBE'!E104)</f>
        <v/>
      </c>
      <c r="F104" s="284" t="str">
        <f>IF('N-DBE'!F104="","",'N-DBE'!F104)</f>
        <v/>
      </c>
      <c r="G104" s="284" t="str">
        <f>IF('N-DBE'!G104="","",'N-DBE'!G104)</f>
        <v/>
      </c>
      <c r="H104" s="222"/>
      <c r="I104" s="242"/>
      <c r="J104" s="809" t="str">
        <f>IF(OR(H104="_keine",H104=""),"",VLOOKUP(H104,'Tab org. Kompost_N-expert'!B:H,3,FALSE))</f>
        <v/>
      </c>
      <c r="K104" s="465" t="str">
        <f t="shared" si="16"/>
        <v/>
      </c>
      <c r="L104" s="222"/>
      <c r="M104" s="242"/>
      <c r="N104" s="913" t="str">
        <f>IF(OR(L104="_keine",L104=""),"",VLOOKUP(L104,'Tab org. Kompost_N-expert'!B:H,3,FALSE))</f>
        <v/>
      </c>
      <c r="O104" s="465" t="str">
        <f t="shared" si="17"/>
        <v/>
      </c>
      <c r="P104" s="222"/>
      <c r="Q104" s="242"/>
      <c r="R104" s="913" t="str">
        <f>IF(OR(P104="_keine",P104=""),"",VLOOKUP(P104,'Tab org. Kompost_N-expert'!B:H,3,FALSE))</f>
        <v/>
      </c>
      <c r="S104" s="465" t="str">
        <f t="shared" si="18"/>
        <v/>
      </c>
      <c r="T104" s="223"/>
      <c r="U104" s="242"/>
      <c r="V104" s="913" t="str">
        <f>IF(OR(T104="_keine",T104=""),"",VLOOKUP(T104,'Tab org. D_N-expert'!$B:$H,3,FALSE))</f>
        <v/>
      </c>
      <c r="W104" s="465" t="str">
        <f t="shared" si="19"/>
        <v/>
      </c>
      <c r="X104" s="223"/>
      <c r="Y104" s="242"/>
      <c r="Z104" s="913" t="str">
        <f>IF(OR(X104="_keine",X104=""),"",VLOOKUP(X104,'Tab org. D_N-expert'!$B:$H,3,FALSE))</f>
        <v/>
      </c>
      <c r="AA104" s="465" t="str">
        <f t="shared" si="20"/>
        <v/>
      </c>
      <c r="AB104" s="223"/>
      <c r="AC104" s="242"/>
      <c r="AD104" s="913" t="str">
        <f>IF(OR(AB104="_keine",AB104=""),"",VLOOKUP(AB104,'Tab org. D_N-expert'!$B:$H,3,FALSE))</f>
        <v/>
      </c>
      <c r="AE104" s="466" t="str">
        <f t="shared" si="21"/>
        <v/>
      </c>
      <c r="AF104" s="223"/>
      <c r="AG104" s="242"/>
      <c r="AH104" s="913" t="str">
        <f>IF(OR(AF104="_keine",AF104=""),"",VLOOKUP(AF104,'Tab org. D_N-expert'!$B:$H,3,FALSE))</f>
        <v/>
      </c>
      <c r="AI104" s="465" t="str">
        <f t="shared" si="22"/>
        <v/>
      </c>
      <c r="AJ104" s="247" t="str">
        <f t="shared" si="23"/>
        <v/>
      </c>
    </row>
    <row r="105" spans="1:36" s="145" customFormat="1" ht="15.75">
      <c r="A105" s="529" t="str">
        <f>IF('N-DBE'!A105="","",'N-DBE'!A105)</f>
        <v/>
      </c>
      <c r="B105" s="284" t="str">
        <f>IF('N-DBE'!B105="","",'N-DBE'!B105)</f>
        <v/>
      </c>
      <c r="C105" s="907" t="str">
        <f>IF('N-DBE'!C105="","",'N-DBE'!C105)</f>
        <v/>
      </c>
      <c r="D105" s="907" t="str">
        <f>IF('N-DBE'!D105="","",'N-DBE'!D105)</f>
        <v/>
      </c>
      <c r="E105" s="907" t="str">
        <f>IF('N-DBE'!E105="","",'N-DBE'!E105)</f>
        <v/>
      </c>
      <c r="F105" s="284" t="str">
        <f>IF('N-DBE'!F105="","",'N-DBE'!F105)</f>
        <v/>
      </c>
      <c r="G105" s="284" t="str">
        <f>IF('N-DBE'!G105="","",'N-DBE'!G105)</f>
        <v/>
      </c>
      <c r="H105" s="222"/>
      <c r="I105" s="242"/>
      <c r="J105" s="809" t="str">
        <f>IF(OR(H105="_keine",H105=""),"",VLOOKUP(H105,'Tab org. Kompost_N-expert'!B:H,3,FALSE))</f>
        <v/>
      </c>
      <c r="K105" s="465" t="str">
        <f t="shared" si="16"/>
        <v/>
      </c>
      <c r="L105" s="222"/>
      <c r="M105" s="242"/>
      <c r="N105" s="913" t="str">
        <f>IF(OR(L105="_keine",L105=""),"",VLOOKUP(L105,'Tab org. Kompost_N-expert'!B:H,3,FALSE))</f>
        <v/>
      </c>
      <c r="O105" s="465" t="str">
        <f t="shared" si="17"/>
        <v/>
      </c>
      <c r="P105" s="222"/>
      <c r="Q105" s="242"/>
      <c r="R105" s="913" t="str">
        <f>IF(OR(P105="_keine",P105=""),"",VLOOKUP(P105,'Tab org. Kompost_N-expert'!B:H,3,FALSE))</f>
        <v/>
      </c>
      <c r="S105" s="465" t="str">
        <f t="shared" si="18"/>
        <v/>
      </c>
      <c r="T105" s="223"/>
      <c r="U105" s="242"/>
      <c r="V105" s="913" t="str">
        <f>IF(OR(T105="_keine",T105=""),"",VLOOKUP(T105,'Tab org. D_N-expert'!$B:$H,3,FALSE))</f>
        <v/>
      </c>
      <c r="W105" s="465" t="str">
        <f t="shared" si="19"/>
        <v/>
      </c>
      <c r="X105" s="223"/>
      <c r="Y105" s="242"/>
      <c r="Z105" s="913" t="str">
        <f>IF(OR(X105="_keine",X105=""),"",VLOOKUP(X105,'Tab org. D_N-expert'!$B:$H,3,FALSE))</f>
        <v/>
      </c>
      <c r="AA105" s="465" t="str">
        <f t="shared" si="20"/>
        <v/>
      </c>
      <c r="AB105" s="223"/>
      <c r="AC105" s="242"/>
      <c r="AD105" s="913" t="str">
        <f>IF(OR(AB105="_keine",AB105=""),"",VLOOKUP(AB105,'Tab org. D_N-expert'!$B:$H,3,FALSE))</f>
        <v/>
      </c>
      <c r="AE105" s="466" t="str">
        <f t="shared" si="21"/>
        <v/>
      </c>
      <c r="AF105" s="223"/>
      <c r="AG105" s="242"/>
      <c r="AH105" s="913" t="str">
        <f>IF(OR(AF105="_keine",AF105=""),"",VLOOKUP(AF105,'Tab org. D_N-expert'!$B:$H,3,FALSE))</f>
        <v/>
      </c>
      <c r="AI105" s="465" t="str">
        <f t="shared" si="22"/>
        <v/>
      </c>
      <c r="AJ105" s="247" t="str">
        <f t="shared" si="23"/>
        <v/>
      </c>
    </row>
    <row r="106" spans="1:36" s="145" customFormat="1" ht="15.75">
      <c r="A106" s="529" t="str">
        <f>IF('N-DBE'!A106="","",'N-DBE'!A106)</f>
        <v/>
      </c>
      <c r="B106" s="284" t="str">
        <f>IF('N-DBE'!B106="","",'N-DBE'!B106)</f>
        <v/>
      </c>
      <c r="C106" s="907" t="str">
        <f>IF('N-DBE'!C106="","",'N-DBE'!C106)</f>
        <v/>
      </c>
      <c r="D106" s="907" t="str">
        <f>IF('N-DBE'!D106="","",'N-DBE'!D106)</f>
        <v/>
      </c>
      <c r="E106" s="907" t="str">
        <f>IF('N-DBE'!E106="","",'N-DBE'!E106)</f>
        <v/>
      </c>
      <c r="F106" s="284" t="str">
        <f>IF('N-DBE'!F106="","",'N-DBE'!F106)</f>
        <v/>
      </c>
      <c r="G106" s="284" t="str">
        <f>IF('N-DBE'!G106="","",'N-DBE'!G106)</f>
        <v/>
      </c>
      <c r="H106" s="222"/>
      <c r="I106" s="242"/>
      <c r="J106" s="809" t="str">
        <f>IF(OR(H106="_keine",H106=""),"",VLOOKUP(H106,'Tab org. Kompost_N-expert'!B:H,3,FALSE))</f>
        <v/>
      </c>
      <c r="K106" s="465" t="str">
        <f t="shared" si="16"/>
        <v/>
      </c>
      <c r="L106" s="222"/>
      <c r="M106" s="242"/>
      <c r="N106" s="913" t="str">
        <f>IF(OR(L106="_keine",L106=""),"",VLOOKUP(L106,'Tab org. Kompost_N-expert'!B:H,3,FALSE))</f>
        <v/>
      </c>
      <c r="O106" s="465" t="str">
        <f t="shared" si="17"/>
        <v/>
      </c>
      <c r="P106" s="222"/>
      <c r="Q106" s="242"/>
      <c r="R106" s="913" t="str">
        <f>IF(OR(P106="_keine",P106=""),"",VLOOKUP(P106,'Tab org. Kompost_N-expert'!B:H,3,FALSE))</f>
        <v/>
      </c>
      <c r="S106" s="465" t="str">
        <f t="shared" si="18"/>
        <v/>
      </c>
      <c r="T106" s="223"/>
      <c r="U106" s="242"/>
      <c r="V106" s="913" t="str">
        <f>IF(OR(T106="_keine",T106=""),"",VLOOKUP(T106,'Tab org. D_N-expert'!$B:$H,3,FALSE))</f>
        <v/>
      </c>
      <c r="W106" s="465" t="str">
        <f t="shared" si="19"/>
        <v/>
      </c>
      <c r="X106" s="223"/>
      <c r="Y106" s="242"/>
      <c r="Z106" s="913" t="str">
        <f>IF(OR(X106="_keine",X106=""),"",VLOOKUP(X106,'Tab org. D_N-expert'!$B:$H,3,FALSE))</f>
        <v/>
      </c>
      <c r="AA106" s="465" t="str">
        <f t="shared" si="20"/>
        <v/>
      </c>
      <c r="AB106" s="223"/>
      <c r="AC106" s="242"/>
      <c r="AD106" s="913" t="str">
        <f>IF(OR(AB106="_keine",AB106=""),"",VLOOKUP(AB106,'Tab org. D_N-expert'!$B:$H,3,FALSE))</f>
        <v/>
      </c>
      <c r="AE106" s="466" t="str">
        <f t="shared" si="21"/>
        <v/>
      </c>
      <c r="AF106" s="223"/>
      <c r="AG106" s="242"/>
      <c r="AH106" s="913" t="str">
        <f>IF(OR(AF106="_keine",AF106=""),"",VLOOKUP(AF106,'Tab org. D_N-expert'!$B:$H,3,FALSE))</f>
        <v/>
      </c>
      <c r="AI106" s="465" t="str">
        <f t="shared" si="22"/>
        <v/>
      </c>
      <c r="AJ106" s="247" t="str">
        <f t="shared" si="23"/>
        <v/>
      </c>
    </row>
    <row r="107" spans="1:36" s="145" customFormat="1" ht="15.75">
      <c r="A107" s="529" t="str">
        <f>IF('N-DBE'!A107="","",'N-DBE'!A107)</f>
        <v/>
      </c>
      <c r="B107" s="284" t="str">
        <f>IF('N-DBE'!B107="","",'N-DBE'!B107)</f>
        <v/>
      </c>
      <c r="C107" s="907" t="str">
        <f>IF('N-DBE'!C107="","",'N-DBE'!C107)</f>
        <v/>
      </c>
      <c r="D107" s="907" t="str">
        <f>IF('N-DBE'!D107="","",'N-DBE'!D107)</f>
        <v/>
      </c>
      <c r="E107" s="907" t="str">
        <f>IF('N-DBE'!E107="","",'N-DBE'!E107)</f>
        <v/>
      </c>
      <c r="F107" s="284" t="str">
        <f>IF('N-DBE'!F107="","",'N-DBE'!F107)</f>
        <v/>
      </c>
      <c r="G107" s="284" t="str">
        <f>IF('N-DBE'!G107="","",'N-DBE'!G107)</f>
        <v/>
      </c>
      <c r="H107" s="222"/>
      <c r="I107" s="242"/>
      <c r="J107" s="809" t="str">
        <f>IF(OR(H107="_keine",H107=""),"",VLOOKUP(H107,'Tab org. Kompost_N-expert'!B:H,3,FALSE))</f>
        <v/>
      </c>
      <c r="K107" s="465" t="str">
        <f t="shared" si="16"/>
        <v/>
      </c>
      <c r="L107" s="222"/>
      <c r="M107" s="242"/>
      <c r="N107" s="913" t="str">
        <f>IF(OR(L107="_keine",L107=""),"",VLOOKUP(L107,'Tab org. Kompost_N-expert'!B:H,3,FALSE))</f>
        <v/>
      </c>
      <c r="O107" s="465" t="str">
        <f t="shared" si="17"/>
        <v/>
      </c>
      <c r="P107" s="222"/>
      <c r="Q107" s="242"/>
      <c r="R107" s="913" t="str">
        <f>IF(OR(P107="_keine",P107=""),"",VLOOKUP(P107,'Tab org. Kompost_N-expert'!B:H,3,FALSE))</f>
        <v/>
      </c>
      <c r="S107" s="465" t="str">
        <f t="shared" si="18"/>
        <v/>
      </c>
      <c r="T107" s="223"/>
      <c r="U107" s="242"/>
      <c r="V107" s="913" t="str">
        <f>IF(OR(T107="_keine",T107=""),"",VLOOKUP(T107,'Tab org. D_N-expert'!$B:$H,3,FALSE))</f>
        <v/>
      </c>
      <c r="W107" s="465" t="str">
        <f t="shared" si="19"/>
        <v/>
      </c>
      <c r="X107" s="223"/>
      <c r="Y107" s="242"/>
      <c r="Z107" s="913" t="str">
        <f>IF(OR(X107="_keine",X107=""),"",VLOOKUP(X107,'Tab org. D_N-expert'!$B:$H,3,FALSE))</f>
        <v/>
      </c>
      <c r="AA107" s="465" t="str">
        <f t="shared" si="20"/>
        <v/>
      </c>
      <c r="AB107" s="223"/>
      <c r="AC107" s="242"/>
      <c r="AD107" s="913" t="str">
        <f>IF(OR(AB107="_keine",AB107=""),"",VLOOKUP(AB107,'Tab org. D_N-expert'!$B:$H,3,FALSE))</f>
        <v/>
      </c>
      <c r="AE107" s="466" t="str">
        <f t="shared" si="21"/>
        <v/>
      </c>
      <c r="AF107" s="223"/>
      <c r="AG107" s="242"/>
      <c r="AH107" s="913" t="str">
        <f>IF(OR(AF107="_keine",AF107=""),"",VLOOKUP(AF107,'Tab org. D_N-expert'!$B:$H,3,FALSE))</f>
        <v/>
      </c>
      <c r="AI107" s="465" t="str">
        <f t="shared" si="22"/>
        <v/>
      </c>
      <c r="AJ107" s="247" t="str">
        <f t="shared" si="23"/>
        <v/>
      </c>
    </row>
    <row r="108" spans="1:36" s="145" customFormat="1" ht="15.75">
      <c r="A108" s="529" t="str">
        <f>IF('N-DBE'!A108="","",'N-DBE'!A108)</f>
        <v/>
      </c>
      <c r="B108" s="284" t="str">
        <f>IF('N-DBE'!B108="","",'N-DBE'!B108)</f>
        <v/>
      </c>
      <c r="C108" s="907" t="str">
        <f>IF('N-DBE'!C108="","",'N-DBE'!C108)</f>
        <v/>
      </c>
      <c r="D108" s="907" t="str">
        <f>IF('N-DBE'!D108="","",'N-DBE'!D108)</f>
        <v/>
      </c>
      <c r="E108" s="907" t="str">
        <f>IF('N-DBE'!E108="","",'N-DBE'!E108)</f>
        <v/>
      </c>
      <c r="F108" s="284" t="str">
        <f>IF('N-DBE'!F108="","",'N-DBE'!F108)</f>
        <v/>
      </c>
      <c r="G108" s="284" t="str">
        <f>IF('N-DBE'!G108="","",'N-DBE'!G108)</f>
        <v/>
      </c>
      <c r="H108" s="222"/>
      <c r="I108" s="242"/>
      <c r="J108" s="809" t="str">
        <f>IF(OR(H108="_keine",H108=""),"",VLOOKUP(H108,'Tab org. Kompost_N-expert'!B:H,3,FALSE))</f>
        <v/>
      </c>
      <c r="K108" s="465" t="str">
        <f t="shared" si="16"/>
        <v/>
      </c>
      <c r="L108" s="222"/>
      <c r="M108" s="242"/>
      <c r="N108" s="913" t="str">
        <f>IF(OR(L108="_keine",L108=""),"",VLOOKUP(L108,'Tab org. Kompost_N-expert'!B:H,3,FALSE))</f>
        <v/>
      </c>
      <c r="O108" s="465" t="str">
        <f t="shared" si="17"/>
        <v/>
      </c>
      <c r="P108" s="222"/>
      <c r="Q108" s="242"/>
      <c r="R108" s="913" t="str">
        <f>IF(OR(P108="_keine",P108=""),"",VLOOKUP(P108,'Tab org. Kompost_N-expert'!B:H,3,FALSE))</f>
        <v/>
      </c>
      <c r="S108" s="465" t="str">
        <f t="shared" si="18"/>
        <v/>
      </c>
      <c r="T108" s="223"/>
      <c r="U108" s="242"/>
      <c r="V108" s="913" t="str">
        <f>IF(OR(T108="_keine",T108=""),"",VLOOKUP(T108,'Tab org. D_N-expert'!$B:$H,3,FALSE))</f>
        <v/>
      </c>
      <c r="W108" s="465" t="str">
        <f t="shared" si="19"/>
        <v/>
      </c>
      <c r="X108" s="223"/>
      <c r="Y108" s="242"/>
      <c r="Z108" s="913" t="str">
        <f>IF(OR(X108="_keine",X108=""),"",VLOOKUP(X108,'Tab org. D_N-expert'!$B:$H,3,FALSE))</f>
        <v/>
      </c>
      <c r="AA108" s="465" t="str">
        <f t="shared" si="20"/>
        <v/>
      </c>
      <c r="AB108" s="223"/>
      <c r="AC108" s="242"/>
      <c r="AD108" s="913" t="str">
        <f>IF(OR(AB108="_keine",AB108=""),"",VLOOKUP(AB108,'Tab org. D_N-expert'!$B:$H,3,FALSE))</f>
        <v/>
      </c>
      <c r="AE108" s="466" t="str">
        <f t="shared" si="21"/>
        <v/>
      </c>
      <c r="AF108" s="223"/>
      <c r="AG108" s="242"/>
      <c r="AH108" s="913" t="str">
        <f>IF(OR(AF108="_keine",AF108=""),"",VLOOKUP(AF108,'Tab org. D_N-expert'!$B:$H,3,FALSE))</f>
        <v/>
      </c>
      <c r="AI108" s="465" t="str">
        <f t="shared" si="22"/>
        <v/>
      </c>
      <c r="AJ108" s="247" t="str">
        <f t="shared" si="23"/>
        <v/>
      </c>
    </row>
    <row r="109" spans="1:36" s="145" customFormat="1" ht="15.75">
      <c r="A109" s="529" t="str">
        <f>IF('N-DBE'!A109="","",'N-DBE'!A109)</f>
        <v/>
      </c>
      <c r="B109" s="284" t="str">
        <f>IF('N-DBE'!B109="","",'N-DBE'!B109)</f>
        <v/>
      </c>
      <c r="C109" s="907" t="str">
        <f>IF('N-DBE'!C109="","",'N-DBE'!C109)</f>
        <v/>
      </c>
      <c r="D109" s="907" t="str">
        <f>IF('N-DBE'!D109="","",'N-DBE'!D109)</f>
        <v/>
      </c>
      <c r="E109" s="907" t="str">
        <f>IF('N-DBE'!E109="","",'N-DBE'!E109)</f>
        <v/>
      </c>
      <c r="F109" s="284" t="str">
        <f>IF('N-DBE'!F109="","",'N-DBE'!F109)</f>
        <v/>
      </c>
      <c r="G109" s="284" t="str">
        <f>IF('N-DBE'!G109="","",'N-DBE'!G109)</f>
        <v/>
      </c>
      <c r="H109" s="222"/>
      <c r="I109" s="242"/>
      <c r="J109" s="809" t="str">
        <f>IF(OR(H109="_keine",H109=""),"",VLOOKUP(H109,'Tab org. Kompost_N-expert'!B:H,3,FALSE))</f>
        <v/>
      </c>
      <c r="K109" s="465" t="str">
        <f t="shared" si="16"/>
        <v/>
      </c>
      <c r="L109" s="222"/>
      <c r="M109" s="242"/>
      <c r="N109" s="913" t="str">
        <f>IF(OR(L109="_keine",L109=""),"",VLOOKUP(L109,'Tab org. Kompost_N-expert'!B:H,3,FALSE))</f>
        <v/>
      </c>
      <c r="O109" s="465" t="str">
        <f t="shared" si="17"/>
        <v/>
      </c>
      <c r="P109" s="222"/>
      <c r="Q109" s="242"/>
      <c r="R109" s="913" t="str">
        <f>IF(OR(P109="_keine",P109=""),"",VLOOKUP(P109,'Tab org. Kompost_N-expert'!B:H,3,FALSE))</f>
        <v/>
      </c>
      <c r="S109" s="465" t="str">
        <f t="shared" si="18"/>
        <v/>
      </c>
      <c r="T109" s="223"/>
      <c r="U109" s="242"/>
      <c r="V109" s="913" t="str">
        <f>IF(OR(T109="_keine",T109=""),"",VLOOKUP(T109,'Tab org. D_N-expert'!$B:$H,3,FALSE))</f>
        <v/>
      </c>
      <c r="W109" s="465" t="str">
        <f t="shared" si="19"/>
        <v/>
      </c>
      <c r="X109" s="223"/>
      <c r="Y109" s="242"/>
      <c r="Z109" s="913" t="str">
        <f>IF(OR(X109="_keine",X109=""),"",VLOOKUP(X109,'Tab org. D_N-expert'!$B:$H,3,FALSE))</f>
        <v/>
      </c>
      <c r="AA109" s="465" t="str">
        <f t="shared" si="20"/>
        <v/>
      </c>
      <c r="AB109" s="223"/>
      <c r="AC109" s="242"/>
      <c r="AD109" s="913" t="str">
        <f>IF(OR(AB109="_keine",AB109=""),"",VLOOKUP(AB109,'Tab org. D_N-expert'!$B:$H,3,FALSE))</f>
        <v/>
      </c>
      <c r="AE109" s="466" t="str">
        <f t="shared" si="21"/>
        <v/>
      </c>
      <c r="AF109" s="223"/>
      <c r="AG109" s="242"/>
      <c r="AH109" s="913" t="str">
        <f>IF(OR(AF109="_keine",AF109=""),"",VLOOKUP(AF109,'Tab org. D_N-expert'!$B:$H,3,FALSE))</f>
        <v/>
      </c>
      <c r="AI109" s="465" t="str">
        <f t="shared" si="22"/>
        <v/>
      </c>
      <c r="AJ109" s="247" t="str">
        <f t="shared" si="23"/>
        <v/>
      </c>
    </row>
    <row r="110" spans="1:36" s="145" customFormat="1" ht="15.75">
      <c r="A110" s="529" t="str">
        <f>IF('N-DBE'!A110="","",'N-DBE'!A110)</f>
        <v/>
      </c>
      <c r="B110" s="284" t="str">
        <f>IF('N-DBE'!B110="","",'N-DBE'!B110)</f>
        <v/>
      </c>
      <c r="C110" s="907" t="str">
        <f>IF('N-DBE'!C110="","",'N-DBE'!C110)</f>
        <v/>
      </c>
      <c r="D110" s="907" t="str">
        <f>IF('N-DBE'!D110="","",'N-DBE'!D110)</f>
        <v/>
      </c>
      <c r="E110" s="907" t="str">
        <f>IF('N-DBE'!E110="","",'N-DBE'!E110)</f>
        <v/>
      </c>
      <c r="F110" s="284" t="str">
        <f>IF('N-DBE'!F110="","",'N-DBE'!F110)</f>
        <v/>
      </c>
      <c r="G110" s="284" t="str">
        <f>IF('N-DBE'!G110="","",'N-DBE'!G110)</f>
        <v/>
      </c>
      <c r="H110" s="222"/>
      <c r="I110" s="242"/>
      <c r="J110" s="809" t="str">
        <f>IF(OR(H110="_keine",H110=""),"",VLOOKUP(H110,'Tab org. Kompost_N-expert'!B:H,3,FALSE))</f>
        <v/>
      </c>
      <c r="K110" s="465" t="str">
        <f t="shared" si="16"/>
        <v/>
      </c>
      <c r="L110" s="222"/>
      <c r="M110" s="242"/>
      <c r="N110" s="913" t="str">
        <f>IF(OR(L110="_keine",L110=""),"",VLOOKUP(L110,'Tab org. Kompost_N-expert'!B:H,3,FALSE))</f>
        <v/>
      </c>
      <c r="O110" s="465" t="str">
        <f t="shared" si="17"/>
        <v/>
      </c>
      <c r="P110" s="222"/>
      <c r="Q110" s="242"/>
      <c r="R110" s="913" t="str">
        <f>IF(OR(P110="_keine",P110=""),"",VLOOKUP(P110,'Tab org. Kompost_N-expert'!B:H,3,FALSE))</f>
        <v/>
      </c>
      <c r="S110" s="465" t="str">
        <f t="shared" si="18"/>
        <v/>
      </c>
      <c r="T110" s="223"/>
      <c r="U110" s="242"/>
      <c r="V110" s="913" t="str">
        <f>IF(OR(T110="_keine",T110=""),"",VLOOKUP(T110,'Tab org. D_N-expert'!$B:$H,3,FALSE))</f>
        <v/>
      </c>
      <c r="W110" s="465" t="str">
        <f t="shared" si="19"/>
        <v/>
      </c>
      <c r="X110" s="223"/>
      <c r="Y110" s="242"/>
      <c r="Z110" s="913" t="str">
        <f>IF(OR(X110="_keine",X110=""),"",VLOOKUP(X110,'Tab org. D_N-expert'!$B:$H,3,FALSE))</f>
        <v/>
      </c>
      <c r="AA110" s="465" t="str">
        <f t="shared" si="20"/>
        <v/>
      </c>
      <c r="AB110" s="223"/>
      <c r="AC110" s="242"/>
      <c r="AD110" s="913" t="str">
        <f>IF(OR(AB110="_keine",AB110=""),"",VLOOKUP(AB110,'Tab org. D_N-expert'!$B:$H,3,FALSE))</f>
        <v/>
      </c>
      <c r="AE110" s="466" t="str">
        <f t="shared" si="21"/>
        <v/>
      </c>
      <c r="AF110" s="223"/>
      <c r="AG110" s="242"/>
      <c r="AH110" s="913" t="str">
        <f>IF(OR(AF110="_keine",AF110=""),"",VLOOKUP(AF110,'Tab org. D_N-expert'!$B:$H,3,FALSE))</f>
        <v/>
      </c>
      <c r="AI110" s="465" t="str">
        <f t="shared" si="22"/>
        <v/>
      </c>
      <c r="AJ110" s="247" t="str">
        <f t="shared" si="23"/>
        <v/>
      </c>
    </row>
    <row r="111" spans="1:36" s="145" customFormat="1" ht="15.75">
      <c r="A111" s="529" t="str">
        <f>IF('N-DBE'!A111="","",'N-DBE'!A111)</f>
        <v/>
      </c>
      <c r="B111" s="284" t="str">
        <f>IF('N-DBE'!B111="","",'N-DBE'!B111)</f>
        <v/>
      </c>
      <c r="C111" s="907" t="str">
        <f>IF('N-DBE'!C111="","",'N-DBE'!C111)</f>
        <v/>
      </c>
      <c r="D111" s="907" t="str">
        <f>IF('N-DBE'!D111="","",'N-DBE'!D111)</f>
        <v/>
      </c>
      <c r="E111" s="907" t="str">
        <f>IF('N-DBE'!E111="","",'N-DBE'!E111)</f>
        <v/>
      </c>
      <c r="F111" s="284" t="str">
        <f>IF('N-DBE'!F111="","",'N-DBE'!F111)</f>
        <v/>
      </c>
      <c r="G111" s="284" t="str">
        <f>IF('N-DBE'!G111="","",'N-DBE'!G111)</f>
        <v/>
      </c>
      <c r="H111" s="222"/>
      <c r="I111" s="242"/>
      <c r="J111" s="809" t="str">
        <f>IF(OR(H111="_keine",H111=""),"",VLOOKUP(H111,'Tab org. Kompost_N-expert'!B:H,3,FALSE))</f>
        <v/>
      </c>
      <c r="K111" s="465" t="str">
        <f t="shared" si="16"/>
        <v/>
      </c>
      <c r="L111" s="222"/>
      <c r="M111" s="242"/>
      <c r="N111" s="913" t="str">
        <f>IF(OR(L111="_keine",L111=""),"",VLOOKUP(L111,'Tab org. Kompost_N-expert'!B:H,3,FALSE))</f>
        <v/>
      </c>
      <c r="O111" s="465" t="str">
        <f t="shared" si="17"/>
        <v/>
      </c>
      <c r="P111" s="222"/>
      <c r="Q111" s="242"/>
      <c r="R111" s="913" t="str">
        <f>IF(OR(P111="_keine",P111=""),"",VLOOKUP(P111,'Tab org. Kompost_N-expert'!B:H,3,FALSE))</f>
        <v/>
      </c>
      <c r="S111" s="465" t="str">
        <f t="shared" si="18"/>
        <v/>
      </c>
      <c r="T111" s="223"/>
      <c r="U111" s="242"/>
      <c r="V111" s="913" t="str">
        <f>IF(OR(T111="_keine",T111=""),"",VLOOKUP(T111,'Tab org. D_N-expert'!$B:$H,3,FALSE))</f>
        <v/>
      </c>
      <c r="W111" s="465" t="str">
        <f t="shared" si="19"/>
        <v/>
      </c>
      <c r="X111" s="223"/>
      <c r="Y111" s="242"/>
      <c r="Z111" s="913" t="str">
        <f>IF(OR(X111="_keine",X111=""),"",VLOOKUP(X111,'Tab org. D_N-expert'!$B:$H,3,FALSE))</f>
        <v/>
      </c>
      <c r="AA111" s="465" t="str">
        <f t="shared" si="20"/>
        <v/>
      </c>
      <c r="AB111" s="223"/>
      <c r="AC111" s="242"/>
      <c r="AD111" s="913" t="str">
        <f>IF(OR(AB111="_keine",AB111=""),"",VLOOKUP(AB111,'Tab org. D_N-expert'!$B:$H,3,FALSE))</f>
        <v/>
      </c>
      <c r="AE111" s="466" t="str">
        <f t="shared" si="21"/>
        <v/>
      </c>
      <c r="AF111" s="223"/>
      <c r="AG111" s="242"/>
      <c r="AH111" s="913" t="str">
        <f>IF(OR(AF111="_keine",AF111=""),"",VLOOKUP(AF111,'Tab org. D_N-expert'!$B:$H,3,FALSE))</f>
        <v/>
      </c>
      <c r="AI111" s="465" t="str">
        <f t="shared" si="22"/>
        <v/>
      </c>
      <c r="AJ111" s="247" t="str">
        <f t="shared" si="23"/>
        <v/>
      </c>
    </row>
    <row r="112" spans="1:36" s="145" customFormat="1" ht="15.75">
      <c r="A112" s="529" t="str">
        <f>IF('N-DBE'!A112="","",'N-DBE'!A112)</f>
        <v/>
      </c>
      <c r="B112" s="284" t="str">
        <f>IF('N-DBE'!B112="","",'N-DBE'!B112)</f>
        <v/>
      </c>
      <c r="C112" s="907" t="str">
        <f>IF('N-DBE'!C112="","",'N-DBE'!C112)</f>
        <v/>
      </c>
      <c r="D112" s="907" t="str">
        <f>IF('N-DBE'!D112="","",'N-DBE'!D112)</f>
        <v/>
      </c>
      <c r="E112" s="907" t="str">
        <f>IF('N-DBE'!E112="","",'N-DBE'!E112)</f>
        <v/>
      </c>
      <c r="F112" s="284" t="str">
        <f>IF('N-DBE'!F112="","",'N-DBE'!F112)</f>
        <v/>
      </c>
      <c r="G112" s="284" t="str">
        <f>IF('N-DBE'!G112="","",'N-DBE'!G112)</f>
        <v/>
      </c>
      <c r="H112" s="222"/>
      <c r="I112" s="242"/>
      <c r="J112" s="809" t="str">
        <f>IF(OR(H112="_keine",H112=""),"",VLOOKUP(H112,'Tab org. Kompost_N-expert'!B:H,3,FALSE))</f>
        <v/>
      </c>
      <c r="K112" s="465" t="str">
        <f t="shared" ref="K112:K175" si="24">IF(OR(H112="",H112="_keine"),"",(-I112*J112*4/100))</f>
        <v/>
      </c>
      <c r="L112" s="222"/>
      <c r="M112" s="242"/>
      <c r="N112" s="913" t="str">
        <f>IF(OR(L112="_keine",L112=""),"",VLOOKUP(L112,'Tab org. Kompost_N-expert'!B:H,3,FALSE))</f>
        <v/>
      </c>
      <c r="O112" s="465" t="str">
        <f t="shared" ref="O112:O175" si="25">IF(OR(L112="",L112="_keine"),"",(-M112*N112*3/100))</f>
        <v/>
      </c>
      <c r="P112" s="222"/>
      <c r="Q112" s="242"/>
      <c r="R112" s="913" t="str">
        <f>IF(OR(P112="_keine",P112=""),"",VLOOKUP(P112,'Tab org. Kompost_N-expert'!B:H,3,FALSE))</f>
        <v/>
      </c>
      <c r="S112" s="465" t="str">
        <f t="shared" ref="S112:S175" si="26">IF(OR(P112="",P112="_keine"),"",(-Q112*R112*3/100))</f>
        <v/>
      </c>
      <c r="T112" s="223"/>
      <c r="U112" s="242"/>
      <c r="V112" s="913" t="str">
        <f>IF(OR(T112="_keine",T112=""),"",VLOOKUP(T112,'Tab org. D_N-expert'!$B:$H,3,FALSE))</f>
        <v/>
      </c>
      <c r="W112" s="465" t="str">
        <f t="shared" ref="W112:W175" si="27">IF(OR(T112="",T112="_keine"),"",(-V112*U112*10/100))</f>
        <v/>
      </c>
      <c r="X112" s="223"/>
      <c r="Y112" s="242"/>
      <c r="Z112" s="913" t="str">
        <f>IF(OR(X112="_keine",X112=""),"",VLOOKUP(X112,'Tab org. D_N-expert'!$B:$H,3,FALSE))</f>
        <v/>
      </c>
      <c r="AA112" s="465" t="str">
        <f t="shared" ref="AA112:AA175" si="28">IF(OR(X112="",X112="_keine"),"",(-Z112*Y112*10/100))</f>
        <v/>
      </c>
      <c r="AB112" s="223"/>
      <c r="AC112" s="242"/>
      <c r="AD112" s="913" t="str">
        <f>IF(OR(AB112="_keine",AB112=""),"",VLOOKUP(AB112,'Tab org. D_N-expert'!$B:$H,3,FALSE))</f>
        <v/>
      </c>
      <c r="AE112" s="466" t="str">
        <f t="shared" ref="AE112:AE175" si="29">IF(OR(AB112="",AB112="_keine"),"",(-AD112*AC112*10/100))</f>
        <v/>
      </c>
      <c r="AF112" s="223"/>
      <c r="AG112" s="242"/>
      <c r="AH112" s="913" t="str">
        <f>IF(OR(AF112="_keine",AF112=""),"",VLOOKUP(AF112,'Tab org. D_N-expert'!$B:$H,3,FALSE))</f>
        <v/>
      </c>
      <c r="AI112" s="465" t="str">
        <f t="shared" ref="AI112:AI175" si="30">IF(OR(AF112="",AF112="_keine"),"",(-AH112*AG112*10/100))</f>
        <v/>
      </c>
      <c r="AJ112" s="247" t="str">
        <f t="shared" ref="AJ112:AJ175" si="31">IF(AND(K112="",O112="",S112="",W112="",AA112="",AE112="",AI112=""),"",SUM(K112,O112,S112,W112,AA112,AE112,AI112))</f>
        <v/>
      </c>
    </row>
    <row r="113" spans="1:36" s="145" customFormat="1" ht="15.75">
      <c r="A113" s="529" t="str">
        <f>IF('N-DBE'!A113="","",'N-DBE'!A113)</f>
        <v/>
      </c>
      <c r="B113" s="284" t="str">
        <f>IF('N-DBE'!B113="","",'N-DBE'!B113)</f>
        <v/>
      </c>
      <c r="C113" s="907" t="str">
        <f>IF('N-DBE'!C113="","",'N-DBE'!C113)</f>
        <v/>
      </c>
      <c r="D113" s="907" t="str">
        <f>IF('N-DBE'!D113="","",'N-DBE'!D113)</f>
        <v/>
      </c>
      <c r="E113" s="907" t="str">
        <f>IF('N-DBE'!E113="","",'N-DBE'!E113)</f>
        <v/>
      </c>
      <c r="F113" s="284" t="str">
        <f>IF('N-DBE'!F113="","",'N-DBE'!F113)</f>
        <v/>
      </c>
      <c r="G113" s="284" t="str">
        <f>IF('N-DBE'!G113="","",'N-DBE'!G113)</f>
        <v/>
      </c>
      <c r="H113" s="222"/>
      <c r="I113" s="242"/>
      <c r="J113" s="809" t="str">
        <f>IF(OR(H113="_keine",H113=""),"",VLOOKUP(H113,'Tab org. Kompost_N-expert'!B:H,3,FALSE))</f>
        <v/>
      </c>
      <c r="K113" s="465" t="str">
        <f t="shared" si="24"/>
        <v/>
      </c>
      <c r="L113" s="222"/>
      <c r="M113" s="242"/>
      <c r="N113" s="913" t="str">
        <f>IF(OR(L113="_keine",L113=""),"",VLOOKUP(L113,'Tab org. Kompost_N-expert'!B:H,3,FALSE))</f>
        <v/>
      </c>
      <c r="O113" s="465" t="str">
        <f t="shared" si="25"/>
        <v/>
      </c>
      <c r="P113" s="222"/>
      <c r="Q113" s="242"/>
      <c r="R113" s="913" t="str">
        <f>IF(OR(P113="_keine",P113=""),"",VLOOKUP(P113,'Tab org. Kompost_N-expert'!B:H,3,FALSE))</f>
        <v/>
      </c>
      <c r="S113" s="465" t="str">
        <f t="shared" si="26"/>
        <v/>
      </c>
      <c r="T113" s="223"/>
      <c r="U113" s="242"/>
      <c r="V113" s="913" t="str">
        <f>IF(OR(T113="_keine",T113=""),"",VLOOKUP(T113,'Tab org. D_N-expert'!$B:$H,3,FALSE))</f>
        <v/>
      </c>
      <c r="W113" s="465" t="str">
        <f t="shared" si="27"/>
        <v/>
      </c>
      <c r="X113" s="223"/>
      <c r="Y113" s="242"/>
      <c r="Z113" s="913" t="str">
        <f>IF(OR(X113="_keine",X113=""),"",VLOOKUP(X113,'Tab org. D_N-expert'!$B:$H,3,FALSE))</f>
        <v/>
      </c>
      <c r="AA113" s="465" t="str">
        <f t="shared" si="28"/>
        <v/>
      </c>
      <c r="AB113" s="223"/>
      <c r="AC113" s="242"/>
      <c r="AD113" s="913" t="str">
        <f>IF(OR(AB113="_keine",AB113=""),"",VLOOKUP(AB113,'Tab org. D_N-expert'!$B:$H,3,FALSE))</f>
        <v/>
      </c>
      <c r="AE113" s="466" t="str">
        <f t="shared" si="29"/>
        <v/>
      </c>
      <c r="AF113" s="223"/>
      <c r="AG113" s="242"/>
      <c r="AH113" s="913" t="str">
        <f>IF(OR(AF113="_keine",AF113=""),"",VLOOKUP(AF113,'Tab org. D_N-expert'!$B:$H,3,FALSE))</f>
        <v/>
      </c>
      <c r="AI113" s="465" t="str">
        <f t="shared" si="30"/>
        <v/>
      </c>
      <c r="AJ113" s="247" t="str">
        <f t="shared" si="31"/>
        <v/>
      </c>
    </row>
    <row r="114" spans="1:36" s="145" customFormat="1" ht="15.75">
      <c r="A114" s="529" t="str">
        <f>IF('N-DBE'!A114="","",'N-DBE'!A114)</f>
        <v/>
      </c>
      <c r="B114" s="284" t="str">
        <f>IF('N-DBE'!B114="","",'N-DBE'!B114)</f>
        <v/>
      </c>
      <c r="C114" s="907" t="str">
        <f>IF('N-DBE'!C114="","",'N-DBE'!C114)</f>
        <v/>
      </c>
      <c r="D114" s="907" t="str">
        <f>IF('N-DBE'!D114="","",'N-DBE'!D114)</f>
        <v/>
      </c>
      <c r="E114" s="907" t="str">
        <f>IF('N-DBE'!E114="","",'N-DBE'!E114)</f>
        <v/>
      </c>
      <c r="F114" s="284" t="str">
        <f>IF('N-DBE'!F114="","",'N-DBE'!F114)</f>
        <v/>
      </c>
      <c r="G114" s="284" t="str">
        <f>IF('N-DBE'!G114="","",'N-DBE'!G114)</f>
        <v/>
      </c>
      <c r="H114" s="222"/>
      <c r="I114" s="242"/>
      <c r="J114" s="809" t="str">
        <f>IF(OR(H114="_keine",H114=""),"",VLOOKUP(H114,'Tab org. Kompost_N-expert'!B:H,3,FALSE))</f>
        <v/>
      </c>
      <c r="K114" s="465" t="str">
        <f t="shared" si="24"/>
        <v/>
      </c>
      <c r="L114" s="222"/>
      <c r="M114" s="242"/>
      <c r="N114" s="913" t="str">
        <f>IF(OR(L114="_keine",L114=""),"",VLOOKUP(L114,'Tab org. Kompost_N-expert'!B:H,3,FALSE))</f>
        <v/>
      </c>
      <c r="O114" s="465" t="str">
        <f t="shared" si="25"/>
        <v/>
      </c>
      <c r="P114" s="222"/>
      <c r="Q114" s="242"/>
      <c r="R114" s="913" t="str">
        <f>IF(OR(P114="_keine",P114=""),"",VLOOKUP(P114,'Tab org. Kompost_N-expert'!B:H,3,FALSE))</f>
        <v/>
      </c>
      <c r="S114" s="465" t="str">
        <f t="shared" si="26"/>
        <v/>
      </c>
      <c r="T114" s="223"/>
      <c r="U114" s="242"/>
      <c r="V114" s="913" t="str">
        <f>IF(OR(T114="_keine",T114=""),"",VLOOKUP(T114,'Tab org. D_N-expert'!$B:$H,3,FALSE))</f>
        <v/>
      </c>
      <c r="W114" s="465" t="str">
        <f t="shared" si="27"/>
        <v/>
      </c>
      <c r="X114" s="223"/>
      <c r="Y114" s="242"/>
      <c r="Z114" s="913" t="str">
        <f>IF(OR(X114="_keine",X114=""),"",VLOOKUP(X114,'Tab org. D_N-expert'!$B:$H,3,FALSE))</f>
        <v/>
      </c>
      <c r="AA114" s="465" t="str">
        <f t="shared" si="28"/>
        <v/>
      </c>
      <c r="AB114" s="223"/>
      <c r="AC114" s="242"/>
      <c r="AD114" s="913" t="str">
        <f>IF(OR(AB114="_keine",AB114=""),"",VLOOKUP(AB114,'Tab org. D_N-expert'!$B:$H,3,FALSE))</f>
        <v/>
      </c>
      <c r="AE114" s="466" t="str">
        <f t="shared" si="29"/>
        <v/>
      </c>
      <c r="AF114" s="223"/>
      <c r="AG114" s="242"/>
      <c r="AH114" s="913" t="str">
        <f>IF(OR(AF114="_keine",AF114=""),"",VLOOKUP(AF114,'Tab org. D_N-expert'!$B:$H,3,FALSE))</f>
        <v/>
      </c>
      <c r="AI114" s="465" t="str">
        <f t="shared" si="30"/>
        <v/>
      </c>
      <c r="AJ114" s="247" t="str">
        <f t="shared" si="31"/>
        <v/>
      </c>
    </row>
    <row r="115" spans="1:36" s="145" customFormat="1" ht="15.75">
      <c r="A115" s="529" t="str">
        <f>IF('N-DBE'!A115="","",'N-DBE'!A115)</f>
        <v/>
      </c>
      <c r="B115" s="284" t="str">
        <f>IF('N-DBE'!B115="","",'N-DBE'!B115)</f>
        <v/>
      </c>
      <c r="C115" s="907" t="str">
        <f>IF('N-DBE'!C115="","",'N-DBE'!C115)</f>
        <v/>
      </c>
      <c r="D115" s="907" t="str">
        <f>IF('N-DBE'!D115="","",'N-DBE'!D115)</f>
        <v/>
      </c>
      <c r="E115" s="907" t="str">
        <f>IF('N-DBE'!E115="","",'N-DBE'!E115)</f>
        <v/>
      </c>
      <c r="F115" s="284" t="str">
        <f>IF('N-DBE'!F115="","",'N-DBE'!F115)</f>
        <v/>
      </c>
      <c r="G115" s="284" t="str">
        <f>IF('N-DBE'!G115="","",'N-DBE'!G115)</f>
        <v/>
      </c>
      <c r="H115" s="222"/>
      <c r="I115" s="242"/>
      <c r="J115" s="809" t="str">
        <f>IF(OR(H115="_keine",H115=""),"",VLOOKUP(H115,'Tab org. Kompost_N-expert'!B:H,3,FALSE))</f>
        <v/>
      </c>
      <c r="K115" s="465" t="str">
        <f t="shared" si="24"/>
        <v/>
      </c>
      <c r="L115" s="222"/>
      <c r="M115" s="242"/>
      <c r="N115" s="913" t="str">
        <f>IF(OR(L115="_keine",L115=""),"",VLOOKUP(L115,'Tab org. Kompost_N-expert'!B:H,3,FALSE))</f>
        <v/>
      </c>
      <c r="O115" s="465" t="str">
        <f t="shared" si="25"/>
        <v/>
      </c>
      <c r="P115" s="222"/>
      <c r="Q115" s="242"/>
      <c r="R115" s="913" t="str">
        <f>IF(OR(P115="_keine",P115=""),"",VLOOKUP(P115,'Tab org. Kompost_N-expert'!B:H,3,FALSE))</f>
        <v/>
      </c>
      <c r="S115" s="465" t="str">
        <f t="shared" si="26"/>
        <v/>
      </c>
      <c r="T115" s="223"/>
      <c r="U115" s="242"/>
      <c r="V115" s="913" t="str">
        <f>IF(OR(T115="_keine",T115=""),"",VLOOKUP(T115,'Tab org. D_N-expert'!$B:$H,3,FALSE))</f>
        <v/>
      </c>
      <c r="W115" s="465" t="str">
        <f t="shared" si="27"/>
        <v/>
      </c>
      <c r="X115" s="223"/>
      <c r="Y115" s="242"/>
      <c r="Z115" s="913" t="str">
        <f>IF(OR(X115="_keine",X115=""),"",VLOOKUP(X115,'Tab org. D_N-expert'!$B:$H,3,FALSE))</f>
        <v/>
      </c>
      <c r="AA115" s="465" t="str">
        <f t="shared" si="28"/>
        <v/>
      </c>
      <c r="AB115" s="223"/>
      <c r="AC115" s="242"/>
      <c r="AD115" s="913" t="str">
        <f>IF(OR(AB115="_keine",AB115=""),"",VLOOKUP(AB115,'Tab org. D_N-expert'!$B:$H,3,FALSE))</f>
        <v/>
      </c>
      <c r="AE115" s="466" t="str">
        <f t="shared" si="29"/>
        <v/>
      </c>
      <c r="AF115" s="223"/>
      <c r="AG115" s="242"/>
      <c r="AH115" s="913" t="str">
        <f>IF(OR(AF115="_keine",AF115=""),"",VLOOKUP(AF115,'Tab org. D_N-expert'!$B:$H,3,FALSE))</f>
        <v/>
      </c>
      <c r="AI115" s="465" t="str">
        <f t="shared" si="30"/>
        <v/>
      </c>
      <c r="AJ115" s="247" t="str">
        <f t="shared" si="31"/>
        <v/>
      </c>
    </row>
    <row r="116" spans="1:36" s="145" customFormat="1" ht="15.75">
      <c r="A116" s="529" t="str">
        <f>IF('N-DBE'!A116="","",'N-DBE'!A116)</f>
        <v/>
      </c>
      <c r="B116" s="284" t="str">
        <f>IF('N-DBE'!B116="","",'N-DBE'!B116)</f>
        <v/>
      </c>
      <c r="C116" s="907" t="str">
        <f>IF('N-DBE'!C116="","",'N-DBE'!C116)</f>
        <v/>
      </c>
      <c r="D116" s="907" t="str">
        <f>IF('N-DBE'!D116="","",'N-DBE'!D116)</f>
        <v/>
      </c>
      <c r="E116" s="907" t="str">
        <f>IF('N-DBE'!E116="","",'N-DBE'!E116)</f>
        <v/>
      </c>
      <c r="F116" s="284" t="str">
        <f>IF('N-DBE'!F116="","",'N-DBE'!F116)</f>
        <v/>
      </c>
      <c r="G116" s="284" t="str">
        <f>IF('N-DBE'!G116="","",'N-DBE'!G116)</f>
        <v/>
      </c>
      <c r="H116" s="222"/>
      <c r="I116" s="242"/>
      <c r="J116" s="809" t="str">
        <f>IF(OR(H116="_keine",H116=""),"",VLOOKUP(H116,'Tab org. Kompost_N-expert'!B:H,3,FALSE))</f>
        <v/>
      </c>
      <c r="K116" s="465" t="str">
        <f t="shared" si="24"/>
        <v/>
      </c>
      <c r="L116" s="222"/>
      <c r="M116" s="242"/>
      <c r="N116" s="913" t="str">
        <f>IF(OR(L116="_keine",L116=""),"",VLOOKUP(L116,'Tab org. Kompost_N-expert'!B:H,3,FALSE))</f>
        <v/>
      </c>
      <c r="O116" s="465" t="str">
        <f t="shared" si="25"/>
        <v/>
      </c>
      <c r="P116" s="222"/>
      <c r="Q116" s="242"/>
      <c r="R116" s="913" t="str">
        <f>IF(OR(P116="_keine",P116=""),"",VLOOKUP(P116,'Tab org. Kompost_N-expert'!B:H,3,FALSE))</f>
        <v/>
      </c>
      <c r="S116" s="465" t="str">
        <f t="shared" si="26"/>
        <v/>
      </c>
      <c r="T116" s="223"/>
      <c r="U116" s="242"/>
      <c r="V116" s="913" t="str">
        <f>IF(OR(T116="_keine",T116=""),"",VLOOKUP(T116,'Tab org. D_N-expert'!$B:$H,3,FALSE))</f>
        <v/>
      </c>
      <c r="W116" s="465" t="str">
        <f t="shared" si="27"/>
        <v/>
      </c>
      <c r="X116" s="223"/>
      <c r="Y116" s="242"/>
      <c r="Z116" s="913" t="str">
        <f>IF(OR(X116="_keine",X116=""),"",VLOOKUP(X116,'Tab org. D_N-expert'!$B:$H,3,FALSE))</f>
        <v/>
      </c>
      <c r="AA116" s="465" t="str">
        <f t="shared" si="28"/>
        <v/>
      </c>
      <c r="AB116" s="223"/>
      <c r="AC116" s="242"/>
      <c r="AD116" s="913" t="str">
        <f>IF(OR(AB116="_keine",AB116=""),"",VLOOKUP(AB116,'Tab org. D_N-expert'!$B:$H,3,FALSE))</f>
        <v/>
      </c>
      <c r="AE116" s="466" t="str">
        <f t="shared" si="29"/>
        <v/>
      </c>
      <c r="AF116" s="223"/>
      <c r="AG116" s="242"/>
      <c r="AH116" s="913" t="str">
        <f>IF(OR(AF116="_keine",AF116=""),"",VLOOKUP(AF116,'Tab org. D_N-expert'!$B:$H,3,FALSE))</f>
        <v/>
      </c>
      <c r="AI116" s="465" t="str">
        <f t="shared" si="30"/>
        <v/>
      </c>
      <c r="AJ116" s="247" t="str">
        <f t="shared" si="31"/>
        <v/>
      </c>
    </row>
    <row r="117" spans="1:36" s="145" customFormat="1" ht="15.75">
      <c r="A117" s="529" t="str">
        <f>IF('N-DBE'!A117="","",'N-DBE'!A117)</f>
        <v/>
      </c>
      <c r="B117" s="284" t="str">
        <f>IF('N-DBE'!B117="","",'N-DBE'!B117)</f>
        <v/>
      </c>
      <c r="C117" s="907" t="str">
        <f>IF('N-DBE'!C117="","",'N-DBE'!C117)</f>
        <v/>
      </c>
      <c r="D117" s="907" t="str">
        <f>IF('N-DBE'!D117="","",'N-DBE'!D117)</f>
        <v/>
      </c>
      <c r="E117" s="907" t="str">
        <f>IF('N-DBE'!E117="","",'N-DBE'!E117)</f>
        <v/>
      </c>
      <c r="F117" s="284" t="str">
        <f>IF('N-DBE'!F117="","",'N-DBE'!F117)</f>
        <v/>
      </c>
      <c r="G117" s="284" t="str">
        <f>IF('N-DBE'!G117="","",'N-DBE'!G117)</f>
        <v/>
      </c>
      <c r="H117" s="222"/>
      <c r="I117" s="242"/>
      <c r="J117" s="809" t="str">
        <f>IF(OR(H117="_keine",H117=""),"",VLOOKUP(H117,'Tab org. Kompost_N-expert'!B:H,3,FALSE))</f>
        <v/>
      </c>
      <c r="K117" s="465" t="str">
        <f t="shared" si="24"/>
        <v/>
      </c>
      <c r="L117" s="222"/>
      <c r="M117" s="242"/>
      <c r="N117" s="913" t="str">
        <f>IF(OR(L117="_keine",L117=""),"",VLOOKUP(L117,'Tab org. Kompost_N-expert'!B:H,3,FALSE))</f>
        <v/>
      </c>
      <c r="O117" s="465" t="str">
        <f t="shared" si="25"/>
        <v/>
      </c>
      <c r="P117" s="222"/>
      <c r="Q117" s="242"/>
      <c r="R117" s="913" t="str">
        <f>IF(OR(P117="_keine",P117=""),"",VLOOKUP(P117,'Tab org. Kompost_N-expert'!B:H,3,FALSE))</f>
        <v/>
      </c>
      <c r="S117" s="465" t="str">
        <f t="shared" si="26"/>
        <v/>
      </c>
      <c r="T117" s="223"/>
      <c r="U117" s="242"/>
      <c r="V117" s="913" t="str">
        <f>IF(OR(T117="_keine",T117=""),"",VLOOKUP(T117,'Tab org. D_N-expert'!$B:$H,3,FALSE))</f>
        <v/>
      </c>
      <c r="W117" s="465" t="str">
        <f t="shared" si="27"/>
        <v/>
      </c>
      <c r="X117" s="223"/>
      <c r="Y117" s="242"/>
      <c r="Z117" s="913" t="str">
        <f>IF(OR(X117="_keine",X117=""),"",VLOOKUP(X117,'Tab org. D_N-expert'!$B:$H,3,FALSE))</f>
        <v/>
      </c>
      <c r="AA117" s="465" t="str">
        <f t="shared" si="28"/>
        <v/>
      </c>
      <c r="AB117" s="223"/>
      <c r="AC117" s="242"/>
      <c r="AD117" s="913" t="str">
        <f>IF(OR(AB117="_keine",AB117=""),"",VLOOKUP(AB117,'Tab org. D_N-expert'!$B:$H,3,FALSE))</f>
        <v/>
      </c>
      <c r="AE117" s="466" t="str">
        <f t="shared" si="29"/>
        <v/>
      </c>
      <c r="AF117" s="223"/>
      <c r="AG117" s="242"/>
      <c r="AH117" s="913" t="str">
        <f>IF(OR(AF117="_keine",AF117=""),"",VLOOKUP(AF117,'Tab org. D_N-expert'!$B:$H,3,FALSE))</f>
        <v/>
      </c>
      <c r="AI117" s="465" t="str">
        <f t="shared" si="30"/>
        <v/>
      </c>
      <c r="AJ117" s="247" t="str">
        <f t="shared" si="31"/>
        <v/>
      </c>
    </row>
    <row r="118" spans="1:36" s="145" customFormat="1" ht="15.75">
      <c r="A118" s="529" t="str">
        <f>IF('N-DBE'!A118="","",'N-DBE'!A118)</f>
        <v/>
      </c>
      <c r="B118" s="284" t="str">
        <f>IF('N-DBE'!B118="","",'N-DBE'!B118)</f>
        <v/>
      </c>
      <c r="C118" s="907" t="str">
        <f>IF('N-DBE'!C118="","",'N-DBE'!C118)</f>
        <v/>
      </c>
      <c r="D118" s="907" t="str">
        <f>IF('N-DBE'!D118="","",'N-DBE'!D118)</f>
        <v/>
      </c>
      <c r="E118" s="907" t="str">
        <f>IF('N-DBE'!E118="","",'N-DBE'!E118)</f>
        <v/>
      </c>
      <c r="F118" s="284" t="str">
        <f>IF('N-DBE'!F118="","",'N-DBE'!F118)</f>
        <v/>
      </c>
      <c r="G118" s="284" t="str">
        <f>IF('N-DBE'!G118="","",'N-DBE'!G118)</f>
        <v/>
      </c>
      <c r="H118" s="222"/>
      <c r="I118" s="242"/>
      <c r="J118" s="809" t="str">
        <f>IF(OR(H118="_keine",H118=""),"",VLOOKUP(H118,'Tab org. Kompost_N-expert'!B:H,3,FALSE))</f>
        <v/>
      </c>
      <c r="K118" s="465" t="str">
        <f t="shared" si="24"/>
        <v/>
      </c>
      <c r="L118" s="222"/>
      <c r="M118" s="242"/>
      <c r="N118" s="913" t="str">
        <f>IF(OR(L118="_keine",L118=""),"",VLOOKUP(L118,'Tab org. Kompost_N-expert'!B:H,3,FALSE))</f>
        <v/>
      </c>
      <c r="O118" s="465" t="str">
        <f t="shared" si="25"/>
        <v/>
      </c>
      <c r="P118" s="222"/>
      <c r="Q118" s="242"/>
      <c r="R118" s="913" t="str">
        <f>IF(OR(P118="_keine",P118=""),"",VLOOKUP(P118,'Tab org. Kompost_N-expert'!B:H,3,FALSE))</f>
        <v/>
      </c>
      <c r="S118" s="465" t="str">
        <f t="shared" si="26"/>
        <v/>
      </c>
      <c r="T118" s="223"/>
      <c r="U118" s="242"/>
      <c r="V118" s="913" t="str">
        <f>IF(OR(T118="_keine",T118=""),"",VLOOKUP(T118,'Tab org. D_N-expert'!$B:$H,3,FALSE))</f>
        <v/>
      </c>
      <c r="W118" s="465" t="str">
        <f t="shared" si="27"/>
        <v/>
      </c>
      <c r="X118" s="223"/>
      <c r="Y118" s="242"/>
      <c r="Z118" s="913" t="str">
        <f>IF(OR(X118="_keine",X118=""),"",VLOOKUP(X118,'Tab org. D_N-expert'!$B:$H,3,FALSE))</f>
        <v/>
      </c>
      <c r="AA118" s="465" t="str">
        <f t="shared" si="28"/>
        <v/>
      </c>
      <c r="AB118" s="223"/>
      <c r="AC118" s="242"/>
      <c r="AD118" s="913" t="str">
        <f>IF(OR(AB118="_keine",AB118=""),"",VLOOKUP(AB118,'Tab org. D_N-expert'!$B:$H,3,FALSE))</f>
        <v/>
      </c>
      <c r="AE118" s="466" t="str">
        <f t="shared" si="29"/>
        <v/>
      </c>
      <c r="AF118" s="223"/>
      <c r="AG118" s="242"/>
      <c r="AH118" s="913" t="str">
        <f>IF(OR(AF118="_keine",AF118=""),"",VLOOKUP(AF118,'Tab org. D_N-expert'!$B:$H,3,FALSE))</f>
        <v/>
      </c>
      <c r="AI118" s="465" t="str">
        <f t="shared" si="30"/>
        <v/>
      </c>
      <c r="AJ118" s="247" t="str">
        <f t="shared" si="31"/>
        <v/>
      </c>
    </row>
    <row r="119" spans="1:36" s="145" customFormat="1" ht="15.75">
      <c r="A119" s="529" t="str">
        <f>IF('N-DBE'!A119="","",'N-DBE'!A119)</f>
        <v/>
      </c>
      <c r="B119" s="284" t="str">
        <f>IF('N-DBE'!B119="","",'N-DBE'!B119)</f>
        <v/>
      </c>
      <c r="C119" s="907" t="str">
        <f>IF('N-DBE'!C119="","",'N-DBE'!C119)</f>
        <v/>
      </c>
      <c r="D119" s="907" t="str">
        <f>IF('N-DBE'!D119="","",'N-DBE'!D119)</f>
        <v/>
      </c>
      <c r="E119" s="907" t="str">
        <f>IF('N-DBE'!E119="","",'N-DBE'!E119)</f>
        <v/>
      </c>
      <c r="F119" s="284" t="str">
        <f>IF('N-DBE'!F119="","",'N-DBE'!F119)</f>
        <v/>
      </c>
      <c r="G119" s="284" t="str">
        <f>IF('N-DBE'!G119="","",'N-DBE'!G119)</f>
        <v/>
      </c>
      <c r="H119" s="222"/>
      <c r="I119" s="242"/>
      <c r="J119" s="809" t="str">
        <f>IF(OR(H119="_keine",H119=""),"",VLOOKUP(H119,'Tab org. Kompost_N-expert'!B:H,3,FALSE))</f>
        <v/>
      </c>
      <c r="K119" s="465" t="str">
        <f t="shared" si="24"/>
        <v/>
      </c>
      <c r="L119" s="222"/>
      <c r="M119" s="242"/>
      <c r="N119" s="913" t="str">
        <f>IF(OR(L119="_keine",L119=""),"",VLOOKUP(L119,'Tab org. Kompost_N-expert'!B:H,3,FALSE))</f>
        <v/>
      </c>
      <c r="O119" s="465" t="str">
        <f t="shared" si="25"/>
        <v/>
      </c>
      <c r="P119" s="222"/>
      <c r="Q119" s="242"/>
      <c r="R119" s="913" t="str">
        <f>IF(OR(P119="_keine",P119=""),"",VLOOKUP(P119,'Tab org. Kompost_N-expert'!B:H,3,FALSE))</f>
        <v/>
      </c>
      <c r="S119" s="465" t="str">
        <f t="shared" si="26"/>
        <v/>
      </c>
      <c r="T119" s="223"/>
      <c r="U119" s="242"/>
      <c r="V119" s="913" t="str">
        <f>IF(OR(T119="_keine",T119=""),"",VLOOKUP(T119,'Tab org. D_N-expert'!$B:$H,3,FALSE))</f>
        <v/>
      </c>
      <c r="W119" s="465" t="str">
        <f t="shared" si="27"/>
        <v/>
      </c>
      <c r="X119" s="223"/>
      <c r="Y119" s="242"/>
      <c r="Z119" s="913" t="str">
        <f>IF(OR(X119="_keine",X119=""),"",VLOOKUP(X119,'Tab org. D_N-expert'!$B:$H,3,FALSE))</f>
        <v/>
      </c>
      <c r="AA119" s="465" t="str">
        <f t="shared" si="28"/>
        <v/>
      </c>
      <c r="AB119" s="223"/>
      <c r="AC119" s="242"/>
      <c r="AD119" s="913" t="str">
        <f>IF(OR(AB119="_keine",AB119=""),"",VLOOKUP(AB119,'Tab org. D_N-expert'!$B:$H,3,FALSE))</f>
        <v/>
      </c>
      <c r="AE119" s="466" t="str">
        <f t="shared" si="29"/>
        <v/>
      </c>
      <c r="AF119" s="223"/>
      <c r="AG119" s="242"/>
      <c r="AH119" s="913" t="str">
        <f>IF(OR(AF119="_keine",AF119=""),"",VLOOKUP(AF119,'Tab org. D_N-expert'!$B:$H,3,FALSE))</f>
        <v/>
      </c>
      <c r="AI119" s="465" t="str">
        <f t="shared" si="30"/>
        <v/>
      </c>
      <c r="AJ119" s="247" t="str">
        <f t="shared" si="31"/>
        <v/>
      </c>
    </row>
    <row r="120" spans="1:36" s="145" customFormat="1" ht="15.75">
      <c r="A120" s="529" t="str">
        <f>IF('N-DBE'!A120="","",'N-DBE'!A120)</f>
        <v/>
      </c>
      <c r="B120" s="284" t="str">
        <f>IF('N-DBE'!B120="","",'N-DBE'!B120)</f>
        <v/>
      </c>
      <c r="C120" s="907" t="str">
        <f>IF('N-DBE'!C120="","",'N-DBE'!C120)</f>
        <v/>
      </c>
      <c r="D120" s="907" t="str">
        <f>IF('N-DBE'!D120="","",'N-DBE'!D120)</f>
        <v/>
      </c>
      <c r="E120" s="907" t="str">
        <f>IF('N-DBE'!E120="","",'N-DBE'!E120)</f>
        <v/>
      </c>
      <c r="F120" s="284" t="str">
        <f>IF('N-DBE'!F120="","",'N-DBE'!F120)</f>
        <v/>
      </c>
      <c r="G120" s="284" t="str">
        <f>IF('N-DBE'!G120="","",'N-DBE'!G120)</f>
        <v/>
      </c>
      <c r="H120" s="222"/>
      <c r="I120" s="242"/>
      <c r="J120" s="809" t="str">
        <f>IF(OR(H120="_keine",H120=""),"",VLOOKUP(H120,'Tab org. Kompost_N-expert'!B:H,3,FALSE))</f>
        <v/>
      </c>
      <c r="K120" s="465" t="str">
        <f t="shared" si="24"/>
        <v/>
      </c>
      <c r="L120" s="222"/>
      <c r="M120" s="242"/>
      <c r="N120" s="913" t="str">
        <f>IF(OR(L120="_keine",L120=""),"",VLOOKUP(L120,'Tab org. Kompost_N-expert'!B:H,3,FALSE))</f>
        <v/>
      </c>
      <c r="O120" s="465" t="str">
        <f t="shared" si="25"/>
        <v/>
      </c>
      <c r="P120" s="222"/>
      <c r="Q120" s="242"/>
      <c r="R120" s="913" t="str">
        <f>IF(OR(P120="_keine",P120=""),"",VLOOKUP(P120,'Tab org. Kompost_N-expert'!B:H,3,FALSE))</f>
        <v/>
      </c>
      <c r="S120" s="465" t="str">
        <f t="shared" si="26"/>
        <v/>
      </c>
      <c r="T120" s="223"/>
      <c r="U120" s="242"/>
      <c r="V120" s="913" t="str">
        <f>IF(OR(T120="_keine",T120=""),"",VLOOKUP(T120,'Tab org. D_N-expert'!$B:$H,3,FALSE))</f>
        <v/>
      </c>
      <c r="W120" s="465" t="str">
        <f t="shared" si="27"/>
        <v/>
      </c>
      <c r="X120" s="223"/>
      <c r="Y120" s="242"/>
      <c r="Z120" s="913" t="str">
        <f>IF(OR(X120="_keine",X120=""),"",VLOOKUP(X120,'Tab org. D_N-expert'!$B:$H,3,FALSE))</f>
        <v/>
      </c>
      <c r="AA120" s="465" t="str">
        <f t="shared" si="28"/>
        <v/>
      </c>
      <c r="AB120" s="223"/>
      <c r="AC120" s="242"/>
      <c r="AD120" s="913" t="str">
        <f>IF(OR(AB120="_keine",AB120=""),"",VLOOKUP(AB120,'Tab org. D_N-expert'!$B:$H,3,FALSE))</f>
        <v/>
      </c>
      <c r="AE120" s="466" t="str">
        <f t="shared" si="29"/>
        <v/>
      </c>
      <c r="AF120" s="223"/>
      <c r="AG120" s="242"/>
      <c r="AH120" s="913" t="str">
        <f>IF(OR(AF120="_keine",AF120=""),"",VLOOKUP(AF120,'Tab org. D_N-expert'!$B:$H,3,FALSE))</f>
        <v/>
      </c>
      <c r="AI120" s="465" t="str">
        <f t="shared" si="30"/>
        <v/>
      </c>
      <c r="AJ120" s="247" t="str">
        <f t="shared" si="31"/>
        <v/>
      </c>
    </row>
    <row r="121" spans="1:36" s="145" customFormat="1" ht="15.75">
      <c r="A121" s="529" t="str">
        <f>IF('N-DBE'!A121="","",'N-DBE'!A121)</f>
        <v/>
      </c>
      <c r="B121" s="284" t="str">
        <f>IF('N-DBE'!B121="","",'N-DBE'!B121)</f>
        <v/>
      </c>
      <c r="C121" s="907" t="str">
        <f>IF('N-DBE'!C121="","",'N-DBE'!C121)</f>
        <v/>
      </c>
      <c r="D121" s="907" t="str">
        <f>IF('N-DBE'!D121="","",'N-DBE'!D121)</f>
        <v/>
      </c>
      <c r="E121" s="907" t="str">
        <f>IF('N-DBE'!E121="","",'N-DBE'!E121)</f>
        <v/>
      </c>
      <c r="F121" s="284" t="str">
        <f>IF('N-DBE'!F121="","",'N-DBE'!F121)</f>
        <v/>
      </c>
      <c r="G121" s="284" t="str">
        <f>IF('N-DBE'!G121="","",'N-DBE'!G121)</f>
        <v/>
      </c>
      <c r="H121" s="222"/>
      <c r="I121" s="242"/>
      <c r="J121" s="809" t="str">
        <f>IF(OR(H121="_keine",H121=""),"",VLOOKUP(H121,'Tab org. Kompost_N-expert'!B:H,3,FALSE))</f>
        <v/>
      </c>
      <c r="K121" s="465" t="str">
        <f t="shared" si="24"/>
        <v/>
      </c>
      <c r="L121" s="222"/>
      <c r="M121" s="242"/>
      <c r="N121" s="913" t="str">
        <f>IF(OR(L121="_keine",L121=""),"",VLOOKUP(L121,'Tab org. Kompost_N-expert'!B:H,3,FALSE))</f>
        <v/>
      </c>
      <c r="O121" s="465" t="str">
        <f t="shared" si="25"/>
        <v/>
      </c>
      <c r="P121" s="222"/>
      <c r="Q121" s="242"/>
      <c r="R121" s="913" t="str">
        <f>IF(OR(P121="_keine",P121=""),"",VLOOKUP(P121,'Tab org. Kompost_N-expert'!B:H,3,FALSE))</f>
        <v/>
      </c>
      <c r="S121" s="465" t="str">
        <f t="shared" si="26"/>
        <v/>
      </c>
      <c r="T121" s="223"/>
      <c r="U121" s="242"/>
      <c r="V121" s="913" t="str">
        <f>IF(OR(T121="_keine",T121=""),"",VLOOKUP(T121,'Tab org. D_N-expert'!$B:$H,3,FALSE))</f>
        <v/>
      </c>
      <c r="W121" s="465" t="str">
        <f t="shared" si="27"/>
        <v/>
      </c>
      <c r="X121" s="223"/>
      <c r="Y121" s="242"/>
      <c r="Z121" s="913" t="str">
        <f>IF(OR(X121="_keine",X121=""),"",VLOOKUP(X121,'Tab org. D_N-expert'!$B:$H,3,FALSE))</f>
        <v/>
      </c>
      <c r="AA121" s="465" t="str">
        <f t="shared" si="28"/>
        <v/>
      </c>
      <c r="AB121" s="223"/>
      <c r="AC121" s="242"/>
      <c r="AD121" s="913" t="str">
        <f>IF(OR(AB121="_keine",AB121=""),"",VLOOKUP(AB121,'Tab org. D_N-expert'!$B:$H,3,FALSE))</f>
        <v/>
      </c>
      <c r="AE121" s="466" t="str">
        <f t="shared" si="29"/>
        <v/>
      </c>
      <c r="AF121" s="223"/>
      <c r="AG121" s="242"/>
      <c r="AH121" s="913" t="str">
        <f>IF(OR(AF121="_keine",AF121=""),"",VLOOKUP(AF121,'Tab org. D_N-expert'!$B:$H,3,FALSE))</f>
        <v/>
      </c>
      <c r="AI121" s="465" t="str">
        <f t="shared" si="30"/>
        <v/>
      </c>
      <c r="AJ121" s="247" t="str">
        <f t="shared" si="31"/>
        <v/>
      </c>
    </row>
    <row r="122" spans="1:36" s="145" customFormat="1" ht="15.75">
      <c r="A122" s="529" t="str">
        <f>IF('N-DBE'!A122="","",'N-DBE'!A122)</f>
        <v/>
      </c>
      <c r="B122" s="284" t="str">
        <f>IF('N-DBE'!B122="","",'N-DBE'!B122)</f>
        <v/>
      </c>
      <c r="C122" s="907" t="str">
        <f>IF('N-DBE'!C122="","",'N-DBE'!C122)</f>
        <v/>
      </c>
      <c r="D122" s="907" t="str">
        <f>IF('N-DBE'!D122="","",'N-DBE'!D122)</f>
        <v/>
      </c>
      <c r="E122" s="907" t="str">
        <f>IF('N-DBE'!E122="","",'N-DBE'!E122)</f>
        <v/>
      </c>
      <c r="F122" s="284" t="str">
        <f>IF('N-DBE'!F122="","",'N-DBE'!F122)</f>
        <v/>
      </c>
      <c r="G122" s="284" t="str">
        <f>IF('N-DBE'!G122="","",'N-DBE'!G122)</f>
        <v/>
      </c>
      <c r="H122" s="222"/>
      <c r="I122" s="242"/>
      <c r="J122" s="809" t="str">
        <f>IF(OR(H122="_keine",H122=""),"",VLOOKUP(H122,'Tab org. Kompost_N-expert'!B:H,3,FALSE))</f>
        <v/>
      </c>
      <c r="K122" s="465" t="str">
        <f t="shared" si="24"/>
        <v/>
      </c>
      <c r="L122" s="222"/>
      <c r="M122" s="242"/>
      <c r="N122" s="913" t="str">
        <f>IF(OR(L122="_keine",L122=""),"",VLOOKUP(L122,'Tab org. Kompost_N-expert'!B:H,3,FALSE))</f>
        <v/>
      </c>
      <c r="O122" s="465" t="str">
        <f t="shared" si="25"/>
        <v/>
      </c>
      <c r="P122" s="222"/>
      <c r="Q122" s="242"/>
      <c r="R122" s="913" t="str">
        <f>IF(OR(P122="_keine",P122=""),"",VLOOKUP(P122,'Tab org. Kompost_N-expert'!B:H,3,FALSE))</f>
        <v/>
      </c>
      <c r="S122" s="465" t="str">
        <f t="shared" si="26"/>
        <v/>
      </c>
      <c r="T122" s="223"/>
      <c r="U122" s="242"/>
      <c r="V122" s="913" t="str">
        <f>IF(OR(T122="_keine",T122=""),"",VLOOKUP(T122,'Tab org. D_N-expert'!$B:$H,3,FALSE))</f>
        <v/>
      </c>
      <c r="W122" s="465" t="str">
        <f t="shared" si="27"/>
        <v/>
      </c>
      <c r="X122" s="223"/>
      <c r="Y122" s="242"/>
      <c r="Z122" s="913" t="str">
        <f>IF(OR(X122="_keine",X122=""),"",VLOOKUP(X122,'Tab org. D_N-expert'!$B:$H,3,FALSE))</f>
        <v/>
      </c>
      <c r="AA122" s="465" t="str">
        <f t="shared" si="28"/>
        <v/>
      </c>
      <c r="AB122" s="223"/>
      <c r="AC122" s="242"/>
      <c r="AD122" s="913" t="str">
        <f>IF(OR(AB122="_keine",AB122=""),"",VLOOKUP(AB122,'Tab org. D_N-expert'!$B:$H,3,FALSE))</f>
        <v/>
      </c>
      <c r="AE122" s="466" t="str">
        <f t="shared" si="29"/>
        <v/>
      </c>
      <c r="AF122" s="223"/>
      <c r="AG122" s="242"/>
      <c r="AH122" s="913" t="str">
        <f>IF(OR(AF122="_keine",AF122=""),"",VLOOKUP(AF122,'Tab org. D_N-expert'!$B:$H,3,FALSE))</f>
        <v/>
      </c>
      <c r="AI122" s="465" t="str">
        <f t="shared" si="30"/>
        <v/>
      </c>
      <c r="AJ122" s="247" t="str">
        <f t="shared" si="31"/>
        <v/>
      </c>
    </row>
    <row r="123" spans="1:36" s="145" customFormat="1" ht="15.75">
      <c r="A123" s="529" t="str">
        <f>IF('N-DBE'!A123="","",'N-DBE'!A123)</f>
        <v/>
      </c>
      <c r="B123" s="284" t="str">
        <f>IF('N-DBE'!B123="","",'N-DBE'!B123)</f>
        <v/>
      </c>
      <c r="C123" s="907" t="str">
        <f>IF('N-DBE'!C123="","",'N-DBE'!C123)</f>
        <v/>
      </c>
      <c r="D123" s="907" t="str">
        <f>IF('N-DBE'!D123="","",'N-DBE'!D123)</f>
        <v/>
      </c>
      <c r="E123" s="907" t="str">
        <f>IF('N-DBE'!E123="","",'N-DBE'!E123)</f>
        <v/>
      </c>
      <c r="F123" s="284" t="str">
        <f>IF('N-DBE'!F123="","",'N-DBE'!F123)</f>
        <v/>
      </c>
      <c r="G123" s="284" t="str">
        <f>IF('N-DBE'!G123="","",'N-DBE'!G123)</f>
        <v/>
      </c>
      <c r="H123" s="222"/>
      <c r="I123" s="242"/>
      <c r="J123" s="809" t="str">
        <f>IF(OR(H123="_keine",H123=""),"",VLOOKUP(H123,'Tab org. Kompost_N-expert'!B:H,3,FALSE))</f>
        <v/>
      </c>
      <c r="K123" s="465" t="str">
        <f t="shared" si="24"/>
        <v/>
      </c>
      <c r="L123" s="222"/>
      <c r="M123" s="242"/>
      <c r="N123" s="913" t="str">
        <f>IF(OR(L123="_keine",L123=""),"",VLOOKUP(L123,'Tab org. Kompost_N-expert'!B:H,3,FALSE))</f>
        <v/>
      </c>
      <c r="O123" s="465" t="str">
        <f t="shared" si="25"/>
        <v/>
      </c>
      <c r="P123" s="222"/>
      <c r="Q123" s="242"/>
      <c r="R123" s="913" t="str">
        <f>IF(OR(P123="_keine",P123=""),"",VLOOKUP(P123,'Tab org. Kompost_N-expert'!B:H,3,FALSE))</f>
        <v/>
      </c>
      <c r="S123" s="465" t="str">
        <f t="shared" si="26"/>
        <v/>
      </c>
      <c r="T123" s="223"/>
      <c r="U123" s="242"/>
      <c r="V123" s="913" t="str">
        <f>IF(OR(T123="_keine",T123=""),"",VLOOKUP(T123,'Tab org. D_N-expert'!$B:$H,3,FALSE))</f>
        <v/>
      </c>
      <c r="W123" s="465" t="str">
        <f t="shared" si="27"/>
        <v/>
      </c>
      <c r="X123" s="223"/>
      <c r="Y123" s="242"/>
      <c r="Z123" s="913" t="str">
        <f>IF(OR(X123="_keine",X123=""),"",VLOOKUP(X123,'Tab org. D_N-expert'!$B:$H,3,FALSE))</f>
        <v/>
      </c>
      <c r="AA123" s="465" t="str">
        <f t="shared" si="28"/>
        <v/>
      </c>
      <c r="AB123" s="223"/>
      <c r="AC123" s="242"/>
      <c r="AD123" s="913" t="str">
        <f>IF(OR(AB123="_keine",AB123=""),"",VLOOKUP(AB123,'Tab org. D_N-expert'!$B:$H,3,FALSE))</f>
        <v/>
      </c>
      <c r="AE123" s="466" t="str">
        <f t="shared" si="29"/>
        <v/>
      </c>
      <c r="AF123" s="223"/>
      <c r="AG123" s="242"/>
      <c r="AH123" s="913" t="str">
        <f>IF(OR(AF123="_keine",AF123=""),"",VLOOKUP(AF123,'Tab org. D_N-expert'!$B:$H,3,FALSE))</f>
        <v/>
      </c>
      <c r="AI123" s="465" t="str">
        <f t="shared" si="30"/>
        <v/>
      </c>
      <c r="AJ123" s="247" t="str">
        <f t="shared" si="31"/>
        <v/>
      </c>
    </row>
    <row r="124" spans="1:36" s="145" customFormat="1" ht="15.75">
      <c r="A124" s="529" t="str">
        <f>IF('N-DBE'!A124="","",'N-DBE'!A124)</f>
        <v/>
      </c>
      <c r="B124" s="284" t="str">
        <f>IF('N-DBE'!B124="","",'N-DBE'!B124)</f>
        <v/>
      </c>
      <c r="C124" s="907" t="str">
        <f>IF('N-DBE'!C124="","",'N-DBE'!C124)</f>
        <v/>
      </c>
      <c r="D124" s="907" t="str">
        <f>IF('N-DBE'!D124="","",'N-DBE'!D124)</f>
        <v/>
      </c>
      <c r="E124" s="907" t="str">
        <f>IF('N-DBE'!E124="","",'N-DBE'!E124)</f>
        <v/>
      </c>
      <c r="F124" s="284" t="str">
        <f>IF('N-DBE'!F124="","",'N-DBE'!F124)</f>
        <v/>
      </c>
      <c r="G124" s="284" t="str">
        <f>IF('N-DBE'!G124="","",'N-DBE'!G124)</f>
        <v/>
      </c>
      <c r="H124" s="222"/>
      <c r="I124" s="242"/>
      <c r="J124" s="809" t="str">
        <f>IF(OR(H124="_keine",H124=""),"",VLOOKUP(H124,'Tab org. Kompost_N-expert'!B:H,3,FALSE))</f>
        <v/>
      </c>
      <c r="K124" s="465" t="str">
        <f t="shared" si="24"/>
        <v/>
      </c>
      <c r="L124" s="222"/>
      <c r="M124" s="242"/>
      <c r="N124" s="913" t="str">
        <f>IF(OR(L124="_keine",L124=""),"",VLOOKUP(L124,'Tab org. Kompost_N-expert'!B:H,3,FALSE))</f>
        <v/>
      </c>
      <c r="O124" s="465" t="str">
        <f t="shared" si="25"/>
        <v/>
      </c>
      <c r="P124" s="222"/>
      <c r="Q124" s="242"/>
      <c r="R124" s="913" t="str">
        <f>IF(OR(P124="_keine",P124=""),"",VLOOKUP(P124,'Tab org. Kompost_N-expert'!B:H,3,FALSE))</f>
        <v/>
      </c>
      <c r="S124" s="465" t="str">
        <f t="shared" si="26"/>
        <v/>
      </c>
      <c r="T124" s="223"/>
      <c r="U124" s="242"/>
      <c r="V124" s="913" t="str">
        <f>IF(OR(T124="_keine",T124=""),"",VLOOKUP(T124,'Tab org. D_N-expert'!$B:$H,3,FALSE))</f>
        <v/>
      </c>
      <c r="W124" s="465" t="str">
        <f t="shared" si="27"/>
        <v/>
      </c>
      <c r="X124" s="223"/>
      <c r="Y124" s="242"/>
      <c r="Z124" s="913" t="str">
        <f>IF(OR(X124="_keine",X124=""),"",VLOOKUP(X124,'Tab org. D_N-expert'!$B:$H,3,FALSE))</f>
        <v/>
      </c>
      <c r="AA124" s="465" t="str">
        <f t="shared" si="28"/>
        <v/>
      </c>
      <c r="AB124" s="223"/>
      <c r="AC124" s="242"/>
      <c r="AD124" s="913" t="str">
        <f>IF(OR(AB124="_keine",AB124=""),"",VLOOKUP(AB124,'Tab org. D_N-expert'!$B:$H,3,FALSE))</f>
        <v/>
      </c>
      <c r="AE124" s="466" t="str">
        <f t="shared" si="29"/>
        <v/>
      </c>
      <c r="AF124" s="223"/>
      <c r="AG124" s="242"/>
      <c r="AH124" s="913" t="str">
        <f>IF(OR(AF124="_keine",AF124=""),"",VLOOKUP(AF124,'Tab org. D_N-expert'!$B:$H,3,FALSE))</f>
        <v/>
      </c>
      <c r="AI124" s="465" t="str">
        <f t="shared" si="30"/>
        <v/>
      </c>
      <c r="AJ124" s="247" t="str">
        <f t="shared" si="31"/>
        <v/>
      </c>
    </row>
    <row r="125" spans="1:36" s="145" customFormat="1" ht="15.75">
      <c r="A125" s="529" t="str">
        <f>IF('N-DBE'!A125="","",'N-DBE'!A125)</f>
        <v/>
      </c>
      <c r="B125" s="284" t="str">
        <f>IF('N-DBE'!B125="","",'N-DBE'!B125)</f>
        <v/>
      </c>
      <c r="C125" s="907" t="str">
        <f>IF('N-DBE'!C125="","",'N-DBE'!C125)</f>
        <v/>
      </c>
      <c r="D125" s="907" t="str">
        <f>IF('N-DBE'!D125="","",'N-DBE'!D125)</f>
        <v/>
      </c>
      <c r="E125" s="907" t="str">
        <f>IF('N-DBE'!E125="","",'N-DBE'!E125)</f>
        <v/>
      </c>
      <c r="F125" s="284" t="str">
        <f>IF('N-DBE'!F125="","",'N-DBE'!F125)</f>
        <v/>
      </c>
      <c r="G125" s="284" t="str">
        <f>IF('N-DBE'!G125="","",'N-DBE'!G125)</f>
        <v/>
      </c>
      <c r="H125" s="222"/>
      <c r="I125" s="242"/>
      <c r="J125" s="809" t="str">
        <f>IF(OR(H125="_keine",H125=""),"",VLOOKUP(H125,'Tab org. Kompost_N-expert'!B:H,3,FALSE))</f>
        <v/>
      </c>
      <c r="K125" s="465" t="str">
        <f t="shared" si="24"/>
        <v/>
      </c>
      <c r="L125" s="222"/>
      <c r="M125" s="242"/>
      <c r="N125" s="913" t="str">
        <f>IF(OR(L125="_keine",L125=""),"",VLOOKUP(L125,'Tab org. Kompost_N-expert'!B:H,3,FALSE))</f>
        <v/>
      </c>
      <c r="O125" s="465" t="str">
        <f t="shared" si="25"/>
        <v/>
      </c>
      <c r="P125" s="222"/>
      <c r="Q125" s="242"/>
      <c r="R125" s="913" t="str">
        <f>IF(OR(P125="_keine",P125=""),"",VLOOKUP(P125,'Tab org. Kompost_N-expert'!B:H,3,FALSE))</f>
        <v/>
      </c>
      <c r="S125" s="465" t="str">
        <f t="shared" si="26"/>
        <v/>
      </c>
      <c r="T125" s="223"/>
      <c r="U125" s="242"/>
      <c r="V125" s="913" t="str">
        <f>IF(OR(T125="_keine",T125=""),"",VLOOKUP(T125,'Tab org. D_N-expert'!$B:$H,3,FALSE))</f>
        <v/>
      </c>
      <c r="W125" s="465" t="str">
        <f t="shared" si="27"/>
        <v/>
      </c>
      <c r="X125" s="223"/>
      <c r="Y125" s="242"/>
      <c r="Z125" s="913" t="str">
        <f>IF(OR(X125="_keine",X125=""),"",VLOOKUP(X125,'Tab org. D_N-expert'!$B:$H,3,FALSE))</f>
        <v/>
      </c>
      <c r="AA125" s="465" t="str">
        <f t="shared" si="28"/>
        <v/>
      </c>
      <c r="AB125" s="223"/>
      <c r="AC125" s="242"/>
      <c r="AD125" s="913" t="str">
        <f>IF(OR(AB125="_keine",AB125=""),"",VLOOKUP(AB125,'Tab org. D_N-expert'!$B:$H,3,FALSE))</f>
        <v/>
      </c>
      <c r="AE125" s="466" t="str">
        <f t="shared" si="29"/>
        <v/>
      </c>
      <c r="AF125" s="223"/>
      <c r="AG125" s="242"/>
      <c r="AH125" s="913" t="str">
        <f>IF(OR(AF125="_keine",AF125=""),"",VLOOKUP(AF125,'Tab org. D_N-expert'!$B:$H,3,FALSE))</f>
        <v/>
      </c>
      <c r="AI125" s="465" t="str">
        <f t="shared" si="30"/>
        <v/>
      </c>
      <c r="AJ125" s="247" t="str">
        <f t="shared" si="31"/>
        <v/>
      </c>
    </row>
    <row r="126" spans="1:36" s="145" customFormat="1" ht="15.75">
      <c r="A126" s="529" t="str">
        <f>IF('N-DBE'!A126="","",'N-DBE'!A126)</f>
        <v/>
      </c>
      <c r="B126" s="284" t="str">
        <f>IF('N-DBE'!B126="","",'N-DBE'!B126)</f>
        <v/>
      </c>
      <c r="C126" s="907" t="str">
        <f>IF('N-DBE'!C126="","",'N-DBE'!C126)</f>
        <v/>
      </c>
      <c r="D126" s="907" t="str">
        <f>IF('N-DBE'!D126="","",'N-DBE'!D126)</f>
        <v/>
      </c>
      <c r="E126" s="907" t="str">
        <f>IF('N-DBE'!E126="","",'N-DBE'!E126)</f>
        <v/>
      </c>
      <c r="F126" s="284" t="str">
        <f>IF('N-DBE'!F126="","",'N-DBE'!F126)</f>
        <v/>
      </c>
      <c r="G126" s="284" t="str">
        <f>IF('N-DBE'!G126="","",'N-DBE'!G126)</f>
        <v/>
      </c>
      <c r="H126" s="222"/>
      <c r="I126" s="242"/>
      <c r="J126" s="809" t="str">
        <f>IF(OR(H126="_keine",H126=""),"",VLOOKUP(H126,'Tab org. Kompost_N-expert'!B:H,3,FALSE))</f>
        <v/>
      </c>
      <c r="K126" s="465" t="str">
        <f t="shared" si="24"/>
        <v/>
      </c>
      <c r="L126" s="222"/>
      <c r="M126" s="242"/>
      <c r="N126" s="913" t="str">
        <f>IF(OR(L126="_keine",L126=""),"",VLOOKUP(L126,'Tab org. Kompost_N-expert'!B:H,3,FALSE))</f>
        <v/>
      </c>
      <c r="O126" s="465" t="str">
        <f t="shared" si="25"/>
        <v/>
      </c>
      <c r="P126" s="222"/>
      <c r="Q126" s="242"/>
      <c r="R126" s="913" t="str">
        <f>IF(OR(P126="_keine",P126=""),"",VLOOKUP(P126,'Tab org. Kompost_N-expert'!B:H,3,FALSE))</f>
        <v/>
      </c>
      <c r="S126" s="465" t="str">
        <f t="shared" si="26"/>
        <v/>
      </c>
      <c r="T126" s="223"/>
      <c r="U126" s="242"/>
      <c r="V126" s="913" t="str">
        <f>IF(OR(T126="_keine",T126=""),"",VLOOKUP(T126,'Tab org. D_N-expert'!$B:$H,3,FALSE))</f>
        <v/>
      </c>
      <c r="W126" s="465" t="str">
        <f t="shared" si="27"/>
        <v/>
      </c>
      <c r="X126" s="223"/>
      <c r="Y126" s="242"/>
      <c r="Z126" s="913" t="str">
        <f>IF(OR(X126="_keine",X126=""),"",VLOOKUP(X126,'Tab org. D_N-expert'!$B:$H,3,FALSE))</f>
        <v/>
      </c>
      <c r="AA126" s="465" t="str">
        <f t="shared" si="28"/>
        <v/>
      </c>
      <c r="AB126" s="223"/>
      <c r="AC126" s="242"/>
      <c r="AD126" s="913" t="str">
        <f>IF(OR(AB126="_keine",AB126=""),"",VLOOKUP(AB126,'Tab org. D_N-expert'!$B:$H,3,FALSE))</f>
        <v/>
      </c>
      <c r="AE126" s="466" t="str">
        <f t="shared" si="29"/>
        <v/>
      </c>
      <c r="AF126" s="223"/>
      <c r="AG126" s="242"/>
      <c r="AH126" s="913" t="str">
        <f>IF(OR(AF126="_keine",AF126=""),"",VLOOKUP(AF126,'Tab org. D_N-expert'!$B:$H,3,FALSE))</f>
        <v/>
      </c>
      <c r="AI126" s="465" t="str">
        <f t="shared" si="30"/>
        <v/>
      </c>
      <c r="AJ126" s="247" t="str">
        <f t="shared" si="31"/>
        <v/>
      </c>
    </row>
    <row r="127" spans="1:36" s="145" customFormat="1" ht="15.75">
      <c r="A127" s="529" t="str">
        <f>IF('N-DBE'!A127="","",'N-DBE'!A127)</f>
        <v/>
      </c>
      <c r="B127" s="284" t="str">
        <f>IF('N-DBE'!B127="","",'N-DBE'!B127)</f>
        <v/>
      </c>
      <c r="C127" s="907" t="str">
        <f>IF('N-DBE'!C127="","",'N-DBE'!C127)</f>
        <v/>
      </c>
      <c r="D127" s="907" t="str">
        <f>IF('N-DBE'!D127="","",'N-DBE'!D127)</f>
        <v/>
      </c>
      <c r="E127" s="907" t="str">
        <f>IF('N-DBE'!E127="","",'N-DBE'!E127)</f>
        <v/>
      </c>
      <c r="F127" s="284" t="str">
        <f>IF('N-DBE'!F127="","",'N-DBE'!F127)</f>
        <v/>
      </c>
      <c r="G127" s="284" t="str">
        <f>IF('N-DBE'!G127="","",'N-DBE'!G127)</f>
        <v/>
      </c>
      <c r="H127" s="222"/>
      <c r="I127" s="242"/>
      <c r="J127" s="809" t="str">
        <f>IF(OR(H127="_keine",H127=""),"",VLOOKUP(H127,'Tab org. Kompost_N-expert'!B:H,3,FALSE))</f>
        <v/>
      </c>
      <c r="K127" s="465" t="str">
        <f t="shared" si="24"/>
        <v/>
      </c>
      <c r="L127" s="222"/>
      <c r="M127" s="242"/>
      <c r="N127" s="913" t="str">
        <f>IF(OR(L127="_keine",L127=""),"",VLOOKUP(L127,'Tab org. Kompost_N-expert'!B:H,3,FALSE))</f>
        <v/>
      </c>
      <c r="O127" s="465" t="str">
        <f t="shared" si="25"/>
        <v/>
      </c>
      <c r="P127" s="222"/>
      <c r="Q127" s="242"/>
      <c r="R127" s="913" t="str">
        <f>IF(OR(P127="_keine",P127=""),"",VLOOKUP(P127,'Tab org. Kompost_N-expert'!B:H,3,FALSE))</f>
        <v/>
      </c>
      <c r="S127" s="465" t="str">
        <f t="shared" si="26"/>
        <v/>
      </c>
      <c r="T127" s="223"/>
      <c r="U127" s="242"/>
      <c r="V127" s="913" t="str">
        <f>IF(OR(T127="_keine",T127=""),"",VLOOKUP(T127,'Tab org. D_N-expert'!$B:$H,3,FALSE))</f>
        <v/>
      </c>
      <c r="W127" s="465" t="str">
        <f t="shared" si="27"/>
        <v/>
      </c>
      <c r="X127" s="223"/>
      <c r="Y127" s="242"/>
      <c r="Z127" s="913" t="str">
        <f>IF(OR(X127="_keine",X127=""),"",VLOOKUP(X127,'Tab org. D_N-expert'!$B:$H,3,FALSE))</f>
        <v/>
      </c>
      <c r="AA127" s="465" t="str">
        <f t="shared" si="28"/>
        <v/>
      </c>
      <c r="AB127" s="223"/>
      <c r="AC127" s="242"/>
      <c r="AD127" s="913" t="str">
        <f>IF(OR(AB127="_keine",AB127=""),"",VLOOKUP(AB127,'Tab org. D_N-expert'!$B:$H,3,FALSE))</f>
        <v/>
      </c>
      <c r="AE127" s="466" t="str">
        <f t="shared" si="29"/>
        <v/>
      </c>
      <c r="AF127" s="223"/>
      <c r="AG127" s="242"/>
      <c r="AH127" s="913" t="str">
        <f>IF(OR(AF127="_keine",AF127=""),"",VLOOKUP(AF127,'Tab org. D_N-expert'!$B:$H,3,FALSE))</f>
        <v/>
      </c>
      <c r="AI127" s="465" t="str">
        <f t="shared" si="30"/>
        <v/>
      </c>
      <c r="AJ127" s="247" t="str">
        <f t="shared" si="31"/>
        <v/>
      </c>
    </row>
    <row r="128" spans="1:36" s="145" customFormat="1" ht="15.75">
      <c r="A128" s="529" t="str">
        <f>IF('N-DBE'!A128="","",'N-DBE'!A128)</f>
        <v/>
      </c>
      <c r="B128" s="284" t="str">
        <f>IF('N-DBE'!B128="","",'N-DBE'!B128)</f>
        <v/>
      </c>
      <c r="C128" s="907" t="str">
        <f>IF('N-DBE'!C128="","",'N-DBE'!C128)</f>
        <v/>
      </c>
      <c r="D128" s="907" t="str">
        <f>IF('N-DBE'!D128="","",'N-DBE'!D128)</f>
        <v/>
      </c>
      <c r="E128" s="907" t="str">
        <f>IF('N-DBE'!E128="","",'N-DBE'!E128)</f>
        <v/>
      </c>
      <c r="F128" s="284" t="str">
        <f>IF('N-DBE'!F128="","",'N-DBE'!F128)</f>
        <v/>
      </c>
      <c r="G128" s="284" t="str">
        <f>IF('N-DBE'!G128="","",'N-DBE'!G128)</f>
        <v/>
      </c>
      <c r="H128" s="222"/>
      <c r="I128" s="242"/>
      <c r="J128" s="809" t="str">
        <f>IF(OR(H128="_keine",H128=""),"",VLOOKUP(H128,'Tab org. Kompost_N-expert'!B:H,3,FALSE))</f>
        <v/>
      </c>
      <c r="K128" s="465" t="str">
        <f t="shared" si="24"/>
        <v/>
      </c>
      <c r="L128" s="222"/>
      <c r="M128" s="242"/>
      <c r="N128" s="913" t="str">
        <f>IF(OR(L128="_keine",L128=""),"",VLOOKUP(L128,'Tab org. Kompost_N-expert'!B:H,3,FALSE))</f>
        <v/>
      </c>
      <c r="O128" s="465" t="str">
        <f t="shared" si="25"/>
        <v/>
      </c>
      <c r="P128" s="222"/>
      <c r="Q128" s="242"/>
      <c r="R128" s="913" t="str">
        <f>IF(OR(P128="_keine",P128=""),"",VLOOKUP(P128,'Tab org. Kompost_N-expert'!B:H,3,FALSE))</f>
        <v/>
      </c>
      <c r="S128" s="465" t="str">
        <f t="shared" si="26"/>
        <v/>
      </c>
      <c r="T128" s="223"/>
      <c r="U128" s="242"/>
      <c r="V128" s="913" t="str">
        <f>IF(OR(T128="_keine",T128=""),"",VLOOKUP(T128,'Tab org. D_N-expert'!$B:$H,3,FALSE))</f>
        <v/>
      </c>
      <c r="W128" s="465" t="str">
        <f t="shared" si="27"/>
        <v/>
      </c>
      <c r="X128" s="223"/>
      <c r="Y128" s="242"/>
      <c r="Z128" s="913" t="str">
        <f>IF(OR(X128="_keine",X128=""),"",VLOOKUP(X128,'Tab org. D_N-expert'!$B:$H,3,FALSE))</f>
        <v/>
      </c>
      <c r="AA128" s="465" t="str">
        <f t="shared" si="28"/>
        <v/>
      </c>
      <c r="AB128" s="223"/>
      <c r="AC128" s="242"/>
      <c r="AD128" s="913" t="str">
        <f>IF(OR(AB128="_keine",AB128=""),"",VLOOKUP(AB128,'Tab org. D_N-expert'!$B:$H,3,FALSE))</f>
        <v/>
      </c>
      <c r="AE128" s="466" t="str">
        <f t="shared" si="29"/>
        <v/>
      </c>
      <c r="AF128" s="223"/>
      <c r="AG128" s="242"/>
      <c r="AH128" s="913" t="str">
        <f>IF(OR(AF128="_keine",AF128=""),"",VLOOKUP(AF128,'Tab org. D_N-expert'!$B:$H,3,FALSE))</f>
        <v/>
      </c>
      <c r="AI128" s="465" t="str">
        <f t="shared" si="30"/>
        <v/>
      </c>
      <c r="AJ128" s="247" t="str">
        <f t="shared" si="31"/>
        <v/>
      </c>
    </row>
    <row r="129" spans="1:36" s="145" customFormat="1" ht="15.75">
      <c r="A129" s="529" t="str">
        <f>IF('N-DBE'!A129="","",'N-DBE'!A129)</f>
        <v/>
      </c>
      <c r="B129" s="284" t="str">
        <f>IF('N-DBE'!B129="","",'N-DBE'!B129)</f>
        <v/>
      </c>
      <c r="C129" s="907" t="str">
        <f>IF('N-DBE'!C129="","",'N-DBE'!C129)</f>
        <v/>
      </c>
      <c r="D129" s="907" t="str">
        <f>IF('N-DBE'!D129="","",'N-DBE'!D129)</f>
        <v/>
      </c>
      <c r="E129" s="907" t="str">
        <f>IF('N-DBE'!E129="","",'N-DBE'!E129)</f>
        <v/>
      </c>
      <c r="F129" s="284" t="str">
        <f>IF('N-DBE'!F129="","",'N-DBE'!F129)</f>
        <v/>
      </c>
      <c r="G129" s="284" t="str">
        <f>IF('N-DBE'!G129="","",'N-DBE'!G129)</f>
        <v/>
      </c>
      <c r="H129" s="222"/>
      <c r="I129" s="242"/>
      <c r="J129" s="809" t="str">
        <f>IF(OR(H129="_keine",H129=""),"",VLOOKUP(H129,'Tab org. Kompost_N-expert'!B:H,3,FALSE))</f>
        <v/>
      </c>
      <c r="K129" s="465" t="str">
        <f t="shared" si="24"/>
        <v/>
      </c>
      <c r="L129" s="222"/>
      <c r="M129" s="242"/>
      <c r="N129" s="913" t="str">
        <f>IF(OR(L129="_keine",L129=""),"",VLOOKUP(L129,'Tab org. Kompost_N-expert'!B:H,3,FALSE))</f>
        <v/>
      </c>
      <c r="O129" s="465" t="str">
        <f t="shared" si="25"/>
        <v/>
      </c>
      <c r="P129" s="222"/>
      <c r="Q129" s="242"/>
      <c r="R129" s="913" t="str">
        <f>IF(OR(P129="_keine",P129=""),"",VLOOKUP(P129,'Tab org. Kompost_N-expert'!B:H,3,FALSE))</f>
        <v/>
      </c>
      <c r="S129" s="465" t="str">
        <f t="shared" si="26"/>
        <v/>
      </c>
      <c r="T129" s="223"/>
      <c r="U129" s="242"/>
      <c r="V129" s="913" t="str">
        <f>IF(OR(T129="_keine",T129=""),"",VLOOKUP(T129,'Tab org. D_N-expert'!$B:$H,3,FALSE))</f>
        <v/>
      </c>
      <c r="W129" s="465" t="str">
        <f t="shared" si="27"/>
        <v/>
      </c>
      <c r="X129" s="223"/>
      <c r="Y129" s="242"/>
      <c r="Z129" s="913" t="str">
        <f>IF(OR(X129="_keine",X129=""),"",VLOOKUP(X129,'Tab org. D_N-expert'!$B:$H,3,FALSE))</f>
        <v/>
      </c>
      <c r="AA129" s="465" t="str">
        <f t="shared" si="28"/>
        <v/>
      </c>
      <c r="AB129" s="223"/>
      <c r="AC129" s="242"/>
      <c r="AD129" s="913" t="str">
        <f>IF(OR(AB129="_keine",AB129=""),"",VLOOKUP(AB129,'Tab org. D_N-expert'!$B:$H,3,FALSE))</f>
        <v/>
      </c>
      <c r="AE129" s="466" t="str">
        <f t="shared" si="29"/>
        <v/>
      </c>
      <c r="AF129" s="223"/>
      <c r="AG129" s="242"/>
      <c r="AH129" s="913" t="str">
        <f>IF(OR(AF129="_keine",AF129=""),"",VLOOKUP(AF129,'Tab org. D_N-expert'!$B:$H,3,FALSE))</f>
        <v/>
      </c>
      <c r="AI129" s="465" t="str">
        <f t="shared" si="30"/>
        <v/>
      </c>
      <c r="AJ129" s="247" t="str">
        <f t="shared" si="31"/>
        <v/>
      </c>
    </row>
    <row r="130" spans="1:36" s="145" customFormat="1" ht="15.75">
      <c r="A130" s="529" t="str">
        <f>IF('N-DBE'!A130="","",'N-DBE'!A130)</f>
        <v/>
      </c>
      <c r="B130" s="284" t="str">
        <f>IF('N-DBE'!B130="","",'N-DBE'!B130)</f>
        <v/>
      </c>
      <c r="C130" s="907" t="str">
        <f>IF('N-DBE'!C130="","",'N-DBE'!C130)</f>
        <v/>
      </c>
      <c r="D130" s="907" t="str">
        <f>IF('N-DBE'!D130="","",'N-DBE'!D130)</f>
        <v/>
      </c>
      <c r="E130" s="907" t="str">
        <f>IF('N-DBE'!E130="","",'N-DBE'!E130)</f>
        <v/>
      </c>
      <c r="F130" s="284" t="str">
        <f>IF('N-DBE'!F130="","",'N-DBE'!F130)</f>
        <v/>
      </c>
      <c r="G130" s="284" t="str">
        <f>IF('N-DBE'!G130="","",'N-DBE'!G130)</f>
        <v/>
      </c>
      <c r="H130" s="222"/>
      <c r="I130" s="242"/>
      <c r="J130" s="809" t="str">
        <f>IF(OR(H130="_keine",H130=""),"",VLOOKUP(H130,'Tab org. Kompost_N-expert'!B:H,3,FALSE))</f>
        <v/>
      </c>
      <c r="K130" s="465" t="str">
        <f t="shared" si="24"/>
        <v/>
      </c>
      <c r="L130" s="222"/>
      <c r="M130" s="242"/>
      <c r="N130" s="913" t="str">
        <f>IF(OR(L130="_keine",L130=""),"",VLOOKUP(L130,'Tab org. Kompost_N-expert'!B:H,3,FALSE))</f>
        <v/>
      </c>
      <c r="O130" s="465" t="str">
        <f t="shared" si="25"/>
        <v/>
      </c>
      <c r="P130" s="222"/>
      <c r="Q130" s="242"/>
      <c r="R130" s="913" t="str">
        <f>IF(OR(P130="_keine",P130=""),"",VLOOKUP(P130,'Tab org. Kompost_N-expert'!B:H,3,FALSE))</f>
        <v/>
      </c>
      <c r="S130" s="465" t="str">
        <f t="shared" si="26"/>
        <v/>
      </c>
      <c r="T130" s="223"/>
      <c r="U130" s="242"/>
      <c r="V130" s="913" t="str">
        <f>IF(OR(T130="_keine",T130=""),"",VLOOKUP(T130,'Tab org. D_N-expert'!$B:$H,3,FALSE))</f>
        <v/>
      </c>
      <c r="W130" s="465" t="str">
        <f t="shared" si="27"/>
        <v/>
      </c>
      <c r="X130" s="223"/>
      <c r="Y130" s="242"/>
      <c r="Z130" s="913" t="str">
        <f>IF(OR(X130="_keine",X130=""),"",VLOOKUP(X130,'Tab org. D_N-expert'!$B:$H,3,FALSE))</f>
        <v/>
      </c>
      <c r="AA130" s="465" t="str">
        <f t="shared" si="28"/>
        <v/>
      </c>
      <c r="AB130" s="223"/>
      <c r="AC130" s="242"/>
      <c r="AD130" s="913" t="str">
        <f>IF(OR(AB130="_keine",AB130=""),"",VLOOKUP(AB130,'Tab org. D_N-expert'!$B:$H,3,FALSE))</f>
        <v/>
      </c>
      <c r="AE130" s="466" t="str">
        <f t="shared" si="29"/>
        <v/>
      </c>
      <c r="AF130" s="223"/>
      <c r="AG130" s="242"/>
      <c r="AH130" s="913" t="str">
        <f>IF(OR(AF130="_keine",AF130=""),"",VLOOKUP(AF130,'Tab org. D_N-expert'!$B:$H,3,FALSE))</f>
        <v/>
      </c>
      <c r="AI130" s="465" t="str">
        <f t="shared" si="30"/>
        <v/>
      </c>
      <c r="AJ130" s="247" t="str">
        <f t="shared" si="31"/>
        <v/>
      </c>
    </row>
    <row r="131" spans="1:36" s="145" customFormat="1" ht="15.75">
      <c r="A131" s="529" t="str">
        <f>IF('N-DBE'!A131="","",'N-DBE'!A131)</f>
        <v/>
      </c>
      <c r="B131" s="284" t="str">
        <f>IF('N-DBE'!B131="","",'N-DBE'!B131)</f>
        <v/>
      </c>
      <c r="C131" s="907" t="str">
        <f>IF('N-DBE'!C131="","",'N-DBE'!C131)</f>
        <v/>
      </c>
      <c r="D131" s="907" t="str">
        <f>IF('N-DBE'!D131="","",'N-DBE'!D131)</f>
        <v/>
      </c>
      <c r="E131" s="907" t="str">
        <f>IF('N-DBE'!E131="","",'N-DBE'!E131)</f>
        <v/>
      </c>
      <c r="F131" s="284" t="str">
        <f>IF('N-DBE'!F131="","",'N-DBE'!F131)</f>
        <v/>
      </c>
      <c r="G131" s="284" t="str">
        <f>IF('N-DBE'!G131="","",'N-DBE'!G131)</f>
        <v/>
      </c>
      <c r="H131" s="222"/>
      <c r="I131" s="242"/>
      <c r="J131" s="809" t="str">
        <f>IF(OR(H131="_keine",H131=""),"",VLOOKUP(H131,'Tab org. Kompost_N-expert'!B:H,3,FALSE))</f>
        <v/>
      </c>
      <c r="K131" s="465" t="str">
        <f t="shared" si="24"/>
        <v/>
      </c>
      <c r="L131" s="222"/>
      <c r="M131" s="242"/>
      <c r="N131" s="913" t="str">
        <f>IF(OR(L131="_keine",L131=""),"",VLOOKUP(L131,'Tab org. Kompost_N-expert'!B:H,3,FALSE))</f>
        <v/>
      </c>
      <c r="O131" s="465" t="str">
        <f t="shared" si="25"/>
        <v/>
      </c>
      <c r="P131" s="222"/>
      <c r="Q131" s="242"/>
      <c r="R131" s="913" t="str">
        <f>IF(OR(P131="_keine",P131=""),"",VLOOKUP(P131,'Tab org. Kompost_N-expert'!B:H,3,FALSE))</f>
        <v/>
      </c>
      <c r="S131" s="465" t="str">
        <f t="shared" si="26"/>
        <v/>
      </c>
      <c r="T131" s="223"/>
      <c r="U131" s="242"/>
      <c r="V131" s="913" t="str">
        <f>IF(OR(T131="_keine",T131=""),"",VLOOKUP(T131,'Tab org. D_N-expert'!$B:$H,3,FALSE))</f>
        <v/>
      </c>
      <c r="W131" s="465" t="str">
        <f t="shared" si="27"/>
        <v/>
      </c>
      <c r="X131" s="223"/>
      <c r="Y131" s="242"/>
      <c r="Z131" s="913" t="str">
        <f>IF(OR(X131="_keine",X131=""),"",VLOOKUP(X131,'Tab org. D_N-expert'!$B:$H,3,FALSE))</f>
        <v/>
      </c>
      <c r="AA131" s="465" t="str">
        <f t="shared" si="28"/>
        <v/>
      </c>
      <c r="AB131" s="223"/>
      <c r="AC131" s="242"/>
      <c r="AD131" s="913" t="str">
        <f>IF(OR(AB131="_keine",AB131=""),"",VLOOKUP(AB131,'Tab org. D_N-expert'!$B:$H,3,FALSE))</f>
        <v/>
      </c>
      <c r="AE131" s="466" t="str">
        <f t="shared" si="29"/>
        <v/>
      </c>
      <c r="AF131" s="223"/>
      <c r="AG131" s="242"/>
      <c r="AH131" s="913" t="str">
        <f>IF(OR(AF131="_keine",AF131=""),"",VLOOKUP(AF131,'Tab org. D_N-expert'!$B:$H,3,FALSE))</f>
        <v/>
      </c>
      <c r="AI131" s="465" t="str">
        <f t="shared" si="30"/>
        <v/>
      </c>
      <c r="AJ131" s="247" t="str">
        <f t="shared" si="31"/>
        <v/>
      </c>
    </row>
    <row r="132" spans="1:36" s="145" customFormat="1" ht="15.75">
      <c r="A132" s="529" t="str">
        <f>IF('N-DBE'!A132="","",'N-DBE'!A132)</f>
        <v/>
      </c>
      <c r="B132" s="284" t="str">
        <f>IF('N-DBE'!B132="","",'N-DBE'!B132)</f>
        <v/>
      </c>
      <c r="C132" s="907" t="str">
        <f>IF('N-DBE'!C132="","",'N-DBE'!C132)</f>
        <v/>
      </c>
      <c r="D132" s="907" t="str">
        <f>IF('N-DBE'!D132="","",'N-DBE'!D132)</f>
        <v/>
      </c>
      <c r="E132" s="907" t="str">
        <f>IF('N-DBE'!E132="","",'N-DBE'!E132)</f>
        <v/>
      </c>
      <c r="F132" s="284" t="str">
        <f>IF('N-DBE'!F132="","",'N-DBE'!F132)</f>
        <v/>
      </c>
      <c r="G132" s="284" t="str">
        <f>IF('N-DBE'!G132="","",'N-DBE'!G132)</f>
        <v/>
      </c>
      <c r="H132" s="222"/>
      <c r="I132" s="242"/>
      <c r="J132" s="809" t="str">
        <f>IF(OR(H132="_keine",H132=""),"",VLOOKUP(H132,'Tab org. Kompost_N-expert'!B:H,3,FALSE))</f>
        <v/>
      </c>
      <c r="K132" s="465" t="str">
        <f t="shared" si="24"/>
        <v/>
      </c>
      <c r="L132" s="222"/>
      <c r="M132" s="242"/>
      <c r="N132" s="913" t="str">
        <f>IF(OR(L132="_keine",L132=""),"",VLOOKUP(L132,'Tab org. Kompost_N-expert'!B:H,3,FALSE))</f>
        <v/>
      </c>
      <c r="O132" s="465" t="str">
        <f t="shared" si="25"/>
        <v/>
      </c>
      <c r="P132" s="222"/>
      <c r="Q132" s="242"/>
      <c r="R132" s="913" t="str">
        <f>IF(OR(P132="_keine",P132=""),"",VLOOKUP(P132,'Tab org. Kompost_N-expert'!B:H,3,FALSE))</f>
        <v/>
      </c>
      <c r="S132" s="465" t="str">
        <f t="shared" si="26"/>
        <v/>
      </c>
      <c r="T132" s="223"/>
      <c r="U132" s="242"/>
      <c r="V132" s="913" t="str">
        <f>IF(OR(T132="_keine",T132=""),"",VLOOKUP(T132,'Tab org. D_N-expert'!$B:$H,3,FALSE))</f>
        <v/>
      </c>
      <c r="W132" s="465" t="str">
        <f t="shared" si="27"/>
        <v/>
      </c>
      <c r="X132" s="223"/>
      <c r="Y132" s="242"/>
      <c r="Z132" s="913" t="str">
        <f>IF(OR(X132="_keine",X132=""),"",VLOOKUP(X132,'Tab org. D_N-expert'!$B:$H,3,FALSE))</f>
        <v/>
      </c>
      <c r="AA132" s="465" t="str">
        <f t="shared" si="28"/>
        <v/>
      </c>
      <c r="AB132" s="223"/>
      <c r="AC132" s="242"/>
      <c r="AD132" s="913" t="str">
        <f>IF(OR(AB132="_keine",AB132=""),"",VLOOKUP(AB132,'Tab org. D_N-expert'!$B:$H,3,FALSE))</f>
        <v/>
      </c>
      <c r="AE132" s="466" t="str">
        <f t="shared" si="29"/>
        <v/>
      </c>
      <c r="AF132" s="223"/>
      <c r="AG132" s="242"/>
      <c r="AH132" s="913" t="str">
        <f>IF(OR(AF132="_keine",AF132=""),"",VLOOKUP(AF132,'Tab org. D_N-expert'!$B:$H,3,FALSE))</f>
        <v/>
      </c>
      <c r="AI132" s="465" t="str">
        <f t="shared" si="30"/>
        <v/>
      </c>
      <c r="AJ132" s="247" t="str">
        <f t="shared" si="31"/>
        <v/>
      </c>
    </row>
    <row r="133" spans="1:36" s="145" customFormat="1" ht="15.75">
      <c r="A133" s="529" t="str">
        <f>IF('N-DBE'!A133="","",'N-DBE'!A133)</f>
        <v/>
      </c>
      <c r="B133" s="284" t="str">
        <f>IF('N-DBE'!B133="","",'N-DBE'!B133)</f>
        <v/>
      </c>
      <c r="C133" s="907" t="str">
        <f>IF('N-DBE'!C133="","",'N-DBE'!C133)</f>
        <v/>
      </c>
      <c r="D133" s="907" t="str">
        <f>IF('N-DBE'!D133="","",'N-DBE'!D133)</f>
        <v/>
      </c>
      <c r="E133" s="907" t="str">
        <f>IF('N-DBE'!E133="","",'N-DBE'!E133)</f>
        <v/>
      </c>
      <c r="F133" s="284" t="str">
        <f>IF('N-DBE'!F133="","",'N-DBE'!F133)</f>
        <v/>
      </c>
      <c r="G133" s="284" t="str">
        <f>IF('N-DBE'!G133="","",'N-DBE'!G133)</f>
        <v/>
      </c>
      <c r="H133" s="222"/>
      <c r="I133" s="242"/>
      <c r="J133" s="809" t="str">
        <f>IF(OR(H133="_keine",H133=""),"",VLOOKUP(H133,'Tab org. Kompost_N-expert'!B:H,3,FALSE))</f>
        <v/>
      </c>
      <c r="K133" s="465" t="str">
        <f t="shared" si="24"/>
        <v/>
      </c>
      <c r="L133" s="222"/>
      <c r="M133" s="242"/>
      <c r="N133" s="913" t="str">
        <f>IF(OR(L133="_keine",L133=""),"",VLOOKUP(L133,'Tab org. Kompost_N-expert'!B:H,3,FALSE))</f>
        <v/>
      </c>
      <c r="O133" s="465" t="str">
        <f t="shared" si="25"/>
        <v/>
      </c>
      <c r="P133" s="222"/>
      <c r="Q133" s="242"/>
      <c r="R133" s="913" t="str">
        <f>IF(OR(P133="_keine",P133=""),"",VLOOKUP(P133,'Tab org. Kompost_N-expert'!B:H,3,FALSE))</f>
        <v/>
      </c>
      <c r="S133" s="465" t="str">
        <f t="shared" si="26"/>
        <v/>
      </c>
      <c r="T133" s="223"/>
      <c r="U133" s="242"/>
      <c r="V133" s="913" t="str">
        <f>IF(OR(T133="_keine",T133=""),"",VLOOKUP(T133,'Tab org. D_N-expert'!$B:$H,3,FALSE))</f>
        <v/>
      </c>
      <c r="W133" s="465" t="str">
        <f t="shared" si="27"/>
        <v/>
      </c>
      <c r="X133" s="223"/>
      <c r="Y133" s="242"/>
      <c r="Z133" s="913" t="str">
        <f>IF(OR(X133="_keine",X133=""),"",VLOOKUP(X133,'Tab org. D_N-expert'!$B:$H,3,FALSE))</f>
        <v/>
      </c>
      <c r="AA133" s="465" t="str">
        <f t="shared" si="28"/>
        <v/>
      </c>
      <c r="AB133" s="223"/>
      <c r="AC133" s="242"/>
      <c r="AD133" s="913" t="str">
        <f>IF(OR(AB133="_keine",AB133=""),"",VLOOKUP(AB133,'Tab org. D_N-expert'!$B:$H,3,FALSE))</f>
        <v/>
      </c>
      <c r="AE133" s="466" t="str">
        <f t="shared" si="29"/>
        <v/>
      </c>
      <c r="AF133" s="223"/>
      <c r="AG133" s="242"/>
      <c r="AH133" s="913" t="str">
        <f>IF(OR(AF133="_keine",AF133=""),"",VLOOKUP(AF133,'Tab org. D_N-expert'!$B:$H,3,FALSE))</f>
        <v/>
      </c>
      <c r="AI133" s="465" t="str">
        <f t="shared" si="30"/>
        <v/>
      </c>
      <c r="AJ133" s="247" t="str">
        <f t="shared" si="31"/>
        <v/>
      </c>
    </row>
    <row r="134" spans="1:36" s="145" customFormat="1" ht="15.75">
      <c r="A134" s="529" t="str">
        <f>IF('N-DBE'!A134="","",'N-DBE'!A134)</f>
        <v/>
      </c>
      <c r="B134" s="284" t="str">
        <f>IF('N-DBE'!B134="","",'N-DBE'!B134)</f>
        <v/>
      </c>
      <c r="C134" s="907" t="str">
        <f>IF('N-DBE'!C134="","",'N-DBE'!C134)</f>
        <v/>
      </c>
      <c r="D134" s="907" t="str">
        <f>IF('N-DBE'!D134="","",'N-DBE'!D134)</f>
        <v/>
      </c>
      <c r="E134" s="907" t="str">
        <f>IF('N-DBE'!E134="","",'N-DBE'!E134)</f>
        <v/>
      </c>
      <c r="F134" s="284" t="str">
        <f>IF('N-DBE'!F134="","",'N-DBE'!F134)</f>
        <v/>
      </c>
      <c r="G134" s="284" t="str">
        <f>IF('N-DBE'!G134="","",'N-DBE'!G134)</f>
        <v/>
      </c>
      <c r="H134" s="222"/>
      <c r="I134" s="242"/>
      <c r="J134" s="809" t="str">
        <f>IF(OR(H134="_keine",H134=""),"",VLOOKUP(H134,'Tab org. Kompost_N-expert'!B:H,3,FALSE))</f>
        <v/>
      </c>
      <c r="K134" s="465" t="str">
        <f t="shared" si="24"/>
        <v/>
      </c>
      <c r="L134" s="222"/>
      <c r="M134" s="242"/>
      <c r="N134" s="913" t="str">
        <f>IF(OR(L134="_keine",L134=""),"",VLOOKUP(L134,'Tab org. Kompost_N-expert'!B:H,3,FALSE))</f>
        <v/>
      </c>
      <c r="O134" s="465" t="str">
        <f t="shared" si="25"/>
        <v/>
      </c>
      <c r="P134" s="222"/>
      <c r="Q134" s="242"/>
      <c r="R134" s="913" t="str">
        <f>IF(OR(P134="_keine",P134=""),"",VLOOKUP(P134,'Tab org. Kompost_N-expert'!B:H,3,FALSE))</f>
        <v/>
      </c>
      <c r="S134" s="465" t="str">
        <f t="shared" si="26"/>
        <v/>
      </c>
      <c r="T134" s="223"/>
      <c r="U134" s="242"/>
      <c r="V134" s="913" t="str">
        <f>IF(OR(T134="_keine",T134=""),"",VLOOKUP(T134,'Tab org. D_N-expert'!$B:$H,3,FALSE))</f>
        <v/>
      </c>
      <c r="W134" s="465" t="str">
        <f t="shared" si="27"/>
        <v/>
      </c>
      <c r="X134" s="223"/>
      <c r="Y134" s="242"/>
      <c r="Z134" s="913" t="str">
        <f>IF(OR(X134="_keine",X134=""),"",VLOOKUP(X134,'Tab org. D_N-expert'!$B:$H,3,FALSE))</f>
        <v/>
      </c>
      <c r="AA134" s="465" t="str">
        <f t="shared" si="28"/>
        <v/>
      </c>
      <c r="AB134" s="223"/>
      <c r="AC134" s="242"/>
      <c r="AD134" s="913" t="str">
        <f>IF(OR(AB134="_keine",AB134=""),"",VLOOKUP(AB134,'Tab org. D_N-expert'!$B:$H,3,FALSE))</f>
        <v/>
      </c>
      <c r="AE134" s="466" t="str">
        <f t="shared" si="29"/>
        <v/>
      </c>
      <c r="AF134" s="223"/>
      <c r="AG134" s="242"/>
      <c r="AH134" s="913" t="str">
        <f>IF(OR(AF134="_keine",AF134=""),"",VLOOKUP(AF134,'Tab org. D_N-expert'!$B:$H,3,FALSE))</f>
        <v/>
      </c>
      <c r="AI134" s="465" t="str">
        <f t="shared" si="30"/>
        <v/>
      </c>
      <c r="AJ134" s="247" t="str">
        <f t="shared" si="31"/>
        <v/>
      </c>
    </row>
    <row r="135" spans="1:36" s="145" customFormat="1" ht="15.75">
      <c r="A135" s="529" t="str">
        <f>IF('N-DBE'!A135="","",'N-DBE'!A135)</f>
        <v/>
      </c>
      <c r="B135" s="284" t="str">
        <f>IF('N-DBE'!B135="","",'N-DBE'!B135)</f>
        <v/>
      </c>
      <c r="C135" s="907" t="str">
        <f>IF('N-DBE'!C135="","",'N-DBE'!C135)</f>
        <v/>
      </c>
      <c r="D135" s="907" t="str">
        <f>IF('N-DBE'!D135="","",'N-DBE'!D135)</f>
        <v/>
      </c>
      <c r="E135" s="907" t="str">
        <f>IF('N-DBE'!E135="","",'N-DBE'!E135)</f>
        <v/>
      </c>
      <c r="F135" s="284" t="str">
        <f>IF('N-DBE'!F135="","",'N-DBE'!F135)</f>
        <v/>
      </c>
      <c r="G135" s="284" t="str">
        <f>IF('N-DBE'!G135="","",'N-DBE'!G135)</f>
        <v/>
      </c>
      <c r="H135" s="222"/>
      <c r="I135" s="242"/>
      <c r="J135" s="809" t="str">
        <f>IF(OR(H135="_keine",H135=""),"",VLOOKUP(H135,'Tab org. Kompost_N-expert'!B:H,3,FALSE))</f>
        <v/>
      </c>
      <c r="K135" s="465" t="str">
        <f t="shared" si="24"/>
        <v/>
      </c>
      <c r="L135" s="222"/>
      <c r="M135" s="242"/>
      <c r="N135" s="913" t="str">
        <f>IF(OR(L135="_keine",L135=""),"",VLOOKUP(L135,'Tab org. Kompost_N-expert'!B:H,3,FALSE))</f>
        <v/>
      </c>
      <c r="O135" s="465" t="str">
        <f t="shared" si="25"/>
        <v/>
      </c>
      <c r="P135" s="222"/>
      <c r="Q135" s="242"/>
      <c r="R135" s="913" t="str">
        <f>IF(OR(P135="_keine",P135=""),"",VLOOKUP(P135,'Tab org. Kompost_N-expert'!B:H,3,FALSE))</f>
        <v/>
      </c>
      <c r="S135" s="465" t="str">
        <f t="shared" si="26"/>
        <v/>
      </c>
      <c r="T135" s="223"/>
      <c r="U135" s="242"/>
      <c r="V135" s="913" t="str">
        <f>IF(OR(T135="_keine",T135=""),"",VLOOKUP(T135,'Tab org. D_N-expert'!$B:$H,3,FALSE))</f>
        <v/>
      </c>
      <c r="W135" s="465" t="str">
        <f t="shared" si="27"/>
        <v/>
      </c>
      <c r="X135" s="223"/>
      <c r="Y135" s="242"/>
      <c r="Z135" s="913" t="str">
        <f>IF(OR(X135="_keine",X135=""),"",VLOOKUP(X135,'Tab org. D_N-expert'!$B:$H,3,FALSE))</f>
        <v/>
      </c>
      <c r="AA135" s="465" t="str">
        <f t="shared" si="28"/>
        <v/>
      </c>
      <c r="AB135" s="223"/>
      <c r="AC135" s="242"/>
      <c r="AD135" s="913" t="str">
        <f>IF(OR(AB135="_keine",AB135=""),"",VLOOKUP(AB135,'Tab org. D_N-expert'!$B:$H,3,FALSE))</f>
        <v/>
      </c>
      <c r="AE135" s="466" t="str">
        <f t="shared" si="29"/>
        <v/>
      </c>
      <c r="AF135" s="223"/>
      <c r="AG135" s="242"/>
      <c r="AH135" s="913" t="str">
        <f>IF(OR(AF135="_keine",AF135=""),"",VLOOKUP(AF135,'Tab org. D_N-expert'!$B:$H,3,FALSE))</f>
        <v/>
      </c>
      <c r="AI135" s="465" t="str">
        <f t="shared" si="30"/>
        <v/>
      </c>
      <c r="AJ135" s="247" t="str">
        <f t="shared" si="31"/>
        <v/>
      </c>
    </row>
    <row r="136" spans="1:36" s="145" customFormat="1" ht="15.75">
      <c r="A136" s="529" t="str">
        <f>IF('N-DBE'!A136="","",'N-DBE'!A136)</f>
        <v/>
      </c>
      <c r="B136" s="284" t="str">
        <f>IF('N-DBE'!B136="","",'N-DBE'!B136)</f>
        <v/>
      </c>
      <c r="C136" s="907" t="str">
        <f>IF('N-DBE'!C136="","",'N-DBE'!C136)</f>
        <v/>
      </c>
      <c r="D136" s="907" t="str">
        <f>IF('N-DBE'!D136="","",'N-DBE'!D136)</f>
        <v/>
      </c>
      <c r="E136" s="907" t="str">
        <f>IF('N-DBE'!E136="","",'N-DBE'!E136)</f>
        <v/>
      </c>
      <c r="F136" s="284" t="str">
        <f>IF('N-DBE'!F136="","",'N-DBE'!F136)</f>
        <v/>
      </c>
      <c r="G136" s="284" t="str">
        <f>IF('N-DBE'!G136="","",'N-DBE'!G136)</f>
        <v/>
      </c>
      <c r="H136" s="222"/>
      <c r="I136" s="242"/>
      <c r="J136" s="809" t="str">
        <f>IF(OR(H136="_keine",H136=""),"",VLOOKUP(H136,'Tab org. Kompost_N-expert'!B:H,3,FALSE))</f>
        <v/>
      </c>
      <c r="K136" s="465" t="str">
        <f t="shared" si="24"/>
        <v/>
      </c>
      <c r="L136" s="222"/>
      <c r="M136" s="242"/>
      <c r="N136" s="913" t="str">
        <f>IF(OR(L136="_keine",L136=""),"",VLOOKUP(L136,'Tab org. Kompost_N-expert'!B:H,3,FALSE))</f>
        <v/>
      </c>
      <c r="O136" s="465" t="str">
        <f t="shared" si="25"/>
        <v/>
      </c>
      <c r="P136" s="222"/>
      <c r="Q136" s="242"/>
      <c r="R136" s="913" t="str">
        <f>IF(OR(P136="_keine",P136=""),"",VLOOKUP(P136,'Tab org. Kompost_N-expert'!B:H,3,FALSE))</f>
        <v/>
      </c>
      <c r="S136" s="465" t="str">
        <f t="shared" si="26"/>
        <v/>
      </c>
      <c r="T136" s="223"/>
      <c r="U136" s="242"/>
      <c r="V136" s="913" t="str">
        <f>IF(OR(T136="_keine",T136=""),"",VLOOKUP(T136,'Tab org. D_N-expert'!$B:$H,3,FALSE))</f>
        <v/>
      </c>
      <c r="W136" s="465" t="str">
        <f t="shared" si="27"/>
        <v/>
      </c>
      <c r="X136" s="223"/>
      <c r="Y136" s="242"/>
      <c r="Z136" s="913" t="str">
        <f>IF(OR(X136="_keine",X136=""),"",VLOOKUP(X136,'Tab org. D_N-expert'!$B:$H,3,FALSE))</f>
        <v/>
      </c>
      <c r="AA136" s="465" t="str">
        <f t="shared" si="28"/>
        <v/>
      </c>
      <c r="AB136" s="223"/>
      <c r="AC136" s="242"/>
      <c r="AD136" s="913" t="str">
        <f>IF(OR(AB136="_keine",AB136=""),"",VLOOKUP(AB136,'Tab org. D_N-expert'!$B:$H,3,FALSE))</f>
        <v/>
      </c>
      <c r="AE136" s="466" t="str">
        <f t="shared" si="29"/>
        <v/>
      </c>
      <c r="AF136" s="223"/>
      <c r="AG136" s="242"/>
      <c r="AH136" s="913" t="str">
        <f>IF(OR(AF136="_keine",AF136=""),"",VLOOKUP(AF136,'Tab org. D_N-expert'!$B:$H,3,FALSE))</f>
        <v/>
      </c>
      <c r="AI136" s="465" t="str">
        <f t="shared" si="30"/>
        <v/>
      </c>
      <c r="AJ136" s="247" t="str">
        <f t="shared" si="31"/>
        <v/>
      </c>
    </row>
    <row r="137" spans="1:36" s="145" customFormat="1" ht="15.75">
      <c r="A137" s="529" t="str">
        <f>IF('N-DBE'!A137="","",'N-DBE'!A137)</f>
        <v/>
      </c>
      <c r="B137" s="284" t="str">
        <f>IF('N-DBE'!B137="","",'N-DBE'!B137)</f>
        <v/>
      </c>
      <c r="C137" s="907" t="str">
        <f>IF('N-DBE'!C137="","",'N-DBE'!C137)</f>
        <v/>
      </c>
      <c r="D137" s="907" t="str">
        <f>IF('N-DBE'!D137="","",'N-DBE'!D137)</f>
        <v/>
      </c>
      <c r="E137" s="907" t="str">
        <f>IF('N-DBE'!E137="","",'N-DBE'!E137)</f>
        <v/>
      </c>
      <c r="F137" s="284" t="str">
        <f>IF('N-DBE'!F137="","",'N-DBE'!F137)</f>
        <v/>
      </c>
      <c r="G137" s="284" t="str">
        <f>IF('N-DBE'!G137="","",'N-DBE'!G137)</f>
        <v/>
      </c>
      <c r="H137" s="222"/>
      <c r="I137" s="242"/>
      <c r="J137" s="809" t="str">
        <f>IF(OR(H137="_keine",H137=""),"",VLOOKUP(H137,'Tab org. Kompost_N-expert'!B:H,3,FALSE))</f>
        <v/>
      </c>
      <c r="K137" s="465" t="str">
        <f t="shared" si="24"/>
        <v/>
      </c>
      <c r="L137" s="222"/>
      <c r="M137" s="242"/>
      <c r="N137" s="913" t="str">
        <f>IF(OR(L137="_keine",L137=""),"",VLOOKUP(L137,'Tab org. Kompost_N-expert'!B:H,3,FALSE))</f>
        <v/>
      </c>
      <c r="O137" s="465" t="str">
        <f t="shared" si="25"/>
        <v/>
      </c>
      <c r="P137" s="222"/>
      <c r="Q137" s="242"/>
      <c r="R137" s="913" t="str">
        <f>IF(OR(P137="_keine",P137=""),"",VLOOKUP(P137,'Tab org. Kompost_N-expert'!B:H,3,FALSE))</f>
        <v/>
      </c>
      <c r="S137" s="465" t="str">
        <f t="shared" si="26"/>
        <v/>
      </c>
      <c r="T137" s="223"/>
      <c r="U137" s="242"/>
      <c r="V137" s="913" t="str">
        <f>IF(OR(T137="_keine",T137=""),"",VLOOKUP(T137,'Tab org. D_N-expert'!$B:$H,3,FALSE))</f>
        <v/>
      </c>
      <c r="W137" s="465" t="str">
        <f t="shared" si="27"/>
        <v/>
      </c>
      <c r="X137" s="223"/>
      <c r="Y137" s="242"/>
      <c r="Z137" s="913" t="str">
        <f>IF(OR(X137="_keine",X137=""),"",VLOOKUP(X137,'Tab org. D_N-expert'!$B:$H,3,FALSE))</f>
        <v/>
      </c>
      <c r="AA137" s="465" t="str">
        <f t="shared" si="28"/>
        <v/>
      </c>
      <c r="AB137" s="223"/>
      <c r="AC137" s="242"/>
      <c r="AD137" s="913" t="str">
        <f>IF(OR(AB137="_keine",AB137=""),"",VLOOKUP(AB137,'Tab org. D_N-expert'!$B:$H,3,FALSE))</f>
        <v/>
      </c>
      <c r="AE137" s="466" t="str">
        <f t="shared" si="29"/>
        <v/>
      </c>
      <c r="AF137" s="223"/>
      <c r="AG137" s="242"/>
      <c r="AH137" s="913" t="str">
        <f>IF(OR(AF137="_keine",AF137=""),"",VLOOKUP(AF137,'Tab org. D_N-expert'!$B:$H,3,FALSE))</f>
        <v/>
      </c>
      <c r="AI137" s="465" t="str">
        <f t="shared" si="30"/>
        <v/>
      </c>
      <c r="AJ137" s="247" t="str">
        <f t="shared" si="31"/>
        <v/>
      </c>
    </row>
    <row r="138" spans="1:36" s="145" customFormat="1" ht="15.75">
      <c r="A138" s="529" t="str">
        <f>IF('N-DBE'!A138="","",'N-DBE'!A138)</f>
        <v/>
      </c>
      <c r="B138" s="284" t="str">
        <f>IF('N-DBE'!B138="","",'N-DBE'!B138)</f>
        <v/>
      </c>
      <c r="C138" s="907" t="str">
        <f>IF('N-DBE'!C138="","",'N-DBE'!C138)</f>
        <v/>
      </c>
      <c r="D138" s="907" t="str">
        <f>IF('N-DBE'!D138="","",'N-DBE'!D138)</f>
        <v/>
      </c>
      <c r="E138" s="907" t="str">
        <f>IF('N-DBE'!E138="","",'N-DBE'!E138)</f>
        <v/>
      </c>
      <c r="F138" s="284" t="str">
        <f>IF('N-DBE'!F138="","",'N-DBE'!F138)</f>
        <v/>
      </c>
      <c r="G138" s="284" t="str">
        <f>IF('N-DBE'!G138="","",'N-DBE'!G138)</f>
        <v/>
      </c>
      <c r="H138" s="222"/>
      <c r="I138" s="242"/>
      <c r="J138" s="809" t="str">
        <f>IF(OR(H138="_keine",H138=""),"",VLOOKUP(H138,'Tab org. Kompost_N-expert'!B:H,3,FALSE))</f>
        <v/>
      </c>
      <c r="K138" s="465" t="str">
        <f t="shared" si="24"/>
        <v/>
      </c>
      <c r="L138" s="222"/>
      <c r="M138" s="242"/>
      <c r="N138" s="913" t="str">
        <f>IF(OR(L138="_keine",L138=""),"",VLOOKUP(L138,'Tab org. Kompost_N-expert'!B:H,3,FALSE))</f>
        <v/>
      </c>
      <c r="O138" s="465" t="str">
        <f t="shared" si="25"/>
        <v/>
      </c>
      <c r="P138" s="222"/>
      <c r="Q138" s="242"/>
      <c r="R138" s="913" t="str">
        <f>IF(OR(P138="_keine",P138=""),"",VLOOKUP(P138,'Tab org. Kompost_N-expert'!B:H,3,FALSE))</f>
        <v/>
      </c>
      <c r="S138" s="465" t="str">
        <f t="shared" si="26"/>
        <v/>
      </c>
      <c r="T138" s="223"/>
      <c r="U138" s="242"/>
      <c r="V138" s="913" t="str">
        <f>IF(OR(T138="_keine",T138=""),"",VLOOKUP(T138,'Tab org. D_N-expert'!$B:$H,3,FALSE))</f>
        <v/>
      </c>
      <c r="W138" s="465" t="str">
        <f t="shared" si="27"/>
        <v/>
      </c>
      <c r="X138" s="223"/>
      <c r="Y138" s="242"/>
      <c r="Z138" s="913" t="str">
        <f>IF(OR(X138="_keine",X138=""),"",VLOOKUP(X138,'Tab org. D_N-expert'!$B:$H,3,FALSE))</f>
        <v/>
      </c>
      <c r="AA138" s="465" t="str">
        <f t="shared" si="28"/>
        <v/>
      </c>
      <c r="AB138" s="223"/>
      <c r="AC138" s="242"/>
      <c r="AD138" s="913" t="str">
        <f>IF(OR(AB138="_keine",AB138=""),"",VLOOKUP(AB138,'Tab org. D_N-expert'!$B:$H,3,FALSE))</f>
        <v/>
      </c>
      <c r="AE138" s="466" t="str">
        <f t="shared" si="29"/>
        <v/>
      </c>
      <c r="AF138" s="223"/>
      <c r="AG138" s="242"/>
      <c r="AH138" s="913" t="str">
        <f>IF(OR(AF138="_keine",AF138=""),"",VLOOKUP(AF138,'Tab org. D_N-expert'!$B:$H,3,FALSE))</f>
        <v/>
      </c>
      <c r="AI138" s="465" t="str">
        <f t="shared" si="30"/>
        <v/>
      </c>
      <c r="AJ138" s="247" t="str">
        <f t="shared" si="31"/>
        <v/>
      </c>
    </row>
    <row r="139" spans="1:36" s="145" customFormat="1" ht="15.75">
      <c r="A139" s="529" t="str">
        <f>IF('N-DBE'!A139="","",'N-DBE'!A139)</f>
        <v/>
      </c>
      <c r="B139" s="284" t="str">
        <f>IF('N-DBE'!B139="","",'N-DBE'!B139)</f>
        <v/>
      </c>
      <c r="C139" s="907" t="str">
        <f>IF('N-DBE'!C139="","",'N-DBE'!C139)</f>
        <v/>
      </c>
      <c r="D139" s="907" t="str">
        <f>IF('N-DBE'!D139="","",'N-DBE'!D139)</f>
        <v/>
      </c>
      <c r="E139" s="907" t="str">
        <f>IF('N-DBE'!E139="","",'N-DBE'!E139)</f>
        <v/>
      </c>
      <c r="F139" s="284" t="str">
        <f>IF('N-DBE'!F139="","",'N-DBE'!F139)</f>
        <v/>
      </c>
      <c r="G139" s="284" t="str">
        <f>IF('N-DBE'!G139="","",'N-DBE'!G139)</f>
        <v/>
      </c>
      <c r="H139" s="222"/>
      <c r="I139" s="242"/>
      <c r="J139" s="809" t="str">
        <f>IF(OR(H139="_keine",H139=""),"",VLOOKUP(H139,'Tab org. Kompost_N-expert'!B:H,3,FALSE))</f>
        <v/>
      </c>
      <c r="K139" s="465" t="str">
        <f t="shared" si="24"/>
        <v/>
      </c>
      <c r="L139" s="222"/>
      <c r="M139" s="242"/>
      <c r="N139" s="913" t="str">
        <f>IF(OR(L139="_keine",L139=""),"",VLOOKUP(L139,'Tab org. Kompost_N-expert'!B:H,3,FALSE))</f>
        <v/>
      </c>
      <c r="O139" s="465" t="str">
        <f t="shared" si="25"/>
        <v/>
      </c>
      <c r="P139" s="222"/>
      <c r="Q139" s="242"/>
      <c r="R139" s="913" t="str">
        <f>IF(OR(P139="_keine",P139=""),"",VLOOKUP(P139,'Tab org. Kompost_N-expert'!B:H,3,FALSE))</f>
        <v/>
      </c>
      <c r="S139" s="465" t="str">
        <f t="shared" si="26"/>
        <v/>
      </c>
      <c r="T139" s="223"/>
      <c r="U139" s="242"/>
      <c r="V139" s="913" t="str">
        <f>IF(OR(T139="_keine",T139=""),"",VLOOKUP(T139,'Tab org. D_N-expert'!$B:$H,3,FALSE))</f>
        <v/>
      </c>
      <c r="W139" s="465" t="str">
        <f t="shared" si="27"/>
        <v/>
      </c>
      <c r="X139" s="223"/>
      <c r="Y139" s="242"/>
      <c r="Z139" s="913" t="str">
        <f>IF(OR(X139="_keine",X139=""),"",VLOOKUP(X139,'Tab org. D_N-expert'!$B:$H,3,FALSE))</f>
        <v/>
      </c>
      <c r="AA139" s="465" t="str">
        <f t="shared" si="28"/>
        <v/>
      </c>
      <c r="AB139" s="223"/>
      <c r="AC139" s="242"/>
      <c r="AD139" s="913" t="str">
        <f>IF(OR(AB139="_keine",AB139=""),"",VLOOKUP(AB139,'Tab org. D_N-expert'!$B:$H,3,FALSE))</f>
        <v/>
      </c>
      <c r="AE139" s="466" t="str">
        <f t="shared" si="29"/>
        <v/>
      </c>
      <c r="AF139" s="223"/>
      <c r="AG139" s="242"/>
      <c r="AH139" s="913" t="str">
        <f>IF(OR(AF139="_keine",AF139=""),"",VLOOKUP(AF139,'Tab org. D_N-expert'!$B:$H,3,FALSE))</f>
        <v/>
      </c>
      <c r="AI139" s="465" t="str">
        <f t="shared" si="30"/>
        <v/>
      </c>
      <c r="AJ139" s="247" t="str">
        <f t="shared" si="31"/>
        <v/>
      </c>
    </row>
    <row r="140" spans="1:36" s="145" customFormat="1" ht="15.75">
      <c r="A140" s="529" t="str">
        <f>IF('N-DBE'!A140="","",'N-DBE'!A140)</f>
        <v/>
      </c>
      <c r="B140" s="284" t="str">
        <f>IF('N-DBE'!B140="","",'N-DBE'!B140)</f>
        <v/>
      </c>
      <c r="C140" s="907" t="str">
        <f>IF('N-DBE'!C140="","",'N-DBE'!C140)</f>
        <v/>
      </c>
      <c r="D140" s="907" t="str">
        <f>IF('N-DBE'!D140="","",'N-DBE'!D140)</f>
        <v/>
      </c>
      <c r="E140" s="907" t="str">
        <f>IF('N-DBE'!E140="","",'N-DBE'!E140)</f>
        <v/>
      </c>
      <c r="F140" s="284" t="str">
        <f>IF('N-DBE'!F140="","",'N-DBE'!F140)</f>
        <v/>
      </c>
      <c r="G140" s="284" t="str">
        <f>IF('N-DBE'!G140="","",'N-DBE'!G140)</f>
        <v/>
      </c>
      <c r="H140" s="222"/>
      <c r="I140" s="242"/>
      <c r="J140" s="809" t="str">
        <f>IF(OR(H140="_keine",H140=""),"",VLOOKUP(H140,'Tab org. Kompost_N-expert'!B:H,3,FALSE))</f>
        <v/>
      </c>
      <c r="K140" s="465" t="str">
        <f t="shared" si="24"/>
        <v/>
      </c>
      <c r="L140" s="222"/>
      <c r="M140" s="242"/>
      <c r="N140" s="913" t="str">
        <f>IF(OR(L140="_keine",L140=""),"",VLOOKUP(L140,'Tab org. Kompost_N-expert'!B:H,3,FALSE))</f>
        <v/>
      </c>
      <c r="O140" s="465" t="str">
        <f t="shared" si="25"/>
        <v/>
      </c>
      <c r="P140" s="222"/>
      <c r="Q140" s="242"/>
      <c r="R140" s="913" t="str">
        <f>IF(OR(P140="_keine",P140=""),"",VLOOKUP(P140,'Tab org. Kompost_N-expert'!B:H,3,FALSE))</f>
        <v/>
      </c>
      <c r="S140" s="465" t="str">
        <f t="shared" si="26"/>
        <v/>
      </c>
      <c r="T140" s="223"/>
      <c r="U140" s="242"/>
      <c r="V140" s="913" t="str">
        <f>IF(OR(T140="_keine",T140=""),"",VLOOKUP(T140,'Tab org. D_N-expert'!$B:$H,3,FALSE))</f>
        <v/>
      </c>
      <c r="W140" s="465" t="str">
        <f t="shared" si="27"/>
        <v/>
      </c>
      <c r="X140" s="223"/>
      <c r="Y140" s="242"/>
      <c r="Z140" s="913" t="str">
        <f>IF(OR(X140="_keine",X140=""),"",VLOOKUP(X140,'Tab org. D_N-expert'!$B:$H,3,FALSE))</f>
        <v/>
      </c>
      <c r="AA140" s="465" t="str">
        <f t="shared" si="28"/>
        <v/>
      </c>
      <c r="AB140" s="223"/>
      <c r="AC140" s="242"/>
      <c r="AD140" s="913" t="str">
        <f>IF(OR(AB140="_keine",AB140=""),"",VLOOKUP(AB140,'Tab org. D_N-expert'!$B:$H,3,FALSE))</f>
        <v/>
      </c>
      <c r="AE140" s="466" t="str">
        <f t="shared" si="29"/>
        <v/>
      </c>
      <c r="AF140" s="223"/>
      <c r="AG140" s="242"/>
      <c r="AH140" s="913" t="str">
        <f>IF(OR(AF140="_keine",AF140=""),"",VLOOKUP(AF140,'Tab org. D_N-expert'!$B:$H,3,FALSE))</f>
        <v/>
      </c>
      <c r="AI140" s="465" t="str">
        <f t="shared" si="30"/>
        <v/>
      </c>
      <c r="AJ140" s="247" t="str">
        <f t="shared" si="31"/>
        <v/>
      </c>
    </row>
    <row r="141" spans="1:36" s="145" customFormat="1" ht="15.75">
      <c r="A141" s="529" t="str">
        <f>IF('N-DBE'!A141="","",'N-DBE'!A141)</f>
        <v/>
      </c>
      <c r="B141" s="284" t="str">
        <f>IF('N-DBE'!B141="","",'N-DBE'!B141)</f>
        <v/>
      </c>
      <c r="C141" s="907" t="str">
        <f>IF('N-DBE'!C141="","",'N-DBE'!C141)</f>
        <v/>
      </c>
      <c r="D141" s="907" t="str">
        <f>IF('N-DBE'!D141="","",'N-DBE'!D141)</f>
        <v/>
      </c>
      <c r="E141" s="907" t="str">
        <f>IF('N-DBE'!E141="","",'N-DBE'!E141)</f>
        <v/>
      </c>
      <c r="F141" s="284" t="str">
        <f>IF('N-DBE'!F141="","",'N-DBE'!F141)</f>
        <v/>
      </c>
      <c r="G141" s="284" t="str">
        <f>IF('N-DBE'!G141="","",'N-DBE'!G141)</f>
        <v/>
      </c>
      <c r="H141" s="222"/>
      <c r="I141" s="242"/>
      <c r="J141" s="809" t="str">
        <f>IF(OR(H141="_keine",H141=""),"",VLOOKUP(H141,'Tab org. Kompost_N-expert'!B:H,3,FALSE))</f>
        <v/>
      </c>
      <c r="K141" s="465" t="str">
        <f t="shared" si="24"/>
        <v/>
      </c>
      <c r="L141" s="222"/>
      <c r="M141" s="242"/>
      <c r="N141" s="913" t="str">
        <f>IF(OR(L141="_keine",L141=""),"",VLOOKUP(L141,'Tab org. Kompost_N-expert'!B:H,3,FALSE))</f>
        <v/>
      </c>
      <c r="O141" s="465" t="str">
        <f t="shared" si="25"/>
        <v/>
      </c>
      <c r="P141" s="222"/>
      <c r="Q141" s="242"/>
      <c r="R141" s="913" t="str">
        <f>IF(OR(P141="_keine",P141=""),"",VLOOKUP(P141,'Tab org. Kompost_N-expert'!B:H,3,FALSE))</f>
        <v/>
      </c>
      <c r="S141" s="465" t="str">
        <f t="shared" si="26"/>
        <v/>
      </c>
      <c r="T141" s="223"/>
      <c r="U141" s="242"/>
      <c r="V141" s="913" t="str">
        <f>IF(OR(T141="_keine",T141=""),"",VLOOKUP(T141,'Tab org. D_N-expert'!$B:$H,3,FALSE))</f>
        <v/>
      </c>
      <c r="W141" s="465" t="str">
        <f t="shared" si="27"/>
        <v/>
      </c>
      <c r="X141" s="223"/>
      <c r="Y141" s="242"/>
      <c r="Z141" s="913" t="str">
        <f>IF(OR(X141="_keine",X141=""),"",VLOOKUP(X141,'Tab org. D_N-expert'!$B:$H,3,FALSE))</f>
        <v/>
      </c>
      <c r="AA141" s="465" t="str">
        <f t="shared" si="28"/>
        <v/>
      </c>
      <c r="AB141" s="223"/>
      <c r="AC141" s="242"/>
      <c r="AD141" s="913" t="str">
        <f>IF(OR(AB141="_keine",AB141=""),"",VLOOKUP(AB141,'Tab org. D_N-expert'!$B:$H,3,FALSE))</f>
        <v/>
      </c>
      <c r="AE141" s="466" t="str">
        <f t="shared" si="29"/>
        <v/>
      </c>
      <c r="AF141" s="223"/>
      <c r="AG141" s="242"/>
      <c r="AH141" s="913" t="str">
        <f>IF(OR(AF141="_keine",AF141=""),"",VLOOKUP(AF141,'Tab org. D_N-expert'!$B:$H,3,FALSE))</f>
        <v/>
      </c>
      <c r="AI141" s="465" t="str">
        <f t="shared" si="30"/>
        <v/>
      </c>
      <c r="AJ141" s="247" t="str">
        <f t="shared" si="31"/>
        <v/>
      </c>
    </row>
    <row r="142" spans="1:36" s="145" customFormat="1" ht="15.75">
      <c r="A142" s="529" t="str">
        <f>IF('N-DBE'!A142="","",'N-DBE'!A142)</f>
        <v/>
      </c>
      <c r="B142" s="284" t="str">
        <f>IF('N-DBE'!B142="","",'N-DBE'!B142)</f>
        <v/>
      </c>
      <c r="C142" s="907" t="str">
        <f>IF('N-DBE'!C142="","",'N-DBE'!C142)</f>
        <v/>
      </c>
      <c r="D142" s="907" t="str">
        <f>IF('N-DBE'!D142="","",'N-DBE'!D142)</f>
        <v/>
      </c>
      <c r="E142" s="907" t="str">
        <f>IF('N-DBE'!E142="","",'N-DBE'!E142)</f>
        <v/>
      </c>
      <c r="F142" s="284" t="str">
        <f>IF('N-DBE'!F142="","",'N-DBE'!F142)</f>
        <v/>
      </c>
      <c r="G142" s="284" t="str">
        <f>IF('N-DBE'!G142="","",'N-DBE'!G142)</f>
        <v/>
      </c>
      <c r="H142" s="222"/>
      <c r="I142" s="242"/>
      <c r="J142" s="809" t="str">
        <f>IF(OR(H142="_keine",H142=""),"",VLOOKUP(H142,'Tab org. Kompost_N-expert'!B:H,3,FALSE))</f>
        <v/>
      </c>
      <c r="K142" s="465" t="str">
        <f t="shared" si="24"/>
        <v/>
      </c>
      <c r="L142" s="222"/>
      <c r="M142" s="242"/>
      <c r="N142" s="913" t="str">
        <f>IF(OR(L142="_keine",L142=""),"",VLOOKUP(L142,'Tab org. Kompost_N-expert'!B:H,3,FALSE))</f>
        <v/>
      </c>
      <c r="O142" s="465" t="str">
        <f t="shared" si="25"/>
        <v/>
      </c>
      <c r="P142" s="222"/>
      <c r="Q142" s="242"/>
      <c r="R142" s="913" t="str">
        <f>IF(OR(P142="_keine",P142=""),"",VLOOKUP(P142,'Tab org. Kompost_N-expert'!B:H,3,FALSE))</f>
        <v/>
      </c>
      <c r="S142" s="465" t="str">
        <f t="shared" si="26"/>
        <v/>
      </c>
      <c r="T142" s="223"/>
      <c r="U142" s="242"/>
      <c r="V142" s="913" t="str">
        <f>IF(OR(T142="_keine",T142=""),"",VLOOKUP(T142,'Tab org. D_N-expert'!$B:$H,3,FALSE))</f>
        <v/>
      </c>
      <c r="W142" s="465" t="str">
        <f t="shared" si="27"/>
        <v/>
      </c>
      <c r="X142" s="223"/>
      <c r="Y142" s="242"/>
      <c r="Z142" s="913" t="str">
        <f>IF(OR(X142="_keine",X142=""),"",VLOOKUP(X142,'Tab org. D_N-expert'!$B:$H,3,FALSE))</f>
        <v/>
      </c>
      <c r="AA142" s="465" t="str">
        <f t="shared" si="28"/>
        <v/>
      </c>
      <c r="AB142" s="223"/>
      <c r="AC142" s="242"/>
      <c r="AD142" s="913" t="str">
        <f>IF(OR(AB142="_keine",AB142=""),"",VLOOKUP(AB142,'Tab org. D_N-expert'!$B:$H,3,FALSE))</f>
        <v/>
      </c>
      <c r="AE142" s="466" t="str">
        <f t="shared" si="29"/>
        <v/>
      </c>
      <c r="AF142" s="223"/>
      <c r="AG142" s="242"/>
      <c r="AH142" s="913" t="str">
        <f>IF(OR(AF142="_keine",AF142=""),"",VLOOKUP(AF142,'Tab org. D_N-expert'!$B:$H,3,FALSE))</f>
        <v/>
      </c>
      <c r="AI142" s="465" t="str">
        <f t="shared" si="30"/>
        <v/>
      </c>
      <c r="AJ142" s="247" t="str">
        <f t="shared" si="31"/>
        <v/>
      </c>
    </row>
    <row r="143" spans="1:36" s="145" customFormat="1" ht="15.75">
      <c r="A143" s="529" t="str">
        <f>IF('N-DBE'!A143="","",'N-DBE'!A143)</f>
        <v/>
      </c>
      <c r="B143" s="284" t="str">
        <f>IF('N-DBE'!B143="","",'N-DBE'!B143)</f>
        <v/>
      </c>
      <c r="C143" s="907" t="str">
        <f>IF('N-DBE'!C143="","",'N-DBE'!C143)</f>
        <v/>
      </c>
      <c r="D143" s="907" t="str">
        <f>IF('N-DBE'!D143="","",'N-DBE'!D143)</f>
        <v/>
      </c>
      <c r="E143" s="907" t="str">
        <f>IF('N-DBE'!E143="","",'N-DBE'!E143)</f>
        <v/>
      </c>
      <c r="F143" s="284" t="str">
        <f>IF('N-DBE'!F143="","",'N-DBE'!F143)</f>
        <v/>
      </c>
      <c r="G143" s="284" t="str">
        <f>IF('N-DBE'!G143="","",'N-DBE'!G143)</f>
        <v/>
      </c>
      <c r="H143" s="222"/>
      <c r="I143" s="242"/>
      <c r="J143" s="809" t="str">
        <f>IF(OR(H143="_keine",H143=""),"",VLOOKUP(H143,'Tab org. Kompost_N-expert'!B:H,3,FALSE))</f>
        <v/>
      </c>
      <c r="K143" s="465" t="str">
        <f t="shared" si="24"/>
        <v/>
      </c>
      <c r="L143" s="222"/>
      <c r="M143" s="242"/>
      <c r="N143" s="913" t="str">
        <f>IF(OR(L143="_keine",L143=""),"",VLOOKUP(L143,'Tab org. Kompost_N-expert'!B:H,3,FALSE))</f>
        <v/>
      </c>
      <c r="O143" s="465" t="str">
        <f t="shared" si="25"/>
        <v/>
      </c>
      <c r="P143" s="222"/>
      <c r="Q143" s="242"/>
      <c r="R143" s="913" t="str">
        <f>IF(OR(P143="_keine",P143=""),"",VLOOKUP(P143,'Tab org. Kompost_N-expert'!B:H,3,FALSE))</f>
        <v/>
      </c>
      <c r="S143" s="465" t="str">
        <f t="shared" si="26"/>
        <v/>
      </c>
      <c r="T143" s="223"/>
      <c r="U143" s="242"/>
      <c r="V143" s="913" t="str">
        <f>IF(OR(T143="_keine",T143=""),"",VLOOKUP(T143,'Tab org. D_N-expert'!$B:$H,3,FALSE))</f>
        <v/>
      </c>
      <c r="W143" s="465" t="str">
        <f t="shared" si="27"/>
        <v/>
      </c>
      <c r="X143" s="223"/>
      <c r="Y143" s="242"/>
      <c r="Z143" s="913" t="str">
        <f>IF(OR(X143="_keine",X143=""),"",VLOOKUP(X143,'Tab org. D_N-expert'!$B:$H,3,FALSE))</f>
        <v/>
      </c>
      <c r="AA143" s="465" t="str">
        <f t="shared" si="28"/>
        <v/>
      </c>
      <c r="AB143" s="223"/>
      <c r="AC143" s="242"/>
      <c r="AD143" s="913" t="str">
        <f>IF(OR(AB143="_keine",AB143=""),"",VLOOKUP(AB143,'Tab org. D_N-expert'!$B:$H,3,FALSE))</f>
        <v/>
      </c>
      <c r="AE143" s="466" t="str">
        <f t="shared" si="29"/>
        <v/>
      </c>
      <c r="AF143" s="223"/>
      <c r="AG143" s="242"/>
      <c r="AH143" s="913" t="str">
        <f>IF(OR(AF143="_keine",AF143=""),"",VLOOKUP(AF143,'Tab org. D_N-expert'!$B:$H,3,FALSE))</f>
        <v/>
      </c>
      <c r="AI143" s="465" t="str">
        <f t="shared" si="30"/>
        <v/>
      </c>
      <c r="AJ143" s="247" t="str">
        <f t="shared" si="31"/>
        <v/>
      </c>
    </row>
    <row r="144" spans="1:36" s="145" customFormat="1" ht="15.75">
      <c r="A144" s="529" t="str">
        <f>IF('N-DBE'!A144="","",'N-DBE'!A144)</f>
        <v/>
      </c>
      <c r="B144" s="284" t="str">
        <f>IF('N-DBE'!B144="","",'N-DBE'!B144)</f>
        <v/>
      </c>
      <c r="C144" s="907" t="str">
        <f>IF('N-DBE'!C144="","",'N-DBE'!C144)</f>
        <v/>
      </c>
      <c r="D144" s="907" t="str">
        <f>IF('N-DBE'!D144="","",'N-DBE'!D144)</f>
        <v/>
      </c>
      <c r="E144" s="907" t="str">
        <f>IF('N-DBE'!E144="","",'N-DBE'!E144)</f>
        <v/>
      </c>
      <c r="F144" s="284" t="str">
        <f>IF('N-DBE'!F144="","",'N-DBE'!F144)</f>
        <v/>
      </c>
      <c r="G144" s="284" t="str">
        <f>IF('N-DBE'!G144="","",'N-DBE'!G144)</f>
        <v/>
      </c>
      <c r="H144" s="222"/>
      <c r="I144" s="242"/>
      <c r="J144" s="809" t="str">
        <f>IF(OR(H144="_keine",H144=""),"",VLOOKUP(H144,'Tab org. Kompost_N-expert'!B:H,3,FALSE))</f>
        <v/>
      </c>
      <c r="K144" s="465" t="str">
        <f t="shared" si="24"/>
        <v/>
      </c>
      <c r="L144" s="222"/>
      <c r="M144" s="242"/>
      <c r="N144" s="913" t="str">
        <f>IF(OR(L144="_keine",L144=""),"",VLOOKUP(L144,'Tab org. Kompost_N-expert'!B:H,3,FALSE))</f>
        <v/>
      </c>
      <c r="O144" s="465" t="str">
        <f t="shared" si="25"/>
        <v/>
      </c>
      <c r="P144" s="222"/>
      <c r="Q144" s="242"/>
      <c r="R144" s="913" t="str">
        <f>IF(OR(P144="_keine",P144=""),"",VLOOKUP(P144,'Tab org. Kompost_N-expert'!B:H,3,FALSE))</f>
        <v/>
      </c>
      <c r="S144" s="465" t="str">
        <f t="shared" si="26"/>
        <v/>
      </c>
      <c r="T144" s="223"/>
      <c r="U144" s="242"/>
      <c r="V144" s="913" t="str">
        <f>IF(OR(T144="_keine",T144=""),"",VLOOKUP(T144,'Tab org. D_N-expert'!$B:$H,3,FALSE))</f>
        <v/>
      </c>
      <c r="W144" s="465" t="str">
        <f t="shared" si="27"/>
        <v/>
      </c>
      <c r="X144" s="223"/>
      <c r="Y144" s="242"/>
      <c r="Z144" s="913" t="str">
        <f>IF(OR(X144="_keine",X144=""),"",VLOOKUP(X144,'Tab org. D_N-expert'!$B:$H,3,FALSE))</f>
        <v/>
      </c>
      <c r="AA144" s="465" t="str">
        <f t="shared" si="28"/>
        <v/>
      </c>
      <c r="AB144" s="223"/>
      <c r="AC144" s="242"/>
      <c r="AD144" s="913" t="str">
        <f>IF(OR(AB144="_keine",AB144=""),"",VLOOKUP(AB144,'Tab org. D_N-expert'!$B:$H,3,FALSE))</f>
        <v/>
      </c>
      <c r="AE144" s="466" t="str">
        <f t="shared" si="29"/>
        <v/>
      </c>
      <c r="AF144" s="223"/>
      <c r="AG144" s="242"/>
      <c r="AH144" s="913" t="str">
        <f>IF(OR(AF144="_keine",AF144=""),"",VLOOKUP(AF144,'Tab org. D_N-expert'!$B:$H,3,FALSE))</f>
        <v/>
      </c>
      <c r="AI144" s="465" t="str">
        <f t="shared" si="30"/>
        <v/>
      </c>
      <c r="AJ144" s="247" t="str">
        <f t="shared" si="31"/>
        <v/>
      </c>
    </row>
    <row r="145" spans="1:36" s="145" customFormat="1" ht="15.75">
      <c r="A145" s="529" t="str">
        <f>IF('N-DBE'!A145="","",'N-DBE'!A145)</f>
        <v/>
      </c>
      <c r="B145" s="284" t="str">
        <f>IF('N-DBE'!B145="","",'N-DBE'!B145)</f>
        <v/>
      </c>
      <c r="C145" s="907" t="str">
        <f>IF('N-DBE'!C145="","",'N-DBE'!C145)</f>
        <v/>
      </c>
      <c r="D145" s="907" t="str">
        <f>IF('N-DBE'!D145="","",'N-DBE'!D145)</f>
        <v/>
      </c>
      <c r="E145" s="907" t="str">
        <f>IF('N-DBE'!E145="","",'N-DBE'!E145)</f>
        <v/>
      </c>
      <c r="F145" s="284" t="str">
        <f>IF('N-DBE'!F145="","",'N-DBE'!F145)</f>
        <v/>
      </c>
      <c r="G145" s="284" t="str">
        <f>IF('N-DBE'!G145="","",'N-DBE'!G145)</f>
        <v/>
      </c>
      <c r="H145" s="222"/>
      <c r="I145" s="242"/>
      <c r="J145" s="809" t="str">
        <f>IF(OR(H145="_keine",H145=""),"",VLOOKUP(H145,'Tab org. Kompost_N-expert'!B:H,3,FALSE))</f>
        <v/>
      </c>
      <c r="K145" s="465" t="str">
        <f t="shared" si="24"/>
        <v/>
      </c>
      <c r="L145" s="222"/>
      <c r="M145" s="242"/>
      <c r="N145" s="913" t="str">
        <f>IF(OR(L145="_keine",L145=""),"",VLOOKUP(L145,'Tab org. Kompost_N-expert'!B:H,3,FALSE))</f>
        <v/>
      </c>
      <c r="O145" s="465" t="str">
        <f t="shared" si="25"/>
        <v/>
      </c>
      <c r="P145" s="222"/>
      <c r="Q145" s="242"/>
      <c r="R145" s="913" t="str">
        <f>IF(OR(P145="_keine",P145=""),"",VLOOKUP(P145,'Tab org. Kompost_N-expert'!B:H,3,FALSE))</f>
        <v/>
      </c>
      <c r="S145" s="465" t="str">
        <f t="shared" si="26"/>
        <v/>
      </c>
      <c r="T145" s="223"/>
      <c r="U145" s="242"/>
      <c r="V145" s="913" t="str">
        <f>IF(OR(T145="_keine",T145=""),"",VLOOKUP(T145,'Tab org. D_N-expert'!$B:$H,3,FALSE))</f>
        <v/>
      </c>
      <c r="W145" s="465" t="str">
        <f t="shared" si="27"/>
        <v/>
      </c>
      <c r="X145" s="223"/>
      <c r="Y145" s="242"/>
      <c r="Z145" s="913" t="str">
        <f>IF(OR(X145="_keine",X145=""),"",VLOOKUP(X145,'Tab org. D_N-expert'!$B:$H,3,FALSE))</f>
        <v/>
      </c>
      <c r="AA145" s="465" t="str">
        <f t="shared" si="28"/>
        <v/>
      </c>
      <c r="AB145" s="223"/>
      <c r="AC145" s="242"/>
      <c r="AD145" s="913" t="str">
        <f>IF(OR(AB145="_keine",AB145=""),"",VLOOKUP(AB145,'Tab org. D_N-expert'!$B:$H,3,FALSE))</f>
        <v/>
      </c>
      <c r="AE145" s="466" t="str">
        <f t="shared" si="29"/>
        <v/>
      </c>
      <c r="AF145" s="223"/>
      <c r="AG145" s="242"/>
      <c r="AH145" s="913" t="str">
        <f>IF(OR(AF145="_keine",AF145=""),"",VLOOKUP(AF145,'Tab org. D_N-expert'!$B:$H,3,FALSE))</f>
        <v/>
      </c>
      <c r="AI145" s="465" t="str">
        <f t="shared" si="30"/>
        <v/>
      </c>
      <c r="AJ145" s="247" t="str">
        <f t="shared" si="31"/>
        <v/>
      </c>
    </row>
    <row r="146" spans="1:36" s="145" customFormat="1" ht="15.75">
      <c r="A146" s="529" t="str">
        <f>IF('N-DBE'!A146="","",'N-DBE'!A146)</f>
        <v/>
      </c>
      <c r="B146" s="284" t="str">
        <f>IF('N-DBE'!B146="","",'N-DBE'!B146)</f>
        <v/>
      </c>
      <c r="C146" s="907" t="str">
        <f>IF('N-DBE'!C146="","",'N-DBE'!C146)</f>
        <v/>
      </c>
      <c r="D146" s="907" t="str">
        <f>IF('N-DBE'!D146="","",'N-DBE'!D146)</f>
        <v/>
      </c>
      <c r="E146" s="907" t="str">
        <f>IF('N-DBE'!E146="","",'N-DBE'!E146)</f>
        <v/>
      </c>
      <c r="F146" s="284" t="str">
        <f>IF('N-DBE'!F146="","",'N-DBE'!F146)</f>
        <v/>
      </c>
      <c r="G146" s="284" t="str">
        <f>IF('N-DBE'!G146="","",'N-DBE'!G146)</f>
        <v/>
      </c>
      <c r="H146" s="222"/>
      <c r="I146" s="242"/>
      <c r="J146" s="809" t="str">
        <f>IF(OR(H146="_keine",H146=""),"",VLOOKUP(H146,'Tab org. Kompost_N-expert'!B:H,3,FALSE))</f>
        <v/>
      </c>
      <c r="K146" s="465" t="str">
        <f t="shared" si="24"/>
        <v/>
      </c>
      <c r="L146" s="222"/>
      <c r="M146" s="242"/>
      <c r="N146" s="913" t="str">
        <f>IF(OR(L146="_keine",L146=""),"",VLOOKUP(L146,'Tab org. Kompost_N-expert'!B:H,3,FALSE))</f>
        <v/>
      </c>
      <c r="O146" s="465" t="str">
        <f t="shared" si="25"/>
        <v/>
      </c>
      <c r="P146" s="222"/>
      <c r="Q146" s="242"/>
      <c r="R146" s="913" t="str">
        <f>IF(OR(P146="_keine",P146=""),"",VLOOKUP(P146,'Tab org. Kompost_N-expert'!B:H,3,FALSE))</f>
        <v/>
      </c>
      <c r="S146" s="465" t="str">
        <f t="shared" si="26"/>
        <v/>
      </c>
      <c r="T146" s="223"/>
      <c r="U146" s="242"/>
      <c r="V146" s="913" t="str">
        <f>IF(OR(T146="_keine",T146=""),"",VLOOKUP(T146,'Tab org. D_N-expert'!$B:$H,3,FALSE))</f>
        <v/>
      </c>
      <c r="W146" s="465" t="str">
        <f t="shared" si="27"/>
        <v/>
      </c>
      <c r="X146" s="223"/>
      <c r="Y146" s="242"/>
      <c r="Z146" s="913" t="str">
        <f>IF(OR(X146="_keine",X146=""),"",VLOOKUP(X146,'Tab org. D_N-expert'!$B:$H,3,FALSE))</f>
        <v/>
      </c>
      <c r="AA146" s="465" t="str">
        <f t="shared" si="28"/>
        <v/>
      </c>
      <c r="AB146" s="223"/>
      <c r="AC146" s="242"/>
      <c r="AD146" s="913" t="str">
        <f>IF(OR(AB146="_keine",AB146=""),"",VLOOKUP(AB146,'Tab org. D_N-expert'!$B:$H,3,FALSE))</f>
        <v/>
      </c>
      <c r="AE146" s="466" t="str">
        <f t="shared" si="29"/>
        <v/>
      </c>
      <c r="AF146" s="223"/>
      <c r="AG146" s="242"/>
      <c r="AH146" s="913" t="str">
        <f>IF(OR(AF146="_keine",AF146=""),"",VLOOKUP(AF146,'Tab org. D_N-expert'!$B:$H,3,FALSE))</f>
        <v/>
      </c>
      <c r="AI146" s="465" t="str">
        <f t="shared" si="30"/>
        <v/>
      </c>
      <c r="AJ146" s="247" t="str">
        <f t="shared" si="31"/>
        <v/>
      </c>
    </row>
    <row r="147" spans="1:36" s="145" customFormat="1" ht="15.75">
      <c r="A147" s="529" t="str">
        <f>IF('N-DBE'!A147="","",'N-DBE'!A147)</f>
        <v/>
      </c>
      <c r="B147" s="284" t="str">
        <f>IF('N-DBE'!B147="","",'N-DBE'!B147)</f>
        <v/>
      </c>
      <c r="C147" s="907" t="str">
        <f>IF('N-DBE'!C147="","",'N-DBE'!C147)</f>
        <v/>
      </c>
      <c r="D147" s="907" t="str">
        <f>IF('N-DBE'!D147="","",'N-DBE'!D147)</f>
        <v/>
      </c>
      <c r="E147" s="907" t="str">
        <f>IF('N-DBE'!E147="","",'N-DBE'!E147)</f>
        <v/>
      </c>
      <c r="F147" s="284" t="str">
        <f>IF('N-DBE'!F147="","",'N-DBE'!F147)</f>
        <v/>
      </c>
      <c r="G147" s="284" t="str">
        <f>IF('N-DBE'!G147="","",'N-DBE'!G147)</f>
        <v/>
      </c>
      <c r="H147" s="222"/>
      <c r="I147" s="242"/>
      <c r="J147" s="809" t="str">
        <f>IF(OR(H147="_keine",H147=""),"",VLOOKUP(H147,'Tab org. Kompost_N-expert'!B:H,3,FALSE))</f>
        <v/>
      </c>
      <c r="K147" s="465" t="str">
        <f t="shared" si="24"/>
        <v/>
      </c>
      <c r="L147" s="222"/>
      <c r="M147" s="242"/>
      <c r="N147" s="913" t="str">
        <f>IF(OR(L147="_keine",L147=""),"",VLOOKUP(L147,'Tab org. Kompost_N-expert'!B:H,3,FALSE))</f>
        <v/>
      </c>
      <c r="O147" s="465" t="str">
        <f t="shared" si="25"/>
        <v/>
      </c>
      <c r="P147" s="222"/>
      <c r="Q147" s="242"/>
      <c r="R147" s="913" t="str">
        <f>IF(OR(P147="_keine",P147=""),"",VLOOKUP(P147,'Tab org. Kompost_N-expert'!B:H,3,FALSE))</f>
        <v/>
      </c>
      <c r="S147" s="465" t="str">
        <f t="shared" si="26"/>
        <v/>
      </c>
      <c r="T147" s="223"/>
      <c r="U147" s="242"/>
      <c r="V147" s="913" t="str">
        <f>IF(OR(T147="_keine",T147=""),"",VLOOKUP(T147,'Tab org. D_N-expert'!$B:$H,3,FALSE))</f>
        <v/>
      </c>
      <c r="W147" s="465" t="str">
        <f t="shared" si="27"/>
        <v/>
      </c>
      <c r="X147" s="223"/>
      <c r="Y147" s="242"/>
      <c r="Z147" s="913" t="str">
        <f>IF(OR(X147="_keine",X147=""),"",VLOOKUP(X147,'Tab org. D_N-expert'!$B:$H,3,FALSE))</f>
        <v/>
      </c>
      <c r="AA147" s="465" t="str">
        <f t="shared" si="28"/>
        <v/>
      </c>
      <c r="AB147" s="223"/>
      <c r="AC147" s="242"/>
      <c r="AD147" s="913" t="str">
        <f>IF(OR(AB147="_keine",AB147=""),"",VLOOKUP(AB147,'Tab org. D_N-expert'!$B:$H,3,FALSE))</f>
        <v/>
      </c>
      <c r="AE147" s="466" t="str">
        <f t="shared" si="29"/>
        <v/>
      </c>
      <c r="AF147" s="223"/>
      <c r="AG147" s="242"/>
      <c r="AH147" s="913" t="str">
        <f>IF(OR(AF147="_keine",AF147=""),"",VLOOKUP(AF147,'Tab org. D_N-expert'!$B:$H,3,FALSE))</f>
        <v/>
      </c>
      <c r="AI147" s="465" t="str">
        <f t="shared" si="30"/>
        <v/>
      </c>
      <c r="AJ147" s="247" t="str">
        <f t="shared" si="31"/>
        <v/>
      </c>
    </row>
    <row r="148" spans="1:36" s="145" customFormat="1" ht="15.75">
      <c r="A148" s="529" t="str">
        <f>IF('N-DBE'!A148="","",'N-DBE'!A148)</f>
        <v/>
      </c>
      <c r="B148" s="284" t="str">
        <f>IF('N-DBE'!B148="","",'N-DBE'!B148)</f>
        <v/>
      </c>
      <c r="C148" s="907" t="str">
        <f>IF('N-DBE'!C148="","",'N-DBE'!C148)</f>
        <v/>
      </c>
      <c r="D148" s="907" t="str">
        <f>IF('N-DBE'!D148="","",'N-DBE'!D148)</f>
        <v/>
      </c>
      <c r="E148" s="907" t="str">
        <f>IF('N-DBE'!E148="","",'N-DBE'!E148)</f>
        <v/>
      </c>
      <c r="F148" s="284" t="str">
        <f>IF('N-DBE'!F148="","",'N-DBE'!F148)</f>
        <v/>
      </c>
      <c r="G148" s="284" t="str">
        <f>IF('N-DBE'!G148="","",'N-DBE'!G148)</f>
        <v/>
      </c>
      <c r="H148" s="222"/>
      <c r="I148" s="242"/>
      <c r="J148" s="809" t="str">
        <f>IF(OR(H148="_keine",H148=""),"",VLOOKUP(H148,'Tab org. Kompost_N-expert'!B:H,3,FALSE))</f>
        <v/>
      </c>
      <c r="K148" s="465" t="str">
        <f t="shared" si="24"/>
        <v/>
      </c>
      <c r="L148" s="222"/>
      <c r="M148" s="242"/>
      <c r="N148" s="913" t="str">
        <f>IF(OR(L148="_keine",L148=""),"",VLOOKUP(L148,'Tab org. Kompost_N-expert'!B:H,3,FALSE))</f>
        <v/>
      </c>
      <c r="O148" s="465" t="str">
        <f t="shared" si="25"/>
        <v/>
      </c>
      <c r="P148" s="222"/>
      <c r="Q148" s="242"/>
      <c r="R148" s="913" t="str">
        <f>IF(OR(P148="_keine",P148=""),"",VLOOKUP(P148,'Tab org. Kompost_N-expert'!B:H,3,FALSE))</f>
        <v/>
      </c>
      <c r="S148" s="465" t="str">
        <f t="shared" si="26"/>
        <v/>
      </c>
      <c r="T148" s="223"/>
      <c r="U148" s="242"/>
      <c r="V148" s="913" t="str">
        <f>IF(OR(T148="_keine",T148=""),"",VLOOKUP(T148,'Tab org. D_N-expert'!$B:$H,3,FALSE))</f>
        <v/>
      </c>
      <c r="W148" s="465" t="str">
        <f t="shared" si="27"/>
        <v/>
      </c>
      <c r="X148" s="223"/>
      <c r="Y148" s="242"/>
      <c r="Z148" s="913" t="str">
        <f>IF(OR(X148="_keine",X148=""),"",VLOOKUP(X148,'Tab org. D_N-expert'!$B:$H,3,FALSE))</f>
        <v/>
      </c>
      <c r="AA148" s="465" t="str">
        <f t="shared" si="28"/>
        <v/>
      </c>
      <c r="AB148" s="223"/>
      <c r="AC148" s="242"/>
      <c r="AD148" s="913" t="str">
        <f>IF(OR(AB148="_keine",AB148=""),"",VLOOKUP(AB148,'Tab org. D_N-expert'!$B:$H,3,FALSE))</f>
        <v/>
      </c>
      <c r="AE148" s="466" t="str">
        <f t="shared" si="29"/>
        <v/>
      </c>
      <c r="AF148" s="223"/>
      <c r="AG148" s="242"/>
      <c r="AH148" s="913" t="str">
        <f>IF(OR(AF148="_keine",AF148=""),"",VLOOKUP(AF148,'Tab org. D_N-expert'!$B:$H,3,FALSE))</f>
        <v/>
      </c>
      <c r="AI148" s="465" t="str">
        <f t="shared" si="30"/>
        <v/>
      </c>
      <c r="AJ148" s="247" t="str">
        <f t="shared" si="31"/>
        <v/>
      </c>
    </row>
    <row r="149" spans="1:36" s="145" customFormat="1" ht="15.75">
      <c r="A149" s="529" t="str">
        <f>IF('N-DBE'!A149="","",'N-DBE'!A149)</f>
        <v/>
      </c>
      <c r="B149" s="284" t="str">
        <f>IF('N-DBE'!B149="","",'N-DBE'!B149)</f>
        <v/>
      </c>
      <c r="C149" s="907" t="str">
        <f>IF('N-DBE'!C149="","",'N-DBE'!C149)</f>
        <v/>
      </c>
      <c r="D149" s="907" t="str">
        <f>IF('N-DBE'!D149="","",'N-DBE'!D149)</f>
        <v/>
      </c>
      <c r="E149" s="907" t="str">
        <f>IF('N-DBE'!E149="","",'N-DBE'!E149)</f>
        <v/>
      </c>
      <c r="F149" s="284" t="str">
        <f>IF('N-DBE'!F149="","",'N-DBE'!F149)</f>
        <v/>
      </c>
      <c r="G149" s="284" t="str">
        <f>IF('N-DBE'!G149="","",'N-DBE'!G149)</f>
        <v/>
      </c>
      <c r="H149" s="222"/>
      <c r="I149" s="242"/>
      <c r="J149" s="809" t="str">
        <f>IF(OR(H149="_keine",H149=""),"",VLOOKUP(H149,'Tab org. Kompost_N-expert'!B:H,3,FALSE))</f>
        <v/>
      </c>
      <c r="K149" s="465" t="str">
        <f t="shared" si="24"/>
        <v/>
      </c>
      <c r="L149" s="222"/>
      <c r="M149" s="242"/>
      <c r="N149" s="913" t="str">
        <f>IF(OR(L149="_keine",L149=""),"",VLOOKUP(L149,'Tab org. Kompost_N-expert'!B:H,3,FALSE))</f>
        <v/>
      </c>
      <c r="O149" s="465" t="str">
        <f t="shared" si="25"/>
        <v/>
      </c>
      <c r="P149" s="222"/>
      <c r="Q149" s="242"/>
      <c r="R149" s="913" t="str">
        <f>IF(OR(P149="_keine",P149=""),"",VLOOKUP(P149,'Tab org. Kompost_N-expert'!B:H,3,FALSE))</f>
        <v/>
      </c>
      <c r="S149" s="465" t="str">
        <f t="shared" si="26"/>
        <v/>
      </c>
      <c r="T149" s="223"/>
      <c r="U149" s="242"/>
      <c r="V149" s="913" t="str">
        <f>IF(OR(T149="_keine",T149=""),"",VLOOKUP(T149,'Tab org. D_N-expert'!$B:$H,3,FALSE))</f>
        <v/>
      </c>
      <c r="W149" s="465" t="str">
        <f t="shared" si="27"/>
        <v/>
      </c>
      <c r="X149" s="223"/>
      <c r="Y149" s="242"/>
      <c r="Z149" s="913" t="str">
        <f>IF(OR(X149="_keine",X149=""),"",VLOOKUP(X149,'Tab org. D_N-expert'!$B:$H,3,FALSE))</f>
        <v/>
      </c>
      <c r="AA149" s="465" t="str">
        <f t="shared" si="28"/>
        <v/>
      </c>
      <c r="AB149" s="223"/>
      <c r="AC149" s="242"/>
      <c r="AD149" s="913" t="str">
        <f>IF(OR(AB149="_keine",AB149=""),"",VLOOKUP(AB149,'Tab org. D_N-expert'!$B:$H,3,FALSE))</f>
        <v/>
      </c>
      <c r="AE149" s="466" t="str">
        <f t="shared" si="29"/>
        <v/>
      </c>
      <c r="AF149" s="223"/>
      <c r="AG149" s="242"/>
      <c r="AH149" s="913" t="str">
        <f>IF(OR(AF149="_keine",AF149=""),"",VLOOKUP(AF149,'Tab org. D_N-expert'!$B:$H,3,FALSE))</f>
        <v/>
      </c>
      <c r="AI149" s="465" t="str">
        <f t="shared" si="30"/>
        <v/>
      </c>
      <c r="AJ149" s="247" t="str">
        <f t="shared" si="31"/>
        <v/>
      </c>
    </row>
    <row r="150" spans="1:36" s="145" customFormat="1" ht="15.75">
      <c r="A150" s="529" t="str">
        <f>IF('N-DBE'!A150="","",'N-DBE'!A150)</f>
        <v/>
      </c>
      <c r="B150" s="284" t="str">
        <f>IF('N-DBE'!B150="","",'N-DBE'!B150)</f>
        <v/>
      </c>
      <c r="C150" s="907" t="str">
        <f>IF('N-DBE'!C150="","",'N-DBE'!C150)</f>
        <v/>
      </c>
      <c r="D150" s="907" t="str">
        <f>IF('N-DBE'!D150="","",'N-DBE'!D150)</f>
        <v/>
      </c>
      <c r="E150" s="907" t="str">
        <f>IF('N-DBE'!E150="","",'N-DBE'!E150)</f>
        <v/>
      </c>
      <c r="F150" s="284" t="str">
        <f>IF('N-DBE'!F150="","",'N-DBE'!F150)</f>
        <v/>
      </c>
      <c r="G150" s="284" t="str">
        <f>IF('N-DBE'!G150="","",'N-DBE'!G150)</f>
        <v/>
      </c>
      <c r="H150" s="222"/>
      <c r="I150" s="242"/>
      <c r="J150" s="809" t="str">
        <f>IF(OR(H150="_keine",H150=""),"",VLOOKUP(H150,'Tab org. Kompost_N-expert'!B:H,3,FALSE))</f>
        <v/>
      </c>
      <c r="K150" s="465" t="str">
        <f t="shared" si="24"/>
        <v/>
      </c>
      <c r="L150" s="222"/>
      <c r="M150" s="242"/>
      <c r="N150" s="913" t="str">
        <f>IF(OR(L150="_keine",L150=""),"",VLOOKUP(L150,'Tab org. Kompost_N-expert'!B:H,3,FALSE))</f>
        <v/>
      </c>
      <c r="O150" s="465" t="str">
        <f t="shared" si="25"/>
        <v/>
      </c>
      <c r="P150" s="222"/>
      <c r="Q150" s="242"/>
      <c r="R150" s="913" t="str">
        <f>IF(OR(P150="_keine",P150=""),"",VLOOKUP(P150,'Tab org. Kompost_N-expert'!B:H,3,FALSE))</f>
        <v/>
      </c>
      <c r="S150" s="465" t="str">
        <f t="shared" si="26"/>
        <v/>
      </c>
      <c r="T150" s="223"/>
      <c r="U150" s="242"/>
      <c r="V150" s="913" t="str">
        <f>IF(OR(T150="_keine",T150=""),"",VLOOKUP(T150,'Tab org. D_N-expert'!$B:$H,3,FALSE))</f>
        <v/>
      </c>
      <c r="W150" s="465" t="str">
        <f t="shared" si="27"/>
        <v/>
      </c>
      <c r="X150" s="223"/>
      <c r="Y150" s="242"/>
      <c r="Z150" s="913" t="str">
        <f>IF(OR(X150="_keine",X150=""),"",VLOOKUP(X150,'Tab org. D_N-expert'!$B:$H,3,FALSE))</f>
        <v/>
      </c>
      <c r="AA150" s="465" t="str">
        <f t="shared" si="28"/>
        <v/>
      </c>
      <c r="AB150" s="223"/>
      <c r="AC150" s="242"/>
      <c r="AD150" s="913" t="str">
        <f>IF(OR(AB150="_keine",AB150=""),"",VLOOKUP(AB150,'Tab org. D_N-expert'!$B:$H,3,FALSE))</f>
        <v/>
      </c>
      <c r="AE150" s="466" t="str">
        <f t="shared" si="29"/>
        <v/>
      </c>
      <c r="AF150" s="223"/>
      <c r="AG150" s="242"/>
      <c r="AH150" s="913" t="str">
        <f>IF(OR(AF150="_keine",AF150=""),"",VLOOKUP(AF150,'Tab org. D_N-expert'!$B:$H,3,FALSE))</f>
        <v/>
      </c>
      <c r="AI150" s="465" t="str">
        <f t="shared" si="30"/>
        <v/>
      </c>
      <c r="AJ150" s="247" t="str">
        <f t="shared" si="31"/>
        <v/>
      </c>
    </row>
    <row r="151" spans="1:36" s="145" customFormat="1" ht="15.75">
      <c r="A151" s="529" t="str">
        <f>IF('N-DBE'!A151="","",'N-DBE'!A151)</f>
        <v/>
      </c>
      <c r="B151" s="284" t="str">
        <f>IF('N-DBE'!B151="","",'N-DBE'!B151)</f>
        <v/>
      </c>
      <c r="C151" s="907" t="str">
        <f>IF('N-DBE'!C151="","",'N-DBE'!C151)</f>
        <v/>
      </c>
      <c r="D151" s="907" t="str">
        <f>IF('N-DBE'!D151="","",'N-DBE'!D151)</f>
        <v/>
      </c>
      <c r="E151" s="907" t="str">
        <f>IF('N-DBE'!E151="","",'N-DBE'!E151)</f>
        <v/>
      </c>
      <c r="F151" s="284" t="str">
        <f>IF('N-DBE'!F151="","",'N-DBE'!F151)</f>
        <v/>
      </c>
      <c r="G151" s="284" t="str">
        <f>IF('N-DBE'!G151="","",'N-DBE'!G151)</f>
        <v/>
      </c>
      <c r="H151" s="222"/>
      <c r="I151" s="242"/>
      <c r="J151" s="809" t="str">
        <f>IF(OR(H151="_keine",H151=""),"",VLOOKUP(H151,'Tab org. Kompost_N-expert'!B:H,3,FALSE))</f>
        <v/>
      </c>
      <c r="K151" s="465" t="str">
        <f t="shared" si="24"/>
        <v/>
      </c>
      <c r="L151" s="222"/>
      <c r="M151" s="242"/>
      <c r="N151" s="913" t="str">
        <f>IF(OR(L151="_keine",L151=""),"",VLOOKUP(L151,'Tab org. Kompost_N-expert'!B:H,3,FALSE))</f>
        <v/>
      </c>
      <c r="O151" s="465" t="str">
        <f t="shared" si="25"/>
        <v/>
      </c>
      <c r="P151" s="222"/>
      <c r="Q151" s="242"/>
      <c r="R151" s="913" t="str">
        <f>IF(OR(P151="_keine",P151=""),"",VLOOKUP(P151,'Tab org. Kompost_N-expert'!B:H,3,FALSE))</f>
        <v/>
      </c>
      <c r="S151" s="465" t="str">
        <f t="shared" si="26"/>
        <v/>
      </c>
      <c r="T151" s="223"/>
      <c r="U151" s="242"/>
      <c r="V151" s="913" t="str">
        <f>IF(OR(T151="_keine",T151=""),"",VLOOKUP(T151,'Tab org. D_N-expert'!$B:$H,3,FALSE))</f>
        <v/>
      </c>
      <c r="W151" s="465" t="str">
        <f t="shared" si="27"/>
        <v/>
      </c>
      <c r="X151" s="223"/>
      <c r="Y151" s="242"/>
      <c r="Z151" s="913" t="str">
        <f>IF(OR(X151="_keine",X151=""),"",VLOOKUP(X151,'Tab org. D_N-expert'!$B:$H,3,FALSE))</f>
        <v/>
      </c>
      <c r="AA151" s="465" t="str">
        <f t="shared" si="28"/>
        <v/>
      </c>
      <c r="AB151" s="223"/>
      <c r="AC151" s="242"/>
      <c r="AD151" s="913" t="str">
        <f>IF(OR(AB151="_keine",AB151=""),"",VLOOKUP(AB151,'Tab org. D_N-expert'!$B:$H,3,FALSE))</f>
        <v/>
      </c>
      <c r="AE151" s="466" t="str">
        <f t="shared" si="29"/>
        <v/>
      </c>
      <c r="AF151" s="223"/>
      <c r="AG151" s="242"/>
      <c r="AH151" s="913" t="str">
        <f>IF(OR(AF151="_keine",AF151=""),"",VLOOKUP(AF151,'Tab org. D_N-expert'!$B:$H,3,FALSE))</f>
        <v/>
      </c>
      <c r="AI151" s="465" t="str">
        <f t="shared" si="30"/>
        <v/>
      </c>
      <c r="AJ151" s="247" t="str">
        <f t="shared" si="31"/>
        <v/>
      </c>
    </row>
    <row r="152" spans="1:36" s="145" customFormat="1" ht="15.75">
      <c r="A152" s="529" t="str">
        <f>IF('N-DBE'!A152="","",'N-DBE'!A152)</f>
        <v/>
      </c>
      <c r="B152" s="284" t="str">
        <f>IF('N-DBE'!B152="","",'N-DBE'!B152)</f>
        <v/>
      </c>
      <c r="C152" s="907" t="str">
        <f>IF('N-DBE'!C152="","",'N-DBE'!C152)</f>
        <v/>
      </c>
      <c r="D152" s="907" t="str">
        <f>IF('N-DBE'!D152="","",'N-DBE'!D152)</f>
        <v/>
      </c>
      <c r="E152" s="907" t="str">
        <f>IF('N-DBE'!E152="","",'N-DBE'!E152)</f>
        <v/>
      </c>
      <c r="F152" s="284" t="str">
        <f>IF('N-DBE'!F152="","",'N-DBE'!F152)</f>
        <v/>
      </c>
      <c r="G152" s="284" t="str">
        <f>IF('N-DBE'!G152="","",'N-DBE'!G152)</f>
        <v/>
      </c>
      <c r="H152" s="222"/>
      <c r="I152" s="242"/>
      <c r="J152" s="809" t="str">
        <f>IF(OR(H152="_keine",H152=""),"",VLOOKUP(H152,'Tab org. Kompost_N-expert'!B:H,3,FALSE))</f>
        <v/>
      </c>
      <c r="K152" s="465" t="str">
        <f t="shared" si="24"/>
        <v/>
      </c>
      <c r="L152" s="222"/>
      <c r="M152" s="242"/>
      <c r="N152" s="913" t="str">
        <f>IF(OR(L152="_keine",L152=""),"",VLOOKUP(L152,'Tab org. Kompost_N-expert'!B:H,3,FALSE))</f>
        <v/>
      </c>
      <c r="O152" s="465" t="str">
        <f t="shared" si="25"/>
        <v/>
      </c>
      <c r="P152" s="222"/>
      <c r="Q152" s="242"/>
      <c r="R152" s="913" t="str">
        <f>IF(OR(P152="_keine",P152=""),"",VLOOKUP(P152,'Tab org. Kompost_N-expert'!B:H,3,FALSE))</f>
        <v/>
      </c>
      <c r="S152" s="465" t="str">
        <f t="shared" si="26"/>
        <v/>
      </c>
      <c r="T152" s="223"/>
      <c r="U152" s="242"/>
      <c r="V152" s="913" t="str">
        <f>IF(OR(T152="_keine",T152=""),"",VLOOKUP(T152,'Tab org. D_N-expert'!$B:$H,3,FALSE))</f>
        <v/>
      </c>
      <c r="W152" s="465" t="str">
        <f t="shared" si="27"/>
        <v/>
      </c>
      <c r="X152" s="223"/>
      <c r="Y152" s="242"/>
      <c r="Z152" s="913" t="str">
        <f>IF(OR(X152="_keine",X152=""),"",VLOOKUP(X152,'Tab org. D_N-expert'!$B:$H,3,FALSE))</f>
        <v/>
      </c>
      <c r="AA152" s="465" t="str">
        <f t="shared" si="28"/>
        <v/>
      </c>
      <c r="AB152" s="223"/>
      <c r="AC152" s="242"/>
      <c r="AD152" s="913" t="str">
        <f>IF(OR(AB152="_keine",AB152=""),"",VLOOKUP(AB152,'Tab org. D_N-expert'!$B:$H,3,FALSE))</f>
        <v/>
      </c>
      <c r="AE152" s="466" t="str">
        <f t="shared" si="29"/>
        <v/>
      </c>
      <c r="AF152" s="223"/>
      <c r="AG152" s="242"/>
      <c r="AH152" s="913" t="str">
        <f>IF(OR(AF152="_keine",AF152=""),"",VLOOKUP(AF152,'Tab org. D_N-expert'!$B:$H,3,FALSE))</f>
        <v/>
      </c>
      <c r="AI152" s="465" t="str">
        <f t="shared" si="30"/>
        <v/>
      </c>
      <c r="AJ152" s="247" t="str">
        <f t="shared" si="31"/>
        <v/>
      </c>
    </row>
    <row r="153" spans="1:36" s="145" customFormat="1" ht="15.75">
      <c r="A153" s="529" t="str">
        <f>IF('N-DBE'!A153="","",'N-DBE'!A153)</f>
        <v/>
      </c>
      <c r="B153" s="284" t="str">
        <f>IF('N-DBE'!B153="","",'N-DBE'!B153)</f>
        <v/>
      </c>
      <c r="C153" s="907" t="str">
        <f>IF('N-DBE'!C153="","",'N-DBE'!C153)</f>
        <v/>
      </c>
      <c r="D153" s="907" t="str">
        <f>IF('N-DBE'!D153="","",'N-DBE'!D153)</f>
        <v/>
      </c>
      <c r="E153" s="907" t="str">
        <f>IF('N-DBE'!E153="","",'N-DBE'!E153)</f>
        <v/>
      </c>
      <c r="F153" s="284" t="str">
        <f>IF('N-DBE'!F153="","",'N-DBE'!F153)</f>
        <v/>
      </c>
      <c r="G153" s="284" t="str">
        <f>IF('N-DBE'!G153="","",'N-DBE'!G153)</f>
        <v/>
      </c>
      <c r="H153" s="222"/>
      <c r="I153" s="242"/>
      <c r="J153" s="809" t="str">
        <f>IF(OR(H153="_keine",H153=""),"",VLOOKUP(H153,'Tab org. Kompost_N-expert'!B:H,3,FALSE))</f>
        <v/>
      </c>
      <c r="K153" s="465" t="str">
        <f t="shared" si="24"/>
        <v/>
      </c>
      <c r="L153" s="222"/>
      <c r="M153" s="242"/>
      <c r="N153" s="913" t="str">
        <f>IF(OR(L153="_keine",L153=""),"",VLOOKUP(L153,'Tab org. Kompost_N-expert'!B:H,3,FALSE))</f>
        <v/>
      </c>
      <c r="O153" s="465" t="str">
        <f t="shared" si="25"/>
        <v/>
      </c>
      <c r="P153" s="222"/>
      <c r="Q153" s="242"/>
      <c r="R153" s="913" t="str">
        <f>IF(OR(P153="_keine",P153=""),"",VLOOKUP(P153,'Tab org. Kompost_N-expert'!B:H,3,FALSE))</f>
        <v/>
      </c>
      <c r="S153" s="465" t="str">
        <f t="shared" si="26"/>
        <v/>
      </c>
      <c r="T153" s="223"/>
      <c r="U153" s="242"/>
      <c r="V153" s="913" t="str">
        <f>IF(OR(T153="_keine",T153=""),"",VLOOKUP(T153,'Tab org. D_N-expert'!$B:$H,3,FALSE))</f>
        <v/>
      </c>
      <c r="W153" s="465" t="str">
        <f t="shared" si="27"/>
        <v/>
      </c>
      <c r="X153" s="223"/>
      <c r="Y153" s="242"/>
      <c r="Z153" s="913" t="str">
        <f>IF(OR(X153="_keine",X153=""),"",VLOOKUP(X153,'Tab org. D_N-expert'!$B:$H,3,FALSE))</f>
        <v/>
      </c>
      <c r="AA153" s="465" t="str">
        <f t="shared" si="28"/>
        <v/>
      </c>
      <c r="AB153" s="223"/>
      <c r="AC153" s="242"/>
      <c r="AD153" s="913" t="str">
        <f>IF(OR(AB153="_keine",AB153=""),"",VLOOKUP(AB153,'Tab org. D_N-expert'!$B:$H,3,FALSE))</f>
        <v/>
      </c>
      <c r="AE153" s="466" t="str">
        <f t="shared" si="29"/>
        <v/>
      </c>
      <c r="AF153" s="223"/>
      <c r="AG153" s="242"/>
      <c r="AH153" s="913" t="str">
        <f>IF(OR(AF153="_keine",AF153=""),"",VLOOKUP(AF153,'Tab org. D_N-expert'!$B:$H,3,FALSE))</f>
        <v/>
      </c>
      <c r="AI153" s="465" t="str">
        <f t="shared" si="30"/>
        <v/>
      </c>
      <c r="AJ153" s="247" t="str">
        <f t="shared" si="31"/>
        <v/>
      </c>
    </row>
    <row r="154" spans="1:36" s="145" customFormat="1" ht="15.75">
      <c r="A154" s="529" t="str">
        <f>IF('N-DBE'!A154="","",'N-DBE'!A154)</f>
        <v/>
      </c>
      <c r="B154" s="284" t="str">
        <f>IF('N-DBE'!B154="","",'N-DBE'!B154)</f>
        <v/>
      </c>
      <c r="C154" s="907" t="str">
        <f>IF('N-DBE'!C154="","",'N-DBE'!C154)</f>
        <v/>
      </c>
      <c r="D154" s="907" t="str">
        <f>IF('N-DBE'!D154="","",'N-DBE'!D154)</f>
        <v/>
      </c>
      <c r="E154" s="907" t="str">
        <f>IF('N-DBE'!E154="","",'N-DBE'!E154)</f>
        <v/>
      </c>
      <c r="F154" s="284" t="str">
        <f>IF('N-DBE'!F154="","",'N-DBE'!F154)</f>
        <v/>
      </c>
      <c r="G154" s="284" t="str">
        <f>IF('N-DBE'!G154="","",'N-DBE'!G154)</f>
        <v/>
      </c>
      <c r="H154" s="222"/>
      <c r="I154" s="242"/>
      <c r="J154" s="809" t="str">
        <f>IF(OR(H154="_keine",H154=""),"",VLOOKUP(H154,'Tab org. Kompost_N-expert'!B:H,3,FALSE))</f>
        <v/>
      </c>
      <c r="K154" s="465" t="str">
        <f t="shared" si="24"/>
        <v/>
      </c>
      <c r="L154" s="222"/>
      <c r="M154" s="242"/>
      <c r="N154" s="913" t="str">
        <f>IF(OR(L154="_keine",L154=""),"",VLOOKUP(L154,'Tab org. Kompost_N-expert'!B:H,3,FALSE))</f>
        <v/>
      </c>
      <c r="O154" s="465" t="str">
        <f t="shared" si="25"/>
        <v/>
      </c>
      <c r="P154" s="222"/>
      <c r="Q154" s="242"/>
      <c r="R154" s="913" t="str">
        <f>IF(OR(P154="_keine",P154=""),"",VLOOKUP(P154,'Tab org. Kompost_N-expert'!B:H,3,FALSE))</f>
        <v/>
      </c>
      <c r="S154" s="465" t="str">
        <f t="shared" si="26"/>
        <v/>
      </c>
      <c r="T154" s="223"/>
      <c r="U154" s="242"/>
      <c r="V154" s="913" t="str">
        <f>IF(OR(T154="_keine",T154=""),"",VLOOKUP(T154,'Tab org. D_N-expert'!$B:$H,3,FALSE))</f>
        <v/>
      </c>
      <c r="W154" s="465" t="str">
        <f t="shared" si="27"/>
        <v/>
      </c>
      <c r="X154" s="223"/>
      <c r="Y154" s="242"/>
      <c r="Z154" s="913" t="str">
        <f>IF(OR(X154="_keine",X154=""),"",VLOOKUP(X154,'Tab org. D_N-expert'!$B:$H,3,FALSE))</f>
        <v/>
      </c>
      <c r="AA154" s="465" t="str">
        <f t="shared" si="28"/>
        <v/>
      </c>
      <c r="AB154" s="223"/>
      <c r="AC154" s="242"/>
      <c r="AD154" s="913" t="str">
        <f>IF(OR(AB154="_keine",AB154=""),"",VLOOKUP(AB154,'Tab org. D_N-expert'!$B:$H,3,FALSE))</f>
        <v/>
      </c>
      <c r="AE154" s="466" t="str">
        <f t="shared" si="29"/>
        <v/>
      </c>
      <c r="AF154" s="223"/>
      <c r="AG154" s="242"/>
      <c r="AH154" s="913" t="str">
        <f>IF(OR(AF154="_keine",AF154=""),"",VLOOKUP(AF154,'Tab org. D_N-expert'!$B:$H,3,FALSE))</f>
        <v/>
      </c>
      <c r="AI154" s="465" t="str">
        <f t="shared" si="30"/>
        <v/>
      </c>
      <c r="AJ154" s="247" t="str">
        <f t="shared" si="31"/>
        <v/>
      </c>
    </row>
    <row r="155" spans="1:36" s="145" customFormat="1" ht="15.75">
      <c r="A155" s="529" t="str">
        <f>IF('N-DBE'!A155="","",'N-DBE'!A155)</f>
        <v/>
      </c>
      <c r="B155" s="284" t="str">
        <f>IF('N-DBE'!B155="","",'N-DBE'!B155)</f>
        <v/>
      </c>
      <c r="C155" s="907" t="str">
        <f>IF('N-DBE'!C155="","",'N-DBE'!C155)</f>
        <v/>
      </c>
      <c r="D155" s="907" t="str">
        <f>IF('N-DBE'!D155="","",'N-DBE'!D155)</f>
        <v/>
      </c>
      <c r="E155" s="907" t="str">
        <f>IF('N-DBE'!E155="","",'N-DBE'!E155)</f>
        <v/>
      </c>
      <c r="F155" s="284" t="str">
        <f>IF('N-DBE'!F155="","",'N-DBE'!F155)</f>
        <v/>
      </c>
      <c r="G155" s="284" t="str">
        <f>IF('N-DBE'!G155="","",'N-DBE'!G155)</f>
        <v/>
      </c>
      <c r="H155" s="222"/>
      <c r="I155" s="242"/>
      <c r="J155" s="809" t="str">
        <f>IF(OR(H155="_keine",H155=""),"",VLOOKUP(H155,'Tab org. Kompost_N-expert'!B:H,3,FALSE))</f>
        <v/>
      </c>
      <c r="K155" s="465" t="str">
        <f t="shared" si="24"/>
        <v/>
      </c>
      <c r="L155" s="222"/>
      <c r="M155" s="242"/>
      <c r="N155" s="913" t="str">
        <f>IF(OR(L155="_keine",L155=""),"",VLOOKUP(L155,'Tab org. Kompost_N-expert'!B:H,3,FALSE))</f>
        <v/>
      </c>
      <c r="O155" s="465" t="str">
        <f t="shared" si="25"/>
        <v/>
      </c>
      <c r="P155" s="222"/>
      <c r="Q155" s="242"/>
      <c r="R155" s="913" t="str">
        <f>IF(OR(P155="_keine",P155=""),"",VLOOKUP(P155,'Tab org. Kompost_N-expert'!B:H,3,FALSE))</f>
        <v/>
      </c>
      <c r="S155" s="465" t="str">
        <f t="shared" si="26"/>
        <v/>
      </c>
      <c r="T155" s="223"/>
      <c r="U155" s="242"/>
      <c r="V155" s="913" t="str">
        <f>IF(OR(T155="_keine",T155=""),"",VLOOKUP(T155,'Tab org. D_N-expert'!$B:$H,3,FALSE))</f>
        <v/>
      </c>
      <c r="W155" s="465" t="str">
        <f t="shared" si="27"/>
        <v/>
      </c>
      <c r="X155" s="223"/>
      <c r="Y155" s="242"/>
      <c r="Z155" s="913" t="str">
        <f>IF(OR(X155="_keine",X155=""),"",VLOOKUP(X155,'Tab org. D_N-expert'!$B:$H,3,FALSE))</f>
        <v/>
      </c>
      <c r="AA155" s="465" t="str">
        <f t="shared" si="28"/>
        <v/>
      </c>
      <c r="AB155" s="223"/>
      <c r="AC155" s="242"/>
      <c r="AD155" s="913" t="str">
        <f>IF(OR(AB155="_keine",AB155=""),"",VLOOKUP(AB155,'Tab org. D_N-expert'!$B:$H,3,FALSE))</f>
        <v/>
      </c>
      <c r="AE155" s="466" t="str">
        <f t="shared" si="29"/>
        <v/>
      </c>
      <c r="AF155" s="223"/>
      <c r="AG155" s="242"/>
      <c r="AH155" s="913" t="str">
        <f>IF(OR(AF155="_keine",AF155=""),"",VLOOKUP(AF155,'Tab org. D_N-expert'!$B:$H,3,FALSE))</f>
        <v/>
      </c>
      <c r="AI155" s="465" t="str">
        <f t="shared" si="30"/>
        <v/>
      </c>
      <c r="AJ155" s="247" t="str">
        <f t="shared" si="31"/>
        <v/>
      </c>
    </row>
    <row r="156" spans="1:36" s="145" customFormat="1" ht="15.75">
      <c r="A156" s="529" t="str">
        <f>IF('N-DBE'!A156="","",'N-DBE'!A156)</f>
        <v/>
      </c>
      <c r="B156" s="284" t="str">
        <f>IF('N-DBE'!B156="","",'N-DBE'!B156)</f>
        <v/>
      </c>
      <c r="C156" s="907" t="str">
        <f>IF('N-DBE'!C156="","",'N-DBE'!C156)</f>
        <v/>
      </c>
      <c r="D156" s="907" t="str">
        <f>IF('N-DBE'!D156="","",'N-DBE'!D156)</f>
        <v/>
      </c>
      <c r="E156" s="907" t="str">
        <f>IF('N-DBE'!E156="","",'N-DBE'!E156)</f>
        <v/>
      </c>
      <c r="F156" s="284" t="str">
        <f>IF('N-DBE'!F156="","",'N-DBE'!F156)</f>
        <v/>
      </c>
      <c r="G156" s="284" t="str">
        <f>IF('N-DBE'!G156="","",'N-DBE'!G156)</f>
        <v/>
      </c>
      <c r="H156" s="222"/>
      <c r="I156" s="242"/>
      <c r="J156" s="809" t="str">
        <f>IF(OR(H156="_keine",H156=""),"",VLOOKUP(H156,'Tab org. Kompost_N-expert'!B:H,3,FALSE))</f>
        <v/>
      </c>
      <c r="K156" s="465" t="str">
        <f t="shared" si="24"/>
        <v/>
      </c>
      <c r="L156" s="222"/>
      <c r="M156" s="242"/>
      <c r="N156" s="913" t="str">
        <f>IF(OR(L156="_keine",L156=""),"",VLOOKUP(L156,'Tab org. Kompost_N-expert'!B:H,3,FALSE))</f>
        <v/>
      </c>
      <c r="O156" s="465" t="str">
        <f t="shared" si="25"/>
        <v/>
      </c>
      <c r="P156" s="222"/>
      <c r="Q156" s="242"/>
      <c r="R156" s="913" t="str">
        <f>IF(OR(P156="_keine",P156=""),"",VLOOKUP(P156,'Tab org. Kompost_N-expert'!B:H,3,FALSE))</f>
        <v/>
      </c>
      <c r="S156" s="465" t="str">
        <f t="shared" si="26"/>
        <v/>
      </c>
      <c r="T156" s="223"/>
      <c r="U156" s="242"/>
      <c r="V156" s="913" t="str">
        <f>IF(OR(T156="_keine",T156=""),"",VLOOKUP(T156,'Tab org. D_N-expert'!$B:$H,3,FALSE))</f>
        <v/>
      </c>
      <c r="W156" s="465" t="str">
        <f t="shared" si="27"/>
        <v/>
      </c>
      <c r="X156" s="223"/>
      <c r="Y156" s="242"/>
      <c r="Z156" s="913" t="str">
        <f>IF(OR(X156="_keine",X156=""),"",VLOOKUP(X156,'Tab org. D_N-expert'!$B:$H,3,FALSE))</f>
        <v/>
      </c>
      <c r="AA156" s="465" t="str">
        <f t="shared" si="28"/>
        <v/>
      </c>
      <c r="AB156" s="223"/>
      <c r="AC156" s="242"/>
      <c r="AD156" s="913" t="str">
        <f>IF(OR(AB156="_keine",AB156=""),"",VLOOKUP(AB156,'Tab org. D_N-expert'!$B:$H,3,FALSE))</f>
        <v/>
      </c>
      <c r="AE156" s="466" t="str">
        <f t="shared" si="29"/>
        <v/>
      </c>
      <c r="AF156" s="223"/>
      <c r="AG156" s="242"/>
      <c r="AH156" s="913" t="str">
        <f>IF(OR(AF156="_keine",AF156=""),"",VLOOKUP(AF156,'Tab org. D_N-expert'!$B:$H,3,FALSE))</f>
        <v/>
      </c>
      <c r="AI156" s="465" t="str">
        <f t="shared" si="30"/>
        <v/>
      </c>
      <c r="AJ156" s="247" t="str">
        <f t="shared" si="31"/>
        <v/>
      </c>
    </row>
    <row r="157" spans="1:36" s="145" customFormat="1" ht="15.75">
      <c r="A157" s="529" t="str">
        <f>IF('N-DBE'!A157="","",'N-DBE'!A157)</f>
        <v/>
      </c>
      <c r="B157" s="284" t="str">
        <f>IF('N-DBE'!B157="","",'N-DBE'!B157)</f>
        <v/>
      </c>
      <c r="C157" s="907" t="str">
        <f>IF('N-DBE'!C157="","",'N-DBE'!C157)</f>
        <v/>
      </c>
      <c r="D157" s="907" t="str">
        <f>IF('N-DBE'!D157="","",'N-DBE'!D157)</f>
        <v/>
      </c>
      <c r="E157" s="907" t="str">
        <f>IF('N-DBE'!E157="","",'N-DBE'!E157)</f>
        <v/>
      </c>
      <c r="F157" s="284" t="str">
        <f>IF('N-DBE'!F157="","",'N-DBE'!F157)</f>
        <v/>
      </c>
      <c r="G157" s="284" t="str">
        <f>IF('N-DBE'!G157="","",'N-DBE'!G157)</f>
        <v/>
      </c>
      <c r="H157" s="222"/>
      <c r="I157" s="242"/>
      <c r="J157" s="809" t="str">
        <f>IF(OR(H157="_keine",H157=""),"",VLOOKUP(H157,'Tab org. Kompost_N-expert'!B:H,3,FALSE))</f>
        <v/>
      </c>
      <c r="K157" s="465" t="str">
        <f t="shared" si="24"/>
        <v/>
      </c>
      <c r="L157" s="222"/>
      <c r="M157" s="242"/>
      <c r="N157" s="913" t="str">
        <f>IF(OR(L157="_keine",L157=""),"",VLOOKUP(L157,'Tab org. Kompost_N-expert'!B:H,3,FALSE))</f>
        <v/>
      </c>
      <c r="O157" s="465" t="str">
        <f t="shared" si="25"/>
        <v/>
      </c>
      <c r="P157" s="222"/>
      <c r="Q157" s="242"/>
      <c r="R157" s="913" t="str">
        <f>IF(OR(P157="_keine",P157=""),"",VLOOKUP(P157,'Tab org. Kompost_N-expert'!B:H,3,FALSE))</f>
        <v/>
      </c>
      <c r="S157" s="465" t="str">
        <f t="shared" si="26"/>
        <v/>
      </c>
      <c r="T157" s="223"/>
      <c r="U157" s="242"/>
      <c r="V157" s="913" t="str">
        <f>IF(OR(T157="_keine",T157=""),"",VLOOKUP(T157,'Tab org. D_N-expert'!$B:$H,3,FALSE))</f>
        <v/>
      </c>
      <c r="W157" s="465" t="str">
        <f t="shared" si="27"/>
        <v/>
      </c>
      <c r="X157" s="223"/>
      <c r="Y157" s="242"/>
      <c r="Z157" s="913" t="str">
        <f>IF(OR(X157="_keine",X157=""),"",VLOOKUP(X157,'Tab org. D_N-expert'!$B:$H,3,FALSE))</f>
        <v/>
      </c>
      <c r="AA157" s="465" t="str">
        <f t="shared" si="28"/>
        <v/>
      </c>
      <c r="AB157" s="223"/>
      <c r="AC157" s="242"/>
      <c r="AD157" s="913" t="str">
        <f>IF(OR(AB157="_keine",AB157=""),"",VLOOKUP(AB157,'Tab org. D_N-expert'!$B:$H,3,FALSE))</f>
        <v/>
      </c>
      <c r="AE157" s="466" t="str">
        <f t="shared" si="29"/>
        <v/>
      </c>
      <c r="AF157" s="223"/>
      <c r="AG157" s="242"/>
      <c r="AH157" s="913" t="str">
        <f>IF(OR(AF157="_keine",AF157=""),"",VLOOKUP(AF157,'Tab org. D_N-expert'!$B:$H,3,FALSE))</f>
        <v/>
      </c>
      <c r="AI157" s="465" t="str">
        <f t="shared" si="30"/>
        <v/>
      </c>
      <c r="AJ157" s="247" t="str">
        <f t="shared" si="31"/>
        <v/>
      </c>
    </row>
    <row r="158" spans="1:36" s="145" customFormat="1" ht="15.75">
      <c r="A158" s="529" t="str">
        <f>IF('N-DBE'!A158="","",'N-DBE'!A158)</f>
        <v/>
      </c>
      <c r="B158" s="284" t="str">
        <f>IF('N-DBE'!B158="","",'N-DBE'!B158)</f>
        <v/>
      </c>
      <c r="C158" s="907" t="str">
        <f>IF('N-DBE'!C158="","",'N-DBE'!C158)</f>
        <v/>
      </c>
      <c r="D158" s="907" t="str">
        <f>IF('N-DBE'!D158="","",'N-DBE'!D158)</f>
        <v/>
      </c>
      <c r="E158" s="907" t="str">
        <f>IF('N-DBE'!E158="","",'N-DBE'!E158)</f>
        <v/>
      </c>
      <c r="F158" s="284" t="str">
        <f>IF('N-DBE'!F158="","",'N-DBE'!F158)</f>
        <v/>
      </c>
      <c r="G158" s="284" t="str">
        <f>IF('N-DBE'!G158="","",'N-DBE'!G158)</f>
        <v/>
      </c>
      <c r="H158" s="222"/>
      <c r="I158" s="242"/>
      <c r="J158" s="809" t="str">
        <f>IF(OR(H158="_keine",H158=""),"",VLOOKUP(H158,'Tab org. Kompost_N-expert'!B:H,3,FALSE))</f>
        <v/>
      </c>
      <c r="K158" s="465" t="str">
        <f t="shared" si="24"/>
        <v/>
      </c>
      <c r="L158" s="222"/>
      <c r="M158" s="242"/>
      <c r="N158" s="913" t="str">
        <f>IF(OR(L158="_keine",L158=""),"",VLOOKUP(L158,'Tab org. Kompost_N-expert'!B:H,3,FALSE))</f>
        <v/>
      </c>
      <c r="O158" s="465" t="str">
        <f t="shared" si="25"/>
        <v/>
      </c>
      <c r="P158" s="222"/>
      <c r="Q158" s="242"/>
      <c r="R158" s="913" t="str">
        <f>IF(OR(P158="_keine",P158=""),"",VLOOKUP(P158,'Tab org. Kompost_N-expert'!B:H,3,FALSE))</f>
        <v/>
      </c>
      <c r="S158" s="465" t="str">
        <f t="shared" si="26"/>
        <v/>
      </c>
      <c r="T158" s="223"/>
      <c r="U158" s="242"/>
      <c r="V158" s="913" t="str">
        <f>IF(OR(T158="_keine",T158=""),"",VLOOKUP(T158,'Tab org. D_N-expert'!$B:$H,3,FALSE))</f>
        <v/>
      </c>
      <c r="W158" s="465" t="str">
        <f t="shared" si="27"/>
        <v/>
      </c>
      <c r="X158" s="223"/>
      <c r="Y158" s="242"/>
      <c r="Z158" s="913" t="str">
        <f>IF(OR(X158="_keine",X158=""),"",VLOOKUP(X158,'Tab org. D_N-expert'!$B:$H,3,FALSE))</f>
        <v/>
      </c>
      <c r="AA158" s="465" t="str">
        <f t="shared" si="28"/>
        <v/>
      </c>
      <c r="AB158" s="223"/>
      <c r="AC158" s="242"/>
      <c r="AD158" s="913" t="str">
        <f>IF(OR(AB158="_keine",AB158=""),"",VLOOKUP(AB158,'Tab org. D_N-expert'!$B:$H,3,FALSE))</f>
        <v/>
      </c>
      <c r="AE158" s="466" t="str">
        <f t="shared" si="29"/>
        <v/>
      </c>
      <c r="AF158" s="223"/>
      <c r="AG158" s="242"/>
      <c r="AH158" s="913" t="str">
        <f>IF(OR(AF158="_keine",AF158=""),"",VLOOKUP(AF158,'Tab org. D_N-expert'!$B:$H,3,FALSE))</f>
        <v/>
      </c>
      <c r="AI158" s="465" t="str">
        <f t="shared" si="30"/>
        <v/>
      </c>
      <c r="AJ158" s="247" t="str">
        <f t="shared" si="31"/>
        <v/>
      </c>
    </row>
    <row r="159" spans="1:36" s="145" customFormat="1" ht="15.75">
      <c r="A159" s="529" t="str">
        <f>IF('N-DBE'!A159="","",'N-DBE'!A159)</f>
        <v/>
      </c>
      <c r="B159" s="284" t="str">
        <f>IF('N-DBE'!B159="","",'N-DBE'!B159)</f>
        <v/>
      </c>
      <c r="C159" s="907" t="str">
        <f>IF('N-DBE'!C159="","",'N-DBE'!C159)</f>
        <v/>
      </c>
      <c r="D159" s="907" t="str">
        <f>IF('N-DBE'!D159="","",'N-DBE'!D159)</f>
        <v/>
      </c>
      <c r="E159" s="907" t="str">
        <f>IF('N-DBE'!E159="","",'N-DBE'!E159)</f>
        <v/>
      </c>
      <c r="F159" s="284" t="str">
        <f>IF('N-DBE'!F159="","",'N-DBE'!F159)</f>
        <v/>
      </c>
      <c r="G159" s="284" t="str">
        <f>IF('N-DBE'!G159="","",'N-DBE'!G159)</f>
        <v/>
      </c>
      <c r="H159" s="222"/>
      <c r="I159" s="242"/>
      <c r="J159" s="809" t="str">
        <f>IF(OR(H159="_keine",H159=""),"",VLOOKUP(H159,'Tab org. Kompost_N-expert'!B:H,3,FALSE))</f>
        <v/>
      </c>
      <c r="K159" s="465" t="str">
        <f t="shared" si="24"/>
        <v/>
      </c>
      <c r="L159" s="222"/>
      <c r="M159" s="242"/>
      <c r="N159" s="913" t="str">
        <f>IF(OR(L159="_keine",L159=""),"",VLOOKUP(L159,'Tab org. Kompost_N-expert'!B:H,3,FALSE))</f>
        <v/>
      </c>
      <c r="O159" s="465" t="str">
        <f t="shared" si="25"/>
        <v/>
      </c>
      <c r="P159" s="222"/>
      <c r="Q159" s="242"/>
      <c r="R159" s="913" t="str">
        <f>IF(OR(P159="_keine",P159=""),"",VLOOKUP(P159,'Tab org. Kompost_N-expert'!B:H,3,FALSE))</f>
        <v/>
      </c>
      <c r="S159" s="465" t="str">
        <f t="shared" si="26"/>
        <v/>
      </c>
      <c r="T159" s="223"/>
      <c r="U159" s="242"/>
      <c r="V159" s="913" t="str">
        <f>IF(OR(T159="_keine",T159=""),"",VLOOKUP(T159,'Tab org. D_N-expert'!$B:$H,3,FALSE))</f>
        <v/>
      </c>
      <c r="W159" s="465" t="str">
        <f t="shared" si="27"/>
        <v/>
      </c>
      <c r="X159" s="223"/>
      <c r="Y159" s="242"/>
      <c r="Z159" s="913" t="str">
        <f>IF(OR(X159="_keine",X159=""),"",VLOOKUP(X159,'Tab org. D_N-expert'!$B:$H,3,FALSE))</f>
        <v/>
      </c>
      <c r="AA159" s="465" t="str">
        <f t="shared" si="28"/>
        <v/>
      </c>
      <c r="AB159" s="223"/>
      <c r="AC159" s="242"/>
      <c r="AD159" s="913" t="str">
        <f>IF(OR(AB159="_keine",AB159=""),"",VLOOKUP(AB159,'Tab org. D_N-expert'!$B:$H,3,FALSE))</f>
        <v/>
      </c>
      <c r="AE159" s="466" t="str">
        <f t="shared" si="29"/>
        <v/>
      </c>
      <c r="AF159" s="223"/>
      <c r="AG159" s="242"/>
      <c r="AH159" s="913" t="str">
        <f>IF(OR(AF159="_keine",AF159=""),"",VLOOKUP(AF159,'Tab org. D_N-expert'!$B:$H,3,FALSE))</f>
        <v/>
      </c>
      <c r="AI159" s="465" t="str">
        <f t="shared" si="30"/>
        <v/>
      </c>
      <c r="AJ159" s="247" t="str">
        <f t="shared" si="31"/>
        <v/>
      </c>
    </row>
    <row r="160" spans="1:36" s="145" customFormat="1" ht="15.75">
      <c r="A160" s="529" t="str">
        <f>IF('N-DBE'!A160="","",'N-DBE'!A160)</f>
        <v/>
      </c>
      <c r="B160" s="284" t="str">
        <f>IF('N-DBE'!B160="","",'N-DBE'!B160)</f>
        <v/>
      </c>
      <c r="C160" s="907" t="str">
        <f>IF('N-DBE'!C160="","",'N-DBE'!C160)</f>
        <v/>
      </c>
      <c r="D160" s="907" t="str">
        <f>IF('N-DBE'!D160="","",'N-DBE'!D160)</f>
        <v/>
      </c>
      <c r="E160" s="907" t="str">
        <f>IF('N-DBE'!E160="","",'N-DBE'!E160)</f>
        <v/>
      </c>
      <c r="F160" s="284" t="str">
        <f>IF('N-DBE'!F160="","",'N-DBE'!F160)</f>
        <v/>
      </c>
      <c r="G160" s="284" t="str">
        <f>IF('N-DBE'!G160="","",'N-DBE'!G160)</f>
        <v/>
      </c>
      <c r="H160" s="222"/>
      <c r="I160" s="242"/>
      <c r="J160" s="809" t="str">
        <f>IF(OR(H160="_keine",H160=""),"",VLOOKUP(H160,'Tab org. Kompost_N-expert'!B:H,3,FALSE))</f>
        <v/>
      </c>
      <c r="K160" s="465" t="str">
        <f t="shared" si="24"/>
        <v/>
      </c>
      <c r="L160" s="222"/>
      <c r="M160" s="242"/>
      <c r="N160" s="913" t="str">
        <f>IF(OR(L160="_keine",L160=""),"",VLOOKUP(L160,'Tab org. Kompost_N-expert'!B:H,3,FALSE))</f>
        <v/>
      </c>
      <c r="O160" s="465" t="str">
        <f t="shared" si="25"/>
        <v/>
      </c>
      <c r="P160" s="222"/>
      <c r="Q160" s="242"/>
      <c r="R160" s="913" t="str">
        <f>IF(OR(P160="_keine",P160=""),"",VLOOKUP(P160,'Tab org. Kompost_N-expert'!B:H,3,FALSE))</f>
        <v/>
      </c>
      <c r="S160" s="465" t="str">
        <f t="shared" si="26"/>
        <v/>
      </c>
      <c r="T160" s="223"/>
      <c r="U160" s="242"/>
      <c r="V160" s="913" t="str">
        <f>IF(OR(T160="_keine",T160=""),"",VLOOKUP(T160,'Tab org. D_N-expert'!$B:$H,3,FALSE))</f>
        <v/>
      </c>
      <c r="W160" s="465" t="str">
        <f t="shared" si="27"/>
        <v/>
      </c>
      <c r="X160" s="223"/>
      <c r="Y160" s="242"/>
      <c r="Z160" s="913" t="str">
        <f>IF(OR(X160="_keine",X160=""),"",VLOOKUP(X160,'Tab org. D_N-expert'!$B:$H,3,FALSE))</f>
        <v/>
      </c>
      <c r="AA160" s="465" t="str">
        <f t="shared" si="28"/>
        <v/>
      </c>
      <c r="AB160" s="223"/>
      <c r="AC160" s="242"/>
      <c r="AD160" s="913" t="str">
        <f>IF(OR(AB160="_keine",AB160=""),"",VLOOKUP(AB160,'Tab org. D_N-expert'!$B:$H,3,FALSE))</f>
        <v/>
      </c>
      <c r="AE160" s="466" t="str">
        <f t="shared" si="29"/>
        <v/>
      </c>
      <c r="AF160" s="223"/>
      <c r="AG160" s="242"/>
      <c r="AH160" s="913" t="str">
        <f>IF(OR(AF160="_keine",AF160=""),"",VLOOKUP(AF160,'Tab org. D_N-expert'!$B:$H,3,FALSE))</f>
        <v/>
      </c>
      <c r="AI160" s="465" t="str">
        <f t="shared" si="30"/>
        <v/>
      </c>
      <c r="AJ160" s="247" t="str">
        <f t="shared" si="31"/>
        <v/>
      </c>
    </row>
    <row r="161" spans="1:36" s="145" customFormat="1" ht="15.75">
      <c r="A161" s="529" t="str">
        <f>IF('N-DBE'!A161="","",'N-DBE'!A161)</f>
        <v/>
      </c>
      <c r="B161" s="284" t="str">
        <f>IF('N-DBE'!B161="","",'N-DBE'!B161)</f>
        <v/>
      </c>
      <c r="C161" s="907" t="str">
        <f>IF('N-DBE'!C161="","",'N-DBE'!C161)</f>
        <v/>
      </c>
      <c r="D161" s="907" t="str">
        <f>IF('N-DBE'!D161="","",'N-DBE'!D161)</f>
        <v/>
      </c>
      <c r="E161" s="907" t="str">
        <f>IF('N-DBE'!E161="","",'N-DBE'!E161)</f>
        <v/>
      </c>
      <c r="F161" s="284" t="str">
        <f>IF('N-DBE'!F161="","",'N-DBE'!F161)</f>
        <v/>
      </c>
      <c r="G161" s="284" t="str">
        <f>IF('N-DBE'!G161="","",'N-DBE'!G161)</f>
        <v/>
      </c>
      <c r="H161" s="222"/>
      <c r="I161" s="242"/>
      <c r="J161" s="809" t="str">
        <f>IF(OR(H161="_keine",H161=""),"",VLOOKUP(H161,'Tab org. Kompost_N-expert'!B:H,3,FALSE))</f>
        <v/>
      </c>
      <c r="K161" s="465" t="str">
        <f t="shared" si="24"/>
        <v/>
      </c>
      <c r="L161" s="222"/>
      <c r="M161" s="242"/>
      <c r="N161" s="913" t="str">
        <f>IF(OR(L161="_keine",L161=""),"",VLOOKUP(L161,'Tab org. Kompost_N-expert'!B:H,3,FALSE))</f>
        <v/>
      </c>
      <c r="O161" s="465" t="str">
        <f t="shared" si="25"/>
        <v/>
      </c>
      <c r="P161" s="222"/>
      <c r="Q161" s="242"/>
      <c r="R161" s="913" t="str">
        <f>IF(OR(P161="_keine",P161=""),"",VLOOKUP(P161,'Tab org. Kompost_N-expert'!B:H,3,FALSE))</f>
        <v/>
      </c>
      <c r="S161" s="465" t="str">
        <f t="shared" si="26"/>
        <v/>
      </c>
      <c r="T161" s="223"/>
      <c r="U161" s="242"/>
      <c r="V161" s="913" t="str">
        <f>IF(OR(T161="_keine",T161=""),"",VLOOKUP(T161,'Tab org. D_N-expert'!$B:$H,3,FALSE))</f>
        <v/>
      </c>
      <c r="W161" s="465" t="str">
        <f t="shared" si="27"/>
        <v/>
      </c>
      <c r="X161" s="223"/>
      <c r="Y161" s="242"/>
      <c r="Z161" s="913" t="str">
        <f>IF(OR(X161="_keine",X161=""),"",VLOOKUP(X161,'Tab org. D_N-expert'!$B:$H,3,FALSE))</f>
        <v/>
      </c>
      <c r="AA161" s="465" t="str">
        <f t="shared" si="28"/>
        <v/>
      </c>
      <c r="AB161" s="223"/>
      <c r="AC161" s="242"/>
      <c r="AD161" s="913" t="str">
        <f>IF(OR(AB161="_keine",AB161=""),"",VLOOKUP(AB161,'Tab org. D_N-expert'!$B:$H,3,FALSE))</f>
        <v/>
      </c>
      <c r="AE161" s="466" t="str">
        <f t="shared" si="29"/>
        <v/>
      </c>
      <c r="AF161" s="223"/>
      <c r="AG161" s="242"/>
      <c r="AH161" s="913" t="str">
        <f>IF(OR(AF161="_keine",AF161=""),"",VLOOKUP(AF161,'Tab org. D_N-expert'!$B:$H,3,FALSE))</f>
        <v/>
      </c>
      <c r="AI161" s="465" t="str">
        <f t="shared" si="30"/>
        <v/>
      </c>
      <c r="AJ161" s="247" t="str">
        <f t="shared" si="31"/>
        <v/>
      </c>
    </row>
    <row r="162" spans="1:36" s="145" customFormat="1" ht="15.75">
      <c r="A162" s="529" t="str">
        <f>IF('N-DBE'!A162="","",'N-DBE'!A162)</f>
        <v/>
      </c>
      <c r="B162" s="284" t="str">
        <f>IF('N-DBE'!B162="","",'N-DBE'!B162)</f>
        <v/>
      </c>
      <c r="C162" s="907" t="str">
        <f>IF('N-DBE'!C162="","",'N-DBE'!C162)</f>
        <v/>
      </c>
      <c r="D162" s="907" t="str">
        <f>IF('N-DBE'!D162="","",'N-DBE'!D162)</f>
        <v/>
      </c>
      <c r="E162" s="907" t="str">
        <f>IF('N-DBE'!E162="","",'N-DBE'!E162)</f>
        <v/>
      </c>
      <c r="F162" s="284" t="str">
        <f>IF('N-DBE'!F162="","",'N-DBE'!F162)</f>
        <v/>
      </c>
      <c r="G162" s="284" t="str">
        <f>IF('N-DBE'!G162="","",'N-DBE'!G162)</f>
        <v/>
      </c>
      <c r="H162" s="222"/>
      <c r="I162" s="242"/>
      <c r="J162" s="809" t="str">
        <f>IF(OR(H162="_keine",H162=""),"",VLOOKUP(H162,'Tab org. Kompost_N-expert'!B:H,3,FALSE))</f>
        <v/>
      </c>
      <c r="K162" s="465" t="str">
        <f t="shared" si="24"/>
        <v/>
      </c>
      <c r="L162" s="222"/>
      <c r="M162" s="242"/>
      <c r="N162" s="913" t="str">
        <f>IF(OR(L162="_keine",L162=""),"",VLOOKUP(L162,'Tab org. Kompost_N-expert'!B:H,3,FALSE))</f>
        <v/>
      </c>
      <c r="O162" s="465" t="str">
        <f t="shared" si="25"/>
        <v/>
      </c>
      <c r="P162" s="222"/>
      <c r="Q162" s="242"/>
      <c r="R162" s="913" t="str">
        <f>IF(OR(P162="_keine",P162=""),"",VLOOKUP(P162,'Tab org. Kompost_N-expert'!B:H,3,FALSE))</f>
        <v/>
      </c>
      <c r="S162" s="465" t="str">
        <f t="shared" si="26"/>
        <v/>
      </c>
      <c r="T162" s="223"/>
      <c r="U162" s="242"/>
      <c r="V162" s="913" t="str">
        <f>IF(OR(T162="_keine",T162=""),"",VLOOKUP(T162,'Tab org. D_N-expert'!$B:$H,3,FALSE))</f>
        <v/>
      </c>
      <c r="W162" s="465" t="str">
        <f t="shared" si="27"/>
        <v/>
      </c>
      <c r="X162" s="223"/>
      <c r="Y162" s="242"/>
      <c r="Z162" s="913" t="str">
        <f>IF(OR(X162="_keine",X162=""),"",VLOOKUP(X162,'Tab org. D_N-expert'!$B:$H,3,FALSE))</f>
        <v/>
      </c>
      <c r="AA162" s="465" t="str">
        <f t="shared" si="28"/>
        <v/>
      </c>
      <c r="AB162" s="223"/>
      <c r="AC162" s="242"/>
      <c r="AD162" s="913" t="str">
        <f>IF(OR(AB162="_keine",AB162=""),"",VLOOKUP(AB162,'Tab org. D_N-expert'!$B:$H,3,FALSE))</f>
        <v/>
      </c>
      <c r="AE162" s="466" t="str">
        <f t="shared" si="29"/>
        <v/>
      </c>
      <c r="AF162" s="223"/>
      <c r="AG162" s="242"/>
      <c r="AH162" s="913" t="str">
        <f>IF(OR(AF162="_keine",AF162=""),"",VLOOKUP(AF162,'Tab org. D_N-expert'!$B:$H,3,FALSE))</f>
        <v/>
      </c>
      <c r="AI162" s="465" t="str">
        <f t="shared" si="30"/>
        <v/>
      </c>
      <c r="AJ162" s="247" t="str">
        <f t="shared" si="31"/>
        <v/>
      </c>
    </row>
    <row r="163" spans="1:36" s="145" customFormat="1" ht="15.75">
      <c r="A163" s="529" t="str">
        <f>IF('N-DBE'!A163="","",'N-DBE'!A163)</f>
        <v/>
      </c>
      <c r="B163" s="284" t="str">
        <f>IF('N-DBE'!B163="","",'N-DBE'!B163)</f>
        <v/>
      </c>
      <c r="C163" s="907" t="str">
        <f>IF('N-DBE'!C163="","",'N-DBE'!C163)</f>
        <v/>
      </c>
      <c r="D163" s="907" t="str">
        <f>IF('N-DBE'!D163="","",'N-DBE'!D163)</f>
        <v/>
      </c>
      <c r="E163" s="907" t="str">
        <f>IF('N-DBE'!E163="","",'N-DBE'!E163)</f>
        <v/>
      </c>
      <c r="F163" s="284" t="str">
        <f>IF('N-DBE'!F163="","",'N-DBE'!F163)</f>
        <v/>
      </c>
      <c r="G163" s="284" t="str">
        <f>IF('N-DBE'!G163="","",'N-DBE'!G163)</f>
        <v/>
      </c>
      <c r="H163" s="222"/>
      <c r="I163" s="242"/>
      <c r="J163" s="809" t="str">
        <f>IF(OR(H163="_keine",H163=""),"",VLOOKUP(H163,'Tab org. Kompost_N-expert'!B:H,3,FALSE))</f>
        <v/>
      </c>
      <c r="K163" s="465" t="str">
        <f t="shared" si="24"/>
        <v/>
      </c>
      <c r="L163" s="222"/>
      <c r="M163" s="242"/>
      <c r="N163" s="913" t="str">
        <f>IF(OR(L163="_keine",L163=""),"",VLOOKUP(L163,'Tab org. Kompost_N-expert'!B:H,3,FALSE))</f>
        <v/>
      </c>
      <c r="O163" s="465" t="str">
        <f t="shared" si="25"/>
        <v/>
      </c>
      <c r="P163" s="222"/>
      <c r="Q163" s="242"/>
      <c r="R163" s="913" t="str">
        <f>IF(OR(P163="_keine",P163=""),"",VLOOKUP(P163,'Tab org. Kompost_N-expert'!B:H,3,FALSE))</f>
        <v/>
      </c>
      <c r="S163" s="465" t="str">
        <f t="shared" si="26"/>
        <v/>
      </c>
      <c r="T163" s="223"/>
      <c r="U163" s="242"/>
      <c r="V163" s="913" t="str">
        <f>IF(OR(T163="_keine",T163=""),"",VLOOKUP(T163,'Tab org. D_N-expert'!$B:$H,3,FALSE))</f>
        <v/>
      </c>
      <c r="W163" s="465" t="str">
        <f t="shared" si="27"/>
        <v/>
      </c>
      <c r="X163" s="223"/>
      <c r="Y163" s="242"/>
      <c r="Z163" s="913" t="str">
        <f>IF(OR(X163="_keine",X163=""),"",VLOOKUP(X163,'Tab org. D_N-expert'!$B:$H,3,FALSE))</f>
        <v/>
      </c>
      <c r="AA163" s="465" t="str">
        <f t="shared" si="28"/>
        <v/>
      </c>
      <c r="AB163" s="223"/>
      <c r="AC163" s="242"/>
      <c r="AD163" s="913" t="str">
        <f>IF(OR(AB163="_keine",AB163=""),"",VLOOKUP(AB163,'Tab org. D_N-expert'!$B:$H,3,FALSE))</f>
        <v/>
      </c>
      <c r="AE163" s="466" t="str">
        <f t="shared" si="29"/>
        <v/>
      </c>
      <c r="AF163" s="223"/>
      <c r="AG163" s="242"/>
      <c r="AH163" s="913" t="str">
        <f>IF(OR(AF163="_keine",AF163=""),"",VLOOKUP(AF163,'Tab org. D_N-expert'!$B:$H,3,FALSE))</f>
        <v/>
      </c>
      <c r="AI163" s="465" t="str">
        <f t="shared" si="30"/>
        <v/>
      </c>
      <c r="AJ163" s="247" t="str">
        <f t="shared" si="31"/>
        <v/>
      </c>
    </row>
    <row r="164" spans="1:36" s="145" customFormat="1" ht="15.75">
      <c r="A164" s="529" t="str">
        <f>IF('N-DBE'!A164="","",'N-DBE'!A164)</f>
        <v/>
      </c>
      <c r="B164" s="284" t="str">
        <f>IF('N-DBE'!B164="","",'N-DBE'!B164)</f>
        <v/>
      </c>
      <c r="C164" s="907" t="str">
        <f>IF('N-DBE'!C164="","",'N-DBE'!C164)</f>
        <v/>
      </c>
      <c r="D164" s="907" t="str">
        <f>IF('N-DBE'!D164="","",'N-DBE'!D164)</f>
        <v/>
      </c>
      <c r="E164" s="907" t="str">
        <f>IF('N-DBE'!E164="","",'N-DBE'!E164)</f>
        <v/>
      </c>
      <c r="F164" s="284" t="str">
        <f>IF('N-DBE'!F164="","",'N-DBE'!F164)</f>
        <v/>
      </c>
      <c r="G164" s="284" t="str">
        <f>IF('N-DBE'!G164="","",'N-DBE'!G164)</f>
        <v/>
      </c>
      <c r="H164" s="222"/>
      <c r="I164" s="242"/>
      <c r="J164" s="809" t="str">
        <f>IF(OR(H164="_keine",H164=""),"",VLOOKUP(H164,'Tab org. Kompost_N-expert'!B:H,3,FALSE))</f>
        <v/>
      </c>
      <c r="K164" s="465" t="str">
        <f t="shared" si="24"/>
        <v/>
      </c>
      <c r="L164" s="222"/>
      <c r="M164" s="242"/>
      <c r="N164" s="913" t="str">
        <f>IF(OR(L164="_keine",L164=""),"",VLOOKUP(L164,'Tab org. Kompost_N-expert'!B:H,3,FALSE))</f>
        <v/>
      </c>
      <c r="O164" s="465" t="str">
        <f t="shared" si="25"/>
        <v/>
      </c>
      <c r="P164" s="222"/>
      <c r="Q164" s="242"/>
      <c r="R164" s="913" t="str">
        <f>IF(OR(P164="_keine",P164=""),"",VLOOKUP(P164,'Tab org. Kompost_N-expert'!B:H,3,FALSE))</f>
        <v/>
      </c>
      <c r="S164" s="465" t="str">
        <f t="shared" si="26"/>
        <v/>
      </c>
      <c r="T164" s="223"/>
      <c r="U164" s="242"/>
      <c r="V164" s="913" t="str">
        <f>IF(OR(T164="_keine",T164=""),"",VLOOKUP(T164,'Tab org. D_N-expert'!$B:$H,3,FALSE))</f>
        <v/>
      </c>
      <c r="W164" s="465" t="str">
        <f t="shared" si="27"/>
        <v/>
      </c>
      <c r="X164" s="223"/>
      <c r="Y164" s="242"/>
      <c r="Z164" s="913" t="str">
        <f>IF(OR(X164="_keine",X164=""),"",VLOOKUP(X164,'Tab org. D_N-expert'!$B:$H,3,FALSE))</f>
        <v/>
      </c>
      <c r="AA164" s="465" t="str">
        <f t="shared" si="28"/>
        <v/>
      </c>
      <c r="AB164" s="223"/>
      <c r="AC164" s="242"/>
      <c r="AD164" s="913" t="str">
        <f>IF(OR(AB164="_keine",AB164=""),"",VLOOKUP(AB164,'Tab org. D_N-expert'!$B:$H,3,FALSE))</f>
        <v/>
      </c>
      <c r="AE164" s="466" t="str">
        <f t="shared" si="29"/>
        <v/>
      </c>
      <c r="AF164" s="223"/>
      <c r="AG164" s="242"/>
      <c r="AH164" s="913" t="str">
        <f>IF(OR(AF164="_keine",AF164=""),"",VLOOKUP(AF164,'Tab org. D_N-expert'!$B:$H,3,FALSE))</f>
        <v/>
      </c>
      <c r="AI164" s="465" t="str">
        <f t="shared" si="30"/>
        <v/>
      </c>
      <c r="AJ164" s="247" t="str">
        <f t="shared" si="31"/>
        <v/>
      </c>
    </row>
    <row r="165" spans="1:36" s="145" customFormat="1" ht="15.75">
      <c r="A165" s="529" t="str">
        <f>IF('N-DBE'!A165="","",'N-DBE'!A165)</f>
        <v/>
      </c>
      <c r="B165" s="284" t="str">
        <f>IF('N-DBE'!B165="","",'N-DBE'!B165)</f>
        <v/>
      </c>
      <c r="C165" s="907" t="str">
        <f>IF('N-DBE'!C165="","",'N-DBE'!C165)</f>
        <v/>
      </c>
      <c r="D165" s="907" t="str">
        <f>IF('N-DBE'!D165="","",'N-DBE'!D165)</f>
        <v/>
      </c>
      <c r="E165" s="907" t="str">
        <f>IF('N-DBE'!E165="","",'N-DBE'!E165)</f>
        <v/>
      </c>
      <c r="F165" s="284" t="str">
        <f>IF('N-DBE'!F165="","",'N-DBE'!F165)</f>
        <v/>
      </c>
      <c r="G165" s="284" t="str">
        <f>IF('N-DBE'!G165="","",'N-DBE'!G165)</f>
        <v/>
      </c>
      <c r="H165" s="222"/>
      <c r="I165" s="242"/>
      <c r="J165" s="809" t="str">
        <f>IF(OR(H165="_keine",H165=""),"",VLOOKUP(H165,'Tab org. Kompost_N-expert'!B:H,3,FALSE))</f>
        <v/>
      </c>
      <c r="K165" s="465" t="str">
        <f t="shared" si="24"/>
        <v/>
      </c>
      <c r="L165" s="222"/>
      <c r="M165" s="242"/>
      <c r="N165" s="913" t="str">
        <f>IF(OR(L165="_keine",L165=""),"",VLOOKUP(L165,'Tab org. Kompost_N-expert'!B:H,3,FALSE))</f>
        <v/>
      </c>
      <c r="O165" s="465" t="str">
        <f t="shared" si="25"/>
        <v/>
      </c>
      <c r="P165" s="222"/>
      <c r="Q165" s="242"/>
      <c r="R165" s="913" t="str">
        <f>IF(OR(P165="_keine",P165=""),"",VLOOKUP(P165,'Tab org. Kompost_N-expert'!B:H,3,FALSE))</f>
        <v/>
      </c>
      <c r="S165" s="465" t="str">
        <f t="shared" si="26"/>
        <v/>
      </c>
      <c r="T165" s="223"/>
      <c r="U165" s="242"/>
      <c r="V165" s="913" t="str">
        <f>IF(OR(T165="_keine",T165=""),"",VLOOKUP(T165,'Tab org. D_N-expert'!$B:$H,3,FALSE))</f>
        <v/>
      </c>
      <c r="W165" s="465" t="str">
        <f t="shared" si="27"/>
        <v/>
      </c>
      <c r="X165" s="223"/>
      <c r="Y165" s="242"/>
      <c r="Z165" s="913" t="str">
        <f>IF(OR(X165="_keine",X165=""),"",VLOOKUP(X165,'Tab org. D_N-expert'!$B:$H,3,FALSE))</f>
        <v/>
      </c>
      <c r="AA165" s="465" t="str">
        <f t="shared" si="28"/>
        <v/>
      </c>
      <c r="AB165" s="223"/>
      <c r="AC165" s="242"/>
      <c r="AD165" s="913" t="str">
        <f>IF(OR(AB165="_keine",AB165=""),"",VLOOKUP(AB165,'Tab org. D_N-expert'!$B:$H,3,FALSE))</f>
        <v/>
      </c>
      <c r="AE165" s="466" t="str">
        <f t="shared" si="29"/>
        <v/>
      </c>
      <c r="AF165" s="223"/>
      <c r="AG165" s="242"/>
      <c r="AH165" s="913" t="str">
        <f>IF(OR(AF165="_keine",AF165=""),"",VLOOKUP(AF165,'Tab org. D_N-expert'!$B:$H,3,FALSE))</f>
        <v/>
      </c>
      <c r="AI165" s="465" t="str">
        <f t="shared" si="30"/>
        <v/>
      </c>
      <c r="AJ165" s="247" t="str">
        <f t="shared" si="31"/>
        <v/>
      </c>
    </row>
    <row r="166" spans="1:36" s="145" customFormat="1" ht="15.75">
      <c r="A166" s="529" t="str">
        <f>IF('N-DBE'!A166="","",'N-DBE'!A166)</f>
        <v/>
      </c>
      <c r="B166" s="284" t="str">
        <f>IF('N-DBE'!B166="","",'N-DBE'!B166)</f>
        <v/>
      </c>
      <c r="C166" s="907" t="str">
        <f>IF('N-DBE'!C166="","",'N-DBE'!C166)</f>
        <v/>
      </c>
      <c r="D166" s="907" t="str">
        <f>IF('N-DBE'!D166="","",'N-DBE'!D166)</f>
        <v/>
      </c>
      <c r="E166" s="907" t="str">
        <f>IF('N-DBE'!E166="","",'N-DBE'!E166)</f>
        <v/>
      </c>
      <c r="F166" s="284" t="str">
        <f>IF('N-DBE'!F166="","",'N-DBE'!F166)</f>
        <v/>
      </c>
      <c r="G166" s="284" t="str">
        <f>IF('N-DBE'!G166="","",'N-DBE'!G166)</f>
        <v/>
      </c>
      <c r="H166" s="222"/>
      <c r="I166" s="242"/>
      <c r="J166" s="809" t="str">
        <f>IF(OR(H166="_keine",H166=""),"",VLOOKUP(H166,'Tab org. Kompost_N-expert'!B:H,3,FALSE))</f>
        <v/>
      </c>
      <c r="K166" s="465" t="str">
        <f t="shared" si="24"/>
        <v/>
      </c>
      <c r="L166" s="222"/>
      <c r="M166" s="242"/>
      <c r="N166" s="913" t="str">
        <f>IF(OR(L166="_keine",L166=""),"",VLOOKUP(L166,'Tab org. Kompost_N-expert'!B:H,3,FALSE))</f>
        <v/>
      </c>
      <c r="O166" s="465" t="str">
        <f t="shared" si="25"/>
        <v/>
      </c>
      <c r="P166" s="222"/>
      <c r="Q166" s="242"/>
      <c r="R166" s="913" t="str">
        <f>IF(OR(P166="_keine",P166=""),"",VLOOKUP(P166,'Tab org. Kompost_N-expert'!B:H,3,FALSE))</f>
        <v/>
      </c>
      <c r="S166" s="465" t="str">
        <f t="shared" si="26"/>
        <v/>
      </c>
      <c r="T166" s="223"/>
      <c r="U166" s="242"/>
      <c r="V166" s="913" t="str">
        <f>IF(OR(T166="_keine",T166=""),"",VLOOKUP(T166,'Tab org. D_N-expert'!$B:$H,3,FALSE))</f>
        <v/>
      </c>
      <c r="W166" s="465" t="str">
        <f t="shared" si="27"/>
        <v/>
      </c>
      <c r="X166" s="223"/>
      <c r="Y166" s="242"/>
      <c r="Z166" s="913" t="str">
        <f>IF(OR(X166="_keine",X166=""),"",VLOOKUP(X166,'Tab org. D_N-expert'!$B:$H,3,FALSE))</f>
        <v/>
      </c>
      <c r="AA166" s="465" t="str">
        <f t="shared" si="28"/>
        <v/>
      </c>
      <c r="AB166" s="223"/>
      <c r="AC166" s="242"/>
      <c r="AD166" s="913" t="str">
        <f>IF(OR(AB166="_keine",AB166=""),"",VLOOKUP(AB166,'Tab org. D_N-expert'!$B:$H,3,FALSE))</f>
        <v/>
      </c>
      <c r="AE166" s="466" t="str">
        <f t="shared" si="29"/>
        <v/>
      </c>
      <c r="AF166" s="223"/>
      <c r="AG166" s="242"/>
      <c r="AH166" s="913" t="str">
        <f>IF(OR(AF166="_keine",AF166=""),"",VLOOKUP(AF166,'Tab org. D_N-expert'!$B:$H,3,FALSE))</f>
        <v/>
      </c>
      <c r="AI166" s="465" t="str">
        <f t="shared" si="30"/>
        <v/>
      </c>
      <c r="AJ166" s="247" t="str">
        <f t="shared" si="31"/>
        <v/>
      </c>
    </row>
    <row r="167" spans="1:36" s="145" customFormat="1" ht="15.75">
      <c r="A167" s="529" t="str">
        <f>IF('N-DBE'!A167="","",'N-DBE'!A167)</f>
        <v/>
      </c>
      <c r="B167" s="284" t="str">
        <f>IF('N-DBE'!B167="","",'N-DBE'!B167)</f>
        <v/>
      </c>
      <c r="C167" s="907" t="str">
        <f>IF('N-DBE'!C167="","",'N-DBE'!C167)</f>
        <v/>
      </c>
      <c r="D167" s="907" t="str">
        <f>IF('N-DBE'!D167="","",'N-DBE'!D167)</f>
        <v/>
      </c>
      <c r="E167" s="907" t="str">
        <f>IF('N-DBE'!E167="","",'N-DBE'!E167)</f>
        <v/>
      </c>
      <c r="F167" s="284" t="str">
        <f>IF('N-DBE'!F167="","",'N-DBE'!F167)</f>
        <v/>
      </c>
      <c r="G167" s="284" t="str">
        <f>IF('N-DBE'!G167="","",'N-DBE'!G167)</f>
        <v/>
      </c>
      <c r="H167" s="222"/>
      <c r="I167" s="242"/>
      <c r="J167" s="809" t="str">
        <f>IF(OR(H167="_keine",H167=""),"",VLOOKUP(H167,'Tab org. Kompost_N-expert'!B:H,3,FALSE))</f>
        <v/>
      </c>
      <c r="K167" s="465" t="str">
        <f t="shared" si="24"/>
        <v/>
      </c>
      <c r="L167" s="222"/>
      <c r="M167" s="242"/>
      <c r="N167" s="913" t="str">
        <f>IF(OR(L167="_keine",L167=""),"",VLOOKUP(L167,'Tab org. Kompost_N-expert'!B:H,3,FALSE))</f>
        <v/>
      </c>
      <c r="O167" s="465" t="str">
        <f t="shared" si="25"/>
        <v/>
      </c>
      <c r="P167" s="222"/>
      <c r="Q167" s="242"/>
      <c r="R167" s="913" t="str">
        <f>IF(OR(P167="_keine",P167=""),"",VLOOKUP(P167,'Tab org. Kompost_N-expert'!B:H,3,FALSE))</f>
        <v/>
      </c>
      <c r="S167" s="465" t="str">
        <f t="shared" si="26"/>
        <v/>
      </c>
      <c r="T167" s="223"/>
      <c r="U167" s="242"/>
      <c r="V167" s="913" t="str">
        <f>IF(OR(T167="_keine",T167=""),"",VLOOKUP(T167,'Tab org. D_N-expert'!$B:$H,3,FALSE))</f>
        <v/>
      </c>
      <c r="W167" s="465" t="str">
        <f t="shared" si="27"/>
        <v/>
      </c>
      <c r="X167" s="223"/>
      <c r="Y167" s="242"/>
      <c r="Z167" s="913" t="str">
        <f>IF(OR(X167="_keine",X167=""),"",VLOOKUP(X167,'Tab org. D_N-expert'!$B:$H,3,FALSE))</f>
        <v/>
      </c>
      <c r="AA167" s="465" t="str">
        <f t="shared" si="28"/>
        <v/>
      </c>
      <c r="AB167" s="223"/>
      <c r="AC167" s="242"/>
      <c r="AD167" s="913" t="str">
        <f>IF(OR(AB167="_keine",AB167=""),"",VLOOKUP(AB167,'Tab org. D_N-expert'!$B:$H,3,FALSE))</f>
        <v/>
      </c>
      <c r="AE167" s="466" t="str">
        <f t="shared" si="29"/>
        <v/>
      </c>
      <c r="AF167" s="223"/>
      <c r="AG167" s="242"/>
      <c r="AH167" s="913" t="str">
        <f>IF(OR(AF167="_keine",AF167=""),"",VLOOKUP(AF167,'Tab org. D_N-expert'!$B:$H,3,FALSE))</f>
        <v/>
      </c>
      <c r="AI167" s="465" t="str">
        <f t="shared" si="30"/>
        <v/>
      </c>
      <c r="AJ167" s="247" t="str">
        <f t="shared" si="31"/>
        <v/>
      </c>
    </row>
    <row r="168" spans="1:36" s="145" customFormat="1" ht="15.75">
      <c r="A168" s="529" t="str">
        <f>IF('N-DBE'!A168="","",'N-DBE'!A168)</f>
        <v/>
      </c>
      <c r="B168" s="284" t="str">
        <f>IF('N-DBE'!B168="","",'N-DBE'!B168)</f>
        <v/>
      </c>
      <c r="C168" s="907" t="str">
        <f>IF('N-DBE'!C168="","",'N-DBE'!C168)</f>
        <v/>
      </c>
      <c r="D168" s="907" t="str">
        <f>IF('N-DBE'!D168="","",'N-DBE'!D168)</f>
        <v/>
      </c>
      <c r="E168" s="907" t="str">
        <f>IF('N-DBE'!E168="","",'N-DBE'!E168)</f>
        <v/>
      </c>
      <c r="F168" s="284" t="str">
        <f>IF('N-DBE'!F168="","",'N-DBE'!F168)</f>
        <v/>
      </c>
      <c r="G168" s="284" t="str">
        <f>IF('N-DBE'!G168="","",'N-DBE'!G168)</f>
        <v/>
      </c>
      <c r="H168" s="222"/>
      <c r="I168" s="242"/>
      <c r="J168" s="809" t="str">
        <f>IF(OR(H168="_keine",H168=""),"",VLOOKUP(H168,'Tab org. Kompost_N-expert'!B:H,3,FALSE))</f>
        <v/>
      </c>
      <c r="K168" s="465" t="str">
        <f t="shared" si="24"/>
        <v/>
      </c>
      <c r="L168" s="222"/>
      <c r="M168" s="242"/>
      <c r="N168" s="913" t="str">
        <f>IF(OR(L168="_keine",L168=""),"",VLOOKUP(L168,'Tab org. Kompost_N-expert'!B:H,3,FALSE))</f>
        <v/>
      </c>
      <c r="O168" s="465" t="str">
        <f t="shared" si="25"/>
        <v/>
      </c>
      <c r="P168" s="222"/>
      <c r="Q168" s="242"/>
      <c r="R168" s="913" t="str">
        <f>IF(OR(P168="_keine",P168=""),"",VLOOKUP(P168,'Tab org. Kompost_N-expert'!B:H,3,FALSE))</f>
        <v/>
      </c>
      <c r="S168" s="465" t="str">
        <f t="shared" si="26"/>
        <v/>
      </c>
      <c r="T168" s="223"/>
      <c r="U168" s="242"/>
      <c r="V168" s="913" t="str">
        <f>IF(OR(T168="_keine",T168=""),"",VLOOKUP(T168,'Tab org. D_N-expert'!$B:$H,3,FALSE))</f>
        <v/>
      </c>
      <c r="W168" s="465" t="str">
        <f t="shared" si="27"/>
        <v/>
      </c>
      <c r="X168" s="223"/>
      <c r="Y168" s="242"/>
      <c r="Z168" s="913" t="str">
        <f>IF(OR(X168="_keine",X168=""),"",VLOOKUP(X168,'Tab org. D_N-expert'!$B:$H,3,FALSE))</f>
        <v/>
      </c>
      <c r="AA168" s="465" t="str">
        <f t="shared" si="28"/>
        <v/>
      </c>
      <c r="AB168" s="223"/>
      <c r="AC168" s="242"/>
      <c r="AD168" s="913" t="str">
        <f>IF(OR(AB168="_keine",AB168=""),"",VLOOKUP(AB168,'Tab org. D_N-expert'!$B:$H,3,FALSE))</f>
        <v/>
      </c>
      <c r="AE168" s="466" t="str">
        <f t="shared" si="29"/>
        <v/>
      </c>
      <c r="AF168" s="223"/>
      <c r="AG168" s="242"/>
      <c r="AH168" s="913" t="str">
        <f>IF(OR(AF168="_keine",AF168=""),"",VLOOKUP(AF168,'Tab org. D_N-expert'!$B:$H,3,FALSE))</f>
        <v/>
      </c>
      <c r="AI168" s="465" t="str">
        <f t="shared" si="30"/>
        <v/>
      </c>
      <c r="AJ168" s="247" t="str">
        <f t="shared" si="31"/>
        <v/>
      </c>
    </row>
    <row r="169" spans="1:36" s="145" customFormat="1" ht="15.75">
      <c r="A169" s="529" t="str">
        <f>IF('N-DBE'!A169="","",'N-DBE'!A169)</f>
        <v/>
      </c>
      <c r="B169" s="284" t="str">
        <f>IF('N-DBE'!B169="","",'N-DBE'!B169)</f>
        <v/>
      </c>
      <c r="C169" s="907" t="str">
        <f>IF('N-DBE'!C169="","",'N-DBE'!C169)</f>
        <v/>
      </c>
      <c r="D169" s="907" t="str">
        <f>IF('N-DBE'!D169="","",'N-DBE'!D169)</f>
        <v/>
      </c>
      <c r="E169" s="907" t="str">
        <f>IF('N-DBE'!E169="","",'N-DBE'!E169)</f>
        <v/>
      </c>
      <c r="F169" s="284" t="str">
        <f>IF('N-DBE'!F169="","",'N-DBE'!F169)</f>
        <v/>
      </c>
      <c r="G169" s="284" t="str">
        <f>IF('N-DBE'!G169="","",'N-DBE'!G169)</f>
        <v/>
      </c>
      <c r="H169" s="222"/>
      <c r="I169" s="242"/>
      <c r="J169" s="809" t="str">
        <f>IF(OR(H169="_keine",H169=""),"",VLOOKUP(H169,'Tab org. Kompost_N-expert'!B:H,3,FALSE))</f>
        <v/>
      </c>
      <c r="K169" s="465" t="str">
        <f t="shared" si="24"/>
        <v/>
      </c>
      <c r="L169" s="222"/>
      <c r="M169" s="242"/>
      <c r="N169" s="913" t="str">
        <f>IF(OR(L169="_keine",L169=""),"",VLOOKUP(L169,'Tab org. Kompost_N-expert'!B:H,3,FALSE))</f>
        <v/>
      </c>
      <c r="O169" s="465" t="str">
        <f t="shared" si="25"/>
        <v/>
      </c>
      <c r="P169" s="222"/>
      <c r="Q169" s="242"/>
      <c r="R169" s="913" t="str">
        <f>IF(OR(P169="_keine",P169=""),"",VLOOKUP(P169,'Tab org. Kompost_N-expert'!B:H,3,FALSE))</f>
        <v/>
      </c>
      <c r="S169" s="465" t="str">
        <f t="shared" si="26"/>
        <v/>
      </c>
      <c r="T169" s="223"/>
      <c r="U169" s="242"/>
      <c r="V169" s="913" t="str">
        <f>IF(OR(T169="_keine",T169=""),"",VLOOKUP(T169,'Tab org. D_N-expert'!$B:$H,3,FALSE))</f>
        <v/>
      </c>
      <c r="W169" s="465" t="str">
        <f t="shared" si="27"/>
        <v/>
      </c>
      <c r="X169" s="223"/>
      <c r="Y169" s="242"/>
      <c r="Z169" s="913" t="str">
        <f>IF(OR(X169="_keine",X169=""),"",VLOOKUP(X169,'Tab org. D_N-expert'!$B:$H,3,FALSE))</f>
        <v/>
      </c>
      <c r="AA169" s="465" t="str">
        <f t="shared" si="28"/>
        <v/>
      </c>
      <c r="AB169" s="223"/>
      <c r="AC169" s="242"/>
      <c r="AD169" s="913" t="str">
        <f>IF(OR(AB169="_keine",AB169=""),"",VLOOKUP(AB169,'Tab org. D_N-expert'!$B:$H,3,FALSE))</f>
        <v/>
      </c>
      <c r="AE169" s="466" t="str">
        <f t="shared" si="29"/>
        <v/>
      </c>
      <c r="AF169" s="223"/>
      <c r="AG169" s="242"/>
      <c r="AH169" s="913" t="str">
        <f>IF(OR(AF169="_keine",AF169=""),"",VLOOKUP(AF169,'Tab org. D_N-expert'!$B:$H,3,FALSE))</f>
        <v/>
      </c>
      <c r="AI169" s="465" t="str">
        <f t="shared" si="30"/>
        <v/>
      </c>
      <c r="AJ169" s="247" t="str">
        <f t="shared" si="31"/>
        <v/>
      </c>
    </row>
    <row r="170" spans="1:36" s="145" customFormat="1" ht="15.75">
      <c r="A170" s="529" t="str">
        <f>IF('N-DBE'!A170="","",'N-DBE'!A170)</f>
        <v/>
      </c>
      <c r="B170" s="284" t="str">
        <f>IF('N-DBE'!B170="","",'N-DBE'!B170)</f>
        <v/>
      </c>
      <c r="C170" s="907" t="str">
        <f>IF('N-DBE'!C170="","",'N-DBE'!C170)</f>
        <v/>
      </c>
      <c r="D170" s="907" t="str">
        <f>IF('N-DBE'!D170="","",'N-DBE'!D170)</f>
        <v/>
      </c>
      <c r="E170" s="907" t="str">
        <f>IF('N-DBE'!E170="","",'N-DBE'!E170)</f>
        <v/>
      </c>
      <c r="F170" s="284" t="str">
        <f>IF('N-DBE'!F170="","",'N-DBE'!F170)</f>
        <v/>
      </c>
      <c r="G170" s="284" t="str">
        <f>IF('N-DBE'!G170="","",'N-DBE'!G170)</f>
        <v/>
      </c>
      <c r="H170" s="222"/>
      <c r="I170" s="242"/>
      <c r="J170" s="809" t="str">
        <f>IF(OR(H170="_keine",H170=""),"",VLOOKUP(H170,'Tab org. Kompost_N-expert'!B:H,3,FALSE))</f>
        <v/>
      </c>
      <c r="K170" s="465" t="str">
        <f t="shared" si="24"/>
        <v/>
      </c>
      <c r="L170" s="222"/>
      <c r="M170" s="242"/>
      <c r="N170" s="913" t="str">
        <f>IF(OR(L170="_keine",L170=""),"",VLOOKUP(L170,'Tab org. Kompost_N-expert'!B:H,3,FALSE))</f>
        <v/>
      </c>
      <c r="O170" s="465" t="str">
        <f t="shared" si="25"/>
        <v/>
      </c>
      <c r="P170" s="222"/>
      <c r="Q170" s="242"/>
      <c r="R170" s="913" t="str">
        <f>IF(OR(P170="_keine",P170=""),"",VLOOKUP(P170,'Tab org. Kompost_N-expert'!B:H,3,FALSE))</f>
        <v/>
      </c>
      <c r="S170" s="465" t="str">
        <f t="shared" si="26"/>
        <v/>
      </c>
      <c r="T170" s="223"/>
      <c r="U170" s="242"/>
      <c r="V170" s="913" t="str">
        <f>IF(OR(T170="_keine",T170=""),"",VLOOKUP(T170,'Tab org. D_N-expert'!$B:$H,3,FALSE))</f>
        <v/>
      </c>
      <c r="W170" s="465" t="str">
        <f t="shared" si="27"/>
        <v/>
      </c>
      <c r="X170" s="223"/>
      <c r="Y170" s="242"/>
      <c r="Z170" s="913" t="str">
        <f>IF(OR(X170="_keine",X170=""),"",VLOOKUP(X170,'Tab org. D_N-expert'!$B:$H,3,FALSE))</f>
        <v/>
      </c>
      <c r="AA170" s="465" t="str">
        <f t="shared" si="28"/>
        <v/>
      </c>
      <c r="AB170" s="223"/>
      <c r="AC170" s="242"/>
      <c r="AD170" s="913" t="str">
        <f>IF(OR(AB170="_keine",AB170=""),"",VLOOKUP(AB170,'Tab org. D_N-expert'!$B:$H,3,FALSE))</f>
        <v/>
      </c>
      <c r="AE170" s="466" t="str">
        <f t="shared" si="29"/>
        <v/>
      </c>
      <c r="AF170" s="223"/>
      <c r="AG170" s="242"/>
      <c r="AH170" s="913" t="str">
        <f>IF(OR(AF170="_keine",AF170=""),"",VLOOKUP(AF170,'Tab org. D_N-expert'!$B:$H,3,FALSE))</f>
        <v/>
      </c>
      <c r="AI170" s="465" t="str">
        <f t="shared" si="30"/>
        <v/>
      </c>
      <c r="AJ170" s="247" t="str">
        <f t="shared" si="31"/>
        <v/>
      </c>
    </row>
    <row r="171" spans="1:36" s="145" customFormat="1" ht="15.75">
      <c r="A171" s="529" t="str">
        <f>IF('N-DBE'!A171="","",'N-DBE'!A171)</f>
        <v/>
      </c>
      <c r="B171" s="284" t="str">
        <f>IF('N-DBE'!B171="","",'N-DBE'!B171)</f>
        <v/>
      </c>
      <c r="C171" s="907" t="str">
        <f>IF('N-DBE'!C171="","",'N-DBE'!C171)</f>
        <v/>
      </c>
      <c r="D171" s="907" t="str">
        <f>IF('N-DBE'!D171="","",'N-DBE'!D171)</f>
        <v/>
      </c>
      <c r="E171" s="907" t="str">
        <f>IF('N-DBE'!E171="","",'N-DBE'!E171)</f>
        <v/>
      </c>
      <c r="F171" s="284" t="str">
        <f>IF('N-DBE'!F171="","",'N-DBE'!F171)</f>
        <v/>
      </c>
      <c r="G171" s="284" t="str">
        <f>IF('N-DBE'!G171="","",'N-DBE'!G171)</f>
        <v/>
      </c>
      <c r="H171" s="222"/>
      <c r="I171" s="242"/>
      <c r="J171" s="809" t="str">
        <f>IF(OR(H171="_keine",H171=""),"",VLOOKUP(H171,'Tab org. Kompost_N-expert'!B:H,3,FALSE))</f>
        <v/>
      </c>
      <c r="K171" s="465" t="str">
        <f t="shared" si="24"/>
        <v/>
      </c>
      <c r="L171" s="222"/>
      <c r="M171" s="242"/>
      <c r="N171" s="913" t="str">
        <f>IF(OR(L171="_keine",L171=""),"",VLOOKUP(L171,'Tab org. Kompost_N-expert'!B:H,3,FALSE))</f>
        <v/>
      </c>
      <c r="O171" s="465" t="str">
        <f t="shared" si="25"/>
        <v/>
      </c>
      <c r="P171" s="222"/>
      <c r="Q171" s="242"/>
      <c r="R171" s="913" t="str">
        <f>IF(OR(P171="_keine",P171=""),"",VLOOKUP(P171,'Tab org. Kompost_N-expert'!B:H,3,FALSE))</f>
        <v/>
      </c>
      <c r="S171" s="465" t="str">
        <f t="shared" si="26"/>
        <v/>
      </c>
      <c r="T171" s="223"/>
      <c r="U171" s="242"/>
      <c r="V171" s="913" t="str">
        <f>IF(OR(T171="_keine",T171=""),"",VLOOKUP(T171,'Tab org. D_N-expert'!$B:$H,3,FALSE))</f>
        <v/>
      </c>
      <c r="W171" s="465" t="str">
        <f t="shared" si="27"/>
        <v/>
      </c>
      <c r="X171" s="223"/>
      <c r="Y171" s="242"/>
      <c r="Z171" s="913" t="str">
        <f>IF(OR(X171="_keine",X171=""),"",VLOOKUP(X171,'Tab org. D_N-expert'!$B:$H,3,FALSE))</f>
        <v/>
      </c>
      <c r="AA171" s="465" t="str">
        <f t="shared" si="28"/>
        <v/>
      </c>
      <c r="AB171" s="223"/>
      <c r="AC171" s="242"/>
      <c r="AD171" s="913" t="str">
        <f>IF(OR(AB171="_keine",AB171=""),"",VLOOKUP(AB171,'Tab org. D_N-expert'!$B:$H,3,FALSE))</f>
        <v/>
      </c>
      <c r="AE171" s="466" t="str">
        <f t="shared" si="29"/>
        <v/>
      </c>
      <c r="AF171" s="223"/>
      <c r="AG171" s="242"/>
      <c r="AH171" s="913" t="str">
        <f>IF(OR(AF171="_keine",AF171=""),"",VLOOKUP(AF171,'Tab org. D_N-expert'!$B:$H,3,FALSE))</f>
        <v/>
      </c>
      <c r="AI171" s="465" t="str">
        <f t="shared" si="30"/>
        <v/>
      </c>
      <c r="AJ171" s="247" t="str">
        <f t="shared" si="31"/>
        <v/>
      </c>
    </row>
    <row r="172" spans="1:36" s="145" customFormat="1" ht="15.75">
      <c r="A172" s="529" t="str">
        <f>IF('N-DBE'!A172="","",'N-DBE'!A172)</f>
        <v/>
      </c>
      <c r="B172" s="284" t="str">
        <f>IF('N-DBE'!B172="","",'N-DBE'!B172)</f>
        <v/>
      </c>
      <c r="C172" s="907" t="str">
        <f>IF('N-DBE'!C172="","",'N-DBE'!C172)</f>
        <v/>
      </c>
      <c r="D172" s="907" t="str">
        <f>IF('N-DBE'!D172="","",'N-DBE'!D172)</f>
        <v/>
      </c>
      <c r="E172" s="907" t="str">
        <f>IF('N-DBE'!E172="","",'N-DBE'!E172)</f>
        <v/>
      </c>
      <c r="F172" s="284" t="str">
        <f>IF('N-DBE'!F172="","",'N-DBE'!F172)</f>
        <v/>
      </c>
      <c r="G172" s="284" t="str">
        <f>IF('N-DBE'!G172="","",'N-DBE'!G172)</f>
        <v/>
      </c>
      <c r="H172" s="222"/>
      <c r="I172" s="242"/>
      <c r="J172" s="809" t="str">
        <f>IF(OR(H172="_keine",H172=""),"",VLOOKUP(H172,'Tab org. Kompost_N-expert'!B:H,3,FALSE))</f>
        <v/>
      </c>
      <c r="K172" s="465" t="str">
        <f t="shared" si="24"/>
        <v/>
      </c>
      <c r="L172" s="222"/>
      <c r="M172" s="242"/>
      <c r="N172" s="913" t="str">
        <f>IF(OR(L172="_keine",L172=""),"",VLOOKUP(L172,'Tab org. Kompost_N-expert'!B:H,3,FALSE))</f>
        <v/>
      </c>
      <c r="O172" s="465" t="str">
        <f t="shared" si="25"/>
        <v/>
      </c>
      <c r="P172" s="222"/>
      <c r="Q172" s="242"/>
      <c r="R172" s="913" t="str">
        <f>IF(OR(P172="_keine",P172=""),"",VLOOKUP(P172,'Tab org. Kompost_N-expert'!B:H,3,FALSE))</f>
        <v/>
      </c>
      <c r="S172" s="465" t="str">
        <f t="shared" si="26"/>
        <v/>
      </c>
      <c r="T172" s="223"/>
      <c r="U172" s="242"/>
      <c r="V172" s="913" t="str">
        <f>IF(OR(T172="_keine",T172=""),"",VLOOKUP(T172,'Tab org. D_N-expert'!$B:$H,3,FALSE))</f>
        <v/>
      </c>
      <c r="W172" s="465" t="str">
        <f t="shared" si="27"/>
        <v/>
      </c>
      <c r="X172" s="223"/>
      <c r="Y172" s="242"/>
      <c r="Z172" s="913" t="str">
        <f>IF(OR(X172="_keine",X172=""),"",VLOOKUP(X172,'Tab org. D_N-expert'!$B:$H,3,FALSE))</f>
        <v/>
      </c>
      <c r="AA172" s="465" t="str">
        <f t="shared" si="28"/>
        <v/>
      </c>
      <c r="AB172" s="223"/>
      <c r="AC172" s="242"/>
      <c r="AD172" s="913" t="str">
        <f>IF(OR(AB172="_keine",AB172=""),"",VLOOKUP(AB172,'Tab org. D_N-expert'!$B:$H,3,FALSE))</f>
        <v/>
      </c>
      <c r="AE172" s="466" t="str">
        <f t="shared" si="29"/>
        <v/>
      </c>
      <c r="AF172" s="223"/>
      <c r="AG172" s="242"/>
      <c r="AH172" s="913" t="str">
        <f>IF(OR(AF172="_keine",AF172=""),"",VLOOKUP(AF172,'Tab org. D_N-expert'!$B:$H,3,FALSE))</f>
        <v/>
      </c>
      <c r="AI172" s="465" t="str">
        <f t="shared" si="30"/>
        <v/>
      </c>
      <c r="AJ172" s="247" t="str">
        <f t="shared" si="31"/>
        <v/>
      </c>
    </row>
    <row r="173" spans="1:36" s="145" customFormat="1" ht="15.75">
      <c r="A173" s="529" t="str">
        <f>IF('N-DBE'!A173="","",'N-DBE'!A173)</f>
        <v/>
      </c>
      <c r="B173" s="284" t="str">
        <f>IF('N-DBE'!B173="","",'N-DBE'!B173)</f>
        <v/>
      </c>
      <c r="C173" s="907" t="str">
        <f>IF('N-DBE'!C173="","",'N-DBE'!C173)</f>
        <v/>
      </c>
      <c r="D173" s="907" t="str">
        <f>IF('N-DBE'!D173="","",'N-DBE'!D173)</f>
        <v/>
      </c>
      <c r="E173" s="907" t="str">
        <f>IF('N-DBE'!E173="","",'N-DBE'!E173)</f>
        <v/>
      </c>
      <c r="F173" s="284" t="str">
        <f>IF('N-DBE'!F173="","",'N-DBE'!F173)</f>
        <v/>
      </c>
      <c r="G173" s="284" t="str">
        <f>IF('N-DBE'!G173="","",'N-DBE'!G173)</f>
        <v/>
      </c>
      <c r="H173" s="222"/>
      <c r="I173" s="242"/>
      <c r="J173" s="809" t="str">
        <f>IF(OR(H173="_keine",H173=""),"",VLOOKUP(H173,'Tab org. Kompost_N-expert'!B:H,3,FALSE))</f>
        <v/>
      </c>
      <c r="K173" s="465" t="str">
        <f t="shared" si="24"/>
        <v/>
      </c>
      <c r="L173" s="222"/>
      <c r="M173" s="242"/>
      <c r="N173" s="913" t="str">
        <f>IF(OR(L173="_keine",L173=""),"",VLOOKUP(L173,'Tab org. Kompost_N-expert'!B:H,3,FALSE))</f>
        <v/>
      </c>
      <c r="O173" s="465" t="str">
        <f t="shared" si="25"/>
        <v/>
      </c>
      <c r="P173" s="222"/>
      <c r="Q173" s="242"/>
      <c r="R173" s="913" t="str">
        <f>IF(OR(P173="_keine",P173=""),"",VLOOKUP(P173,'Tab org. Kompost_N-expert'!B:H,3,FALSE))</f>
        <v/>
      </c>
      <c r="S173" s="465" t="str">
        <f t="shared" si="26"/>
        <v/>
      </c>
      <c r="T173" s="223"/>
      <c r="U173" s="242"/>
      <c r="V173" s="913" t="str">
        <f>IF(OR(T173="_keine",T173=""),"",VLOOKUP(T173,'Tab org. D_N-expert'!$B:$H,3,FALSE))</f>
        <v/>
      </c>
      <c r="W173" s="465" t="str">
        <f t="shared" si="27"/>
        <v/>
      </c>
      <c r="X173" s="223"/>
      <c r="Y173" s="242"/>
      <c r="Z173" s="913" t="str">
        <f>IF(OR(X173="_keine",X173=""),"",VLOOKUP(X173,'Tab org. D_N-expert'!$B:$H,3,FALSE))</f>
        <v/>
      </c>
      <c r="AA173" s="465" t="str">
        <f t="shared" si="28"/>
        <v/>
      </c>
      <c r="AB173" s="223"/>
      <c r="AC173" s="242"/>
      <c r="AD173" s="913" t="str">
        <f>IF(OR(AB173="_keine",AB173=""),"",VLOOKUP(AB173,'Tab org. D_N-expert'!$B:$H,3,FALSE))</f>
        <v/>
      </c>
      <c r="AE173" s="466" t="str">
        <f t="shared" si="29"/>
        <v/>
      </c>
      <c r="AF173" s="223"/>
      <c r="AG173" s="242"/>
      <c r="AH173" s="913" t="str">
        <f>IF(OR(AF173="_keine",AF173=""),"",VLOOKUP(AF173,'Tab org. D_N-expert'!$B:$H,3,FALSE))</f>
        <v/>
      </c>
      <c r="AI173" s="465" t="str">
        <f t="shared" si="30"/>
        <v/>
      </c>
      <c r="AJ173" s="247" t="str">
        <f t="shared" si="31"/>
        <v/>
      </c>
    </row>
    <row r="174" spans="1:36" s="145" customFormat="1" ht="15.75">
      <c r="A174" s="529" t="str">
        <f>IF('N-DBE'!A174="","",'N-DBE'!A174)</f>
        <v/>
      </c>
      <c r="B174" s="284" t="str">
        <f>IF('N-DBE'!B174="","",'N-DBE'!B174)</f>
        <v/>
      </c>
      <c r="C174" s="907" t="str">
        <f>IF('N-DBE'!C174="","",'N-DBE'!C174)</f>
        <v/>
      </c>
      <c r="D174" s="907" t="str">
        <f>IF('N-DBE'!D174="","",'N-DBE'!D174)</f>
        <v/>
      </c>
      <c r="E174" s="907" t="str">
        <f>IF('N-DBE'!E174="","",'N-DBE'!E174)</f>
        <v/>
      </c>
      <c r="F174" s="284" t="str">
        <f>IF('N-DBE'!F174="","",'N-DBE'!F174)</f>
        <v/>
      </c>
      <c r="G174" s="284" t="str">
        <f>IF('N-DBE'!G174="","",'N-DBE'!G174)</f>
        <v/>
      </c>
      <c r="H174" s="222"/>
      <c r="I174" s="242"/>
      <c r="J174" s="809" t="str">
        <f>IF(OR(H174="_keine",H174=""),"",VLOOKUP(H174,'Tab org. Kompost_N-expert'!B:H,3,FALSE))</f>
        <v/>
      </c>
      <c r="K174" s="465" t="str">
        <f t="shared" si="24"/>
        <v/>
      </c>
      <c r="L174" s="222"/>
      <c r="M174" s="242"/>
      <c r="N174" s="913" t="str">
        <f>IF(OR(L174="_keine",L174=""),"",VLOOKUP(L174,'Tab org. Kompost_N-expert'!B:H,3,FALSE))</f>
        <v/>
      </c>
      <c r="O174" s="465" t="str">
        <f t="shared" si="25"/>
        <v/>
      </c>
      <c r="P174" s="222"/>
      <c r="Q174" s="242"/>
      <c r="R174" s="913" t="str">
        <f>IF(OR(P174="_keine",P174=""),"",VLOOKUP(P174,'Tab org. Kompost_N-expert'!B:H,3,FALSE))</f>
        <v/>
      </c>
      <c r="S174" s="465" t="str">
        <f t="shared" si="26"/>
        <v/>
      </c>
      <c r="T174" s="223"/>
      <c r="U174" s="242"/>
      <c r="V174" s="913" t="str">
        <f>IF(OR(T174="_keine",T174=""),"",VLOOKUP(T174,'Tab org. D_N-expert'!$B:$H,3,FALSE))</f>
        <v/>
      </c>
      <c r="W174" s="465" t="str">
        <f t="shared" si="27"/>
        <v/>
      </c>
      <c r="X174" s="223"/>
      <c r="Y174" s="242"/>
      <c r="Z174" s="913" t="str">
        <f>IF(OR(X174="_keine",X174=""),"",VLOOKUP(X174,'Tab org. D_N-expert'!$B:$H,3,FALSE))</f>
        <v/>
      </c>
      <c r="AA174" s="465" t="str">
        <f t="shared" si="28"/>
        <v/>
      </c>
      <c r="AB174" s="223"/>
      <c r="AC174" s="242"/>
      <c r="AD174" s="913" t="str">
        <f>IF(OR(AB174="_keine",AB174=""),"",VLOOKUP(AB174,'Tab org. D_N-expert'!$B:$H,3,FALSE))</f>
        <v/>
      </c>
      <c r="AE174" s="466" t="str">
        <f t="shared" si="29"/>
        <v/>
      </c>
      <c r="AF174" s="223"/>
      <c r="AG174" s="242"/>
      <c r="AH174" s="913" t="str">
        <f>IF(OR(AF174="_keine",AF174=""),"",VLOOKUP(AF174,'Tab org. D_N-expert'!$B:$H,3,FALSE))</f>
        <v/>
      </c>
      <c r="AI174" s="465" t="str">
        <f t="shared" si="30"/>
        <v/>
      </c>
      <c r="AJ174" s="247" t="str">
        <f t="shared" si="31"/>
        <v/>
      </c>
    </row>
    <row r="175" spans="1:36" s="145" customFormat="1" ht="15.75">
      <c r="A175" s="529" t="str">
        <f>IF('N-DBE'!A175="","",'N-DBE'!A175)</f>
        <v/>
      </c>
      <c r="B175" s="284" t="str">
        <f>IF('N-DBE'!B175="","",'N-DBE'!B175)</f>
        <v/>
      </c>
      <c r="C175" s="907" t="str">
        <f>IF('N-DBE'!C175="","",'N-DBE'!C175)</f>
        <v/>
      </c>
      <c r="D175" s="907" t="str">
        <f>IF('N-DBE'!D175="","",'N-DBE'!D175)</f>
        <v/>
      </c>
      <c r="E175" s="907" t="str">
        <f>IF('N-DBE'!E175="","",'N-DBE'!E175)</f>
        <v/>
      </c>
      <c r="F175" s="284" t="str">
        <f>IF('N-DBE'!F175="","",'N-DBE'!F175)</f>
        <v/>
      </c>
      <c r="G175" s="284" t="str">
        <f>IF('N-DBE'!G175="","",'N-DBE'!G175)</f>
        <v/>
      </c>
      <c r="H175" s="222"/>
      <c r="I175" s="242"/>
      <c r="J175" s="809" t="str">
        <f>IF(OR(H175="_keine",H175=""),"",VLOOKUP(H175,'Tab org. Kompost_N-expert'!B:H,3,FALSE))</f>
        <v/>
      </c>
      <c r="K175" s="465" t="str">
        <f t="shared" si="24"/>
        <v/>
      </c>
      <c r="L175" s="222"/>
      <c r="M175" s="242"/>
      <c r="N175" s="913" t="str">
        <f>IF(OR(L175="_keine",L175=""),"",VLOOKUP(L175,'Tab org. Kompost_N-expert'!B:H,3,FALSE))</f>
        <v/>
      </c>
      <c r="O175" s="465" t="str">
        <f t="shared" si="25"/>
        <v/>
      </c>
      <c r="P175" s="222"/>
      <c r="Q175" s="242"/>
      <c r="R175" s="913" t="str">
        <f>IF(OR(P175="_keine",P175=""),"",VLOOKUP(P175,'Tab org. Kompost_N-expert'!B:H,3,FALSE))</f>
        <v/>
      </c>
      <c r="S175" s="465" t="str">
        <f t="shared" si="26"/>
        <v/>
      </c>
      <c r="T175" s="223"/>
      <c r="U175" s="242"/>
      <c r="V175" s="913" t="str">
        <f>IF(OR(T175="_keine",T175=""),"",VLOOKUP(T175,'Tab org. D_N-expert'!$B:$H,3,FALSE))</f>
        <v/>
      </c>
      <c r="W175" s="465" t="str">
        <f t="shared" si="27"/>
        <v/>
      </c>
      <c r="X175" s="223"/>
      <c r="Y175" s="242"/>
      <c r="Z175" s="913" t="str">
        <f>IF(OR(X175="_keine",X175=""),"",VLOOKUP(X175,'Tab org. D_N-expert'!$B:$H,3,FALSE))</f>
        <v/>
      </c>
      <c r="AA175" s="465" t="str">
        <f t="shared" si="28"/>
        <v/>
      </c>
      <c r="AB175" s="223"/>
      <c r="AC175" s="242"/>
      <c r="AD175" s="913" t="str">
        <f>IF(OR(AB175="_keine",AB175=""),"",VLOOKUP(AB175,'Tab org. D_N-expert'!$B:$H,3,FALSE))</f>
        <v/>
      </c>
      <c r="AE175" s="466" t="str">
        <f t="shared" si="29"/>
        <v/>
      </c>
      <c r="AF175" s="223"/>
      <c r="AG175" s="242"/>
      <c r="AH175" s="913" t="str">
        <f>IF(OR(AF175="_keine",AF175=""),"",VLOOKUP(AF175,'Tab org. D_N-expert'!$B:$H,3,FALSE))</f>
        <v/>
      </c>
      <c r="AI175" s="465" t="str">
        <f t="shared" si="30"/>
        <v/>
      </c>
      <c r="AJ175" s="247" t="str">
        <f t="shared" si="31"/>
        <v/>
      </c>
    </row>
    <row r="176" spans="1:36" s="145" customFormat="1" ht="15.75">
      <c r="A176" s="529" t="str">
        <f>IF('N-DBE'!A176="","",'N-DBE'!A176)</f>
        <v/>
      </c>
      <c r="B176" s="284" t="str">
        <f>IF('N-DBE'!B176="","",'N-DBE'!B176)</f>
        <v/>
      </c>
      <c r="C176" s="907" t="str">
        <f>IF('N-DBE'!C176="","",'N-DBE'!C176)</f>
        <v/>
      </c>
      <c r="D176" s="907" t="str">
        <f>IF('N-DBE'!D176="","",'N-DBE'!D176)</f>
        <v/>
      </c>
      <c r="E176" s="907" t="str">
        <f>IF('N-DBE'!E176="","",'N-DBE'!E176)</f>
        <v/>
      </c>
      <c r="F176" s="284" t="str">
        <f>IF('N-DBE'!F176="","",'N-DBE'!F176)</f>
        <v/>
      </c>
      <c r="G176" s="284" t="str">
        <f>IF('N-DBE'!G176="","",'N-DBE'!G176)</f>
        <v/>
      </c>
      <c r="H176" s="222"/>
      <c r="I176" s="242"/>
      <c r="J176" s="809" t="str">
        <f>IF(OR(H176="_keine",H176=""),"",VLOOKUP(H176,'Tab org. Kompost_N-expert'!B:H,3,FALSE))</f>
        <v/>
      </c>
      <c r="K176" s="465" t="str">
        <f t="shared" ref="K176:K239" si="32">IF(OR(H176="",H176="_keine"),"",(-I176*J176*4/100))</f>
        <v/>
      </c>
      <c r="L176" s="222"/>
      <c r="M176" s="242"/>
      <c r="N176" s="913" t="str">
        <f>IF(OR(L176="_keine",L176=""),"",VLOOKUP(L176,'Tab org. Kompost_N-expert'!B:H,3,FALSE))</f>
        <v/>
      </c>
      <c r="O176" s="465" t="str">
        <f t="shared" ref="O176:O239" si="33">IF(OR(L176="",L176="_keine"),"",(-M176*N176*3/100))</f>
        <v/>
      </c>
      <c r="P176" s="222"/>
      <c r="Q176" s="242"/>
      <c r="R176" s="913" t="str">
        <f>IF(OR(P176="_keine",P176=""),"",VLOOKUP(P176,'Tab org. Kompost_N-expert'!B:H,3,FALSE))</f>
        <v/>
      </c>
      <c r="S176" s="465" t="str">
        <f t="shared" ref="S176:S239" si="34">IF(OR(P176="",P176="_keine"),"",(-Q176*R176*3/100))</f>
        <v/>
      </c>
      <c r="T176" s="223"/>
      <c r="U176" s="242"/>
      <c r="V176" s="913" t="str">
        <f>IF(OR(T176="_keine",T176=""),"",VLOOKUP(T176,'Tab org. D_N-expert'!$B:$H,3,FALSE))</f>
        <v/>
      </c>
      <c r="W176" s="465" t="str">
        <f t="shared" ref="W176:W239" si="35">IF(OR(T176="",T176="_keine"),"",(-V176*U176*10/100))</f>
        <v/>
      </c>
      <c r="X176" s="223"/>
      <c r="Y176" s="242"/>
      <c r="Z176" s="913" t="str">
        <f>IF(OR(X176="_keine",X176=""),"",VLOOKUP(X176,'Tab org. D_N-expert'!$B:$H,3,FALSE))</f>
        <v/>
      </c>
      <c r="AA176" s="465" t="str">
        <f t="shared" ref="AA176:AA239" si="36">IF(OR(X176="",X176="_keine"),"",(-Z176*Y176*10/100))</f>
        <v/>
      </c>
      <c r="AB176" s="223"/>
      <c r="AC176" s="242"/>
      <c r="AD176" s="913" t="str">
        <f>IF(OR(AB176="_keine",AB176=""),"",VLOOKUP(AB176,'Tab org. D_N-expert'!$B:$H,3,FALSE))</f>
        <v/>
      </c>
      <c r="AE176" s="466" t="str">
        <f t="shared" ref="AE176:AE239" si="37">IF(OR(AB176="",AB176="_keine"),"",(-AD176*AC176*10/100))</f>
        <v/>
      </c>
      <c r="AF176" s="223"/>
      <c r="AG176" s="242"/>
      <c r="AH176" s="913" t="str">
        <f>IF(OR(AF176="_keine",AF176=""),"",VLOOKUP(AF176,'Tab org. D_N-expert'!$B:$H,3,FALSE))</f>
        <v/>
      </c>
      <c r="AI176" s="465" t="str">
        <f t="shared" ref="AI176:AI239" si="38">IF(OR(AF176="",AF176="_keine"),"",(-AH176*AG176*10/100))</f>
        <v/>
      </c>
      <c r="AJ176" s="247" t="str">
        <f t="shared" ref="AJ176:AJ239" si="39">IF(AND(K176="",O176="",S176="",W176="",AA176="",AE176="",AI176=""),"",SUM(K176,O176,S176,W176,AA176,AE176,AI176))</f>
        <v/>
      </c>
    </row>
    <row r="177" spans="1:36" s="145" customFormat="1" ht="15.75">
      <c r="A177" s="529" t="str">
        <f>IF('N-DBE'!A177="","",'N-DBE'!A177)</f>
        <v/>
      </c>
      <c r="B177" s="284" t="str">
        <f>IF('N-DBE'!B177="","",'N-DBE'!B177)</f>
        <v/>
      </c>
      <c r="C177" s="907" t="str">
        <f>IF('N-DBE'!C177="","",'N-DBE'!C177)</f>
        <v/>
      </c>
      <c r="D177" s="907" t="str">
        <f>IF('N-DBE'!D177="","",'N-DBE'!D177)</f>
        <v/>
      </c>
      <c r="E177" s="907" t="str">
        <f>IF('N-DBE'!E177="","",'N-DBE'!E177)</f>
        <v/>
      </c>
      <c r="F177" s="284" t="str">
        <f>IF('N-DBE'!F177="","",'N-DBE'!F177)</f>
        <v/>
      </c>
      <c r="G177" s="284" t="str">
        <f>IF('N-DBE'!G177="","",'N-DBE'!G177)</f>
        <v/>
      </c>
      <c r="H177" s="222"/>
      <c r="I177" s="242"/>
      <c r="J177" s="809" t="str">
        <f>IF(OR(H177="_keine",H177=""),"",VLOOKUP(H177,'Tab org. Kompost_N-expert'!B:H,3,FALSE))</f>
        <v/>
      </c>
      <c r="K177" s="465" t="str">
        <f t="shared" si="32"/>
        <v/>
      </c>
      <c r="L177" s="222"/>
      <c r="M177" s="242"/>
      <c r="N177" s="913" t="str">
        <f>IF(OR(L177="_keine",L177=""),"",VLOOKUP(L177,'Tab org. Kompost_N-expert'!B:H,3,FALSE))</f>
        <v/>
      </c>
      <c r="O177" s="465" t="str">
        <f t="shared" si="33"/>
        <v/>
      </c>
      <c r="P177" s="222"/>
      <c r="Q177" s="242"/>
      <c r="R177" s="913" t="str">
        <f>IF(OR(P177="_keine",P177=""),"",VLOOKUP(P177,'Tab org. Kompost_N-expert'!B:H,3,FALSE))</f>
        <v/>
      </c>
      <c r="S177" s="465" t="str">
        <f t="shared" si="34"/>
        <v/>
      </c>
      <c r="T177" s="223"/>
      <c r="U177" s="242"/>
      <c r="V177" s="913" t="str">
        <f>IF(OR(T177="_keine",T177=""),"",VLOOKUP(T177,'Tab org. D_N-expert'!$B:$H,3,FALSE))</f>
        <v/>
      </c>
      <c r="W177" s="465" t="str">
        <f t="shared" si="35"/>
        <v/>
      </c>
      <c r="X177" s="223"/>
      <c r="Y177" s="242"/>
      <c r="Z177" s="913" t="str">
        <f>IF(OR(X177="_keine",X177=""),"",VLOOKUP(X177,'Tab org. D_N-expert'!$B:$H,3,FALSE))</f>
        <v/>
      </c>
      <c r="AA177" s="465" t="str">
        <f t="shared" si="36"/>
        <v/>
      </c>
      <c r="AB177" s="223"/>
      <c r="AC177" s="242"/>
      <c r="AD177" s="913" t="str">
        <f>IF(OR(AB177="_keine",AB177=""),"",VLOOKUP(AB177,'Tab org. D_N-expert'!$B:$H,3,FALSE))</f>
        <v/>
      </c>
      <c r="AE177" s="466" t="str">
        <f t="shared" si="37"/>
        <v/>
      </c>
      <c r="AF177" s="223"/>
      <c r="AG177" s="242"/>
      <c r="AH177" s="913" t="str">
        <f>IF(OR(AF177="_keine",AF177=""),"",VLOOKUP(AF177,'Tab org. D_N-expert'!$B:$H,3,FALSE))</f>
        <v/>
      </c>
      <c r="AI177" s="465" t="str">
        <f t="shared" si="38"/>
        <v/>
      </c>
      <c r="AJ177" s="247" t="str">
        <f t="shared" si="39"/>
        <v/>
      </c>
    </row>
    <row r="178" spans="1:36" s="145" customFormat="1" ht="15.75">
      <c r="A178" s="529" t="str">
        <f>IF('N-DBE'!A178="","",'N-DBE'!A178)</f>
        <v/>
      </c>
      <c r="B178" s="284" t="str">
        <f>IF('N-DBE'!B178="","",'N-DBE'!B178)</f>
        <v/>
      </c>
      <c r="C178" s="907" t="str">
        <f>IF('N-DBE'!C178="","",'N-DBE'!C178)</f>
        <v/>
      </c>
      <c r="D178" s="907" t="str">
        <f>IF('N-DBE'!D178="","",'N-DBE'!D178)</f>
        <v/>
      </c>
      <c r="E178" s="907" t="str">
        <f>IF('N-DBE'!E178="","",'N-DBE'!E178)</f>
        <v/>
      </c>
      <c r="F178" s="284" t="str">
        <f>IF('N-DBE'!F178="","",'N-DBE'!F178)</f>
        <v/>
      </c>
      <c r="G178" s="284" t="str">
        <f>IF('N-DBE'!G178="","",'N-DBE'!G178)</f>
        <v/>
      </c>
      <c r="H178" s="222"/>
      <c r="I178" s="242"/>
      <c r="J178" s="809" t="str">
        <f>IF(OR(H178="_keine",H178=""),"",VLOOKUP(H178,'Tab org. Kompost_N-expert'!B:H,3,FALSE))</f>
        <v/>
      </c>
      <c r="K178" s="465" t="str">
        <f t="shared" si="32"/>
        <v/>
      </c>
      <c r="L178" s="222"/>
      <c r="M178" s="242"/>
      <c r="N178" s="913" t="str">
        <f>IF(OR(L178="_keine",L178=""),"",VLOOKUP(L178,'Tab org. Kompost_N-expert'!B:H,3,FALSE))</f>
        <v/>
      </c>
      <c r="O178" s="465" t="str">
        <f t="shared" si="33"/>
        <v/>
      </c>
      <c r="P178" s="222"/>
      <c r="Q178" s="242"/>
      <c r="R178" s="913" t="str">
        <f>IF(OR(P178="_keine",P178=""),"",VLOOKUP(P178,'Tab org. Kompost_N-expert'!B:H,3,FALSE))</f>
        <v/>
      </c>
      <c r="S178" s="465" t="str">
        <f t="shared" si="34"/>
        <v/>
      </c>
      <c r="T178" s="223"/>
      <c r="U178" s="242"/>
      <c r="V178" s="913" t="str">
        <f>IF(OR(T178="_keine",T178=""),"",VLOOKUP(T178,'Tab org. D_N-expert'!$B:$H,3,FALSE))</f>
        <v/>
      </c>
      <c r="W178" s="465" t="str">
        <f t="shared" si="35"/>
        <v/>
      </c>
      <c r="X178" s="223"/>
      <c r="Y178" s="242"/>
      <c r="Z178" s="913" t="str">
        <f>IF(OR(X178="_keine",X178=""),"",VLOOKUP(X178,'Tab org. D_N-expert'!$B:$H,3,FALSE))</f>
        <v/>
      </c>
      <c r="AA178" s="465" t="str">
        <f t="shared" si="36"/>
        <v/>
      </c>
      <c r="AB178" s="223"/>
      <c r="AC178" s="242"/>
      <c r="AD178" s="913" t="str">
        <f>IF(OR(AB178="_keine",AB178=""),"",VLOOKUP(AB178,'Tab org. D_N-expert'!$B:$H,3,FALSE))</f>
        <v/>
      </c>
      <c r="AE178" s="466" t="str">
        <f t="shared" si="37"/>
        <v/>
      </c>
      <c r="AF178" s="223"/>
      <c r="AG178" s="242"/>
      <c r="AH178" s="913" t="str">
        <f>IF(OR(AF178="_keine",AF178=""),"",VLOOKUP(AF178,'Tab org. D_N-expert'!$B:$H,3,FALSE))</f>
        <v/>
      </c>
      <c r="AI178" s="465" t="str">
        <f t="shared" si="38"/>
        <v/>
      </c>
      <c r="AJ178" s="247" t="str">
        <f t="shared" si="39"/>
        <v/>
      </c>
    </row>
    <row r="179" spans="1:36" s="145" customFormat="1" ht="15.75">
      <c r="A179" s="529" t="str">
        <f>IF('N-DBE'!A179="","",'N-DBE'!A179)</f>
        <v/>
      </c>
      <c r="B179" s="284" t="str">
        <f>IF('N-DBE'!B179="","",'N-DBE'!B179)</f>
        <v/>
      </c>
      <c r="C179" s="907" t="str">
        <f>IF('N-DBE'!C179="","",'N-DBE'!C179)</f>
        <v/>
      </c>
      <c r="D179" s="907" t="str">
        <f>IF('N-DBE'!D179="","",'N-DBE'!D179)</f>
        <v/>
      </c>
      <c r="E179" s="907" t="str">
        <f>IF('N-DBE'!E179="","",'N-DBE'!E179)</f>
        <v/>
      </c>
      <c r="F179" s="284" t="str">
        <f>IF('N-DBE'!F179="","",'N-DBE'!F179)</f>
        <v/>
      </c>
      <c r="G179" s="284" t="str">
        <f>IF('N-DBE'!G179="","",'N-DBE'!G179)</f>
        <v/>
      </c>
      <c r="H179" s="222"/>
      <c r="I179" s="242"/>
      <c r="J179" s="809" t="str">
        <f>IF(OR(H179="_keine",H179=""),"",VLOOKUP(H179,'Tab org. Kompost_N-expert'!B:H,3,FALSE))</f>
        <v/>
      </c>
      <c r="K179" s="465" t="str">
        <f t="shared" si="32"/>
        <v/>
      </c>
      <c r="L179" s="222"/>
      <c r="M179" s="242"/>
      <c r="N179" s="913" t="str">
        <f>IF(OR(L179="_keine",L179=""),"",VLOOKUP(L179,'Tab org. Kompost_N-expert'!B:H,3,FALSE))</f>
        <v/>
      </c>
      <c r="O179" s="465" t="str">
        <f t="shared" si="33"/>
        <v/>
      </c>
      <c r="P179" s="222"/>
      <c r="Q179" s="242"/>
      <c r="R179" s="913" t="str">
        <f>IF(OR(P179="_keine",P179=""),"",VLOOKUP(P179,'Tab org. Kompost_N-expert'!B:H,3,FALSE))</f>
        <v/>
      </c>
      <c r="S179" s="465" t="str">
        <f t="shared" si="34"/>
        <v/>
      </c>
      <c r="T179" s="223"/>
      <c r="U179" s="242"/>
      <c r="V179" s="913" t="str">
        <f>IF(OR(T179="_keine",T179=""),"",VLOOKUP(T179,'Tab org. D_N-expert'!$B:$H,3,FALSE))</f>
        <v/>
      </c>
      <c r="W179" s="465" t="str">
        <f t="shared" si="35"/>
        <v/>
      </c>
      <c r="X179" s="223"/>
      <c r="Y179" s="242"/>
      <c r="Z179" s="913" t="str">
        <f>IF(OR(X179="_keine",X179=""),"",VLOOKUP(X179,'Tab org. D_N-expert'!$B:$H,3,FALSE))</f>
        <v/>
      </c>
      <c r="AA179" s="465" t="str">
        <f t="shared" si="36"/>
        <v/>
      </c>
      <c r="AB179" s="223"/>
      <c r="AC179" s="242"/>
      <c r="AD179" s="913" t="str">
        <f>IF(OR(AB179="_keine",AB179=""),"",VLOOKUP(AB179,'Tab org. D_N-expert'!$B:$H,3,FALSE))</f>
        <v/>
      </c>
      <c r="AE179" s="466" t="str">
        <f t="shared" si="37"/>
        <v/>
      </c>
      <c r="AF179" s="223"/>
      <c r="AG179" s="242"/>
      <c r="AH179" s="913" t="str">
        <f>IF(OR(AF179="_keine",AF179=""),"",VLOOKUP(AF179,'Tab org. D_N-expert'!$B:$H,3,FALSE))</f>
        <v/>
      </c>
      <c r="AI179" s="465" t="str">
        <f t="shared" si="38"/>
        <v/>
      </c>
      <c r="AJ179" s="247" t="str">
        <f t="shared" si="39"/>
        <v/>
      </c>
    </row>
    <row r="180" spans="1:36" s="145" customFormat="1" ht="15.75">
      <c r="A180" s="529" t="str">
        <f>IF('N-DBE'!A180="","",'N-DBE'!A180)</f>
        <v/>
      </c>
      <c r="B180" s="284" t="str">
        <f>IF('N-DBE'!B180="","",'N-DBE'!B180)</f>
        <v/>
      </c>
      <c r="C180" s="907" t="str">
        <f>IF('N-DBE'!C180="","",'N-DBE'!C180)</f>
        <v/>
      </c>
      <c r="D180" s="907" t="str">
        <f>IF('N-DBE'!D180="","",'N-DBE'!D180)</f>
        <v/>
      </c>
      <c r="E180" s="907" t="str">
        <f>IF('N-DBE'!E180="","",'N-DBE'!E180)</f>
        <v/>
      </c>
      <c r="F180" s="284" t="str">
        <f>IF('N-DBE'!F180="","",'N-DBE'!F180)</f>
        <v/>
      </c>
      <c r="G180" s="284" t="str">
        <f>IF('N-DBE'!G180="","",'N-DBE'!G180)</f>
        <v/>
      </c>
      <c r="H180" s="222"/>
      <c r="I180" s="242"/>
      <c r="J180" s="809" t="str">
        <f>IF(OR(H180="_keine",H180=""),"",VLOOKUP(H180,'Tab org. Kompost_N-expert'!B:H,3,FALSE))</f>
        <v/>
      </c>
      <c r="K180" s="465" t="str">
        <f t="shared" si="32"/>
        <v/>
      </c>
      <c r="L180" s="222"/>
      <c r="M180" s="242"/>
      <c r="N180" s="913" t="str">
        <f>IF(OR(L180="_keine",L180=""),"",VLOOKUP(L180,'Tab org. Kompost_N-expert'!B:H,3,FALSE))</f>
        <v/>
      </c>
      <c r="O180" s="465" t="str">
        <f t="shared" si="33"/>
        <v/>
      </c>
      <c r="P180" s="222"/>
      <c r="Q180" s="242"/>
      <c r="R180" s="913" t="str">
        <f>IF(OR(P180="_keine",P180=""),"",VLOOKUP(P180,'Tab org. Kompost_N-expert'!B:H,3,FALSE))</f>
        <v/>
      </c>
      <c r="S180" s="465" t="str">
        <f t="shared" si="34"/>
        <v/>
      </c>
      <c r="T180" s="223"/>
      <c r="U180" s="242"/>
      <c r="V180" s="913" t="str">
        <f>IF(OR(T180="_keine",T180=""),"",VLOOKUP(T180,'Tab org. D_N-expert'!$B:$H,3,FALSE))</f>
        <v/>
      </c>
      <c r="W180" s="465" t="str">
        <f t="shared" si="35"/>
        <v/>
      </c>
      <c r="X180" s="223"/>
      <c r="Y180" s="242"/>
      <c r="Z180" s="913" t="str">
        <f>IF(OR(X180="_keine",X180=""),"",VLOOKUP(X180,'Tab org. D_N-expert'!$B:$H,3,FALSE))</f>
        <v/>
      </c>
      <c r="AA180" s="465" t="str">
        <f t="shared" si="36"/>
        <v/>
      </c>
      <c r="AB180" s="223"/>
      <c r="AC180" s="242"/>
      <c r="AD180" s="913" t="str">
        <f>IF(OR(AB180="_keine",AB180=""),"",VLOOKUP(AB180,'Tab org. D_N-expert'!$B:$H,3,FALSE))</f>
        <v/>
      </c>
      <c r="AE180" s="466" t="str">
        <f t="shared" si="37"/>
        <v/>
      </c>
      <c r="AF180" s="223"/>
      <c r="AG180" s="242"/>
      <c r="AH180" s="913" t="str">
        <f>IF(OR(AF180="_keine",AF180=""),"",VLOOKUP(AF180,'Tab org. D_N-expert'!$B:$H,3,FALSE))</f>
        <v/>
      </c>
      <c r="AI180" s="465" t="str">
        <f t="shared" si="38"/>
        <v/>
      </c>
      <c r="AJ180" s="247" t="str">
        <f t="shared" si="39"/>
        <v/>
      </c>
    </row>
    <row r="181" spans="1:36" s="145" customFormat="1" ht="15.75">
      <c r="A181" s="529" t="str">
        <f>IF('N-DBE'!A181="","",'N-DBE'!A181)</f>
        <v/>
      </c>
      <c r="B181" s="284" t="str">
        <f>IF('N-DBE'!B181="","",'N-DBE'!B181)</f>
        <v/>
      </c>
      <c r="C181" s="907" t="str">
        <f>IF('N-DBE'!C181="","",'N-DBE'!C181)</f>
        <v/>
      </c>
      <c r="D181" s="907" t="str">
        <f>IF('N-DBE'!D181="","",'N-DBE'!D181)</f>
        <v/>
      </c>
      <c r="E181" s="907" t="str">
        <f>IF('N-DBE'!E181="","",'N-DBE'!E181)</f>
        <v/>
      </c>
      <c r="F181" s="284" t="str">
        <f>IF('N-DBE'!F181="","",'N-DBE'!F181)</f>
        <v/>
      </c>
      <c r="G181" s="284" t="str">
        <f>IF('N-DBE'!G181="","",'N-DBE'!G181)</f>
        <v/>
      </c>
      <c r="H181" s="222"/>
      <c r="I181" s="242"/>
      <c r="J181" s="809" t="str">
        <f>IF(OR(H181="_keine",H181=""),"",VLOOKUP(H181,'Tab org. Kompost_N-expert'!B:H,3,FALSE))</f>
        <v/>
      </c>
      <c r="K181" s="465" t="str">
        <f t="shared" si="32"/>
        <v/>
      </c>
      <c r="L181" s="222"/>
      <c r="M181" s="242"/>
      <c r="N181" s="913" t="str">
        <f>IF(OR(L181="_keine",L181=""),"",VLOOKUP(L181,'Tab org. Kompost_N-expert'!B:H,3,FALSE))</f>
        <v/>
      </c>
      <c r="O181" s="465" t="str">
        <f t="shared" si="33"/>
        <v/>
      </c>
      <c r="P181" s="222"/>
      <c r="Q181" s="242"/>
      <c r="R181" s="913" t="str">
        <f>IF(OR(P181="_keine",P181=""),"",VLOOKUP(P181,'Tab org. Kompost_N-expert'!B:H,3,FALSE))</f>
        <v/>
      </c>
      <c r="S181" s="465" t="str">
        <f t="shared" si="34"/>
        <v/>
      </c>
      <c r="T181" s="223"/>
      <c r="U181" s="242"/>
      <c r="V181" s="913" t="str">
        <f>IF(OR(T181="_keine",T181=""),"",VLOOKUP(T181,'Tab org. D_N-expert'!$B:$H,3,FALSE))</f>
        <v/>
      </c>
      <c r="W181" s="465" t="str">
        <f t="shared" si="35"/>
        <v/>
      </c>
      <c r="X181" s="223"/>
      <c r="Y181" s="242"/>
      <c r="Z181" s="913" t="str">
        <f>IF(OR(X181="_keine",X181=""),"",VLOOKUP(X181,'Tab org. D_N-expert'!$B:$H,3,FALSE))</f>
        <v/>
      </c>
      <c r="AA181" s="465" t="str">
        <f t="shared" si="36"/>
        <v/>
      </c>
      <c r="AB181" s="223"/>
      <c r="AC181" s="242"/>
      <c r="AD181" s="913" t="str">
        <f>IF(OR(AB181="_keine",AB181=""),"",VLOOKUP(AB181,'Tab org. D_N-expert'!$B:$H,3,FALSE))</f>
        <v/>
      </c>
      <c r="AE181" s="466" t="str">
        <f t="shared" si="37"/>
        <v/>
      </c>
      <c r="AF181" s="223"/>
      <c r="AG181" s="242"/>
      <c r="AH181" s="913" t="str">
        <f>IF(OR(AF181="_keine",AF181=""),"",VLOOKUP(AF181,'Tab org. D_N-expert'!$B:$H,3,FALSE))</f>
        <v/>
      </c>
      <c r="AI181" s="465" t="str">
        <f t="shared" si="38"/>
        <v/>
      </c>
      <c r="AJ181" s="247" t="str">
        <f t="shared" si="39"/>
        <v/>
      </c>
    </row>
    <row r="182" spans="1:36" s="145" customFormat="1" ht="15.75">
      <c r="A182" s="529" t="str">
        <f>IF('N-DBE'!A182="","",'N-DBE'!A182)</f>
        <v/>
      </c>
      <c r="B182" s="284" t="str">
        <f>IF('N-DBE'!B182="","",'N-DBE'!B182)</f>
        <v/>
      </c>
      <c r="C182" s="907" t="str">
        <f>IF('N-DBE'!C182="","",'N-DBE'!C182)</f>
        <v/>
      </c>
      <c r="D182" s="907" t="str">
        <f>IF('N-DBE'!D182="","",'N-DBE'!D182)</f>
        <v/>
      </c>
      <c r="E182" s="907" t="str">
        <f>IF('N-DBE'!E182="","",'N-DBE'!E182)</f>
        <v/>
      </c>
      <c r="F182" s="284" t="str">
        <f>IF('N-DBE'!F182="","",'N-DBE'!F182)</f>
        <v/>
      </c>
      <c r="G182" s="284" t="str">
        <f>IF('N-DBE'!G182="","",'N-DBE'!G182)</f>
        <v/>
      </c>
      <c r="H182" s="222"/>
      <c r="I182" s="242"/>
      <c r="J182" s="809" t="str">
        <f>IF(OR(H182="_keine",H182=""),"",VLOOKUP(H182,'Tab org. Kompost_N-expert'!B:H,3,FALSE))</f>
        <v/>
      </c>
      <c r="K182" s="465" t="str">
        <f t="shared" si="32"/>
        <v/>
      </c>
      <c r="L182" s="222"/>
      <c r="M182" s="242"/>
      <c r="N182" s="913" t="str">
        <f>IF(OR(L182="_keine",L182=""),"",VLOOKUP(L182,'Tab org. Kompost_N-expert'!B:H,3,FALSE))</f>
        <v/>
      </c>
      <c r="O182" s="465" t="str">
        <f t="shared" si="33"/>
        <v/>
      </c>
      <c r="P182" s="222"/>
      <c r="Q182" s="242"/>
      <c r="R182" s="913" t="str">
        <f>IF(OR(P182="_keine",P182=""),"",VLOOKUP(P182,'Tab org. Kompost_N-expert'!B:H,3,FALSE))</f>
        <v/>
      </c>
      <c r="S182" s="465" t="str">
        <f t="shared" si="34"/>
        <v/>
      </c>
      <c r="T182" s="223"/>
      <c r="U182" s="242"/>
      <c r="V182" s="913" t="str">
        <f>IF(OR(T182="_keine",T182=""),"",VLOOKUP(T182,'Tab org. D_N-expert'!$B:$H,3,FALSE))</f>
        <v/>
      </c>
      <c r="W182" s="465" t="str">
        <f t="shared" si="35"/>
        <v/>
      </c>
      <c r="X182" s="223"/>
      <c r="Y182" s="242"/>
      <c r="Z182" s="913" t="str">
        <f>IF(OR(X182="_keine",X182=""),"",VLOOKUP(X182,'Tab org. D_N-expert'!$B:$H,3,FALSE))</f>
        <v/>
      </c>
      <c r="AA182" s="465" t="str">
        <f t="shared" si="36"/>
        <v/>
      </c>
      <c r="AB182" s="223"/>
      <c r="AC182" s="242"/>
      <c r="AD182" s="913" t="str">
        <f>IF(OR(AB182="_keine",AB182=""),"",VLOOKUP(AB182,'Tab org. D_N-expert'!$B:$H,3,FALSE))</f>
        <v/>
      </c>
      <c r="AE182" s="466" t="str">
        <f t="shared" si="37"/>
        <v/>
      </c>
      <c r="AF182" s="223"/>
      <c r="AG182" s="242"/>
      <c r="AH182" s="913" t="str">
        <f>IF(OR(AF182="_keine",AF182=""),"",VLOOKUP(AF182,'Tab org. D_N-expert'!$B:$H,3,FALSE))</f>
        <v/>
      </c>
      <c r="AI182" s="465" t="str">
        <f t="shared" si="38"/>
        <v/>
      </c>
      <c r="AJ182" s="247" t="str">
        <f t="shared" si="39"/>
        <v/>
      </c>
    </row>
    <row r="183" spans="1:36" s="145" customFormat="1" ht="15.75">
      <c r="A183" s="529" t="str">
        <f>IF('N-DBE'!A183="","",'N-DBE'!A183)</f>
        <v/>
      </c>
      <c r="B183" s="284" t="str">
        <f>IF('N-DBE'!B183="","",'N-DBE'!B183)</f>
        <v/>
      </c>
      <c r="C183" s="907" t="str">
        <f>IF('N-DBE'!C183="","",'N-DBE'!C183)</f>
        <v/>
      </c>
      <c r="D183" s="907" t="str">
        <f>IF('N-DBE'!D183="","",'N-DBE'!D183)</f>
        <v/>
      </c>
      <c r="E183" s="907" t="str">
        <f>IF('N-DBE'!E183="","",'N-DBE'!E183)</f>
        <v/>
      </c>
      <c r="F183" s="284" t="str">
        <f>IF('N-DBE'!F183="","",'N-DBE'!F183)</f>
        <v/>
      </c>
      <c r="G183" s="284" t="str">
        <f>IF('N-DBE'!G183="","",'N-DBE'!G183)</f>
        <v/>
      </c>
      <c r="H183" s="222"/>
      <c r="I183" s="242"/>
      <c r="J183" s="809" t="str">
        <f>IF(OR(H183="_keine",H183=""),"",VLOOKUP(H183,'Tab org. Kompost_N-expert'!B:H,3,FALSE))</f>
        <v/>
      </c>
      <c r="K183" s="465" t="str">
        <f t="shared" si="32"/>
        <v/>
      </c>
      <c r="L183" s="222"/>
      <c r="M183" s="242"/>
      <c r="N183" s="913" t="str">
        <f>IF(OR(L183="_keine",L183=""),"",VLOOKUP(L183,'Tab org. Kompost_N-expert'!B:H,3,FALSE))</f>
        <v/>
      </c>
      <c r="O183" s="465" t="str">
        <f t="shared" si="33"/>
        <v/>
      </c>
      <c r="P183" s="222"/>
      <c r="Q183" s="242"/>
      <c r="R183" s="913" t="str">
        <f>IF(OR(P183="_keine",P183=""),"",VLOOKUP(P183,'Tab org. Kompost_N-expert'!B:H,3,FALSE))</f>
        <v/>
      </c>
      <c r="S183" s="465" t="str">
        <f t="shared" si="34"/>
        <v/>
      </c>
      <c r="T183" s="223"/>
      <c r="U183" s="242"/>
      <c r="V183" s="913" t="str">
        <f>IF(OR(T183="_keine",T183=""),"",VLOOKUP(T183,'Tab org. D_N-expert'!$B:$H,3,FALSE))</f>
        <v/>
      </c>
      <c r="W183" s="465" t="str">
        <f t="shared" si="35"/>
        <v/>
      </c>
      <c r="X183" s="223"/>
      <c r="Y183" s="242"/>
      <c r="Z183" s="913" t="str">
        <f>IF(OR(X183="_keine",X183=""),"",VLOOKUP(X183,'Tab org. D_N-expert'!$B:$H,3,FALSE))</f>
        <v/>
      </c>
      <c r="AA183" s="465" t="str">
        <f t="shared" si="36"/>
        <v/>
      </c>
      <c r="AB183" s="223"/>
      <c r="AC183" s="242"/>
      <c r="AD183" s="913" t="str">
        <f>IF(OR(AB183="_keine",AB183=""),"",VLOOKUP(AB183,'Tab org. D_N-expert'!$B:$H,3,FALSE))</f>
        <v/>
      </c>
      <c r="AE183" s="466" t="str">
        <f t="shared" si="37"/>
        <v/>
      </c>
      <c r="AF183" s="223"/>
      <c r="AG183" s="242"/>
      <c r="AH183" s="913" t="str">
        <f>IF(OR(AF183="_keine",AF183=""),"",VLOOKUP(AF183,'Tab org. D_N-expert'!$B:$H,3,FALSE))</f>
        <v/>
      </c>
      <c r="AI183" s="465" t="str">
        <f t="shared" si="38"/>
        <v/>
      </c>
      <c r="AJ183" s="247" t="str">
        <f t="shared" si="39"/>
        <v/>
      </c>
    </row>
    <row r="184" spans="1:36" s="145" customFormat="1" ht="15.75">
      <c r="A184" s="529" t="str">
        <f>IF('N-DBE'!A184="","",'N-DBE'!A184)</f>
        <v/>
      </c>
      <c r="B184" s="284" t="str">
        <f>IF('N-DBE'!B184="","",'N-DBE'!B184)</f>
        <v/>
      </c>
      <c r="C184" s="907" t="str">
        <f>IF('N-DBE'!C184="","",'N-DBE'!C184)</f>
        <v/>
      </c>
      <c r="D184" s="907" t="str">
        <f>IF('N-DBE'!D184="","",'N-DBE'!D184)</f>
        <v/>
      </c>
      <c r="E184" s="907" t="str">
        <f>IF('N-DBE'!E184="","",'N-DBE'!E184)</f>
        <v/>
      </c>
      <c r="F184" s="284" t="str">
        <f>IF('N-DBE'!F184="","",'N-DBE'!F184)</f>
        <v/>
      </c>
      <c r="G184" s="284" t="str">
        <f>IF('N-DBE'!G184="","",'N-DBE'!G184)</f>
        <v/>
      </c>
      <c r="H184" s="222"/>
      <c r="I184" s="242"/>
      <c r="J184" s="809" t="str">
        <f>IF(OR(H184="_keine",H184=""),"",VLOOKUP(H184,'Tab org. Kompost_N-expert'!B:H,3,FALSE))</f>
        <v/>
      </c>
      <c r="K184" s="465" t="str">
        <f t="shared" si="32"/>
        <v/>
      </c>
      <c r="L184" s="222"/>
      <c r="M184" s="242"/>
      <c r="N184" s="913" t="str">
        <f>IF(OR(L184="_keine",L184=""),"",VLOOKUP(L184,'Tab org. Kompost_N-expert'!B:H,3,FALSE))</f>
        <v/>
      </c>
      <c r="O184" s="465" t="str">
        <f t="shared" si="33"/>
        <v/>
      </c>
      <c r="P184" s="222"/>
      <c r="Q184" s="242"/>
      <c r="R184" s="913" t="str">
        <f>IF(OR(P184="_keine",P184=""),"",VLOOKUP(P184,'Tab org. Kompost_N-expert'!B:H,3,FALSE))</f>
        <v/>
      </c>
      <c r="S184" s="465" t="str">
        <f t="shared" si="34"/>
        <v/>
      </c>
      <c r="T184" s="223"/>
      <c r="U184" s="242"/>
      <c r="V184" s="913" t="str">
        <f>IF(OR(T184="_keine",T184=""),"",VLOOKUP(T184,'Tab org. D_N-expert'!$B:$H,3,FALSE))</f>
        <v/>
      </c>
      <c r="W184" s="465" t="str">
        <f t="shared" si="35"/>
        <v/>
      </c>
      <c r="X184" s="223"/>
      <c r="Y184" s="242"/>
      <c r="Z184" s="913" t="str">
        <f>IF(OR(X184="_keine",X184=""),"",VLOOKUP(X184,'Tab org. D_N-expert'!$B:$H,3,FALSE))</f>
        <v/>
      </c>
      <c r="AA184" s="465" t="str">
        <f t="shared" si="36"/>
        <v/>
      </c>
      <c r="AB184" s="223"/>
      <c r="AC184" s="242"/>
      <c r="AD184" s="913" t="str">
        <f>IF(OR(AB184="_keine",AB184=""),"",VLOOKUP(AB184,'Tab org. D_N-expert'!$B:$H,3,FALSE))</f>
        <v/>
      </c>
      <c r="AE184" s="466" t="str">
        <f t="shared" si="37"/>
        <v/>
      </c>
      <c r="AF184" s="223"/>
      <c r="AG184" s="242"/>
      <c r="AH184" s="913" t="str">
        <f>IF(OR(AF184="_keine",AF184=""),"",VLOOKUP(AF184,'Tab org. D_N-expert'!$B:$H,3,FALSE))</f>
        <v/>
      </c>
      <c r="AI184" s="465" t="str">
        <f t="shared" si="38"/>
        <v/>
      </c>
      <c r="AJ184" s="247" t="str">
        <f t="shared" si="39"/>
        <v/>
      </c>
    </row>
    <row r="185" spans="1:36" s="145" customFormat="1" ht="15.75">
      <c r="A185" s="529" t="str">
        <f>IF('N-DBE'!A185="","",'N-DBE'!A185)</f>
        <v/>
      </c>
      <c r="B185" s="284" t="str">
        <f>IF('N-DBE'!B185="","",'N-DBE'!B185)</f>
        <v/>
      </c>
      <c r="C185" s="907" t="str">
        <f>IF('N-DBE'!C185="","",'N-DBE'!C185)</f>
        <v/>
      </c>
      <c r="D185" s="907" t="str">
        <f>IF('N-DBE'!D185="","",'N-DBE'!D185)</f>
        <v/>
      </c>
      <c r="E185" s="907" t="str">
        <f>IF('N-DBE'!E185="","",'N-DBE'!E185)</f>
        <v/>
      </c>
      <c r="F185" s="284" t="str">
        <f>IF('N-DBE'!F185="","",'N-DBE'!F185)</f>
        <v/>
      </c>
      <c r="G185" s="284" t="str">
        <f>IF('N-DBE'!G185="","",'N-DBE'!G185)</f>
        <v/>
      </c>
      <c r="H185" s="222"/>
      <c r="I185" s="242"/>
      <c r="J185" s="809" t="str">
        <f>IF(OR(H185="_keine",H185=""),"",VLOOKUP(H185,'Tab org. Kompost_N-expert'!B:H,3,FALSE))</f>
        <v/>
      </c>
      <c r="K185" s="465" t="str">
        <f t="shared" si="32"/>
        <v/>
      </c>
      <c r="L185" s="222"/>
      <c r="M185" s="242"/>
      <c r="N185" s="913" t="str">
        <f>IF(OR(L185="_keine",L185=""),"",VLOOKUP(L185,'Tab org. Kompost_N-expert'!B:H,3,FALSE))</f>
        <v/>
      </c>
      <c r="O185" s="465" t="str">
        <f t="shared" si="33"/>
        <v/>
      </c>
      <c r="P185" s="222"/>
      <c r="Q185" s="242"/>
      <c r="R185" s="913" t="str">
        <f>IF(OR(P185="_keine",P185=""),"",VLOOKUP(P185,'Tab org. Kompost_N-expert'!B:H,3,FALSE))</f>
        <v/>
      </c>
      <c r="S185" s="465" t="str">
        <f t="shared" si="34"/>
        <v/>
      </c>
      <c r="T185" s="223"/>
      <c r="U185" s="242"/>
      <c r="V185" s="913" t="str">
        <f>IF(OR(T185="_keine",T185=""),"",VLOOKUP(T185,'Tab org. D_N-expert'!$B:$H,3,FALSE))</f>
        <v/>
      </c>
      <c r="W185" s="465" t="str">
        <f t="shared" si="35"/>
        <v/>
      </c>
      <c r="X185" s="223"/>
      <c r="Y185" s="242"/>
      <c r="Z185" s="913" t="str">
        <f>IF(OR(X185="_keine",X185=""),"",VLOOKUP(X185,'Tab org. D_N-expert'!$B:$H,3,FALSE))</f>
        <v/>
      </c>
      <c r="AA185" s="465" t="str">
        <f t="shared" si="36"/>
        <v/>
      </c>
      <c r="AB185" s="223"/>
      <c r="AC185" s="242"/>
      <c r="AD185" s="913" t="str">
        <f>IF(OR(AB185="_keine",AB185=""),"",VLOOKUP(AB185,'Tab org. D_N-expert'!$B:$H,3,FALSE))</f>
        <v/>
      </c>
      <c r="AE185" s="466" t="str">
        <f t="shared" si="37"/>
        <v/>
      </c>
      <c r="AF185" s="223"/>
      <c r="AG185" s="242"/>
      <c r="AH185" s="913" t="str">
        <f>IF(OR(AF185="_keine",AF185=""),"",VLOOKUP(AF185,'Tab org. D_N-expert'!$B:$H,3,FALSE))</f>
        <v/>
      </c>
      <c r="AI185" s="465" t="str">
        <f t="shared" si="38"/>
        <v/>
      </c>
      <c r="AJ185" s="247" t="str">
        <f t="shared" si="39"/>
        <v/>
      </c>
    </row>
    <row r="186" spans="1:36" s="145" customFormat="1" ht="15.75">
      <c r="A186" s="529" t="str">
        <f>IF('N-DBE'!A186="","",'N-DBE'!A186)</f>
        <v/>
      </c>
      <c r="B186" s="284" t="str">
        <f>IF('N-DBE'!B186="","",'N-DBE'!B186)</f>
        <v/>
      </c>
      <c r="C186" s="907" t="str">
        <f>IF('N-DBE'!C186="","",'N-DBE'!C186)</f>
        <v/>
      </c>
      <c r="D186" s="907" t="str">
        <f>IF('N-DBE'!D186="","",'N-DBE'!D186)</f>
        <v/>
      </c>
      <c r="E186" s="907" t="str">
        <f>IF('N-DBE'!E186="","",'N-DBE'!E186)</f>
        <v/>
      </c>
      <c r="F186" s="284" t="str">
        <f>IF('N-DBE'!F186="","",'N-DBE'!F186)</f>
        <v/>
      </c>
      <c r="G186" s="284" t="str">
        <f>IF('N-DBE'!G186="","",'N-DBE'!G186)</f>
        <v/>
      </c>
      <c r="H186" s="222"/>
      <c r="I186" s="242"/>
      <c r="J186" s="809" t="str">
        <f>IF(OR(H186="_keine",H186=""),"",VLOOKUP(H186,'Tab org. Kompost_N-expert'!B:H,3,FALSE))</f>
        <v/>
      </c>
      <c r="K186" s="465" t="str">
        <f t="shared" si="32"/>
        <v/>
      </c>
      <c r="L186" s="222"/>
      <c r="M186" s="242"/>
      <c r="N186" s="913" t="str">
        <f>IF(OR(L186="_keine",L186=""),"",VLOOKUP(L186,'Tab org. Kompost_N-expert'!B:H,3,FALSE))</f>
        <v/>
      </c>
      <c r="O186" s="465" t="str">
        <f t="shared" si="33"/>
        <v/>
      </c>
      <c r="P186" s="222"/>
      <c r="Q186" s="242"/>
      <c r="R186" s="913" t="str">
        <f>IF(OR(P186="_keine",P186=""),"",VLOOKUP(P186,'Tab org. Kompost_N-expert'!B:H,3,FALSE))</f>
        <v/>
      </c>
      <c r="S186" s="465" t="str">
        <f t="shared" si="34"/>
        <v/>
      </c>
      <c r="T186" s="223"/>
      <c r="U186" s="242"/>
      <c r="V186" s="913" t="str">
        <f>IF(OR(T186="_keine",T186=""),"",VLOOKUP(T186,'Tab org. D_N-expert'!$B:$H,3,FALSE))</f>
        <v/>
      </c>
      <c r="W186" s="465" t="str">
        <f t="shared" si="35"/>
        <v/>
      </c>
      <c r="X186" s="223"/>
      <c r="Y186" s="242"/>
      <c r="Z186" s="913" t="str">
        <f>IF(OR(X186="_keine",X186=""),"",VLOOKUP(X186,'Tab org. D_N-expert'!$B:$H,3,FALSE))</f>
        <v/>
      </c>
      <c r="AA186" s="465" t="str">
        <f t="shared" si="36"/>
        <v/>
      </c>
      <c r="AB186" s="223"/>
      <c r="AC186" s="242"/>
      <c r="AD186" s="913" t="str">
        <f>IF(OR(AB186="_keine",AB186=""),"",VLOOKUP(AB186,'Tab org. D_N-expert'!$B:$H,3,FALSE))</f>
        <v/>
      </c>
      <c r="AE186" s="466" t="str">
        <f t="shared" si="37"/>
        <v/>
      </c>
      <c r="AF186" s="223"/>
      <c r="AG186" s="242"/>
      <c r="AH186" s="913" t="str">
        <f>IF(OR(AF186="_keine",AF186=""),"",VLOOKUP(AF186,'Tab org. D_N-expert'!$B:$H,3,FALSE))</f>
        <v/>
      </c>
      <c r="AI186" s="465" t="str">
        <f t="shared" si="38"/>
        <v/>
      </c>
      <c r="AJ186" s="247" t="str">
        <f t="shared" si="39"/>
        <v/>
      </c>
    </row>
    <row r="187" spans="1:36" s="145" customFormat="1" ht="15.75">
      <c r="A187" s="529" t="str">
        <f>IF('N-DBE'!A187="","",'N-DBE'!A187)</f>
        <v/>
      </c>
      <c r="B187" s="284" t="str">
        <f>IF('N-DBE'!B187="","",'N-DBE'!B187)</f>
        <v/>
      </c>
      <c r="C187" s="907" t="str">
        <f>IF('N-DBE'!C187="","",'N-DBE'!C187)</f>
        <v/>
      </c>
      <c r="D187" s="907" t="str">
        <f>IF('N-DBE'!D187="","",'N-DBE'!D187)</f>
        <v/>
      </c>
      <c r="E187" s="907" t="str">
        <f>IF('N-DBE'!E187="","",'N-DBE'!E187)</f>
        <v/>
      </c>
      <c r="F187" s="284" t="str">
        <f>IF('N-DBE'!F187="","",'N-DBE'!F187)</f>
        <v/>
      </c>
      <c r="G187" s="284" t="str">
        <f>IF('N-DBE'!G187="","",'N-DBE'!G187)</f>
        <v/>
      </c>
      <c r="H187" s="222"/>
      <c r="I187" s="242"/>
      <c r="J187" s="809" t="str">
        <f>IF(OR(H187="_keine",H187=""),"",VLOOKUP(H187,'Tab org. Kompost_N-expert'!B:H,3,FALSE))</f>
        <v/>
      </c>
      <c r="K187" s="465" t="str">
        <f t="shared" si="32"/>
        <v/>
      </c>
      <c r="L187" s="222"/>
      <c r="M187" s="242"/>
      <c r="N187" s="913" t="str">
        <f>IF(OR(L187="_keine",L187=""),"",VLOOKUP(L187,'Tab org. Kompost_N-expert'!B:H,3,FALSE))</f>
        <v/>
      </c>
      <c r="O187" s="465" t="str">
        <f t="shared" si="33"/>
        <v/>
      </c>
      <c r="P187" s="222"/>
      <c r="Q187" s="242"/>
      <c r="R187" s="913" t="str">
        <f>IF(OR(P187="_keine",P187=""),"",VLOOKUP(P187,'Tab org. Kompost_N-expert'!B:H,3,FALSE))</f>
        <v/>
      </c>
      <c r="S187" s="465" t="str">
        <f t="shared" si="34"/>
        <v/>
      </c>
      <c r="T187" s="223"/>
      <c r="U187" s="242"/>
      <c r="V187" s="913" t="str">
        <f>IF(OR(T187="_keine",T187=""),"",VLOOKUP(T187,'Tab org. D_N-expert'!$B:$H,3,FALSE))</f>
        <v/>
      </c>
      <c r="W187" s="465" t="str">
        <f t="shared" si="35"/>
        <v/>
      </c>
      <c r="X187" s="223"/>
      <c r="Y187" s="242"/>
      <c r="Z187" s="913" t="str">
        <f>IF(OR(X187="_keine",X187=""),"",VLOOKUP(X187,'Tab org. D_N-expert'!$B:$H,3,FALSE))</f>
        <v/>
      </c>
      <c r="AA187" s="465" t="str">
        <f t="shared" si="36"/>
        <v/>
      </c>
      <c r="AB187" s="223"/>
      <c r="AC187" s="242"/>
      <c r="AD187" s="913" t="str">
        <f>IF(OR(AB187="_keine",AB187=""),"",VLOOKUP(AB187,'Tab org. D_N-expert'!$B:$H,3,FALSE))</f>
        <v/>
      </c>
      <c r="AE187" s="466" t="str">
        <f t="shared" si="37"/>
        <v/>
      </c>
      <c r="AF187" s="223"/>
      <c r="AG187" s="242"/>
      <c r="AH187" s="913" t="str">
        <f>IF(OR(AF187="_keine",AF187=""),"",VLOOKUP(AF187,'Tab org. D_N-expert'!$B:$H,3,FALSE))</f>
        <v/>
      </c>
      <c r="AI187" s="465" t="str">
        <f t="shared" si="38"/>
        <v/>
      </c>
      <c r="AJ187" s="247" t="str">
        <f t="shared" si="39"/>
        <v/>
      </c>
    </row>
    <row r="188" spans="1:36" s="145" customFormat="1" ht="15.75">
      <c r="A188" s="529" t="str">
        <f>IF('N-DBE'!A188="","",'N-DBE'!A188)</f>
        <v/>
      </c>
      <c r="B188" s="284" t="str">
        <f>IF('N-DBE'!B188="","",'N-DBE'!B188)</f>
        <v/>
      </c>
      <c r="C188" s="907" t="str">
        <f>IF('N-DBE'!C188="","",'N-DBE'!C188)</f>
        <v/>
      </c>
      <c r="D188" s="907" t="str">
        <f>IF('N-DBE'!D188="","",'N-DBE'!D188)</f>
        <v/>
      </c>
      <c r="E188" s="907" t="str">
        <f>IF('N-DBE'!E188="","",'N-DBE'!E188)</f>
        <v/>
      </c>
      <c r="F188" s="284" t="str">
        <f>IF('N-DBE'!F188="","",'N-DBE'!F188)</f>
        <v/>
      </c>
      <c r="G188" s="284" t="str">
        <f>IF('N-DBE'!G188="","",'N-DBE'!G188)</f>
        <v/>
      </c>
      <c r="H188" s="222"/>
      <c r="I188" s="242"/>
      <c r="J188" s="809" t="str">
        <f>IF(OR(H188="_keine",H188=""),"",VLOOKUP(H188,'Tab org. Kompost_N-expert'!B:H,3,FALSE))</f>
        <v/>
      </c>
      <c r="K188" s="465" t="str">
        <f t="shared" si="32"/>
        <v/>
      </c>
      <c r="L188" s="222"/>
      <c r="M188" s="242"/>
      <c r="N188" s="913" t="str">
        <f>IF(OR(L188="_keine",L188=""),"",VLOOKUP(L188,'Tab org. Kompost_N-expert'!B:H,3,FALSE))</f>
        <v/>
      </c>
      <c r="O188" s="465" t="str">
        <f t="shared" si="33"/>
        <v/>
      </c>
      <c r="P188" s="222"/>
      <c r="Q188" s="242"/>
      <c r="R188" s="913" t="str">
        <f>IF(OR(P188="_keine",P188=""),"",VLOOKUP(P188,'Tab org. Kompost_N-expert'!B:H,3,FALSE))</f>
        <v/>
      </c>
      <c r="S188" s="465" t="str">
        <f t="shared" si="34"/>
        <v/>
      </c>
      <c r="T188" s="223"/>
      <c r="U188" s="242"/>
      <c r="V188" s="913" t="str">
        <f>IF(OR(T188="_keine",T188=""),"",VLOOKUP(T188,'Tab org. D_N-expert'!$B:$H,3,FALSE))</f>
        <v/>
      </c>
      <c r="W188" s="465" t="str">
        <f t="shared" si="35"/>
        <v/>
      </c>
      <c r="X188" s="223"/>
      <c r="Y188" s="242"/>
      <c r="Z188" s="913" t="str">
        <f>IF(OR(X188="_keine",X188=""),"",VLOOKUP(X188,'Tab org. D_N-expert'!$B:$H,3,FALSE))</f>
        <v/>
      </c>
      <c r="AA188" s="465" t="str">
        <f t="shared" si="36"/>
        <v/>
      </c>
      <c r="AB188" s="223"/>
      <c r="AC188" s="242"/>
      <c r="AD188" s="913" t="str">
        <f>IF(OR(AB188="_keine",AB188=""),"",VLOOKUP(AB188,'Tab org. D_N-expert'!$B:$H,3,FALSE))</f>
        <v/>
      </c>
      <c r="AE188" s="466" t="str">
        <f t="shared" si="37"/>
        <v/>
      </c>
      <c r="AF188" s="223"/>
      <c r="AG188" s="242"/>
      <c r="AH188" s="913" t="str">
        <f>IF(OR(AF188="_keine",AF188=""),"",VLOOKUP(AF188,'Tab org. D_N-expert'!$B:$H,3,FALSE))</f>
        <v/>
      </c>
      <c r="AI188" s="465" t="str">
        <f t="shared" si="38"/>
        <v/>
      </c>
      <c r="AJ188" s="247" t="str">
        <f t="shared" si="39"/>
        <v/>
      </c>
    </row>
    <row r="189" spans="1:36" s="145" customFormat="1" ht="15.75">
      <c r="A189" s="529" t="str">
        <f>IF('N-DBE'!A189="","",'N-DBE'!A189)</f>
        <v/>
      </c>
      <c r="B189" s="284" t="str">
        <f>IF('N-DBE'!B189="","",'N-DBE'!B189)</f>
        <v/>
      </c>
      <c r="C189" s="907" t="str">
        <f>IF('N-DBE'!C189="","",'N-DBE'!C189)</f>
        <v/>
      </c>
      <c r="D189" s="907" t="str">
        <f>IF('N-DBE'!D189="","",'N-DBE'!D189)</f>
        <v/>
      </c>
      <c r="E189" s="907" t="str">
        <f>IF('N-DBE'!E189="","",'N-DBE'!E189)</f>
        <v/>
      </c>
      <c r="F189" s="284" t="str">
        <f>IF('N-DBE'!F189="","",'N-DBE'!F189)</f>
        <v/>
      </c>
      <c r="G189" s="284" t="str">
        <f>IF('N-DBE'!G189="","",'N-DBE'!G189)</f>
        <v/>
      </c>
      <c r="H189" s="222"/>
      <c r="I189" s="242"/>
      <c r="J189" s="809" t="str">
        <f>IF(OR(H189="_keine",H189=""),"",VLOOKUP(H189,'Tab org. Kompost_N-expert'!B:H,3,FALSE))</f>
        <v/>
      </c>
      <c r="K189" s="465" t="str">
        <f t="shared" si="32"/>
        <v/>
      </c>
      <c r="L189" s="222"/>
      <c r="M189" s="242"/>
      <c r="N189" s="913" t="str">
        <f>IF(OR(L189="_keine",L189=""),"",VLOOKUP(L189,'Tab org. Kompost_N-expert'!B:H,3,FALSE))</f>
        <v/>
      </c>
      <c r="O189" s="465" t="str">
        <f t="shared" si="33"/>
        <v/>
      </c>
      <c r="P189" s="222"/>
      <c r="Q189" s="242"/>
      <c r="R189" s="913" t="str">
        <f>IF(OR(P189="_keine",P189=""),"",VLOOKUP(P189,'Tab org. Kompost_N-expert'!B:H,3,FALSE))</f>
        <v/>
      </c>
      <c r="S189" s="465" t="str">
        <f t="shared" si="34"/>
        <v/>
      </c>
      <c r="T189" s="223"/>
      <c r="U189" s="242"/>
      <c r="V189" s="913" t="str">
        <f>IF(OR(T189="_keine",T189=""),"",VLOOKUP(T189,'Tab org. D_N-expert'!$B:$H,3,FALSE))</f>
        <v/>
      </c>
      <c r="W189" s="465" t="str">
        <f t="shared" si="35"/>
        <v/>
      </c>
      <c r="X189" s="223"/>
      <c r="Y189" s="242"/>
      <c r="Z189" s="913" t="str">
        <f>IF(OR(X189="_keine",X189=""),"",VLOOKUP(X189,'Tab org. D_N-expert'!$B:$H,3,FALSE))</f>
        <v/>
      </c>
      <c r="AA189" s="465" t="str">
        <f t="shared" si="36"/>
        <v/>
      </c>
      <c r="AB189" s="223"/>
      <c r="AC189" s="242"/>
      <c r="AD189" s="913" t="str">
        <f>IF(OR(AB189="_keine",AB189=""),"",VLOOKUP(AB189,'Tab org. D_N-expert'!$B:$H,3,FALSE))</f>
        <v/>
      </c>
      <c r="AE189" s="466" t="str">
        <f t="shared" si="37"/>
        <v/>
      </c>
      <c r="AF189" s="223"/>
      <c r="AG189" s="242"/>
      <c r="AH189" s="913" t="str">
        <f>IF(OR(AF189="_keine",AF189=""),"",VLOOKUP(AF189,'Tab org. D_N-expert'!$B:$H,3,FALSE))</f>
        <v/>
      </c>
      <c r="AI189" s="465" t="str">
        <f t="shared" si="38"/>
        <v/>
      </c>
      <c r="AJ189" s="247" t="str">
        <f t="shared" si="39"/>
        <v/>
      </c>
    </row>
    <row r="190" spans="1:36" s="145" customFormat="1" ht="15.75">
      <c r="A190" s="529" t="str">
        <f>IF('N-DBE'!A190="","",'N-DBE'!A190)</f>
        <v/>
      </c>
      <c r="B190" s="284" t="str">
        <f>IF('N-DBE'!B190="","",'N-DBE'!B190)</f>
        <v/>
      </c>
      <c r="C190" s="907" t="str">
        <f>IF('N-DBE'!C190="","",'N-DBE'!C190)</f>
        <v/>
      </c>
      <c r="D190" s="907" t="str">
        <f>IF('N-DBE'!D190="","",'N-DBE'!D190)</f>
        <v/>
      </c>
      <c r="E190" s="907" t="str">
        <f>IF('N-DBE'!E190="","",'N-DBE'!E190)</f>
        <v/>
      </c>
      <c r="F190" s="284" t="str">
        <f>IF('N-DBE'!F190="","",'N-DBE'!F190)</f>
        <v/>
      </c>
      <c r="G190" s="284" t="str">
        <f>IF('N-DBE'!G190="","",'N-DBE'!G190)</f>
        <v/>
      </c>
      <c r="H190" s="222"/>
      <c r="I190" s="242"/>
      <c r="J190" s="809" t="str">
        <f>IF(OR(H190="_keine",H190=""),"",VLOOKUP(H190,'Tab org. Kompost_N-expert'!B:H,3,FALSE))</f>
        <v/>
      </c>
      <c r="K190" s="465" t="str">
        <f t="shared" si="32"/>
        <v/>
      </c>
      <c r="L190" s="222"/>
      <c r="M190" s="242"/>
      <c r="N190" s="913" t="str">
        <f>IF(OR(L190="_keine",L190=""),"",VLOOKUP(L190,'Tab org. Kompost_N-expert'!B:H,3,FALSE))</f>
        <v/>
      </c>
      <c r="O190" s="465" t="str">
        <f t="shared" si="33"/>
        <v/>
      </c>
      <c r="P190" s="222"/>
      <c r="Q190" s="242"/>
      <c r="R190" s="913" t="str">
        <f>IF(OR(P190="_keine",P190=""),"",VLOOKUP(P190,'Tab org. Kompost_N-expert'!B:H,3,FALSE))</f>
        <v/>
      </c>
      <c r="S190" s="465" t="str">
        <f t="shared" si="34"/>
        <v/>
      </c>
      <c r="T190" s="223"/>
      <c r="U190" s="242"/>
      <c r="V190" s="913" t="str">
        <f>IF(OR(T190="_keine",T190=""),"",VLOOKUP(T190,'Tab org. D_N-expert'!$B:$H,3,FALSE))</f>
        <v/>
      </c>
      <c r="W190" s="465" t="str">
        <f t="shared" si="35"/>
        <v/>
      </c>
      <c r="X190" s="223"/>
      <c r="Y190" s="242"/>
      <c r="Z190" s="913" t="str">
        <f>IF(OR(X190="_keine",X190=""),"",VLOOKUP(X190,'Tab org. D_N-expert'!$B:$H,3,FALSE))</f>
        <v/>
      </c>
      <c r="AA190" s="465" t="str">
        <f t="shared" si="36"/>
        <v/>
      </c>
      <c r="AB190" s="223"/>
      <c r="AC190" s="242"/>
      <c r="AD190" s="913" t="str">
        <f>IF(OR(AB190="_keine",AB190=""),"",VLOOKUP(AB190,'Tab org. D_N-expert'!$B:$H,3,FALSE))</f>
        <v/>
      </c>
      <c r="AE190" s="466" t="str">
        <f t="shared" si="37"/>
        <v/>
      </c>
      <c r="AF190" s="223"/>
      <c r="AG190" s="242"/>
      <c r="AH190" s="913" t="str">
        <f>IF(OR(AF190="_keine",AF190=""),"",VLOOKUP(AF190,'Tab org. D_N-expert'!$B:$H,3,FALSE))</f>
        <v/>
      </c>
      <c r="AI190" s="465" t="str">
        <f t="shared" si="38"/>
        <v/>
      </c>
      <c r="AJ190" s="247" t="str">
        <f t="shared" si="39"/>
        <v/>
      </c>
    </row>
    <row r="191" spans="1:36" s="145" customFormat="1" ht="15.75">
      <c r="A191" s="529" t="str">
        <f>IF('N-DBE'!A191="","",'N-DBE'!A191)</f>
        <v/>
      </c>
      <c r="B191" s="284" t="str">
        <f>IF('N-DBE'!B191="","",'N-DBE'!B191)</f>
        <v/>
      </c>
      <c r="C191" s="907" t="str">
        <f>IF('N-DBE'!C191="","",'N-DBE'!C191)</f>
        <v/>
      </c>
      <c r="D191" s="907" t="str">
        <f>IF('N-DBE'!D191="","",'N-DBE'!D191)</f>
        <v/>
      </c>
      <c r="E191" s="907" t="str">
        <f>IF('N-DBE'!E191="","",'N-DBE'!E191)</f>
        <v/>
      </c>
      <c r="F191" s="284" t="str">
        <f>IF('N-DBE'!F191="","",'N-DBE'!F191)</f>
        <v/>
      </c>
      <c r="G191" s="284" t="str">
        <f>IF('N-DBE'!G191="","",'N-DBE'!G191)</f>
        <v/>
      </c>
      <c r="H191" s="222"/>
      <c r="I191" s="242"/>
      <c r="J191" s="809" t="str">
        <f>IF(OR(H191="_keine",H191=""),"",VLOOKUP(H191,'Tab org. Kompost_N-expert'!B:H,3,FALSE))</f>
        <v/>
      </c>
      <c r="K191" s="465" t="str">
        <f t="shared" si="32"/>
        <v/>
      </c>
      <c r="L191" s="222"/>
      <c r="M191" s="242"/>
      <c r="N191" s="913" t="str">
        <f>IF(OR(L191="_keine",L191=""),"",VLOOKUP(L191,'Tab org. Kompost_N-expert'!B:H,3,FALSE))</f>
        <v/>
      </c>
      <c r="O191" s="465" t="str">
        <f t="shared" si="33"/>
        <v/>
      </c>
      <c r="P191" s="222"/>
      <c r="Q191" s="242"/>
      <c r="R191" s="913" t="str">
        <f>IF(OR(P191="_keine",P191=""),"",VLOOKUP(P191,'Tab org. Kompost_N-expert'!B:H,3,FALSE))</f>
        <v/>
      </c>
      <c r="S191" s="465" t="str">
        <f t="shared" si="34"/>
        <v/>
      </c>
      <c r="T191" s="223"/>
      <c r="U191" s="242"/>
      <c r="V191" s="913" t="str">
        <f>IF(OR(T191="_keine",T191=""),"",VLOOKUP(T191,'Tab org. D_N-expert'!$B:$H,3,FALSE))</f>
        <v/>
      </c>
      <c r="W191" s="465" t="str">
        <f t="shared" si="35"/>
        <v/>
      </c>
      <c r="X191" s="223"/>
      <c r="Y191" s="242"/>
      <c r="Z191" s="913" t="str">
        <f>IF(OR(X191="_keine",X191=""),"",VLOOKUP(X191,'Tab org. D_N-expert'!$B:$H,3,FALSE))</f>
        <v/>
      </c>
      <c r="AA191" s="465" t="str">
        <f t="shared" si="36"/>
        <v/>
      </c>
      <c r="AB191" s="223"/>
      <c r="AC191" s="242"/>
      <c r="AD191" s="913" t="str">
        <f>IF(OR(AB191="_keine",AB191=""),"",VLOOKUP(AB191,'Tab org. D_N-expert'!$B:$H,3,FALSE))</f>
        <v/>
      </c>
      <c r="AE191" s="466" t="str">
        <f t="shared" si="37"/>
        <v/>
      </c>
      <c r="AF191" s="223"/>
      <c r="AG191" s="242"/>
      <c r="AH191" s="913" t="str">
        <f>IF(OR(AF191="_keine",AF191=""),"",VLOOKUP(AF191,'Tab org. D_N-expert'!$B:$H,3,FALSE))</f>
        <v/>
      </c>
      <c r="AI191" s="465" t="str">
        <f t="shared" si="38"/>
        <v/>
      </c>
      <c r="AJ191" s="247" t="str">
        <f t="shared" si="39"/>
        <v/>
      </c>
    </row>
    <row r="192" spans="1:36" s="145" customFormat="1" ht="15.75">
      <c r="A192" s="529" t="str">
        <f>IF('N-DBE'!A192="","",'N-DBE'!A192)</f>
        <v/>
      </c>
      <c r="B192" s="284" t="str">
        <f>IF('N-DBE'!B192="","",'N-DBE'!B192)</f>
        <v/>
      </c>
      <c r="C192" s="907" t="str">
        <f>IF('N-DBE'!C192="","",'N-DBE'!C192)</f>
        <v/>
      </c>
      <c r="D192" s="907" t="str">
        <f>IF('N-DBE'!D192="","",'N-DBE'!D192)</f>
        <v/>
      </c>
      <c r="E192" s="907" t="str">
        <f>IF('N-DBE'!E192="","",'N-DBE'!E192)</f>
        <v/>
      </c>
      <c r="F192" s="284" t="str">
        <f>IF('N-DBE'!F192="","",'N-DBE'!F192)</f>
        <v/>
      </c>
      <c r="G192" s="284" t="str">
        <f>IF('N-DBE'!G192="","",'N-DBE'!G192)</f>
        <v/>
      </c>
      <c r="H192" s="222"/>
      <c r="I192" s="242"/>
      <c r="J192" s="809" t="str">
        <f>IF(OR(H192="_keine",H192=""),"",VLOOKUP(H192,'Tab org. Kompost_N-expert'!B:H,3,FALSE))</f>
        <v/>
      </c>
      <c r="K192" s="465" t="str">
        <f t="shared" si="32"/>
        <v/>
      </c>
      <c r="L192" s="222"/>
      <c r="M192" s="242"/>
      <c r="N192" s="913" t="str">
        <f>IF(OR(L192="_keine",L192=""),"",VLOOKUP(L192,'Tab org. Kompost_N-expert'!B:H,3,FALSE))</f>
        <v/>
      </c>
      <c r="O192" s="465" t="str">
        <f t="shared" si="33"/>
        <v/>
      </c>
      <c r="P192" s="222"/>
      <c r="Q192" s="242"/>
      <c r="R192" s="913" t="str">
        <f>IF(OR(P192="_keine",P192=""),"",VLOOKUP(P192,'Tab org. Kompost_N-expert'!B:H,3,FALSE))</f>
        <v/>
      </c>
      <c r="S192" s="465" t="str">
        <f t="shared" si="34"/>
        <v/>
      </c>
      <c r="T192" s="223"/>
      <c r="U192" s="242"/>
      <c r="V192" s="913" t="str">
        <f>IF(OR(T192="_keine",T192=""),"",VLOOKUP(T192,'Tab org. D_N-expert'!$B:$H,3,FALSE))</f>
        <v/>
      </c>
      <c r="W192" s="465" t="str">
        <f t="shared" si="35"/>
        <v/>
      </c>
      <c r="X192" s="223"/>
      <c r="Y192" s="242"/>
      <c r="Z192" s="913" t="str">
        <f>IF(OR(X192="_keine",X192=""),"",VLOOKUP(X192,'Tab org. D_N-expert'!$B:$H,3,FALSE))</f>
        <v/>
      </c>
      <c r="AA192" s="465" t="str">
        <f t="shared" si="36"/>
        <v/>
      </c>
      <c r="AB192" s="223"/>
      <c r="AC192" s="242"/>
      <c r="AD192" s="913" t="str">
        <f>IF(OR(AB192="_keine",AB192=""),"",VLOOKUP(AB192,'Tab org. D_N-expert'!$B:$H,3,FALSE))</f>
        <v/>
      </c>
      <c r="AE192" s="466" t="str">
        <f t="shared" si="37"/>
        <v/>
      </c>
      <c r="AF192" s="223"/>
      <c r="AG192" s="242"/>
      <c r="AH192" s="913" t="str">
        <f>IF(OR(AF192="_keine",AF192=""),"",VLOOKUP(AF192,'Tab org. D_N-expert'!$B:$H,3,FALSE))</f>
        <v/>
      </c>
      <c r="AI192" s="465" t="str">
        <f t="shared" si="38"/>
        <v/>
      </c>
      <c r="AJ192" s="247" t="str">
        <f t="shared" si="39"/>
        <v/>
      </c>
    </row>
    <row r="193" spans="1:36" s="145" customFormat="1" ht="15.75">
      <c r="A193" s="529" t="str">
        <f>IF('N-DBE'!A193="","",'N-DBE'!A193)</f>
        <v/>
      </c>
      <c r="B193" s="284" t="str">
        <f>IF('N-DBE'!B193="","",'N-DBE'!B193)</f>
        <v/>
      </c>
      <c r="C193" s="907" t="str">
        <f>IF('N-DBE'!C193="","",'N-DBE'!C193)</f>
        <v/>
      </c>
      <c r="D193" s="907" t="str">
        <f>IF('N-DBE'!D193="","",'N-DBE'!D193)</f>
        <v/>
      </c>
      <c r="E193" s="907" t="str">
        <f>IF('N-DBE'!E193="","",'N-DBE'!E193)</f>
        <v/>
      </c>
      <c r="F193" s="284" t="str">
        <f>IF('N-DBE'!F193="","",'N-DBE'!F193)</f>
        <v/>
      </c>
      <c r="G193" s="284" t="str">
        <f>IF('N-DBE'!G193="","",'N-DBE'!G193)</f>
        <v/>
      </c>
      <c r="H193" s="222"/>
      <c r="I193" s="242"/>
      <c r="J193" s="809" t="str">
        <f>IF(OR(H193="_keine",H193=""),"",VLOOKUP(H193,'Tab org. Kompost_N-expert'!B:H,3,FALSE))</f>
        <v/>
      </c>
      <c r="K193" s="465" t="str">
        <f t="shared" si="32"/>
        <v/>
      </c>
      <c r="L193" s="222"/>
      <c r="M193" s="242"/>
      <c r="N193" s="913" t="str">
        <f>IF(OR(L193="_keine",L193=""),"",VLOOKUP(L193,'Tab org. Kompost_N-expert'!B:H,3,FALSE))</f>
        <v/>
      </c>
      <c r="O193" s="465" t="str">
        <f t="shared" si="33"/>
        <v/>
      </c>
      <c r="P193" s="222"/>
      <c r="Q193" s="242"/>
      <c r="R193" s="913" t="str">
        <f>IF(OR(P193="_keine",P193=""),"",VLOOKUP(P193,'Tab org. Kompost_N-expert'!B:H,3,FALSE))</f>
        <v/>
      </c>
      <c r="S193" s="465" t="str">
        <f t="shared" si="34"/>
        <v/>
      </c>
      <c r="T193" s="223"/>
      <c r="U193" s="242"/>
      <c r="V193" s="913" t="str">
        <f>IF(OR(T193="_keine",T193=""),"",VLOOKUP(T193,'Tab org. D_N-expert'!$B:$H,3,FALSE))</f>
        <v/>
      </c>
      <c r="W193" s="465" t="str">
        <f t="shared" si="35"/>
        <v/>
      </c>
      <c r="X193" s="223"/>
      <c r="Y193" s="242"/>
      <c r="Z193" s="913" t="str">
        <f>IF(OR(X193="_keine",X193=""),"",VLOOKUP(X193,'Tab org. D_N-expert'!$B:$H,3,FALSE))</f>
        <v/>
      </c>
      <c r="AA193" s="465" t="str">
        <f t="shared" si="36"/>
        <v/>
      </c>
      <c r="AB193" s="223"/>
      <c r="AC193" s="242"/>
      <c r="AD193" s="913" t="str">
        <f>IF(OR(AB193="_keine",AB193=""),"",VLOOKUP(AB193,'Tab org. D_N-expert'!$B:$H,3,FALSE))</f>
        <v/>
      </c>
      <c r="AE193" s="466" t="str">
        <f t="shared" si="37"/>
        <v/>
      </c>
      <c r="AF193" s="223"/>
      <c r="AG193" s="242"/>
      <c r="AH193" s="913" t="str">
        <f>IF(OR(AF193="_keine",AF193=""),"",VLOOKUP(AF193,'Tab org. D_N-expert'!$B:$H,3,FALSE))</f>
        <v/>
      </c>
      <c r="AI193" s="465" t="str">
        <f t="shared" si="38"/>
        <v/>
      </c>
      <c r="AJ193" s="247" t="str">
        <f t="shared" si="39"/>
        <v/>
      </c>
    </row>
    <row r="194" spans="1:36" s="145" customFormat="1" ht="15.75">
      <c r="A194" s="529" t="str">
        <f>IF('N-DBE'!A194="","",'N-DBE'!A194)</f>
        <v/>
      </c>
      <c r="B194" s="284" t="str">
        <f>IF('N-DBE'!B194="","",'N-DBE'!B194)</f>
        <v/>
      </c>
      <c r="C194" s="907" t="str">
        <f>IF('N-DBE'!C194="","",'N-DBE'!C194)</f>
        <v/>
      </c>
      <c r="D194" s="907" t="str">
        <f>IF('N-DBE'!D194="","",'N-DBE'!D194)</f>
        <v/>
      </c>
      <c r="E194" s="907" t="str">
        <f>IF('N-DBE'!E194="","",'N-DBE'!E194)</f>
        <v/>
      </c>
      <c r="F194" s="284" t="str">
        <f>IF('N-DBE'!F194="","",'N-DBE'!F194)</f>
        <v/>
      </c>
      <c r="G194" s="284" t="str">
        <f>IF('N-DBE'!G194="","",'N-DBE'!G194)</f>
        <v/>
      </c>
      <c r="H194" s="222"/>
      <c r="I194" s="242"/>
      <c r="J194" s="809" t="str">
        <f>IF(OR(H194="_keine",H194=""),"",VLOOKUP(H194,'Tab org. Kompost_N-expert'!B:H,3,FALSE))</f>
        <v/>
      </c>
      <c r="K194" s="465" t="str">
        <f t="shared" si="32"/>
        <v/>
      </c>
      <c r="L194" s="222"/>
      <c r="M194" s="242"/>
      <c r="N194" s="913" t="str">
        <f>IF(OR(L194="_keine",L194=""),"",VLOOKUP(L194,'Tab org. Kompost_N-expert'!B:H,3,FALSE))</f>
        <v/>
      </c>
      <c r="O194" s="465" t="str">
        <f t="shared" si="33"/>
        <v/>
      </c>
      <c r="P194" s="222"/>
      <c r="Q194" s="242"/>
      <c r="R194" s="913" t="str">
        <f>IF(OR(P194="_keine",P194=""),"",VLOOKUP(P194,'Tab org. Kompost_N-expert'!B:H,3,FALSE))</f>
        <v/>
      </c>
      <c r="S194" s="465" t="str">
        <f t="shared" si="34"/>
        <v/>
      </c>
      <c r="T194" s="223"/>
      <c r="U194" s="242"/>
      <c r="V194" s="913" t="str">
        <f>IF(OR(T194="_keine",T194=""),"",VLOOKUP(T194,'Tab org. D_N-expert'!$B:$H,3,FALSE))</f>
        <v/>
      </c>
      <c r="W194" s="465" t="str">
        <f t="shared" si="35"/>
        <v/>
      </c>
      <c r="X194" s="223"/>
      <c r="Y194" s="242"/>
      <c r="Z194" s="913" t="str">
        <f>IF(OR(X194="_keine",X194=""),"",VLOOKUP(X194,'Tab org. D_N-expert'!$B:$H,3,FALSE))</f>
        <v/>
      </c>
      <c r="AA194" s="465" t="str">
        <f t="shared" si="36"/>
        <v/>
      </c>
      <c r="AB194" s="223"/>
      <c r="AC194" s="242"/>
      <c r="AD194" s="913" t="str">
        <f>IF(OR(AB194="_keine",AB194=""),"",VLOOKUP(AB194,'Tab org. D_N-expert'!$B:$H,3,FALSE))</f>
        <v/>
      </c>
      <c r="AE194" s="466" t="str">
        <f t="shared" si="37"/>
        <v/>
      </c>
      <c r="AF194" s="223"/>
      <c r="AG194" s="242"/>
      <c r="AH194" s="913" t="str">
        <f>IF(OR(AF194="_keine",AF194=""),"",VLOOKUP(AF194,'Tab org. D_N-expert'!$B:$H,3,FALSE))</f>
        <v/>
      </c>
      <c r="AI194" s="465" t="str">
        <f t="shared" si="38"/>
        <v/>
      </c>
      <c r="AJ194" s="247" t="str">
        <f t="shared" si="39"/>
        <v/>
      </c>
    </row>
    <row r="195" spans="1:36" s="145" customFormat="1" ht="15.75">
      <c r="A195" s="529" t="str">
        <f>IF('N-DBE'!A195="","",'N-DBE'!A195)</f>
        <v/>
      </c>
      <c r="B195" s="284" t="str">
        <f>IF('N-DBE'!B195="","",'N-DBE'!B195)</f>
        <v/>
      </c>
      <c r="C195" s="907" t="str">
        <f>IF('N-DBE'!C195="","",'N-DBE'!C195)</f>
        <v/>
      </c>
      <c r="D195" s="907" t="str">
        <f>IF('N-DBE'!D195="","",'N-DBE'!D195)</f>
        <v/>
      </c>
      <c r="E195" s="907" t="str">
        <f>IF('N-DBE'!E195="","",'N-DBE'!E195)</f>
        <v/>
      </c>
      <c r="F195" s="284" t="str">
        <f>IF('N-DBE'!F195="","",'N-DBE'!F195)</f>
        <v/>
      </c>
      <c r="G195" s="284" t="str">
        <f>IF('N-DBE'!G195="","",'N-DBE'!G195)</f>
        <v/>
      </c>
      <c r="H195" s="222"/>
      <c r="I195" s="242"/>
      <c r="J195" s="809" t="str">
        <f>IF(OR(H195="_keine",H195=""),"",VLOOKUP(H195,'Tab org. Kompost_N-expert'!B:H,3,FALSE))</f>
        <v/>
      </c>
      <c r="K195" s="465" t="str">
        <f t="shared" si="32"/>
        <v/>
      </c>
      <c r="L195" s="222"/>
      <c r="M195" s="242"/>
      <c r="N195" s="913" t="str">
        <f>IF(OR(L195="_keine",L195=""),"",VLOOKUP(L195,'Tab org. Kompost_N-expert'!B:H,3,FALSE))</f>
        <v/>
      </c>
      <c r="O195" s="465" t="str">
        <f t="shared" si="33"/>
        <v/>
      </c>
      <c r="P195" s="222"/>
      <c r="Q195" s="242"/>
      <c r="R195" s="913" t="str">
        <f>IF(OR(P195="_keine",P195=""),"",VLOOKUP(P195,'Tab org. Kompost_N-expert'!B:H,3,FALSE))</f>
        <v/>
      </c>
      <c r="S195" s="465" t="str">
        <f t="shared" si="34"/>
        <v/>
      </c>
      <c r="T195" s="223"/>
      <c r="U195" s="242"/>
      <c r="V195" s="913" t="str">
        <f>IF(OR(T195="_keine",T195=""),"",VLOOKUP(T195,'Tab org. D_N-expert'!$B:$H,3,FALSE))</f>
        <v/>
      </c>
      <c r="W195" s="465" t="str">
        <f t="shared" si="35"/>
        <v/>
      </c>
      <c r="X195" s="223"/>
      <c r="Y195" s="242"/>
      <c r="Z195" s="913" t="str">
        <f>IF(OR(X195="_keine",X195=""),"",VLOOKUP(X195,'Tab org. D_N-expert'!$B:$H,3,FALSE))</f>
        <v/>
      </c>
      <c r="AA195" s="465" t="str">
        <f t="shared" si="36"/>
        <v/>
      </c>
      <c r="AB195" s="223"/>
      <c r="AC195" s="242"/>
      <c r="AD195" s="913" t="str">
        <f>IF(OR(AB195="_keine",AB195=""),"",VLOOKUP(AB195,'Tab org. D_N-expert'!$B:$H,3,FALSE))</f>
        <v/>
      </c>
      <c r="AE195" s="466" t="str">
        <f t="shared" si="37"/>
        <v/>
      </c>
      <c r="AF195" s="223"/>
      <c r="AG195" s="242"/>
      <c r="AH195" s="913" t="str">
        <f>IF(OR(AF195="_keine",AF195=""),"",VLOOKUP(AF195,'Tab org. D_N-expert'!$B:$H,3,FALSE))</f>
        <v/>
      </c>
      <c r="AI195" s="465" t="str">
        <f t="shared" si="38"/>
        <v/>
      </c>
      <c r="AJ195" s="247" t="str">
        <f t="shared" si="39"/>
        <v/>
      </c>
    </row>
    <row r="196" spans="1:36" s="145" customFormat="1" ht="15.75">
      <c r="A196" s="529" t="str">
        <f>IF('N-DBE'!A196="","",'N-DBE'!A196)</f>
        <v/>
      </c>
      <c r="B196" s="284" t="str">
        <f>IF('N-DBE'!B196="","",'N-DBE'!B196)</f>
        <v/>
      </c>
      <c r="C196" s="907" t="str">
        <f>IF('N-DBE'!C196="","",'N-DBE'!C196)</f>
        <v/>
      </c>
      <c r="D196" s="907" t="str">
        <f>IF('N-DBE'!D196="","",'N-DBE'!D196)</f>
        <v/>
      </c>
      <c r="E196" s="907" t="str">
        <f>IF('N-DBE'!E196="","",'N-DBE'!E196)</f>
        <v/>
      </c>
      <c r="F196" s="284" t="str">
        <f>IF('N-DBE'!F196="","",'N-DBE'!F196)</f>
        <v/>
      </c>
      <c r="G196" s="284" t="str">
        <f>IF('N-DBE'!G196="","",'N-DBE'!G196)</f>
        <v/>
      </c>
      <c r="H196" s="222"/>
      <c r="I196" s="242"/>
      <c r="J196" s="809" t="str">
        <f>IF(OR(H196="_keine",H196=""),"",VLOOKUP(H196,'Tab org. Kompost_N-expert'!B:H,3,FALSE))</f>
        <v/>
      </c>
      <c r="K196" s="465" t="str">
        <f t="shared" si="32"/>
        <v/>
      </c>
      <c r="L196" s="222"/>
      <c r="M196" s="242"/>
      <c r="N196" s="913" t="str">
        <f>IF(OR(L196="_keine",L196=""),"",VLOOKUP(L196,'Tab org. Kompost_N-expert'!B:H,3,FALSE))</f>
        <v/>
      </c>
      <c r="O196" s="465" t="str">
        <f t="shared" si="33"/>
        <v/>
      </c>
      <c r="P196" s="222"/>
      <c r="Q196" s="242"/>
      <c r="R196" s="913" t="str">
        <f>IF(OR(P196="_keine",P196=""),"",VLOOKUP(P196,'Tab org. Kompost_N-expert'!B:H,3,FALSE))</f>
        <v/>
      </c>
      <c r="S196" s="465" t="str">
        <f t="shared" si="34"/>
        <v/>
      </c>
      <c r="T196" s="223"/>
      <c r="U196" s="242"/>
      <c r="V196" s="913" t="str">
        <f>IF(OR(T196="_keine",T196=""),"",VLOOKUP(T196,'Tab org. D_N-expert'!$B:$H,3,FALSE))</f>
        <v/>
      </c>
      <c r="W196" s="465" t="str">
        <f t="shared" si="35"/>
        <v/>
      </c>
      <c r="X196" s="223"/>
      <c r="Y196" s="242"/>
      <c r="Z196" s="913" t="str">
        <f>IF(OR(X196="_keine",X196=""),"",VLOOKUP(X196,'Tab org. D_N-expert'!$B:$H,3,FALSE))</f>
        <v/>
      </c>
      <c r="AA196" s="465" t="str">
        <f t="shared" si="36"/>
        <v/>
      </c>
      <c r="AB196" s="223"/>
      <c r="AC196" s="242"/>
      <c r="AD196" s="913" t="str">
        <f>IF(OR(AB196="_keine",AB196=""),"",VLOOKUP(AB196,'Tab org. D_N-expert'!$B:$H,3,FALSE))</f>
        <v/>
      </c>
      <c r="AE196" s="466" t="str">
        <f t="shared" si="37"/>
        <v/>
      </c>
      <c r="AF196" s="223"/>
      <c r="AG196" s="242"/>
      <c r="AH196" s="913" t="str">
        <f>IF(OR(AF196="_keine",AF196=""),"",VLOOKUP(AF196,'Tab org. D_N-expert'!$B:$H,3,FALSE))</f>
        <v/>
      </c>
      <c r="AI196" s="465" t="str">
        <f t="shared" si="38"/>
        <v/>
      </c>
      <c r="AJ196" s="247" t="str">
        <f t="shared" si="39"/>
        <v/>
      </c>
    </row>
    <row r="197" spans="1:36" s="145" customFormat="1" ht="15.75">
      <c r="A197" s="529" t="str">
        <f>IF('N-DBE'!A197="","",'N-DBE'!A197)</f>
        <v/>
      </c>
      <c r="B197" s="284" t="str">
        <f>IF('N-DBE'!B197="","",'N-DBE'!B197)</f>
        <v/>
      </c>
      <c r="C197" s="907" t="str">
        <f>IF('N-DBE'!C197="","",'N-DBE'!C197)</f>
        <v/>
      </c>
      <c r="D197" s="907" t="str">
        <f>IF('N-DBE'!D197="","",'N-DBE'!D197)</f>
        <v/>
      </c>
      <c r="E197" s="907" t="str">
        <f>IF('N-DBE'!E197="","",'N-DBE'!E197)</f>
        <v/>
      </c>
      <c r="F197" s="284" t="str">
        <f>IF('N-DBE'!F197="","",'N-DBE'!F197)</f>
        <v/>
      </c>
      <c r="G197" s="284" t="str">
        <f>IF('N-DBE'!G197="","",'N-DBE'!G197)</f>
        <v/>
      </c>
      <c r="H197" s="222"/>
      <c r="I197" s="242"/>
      <c r="J197" s="809" t="str">
        <f>IF(OR(H197="_keine",H197=""),"",VLOOKUP(H197,'Tab org. Kompost_N-expert'!B:H,3,FALSE))</f>
        <v/>
      </c>
      <c r="K197" s="465" t="str">
        <f t="shared" si="32"/>
        <v/>
      </c>
      <c r="L197" s="222"/>
      <c r="M197" s="242"/>
      <c r="N197" s="913" t="str">
        <f>IF(OR(L197="_keine",L197=""),"",VLOOKUP(L197,'Tab org. Kompost_N-expert'!B:H,3,FALSE))</f>
        <v/>
      </c>
      <c r="O197" s="465" t="str">
        <f t="shared" si="33"/>
        <v/>
      </c>
      <c r="P197" s="222"/>
      <c r="Q197" s="242"/>
      <c r="R197" s="913" t="str">
        <f>IF(OR(P197="_keine",P197=""),"",VLOOKUP(P197,'Tab org. Kompost_N-expert'!B:H,3,FALSE))</f>
        <v/>
      </c>
      <c r="S197" s="465" t="str">
        <f t="shared" si="34"/>
        <v/>
      </c>
      <c r="T197" s="223"/>
      <c r="U197" s="242"/>
      <c r="V197" s="913" t="str">
        <f>IF(OR(T197="_keine",T197=""),"",VLOOKUP(T197,'Tab org. D_N-expert'!$B:$H,3,FALSE))</f>
        <v/>
      </c>
      <c r="W197" s="465" t="str">
        <f t="shared" si="35"/>
        <v/>
      </c>
      <c r="X197" s="223"/>
      <c r="Y197" s="242"/>
      <c r="Z197" s="913" t="str">
        <f>IF(OR(X197="_keine",X197=""),"",VLOOKUP(X197,'Tab org. D_N-expert'!$B:$H,3,FALSE))</f>
        <v/>
      </c>
      <c r="AA197" s="465" t="str">
        <f t="shared" si="36"/>
        <v/>
      </c>
      <c r="AB197" s="223"/>
      <c r="AC197" s="242"/>
      <c r="AD197" s="913" t="str">
        <f>IF(OR(AB197="_keine",AB197=""),"",VLOOKUP(AB197,'Tab org. D_N-expert'!$B:$H,3,FALSE))</f>
        <v/>
      </c>
      <c r="AE197" s="466" t="str">
        <f t="shared" si="37"/>
        <v/>
      </c>
      <c r="AF197" s="223"/>
      <c r="AG197" s="242"/>
      <c r="AH197" s="913" t="str">
        <f>IF(OR(AF197="_keine",AF197=""),"",VLOOKUP(AF197,'Tab org. D_N-expert'!$B:$H,3,FALSE))</f>
        <v/>
      </c>
      <c r="AI197" s="465" t="str">
        <f t="shared" si="38"/>
        <v/>
      </c>
      <c r="AJ197" s="247" t="str">
        <f t="shared" si="39"/>
        <v/>
      </c>
    </row>
    <row r="198" spans="1:36" s="145" customFormat="1" ht="15.75">
      <c r="A198" s="529" t="str">
        <f>IF('N-DBE'!A198="","",'N-DBE'!A198)</f>
        <v/>
      </c>
      <c r="B198" s="284" t="str">
        <f>IF('N-DBE'!B198="","",'N-DBE'!B198)</f>
        <v/>
      </c>
      <c r="C198" s="907" t="str">
        <f>IF('N-DBE'!C198="","",'N-DBE'!C198)</f>
        <v/>
      </c>
      <c r="D198" s="907" t="str">
        <f>IF('N-DBE'!D198="","",'N-DBE'!D198)</f>
        <v/>
      </c>
      <c r="E198" s="907" t="str">
        <f>IF('N-DBE'!E198="","",'N-DBE'!E198)</f>
        <v/>
      </c>
      <c r="F198" s="284" t="str">
        <f>IF('N-DBE'!F198="","",'N-DBE'!F198)</f>
        <v/>
      </c>
      <c r="G198" s="284" t="str">
        <f>IF('N-DBE'!G198="","",'N-DBE'!G198)</f>
        <v/>
      </c>
      <c r="H198" s="222"/>
      <c r="I198" s="242"/>
      <c r="J198" s="809" t="str">
        <f>IF(OR(H198="_keine",H198=""),"",VLOOKUP(H198,'Tab org. Kompost_N-expert'!B:H,3,FALSE))</f>
        <v/>
      </c>
      <c r="K198" s="465" t="str">
        <f t="shared" si="32"/>
        <v/>
      </c>
      <c r="L198" s="222"/>
      <c r="M198" s="242"/>
      <c r="N198" s="913" t="str">
        <f>IF(OR(L198="_keine",L198=""),"",VLOOKUP(L198,'Tab org. Kompost_N-expert'!B:H,3,FALSE))</f>
        <v/>
      </c>
      <c r="O198" s="465" t="str">
        <f t="shared" si="33"/>
        <v/>
      </c>
      <c r="P198" s="222"/>
      <c r="Q198" s="242"/>
      <c r="R198" s="913" t="str">
        <f>IF(OR(P198="_keine",P198=""),"",VLOOKUP(P198,'Tab org. Kompost_N-expert'!B:H,3,FALSE))</f>
        <v/>
      </c>
      <c r="S198" s="465" t="str">
        <f t="shared" si="34"/>
        <v/>
      </c>
      <c r="T198" s="223"/>
      <c r="U198" s="242"/>
      <c r="V198" s="913" t="str">
        <f>IF(OR(T198="_keine",T198=""),"",VLOOKUP(T198,'Tab org. D_N-expert'!$B:$H,3,FALSE))</f>
        <v/>
      </c>
      <c r="W198" s="465" t="str">
        <f t="shared" si="35"/>
        <v/>
      </c>
      <c r="X198" s="223"/>
      <c r="Y198" s="242"/>
      <c r="Z198" s="913" t="str">
        <f>IF(OR(X198="_keine",X198=""),"",VLOOKUP(X198,'Tab org. D_N-expert'!$B:$H,3,FALSE))</f>
        <v/>
      </c>
      <c r="AA198" s="465" t="str">
        <f t="shared" si="36"/>
        <v/>
      </c>
      <c r="AB198" s="223"/>
      <c r="AC198" s="242"/>
      <c r="AD198" s="913" t="str">
        <f>IF(OR(AB198="_keine",AB198=""),"",VLOOKUP(AB198,'Tab org. D_N-expert'!$B:$H,3,FALSE))</f>
        <v/>
      </c>
      <c r="AE198" s="466" t="str">
        <f t="shared" si="37"/>
        <v/>
      </c>
      <c r="AF198" s="223"/>
      <c r="AG198" s="242"/>
      <c r="AH198" s="913" t="str">
        <f>IF(OR(AF198="_keine",AF198=""),"",VLOOKUP(AF198,'Tab org. D_N-expert'!$B:$H,3,FALSE))</f>
        <v/>
      </c>
      <c r="AI198" s="465" t="str">
        <f t="shared" si="38"/>
        <v/>
      </c>
      <c r="AJ198" s="247" t="str">
        <f t="shared" si="39"/>
        <v/>
      </c>
    </row>
    <row r="199" spans="1:36" s="145" customFormat="1" ht="15.75">
      <c r="A199" s="529" t="str">
        <f>IF('N-DBE'!A199="","",'N-DBE'!A199)</f>
        <v/>
      </c>
      <c r="B199" s="284" t="str">
        <f>IF('N-DBE'!B199="","",'N-DBE'!B199)</f>
        <v/>
      </c>
      <c r="C199" s="907" t="str">
        <f>IF('N-DBE'!C199="","",'N-DBE'!C199)</f>
        <v/>
      </c>
      <c r="D199" s="907" t="str">
        <f>IF('N-DBE'!D199="","",'N-DBE'!D199)</f>
        <v/>
      </c>
      <c r="E199" s="907" t="str">
        <f>IF('N-DBE'!E199="","",'N-DBE'!E199)</f>
        <v/>
      </c>
      <c r="F199" s="284" t="str">
        <f>IF('N-DBE'!F199="","",'N-DBE'!F199)</f>
        <v/>
      </c>
      <c r="G199" s="284" t="str">
        <f>IF('N-DBE'!G199="","",'N-DBE'!G199)</f>
        <v/>
      </c>
      <c r="H199" s="222"/>
      <c r="I199" s="242"/>
      <c r="J199" s="809" t="str">
        <f>IF(OR(H199="_keine",H199=""),"",VLOOKUP(H199,'Tab org. Kompost_N-expert'!B:H,3,FALSE))</f>
        <v/>
      </c>
      <c r="K199" s="465" t="str">
        <f t="shared" si="32"/>
        <v/>
      </c>
      <c r="L199" s="222"/>
      <c r="M199" s="242"/>
      <c r="N199" s="913" t="str">
        <f>IF(OR(L199="_keine",L199=""),"",VLOOKUP(L199,'Tab org. Kompost_N-expert'!B:H,3,FALSE))</f>
        <v/>
      </c>
      <c r="O199" s="465" t="str">
        <f t="shared" si="33"/>
        <v/>
      </c>
      <c r="P199" s="222"/>
      <c r="Q199" s="242"/>
      <c r="R199" s="913" t="str">
        <f>IF(OR(P199="_keine",P199=""),"",VLOOKUP(P199,'Tab org. Kompost_N-expert'!B:H,3,FALSE))</f>
        <v/>
      </c>
      <c r="S199" s="465" t="str">
        <f t="shared" si="34"/>
        <v/>
      </c>
      <c r="T199" s="223"/>
      <c r="U199" s="242"/>
      <c r="V199" s="913" t="str">
        <f>IF(OR(T199="_keine",T199=""),"",VLOOKUP(T199,'Tab org. D_N-expert'!$B:$H,3,FALSE))</f>
        <v/>
      </c>
      <c r="W199" s="465" t="str">
        <f t="shared" si="35"/>
        <v/>
      </c>
      <c r="X199" s="223"/>
      <c r="Y199" s="242"/>
      <c r="Z199" s="913" t="str">
        <f>IF(OR(X199="_keine",X199=""),"",VLOOKUP(X199,'Tab org. D_N-expert'!$B:$H,3,FALSE))</f>
        <v/>
      </c>
      <c r="AA199" s="465" t="str">
        <f t="shared" si="36"/>
        <v/>
      </c>
      <c r="AB199" s="223"/>
      <c r="AC199" s="242"/>
      <c r="AD199" s="913" t="str">
        <f>IF(OR(AB199="_keine",AB199=""),"",VLOOKUP(AB199,'Tab org. D_N-expert'!$B:$H,3,FALSE))</f>
        <v/>
      </c>
      <c r="AE199" s="466" t="str">
        <f t="shared" si="37"/>
        <v/>
      </c>
      <c r="AF199" s="223"/>
      <c r="AG199" s="242"/>
      <c r="AH199" s="913" t="str">
        <f>IF(OR(AF199="_keine",AF199=""),"",VLOOKUP(AF199,'Tab org. D_N-expert'!$B:$H,3,FALSE))</f>
        <v/>
      </c>
      <c r="AI199" s="465" t="str">
        <f t="shared" si="38"/>
        <v/>
      </c>
      <c r="AJ199" s="247" t="str">
        <f t="shared" si="39"/>
        <v/>
      </c>
    </row>
    <row r="200" spans="1:36" s="145" customFormat="1" ht="15.75">
      <c r="A200" s="529" t="str">
        <f>IF('N-DBE'!A200="","",'N-DBE'!A200)</f>
        <v/>
      </c>
      <c r="B200" s="284" t="str">
        <f>IF('N-DBE'!B200="","",'N-DBE'!B200)</f>
        <v/>
      </c>
      <c r="C200" s="907" t="str">
        <f>IF('N-DBE'!C200="","",'N-DBE'!C200)</f>
        <v/>
      </c>
      <c r="D200" s="907" t="str">
        <f>IF('N-DBE'!D200="","",'N-DBE'!D200)</f>
        <v/>
      </c>
      <c r="E200" s="907" t="str">
        <f>IF('N-DBE'!E200="","",'N-DBE'!E200)</f>
        <v/>
      </c>
      <c r="F200" s="284" t="str">
        <f>IF('N-DBE'!F200="","",'N-DBE'!F200)</f>
        <v/>
      </c>
      <c r="G200" s="284" t="str">
        <f>IF('N-DBE'!G200="","",'N-DBE'!G200)</f>
        <v/>
      </c>
      <c r="H200" s="222"/>
      <c r="I200" s="242"/>
      <c r="J200" s="809" t="str">
        <f>IF(OR(H200="_keine",H200=""),"",VLOOKUP(H200,'Tab org. Kompost_N-expert'!B:H,3,FALSE))</f>
        <v/>
      </c>
      <c r="K200" s="465" t="str">
        <f t="shared" si="32"/>
        <v/>
      </c>
      <c r="L200" s="222"/>
      <c r="M200" s="242"/>
      <c r="N200" s="913" t="str">
        <f>IF(OR(L200="_keine",L200=""),"",VLOOKUP(L200,'Tab org. Kompost_N-expert'!B:H,3,FALSE))</f>
        <v/>
      </c>
      <c r="O200" s="465" t="str">
        <f t="shared" si="33"/>
        <v/>
      </c>
      <c r="P200" s="222"/>
      <c r="Q200" s="242"/>
      <c r="R200" s="913" t="str">
        <f>IF(OR(P200="_keine",P200=""),"",VLOOKUP(P200,'Tab org. Kompost_N-expert'!B:H,3,FALSE))</f>
        <v/>
      </c>
      <c r="S200" s="465" t="str">
        <f t="shared" si="34"/>
        <v/>
      </c>
      <c r="T200" s="223"/>
      <c r="U200" s="242"/>
      <c r="V200" s="913" t="str">
        <f>IF(OR(T200="_keine",T200=""),"",VLOOKUP(T200,'Tab org. D_N-expert'!$B:$H,3,FALSE))</f>
        <v/>
      </c>
      <c r="W200" s="465" t="str">
        <f t="shared" si="35"/>
        <v/>
      </c>
      <c r="X200" s="223"/>
      <c r="Y200" s="242"/>
      <c r="Z200" s="913" t="str">
        <f>IF(OR(X200="_keine",X200=""),"",VLOOKUP(X200,'Tab org. D_N-expert'!$B:$H,3,FALSE))</f>
        <v/>
      </c>
      <c r="AA200" s="465" t="str">
        <f t="shared" si="36"/>
        <v/>
      </c>
      <c r="AB200" s="223"/>
      <c r="AC200" s="242"/>
      <c r="AD200" s="913" t="str">
        <f>IF(OR(AB200="_keine",AB200=""),"",VLOOKUP(AB200,'Tab org. D_N-expert'!$B:$H,3,FALSE))</f>
        <v/>
      </c>
      <c r="AE200" s="466" t="str">
        <f t="shared" si="37"/>
        <v/>
      </c>
      <c r="AF200" s="223"/>
      <c r="AG200" s="242"/>
      <c r="AH200" s="913" t="str">
        <f>IF(OR(AF200="_keine",AF200=""),"",VLOOKUP(AF200,'Tab org. D_N-expert'!$B:$H,3,FALSE))</f>
        <v/>
      </c>
      <c r="AI200" s="465" t="str">
        <f t="shared" si="38"/>
        <v/>
      </c>
      <c r="AJ200" s="247" t="str">
        <f t="shared" si="39"/>
        <v/>
      </c>
    </row>
    <row r="201" spans="1:36" s="145" customFormat="1" ht="15.75">
      <c r="A201" s="529" t="str">
        <f>IF('N-DBE'!A201="","",'N-DBE'!A201)</f>
        <v/>
      </c>
      <c r="B201" s="284" t="str">
        <f>IF('N-DBE'!B201="","",'N-DBE'!B201)</f>
        <v/>
      </c>
      <c r="C201" s="907" t="str">
        <f>IF('N-DBE'!C201="","",'N-DBE'!C201)</f>
        <v/>
      </c>
      <c r="D201" s="907" t="str">
        <f>IF('N-DBE'!D201="","",'N-DBE'!D201)</f>
        <v/>
      </c>
      <c r="E201" s="907" t="str">
        <f>IF('N-DBE'!E201="","",'N-DBE'!E201)</f>
        <v/>
      </c>
      <c r="F201" s="284" t="str">
        <f>IF('N-DBE'!F201="","",'N-DBE'!F201)</f>
        <v/>
      </c>
      <c r="G201" s="284" t="str">
        <f>IF('N-DBE'!G201="","",'N-DBE'!G201)</f>
        <v/>
      </c>
      <c r="H201" s="222"/>
      <c r="I201" s="242"/>
      <c r="J201" s="809" t="str">
        <f>IF(OR(H201="_keine",H201=""),"",VLOOKUP(H201,'Tab org. Kompost_N-expert'!B:H,3,FALSE))</f>
        <v/>
      </c>
      <c r="K201" s="465" t="str">
        <f t="shared" si="32"/>
        <v/>
      </c>
      <c r="L201" s="222"/>
      <c r="M201" s="242"/>
      <c r="N201" s="913" t="str">
        <f>IF(OR(L201="_keine",L201=""),"",VLOOKUP(L201,'Tab org. Kompost_N-expert'!B:H,3,FALSE))</f>
        <v/>
      </c>
      <c r="O201" s="465" t="str">
        <f t="shared" si="33"/>
        <v/>
      </c>
      <c r="P201" s="222"/>
      <c r="Q201" s="242"/>
      <c r="R201" s="913" t="str">
        <f>IF(OR(P201="_keine",P201=""),"",VLOOKUP(P201,'Tab org. Kompost_N-expert'!B:H,3,FALSE))</f>
        <v/>
      </c>
      <c r="S201" s="465" t="str">
        <f t="shared" si="34"/>
        <v/>
      </c>
      <c r="T201" s="223"/>
      <c r="U201" s="242"/>
      <c r="V201" s="913" t="str">
        <f>IF(OR(T201="_keine",T201=""),"",VLOOKUP(T201,'Tab org. D_N-expert'!$B:$H,3,FALSE))</f>
        <v/>
      </c>
      <c r="W201" s="465" t="str">
        <f t="shared" si="35"/>
        <v/>
      </c>
      <c r="X201" s="223"/>
      <c r="Y201" s="242"/>
      <c r="Z201" s="913" t="str">
        <f>IF(OR(X201="_keine",X201=""),"",VLOOKUP(X201,'Tab org. D_N-expert'!$B:$H,3,FALSE))</f>
        <v/>
      </c>
      <c r="AA201" s="465" t="str">
        <f t="shared" si="36"/>
        <v/>
      </c>
      <c r="AB201" s="223"/>
      <c r="AC201" s="242"/>
      <c r="AD201" s="913" t="str">
        <f>IF(OR(AB201="_keine",AB201=""),"",VLOOKUP(AB201,'Tab org. D_N-expert'!$B:$H,3,FALSE))</f>
        <v/>
      </c>
      <c r="AE201" s="466" t="str">
        <f t="shared" si="37"/>
        <v/>
      </c>
      <c r="AF201" s="223"/>
      <c r="AG201" s="242"/>
      <c r="AH201" s="913" t="str">
        <f>IF(OR(AF201="_keine",AF201=""),"",VLOOKUP(AF201,'Tab org. D_N-expert'!$B:$H,3,FALSE))</f>
        <v/>
      </c>
      <c r="AI201" s="465" t="str">
        <f t="shared" si="38"/>
        <v/>
      </c>
      <c r="AJ201" s="247" t="str">
        <f t="shared" si="39"/>
        <v/>
      </c>
    </row>
    <row r="202" spans="1:36" s="145" customFormat="1" ht="15.75">
      <c r="A202" s="529" t="str">
        <f>IF('N-DBE'!A202="","",'N-DBE'!A202)</f>
        <v/>
      </c>
      <c r="B202" s="284" t="str">
        <f>IF('N-DBE'!B202="","",'N-DBE'!B202)</f>
        <v/>
      </c>
      <c r="C202" s="907" t="str">
        <f>IF('N-DBE'!C202="","",'N-DBE'!C202)</f>
        <v/>
      </c>
      <c r="D202" s="907" t="str">
        <f>IF('N-DBE'!D202="","",'N-DBE'!D202)</f>
        <v/>
      </c>
      <c r="E202" s="907" t="str">
        <f>IF('N-DBE'!E202="","",'N-DBE'!E202)</f>
        <v/>
      </c>
      <c r="F202" s="284" t="str">
        <f>IF('N-DBE'!F202="","",'N-DBE'!F202)</f>
        <v/>
      </c>
      <c r="G202" s="284" t="str">
        <f>IF('N-DBE'!G202="","",'N-DBE'!G202)</f>
        <v/>
      </c>
      <c r="H202" s="222"/>
      <c r="I202" s="242"/>
      <c r="J202" s="809" t="str">
        <f>IF(OR(H202="_keine",H202=""),"",VLOOKUP(H202,'Tab org. Kompost_N-expert'!B:H,3,FALSE))</f>
        <v/>
      </c>
      <c r="K202" s="465" t="str">
        <f t="shared" si="32"/>
        <v/>
      </c>
      <c r="L202" s="222"/>
      <c r="M202" s="242"/>
      <c r="N202" s="913" t="str">
        <f>IF(OR(L202="_keine",L202=""),"",VLOOKUP(L202,'Tab org. Kompost_N-expert'!B:H,3,FALSE))</f>
        <v/>
      </c>
      <c r="O202" s="465" t="str">
        <f t="shared" si="33"/>
        <v/>
      </c>
      <c r="P202" s="222"/>
      <c r="Q202" s="242"/>
      <c r="R202" s="913" t="str">
        <f>IF(OR(P202="_keine",P202=""),"",VLOOKUP(P202,'Tab org. Kompost_N-expert'!B:H,3,FALSE))</f>
        <v/>
      </c>
      <c r="S202" s="465" t="str">
        <f t="shared" si="34"/>
        <v/>
      </c>
      <c r="T202" s="223"/>
      <c r="U202" s="242"/>
      <c r="V202" s="913" t="str">
        <f>IF(OR(T202="_keine",T202=""),"",VLOOKUP(T202,'Tab org. D_N-expert'!$B:$H,3,FALSE))</f>
        <v/>
      </c>
      <c r="W202" s="465" t="str">
        <f t="shared" si="35"/>
        <v/>
      </c>
      <c r="X202" s="223"/>
      <c r="Y202" s="242"/>
      <c r="Z202" s="913" t="str">
        <f>IF(OR(X202="_keine",X202=""),"",VLOOKUP(X202,'Tab org. D_N-expert'!$B:$H,3,FALSE))</f>
        <v/>
      </c>
      <c r="AA202" s="465" t="str">
        <f t="shared" si="36"/>
        <v/>
      </c>
      <c r="AB202" s="223"/>
      <c r="AC202" s="242"/>
      <c r="AD202" s="913" t="str">
        <f>IF(OR(AB202="_keine",AB202=""),"",VLOOKUP(AB202,'Tab org. D_N-expert'!$B:$H,3,FALSE))</f>
        <v/>
      </c>
      <c r="AE202" s="466" t="str">
        <f t="shared" si="37"/>
        <v/>
      </c>
      <c r="AF202" s="223"/>
      <c r="AG202" s="242"/>
      <c r="AH202" s="913" t="str">
        <f>IF(OR(AF202="_keine",AF202=""),"",VLOOKUP(AF202,'Tab org. D_N-expert'!$B:$H,3,FALSE))</f>
        <v/>
      </c>
      <c r="AI202" s="465" t="str">
        <f t="shared" si="38"/>
        <v/>
      </c>
      <c r="AJ202" s="247" t="str">
        <f t="shared" si="39"/>
        <v/>
      </c>
    </row>
    <row r="203" spans="1:36" s="145" customFormat="1" ht="15.75">
      <c r="A203" s="529" t="str">
        <f>IF('N-DBE'!A203="","",'N-DBE'!A203)</f>
        <v/>
      </c>
      <c r="B203" s="284" t="str">
        <f>IF('N-DBE'!B203="","",'N-DBE'!B203)</f>
        <v/>
      </c>
      <c r="C203" s="907" t="str">
        <f>IF('N-DBE'!C203="","",'N-DBE'!C203)</f>
        <v/>
      </c>
      <c r="D203" s="907" t="str">
        <f>IF('N-DBE'!D203="","",'N-DBE'!D203)</f>
        <v/>
      </c>
      <c r="E203" s="907" t="str">
        <f>IF('N-DBE'!E203="","",'N-DBE'!E203)</f>
        <v/>
      </c>
      <c r="F203" s="284" t="str">
        <f>IF('N-DBE'!F203="","",'N-DBE'!F203)</f>
        <v/>
      </c>
      <c r="G203" s="284" t="str">
        <f>IF('N-DBE'!G203="","",'N-DBE'!G203)</f>
        <v/>
      </c>
      <c r="H203" s="222"/>
      <c r="I203" s="242"/>
      <c r="J203" s="809" t="str">
        <f>IF(OR(H203="_keine",H203=""),"",VLOOKUP(H203,'Tab org. Kompost_N-expert'!B:H,3,FALSE))</f>
        <v/>
      </c>
      <c r="K203" s="465" t="str">
        <f t="shared" si="32"/>
        <v/>
      </c>
      <c r="L203" s="222"/>
      <c r="M203" s="242"/>
      <c r="N203" s="913" t="str">
        <f>IF(OR(L203="_keine",L203=""),"",VLOOKUP(L203,'Tab org. Kompost_N-expert'!B:H,3,FALSE))</f>
        <v/>
      </c>
      <c r="O203" s="465" t="str">
        <f t="shared" si="33"/>
        <v/>
      </c>
      <c r="P203" s="222"/>
      <c r="Q203" s="242"/>
      <c r="R203" s="913" t="str">
        <f>IF(OR(P203="_keine",P203=""),"",VLOOKUP(P203,'Tab org. Kompost_N-expert'!B:H,3,FALSE))</f>
        <v/>
      </c>
      <c r="S203" s="465" t="str">
        <f t="shared" si="34"/>
        <v/>
      </c>
      <c r="T203" s="223"/>
      <c r="U203" s="242"/>
      <c r="V203" s="913" t="str">
        <f>IF(OR(T203="_keine",T203=""),"",VLOOKUP(T203,'Tab org. D_N-expert'!$B:$H,3,FALSE))</f>
        <v/>
      </c>
      <c r="W203" s="465" t="str">
        <f t="shared" si="35"/>
        <v/>
      </c>
      <c r="X203" s="223"/>
      <c r="Y203" s="242"/>
      <c r="Z203" s="913" t="str">
        <f>IF(OR(X203="_keine",X203=""),"",VLOOKUP(X203,'Tab org. D_N-expert'!$B:$H,3,FALSE))</f>
        <v/>
      </c>
      <c r="AA203" s="465" t="str">
        <f t="shared" si="36"/>
        <v/>
      </c>
      <c r="AB203" s="223"/>
      <c r="AC203" s="242"/>
      <c r="AD203" s="913" t="str">
        <f>IF(OR(AB203="_keine",AB203=""),"",VLOOKUP(AB203,'Tab org. D_N-expert'!$B:$H,3,FALSE))</f>
        <v/>
      </c>
      <c r="AE203" s="466" t="str">
        <f t="shared" si="37"/>
        <v/>
      </c>
      <c r="AF203" s="223"/>
      <c r="AG203" s="242"/>
      <c r="AH203" s="913" t="str">
        <f>IF(OR(AF203="_keine",AF203=""),"",VLOOKUP(AF203,'Tab org. D_N-expert'!$B:$H,3,FALSE))</f>
        <v/>
      </c>
      <c r="AI203" s="465" t="str">
        <f t="shared" si="38"/>
        <v/>
      </c>
      <c r="AJ203" s="247" t="str">
        <f t="shared" si="39"/>
        <v/>
      </c>
    </row>
    <row r="204" spans="1:36" s="145" customFormat="1" ht="15.75">
      <c r="A204" s="529" t="str">
        <f>IF('N-DBE'!A204="","",'N-DBE'!A204)</f>
        <v/>
      </c>
      <c r="B204" s="284" t="str">
        <f>IF('N-DBE'!B204="","",'N-DBE'!B204)</f>
        <v/>
      </c>
      <c r="C204" s="907" t="str">
        <f>IF('N-DBE'!C204="","",'N-DBE'!C204)</f>
        <v/>
      </c>
      <c r="D204" s="907" t="str">
        <f>IF('N-DBE'!D204="","",'N-DBE'!D204)</f>
        <v/>
      </c>
      <c r="E204" s="907" t="str">
        <f>IF('N-DBE'!E204="","",'N-DBE'!E204)</f>
        <v/>
      </c>
      <c r="F204" s="284" t="str">
        <f>IF('N-DBE'!F204="","",'N-DBE'!F204)</f>
        <v/>
      </c>
      <c r="G204" s="284" t="str">
        <f>IF('N-DBE'!G204="","",'N-DBE'!G204)</f>
        <v/>
      </c>
      <c r="H204" s="222"/>
      <c r="I204" s="242"/>
      <c r="J204" s="809" t="str">
        <f>IF(OR(H204="_keine",H204=""),"",VLOOKUP(H204,'Tab org. Kompost_N-expert'!B:H,3,FALSE))</f>
        <v/>
      </c>
      <c r="K204" s="465" t="str">
        <f t="shared" si="32"/>
        <v/>
      </c>
      <c r="L204" s="222"/>
      <c r="M204" s="242"/>
      <c r="N204" s="913" t="str">
        <f>IF(OR(L204="_keine",L204=""),"",VLOOKUP(L204,'Tab org. Kompost_N-expert'!B:H,3,FALSE))</f>
        <v/>
      </c>
      <c r="O204" s="465" t="str">
        <f t="shared" si="33"/>
        <v/>
      </c>
      <c r="P204" s="222"/>
      <c r="Q204" s="242"/>
      <c r="R204" s="913" t="str">
        <f>IF(OR(P204="_keine",P204=""),"",VLOOKUP(P204,'Tab org. Kompost_N-expert'!B:H,3,FALSE))</f>
        <v/>
      </c>
      <c r="S204" s="465" t="str">
        <f t="shared" si="34"/>
        <v/>
      </c>
      <c r="T204" s="223"/>
      <c r="U204" s="242"/>
      <c r="V204" s="913" t="str">
        <f>IF(OR(T204="_keine",T204=""),"",VLOOKUP(T204,'Tab org. D_N-expert'!$B:$H,3,FALSE))</f>
        <v/>
      </c>
      <c r="W204" s="465" t="str">
        <f t="shared" si="35"/>
        <v/>
      </c>
      <c r="X204" s="223"/>
      <c r="Y204" s="242"/>
      <c r="Z204" s="913" t="str">
        <f>IF(OR(X204="_keine",X204=""),"",VLOOKUP(X204,'Tab org. D_N-expert'!$B:$H,3,FALSE))</f>
        <v/>
      </c>
      <c r="AA204" s="465" t="str">
        <f t="shared" si="36"/>
        <v/>
      </c>
      <c r="AB204" s="223"/>
      <c r="AC204" s="242"/>
      <c r="AD204" s="913" t="str">
        <f>IF(OR(AB204="_keine",AB204=""),"",VLOOKUP(AB204,'Tab org. D_N-expert'!$B:$H,3,FALSE))</f>
        <v/>
      </c>
      <c r="AE204" s="466" t="str">
        <f t="shared" si="37"/>
        <v/>
      </c>
      <c r="AF204" s="223"/>
      <c r="AG204" s="242"/>
      <c r="AH204" s="913" t="str">
        <f>IF(OR(AF204="_keine",AF204=""),"",VLOOKUP(AF204,'Tab org. D_N-expert'!$B:$H,3,FALSE))</f>
        <v/>
      </c>
      <c r="AI204" s="465" t="str">
        <f t="shared" si="38"/>
        <v/>
      </c>
      <c r="AJ204" s="247" t="str">
        <f t="shared" si="39"/>
        <v/>
      </c>
    </row>
    <row r="205" spans="1:36" s="145" customFormat="1" ht="15.75">
      <c r="A205" s="529" t="str">
        <f>IF('N-DBE'!A205="","",'N-DBE'!A205)</f>
        <v/>
      </c>
      <c r="B205" s="284" t="str">
        <f>IF('N-DBE'!B205="","",'N-DBE'!B205)</f>
        <v/>
      </c>
      <c r="C205" s="907" t="str">
        <f>IF('N-DBE'!C205="","",'N-DBE'!C205)</f>
        <v/>
      </c>
      <c r="D205" s="907" t="str">
        <f>IF('N-DBE'!D205="","",'N-DBE'!D205)</f>
        <v/>
      </c>
      <c r="E205" s="907" t="str">
        <f>IF('N-DBE'!E205="","",'N-DBE'!E205)</f>
        <v/>
      </c>
      <c r="F205" s="284" t="str">
        <f>IF('N-DBE'!F205="","",'N-DBE'!F205)</f>
        <v/>
      </c>
      <c r="G205" s="284" t="str">
        <f>IF('N-DBE'!G205="","",'N-DBE'!G205)</f>
        <v/>
      </c>
      <c r="H205" s="222"/>
      <c r="I205" s="242"/>
      <c r="J205" s="809" t="str">
        <f>IF(OR(H205="_keine",H205=""),"",VLOOKUP(H205,'Tab org. Kompost_N-expert'!B:H,3,FALSE))</f>
        <v/>
      </c>
      <c r="K205" s="465" t="str">
        <f t="shared" si="32"/>
        <v/>
      </c>
      <c r="L205" s="222"/>
      <c r="M205" s="242"/>
      <c r="N205" s="913" t="str">
        <f>IF(OR(L205="_keine",L205=""),"",VLOOKUP(L205,'Tab org. Kompost_N-expert'!B:H,3,FALSE))</f>
        <v/>
      </c>
      <c r="O205" s="465" t="str">
        <f t="shared" si="33"/>
        <v/>
      </c>
      <c r="P205" s="222"/>
      <c r="Q205" s="242"/>
      <c r="R205" s="913" t="str">
        <f>IF(OR(P205="_keine",P205=""),"",VLOOKUP(P205,'Tab org. Kompost_N-expert'!B:H,3,FALSE))</f>
        <v/>
      </c>
      <c r="S205" s="465" t="str">
        <f t="shared" si="34"/>
        <v/>
      </c>
      <c r="T205" s="223"/>
      <c r="U205" s="242"/>
      <c r="V205" s="913" t="str">
        <f>IF(OR(T205="_keine",T205=""),"",VLOOKUP(T205,'Tab org. D_N-expert'!$B:$H,3,FALSE))</f>
        <v/>
      </c>
      <c r="W205" s="465" t="str">
        <f t="shared" si="35"/>
        <v/>
      </c>
      <c r="X205" s="223"/>
      <c r="Y205" s="242"/>
      <c r="Z205" s="913" t="str">
        <f>IF(OR(X205="_keine",X205=""),"",VLOOKUP(X205,'Tab org. D_N-expert'!$B:$H,3,FALSE))</f>
        <v/>
      </c>
      <c r="AA205" s="465" t="str">
        <f t="shared" si="36"/>
        <v/>
      </c>
      <c r="AB205" s="223"/>
      <c r="AC205" s="242"/>
      <c r="AD205" s="913" t="str">
        <f>IF(OR(AB205="_keine",AB205=""),"",VLOOKUP(AB205,'Tab org. D_N-expert'!$B:$H,3,FALSE))</f>
        <v/>
      </c>
      <c r="AE205" s="466" t="str">
        <f t="shared" si="37"/>
        <v/>
      </c>
      <c r="AF205" s="223"/>
      <c r="AG205" s="242"/>
      <c r="AH205" s="913" t="str">
        <f>IF(OR(AF205="_keine",AF205=""),"",VLOOKUP(AF205,'Tab org. D_N-expert'!$B:$H,3,FALSE))</f>
        <v/>
      </c>
      <c r="AI205" s="465" t="str">
        <f t="shared" si="38"/>
        <v/>
      </c>
      <c r="AJ205" s="247" t="str">
        <f t="shared" si="39"/>
        <v/>
      </c>
    </row>
    <row r="206" spans="1:36" s="145" customFormat="1" ht="15.75">
      <c r="A206" s="529" t="str">
        <f>IF('N-DBE'!A206="","",'N-DBE'!A206)</f>
        <v/>
      </c>
      <c r="B206" s="284" t="str">
        <f>IF('N-DBE'!B206="","",'N-DBE'!B206)</f>
        <v/>
      </c>
      <c r="C206" s="907" t="str">
        <f>IF('N-DBE'!C206="","",'N-DBE'!C206)</f>
        <v/>
      </c>
      <c r="D206" s="907" t="str">
        <f>IF('N-DBE'!D206="","",'N-DBE'!D206)</f>
        <v/>
      </c>
      <c r="E206" s="907" t="str">
        <f>IF('N-DBE'!E206="","",'N-DBE'!E206)</f>
        <v/>
      </c>
      <c r="F206" s="284" t="str">
        <f>IF('N-DBE'!F206="","",'N-DBE'!F206)</f>
        <v/>
      </c>
      <c r="G206" s="284" t="str">
        <f>IF('N-DBE'!G206="","",'N-DBE'!G206)</f>
        <v/>
      </c>
      <c r="H206" s="222"/>
      <c r="I206" s="242"/>
      <c r="J206" s="809" t="str">
        <f>IF(OR(H206="_keine",H206=""),"",VLOOKUP(H206,'Tab org. Kompost_N-expert'!B:H,3,FALSE))</f>
        <v/>
      </c>
      <c r="K206" s="465" t="str">
        <f t="shared" si="32"/>
        <v/>
      </c>
      <c r="L206" s="222"/>
      <c r="M206" s="242"/>
      <c r="N206" s="913" t="str">
        <f>IF(OR(L206="_keine",L206=""),"",VLOOKUP(L206,'Tab org. Kompost_N-expert'!B:H,3,FALSE))</f>
        <v/>
      </c>
      <c r="O206" s="465" t="str">
        <f t="shared" si="33"/>
        <v/>
      </c>
      <c r="P206" s="222"/>
      <c r="Q206" s="242"/>
      <c r="R206" s="913" t="str">
        <f>IF(OR(P206="_keine",P206=""),"",VLOOKUP(P206,'Tab org. Kompost_N-expert'!B:H,3,FALSE))</f>
        <v/>
      </c>
      <c r="S206" s="465" t="str">
        <f t="shared" si="34"/>
        <v/>
      </c>
      <c r="T206" s="223"/>
      <c r="U206" s="242"/>
      <c r="V206" s="913" t="str">
        <f>IF(OR(T206="_keine",T206=""),"",VLOOKUP(T206,'Tab org. D_N-expert'!$B:$H,3,FALSE))</f>
        <v/>
      </c>
      <c r="W206" s="465" t="str">
        <f t="shared" si="35"/>
        <v/>
      </c>
      <c r="X206" s="223"/>
      <c r="Y206" s="242"/>
      <c r="Z206" s="913" t="str">
        <f>IF(OR(X206="_keine",X206=""),"",VLOOKUP(X206,'Tab org. D_N-expert'!$B:$H,3,FALSE))</f>
        <v/>
      </c>
      <c r="AA206" s="465" t="str">
        <f t="shared" si="36"/>
        <v/>
      </c>
      <c r="AB206" s="223"/>
      <c r="AC206" s="242"/>
      <c r="AD206" s="913" t="str">
        <f>IF(OR(AB206="_keine",AB206=""),"",VLOOKUP(AB206,'Tab org. D_N-expert'!$B:$H,3,FALSE))</f>
        <v/>
      </c>
      <c r="AE206" s="466" t="str">
        <f t="shared" si="37"/>
        <v/>
      </c>
      <c r="AF206" s="223"/>
      <c r="AG206" s="242"/>
      <c r="AH206" s="913" t="str">
        <f>IF(OR(AF206="_keine",AF206=""),"",VLOOKUP(AF206,'Tab org. D_N-expert'!$B:$H,3,FALSE))</f>
        <v/>
      </c>
      <c r="AI206" s="465" t="str">
        <f t="shared" si="38"/>
        <v/>
      </c>
      <c r="AJ206" s="247" t="str">
        <f t="shared" si="39"/>
        <v/>
      </c>
    </row>
    <row r="207" spans="1:36" s="145" customFormat="1" ht="15.75">
      <c r="A207" s="529" t="str">
        <f>IF('N-DBE'!A207="","",'N-DBE'!A207)</f>
        <v/>
      </c>
      <c r="B207" s="284" t="str">
        <f>IF('N-DBE'!B207="","",'N-DBE'!B207)</f>
        <v/>
      </c>
      <c r="C207" s="907" t="str">
        <f>IF('N-DBE'!C207="","",'N-DBE'!C207)</f>
        <v/>
      </c>
      <c r="D207" s="907" t="str">
        <f>IF('N-DBE'!D207="","",'N-DBE'!D207)</f>
        <v/>
      </c>
      <c r="E207" s="907" t="str">
        <f>IF('N-DBE'!E207="","",'N-DBE'!E207)</f>
        <v/>
      </c>
      <c r="F207" s="284" t="str">
        <f>IF('N-DBE'!F207="","",'N-DBE'!F207)</f>
        <v/>
      </c>
      <c r="G207" s="284" t="str">
        <f>IF('N-DBE'!G207="","",'N-DBE'!G207)</f>
        <v/>
      </c>
      <c r="H207" s="222"/>
      <c r="I207" s="242"/>
      <c r="J207" s="809" t="str">
        <f>IF(OR(H207="_keine",H207=""),"",VLOOKUP(H207,'Tab org. Kompost_N-expert'!B:H,3,FALSE))</f>
        <v/>
      </c>
      <c r="K207" s="465" t="str">
        <f t="shared" si="32"/>
        <v/>
      </c>
      <c r="L207" s="222"/>
      <c r="M207" s="242"/>
      <c r="N207" s="913" t="str">
        <f>IF(OR(L207="_keine",L207=""),"",VLOOKUP(L207,'Tab org. Kompost_N-expert'!B:H,3,FALSE))</f>
        <v/>
      </c>
      <c r="O207" s="465" t="str">
        <f t="shared" si="33"/>
        <v/>
      </c>
      <c r="P207" s="222"/>
      <c r="Q207" s="242"/>
      <c r="R207" s="913" t="str">
        <f>IF(OR(P207="_keine",P207=""),"",VLOOKUP(P207,'Tab org. Kompost_N-expert'!B:H,3,FALSE))</f>
        <v/>
      </c>
      <c r="S207" s="465" t="str">
        <f t="shared" si="34"/>
        <v/>
      </c>
      <c r="T207" s="223"/>
      <c r="U207" s="242"/>
      <c r="V207" s="913" t="str">
        <f>IF(OR(T207="_keine",T207=""),"",VLOOKUP(T207,'Tab org. D_N-expert'!$B:$H,3,FALSE))</f>
        <v/>
      </c>
      <c r="W207" s="465" t="str">
        <f t="shared" si="35"/>
        <v/>
      </c>
      <c r="X207" s="223"/>
      <c r="Y207" s="242"/>
      <c r="Z207" s="913" t="str">
        <f>IF(OR(X207="_keine",X207=""),"",VLOOKUP(X207,'Tab org. D_N-expert'!$B:$H,3,FALSE))</f>
        <v/>
      </c>
      <c r="AA207" s="465" t="str">
        <f t="shared" si="36"/>
        <v/>
      </c>
      <c r="AB207" s="223"/>
      <c r="AC207" s="242"/>
      <c r="AD207" s="913" t="str">
        <f>IF(OR(AB207="_keine",AB207=""),"",VLOOKUP(AB207,'Tab org. D_N-expert'!$B:$H,3,FALSE))</f>
        <v/>
      </c>
      <c r="AE207" s="466" t="str">
        <f t="shared" si="37"/>
        <v/>
      </c>
      <c r="AF207" s="223"/>
      <c r="AG207" s="242"/>
      <c r="AH207" s="913" t="str">
        <f>IF(OR(AF207="_keine",AF207=""),"",VLOOKUP(AF207,'Tab org. D_N-expert'!$B:$H,3,FALSE))</f>
        <v/>
      </c>
      <c r="AI207" s="465" t="str">
        <f t="shared" si="38"/>
        <v/>
      </c>
      <c r="AJ207" s="247" t="str">
        <f t="shared" si="39"/>
        <v/>
      </c>
    </row>
    <row r="208" spans="1:36" s="145" customFormat="1" ht="15.75">
      <c r="A208" s="529" t="str">
        <f>IF('N-DBE'!A208="","",'N-DBE'!A208)</f>
        <v/>
      </c>
      <c r="B208" s="284" t="str">
        <f>IF('N-DBE'!B208="","",'N-DBE'!B208)</f>
        <v/>
      </c>
      <c r="C208" s="907" t="str">
        <f>IF('N-DBE'!C208="","",'N-DBE'!C208)</f>
        <v/>
      </c>
      <c r="D208" s="907" t="str">
        <f>IF('N-DBE'!D208="","",'N-DBE'!D208)</f>
        <v/>
      </c>
      <c r="E208" s="907" t="str">
        <f>IF('N-DBE'!E208="","",'N-DBE'!E208)</f>
        <v/>
      </c>
      <c r="F208" s="284" t="str">
        <f>IF('N-DBE'!F208="","",'N-DBE'!F208)</f>
        <v/>
      </c>
      <c r="G208" s="284" t="str">
        <f>IF('N-DBE'!G208="","",'N-DBE'!G208)</f>
        <v/>
      </c>
      <c r="H208" s="222"/>
      <c r="I208" s="242"/>
      <c r="J208" s="809" t="str">
        <f>IF(OR(H208="_keine",H208=""),"",VLOOKUP(H208,'Tab org. Kompost_N-expert'!B:H,3,FALSE))</f>
        <v/>
      </c>
      <c r="K208" s="465" t="str">
        <f t="shared" si="32"/>
        <v/>
      </c>
      <c r="L208" s="222"/>
      <c r="M208" s="242"/>
      <c r="N208" s="913" t="str">
        <f>IF(OR(L208="_keine",L208=""),"",VLOOKUP(L208,'Tab org. Kompost_N-expert'!B:H,3,FALSE))</f>
        <v/>
      </c>
      <c r="O208" s="465" t="str">
        <f t="shared" si="33"/>
        <v/>
      </c>
      <c r="P208" s="222"/>
      <c r="Q208" s="242"/>
      <c r="R208" s="913" t="str">
        <f>IF(OR(P208="_keine",P208=""),"",VLOOKUP(P208,'Tab org. Kompost_N-expert'!B:H,3,FALSE))</f>
        <v/>
      </c>
      <c r="S208" s="465" t="str">
        <f t="shared" si="34"/>
        <v/>
      </c>
      <c r="T208" s="223"/>
      <c r="U208" s="242"/>
      <c r="V208" s="913" t="str">
        <f>IF(OR(T208="_keine",T208=""),"",VLOOKUP(T208,'Tab org. D_N-expert'!$B:$H,3,FALSE))</f>
        <v/>
      </c>
      <c r="W208" s="465" t="str">
        <f t="shared" si="35"/>
        <v/>
      </c>
      <c r="X208" s="223"/>
      <c r="Y208" s="242"/>
      <c r="Z208" s="913" t="str">
        <f>IF(OR(X208="_keine",X208=""),"",VLOOKUP(X208,'Tab org. D_N-expert'!$B:$H,3,FALSE))</f>
        <v/>
      </c>
      <c r="AA208" s="465" t="str">
        <f t="shared" si="36"/>
        <v/>
      </c>
      <c r="AB208" s="223"/>
      <c r="AC208" s="242"/>
      <c r="AD208" s="913" t="str">
        <f>IF(OR(AB208="_keine",AB208=""),"",VLOOKUP(AB208,'Tab org. D_N-expert'!$B:$H,3,FALSE))</f>
        <v/>
      </c>
      <c r="AE208" s="466" t="str">
        <f t="shared" si="37"/>
        <v/>
      </c>
      <c r="AF208" s="223"/>
      <c r="AG208" s="242"/>
      <c r="AH208" s="913" t="str">
        <f>IF(OR(AF208="_keine",AF208=""),"",VLOOKUP(AF208,'Tab org. D_N-expert'!$B:$H,3,FALSE))</f>
        <v/>
      </c>
      <c r="AI208" s="465" t="str">
        <f t="shared" si="38"/>
        <v/>
      </c>
      <c r="AJ208" s="247" t="str">
        <f t="shared" si="39"/>
        <v/>
      </c>
    </row>
    <row r="209" spans="1:36" s="145" customFormat="1" ht="15.75">
      <c r="A209" s="529" t="str">
        <f>IF('N-DBE'!A209="","",'N-DBE'!A209)</f>
        <v/>
      </c>
      <c r="B209" s="284" t="str">
        <f>IF('N-DBE'!B209="","",'N-DBE'!B209)</f>
        <v/>
      </c>
      <c r="C209" s="907" t="str">
        <f>IF('N-DBE'!C209="","",'N-DBE'!C209)</f>
        <v/>
      </c>
      <c r="D209" s="907" t="str">
        <f>IF('N-DBE'!D209="","",'N-DBE'!D209)</f>
        <v/>
      </c>
      <c r="E209" s="907" t="str">
        <f>IF('N-DBE'!E209="","",'N-DBE'!E209)</f>
        <v/>
      </c>
      <c r="F209" s="284" t="str">
        <f>IF('N-DBE'!F209="","",'N-DBE'!F209)</f>
        <v/>
      </c>
      <c r="G209" s="284" t="str">
        <f>IF('N-DBE'!G209="","",'N-DBE'!G209)</f>
        <v/>
      </c>
      <c r="H209" s="222"/>
      <c r="I209" s="242"/>
      <c r="J209" s="809" t="str">
        <f>IF(OR(H209="_keine",H209=""),"",VLOOKUP(H209,'Tab org. Kompost_N-expert'!B:H,3,FALSE))</f>
        <v/>
      </c>
      <c r="K209" s="465" t="str">
        <f t="shared" si="32"/>
        <v/>
      </c>
      <c r="L209" s="222"/>
      <c r="M209" s="242"/>
      <c r="N209" s="913" t="str">
        <f>IF(OR(L209="_keine",L209=""),"",VLOOKUP(L209,'Tab org. Kompost_N-expert'!B:H,3,FALSE))</f>
        <v/>
      </c>
      <c r="O209" s="465" t="str">
        <f t="shared" si="33"/>
        <v/>
      </c>
      <c r="P209" s="222"/>
      <c r="Q209" s="242"/>
      <c r="R209" s="913" t="str">
        <f>IF(OR(P209="_keine",P209=""),"",VLOOKUP(P209,'Tab org. Kompost_N-expert'!B:H,3,FALSE))</f>
        <v/>
      </c>
      <c r="S209" s="465" t="str">
        <f t="shared" si="34"/>
        <v/>
      </c>
      <c r="T209" s="223"/>
      <c r="U209" s="242"/>
      <c r="V209" s="913" t="str">
        <f>IF(OR(T209="_keine",T209=""),"",VLOOKUP(T209,'Tab org. D_N-expert'!$B:$H,3,FALSE))</f>
        <v/>
      </c>
      <c r="W209" s="465" t="str">
        <f t="shared" si="35"/>
        <v/>
      </c>
      <c r="X209" s="223"/>
      <c r="Y209" s="242"/>
      <c r="Z209" s="913" t="str">
        <f>IF(OR(X209="_keine",X209=""),"",VLOOKUP(X209,'Tab org. D_N-expert'!$B:$H,3,FALSE))</f>
        <v/>
      </c>
      <c r="AA209" s="465" t="str">
        <f t="shared" si="36"/>
        <v/>
      </c>
      <c r="AB209" s="223"/>
      <c r="AC209" s="242"/>
      <c r="AD209" s="913" t="str">
        <f>IF(OR(AB209="_keine",AB209=""),"",VLOOKUP(AB209,'Tab org. D_N-expert'!$B:$H,3,FALSE))</f>
        <v/>
      </c>
      <c r="AE209" s="466" t="str">
        <f t="shared" si="37"/>
        <v/>
      </c>
      <c r="AF209" s="223"/>
      <c r="AG209" s="242"/>
      <c r="AH209" s="913" t="str">
        <f>IF(OR(AF209="_keine",AF209=""),"",VLOOKUP(AF209,'Tab org. D_N-expert'!$B:$H,3,FALSE))</f>
        <v/>
      </c>
      <c r="AI209" s="465" t="str">
        <f t="shared" si="38"/>
        <v/>
      </c>
      <c r="AJ209" s="247" t="str">
        <f t="shared" si="39"/>
        <v/>
      </c>
    </row>
    <row r="210" spans="1:36" s="145" customFormat="1" ht="15.75">
      <c r="A210" s="529" t="str">
        <f>IF('N-DBE'!A210="","",'N-DBE'!A210)</f>
        <v/>
      </c>
      <c r="B210" s="284" t="str">
        <f>IF('N-DBE'!B210="","",'N-DBE'!B210)</f>
        <v/>
      </c>
      <c r="C210" s="907" t="str">
        <f>IF('N-DBE'!C210="","",'N-DBE'!C210)</f>
        <v/>
      </c>
      <c r="D210" s="907" t="str">
        <f>IF('N-DBE'!D210="","",'N-DBE'!D210)</f>
        <v/>
      </c>
      <c r="E210" s="907" t="str">
        <f>IF('N-DBE'!E210="","",'N-DBE'!E210)</f>
        <v/>
      </c>
      <c r="F210" s="284" t="str">
        <f>IF('N-DBE'!F210="","",'N-DBE'!F210)</f>
        <v/>
      </c>
      <c r="G210" s="284" t="str">
        <f>IF('N-DBE'!G210="","",'N-DBE'!G210)</f>
        <v/>
      </c>
      <c r="H210" s="222"/>
      <c r="I210" s="242"/>
      <c r="J210" s="809" t="str">
        <f>IF(OR(H210="_keine",H210=""),"",VLOOKUP(H210,'Tab org. Kompost_N-expert'!B:H,3,FALSE))</f>
        <v/>
      </c>
      <c r="K210" s="465" t="str">
        <f t="shared" si="32"/>
        <v/>
      </c>
      <c r="L210" s="222"/>
      <c r="M210" s="242"/>
      <c r="N210" s="913" t="str">
        <f>IF(OR(L210="_keine",L210=""),"",VLOOKUP(L210,'Tab org. Kompost_N-expert'!B:H,3,FALSE))</f>
        <v/>
      </c>
      <c r="O210" s="465" t="str">
        <f t="shared" si="33"/>
        <v/>
      </c>
      <c r="P210" s="222"/>
      <c r="Q210" s="242"/>
      <c r="R210" s="913" t="str">
        <f>IF(OR(P210="_keine",P210=""),"",VLOOKUP(P210,'Tab org. Kompost_N-expert'!B:H,3,FALSE))</f>
        <v/>
      </c>
      <c r="S210" s="465" t="str">
        <f t="shared" si="34"/>
        <v/>
      </c>
      <c r="T210" s="223"/>
      <c r="U210" s="242"/>
      <c r="V210" s="913" t="str">
        <f>IF(OR(T210="_keine",T210=""),"",VLOOKUP(T210,'Tab org. D_N-expert'!$B:$H,3,FALSE))</f>
        <v/>
      </c>
      <c r="W210" s="465" t="str">
        <f t="shared" si="35"/>
        <v/>
      </c>
      <c r="X210" s="223"/>
      <c r="Y210" s="242"/>
      <c r="Z210" s="913" t="str">
        <f>IF(OR(X210="_keine",X210=""),"",VLOOKUP(X210,'Tab org. D_N-expert'!$B:$H,3,FALSE))</f>
        <v/>
      </c>
      <c r="AA210" s="465" t="str">
        <f t="shared" si="36"/>
        <v/>
      </c>
      <c r="AB210" s="223"/>
      <c r="AC210" s="242"/>
      <c r="AD210" s="913" t="str">
        <f>IF(OR(AB210="_keine",AB210=""),"",VLOOKUP(AB210,'Tab org. D_N-expert'!$B:$H,3,FALSE))</f>
        <v/>
      </c>
      <c r="AE210" s="466" t="str">
        <f t="shared" si="37"/>
        <v/>
      </c>
      <c r="AF210" s="223"/>
      <c r="AG210" s="242"/>
      <c r="AH210" s="913" t="str">
        <f>IF(OR(AF210="_keine",AF210=""),"",VLOOKUP(AF210,'Tab org. D_N-expert'!$B:$H,3,FALSE))</f>
        <v/>
      </c>
      <c r="AI210" s="465" t="str">
        <f t="shared" si="38"/>
        <v/>
      </c>
      <c r="AJ210" s="247" t="str">
        <f t="shared" si="39"/>
        <v/>
      </c>
    </row>
    <row r="211" spans="1:36" s="145" customFormat="1" ht="15.75">
      <c r="A211" s="529" t="str">
        <f>IF('N-DBE'!A211="","",'N-DBE'!A211)</f>
        <v/>
      </c>
      <c r="B211" s="284" t="str">
        <f>IF('N-DBE'!B211="","",'N-DBE'!B211)</f>
        <v/>
      </c>
      <c r="C211" s="907" t="str">
        <f>IF('N-DBE'!C211="","",'N-DBE'!C211)</f>
        <v/>
      </c>
      <c r="D211" s="907" t="str">
        <f>IF('N-DBE'!D211="","",'N-DBE'!D211)</f>
        <v/>
      </c>
      <c r="E211" s="907" t="str">
        <f>IF('N-DBE'!E211="","",'N-DBE'!E211)</f>
        <v/>
      </c>
      <c r="F211" s="284" t="str">
        <f>IF('N-DBE'!F211="","",'N-DBE'!F211)</f>
        <v/>
      </c>
      <c r="G211" s="284" t="str">
        <f>IF('N-DBE'!G211="","",'N-DBE'!G211)</f>
        <v/>
      </c>
      <c r="H211" s="222"/>
      <c r="I211" s="242"/>
      <c r="J211" s="809" t="str">
        <f>IF(OR(H211="_keine",H211=""),"",VLOOKUP(H211,'Tab org. Kompost_N-expert'!B:H,3,FALSE))</f>
        <v/>
      </c>
      <c r="K211" s="465" t="str">
        <f t="shared" si="32"/>
        <v/>
      </c>
      <c r="L211" s="222"/>
      <c r="M211" s="242"/>
      <c r="N211" s="913" t="str">
        <f>IF(OR(L211="_keine",L211=""),"",VLOOKUP(L211,'Tab org. Kompost_N-expert'!B:H,3,FALSE))</f>
        <v/>
      </c>
      <c r="O211" s="465" t="str">
        <f t="shared" si="33"/>
        <v/>
      </c>
      <c r="P211" s="222"/>
      <c r="Q211" s="242"/>
      <c r="R211" s="913" t="str">
        <f>IF(OR(P211="_keine",P211=""),"",VLOOKUP(P211,'Tab org. Kompost_N-expert'!B:H,3,FALSE))</f>
        <v/>
      </c>
      <c r="S211" s="465" t="str">
        <f t="shared" si="34"/>
        <v/>
      </c>
      <c r="T211" s="223"/>
      <c r="U211" s="242"/>
      <c r="V211" s="913" t="str">
        <f>IF(OR(T211="_keine",T211=""),"",VLOOKUP(T211,'Tab org. D_N-expert'!$B:$H,3,FALSE))</f>
        <v/>
      </c>
      <c r="W211" s="465" t="str">
        <f t="shared" si="35"/>
        <v/>
      </c>
      <c r="X211" s="223"/>
      <c r="Y211" s="242"/>
      <c r="Z211" s="913" t="str">
        <f>IF(OR(X211="_keine",X211=""),"",VLOOKUP(X211,'Tab org. D_N-expert'!$B:$H,3,FALSE))</f>
        <v/>
      </c>
      <c r="AA211" s="465" t="str">
        <f t="shared" si="36"/>
        <v/>
      </c>
      <c r="AB211" s="223"/>
      <c r="AC211" s="242"/>
      <c r="AD211" s="913" t="str">
        <f>IF(OR(AB211="_keine",AB211=""),"",VLOOKUP(AB211,'Tab org. D_N-expert'!$B:$H,3,FALSE))</f>
        <v/>
      </c>
      <c r="AE211" s="466" t="str">
        <f t="shared" si="37"/>
        <v/>
      </c>
      <c r="AF211" s="223"/>
      <c r="AG211" s="242"/>
      <c r="AH211" s="913" t="str">
        <f>IF(OR(AF211="_keine",AF211=""),"",VLOOKUP(AF211,'Tab org. D_N-expert'!$B:$H,3,FALSE))</f>
        <v/>
      </c>
      <c r="AI211" s="465" t="str">
        <f t="shared" si="38"/>
        <v/>
      </c>
      <c r="AJ211" s="247" t="str">
        <f t="shared" si="39"/>
        <v/>
      </c>
    </row>
    <row r="212" spans="1:36" s="145" customFormat="1" ht="15.75">
      <c r="A212" s="529" t="str">
        <f>IF('N-DBE'!A212="","",'N-DBE'!A212)</f>
        <v/>
      </c>
      <c r="B212" s="284" t="str">
        <f>IF('N-DBE'!B212="","",'N-DBE'!B212)</f>
        <v/>
      </c>
      <c r="C212" s="907" t="str">
        <f>IF('N-DBE'!C212="","",'N-DBE'!C212)</f>
        <v/>
      </c>
      <c r="D212" s="907" t="str">
        <f>IF('N-DBE'!D212="","",'N-DBE'!D212)</f>
        <v/>
      </c>
      <c r="E212" s="907" t="str">
        <f>IF('N-DBE'!E212="","",'N-DBE'!E212)</f>
        <v/>
      </c>
      <c r="F212" s="284" t="str">
        <f>IF('N-DBE'!F212="","",'N-DBE'!F212)</f>
        <v/>
      </c>
      <c r="G212" s="284" t="str">
        <f>IF('N-DBE'!G212="","",'N-DBE'!G212)</f>
        <v/>
      </c>
      <c r="H212" s="222"/>
      <c r="I212" s="242"/>
      <c r="J212" s="809" t="str">
        <f>IF(OR(H212="_keine",H212=""),"",VLOOKUP(H212,'Tab org. Kompost_N-expert'!B:H,3,FALSE))</f>
        <v/>
      </c>
      <c r="K212" s="465" t="str">
        <f t="shared" si="32"/>
        <v/>
      </c>
      <c r="L212" s="222"/>
      <c r="M212" s="242"/>
      <c r="N212" s="913" t="str">
        <f>IF(OR(L212="_keine",L212=""),"",VLOOKUP(L212,'Tab org. Kompost_N-expert'!B:H,3,FALSE))</f>
        <v/>
      </c>
      <c r="O212" s="465" t="str">
        <f t="shared" si="33"/>
        <v/>
      </c>
      <c r="P212" s="222"/>
      <c r="Q212" s="242"/>
      <c r="R212" s="913" t="str">
        <f>IF(OR(P212="_keine",P212=""),"",VLOOKUP(P212,'Tab org. Kompost_N-expert'!B:H,3,FALSE))</f>
        <v/>
      </c>
      <c r="S212" s="465" t="str">
        <f t="shared" si="34"/>
        <v/>
      </c>
      <c r="T212" s="223"/>
      <c r="U212" s="242"/>
      <c r="V212" s="913" t="str">
        <f>IF(OR(T212="_keine",T212=""),"",VLOOKUP(T212,'Tab org. D_N-expert'!$B:$H,3,FALSE))</f>
        <v/>
      </c>
      <c r="W212" s="465" t="str">
        <f t="shared" si="35"/>
        <v/>
      </c>
      <c r="X212" s="223"/>
      <c r="Y212" s="242"/>
      <c r="Z212" s="913" t="str">
        <f>IF(OR(X212="_keine",X212=""),"",VLOOKUP(X212,'Tab org. D_N-expert'!$B:$H,3,FALSE))</f>
        <v/>
      </c>
      <c r="AA212" s="465" t="str">
        <f t="shared" si="36"/>
        <v/>
      </c>
      <c r="AB212" s="223"/>
      <c r="AC212" s="242"/>
      <c r="AD212" s="913" t="str">
        <f>IF(OR(AB212="_keine",AB212=""),"",VLOOKUP(AB212,'Tab org. D_N-expert'!$B:$H,3,FALSE))</f>
        <v/>
      </c>
      <c r="AE212" s="466" t="str">
        <f t="shared" si="37"/>
        <v/>
      </c>
      <c r="AF212" s="223"/>
      <c r="AG212" s="242"/>
      <c r="AH212" s="913" t="str">
        <f>IF(OR(AF212="_keine",AF212=""),"",VLOOKUP(AF212,'Tab org. D_N-expert'!$B:$H,3,FALSE))</f>
        <v/>
      </c>
      <c r="AI212" s="465" t="str">
        <f t="shared" si="38"/>
        <v/>
      </c>
      <c r="AJ212" s="247" t="str">
        <f t="shared" si="39"/>
        <v/>
      </c>
    </row>
    <row r="213" spans="1:36" s="145" customFormat="1" ht="15.75">
      <c r="A213" s="529" t="str">
        <f>IF('N-DBE'!A213="","",'N-DBE'!A213)</f>
        <v/>
      </c>
      <c r="B213" s="284" t="str">
        <f>IF('N-DBE'!B213="","",'N-DBE'!B213)</f>
        <v/>
      </c>
      <c r="C213" s="907" t="str">
        <f>IF('N-DBE'!C213="","",'N-DBE'!C213)</f>
        <v/>
      </c>
      <c r="D213" s="907" t="str">
        <f>IF('N-DBE'!D213="","",'N-DBE'!D213)</f>
        <v/>
      </c>
      <c r="E213" s="907" t="str">
        <f>IF('N-DBE'!E213="","",'N-DBE'!E213)</f>
        <v/>
      </c>
      <c r="F213" s="284" t="str">
        <f>IF('N-DBE'!F213="","",'N-DBE'!F213)</f>
        <v/>
      </c>
      <c r="G213" s="284" t="str">
        <f>IF('N-DBE'!G213="","",'N-DBE'!G213)</f>
        <v/>
      </c>
      <c r="H213" s="222"/>
      <c r="I213" s="242"/>
      <c r="J213" s="809" t="str">
        <f>IF(OR(H213="_keine",H213=""),"",VLOOKUP(H213,'Tab org. Kompost_N-expert'!B:H,3,FALSE))</f>
        <v/>
      </c>
      <c r="K213" s="465" t="str">
        <f t="shared" si="32"/>
        <v/>
      </c>
      <c r="L213" s="222"/>
      <c r="M213" s="242"/>
      <c r="N213" s="913" t="str">
        <f>IF(OR(L213="_keine",L213=""),"",VLOOKUP(L213,'Tab org. Kompost_N-expert'!B:H,3,FALSE))</f>
        <v/>
      </c>
      <c r="O213" s="465" t="str">
        <f t="shared" si="33"/>
        <v/>
      </c>
      <c r="P213" s="222"/>
      <c r="Q213" s="242"/>
      <c r="R213" s="913" t="str">
        <f>IF(OR(P213="_keine",P213=""),"",VLOOKUP(P213,'Tab org. Kompost_N-expert'!B:H,3,FALSE))</f>
        <v/>
      </c>
      <c r="S213" s="465" t="str">
        <f t="shared" si="34"/>
        <v/>
      </c>
      <c r="T213" s="223"/>
      <c r="U213" s="242"/>
      <c r="V213" s="913" t="str">
        <f>IF(OR(T213="_keine",T213=""),"",VLOOKUP(T213,'Tab org. D_N-expert'!$B:$H,3,FALSE))</f>
        <v/>
      </c>
      <c r="W213" s="465" t="str">
        <f t="shared" si="35"/>
        <v/>
      </c>
      <c r="X213" s="223"/>
      <c r="Y213" s="242"/>
      <c r="Z213" s="913" t="str">
        <f>IF(OR(X213="_keine",X213=""),"",VLOOKUP(X213,'Tab org. D_N-expert'!$B:$H,3,FALSE))</f>
        <v/>
      </c>
      <c r="AA213" s="465" t="str">
        <f t="shared" si="36"/>
        <v/>
      </c>
      <c r="AB213" s="223"/>
      <c r="AC213" s="242"/>
      <c r="AD213" s="913" t="str">
        <f>IF(OR(AB213="_keine",AB213=""),"",VLOOKUP(AB213,'Tab org. D_N-expert'!$B:$H,3,FALSE))</f>
        <v/>
      </c>
      <c r="AE213" s="466" t="str">
        <f t="shared" si="37"/>
        <v/>
      </c>
      <c r="AF213" s="223"/>
      <c r="AG213" s="242"/>
      <c r="AH213" s="913" t="str">
        <f>IF(OR(AF213="_keine",AF213=""),"",VLOOKUP(AF213,'Tab org. D_N-expert'!$B:$H,3,FALSE))</f>
        <v/>
      </c>
      <c r="AI213" s="465" t="str">
        <f t="shared" si="38"/>
        <v/>
      </c>
      <c r="AJ213" s="247" t="str">
        <f t="shared" si="39"/>
        <v/>
      </c>
    </row>
    <row r="214" spans="1:36" s="145" customFormat="1" ht="15.75">
      <c r="A214" s="529" t="str">
        <f>IF('N-DBE'!A214="","",'N-DBE'!A214)</f>
        <v/>
      </c>
      <c r="B214" s="284" t="str">
        <f>IF('N-DBE'!B214="","",'N-DBE'!B214)</f>
        <v/>
      </c>
      <c r="C214" s="907" t="str">
        <f>IF('N-DBE'!C214="","",'N-DBE'!C214)</f>
        <v/>
      </c>
      <c r="D214" s="907" t="str">
        <f>IF('N-DBE'!D214="","",'N-DBE'!D214)</f>
        <v/>
      </c>
      <c r="E214" s="907" t="str">
        <f>IF('N-DBE'!E214="","",'N-DBE'!E214)</f>
        <v/>
      </c>
      <c r="F214" s="284" t="str">
        <f>IF('N-DBE'!F214="","",'N-DBE'!F214)</f>
        <v/>
      </c>
      <c r="G214" s="284" t="str">
        <f>IF('N-DBE'!G214="","",'N-DBE'!G214)</f>
        <v/>
      </c>
      <c r="H214" s="222"/>
      <c r="I214" s="242"/>
      <c r="J214" s="809" t="str">
        <f>IF(OR(H214="_keine",H214=""),"",VLOOKUP(H214,'Tab org. Kompost_N-expert'!B:H,3,FALSE))</f>
        <v/>
      </c>
      <c r="K214" s="465" t="str">
        <f t="shared" si="32"/>
        <v/>
      </c>
      <c r="L214" s="222"/>
      <c r="M214" s="242"/>
      <c r="N214" s="913" t="str">
        <f>IF(OR(L214="_keine",L214=""),"",VLOOKUP(L214,'Tab org. Kompost_N-expert'!B:H,3,FALSE))</f>
        <v/>
      </c>
      <c r="O214" s="465" t="str">
        <f t="shared" si="33"/>
        <v/>
      </c>
      <c r="P214" s="222"/>
      <c r="Q214" s="242"/>
      <c r="R214" s="913" t="str">
        <f>IF(OR(P214="_keine",P214=""),"",VLOOKUP(P214,'Tab org. Kompost_N-expert'!B:H,3,FALSE))</f>
        <v/>
      </c>
      <c r="S214" s="465" t="str">
        <f t="shared" si="34"/>
        <v/>
      </c>
      <c r="T214" s="223"/>
      <c r="U214" s="242"/>
      <c r="V214" s="913" t="str">
        <f>IF(OR(T214="_keine",T214=""),"",VLOOKUP(T214,'Tab org. D_N-expert'!$B:$H,3,FALSE))</f>
        <v/>
      </c>
      <c r="W214" s="465" t="str">
        <f t="shared" si="35"/>
        <v/>
      </c>
      <c r="X214" s="223"/>
      <c r="Y214" s="242"/>
      <c r="Z214" s="913" t="str">
        <f>IF(OR(X214="_keine",X214=""),"",VLOOKUP(X214,'Tab org. D_N-expert'!$B:$H,3,FALSE))</f>
        <v/>
      </c>
      <c r="AA214" s="465" t="str">
        <f t="shared" si="36"/>
        <v/>
      </c>
      <c r="AB214" s="223"/>
      <c r="AC214" s="242"/>
      <c r="AD214" s="913" t="str">
        <f>IF(OR(AB214="_keine",AB214=""),"",VLOOKUP(AB214,'Tab org. D_N-expert'!$B:$H,3,FALSE))</f>
        <v/>
      </c>
      <c r="AE214" s="466" t="str">
        <f t="shared" si="37"/>
        <v/>
      </c>
      <c r="AF214" s="223"/>
      <c r="AG214" s="242"/>
      <c r="AH214" s="913" t="str">
        <f>IF(OR(AF214="_keine",AF214=""),"",VLOOKUP(AF214,'Tab org. D_N-expert'!$B:$H,3,FALSE))</f>
        <v/>
      </c>
      <c r="AI214" s="465" t="str">
        <f t="shared" si="38"/>
        <v/>
      </c>
      <c r="AJ214" s="247" t="str">
        <f t="shared" si="39"/>
        <v/>
      </c>
    </row>
    <row r="215" spans="1:36" s="145" customFormat="1" ht="15.75">
      <c r="A215" s="529" t="str">
        <f>IF('N-DBE'!A215="","",'N-DBE'!A215)</f>
        <v/>
      </c>
      <c r="B215" s="284" t="str">
        <f>IF('N-DBE'!B215="","",'N-DBE'!B215)</f>
        <v/>
      </c>
      <c r="C215" s="907" t="str">
        <f>IF('N-DBE'!C215="","",'N-DBE'!C215)</f>
        <v/>
      </c>
      <c r="D215" s="907" t="str">
        <f>IF('N-DBE'!D215="","",'N-DBE'!D215)</f>
        <v/>
      </c>
      <c r="E215" s="907" t="str">
        <f>IF('N-DBE'!E215="","",'N-DBE'!E215)</f>
        <v/>
      </c>
      <c r="F215" s="284" t="str">
        <f>IF('N-DBE'!F215="","",'N-DBE'!F215)</f>
        <v/>
      </c>
      <c r="G215" s="284" t="str">
        <f>IF('N-DBE'!G215="","",'N-DBE'!G215)</f>
        <v/>
      </c>
      <c r="H215" s="222"/>
      <c r="I215" s="242"/>
      <c r="J215" s="809" t="str">
        <f>IF(OR(H215="_keine",H215=""),"",VLOOKUP(H215,'Tab org. Kompost_N-expert'!B:H,3,FALSE))</f>
        <v/>
      </c>
      <c r="K215" s="465" t="str">
        <f t="shared" si="32"/>
        <v/>
      </c>
      <c r="L215" s="222"/>
      <c r="M215" s="242"/>
      <c r="N215" s="913" t="str">
        <f>IF(OR(L215="_keine",L215=""),"",VLOOKUP(L215,'Tab org. Kompost_N-expert'!B:H,3,FALSE))</f>
        <v/>
      </c>
      <c r="O215" s="465" t="str">
        <f t="shared" si="33"/>
        <v/>
      </c>
      <c r="P215" s="222"/>
      <c r="Q215" s="242"/>
      <c r="R215" s="913" t="str">
        <f>IF(OR(P215="_keine",P215=""),"",VLOOKUP(P215,'Tab org. Kompost_N-expert'!B:H,3,FALSE))</f>
        <v/>
      </c>
      <c r="S215" s="465" t="str">
        <f t="shared" si="34"/>
        <v/>
      </c>
      <c r="T215" s="223"/>
      <c r="U215" s="242"/>
      <c r="V215" s="913" t="str">
        <f>IF(OR(T215="_keine",T215=""),"",VLOOKUP(T215,'Tab org. D_N-expert'!$B:$H,3,FALSE))</f>
        <v/>
      </c>
      <c r="W215" s="465" t="str">
        <f t="shared" si="35"/>
        <v/>
      </c>
      <c r="X215" s="223"/>
      <c r="Y215" s="242"/>
      <c r="Z215" s="913" t="str">
        <f>IF(OR(X215="_keine",X215=""),"",VLOOKUP(X215,'Tab org. D_N-expert'!$B:$H,3,FALSE))</f>
        <v/>
      </c>
      <c r="AA215" s="465" t="str">
        <f t="shared" si="36"/>
        <v/>
      </c>
      <c r="AB215" s="223"/>
      <c r="AC215" s="242"/>
      <c r="AD215" s="913" t="str">
        <f>IF(OR(AB215="_keine",AB215=""),"",VLOOKUP(AB215,'Tab org. D_N-expert'!$B:$H,3,FALSE))</f>
        <v/>
      </c>
      <c r="AE215" s="466" t="str">
        <f t="shared" si="37"/>
        <v/>
      </c>
      <c r="AF215" s="223"/>
      <c r="AG215" s="242"/>
      <c r="AH215" s="913" t="str">
        <f>IF(OR(AF215="_keine",AF215=""),"",VLOOKUP(AF215,'Tab org. D_N-expert'!$B:$H,3,FALSE))</f>
        <v/>
      </c>
      <c r="AI215" s="465" t="str">
        <f t="shared" si="38"/>
        <v/>
      </c>
      <c r="AJ215" s="247" t="str">
        <f t="shared" si="39"/>
        <v/>
      </c>
    </row>
    <row r="216" spans="1:36" s="145" customFormat="1" ht="15.75">
      <c r="A216" s="529" t="str">
        <f>IF('N-DBE'!A216="","",'N-DBE'!A216)</f>
        <v/>
      </c>
      <c r="B216" s="284" t="str">
        <f>IF('N-DBE'!B216="","",'N-DBE'!B216)</f>
        <v/>
      </c>
      <c r="C216" s="907" t="str">
        <f>IF('N-DBE'!C216="","",'N-DBE'!C216)</f>
        <v/>
      </c>
      <c r="D216" s="907" t="str">
        <f>IF('N-DBE'!D216="","",'N-DBE'!D216)</f>
        <v/>
      </c>
      <c r="E216" s="907" t="str">
        <f>IF('N-DBE'!E216="","",'N-DBE'!E216)</f>
        <v/>
      </c>
      <c r="F216" s="284" t="str">
        <f>IF('N-DBE'!F216="","",'N-DBE'!F216)</f>
        <v/>
      </c>
      <c r="G216" s="284" t="str">
        <f>IF('N-DBE'!G216="","",'N-DBE'!G216)</f>
        <v/>
      </c>
      <c r="H216" s="222"/>
      <c r="I216" s="242"/>
      <c r="J216" s="809" t="str">
        <f>IF(OR(H216="_keine",H216=""),"",VLOOKUP(H216,'Tab org. Kompost_N-expert'!B:H,3,FALSE))</f>
        <v/>
      </c>
      <c r="K216" s="465" t="str">
        <f t="shared" si="32"/>
        <v/>
      </c>
      <c r="L216" s="222"/>
      <c r="M216" s="242"/>
      <c r="N216" s="913" t="str">
        <f>IF(OR(L216="_keine",L216=""),"",VLOOKUP(L216,'Tab org. Kompost_N-expert'!B:H,3,FALSE))</f>
        <v/>
      </c>
      <c r="O216" s="465" t="str">
        <f t="shared" si="33"/>
        <v/>
      </c>
      <c r="P216" s="222"/>
      <c r="Q216" s="242"/>
      <c r="R216" s="913" t="str">
        <f>IF(OR(P216="_keine",P216=""),"",VLOOKUP(P216,'Tab org. Kompost_N-expert'!B:H,3,FALSE))</f>
        <v/>
      </c>
      <c r="S216" s="465" t="str">
        <f t="shared" si="34"/>
        <v/>
      </c>
      <c r="T216" s="223"/>
      <c r="U216" s="242"/>
      <c r="V216" s="913" t="str">
        <f>IF(OR(T216="_keine",T216=""),"",VLOOKUP(T216,'Tab org. D_N-expert'!$B:$H,3,FALSE))</f>
        <v/>
      </c>
      <c r="W216" s="465" t="str">
        <f t="shared" si="35"/>
        <v/>
      </c>
      <c r="X216" s="223"/>
      <c r="Y216" s="242"/>
      <c r="Z216" s="913" t="str">
        <f>IF(OR(X216="_keine",X216=""),"",VLOOKUP(X216,'Tab org. D_N-expert'!$B:$H,3,FALSE))</f>
        <v/>
      </c>
      <c r="AA216" s="465" t="str">
        <f t="shared" si="36"/>
        <v/>
      </c>
      <c r="AB216" s="223"/>
      <c r="AC216" s="242"/>
      <c r="AD216" s="913" t="str">
        <f>IF(OR(AB216="_keine",AB216=""),"",VLOOKUP(AB216,'Tab org. D_N-expert'!$B:$H,3,FALSE))</f>
        <v/>
      </c>
      <c r="AE216" s="466" t="str">
        <f t="shared" si="37"/>
        <v/>
      </c>
      <c r="AF216" s="223"/>
      <c r="AG216" s="242"/>
      <c r="AH216" s="913" t="str">
        <f>IF(OR(AF216="_keine",AF216=""),"",VLOOKUP(AF216,'Tab org. D_N-expert'!$B:$H,3,FALSE))</f>
        <v/>
      </c>
      <c r="AI216" s="465" t="str">
        <f t="shared" si="38"/>
        <v/>
      </c>
      <c r="AJ216" s="247" t="str">
        <f t="shared" si="39"/>
        <v/>
      </c>
    </row>
    <row r="217" spans="1:36" s="145" customFormat="1" ht="15.75">
      <c r="A217" s="529" t="str">
        <f>IF('N-DBE'!A217="","",'N-DBE'!A217)</f>
        <v/>
      </c>
      <c r="B217" s="284" t="str">
        <f>IF('N-DBE'!B217="","",'N-DBE'!B217)</f>
        <v/>
      </c>
      <c r="C217" s="907" t="str">
        <f>IF('N-DBE'!C217="","",'N-DBE'!C217)</f>
        <v/>
      </c>
      <c r="D217" s="907" t="str">
        <f>IF('N-DBE'!D217="","",'N-DBE'!D217)</f>
        <v/>
      </c>
      <c r="E217" s="907" t="str">
        <f>IF('N-DBE'!E217="","",'N-DBE'!E217)</f>
        <v/>
      </c>
      <c r="F217" s="284" t="str">
        <f>IF('N-DBE'!F217="","",'N-DBE'!F217)</f>
        <v/>
      </c>
      <c r="G217" s="284" t="str">
        <f>IF('N-DBE'!G217="","",'N-DBE'!G217)</f>
        <v/>
      </c>
      <c r="H217" s="222"/>
      <c r="I217" s="242"/>
      <c r="J217" s="809" t="str">
        <f>IF(OR(H217="_keine",H217=""),"",VLOOKUP(H217,'Tab org. Kompost_N-expert'!B:H,3,FALSE))</f>
        <v/>
      </c>
      <c r="K217" s="465" t="str">
        <f t="shared" si="32"/>
        <v/>
      </c>
      <c r="L217" s="222"/>
      <c r="M217" s="242"/>
      <c r="N217" s="913" t="str">
        <f>IF(OR(L217="_keine",L217=""),"",VLOOKUP(L217,'Tab org. Kompost_N-expert'!B:H,3,FALSE))</f>
        <v/>
      </c>
      <c r="O217" s="465" t="str">
        <f t="shared" si="33"/>
        <v/>
      </c>
      <c r="P217" s="222"/>
      <c r="Q217" s="242"/>
      <c r="R217" s="913" t="str">
        <f>IF(OR(P217="_keine",P217=""),"",VLOOKUP(P217,'Tab org. Kompost_N-expert'!B:H,3,FALSE))</f>
        <v/>
      </c>
      <c r="S217" s="465" t="str">
        <f t="shared" si="34"/>
        <v/>
      </c>
      <c r="T217" s="223"/>
      <c r="U217" s="242"/>
      <c r="V217" s="913" t="str">
        <f>IF(OR(T217="_keine",T217=""),"",VLOOKUP(T217,'Tab org. D_N-expert'!$B:$H,3,FALSE))</f>
        <v/>
      </c>
      <c r="W217" s="465" t="str">
        <f t="shared" si="35"/>
        <v/>
      </c>
      <c r="X217" s="223"/>
      <c r="Y217" s="242"/>
      <c r="Z217" s="913" t="str">
        <f>IF(OR(X217="_keine",X217=""),"",VLOOKUP(X217,'Tab org. D_N-expert'!$B:$H,3,FALSE))</f>
        <v/>
      </c>
      <c r="AA217" s="465" t="str">
        <f t="shared" si="36"/>
        <v/>
      </c>
      <c r="AB217" s="223"/>
      <c r="AC217" s="242"/>
      <c r="AD217" s="913" t="str">
        <f>IF(OR(AB217="_keine",AB217=""),"",VLOOKUP(AB217,'Tab org. D_N-expert'!$B:$H,3,FALSE))</f>
        <v/>
      </c>
      <c r="AE217" s="466" t="str">
        <f t="shared" si="37"/>
        <v/>
      </c>
      <c r="AF217" s="223"/>
      <c r="AG217" s="242"/>
      <c r="AH217" s="913" t="str">
        <f>IF(OR(AF217="_keine",AF217=""),"",VLOOKUP(AF217,'Tab org. D_N-expert'!$B:$H,3,FALSE))</f>
        <v/>
      </c>
      <c r="AI217" s="465" t="str">
        <f t="shared" si="38"/>
        <v/>
      </c>
      <c r="AJ217" s="247" t="str">
        <f t="shared" si="39"/>
        <v/>
      </c>
    </row>
    <row r="218" spans="1:36" s="145" customFormat="1" ht="15.75">
      <c r="A218" s="529" t="str">
        <f>IF('N-DBE'!A218="","",'N-DBE'!A218)</f>
        <v/>
      </c>
      <c r="B218" s="284" t="str">
        <f>IF('N-DBE'!B218="","",'N-DBE'!B218)</f>
        <v/>
      </c>
      <c r="C218" s="907" t="str">
        <f>IF('N-DBE'!C218="","",'N-DBE'!C218)</f>
        <v/>
      </c>
      <c r="D218" s="907" t="str">
        <f>IF('N-DBE'!D218="","",'N-DBE'!D218)</f>
        <v/>
      </c>
      <c r="E218" s="907" t="str">
        <f>IF('N-DBE'!E218="","",'N-DBE'!E218)</f>
        <v/>
      </c>
      <c r="F218" s="284" t="str">
        <f>IF('N-DBE'!F218="","",'N-DBE'!F218)</f>
        <v/>
      </c>
      <c r="G218" s="284" t="str">
        <f>IF('N-DBE'!G218="","",'N-DBE'!G218)</f>
        <v/>
      </c>
      <c r="H218" s="222"/>
      <c r="I218" s="242"/>
      <c r="J218" s="809" t="str">
        <f>IF(OR(H218="_keine",H218=""),"",VLOOKUP(H218,'Tab org. Kompost_N-expert'!B:H,3,FALSE))</f>
        <v/>
      </c>
      <c r="K218" s="465" t="str">
        <f t="shared" si="32"/>
        <v/>
      </c>
      <c r="L218" s="222"/>
      <c r="M218" s="242"/>
      <c r="N218" s="913" t="str">
        <f>IF(OR(L218="_keine",L218=""),"",VLOOKUP(L218,'Tab org. Kompost_N-expert'!B:H,3,FALSE))</f>
        <v/>
      </c>
      <c r="O218" s="465" t="str">
        <f t="shared" si="33"/>
        <v/>
      </c>
      <c r="P218" s="222"/>
      <c r="Q218" s="242"/>
      <c r="R218" s="913" t="str">
        <f>IF(OR(P218="_keine",P218=""),"",VLOOKUP(P218,'Tab org. Kompost_N-expert'!B:H,3,FALSE))</f>
        <v/>
      </c>
      <c r="S218" s="465" t="str">
        <f t="shared" si="34"/>
        <v/>
      </c>
      <c r="T218" s="223"/>
      <c r="U218" s="242"/>
      <c r="V218" s="913" t="str">
        <f>IF(OR(T218="_keine",T218=""),"",VLOOKUP(T218,'Tab org. D_N-expert'!$B:$H,3,FALSE))</f>
        <v/>
      </c>
      <c r="W218" s="465" t="str">
        <f t="shared" si="35"/>
        <v/>
      </c>
      <c r="X218" s="223"/>
      <c r="Y218" s="242"/>
      <c r="Z218" s="913" t="str">
        <f>IF(OR(X218="_keine",X218=""),"",VLOOKUP(X218,'Tab org. D_N-expert'!$B:$H,3,FALSE))</f>
        <v/>
      </c>
      <c r="AA218" s="465" t="str">
        <f t="shared" si="36"/>
        <v/>
      </c>
      <c r="AB218" s="223"/>
      <c r="AC218" s="242"/>
      <c r="AD218" s="913" t="str">
        <f>IF(OR(AB218="_keine",AB218=""),"",VLOOKUP(AB218,'Tab org. D_N-expert'!$B:$H,3,FALSE))</f>
        <v/>
      </c>
      <c r="AE218" s="466" t="str">
        <f t="shared" si="37"/>
        <v/>
      </c>
      <c r="AF218" s="223"/>
      <c r="AG218" s="242"/>
      <c r="AH218" s="913" t="str">
        <f>IF(OR(AF218="_keine",AF218=""),"",VLOOKUP(AF218,'Tab org. D_N-expert'!$B:$H,3,FALSE))</f>
        <v/>
      </c>
      <c r="AI218" s="465" t="str">
        <f t="shared" si="38"/>
        <v/>
      </c>
      <c r="AJ218" s="247" t="str">
        <f t="shared" si="39"/>
        <v/>
      </c>
    </row>
    <row r="219" spans="1:36" s="145" customFormat="1" ht="15.75">
      <c r="A219" s="529" t="str">
        <f>IF('N-DBE'!A219="","",'N-DBE'!A219)</f>
        <v/>
      </c>
      <c r="B219" s="284" t="str">
        <f>IF('N-DBE'!B219="","",'N-DBE'!B219)</f>
        <v/>
      </c>
      <c r="C219" s="907" t="str">
        <f>IF('N-DBE'!C219="","",'N-DBE'!C219)</f>
        <v/>
      </c>
      <c r="D219" s="907" t="str">
        <f>IF('N-DBE'!D219="","",'N-DBE'!D219)</f>
        <v/>
      </c>
      <c r="E219" s="907" t="str">
        <f>IF('N-DBE'!E219="","",'N-DBE'!E219)</f>
        <v/>
      </c>
      <c r="F219" s="284" t="str">
        <f>IF('N-DBE'!F219="","",'N-DBE'!F219)</f>
        <v/>
      </c>
      <c r="G219" s="284" t="str">
        <f>IF('N-DBE'!G219="","",'N-DBE'!G219)</f>
        <v/>
      </c>
      <c r="H219" s="222"/>
      <c r="I219" s="242"/>
      <c r="J219" s="809" t="str">
        <f>IF(OR(H219="_keine",H219=""),"",VLOOKUP(H219,'Tab org. Kompost_N-expert'!B:H,3,FALSE))</f>
        <v/>
      </c>
      <c r="K219" s="465" t="str">
        <f t="shared" si="32"/>
        <v/>
      </c>
      <c r="L219" s="222"/>
      <c r="M219" s="242"/>
      <c r="N219" s="913" t="str">
        <f>IF(OR(L219="_keine",L219=""),"",VLOOKUP(L219,'Tab org. Kompost_N-expert'!B:H,3,FALSE))</f>
        <v/>
      </c>
      <c r="O219" s="465" t="str">
        <f t="shared" si="33"/>
        <v/>
      </c>
      <c r="P219" s="222"/>
      <c r="Q219" s="242"/>
      <c r="R219" s="913" t="str">
        <f>IF(OR(P219="_keine",P219=""),"",VLOOKUP(P219,'Tab org. Kompost_N-expert'!B:H,3,FALSE))</f>
        <v/>
      </c>
      <c r="S219" s="465" t="str">
        <f t="shared" si="34"/>
        <v/>
      </c>
      <c r="T219" s="223"/>
      <c r="U219" s="242"/>
      <c r="V219" s="913" t="str">
        <f>IF(OR(T219="_keine",T219=""),"",VLOOKUP(T219,'Tab org. D_N-expert'!$B:$H,3,FALSE))</f>
        <v/>
      </c>
      <c r="W219" s="465" t="str">
        <f t="shared" si="35"/>
        <v/>
      </c>
      <c r="X219" s="223"/>
      <c r="Y219" s="242"/>
      <c r="Z219" s="913" t="str">
        <f>IF(OR(X219="_keine",X219=""),"",VLOOKUP(X219,'Tab org. D_N-expert'!$B:$H,3,FALSE))</f>
        <v/>
      </c>
      <c r="AA219" s="465" t="str">
        <f t="shared" si="36"/>
        <v/>
      </c>
      <c r="AB219" s="223"/>
      <c r="AC219" s="242"/>
      <c r="AD219" s="913" t="str">
        <f>IF(OR(AB219="_keine",AB219=""),"",VLOOKUP(AB219,'Tab org. D_N-expert'!$B:$H,3,FALSE))</f>
        <v/>
      </c>
      <c r="AE219" s="466" t="str">
        <f t="shared" si="37"/>
        <v/>
      </c>
      <c r="AF219" s="223"/>
      <c r="AG219" s="242"/>
      <c r="AH219" s="913" t="str">
        <f>IF(OR(AF219="_keine",AF219=""),"",VLOOKUP(AF219,'Tab org. D_N-expert'!$B:$H,3,FALSE))</f>
        <v/>
      </c>
      <c r="AI219" s="465" t="str">
        <f t="shared" si="38"/>
        <v/>
      </c>
      <c r="AJ219" s="247" t="str">
        <f t="shared" si="39"/>
        <v/>
      </c>
    </row>
    <row r="220" spans="1:36" s="145" customFormat="1" ht="15.75">
      <c r="A220" s="529" t="str">
        <f>IF('N-DBE'!A220="","",'N-DBE'!A220)</f>
        <v/>
      </c>
      <c r="B220" s="284" t="str">
        <f>IF('N-DBE'!B220="","",'N-DBE'!B220)</f>
        <v/>
      </c>
      <c r="C220" s="907" t="str">
        <f>IF('N-DBE'!C220="","",'N-DBE'!C220)</f>
        <v/>
      </c>
      <c r="D220" s="907" t="str">
        <f>IF('N-DBE'!D220="","",'N-DBE'!D220)</f>
        <v/>
      </c>
      <c r="E220" s="907" t="str">
        <f>IF('N-DBE'!E220="","",'N-DBE'!E220)</f>
        <v/>
      </c>
      <c r="F220" s="284" t="str">
        <f>IF('N-DBE'!F220="","",'N-DBE'!F220)</f>
        <v/>
      </c>
      <c r="G220" s="284" t="str">
        <f>IF('N-DBE'!G220="","",'N-DBE'!G220)</f>
        <v/>
      </c>
      <c r="H220" s="222"/>
      <c r="I220" s="242"/>
      <c r="J220" s="809" t="str">
        <f>IF(OR(H220="_keine",H220=""),"",VLOOKUP(H220,'Tab org. Kompost_N-expert'!B:H,3,FALSE))</f>
        <v/>
      </c>
      <c r="K220" s="465" t="str">
        <f t="shared" si="32"/>
        <v/>
      </c>
      <c r="L220" s="222"/>
      <c r="M220" s="242"/>
      <c r="N220" s="913" t="str">
        <f>IF(OR(L220="_keine",L220=""),"",VLOOKUP(L220,'Tab org. Kompost_N-expert'!B:H,3,FALSE))</f>
        <v/>
      </c>
      <c r="O220" s="465" t="str">
        <f t="shared" si="33"/>
        <v/>
      </c>
      <c r="P220" s="222"/>
      <c r="Q220" s="242"/>
      <c r="R220" s="913" t="str">
        <f>IF(OR(P220="_keine",P220=""),"",VLOOKUP(P220,'Tab org. Kompost_N-expert'!B:H,3,FALSE))</f>
        <v/>
      </c>
      <c r="S220" s="465" t="str">
        <f t="shared" si="34"/>
        <v/>
      </c>
      <c r="T220" s="223"/>
      <c r="U220" s="242"/>
      <c r="V220" s="913" t="str">
        <f>IF(OR(T220="_keine",T220=""),"",VLOOKUP(T220,'Tab org. D_N-expert'!$B:$H,3,FALSE))</f>
        <v/>
      </c>
      <c r="W220" s="465" t="str">
        <f t="shared" si="35"/>
        <v/>
      </c>
      <c r="X220" s="223"/>
      <c r="Y220" s="242"/>
      <c r="Z220" s="913" t="str">
        <f>IF(OR(X220="_keine",X220=""),"",VLOOKUP(X220,'Tab org. D_N-expert'!$B:$H,3,FALSE))</f>
        <v/>
      </c>
      <c r="AA220" s="465" t="str">
        <f t="shared" si="36"/>
        <v/>
      </c>
      <c r="AB220" s="223"/>
      <c r="AC220" s="242"/>
      <c r="AD220" s="913" t="str">
        <f>IF(OR(AB220="_keine",AB220=""),"",VLOOKUP(AB220,'Tab org. D_N-expert'!$B:$H,3,FALSE))</f>
        <v/>
      </c>
      <c r="AE220" s="466" t="str">
        <f t="shared" si="37"/>
        <v/>
      </c>
      <c r="AF220" s="223"/>
      <c r="AG220" s="242"/>
      <c r="AH220" s="913" t="str">
        <f>IF(OR(AF220="_keine",AF220=""),"",VLOOKUP(AF220,'Tab org. D_N-expert'!$B:$H,3,FALSE))</f>
        <v/>
      </c>
      <c r="AI220" s="465" t="str">
        <f t="shared" si="38"/>
        <v/>
      </c>
      <c r="AJ220" s="247" t="str">
        <f t="shared" si="39"/>
        <v/>
      </c>
    </row>
    <row r="221" spans="1:36" s="145" customFormat="1" ht="15.75">
      <c r="A221" s="529" t="str">
        <f>IF('N-DBE'!A221="","",'N-DBE'!A221)</f>
        <v/>
      </c>
      <c r="B221" s="284" t="str">
        <f>IF('N-DBE'!B221="","",'N-DBE'!B221)</f>
        <v/>
      </c>
      <c r="C221" s="907" t="str">
        <f>IF('N-DBE'!C221="","",'N-DBE'!C221)</f>
        <v/>
      </c>
      <c r="D221" s="907" t="str">
        <f>IF('N-DBE'!D221="","",'N-DBE'!D221)</f>
        <v/>
      </c>
      <c r="E221" s="907" t="str">
        <f>IF('N-DBE'!E221="","",'N-DBE'!E221)</f>
        <v/>
      </c>
      <c r="F221" s="284" t="str">
        <f>IF('N-DBE'!F221="","",'N-DBE'!F221)</f>
        <v/>
      </c>
      <c r="G221" s="284" t="str">
        <f>IF('N-DBE'!G221="","",'N-DBE'!G221)</f>
        <v/>
      </c>
      <c r="H221" s="222"/>
      <c r="I221" s="242"/>
      <c r="J221" s="809" t="str">
        <f>IF(OR(H221="_keine",H221=""),"",VLOOKUP(H221,'Tab org. Kompost_N-expert'!B:H,3,FALSE))</f>
        <v/>
      </c>
      <c r="K221" s="465" t="str">
        <f t="shared" si="32"/>
        <v/>
      </c>
      <c r="L221" s="222"/>
      <c r="M221" s="242"/>
      <c r="N221" s="913" t="str">
        <f>IF(OR(L221="_keine",L221=""),"",VLOOKUP(L221,'Tab org. Kompost_N-expert'!B:H,3,FALSE))</f>
        <v/>
      </c>
      <c r="O221" s="465" t="str">
        <f t="shared" si="33"/>
        <v/>
      </c>
      <c r="P221" s="222"/>
      <c r="Q221" s="242"/>
      <c r="R221" s="913" t="str">
        <f>IF(OR(P221="_keine",P221=""),"",VLOOKUP(P221,'Tab org. Kompost_N-expert'!B:H,3,FALSE))</f>
        <v/>
      </c>
      <c r="S221" s="465" t="str">
        <f t="shared" si="34"/>
        <v/>
      </c>
      <c r="T221" s="223"/>
      <c r="U221" s="242"/>
      <c r="V221" s="913" t="str">
        <f>IF(OR(T221="_keine",T221=""),"",VLOOKUP(T221,'Tab org. D_N-expert'!$B:$H,3,FALSE))</f>
        <v/>
      </c>
      <c r="W221" s="465" t="str">
        <f t="shared" si="35"/>
        <v/>
      </c>
      <c r="X221" s="223"/>
      <c r="Y221" s="242"/>
      <c r="Z221" s="913" t="str">
        <f>IF(OR(X221="_keine",X221=""),"",VLOOKUP(X221,'Tab org. D_N-expert'!$B:$H,3,FALSE))</f>
        <v/>
      </c>
      <c r="AA221" s="465" t="str">
        <f t="shared" si="36"/>
        <v/>
      </c>
      <c r="AB221" s="223"/>
      <c r="AC221" s="242"/>
      <c r="AD221" s="913" t="str">
        <f>IF(OR(AB221="_keine",AB221=""),"",VLOOKUP(AB221,'Tab org. D_N-expert'!$B:$H,3,FALSE))</f>
        <v/>
      </c>
      <c r="AE221" s="466" t="str">
        <f t="shared" si="37"/>
        <v/>
      </c>
      <c r="AF221" s="223"/>
      <c r="AG221" s="242"/>
      <c r="AH221" s="913" t="str">
        <f>IF(OR(AF221="_keine",AF221=""),"",VLOOKUP(AF221,'Tab org. D_N-expert'!$B:$H,3,FALSE))</f>
        <v/>
      </c>
      <c r="AI221" s="465" t="str">
        <f t="shared" si="38"/>
        <v/>
      </c>
      <c r="AJ221" s="247" t="str">
        <f t="shared" si="39"/>
        <v/>
      </c>
    </row>
    <row r="222" spans="1:36" s="145" customFormat="1" ht="15.75">
      <c r="A222" s="529" t="str">
        <f>IF('N-DBE'!A222="","",'N-DBE'!A222)</f>
        <v/>
      </c>
      <c r="B222" s="284" t="str">
        <f>IF('N-DBE'!B222="","",'N-DBE'!B222)</f>
        <v/>
      </c>
      <c r="C222" s="907" t="str">
        <f>IF('N-DBE'!C222="","",'N-DBE'!C222)</f>
        <v/>
      </c>
      <c r="D222" s="907" t="str">
        <f>IF('N-DBE'!D222="","",'N-DBE'!D222)</f>
        <v/>
      </c>
      <c r="E222" s="907" t="str">
        <f>IF('N-DBE'!E222="","",'N-DBE'!E222)</f>
        <v/>
      </c>
      <c r="F222" s="284" t="str">
        <f>IF('N-DBE'!F222="","",'N-DBE'!F222)</f>
        <v/>
      </c>
      <c r="G222" s="284" t="str">
        <f>IF('N-DBE'!G222="","",'N-DBE'!G222)</f>
        <v/>
      </c>
      <c r="H222" s="222"/>
      <c r="I222" s="242"/>
      <c r="J222" s="809" t="str">
        <f>IF(OR(H222="_keine",H222=""),"",VLOOKUP(H222,'Tab org. Kompost_N-expert'!B:H,3,FALSE))</f>
        <v/>
      </c>
      <c r="K222" s="465" t="str">
        <f t="shared" si="32"/>
        <v/>
      </c>
      <c r="L222" s="222"/>
      <c r="M222" s="242"/>
      <c r="N222" s="913" t="str">
        <f>IF(OR(L222="_keine",L222=""),"",VLOOKUP(L222,'Tab org. Kompost_N-expert'!B:H,3,FALSE))</f>
        <v/>
      </c>
      <c r="O222" s="465" t="str">
        <f t="shared" si="33"/>
        <v/>
      </c>
      <c r="P222" s="222"/>
      <c r="Q222" s="242"/>
      <c r="R222" s="913" t="str">
        <f>IF(OR(P222="_keine",P222=""),"",VLOOKUP(P222,'Tab org. Kompost_N-expert'!B:H,3,FALSE))</f>
        <v/>
      </c>
      <c r="S222" s="465" t="str">
        <f t="shared" si="34"/>
        <v/>
      </c>
      <c r="T222" s="223"/>
      <c r="U222" s="242"/>
      <c r="V222" s="913" t="str">
        <f>IF(OR(T222="_keine",T222=""),"",VLOOKUP(T222,'Tab org. D_N-expert'!$B:$H,3,FALSE))</f>
        <v/>
      </c>
      <c r="W222" s="465" t="str">
        <f t="shared" si="35"/>
        <v/>
      </c>
      <c r="X222" s="223"/>
      <c r="Y222" s="242"/>
      <c r="Z222" s="913" t="str">
        <f>IF(OR(X222="_keine",X222=""),"",VLOOKUP(X222,'Tab org. D_N-expert'!$B:$H,3,FALSE))</f>
        <v/>
      </c>
      <c r="AA222" s="465" t="str">
        <f t="shared" si="36"/>
        <v/>
      </c>
      <c r="AB222" s="223"/>
      <c r="AC222" s="242"/>
      <c r="AD222" s="913" t="str">
        <f>IF(OR(AB222="_keine",AB222=""),"",VLOOKUP(AB222,'Tab org. D_N-expert'!$B:$H,3,FALSE))</f>
        <v/>
      </c>
      <c r="AE222" s="466" t="str">
        <f t="shared" si="37"/>
        <v/>
      </c>
      <c r="AF222" s="223"/>
      <c r="AG222" s="242"/>
      <c r="AH222" s="913" t="str">
        <f>IF(OR(AF222="_keine",AF222=""),"",VLOOKUP(AF222,'Tab org. D_N-expert'!$B:$H,3,FALSE))</f>
        <v/>
      </c>
      <c r="AI222" s="465" t="str">
        <f t="shared" si="38"/>
        <v/>
      </c>
      <c r="AJ222" s="247" t="str">
        <f t="shared" si="39"/>
        <v/>
      </c>
    </row>
    <row r="223" spans="1:36" s="145" customFormat="1" ht="15.75">
      <c r="A223" s="529" t="str">
        <f>IF('N-DBE'!A223="","",'N-DBE'!A223)</f>
        <v/>
      </c>
      <c r="B223" s="284" t="str">
        <f>IF('N-DBE'!B223="","",'N-DBE'!B223)</f>
        <v/>
      </c>
      <c r="C223" s="907" t="str">
        <f>IF('N-DBE'!C223="","",'N-DBE'!C223)</f>
        <v/>
      </c>
      <c r="D223" s="907" t="str">
        <f>IF('N-DBE'!D223="","",'N-DBE'!D223)</f>
        <v/>
      </c>
      <c r="E223" s="907" t="str">
        <f>IF('N-DBE'!E223="","",'N-DBE'!E223)</f>
        <v/>
      </c>
      <c r="F223" s="284" t="str">
        <f>IF('N-DBE'!F223="","",'N-DBE'!F223)</f>
        <v/>
      </c>
      <c r="G223" s="284" t="str">
        <f>IF('N-DBE'!G223="","",'N-DBE'!G223)</f>
        <v/>
      </c>
      <c r="H223" s="222"/>
      <c r="I223" s="242"/>
      <c r="J223" s="809" t="str">
        <f>IF(OR(H223="_keine",H223=""),"",VLOOKUP(H223,'Tab org. Kompost_N-expert'!B:H,3,FALSE))</f>
        <v/>
      </c>
      <c r="K223" s="465" t="str">
        <f t="shared" si="32"/>
        <v/>
      </c>
      <c r="L223" s="222"/>
      <c r="M223" s="242"/>
      <c r="N223" s="913" t="str">
        <f>IF(OR(L223="_keine",L223=""),"",VLOOKUP(L223,'Tab org. Kompost_N-expert'!B:H,3,FALSE))</f>
        <v/>
      </c>
      <c r="O223" s="465" t="str">
        <f t="shared" si="33"/>
        <v/>
      </c>
      <c r="P223" s="222"/>
      <c r="Q223" s="242"/>
      <c r="R223" s="913" t="str">
        <f>IF(OR(P223="_keine",P223=""),"",VLOOKUP(P223,'Tab org. Kompost_N-expert'!B:H,3,FALSE))</f>
        <v/>
      </c>
      <c r="S223" s="465" t="str">
        <f t="shared" si="34"/>
        <v/>
      </c>
      <c r="T223" s="223"/>
      <c r="U223" s="242"/>
      <c r="V223" s="913" t="str">
        <f>IF(OR(T223="_keine",T223=""),"",VLOOKUP(T223,'Tab org. D_N-expert'!$B:$H,3,FALSE))</f>
        <v/>
      </c>
      <c r="W223" s="465" t="str">
        <f t="shared" si="35"/>
        <v/>
      </c>
      <c r="X223" s="223"/>
      <c r="Y223" s="242"/>
      <c r="Z223" s="913" t="str">
        <f>IF(OR(X223="_keine",X223=""),"",VLOOKUP(X223,'Tab org. D_N-expert'!$B:$H,3,FALSE))</f>
        <v/>
      </c>
      <c r="AA223" s="465" t="str">
        <f t="shared" si="36"/>
        <v/>
      </c>
      <c r="AB223" s="223"/>
      <c r="AC223" s="242"/>
      <c r="AD223" s="913" t="str">
        <f>IF(OR(AB223="_keine",AB223=""),"",VLOOKUP(AB223,'Tab org. D_N-expert'!$B:$H,3,FALSE))</f>
        <v/>
      </c>
      <c r="AE223" s="466" t="str">
        <f t="shared" si="37"/>
        <v/>
      </c>
      <c r="AF223" s="223"/>
      <c r="AG223" s="242"/>
      <c r="AH223" s="913" t="str">
        <f>IF(OR(AF223="_keine",AF223=""),"",VLOOKUP(AF223,'Tab org. D_N-expert'!$B:$H,3,FALSE))</f>
        <v/>
      </c>
      <c r="AI223" s="465" t="str">
        <f t="shared" si="38"/>
        <v/>
      </c>
      <c r="AJ223" s="247" t="str">
        <f t="shared" si="39"/>
        <v/>
      </c>
    </row>
    <row r="224" spans="1:36" s="145" customFormat="1" ht="15.75">
      <c r="A224" s="529" t="str">
        <f>IF('N-DBE'!A224="","",'N-DBE'!A224)</f>
        <v/>
      </c>
      <c r="B224" s="284" t="str">
        <f>IF('N-DBE'!B224="","",'N-DBE'!B224)</f>
        <v/>
      </c>
      <c r="C224" s="907" t="str">
        <f>IF('N-DBE'!C224="","",'N-DBE'!C224)</f>
        <v/>
      </c>
      <c r="D224" s="907" t="str">
        <f>IF('N-DBE'!D224="","",'N-DBE'!D224)</f>
        <v/>
      </c>
      <c r="E224" s="907" t="str">
        <f>IF('N-DBE'!E224="","",'N-DBE'!E224)</f>
        <v/>
      </c>
      <c r="F224" s="284" t="str">
        <f>IF('N-DBE'!F224="","",'N-DBE'!F224)</f>
        <v/>
      </c>
      <c r="G224" s="284" t="str">
        <f>IF('N-DBE'!G224="","",'N-DBE'!G224)</f>
        <v/>
      </c>
      <c r="H224" s="222"/>
      <c r="I224" s="242"/>
      <c r="J224" s="809" t="str">
        <f>IF(OR(H224="_keine",H224=""),"",VLOOKUP(H224,'Tab org. Kompost_N-expert'!B:H,3,FALSE))</f>
        <v/>
      </c>
      <c r="K224" s="465" t="str">
        <f t="shared" si="32"/>
        <v/>
      </c>
      <c r="L224" s="222"/>
      <c r="M224" s="242"/>
      <c r="N224" s="913" t="str">
        <f>IF(OR(L224="_keine",L224=""),"",VLOOKUP(L224,'Tab org. Kompost_N-expert'!B:H,3,FALSE))</f>
        <v/>
      </c>
      <c r="O224" s="465" t="str">
        <f t="shared" si="33"/>
        <v/>
      </c>
      <c r="P224" s="222"/>
      <c r="Q224" s="242"/>
      <c r="R224" s="913" t="str">
        <f>IF(OR(P224="_keine",P224=""),"",VLOOKUP(P224,'Tab org. Kompost_N-expert'!B:H,3,FALSE))</f>
        <v/>
      </c>
      <c r="S224" s="465" t="str">
        <f t="shared" si="34"/>
        <v/>
      </c>
      <c r="T224" s="223"/>
      <c r="U224" s="242"/>
      <c r="V224" s="913" t="str">
        <f>IF(OR(T224="_keine",T224=""),"",VLOOKUP(T224,'Tab org. D_N-expert'!$B:$H,3,FALSE))</f>
        <v/>
      </c>
      <c r="W224" s="465" t="str">
        <f t="shared" si="35"/>
        <v/>
      </c>
      <c r="X224" s="223"/>
      <c r="Y224" s="242"/>
      <c r="Z224" s="913" t="str">
        <f>IF(OR(X224="_keine",X224=""),"",VLOOKUP(X224,'Tab org. D_N-expert'!$B:$H,3,FALSE))</f>
        <v/>
      </c>
      <c r="AA224" s="465" t="str">
        <f t="shared" si="36"/>
        <v/>
      </c>
      <c r="AB224" s="223"/>
      <c r="AC224" s="242"/>
      <c r="AD224" s="913" t="str">
        <f>IF(OR(AB224="_keine",AB224=""),"",VLOOKUP(AB224,'Tab org. D_N-expert'!$B:$H,3,FALSE))</f>
        <v/>
      </c>
      <c r="AE224" s="466" t="str">
        <f t="shared" si="37"/>
        <v/>
      </c>
      <c r="AF224" s="223"/>
      <c r="AG224" s="242"/>
      <c r="AH224" s="913" t="str">
        <f>IF(OR(AF224="_keine",AF224=""),"",VLOOKUP(AF224,'Tab org. D_N-expert'!$B:$H,3,FALSE))</f>
        <v/>
      </c>
      <c r="AI224" s="465" t="str">
        <f t="shared" si="38"/>
        <v/>
      </c>
      <c r="AJ224" s="247" t="str">
        <f t="shared" si="39"/>
        <v/>
      </c>
    </row>
    <row r="225" spans="1:36" s="145" customFormat="1" ht="15.75">
      <c r="A225" s="529" t="str">
        <f>IF('N-DBE'!A225="","",'N-DBE'!A225)</f>
        <v/>
      </c>
      <c r="B225" s="284" t="str">
        <f>IF('N-DBE'!B225="","",'N-DBE'!B225)</f>
        <v/>
      </c>
      <c r="C225" s="907" t="str">
        <f>IF('N-DBE'!C225="","",'N-DBE'!C225)</f>
        <v/>
      </c>
      <c r="D225" s="907" t="str">
        <f>IF('N-DBE'!D225="","",'N-DBE'!D225)</f>
        <v/>
      </c>
      <c r="E225" s="907" t="str">
        <f>IF('N-DBE'!E225="","",'N-DBE'!E225)</f>
        <v/>
      </c>
      <c r="F225" s="284" t="str">
        <f>IF('N-DBE'!F225="","",'N-DBE'!F225)</f>
        <v/>
      </c>
      <c r="G225" s="284" t="str">
        <f>IF('N-DBE'!G225="","",'N-DBE'!G225)</f>
        <v/>
      </c>
      <c r="H225" s="222"/>
      <c r="I225" s="242"/>
      <c r="J225" s="809" t="str">
        <f>IF(OR(H225="_keine",H225=""),"",VLOOKUP(H225,'Tab org. Kompost_N-expert'!B:H,3,FALSE))</f>
        <v/>
      </c>
      <c r="K225" s="465" t="str">
        <f t="shared" si="32"/>
        <v/>
      </c>
      <c r="L225" s="222"/>
      <c r="M225" s="242"/>
      <c r="N225" s="913" t="str">
        <f>IF(OR(L225="_keine",L225=""),"",VLOOKUP(L225,'Tab org. Kompost_N-expert'!B:H,3,FALSE))</f>
        <v/>
      </c>
      <c r="O225" s="465" t="str">
        <f t="shared" si="33"/>
        <v/>
      </c>
      <c r="P225" s="222"/>
      <c r="Q225" s="242"/>
      <c r="R225" s="913" t="str">
        <f>IF(OR(P225="_keine",P225=""),"",VLOOKUP(P225,'Tab org. Kompost_N-expert'!B:H,3,FALSE))</f>
        <v/>
      </c>
      <c r="S225" s="465" t="str">
        <f t="shared" si="34"/>
        <v/>
      </c>
      <c r="T225" s="223"/>
      <c r="U225" s="242"/>
      <c r="V225" s="913" t="str">
        <f>IF(OR(T225="_keine",T225=""),"",VLOOKUP(T225,'Tab org. D_N-expert'!$B:$H,3,FALSE))</f>
        <v/>
      </c>
      <c r="W225" s="465" t="str">
        <f t="shared" si="35"/>
        <v/>
      </c>
      <c r="X225" s="223"/>
      <c r="Y225" s="242"/>
      <c r="Z225" s="913" t="str">
        <f>IF(OR(X225="_keine",X225=""),"",VLOOKUP(X225,'Tab org. D_N-expert'!$B:$H,3,FALSE))</f>
        <v/>
      </c>
      <c r="AA225" s="465" t="str">
        <f t="shared" si="36"/>
        <v/>
      </c>
      <c r="AB225" s="223"/>
      <c r="AC225" s="242"/>
      <c r="AD225" s="913" t="str">
        <f>IF(OR(AB225="_keine",AB225=""),"",VLOOKUP(AB225,'Tab org. D_N-expert'!$B:$H,3,FALSE))</f>
        <v/>
      </c>
      <c r="AE225" s="466" t="str">
        <f t="shared" si="37"/>
        <v/>
      </c>
      <c r="AF225" s="223"/>
      <c r="AG225" s="242"/>
      <c r="AH225" s="913" t="str">
        <f>IF(OR(AF225="_keine",AF225=""),"",VLOOKUP(AF225,'Tab org. D_N-expert'!$B:$H,3,FALSE))</f>
        <v/>
      </c>
      <c r="AI225" s="465" t="str">
        <f t="shared" si="38"/>
        <v/>
      </c>
      <c r="AJ225" s="247" t="str">
        <f t="shared" si="39"/>
        <v/>
      </c>
    </row>
    <row r="226" spans="1:36" s="145" customFormat="1" ht="15.75">
      <c r="A226" s="529" t="str">
        <f>IF('N-DBE'!A226="","",'N-DBE'!A226)</f>
        <v/>
      </c>
      <c r="B226" s="284" t="str">
        <f>IF('N-DBE'!B226="","",'N-DBE'!B226)</f>
        <v/>
      </c>
      <c r="C226" s="907" t="str">
        <f>IF('N-DBE'!C226="","",'N-DBE'!C226)</f>
        <v/>
      </c>
      <c r="D226" s="907" t="str">
        <f>IF('N-DBE'!D226="","",'N-DBE'!D226)</f>
        <v/>
      </c>
      <c r="E226" s="907" t="str">
        <f>IF('N-DBE'!E226="","",'N-DBE'!E226)</f>
        <v/>
      </c>
      <c r="F226" s="284" t="str">
        <f>IF('N-DBE'!F226="","",'N-DBE'!F226)</f>
        <v/>
      </c>
      <c r="G226" s="284" t="str">
        <f>IF('N-DBE'!G226="","",'N-DBE'!G226)</f>
        <v/>
      </c>
      <c r="H226" s="222"/>
      <c r="I226" s="242"/>
      <c r="J226" s="809" t="str">
        <f>IF(OR(H226="_keine",H226=""),"",VLOOKUP(H226,'Tab org. Kompost_N-expert'!B:H,3,FALSE))</f>
        <v/>
      </c>
      <c r="K226" s="465" t="str">
        <f t="shared" si="32"/>
        <v/>
      </c>
      <c r="L226" s="222"/>
      <c r="M226" s="242"/>
      <c r="N226" s="913" t="str">
        <f>IF(OR(L226="_keine",L226=""),"",VLOOKUP(L226,'Tab org. Kompost_N-expert'!B:H,3,FALSE))</f>
        <v/>
      </c>
      <c r="O226" s="465" t="str">
        <f t="shared" si="33"/>
        <v/>
      </c>
      <c r="P226" s="222"/>
      <c r="Q226" s="242"/>
      <c r="R226" s="913" t="str">
        <f>IF(OR(P226="_keine",P226=""),"",VLOOKUP(P226,'Tab org. Kompost_N-expert'!B:H,3,FALSE))</f>
        <v/>
      </c>
      <c r="S226" s="465" t="str">
        <f t="shared" si="34"/>
        <v/>
      </c>
      <c r="T226" s="223"/>
      <c r="U226" s="242"/>
      <c r="V226" s="913" t="str">
        <f>IF(OR(T226="_keine",T226=""),"",VLOOKUP(T226,'Tab org. D_N-expert'!$B:$H,3,FALSE))</f>
        <v/>
      </c>
      <c r="W226" s="465" t="str">
        <f t="shared" si="35"/>
        <v/>
      </c>
      <c r="X226" s="223"/>
      <c r="Y226" s="242"/>
      <c r="Z226" s="913" t="str">
        <f>IF(OR(X226="_keine",X226=""),"",VLOOKUP(X226,'Tab org. D_N-expert'!$B:$H,3,FALSE))</f>
        <v/>
      </c>
      <c r="AA226" s="465" t="str">
        <f t="shared" si="36"/>
        <v/>
      </c>
      <c r="AB226" s="223"/>
      <c r="AC226" s="242"/>
      <c r="AD226" s="913" t="str">
        <f>IF(OR(AB226="_keine",AB226=""),"",VLOOKUP(AB226,'Tab org. D_N-expert'!$B:$H,3,FALSE))</f>
        <v/>
      </c>
      <c r="AE226" s="466" t="str">
        <f t="shared" si="37"/>
        <v/>
      </c>
      <c r="AF226" s="223"/>
      <c r="AG226" s="242"/>
      <c r="AH226" s="913" t="str">
        <f>IF(OR(AF226="_keine",AF226=""),"",VLOOKUP(AF226,'Tab org. D_N-expert'!$B:$H,3,FALSE))</f>
        <v/>
      </c>
      <c r="AI226" s="465" t="str">
        <f t="shared" si="38"/>
        <v/>
      </c>
      <c r="AJ226" s="247" t="str">
        <f t="shared" si="39"/>
        <v/>
      </c>
    </row>
    <row r="227" spans="1:36" s="145" customFormat="1" ht="15.75">
      <c r="A227" s="529" t="str">
        <f>IF('N-DBE'!A227="","",'N-DBE'!A227)</f>
        <v/>
      </c>
      <c r="B227" s="284" t="str">
        <f>IF('N-DBE'!B227="","",'N-DBE'!B227)</f>
        <v/>
      </c>
      <c r="C227" s="907" t="str">
        <f>IF('N-DBE'!C227="","",'N-DBE'!C227)</f>
        <v/>
      </c>
      <c r="D227" s="907" t="str">
        <f>IF('N-DBE'!D227="","",'N-DBE'!D227)</f>
        <v/>
      </c>
      <c r="E227" s="907" t="str">
        <f>IF('N-DBE'!E227="","",'N-DBE'!E227)</f>
        <v/>
      </c>
      <c r="F227" s="284" t="str">
        <f>IF('N-DBE'!F227="","",'N-DBE'!F227)</f>
        <v/>
      </c>
      <c r="G227" s="284" t="str">
        <f>IF('N-DBE'!G227="","",'N-DBE'!G227)</f>
        <v/>
      </c>
      <c r="H227" s="222"/>
      <c r="I227" s="242"/>
      <c r="J227" s="809" t="str">
        <f>IF(OR(H227="_keine",H227=""),"",VLOOKUP(H227,'Tab org. Kompost_N-expert'!B:H,3,FALSE))</f>
        <v/>
      </c>
      <c r="K227" s="465" t="str">
        <f t="shared" si="32"/>
        <v/>
      </c>
      <c r="L227" s="222"/>
      <c r="M227" s="242"/>
      <c r="N227" s="913" t="str">
        <f>IF(OR(L227="_keine",L227=""),"",VLOOKUP(L227,'Tab org. Kompost_N-expert'!B:H,3,FALSE))</f>
        <v/>
      </c>
      <c r="O227" s="465" t="str">
        <f t="shared" si="33"/>
        <v/>
      </c>
      <c r="P227" s="222"/>
      <c r="Q227" s="242"/>
      <c r="R227" s="913" t="str">
        <f>IF(OR(P227="_keine",P227=""),"",VLOOKUP(P227,'Tab org. Kompost_N-expert'!B:H,3,FALSE))</f>
        <v/>
      </c>
      <c r="S227" s="465" t="str">
        <f t="shared" si="34"/>
        <v/>
      </c>
      <c r="T227" s="223"/>
      <c r="U227" s="242"/>
      <c r="V227" s="913" t="str">
        <f>IF(OR(T227="_keine",T227=""),"",VLOOKUP(T227,'Tab org. D_N-expert'!$B:$H,3,FALSE))</f>
        <v/>
      </c>
      <c r="W227" s="465" t="str">
        <f t="shared" si="35"/>
        <v/>
      </c>
      <c r="X227" s="223"/>
      <c r="Y227" s="242"/>
      <c r="Z227" s="913" t="str">
        <f>IF(OR(X227="_keine",X227=""),"",VLOOKUP(X227,'Tab org. D_N-expert'!$B:$H,3,FALSE))</f>
        <v/>
      </c>
      <c r="AA227" s="465" t="str">
        <f t="shared" si="36"/>
        <v/>
      </c>
      <c r="AB227" s="223"/>
      <c r="AC227" s="242"/>
      <c r="AD227" s="913" t="str">
        <f>IF(OR(AB227="_keine",AB227=""),"",VLOOKUP(AB227,'Tab org. D_N-expert'!$B:$H,3,FALSE))</f>
        <v/>
      </c>
      <c r="AE227" s="466" t="str">
        <f t="shared" si="37"/>
        <v/>
      </c>
      <c r="AF227" s="223"/>
      <c r="AG227" s="242"/>
      <c r="AH227" s="913" t="str">
        <f>IF(OR(AF227="_keine",AF227=""),"",VLOOKUP(AF227,'Tab org. D_N-expert'!$B:$H,3,FALSE))</f>
        <v/>
      </c>
      <c r="AI227" s="465" t="str">
        <f t="shared" si="38"/>
        <v/>
      </c>
      <c r="AJ227" s="247" t="str">
        <f t="shared" si="39"/>
        <v/>
      </c>
    </row>
    <row r="228" spans="1:36" s="145" customFormat="1" ht="15.75">
      <c r="A228" s="529" t="str">
        <f>IF('N-DBE'!A228="","",'N-DBE'!A228)</f>
        <v/>
      </c>
      <c r="B228" s="284" t="str">
        <f>IF('N-DBE'!B228="","",'N-DBE'!B228)</f>
        <v/>
      </c>
      <c r="C228" s="907" t="str">
        <f>IF('N-DBE'!C228="","",'N-DBE'!C228)</f>
        <v/>
      </c>
      <c r="D228" s="907" t="str">
        <f>IF('N-DBE'!D228="","",'N-DBE'!D228)</f>
        <v/>
      </c>
      <c r="E228" s="907" t="str">
        <f>IF('N-DBE'!E228="","",'N-DBE'!E228)</f>
        <v/>
      </c>
      <c r="F228" s="284" t="str">
        <f>IF('N-DBE'!F228="","",'N-DBE'!F228)</f>
        <v/>
      </c>
      <c r="G228" s="284" t="str">
        <f>IF('N-DBE'!G228="","",'N-DBE'!G228)</f>
        <v/>
      </c>
      <c r="H228" s="222"/>
      <c r="I228" s="242"/>
      <c r="J228" s="809" t="str">
        <f>IF(OR(H228="_keine",H228=""),"",VLOOKUP(H228,'Tab org. Kompost_N-expert'!B:H,3,FALSE))</f>
        <v/>
      </c>
      <c r="K228" s="465" t="str">
        <f t="shared" si="32"/>
        <v/>
      </c>
      <c r="L228" s="222"/>
      <c r="M228" s="242"/>
      <c r="N228" s="913" t="str">
        <f>IF(OR(L228="_keine",L228=""),"",VLOOKUP(L228,'Tab org. Kompost_N-expert'!B:H,3,FALSE))</f>
        <v/>
      </c>
      <c r="O228" s="465" t="str">
        <f t="shared" si="33"/>
        <v/>
      </c>
      <c r="P228" s="222"/>
      <c r="Q228" s="242"/>
      <c r="R228" s="913" t="str">
        <f>IF(OR(P228="_keine",P228=""),"",VLOOKUP(P228,'Tab org. Kompost_N-expert'!B:H,3,FALSE))</f>
        <v/>
      </c>
      <c r="S228" s="465" t="str">
        <f t="shared" si="34"/>
        <v/>
      </c>
      <c r="T228" s="223"/>
      <c r="U228" s="242"/>
      <c r="V228" s="913" t="str">
        <f>IF(OR(T228="_keine",T228=""),"",VLOOKUP(T228,'Tab org. D_N-expert'!$B:$H,3,FALSE))</f>
        <v/>
      </c>
      <c r="W228" s="465" t="str">
        <f t="shared" si="35"/>
        <v/>
      </c>
      <c r="X228" s="223"/>
      <c r="Y228" s="242"/>
      <c r="Z228" s="913" t="str">
        <f>IF(OR(X228="_keine",X228=""),"",VLOOKUP(X228,'Tab org. D_N-expert'!$B:$H,3,FALSE))</f>
        <v/>
      </c>
      <c r="AA228" s="465" t="str">
        <f t="shared" si="36"/>
        <v/>
      </c>
      <c r="AB228" s="223"/>
      <c r="AC228" s="242"/>
      <c r="AD228" s="913" t="str">
        <f>IF(OR(AB228="_keine",AB228=""),"",VLOOKUP(AB228,'Tab org. D_N-expert'!$B:$H,3,FALSE))</f>
        <v/>
      </c>
      <c r="AE228" s="466" t="str">
        <f t="shared" si="37"/>
        <v/>
      </c>
      <c r="AF228" s="223"/>
      <c r="AG228" s="242"/>
      <c r="AH228" s="913" t="str">
        <f>IF(OR(AF228="_keine",AF228=""),"",VLOOKUP(AF228,'Tab org. D_N-expert'!$B:$H,3,FALSE))</f>
        <v/>
      </c>
      <c r="AI228" s="465" t="str">
        <f t="shared" si="38"/>
        <v/>
      </c>
      <c r="AJ228" s="247" t="str">
        <f t="shared" si="39"/>
        <v/>
      </c>
    </row>
    <row r="229" spans="1:36" s="145" customFormat="1" ht="15.75">
      <c r="A229" s="529" t="str">
        <f>IF('N-DBE'!A229="","",'N-DBE'!A229)</f>
        <v/>
      </c>
      <c r="B229" s="284" t="str">
        <f>IF('N-DBE'!B229="","",'N-DBE'!B229)</f>
        <v/>
      </c>
      <c r="C229" s="907" t="str">
        <f>IF('N-DBE'!C229="","",'N-DBE'!C229)</f>
        <v/>
      </c>
      <c r="D229" s="907" t="str">
        <f>IF('N-DBE'!D229="","",'N-DBE'!D229)</f>
        <v/>
      </c>
      <c r="E229" s="907" t="str">
        <f>IF('N-DBE'!E229="","",'N-DBE'!E229)</f>
        <v/>
      </c>
      <c r="F229" s="284" t="str">
        <f>IF('N-DBE'!F229="","",'N-DBE'!F229)</f>
        <v/>
      </c>
      <c r="G229" s="284" t="str">
        <f>IF('N-DBE'!G229="","",'N-DBE'!G229)</f>
        <v/>
      </c>
      <c r="H229" s="222"/>
      <c r="I229" s="242"/>
      <c r="J229" s="809" t="str">
        <f>IF(OR(H229="_keine",H229=""),"",VLOOKUP(H229,'Tab org. Kompost_N-expert'!B:H,3,FALSE))</f>
        <v/>
      </c>
      <c r="K229" s="465" t="str">
        <f t="shared" si="32"/>
        <v/>
      </c>
      <c r="L229" s="222"/>
      <c r="M229" s="242"/>
      <c r="N229" s="913" t="str">
        <f>IF(OR(L229="_keine",L229=""),"",VLOOKUP(L229,'Tab org. Kompost_N-expert'!B:H,3,FALSE))</f>
        <v/>
      </c>
      <c r="O229" s="465" t="str">
        <f t="shared" si="33"/>
        <v/>
      </c>
      <c r="P229" s="222"/>
      <c r="Q229" s="242"/>
      <c r="R229" s="913" t="str">
        <f>IF(OR(P229="_keine",P229=""),"",VLOOKUP(P229,'Tab org. Kompost_N-expert'!B:H,3,FALSE))</f>
        <v/>
      </c>
      <c r="S229" s="465" t="str">
        <f t="shared" si="34"/>
        <v/>
      </c>
      <c r="T229" s="223"/>
      <c r="U229" s="242"/>
      <c r="V229" s="913" t="str">
        <f>IF(OR(T229="_keine",T229=""),"",VLOOKUP(T229,'Tab org. D_N-expert'!$B:$H,3,FALSE))</f>
        <v/>
      </c>
      <c r="W229" s="465" t="str">
        <f t="shared" si="35"/>
        <v/>
      </c>
      <c r="X229" s="223"/>
      <c r="Y229" s="242"/>
      <c r="Z229" s="913" t="str">
        <f>IF(OR(X229="_keine",X229=""),"",VLOOKUP(X229,'Tab org. D_N-expert'!$B:$H,3,FALSE))</f>
        <v/>
      </c>
      <c r="AA229" s="465" t="str">
        <f t="shared" si="36"/>
        <v/>
      </c>
      <c r="AB229" s="223"/>
      <c r="AC229" s="242"/>
      <c r="AD229" s="913" t="str">
        <f>IF(OR(AB229="_keine",AB229=""),"",VLOOKUP(AB229,'Tab org. D_N-expert'!$B:$H,3,FALSE))</f>
        <v/>
      </c>
      <c r="AE229" s="466" t="str">
        <f t="shared" si="37"/>
        <v/>
      </c>
      <c r="AF229" s="223"/>
      <c r="AG229" s="242"/>
      <c r="AH229" s="913" t="str">
        <f>IF(OR(AF229="_keine",AF229=""),"",VLOOKUP(AF229,'Tab org. D_N-expert'!$B:$H,3,FALSE))</f>
        <v/>
      </c>
      <c r="AI229" s="465" t="str">
        <f t="shared" si="38"/>
        <v/>
      </c>
      <c r="AJ229" s="247" t="str">
        <f t="shared" si="39"/>
        <v/>
      </c>
    </row>
    <row r="230" spans="1:36" s="145" customFormat="1" ht="15.75">
      <c r="A230" s="529" t="str">
        <f>IF('N-DBE'!A230="","",'N-DBE'!A230)</f>
        <v/>
      </c>
      <c r="B230" s="284" t="str">
        <f>IF('N-DBE'!B230="","",'N-DBE'!B230)</f>
        <v/>
      </c>
      <c r="C230" s="907" t="str">
        <f>IF('N-DBE'!C230="","",'N-DBE'!C230)</f>
        <v/>
      </c>
      <c r="D230" s="907" t="str">
        <f>IF('N-DBE'!D230="","",'N-DBE'!D230)</f>
        <v/>
      </c>
      <c r="E230" s="907" t="str">
        <f>IF('N-DBE'!E230="","",'N-DBE'!E230)</f>
        <v/>
      </c>
      <c r="F230" s="284" t="str">
        <f>IF('N-DBE'!F230="","",'N-DBE'!F230)</f>
        <v/>
      </c>
      <c r="G230" s="284" t="str">
        <f>IF('N-DBE'!G230="","",'N-DBE'!G230)</f>
        <v/>
      </c>
      <c r="H230" s="222"/>
      <c r="I230" s="242"/>
      <c r="J230" s="809" t="str">
        <f>IF(OR(H230="_keine",H230=""),"",VLOOKUP(H230,'Tab org. Kompost_N-expert'!B:H,3,FALSE))</f>
        <v/>
      </c>
      <c r="K230" s="465" t="str">
        <f t="shared" si="32"/>
        <v/>
      </c>
      <c r="L230" s="222"/>
      <c r="M230" s="242"/>
      <c r="N230" s="913" t="str">
        <f>IF(OR(L230="_keine",L230=""),"",VLOOKUP(L230,'Tab org. Kompost_N-expert'!B:H,3,FALSE))</f>
        <v/>
      </c>
      <c r="O230" s="465" t="str">
        <f t="shared" si="33"/>
        <v/>
      </c>
      <c r="P230" s="222"/>
      <c r="Q230" s="242"/>
      <c r="R230" s="913" t="str">
        <f>IF(OR(P230="_keine",P230=""),"",VLOOKUP(P230,'Tab org. Kompost_N-expert'!B:H,3,FALSE))</f>
        <v/>
      </c>
      <c r="S230" s="465" t="str">
        <f t="shared" si="34"/>
        <v/>
      </c>
      <c r="T230" s="223"/>
      <c r="U230" s="242"/>
      <c r="V230" s="913" t="str">
        <f>IF(OR(T230="_keine",T230=""),"",VLOOKUP(T230,'Tab org. D_N-expert'!$B:$H,3,FALSE))</f>
        <v/>
      </c>
      <c r="W230" s="465" t="str">
        <f t="shared" si="35"/>
        <v/>
      </c>
      <c r="X230" s="223"/>
      <c r="Y230" s="242"/>
      <c r="Z230" s="913" t="str">
        <f>IF(OR(X230="_keine",X230=""),"",VLOOKUP(X230,'Tab org. D_N-expert'!$B:$H,3,FALSE))</f>
        <v/>
      </c>
      <c r="AA230" s="465" t="str">
        <f t="shared" si="36"/>
        <v/>
      </c>
      <c r="AB230" s="223"/>
      <c r="AC230" s="242"/>
      <c r="AD230" s="913" t="str">
        <f>IF(OR(AB230="_keine",AB230=""),"",VLOOKUP(AB230,'Tab org. D_N-expert'!$B:$H,3,FALSE))</f>
        <v/>
      </c>
      <c r="AE230" s="466" t="str">
        <f t="shared" si="37"/>
        <v/>
      </c>
      <c r="AF230" s="223"/>
      <c r="AG230" s="242"/>
      <c r="AH230" s="913" t="str">
        <f>IF(OR(AF230="_keine",AF230=""),"",VLOOKUP(AF230,'Tab org. D_N-expert'!$B:$H,3,FALSE))</f>
        <v/>
      </c>
      <c r="AI230" s="465" t="str">
        <f t="shared" si="38"/>
        <v/>
      </c>
      <c r="AJ230" s="247" t="str">
        <f t="shared" si="39"/>
        <v/>
      </c>
    </row>
    <row r="231" spans="1:36" s="145" customFormat="1" ht="15.75">
      <c r="A231" s="529" t="str">
        <f>IF('N-DBE'!A231="","",'N-DBE'!A231)</f>
        <v/>
      </c>
      <c r="B231" s="284" t="str">
        <f>IF('N-DBE'!B231="","",'N-DBE'!B231)</f>
        <v/>
      </c>
      <c r="C231" s="907" t="str">
        <f>IF('N-DBE'!C231="","",'N-DBE'!C231)</f>
        <v/>
      </c>
      <c r="D231" s="907" t="str">
        <f>IF('N-DBE'!D231="","",'N-DBE'!D231)</f>
        <v/>
      </c>
      <c r="E231" s="907" t="str">
        <f>IF('N-DBE'!E231="","",'N-DBE'!E231)</f>
        <v/>
      </c>
      <c r="F231" s="284" t="str">
        <f>IF('N-DBE'!F231="","",'N-DBE'!F231)</f>
        <v/>
      </c>
      <c r="G231" s="284" t="str">
        <f>IF('N-DBE'!G231="","",'N-DBE'!G231)</f>
        <v/>
      </c>
      <c r="H231" s="222"/>
      <c r="I231" s="242"/>
      <c r="J231" s="809" t="str">
        <f>IF(OR(H231="_keine",H231=""),"",VLOOKUP(H231,'Tab org. Kompost_N-expert'!B:H,3,FALSE))</f>
        <v/>
      </c>
      <c r="K231" s="465" t="str">
        <f t="shared" si="32"/>
        <v/>
      </c>
      <c r="L231" s="222"/>
      <c r="M231" s="242"/>
      <c r="N231" s="913" t="str">
        <f>IF(OR(L231="_keine",L231=""),"",VLOOKUP(L231,'Tab org. Kompost_N-expert'!B:H,3,FALSE))</f>
        <v/>
      </c>
      <c r="O231" s="465" t="str">
        <f t="shared" si="33"/>
        <v/>
      </c>
      <c r="P231" s="222"/>
      <c r="Q231" s="242"/>
      <c r="R231" s="913" t="str">
        <f>IF(OR(P231="_keine",P231=""),"",VLOOKUP(P231,'Tab org. Kompost_N-expert'!B:H,3,FALSE))</f>
        <v/>
      </c>
      <c r="S231" s="465" t="str">
        <f t="shared" si="34"/>
        <v/>
      </c>
      <c r="T231" s="223"/>
      <c r="U231" s="242"/>
      <c r="V231" s="913" t="str">
        <f>IF(OR(T231="_keine",T231=""),"",VLOOKUP(T231,'Tab org. D_N-expert'!$B:$H,3,FALSE))</f>
        <v/>
      </c>
      <c r="W231" s="465" t="str">
        <f t="shared" si="35"/>
        <v/>
      </c>
      <c r="X231" s="223"/>
      <c r="Y231" s="242"/>
      <c r="Z231" s="913" t="str">
        <f>IF(OR(X231="_keine",X231=""),"",VLOOKUP(X231,'Tab org. D_N-expert'!$B:$H,3,FALSE))</f>
        <v/>
      </c>
      <c r="AA231" s="465" t="str">
        <f t="shared" si="36"/>
        <v/>
      </c>
      <c r="AB231" s="223"/>
      <c r="AC231" s="242"/>
      <c r="AD231" s="913" t="str">
        <f>IF(OR(AB231="_keine",AB231=""),"",VLOOKUP(AB231,'Tab org. D_N-expert'!$B:$H,3,FALSE))</f>
        <v/>
      </c>
      <c r="AE231" s="466" t="str">
        <f t="shared" si="37"/>
        <v/>
      </c>
      <c r="AF231" s="223"/>
      <c r="AG231" s="242"/>
      <c r="AH231" s="913" t="str">
        <f>IF(OR(AF231="_keine",AF231=""),"",VLOOKUP(AF231,'Tab org. D_N-expert'!$B:$H,3,FALSE))</f>
        <v/>
      </c>
      <c r="AI231" s="465" t="str">
        <f t="shared" si="38"/>
        <v/>
      </c>
      <c r="AJ231" s="247" t="str">
        <f t="shared" si="39"/>
        <v/>
      </c>
    </row>
    <row r="232" spans="1:36" s="145" customFormat="1" ht="15.75">
      <c r="A232" s="529" t="str">
        <f>IF('N-DBE'!A232="","",'N-DBE'!A232)</f>
        <v/>
      </c>
      <c r="B232" s="284" t="str">
        <f>IF('N-DBE'!B232="","",'N-DBE'!B232)</f>
        <v/>
      </c>
      <c r="C232" s="907" t="str">
        <f>IF('N-DBE'!C232="","",'N-DBE'!C232)</f>
        <v/>
      </c>
      <c r="D232" s="907" t="str">
        <f>IF('N-DBE'!D232="","",'N-DBE'!D232)</f>
        <v/>
      </c>
      <c r="E232" s="907" t="str">
        <f>IF('N-DBE'!E232="","",'N-DBE'!E232)</f>
        <v/>
      </c>
      <c r="F232" s="284" t="str">
        <f>IF('N-DBE'!F232="","",'N-DBE'!F232)</f>
        <v/>
      </c>
      <c r="G232" s="284" t="str">
        <f>IF('N-DBE'!G232="","",'N-DBE'!G232)</f>
        <v/>
      </c>
      <c r="H232" s="222"/>
      <c r="I232" s="242"/>
      <c r="J232" s="809" t="str">
        <f>IF(OR(H232="_keine",H232=""),"",VLOOKUP(H232,'Tab org. Kompost_N-expert'!B:H,3,FALSE))</f>
        <v/>
      </c>
      <c r="K232" s="465" t="str">
        <f t="shared" si="32"/>
        <v/>
      </c>
      <c r="L232" s="222"/>
      <c r="M232" s="242"/>
      <c r="N232" s="913" t="str">
        <f>IF(OR(L232="_keine",L232=""),"",VLOOKUP(L232,'Tab org. Kompost_N-expert'!B:H,3,FALSE))</f>
        <v/>
      </c>
      <c r="O232" s="465" t="str">
        <f t="shared" si="33"/>
        <v/>
      </c>
      <c r="P232" s="222"/>
      <c r="Q232" s="242"/>
      <c r="R232" s="913" t="str">
        <f>IF(OR(P232="_keine",P232=""),"",VLOOKUP(P232,'Tab org. Kompost_N-expert'!B:H,3,FALSE))</f>
        <v/>
      </c>
      <c r="S232" s="465" t="str">
        <f t="shared" si="34"/>
        <v/>
      </c>
      <c r="T232" s="223"/>
      <c r="U232" s="242"/>
      <c r="V232" s="913" t="str">
        <f>IF(OR(T232="_keine",T232=""),"",VLOOKUP(T232,'Tab org. D_N-expert'!$B:$H,3,FALSE))</f>
        <v/>
      </c>
      <c r="W232" s="465" t="str">
        <f t="shared" si="35"/>
        <v/>
      </c>
      <c r="X232" s="223"/>
      <c r="Y232" s="242"/>
      <c r="Z232" s="913" t="str">
        <f>IF(OR(X232="_keine",X232=""),"",VLOOKUP(X232,'Tab org. D_N-expert'!$B:$H,3,FALSE))</f>
        <v/>
      </c>
      <c r="AA232" s="465" t="str">
        <f t="shared" si="36"/>
        <v/>
      </c>
      <c r="AB232" s="223"/>
      <c r="AC232" s="242"/>
      <c r="AD232" s="913" t="str">
        <f>IF(OR(AB232="_keine",AB232=""),"",VLOOKUP(AB232,'Tab org. D_N-expert'!$B:$H,3,FALSE))</f>
        <v/>
      </c>
      <c r="AE232" s="466" t="str">
        <f t="shared" si="37"/>
        <v/>
      </c>
      <c r="AF232" s="223"/>
      <c r="AG232" s="242"/>
      <c r="AH232" s="913" t="str">
        <f>IF(OR(AF232="_keine",AF232=""),"",VLOOKUP(AF232,'Tab org. D_N-expert'!$B:$H,3,FALSE))</f>
        <v/>
      </c>
      <c r="AI232" s="465" t="str">
        <f t="shared" si="38"/>
        <v/>
      </c>
      <c r="AJ232" s="247" t="str">
        <f t="shared" si="39"/>
        <v/>
      </c>
    </row>
    <row r="233" spans="1:36" s="145" customFormat="1" ht="15.75">
      <c r="A233" s="529" t="str">
        <f>IF('N-DBE'!A233="","",'N-DBE'!A233)</f>
        <v/>
      </c>
      <c r="B233" s="284" t="str">
        <f>IF('N-DBE'!B233="","",'N-DBE'!B233)</f>
        <v/>
      </c>
      <c r="C233" s="907" t="str">
        <f>IF('N-DBE'!C233="","",'N-DBE'!C233)</f>
        <v/>
      </c>
      <c r="D233" s="907" t="str">
        <f>IF('N-DBE'!D233="","",'N-DBE'!D233)</f>
        <v/>
      </c>
      <c r="E233" s="907" t="str">
        <f>IF('N-DBE'!E233="","",'N-DBE'!E233)</f>
        <v/>
      </c>
      <c r="F233" s="284" t="str">
        <f>IF('N-DBE'!F233="","",'N-DBE'!F233)</f>
        <v/>
      </c>
      <c r="G233" s="284" t="str">
        <f>IF('N-DBE'!G233="","",'N-DBE'!G233)</f>
        <v/>
      </c>
      <c r="H233" s="222"/>
      <c r="I233" s="242"/>
      <c r="J233" s="809" t="str">
        <f>IF(OR(H233="_keine",H233=""),"",VLOOKUP(H233,'Tab org. Kompost_N-expert'!B:H,3,FALSE))</f>
        <v/>
      </c>
      <c r="K233" s="465" t="str">
        <f t="shared" si="32"/>
        <v/>
      </c>
      <c r="L233" s="222"/>
      <c r="M233" s="242"/>
      <c r="N233" s="913" t="str">
        <f>IF(OR(L233="_keine",L233=""),"",VLOOKUP(L233,'Tab org. Kompost_N-expert'!B:H,3,FALSE))</f>
        <v/>
      </c>
      <c r="O233" s="465" t="str">
        <f t="shared" si="33"/>
        <v/>
      </c>
      <c r="P233" s="222"/>
      <c r="Q233" s="242"/>
      <c r="R233" s="913" t="str">
        <f>IF(OR(P233="_keine",P233=""),"",VLOOKUP(P233,'Tab org. Kompost_N-expert'!B:H,3,FALSE))</f>
        <v/>
      </c>
      <c r="S233" s="465" t="str">
        <f t="shared" si="34"/>
        <v/>
      </c>
      <c r="T233" s="223"/>
      <c r="U233" s="242"/>
      <c r="V233" s="913" t="str">
        <f>IF(OR(T233="_keine",T233=""),"",VLOOKUP(T233,'Tab org. D_N-expert'!$B:$H,3,FALSE))</f>
        <v/>
      </c>
      <c r="W233" s="465" t="str">
        <f t="shared" si="35"/>
        <v/>
      </c>
      <c r="X233" s="223"/>
      <c r="Y233" s="242"/>
      <c r="Z233" s="913" t="str">
        <f>IF(OR(X233="_keine",X233=""),"",VLOOKUP(X233,'Tab org. D_N-expert'!$B:$H,3,FALSE))</f>
        <v/>
      </c>
      <c r="AA233" s="465" t="str">
        <f t="shared" si="36"/>
        <v/>
      </c>
      <c r="AB233" s="223"/>
      <c r="AC233" s="242"/>
      <c r="AD233" s="913" t="str">
        <f>IF(OR(AB233="_keine",AB233=""),"",VLOOKUP(AB233,'Tab org. D_N-expert'!$B:$H,3,FALSE))</f>
        <v/>
      </c>
      <c r="AE233" s="466" t="str">
        <f t="shared" si="37"/>
        <v/>
      </c>
      <c r="AF233" s="223"/>
      <c r="AG233" s="242"/>
      <c r="AH233" s="913" t="str">
        <f>IF(OR(AF233="_keine",AF233=""),"",VLOOKUP(AF233,'Tab org. D_N-expert'!$B:$H,3,FALSE))</f>
        <v/>
      </c>
      <c r="AI233" s="465" t="str">
        <f t="shared" si="38"/>
        <v/>
      </c>
      <c r="AJ233" s="247" t="str">
        <f t="shared" si="39"/>
        <v/>
      </c>
    </row>
    <row r="234" spans="1:36" s="145" customFormat="1" ht="15.75">
      <c r="A234" s="529" t="str">
        <f>IF('N-DBE'!A234="","",'N-DBE'!A234)</f>
        <v/>
      </c>
      <c r="B234" s="284" t="str">
        <f>IF('N-DBE'!B234="","",'N-DBE'!B234)</f>
        <v/>
      </c>
      <c r="C234" s="907" t="str">
        <f>IF('N-DBE'!C234="","",'N-DBE'!C234)</f>
        <v/>
      </c>
      <c r="D234" s="907" t="str">
        <f>IF('N-DBE'!D234="","",'N-DBE'!D234)</f>
        <v/>
      </c>
      <c r="E234" s="907" t="str">
        <f>IF('N-DBE'!E234="","",'N-DBE'!E234)</f>
        <v/>
      </c>
      <c r="F234" s="284" t="str">
        <f>IF('N-DBE'!F234="","",'N-DBE'!F234)</f>
        <v/>
      </c>
      <c r="G234" s="284" t="str">
        <f>IF('N-DBE'!G234="","",'N-DBE'!G234)</f>
        <v/>
      </c>
      <c r="H234" s="222"/>
      <c r="I234" s="242"/>
      <c r="J234" s="809" t="str">
        <f>IF(OR(H234="_keine",H234=""),"",VLOOKUP(H234,'Tab org. Kompost_N-expert'!B:H,3,FALSE))</f>
        <v/>
      </c>
      <c r="K234" s="465" t="str">
        <f t="shared" si="32"/>
        <v/>
      </c>
      <c r="L234" s="222"/>
      <c r="M234" s="242"/>
      <c r="N234" s="913" t="str">
        <f>IF(OR(L234="_keine",L234=""),"",VLOOKUP(L234,'Tab org. Kompost_N-expert'!B:H,3,FALSE))</f>
        <v/>
      </c>
      <c r="O234" s="465" t="str">
        <f t="shared" si="33"/>
        <v/>
      </c>
      <c r="P234" s="222"/>
      <c r="Q234" s="242"/>
      <c r="R234" s="913" t="str">
        <f>IF(OR(P234="_keine",P234=""),"",VLOOKUP(P234,'Tab org. Kompost_N-expert'!B:H,3,FALSE))</f>
        <v/>
      </c>
      <c r="S234" s="465" t="str">
        <f t="shared" si="34"/>
        <v/>
      </c>
      <c r="T234" s="223"/>
      <c r="U234" s="242"/>
      <c r="V234" s="913" t="str">
        <f>IF(OR(T234="_keine",T234=""),"",VLOOKUP(T234,'Tab org. D_N-expert'!$B:$H,3,FALSE))</f>
        <v/>
      </c>
      <c r="W234" s="465" t="str">
        <f t="shared" si="35"/>
        <v/>
      </c>
      <c r="X234" s="223"/>
      <c r="Y234" s="242"/>
      <c r="Z234" s="913" t="str">
        <f>IF(OR(X234="_keine",X234=""),"",VLOOKUP(X234,'Tab org. D_N-expert'!$B:$H,3,FALSE))</f>
        <v/>
      </c>
      <c r="AA234" s="465" t="str">
        <f t="shared" si="36"/>
        <v/>
      </c>
      <c r="AB234" s="223"/>
      <c r="AC234" s="242"/>
      <c r="AD234" s="913" t="str">
        <f>IF(OR(AB234="_keine",AB234=""),"",VLOOKUP(AB234,'Tab org. D_N-expert'!$B:$H,3,FALSE))</f>
        <v/>
      </c>
      <c r="AE234" s="466" t="str">
        <f t="shared" si="37"/>
        <v/>
      </c>
      <c r="AF234" s="223"/>
      <c r="AG234" s="242"/>
      <c r="AH234" s="913" t="str">
        <f>IF(OR(AF234="_keine",AF234=""),"",VLOOKUP(AF234,'Tab org. D_N-expert'!$B:$H,3,FALSE))</f>
        <v/>
      </c>
      <c r="AI234" s="465" t="str">
        <f t="shared" si="38"/>
        <v/>
      </c>
      <c r="AJ234" s="247" t="str">
        <f t="shared" si="39"/>
        <v/>
      </c>
    </row>
    <row r="235" spans="1:36" s="145" customFormat="1" ht="15.75">
      <c r="A235" s="529" t="str">
        <f>IF('N-DBE'!A235="","",'N-DBE'!A235)</f>
        <v/>
      </c>
      <c r="B235" s="284" t="str">
        <f>IF('N-DBE'!B235="","",'N-DBE'!B235)</f>
        <v/>
      </c>
      <c r="C235" s="907" t="str">
        <f>IF('N-DBE'!C235="","",'N-DBE'!C235)</f>
        <v/>
      </c>
      <c r="D235" s="907" t="str">
        <f>IF('N-DBE'!D235="","",'N-DBE'!D235)</f>
        <v/>
      </c>
      <c r="E235" s="907" t="str">
        <f>IF('N-DBE'!E235="","",'N-DBE'!E235)</f>
        <v/>
      </c>
      <c r="F235" s="284" t="str">
        <f>IF('N-DBE'!F235="","",'N-DBE'!F235)</f>
        <v/>
      </c>
      <c r="G235" s="284" t="str">
        <f>IF('N-DBE'!G235="","",'N-DBE'!G235)</f>
        <v/>
      </c>
      <c r="H235" s="222"/>
      <c r="I235" s="242"/>
      <c r="J235" s="809" t="str">
        <f>IF(OR(H235="_keine",H235=""),"",VLOOKUP(H235,'Tab org. Kompost_N-expert'!B:H,3,FALSE))</f>
        <v/>
      </c>
      <c r="K235" s="465" t="str">
        <f t="shared" si="32"/>
        <v/>
      </c>
      <c r="L235" s="222"/>
      <c r="M235" s="242"/>
      <c r="N235" s="913" t="str">
        <f>IF(OR(L235="_keine",L235=""),"",VLOOKUP(L235,'Tab org. Kompost_N-expert'!B:H,3,FALSE))</f>
        <v/>
      </c>
      <c r="O235" s="465" t="str">
        <f t="shared" si="33"/>
        <v/>
      </c>
      <c r="P235" s="222"/>
      <c r="Q235" s="242"/>
      <c r="R235" s="913" t="str">
        <f>IF(OR(P235="_keine",P235=""),"",VLOOKUP(P235,'Tab org. Kompost_N-expert'!B:H,3,FALSE))</f>
        <v/>
      </c>
      <c r="S235" s="465" t="str">
        <f t="shared" si="34"/>
        <v/>
      </c>
      <c r="T235" s="223"/>
      <c r="U235" s="242"/>
      <c r="V235" s="913" t="str">
        <f>IF(OR(T235="_keine",T235=""),"",VLOOKUP(T235,'Tab org. D_N-expert'!$B:$H,3,FALSE))</f>
        <v/>
      </c>
      <c r="W235" s="465" t="str">
        <f t="shared" si="35"/>
        <v/>
      </c>
      <c r="X235" s="223"/>
      <c r="Y235" s="242"/>
      <c r="Z235" s="913" t="str">
        <f>IF(OR(X235="_keine",X235=""),"",VLOOKUP(X235,'Tab org. D_N-expert'!$B:$H,3,FALSE))</f>
        <v/>
      </c>
      <c r="AA235" s="465" t="str">
        <f t="shared" si="36"/>
        <v/>
      </c>
      <c r="AB235" s="223"/>
      <c r="AC235" s="242"/>
      <c r="AD235" s="913" t="str">
        <f>IF(OR(AB235="_keine",AB235=""),"",VLOOKUP(AB235,'Tab org. D_N-expert'!$B:$H,3,FALSE))</f>
        <v/>
      </c>
      <c r="AE235" s="466" t="str">
        <f t="shared" si="37"/>
        <v/>
      </c>
      <c r="AF235" s="223"/>
      <c r="AG235" s="242"/>
      <c r="AH235" s="913" t="str">
        <f>IF(OR(AF235="_keine",AF235=""),"",VLOOKUP(AF235,'Tab org. D_N-expert'!$B:$H,3,FALSE))</f>
        <v/>
      </c>
      <c r="AI235" s="465" t="str">
        <f t="shared" si="38"/>
        <v/>
      </c>
      <c r="AJ235" s="247" t="str">
        <f t="shared" si="39"/>
        <v/>
      </c>
    </row>
    <row r="236" spans="1:36" s="145" customFormat="1" ht="15.75">
      <c r="A236" s="529" t="str">
        <f>IF('N-DBE'!A236="","",'N-DBE'!A236)</f>
        <v/>
      </c>
      <c r="B236" s="284" t="str">
        <f>IF('N-DBE'!B236="","",'N-DBE'!B236)</f>
        <v/>
      </c>
      <c r="C236" s="907" t="str">
        <f>IF('N-DBE'!C236="","",'N-DBE'!C236)</f>
        <v/>
      </c>
      <c r="D236" s="907" t="str">
        <f>IF('N-DBE'!D236="","",'N-DBE'!D236)</f>
        <v/>
      </c>
      <c r="E236" s="907" t="str">
        <f>IF('N-DBE'!E236="","",'N-DBE'!E236)</f>
        <v/>
      </c>
      <c r="F236" s="284" t="str">
        <f>IF('N-DBE'!F236="","",'N-DBE'!F236)</f>
        <v/>
      </c>
      <c r="G236" s="284" t="str">
        <f>IF('N-DBE'!G236="","",'N-DBE'!G236)</f>
        <v/>
      </c>
      <c r="H236" s="222"/>
      <c r="I236" s="242"/>
      <c r="J236" s="809" t="str">
        <f>IF(OR(H236="_keine",H236=""),"",VLOOKUP(H236,'Tab org. Kompost_N-expert'!B:H,3,FALSE))</f>
        <v/>
      </c>
      <c r="K236" s="465" t="str">
        <f t="shared" si="32"/>
        <v/>
      </c>
      <c r="L236" s="222"/>
      <c r="M236" s="242"/>
      <c r="N236" s="913" t="str">
        <f>IF(OR(L236="_keine",L236=""),"",VLOOKUP(L236,'Tab org. Kompost_N-expert'!B:H,3,FALSE))</f>
        <v/>
      </c>
      <c r="O236" s="465" t="str">
        <f t="shared" si="33"/>
        <v/>
      </c>
      <c r="P236" s="222"/>
      <c r="Q236" s="242"/>
      <c r="R236" s="913" t="str">
        <f>IF(OR(P236="_keine",P236=""),"",VLOOKUP(P236,'Tab org. Kompost_N-expert'!B:H,3,FALSE))</f>
        <v/>
      </c>
      <c r="S236" s="465" t="str">
        <f t="shared" si="34"/>
        <v/>
      </c>
      <c r="T236" s="223"/>
      <c r="U236" s="242"/>
      <c r="V236" s="913" t="str">
        <f>IF(OR(T236="_keine",T236=""),"",VLOOKUP(T236,'Tab org. D_N-expert'!$B:$H,3,FALSE))</f>
        <v/>
      </c>
      <c r="W236" s="465" t="str">
        <f t="shared" si="35"/>
        <v/>
      </c>
      <c r="X236" s="223"/>
      <c r="Y236" s="242"/>
      <c r="Z236" s="913" t="str">
        <f>IF(OR(X236="_keine",X236=""),"",VLOOKUP(X236,'Tab org. D_N-expert'!$B:$H,3,FALSE))</f>
        <v/>
      </c>
      <c r="AA236" s="465" t="str">
        <f t="shared" si="36"/>
        <v/>
      </c>
      <c r="AB236" s="223"/>
      <c r="AC236" s="242"/>
      <c r="AD236" s="913" t="str">
        <f>IF(OR(AB236="_keine",AB236=""),"",VLOOKUP(AB236,'Tab org. D_N-expert'!$B:$H,3,FALSE))</f>
        <v/>
      </c>
      <c r="AE236" s="466" t="str">
        <f t="shared" si="37"/>
        <v/>
      </c>
      <c r="AF236" s="223"/>
      <c r="AG236" s="242"/>
      <c r="AH236" s="913" t="str">
        <f>IF(OR(AF236="_keine",AF236=""),"",VLOOKUP(AF236,'Tab org. D_N-expert'!$B:$H,3,FALSE))</f>
        <v/>
      </c>
      <c r="AI236" s="465" t="str">
        <f t="shared" si="38"/>
        <v/>
      </c>
      <c r="AJ236" s="247" t="str">
        <f t="shared" si="39"/>
        <v/>
      </c>
    </row>
    <row r="237" spans="1:36" s="145" customFormat="1" ht="15.75">
      <c r="A237" s="529" t="str">
        <f>IF('N-DBE'!A237="","",'N-DBE'!A237)</f>
        <v/>
      </c>
      <c r="B237" s="284" t="str">
        <f>IF('N-DBE'!B237="","",'N-DBE'!B237)</f>
        <v/>
      </c>
      <c r="C237" s="907" t="str">
        <f>IF('N-DBE'!C237="","",'N-DBE'!C237)</f>
        <v/>
      </c>
      <c r="D237" s="907" t="str">
        <f>IF('N-DBE'!D237="","",'N-DBE'!D237)</f>
        <v/>
      </c>
      <c r="E237" s="907" t="str">
        <f>IF('N-DBE'!E237="","",'N-DBE'!E237)</f>
        <v/>
      </c>
      <c r="F237" s="284" t="str">
        <f>IF('N-DBE'!F237="","",'N-DBE'!F237)</f>
        <v/>
      </c>
      <c r="G237" s="284" t="str">
        <f>IF('N-DBE'!G237="","",'N-DBE'!G237)</f>
        <v/>
      </c>
      <c r="H237" s="222"/>
      <c r="I237" s="242"/>
      <c r="J237" s="809" t="str">
        <f>IF(OR(H237="_keine",H237=""),"",VLOOKUP(H237,'Tab org. Kompost_N-expert'!B:H,3,FALSE))</f>
        <v/>
      </c>
      <c r="K237" s="465" t="str">
        <f t="shared" si="32"/>
        <v/>
      </c>
      <c r="L237" s="222"/>
      <c r="M237" s="242"/>
      <c r="N237" s="913" t="str">
        <f>IF(OR(L237="_keine",L237=""),"",VLOOKUP(L237,'Tab org. Kompost_N-expert'!B:H,3,FALSE))</f>
        <v/>
      </c>
      <c r="O237" s="465" t="str">
        <f t="shared" si="33"/>
        <v/>
      </c>
      <c r="P237" s="222"/>
      <c r="Q237" s="242"/>
      <c r="R237" s="913" t="str">
        <f>IF(OR(P237="_keine",P237=""),"",VLOOKUP(P237,'Tab org. Kompost_N-expert'!B:H,3,FALSE))</f>
        <v/>
      </c>
      <c r="S237" s="465" t="str">
        <f t="shared" si="34"/>
        <v/>
      </c>
      <c r="T237" s="223"/>
      <c r="U237" s="242"/>
      <c r="V237" s="913" t="str">
        <f>IF(OR(T237="_keine",T237=""),"",VLOOKUP(T237,'Tab org. D_N-expert'!$B:$H,3,FALSE))</f>
        <v/>
      </c>
      <c r="W237" s="465" t="str">
        <f t="shared" si="35"/>
        <v/>
      </c>
      <c r="X237" s="223"/>
      <c r="Y237" s="242"/>
      <c r="Z237" s="913" t="str">
        <f>IF(OR(X237="_keine",X237=""),"",VLOOKUP(X237,'Tab org. D_N-expert'!$B:$H,3,FALSE))</f>
        <v/>
      </c>
      <c r="AA237" s="465" t="str">
        <f t="shared" si="36"/>
        <v/>
      </c>
      <c r="AB237" s="223"/>
      <c r="AC237" s="242"/>
      <c r="AD237" s="913" t="str">
        <f>IF(OR(AB237="_keine",AB237=""),"",VLOOKUP(AB237,'Tab org. D_N-expert'!$B:$H,3,FALSE))</f>
        <v/>
      </c>
      <c r="AE237" s="466" t="str">
        <f t="shared" si="37"/>
        <v/>
      </c>
      <c r="AF237" s="223"/>
      <c r="AG237" s="242"/>
      <c r="AH237" s="913" t="str">
        <f>IF(OR(AF237="_keine",AF237=""),"",VLOOKUP(AF237,'Tab org. D_N-expert'!$B:$H,3,FALSE))</f>
        <v/>
      </c>
      <c r="AI237" s="465" t="str">
        <f t="shared" si="38"/>
        <v/>
      </c>
      <c r="AJ237" s="247" t="str">
        <f t="shared" si="39"/>
        <v/>
      </c>
    </row>
    <row r="238" spans="1:36" s="145" customFormat="1" ht="15.75">
      <c r="A238" s="529" t="str">
        <f>IF('N-DBE'!A238="","",'N-DBE'!A238)</f>
        <v/>
      </c>
      <c r="B238" s="284" t="str">
        <f>IF('N-DBE'!B238="","",'N-DBE'!B238)</f>
        <v/>
      </c>
      <c r="C238" s="907" t="str">
        <f>IF('N-DBE'!C238="","",'N-DBE'!C238)</f>
        <v/>
      </c>
      <c r="D238" s="907" t="str">
        <f>IF('N-DBE'!D238="","",'N-DBE'!D238)</f>
        <v/>
      </c>
      <c r="E238" s="907" t="str">
        <f>IF('N-DBE'!E238="","",'N-DBE'!E238)</f>
        <v/>
      </c>
      <c r="F238" s="284" t="str">
        <f>IF('N-DBE'!F238="","",'N-DBE'!F238)</f>
        <v/>
      </c>
      <c r="G238" s="284" t="str">
        <f>IF('N-DBE'!G238="","",'N-DBE'!G238)</f>
        <v/>
      </c>
      <c r="H238" s="222"/>
      <c r="I238" s="242"/>
      <c r="J238" s="809" t="str">
        <f>IF(OR(H238="_keine",H238=""),"",VLOOKUP(H238,'Tab org. Kompost_N-expert'!B:H,3,FALSE))</f>
        <v/>
      </c>
      <c r="K238" s="465" t="str">
        <f t="shared" si="32"/>
        <v/>
      </c>
      <c r="L238" s="222"/>
      <c r="M238" s="242"/>
      <c r="N238" s="913" t="str">
        <f>IF(OR(L238="_keine",L238=""),"",VLOOKUP(L238,'Tab org. Kompost_N-expert'!B:H,3,FALSE))</f>
        <v/>
      </c>
      <c r="O238" s="465" t="str">
        <f t="shared" si="33"/>
        <v/>
      </c>
      <c r="P238" s="222"/>
      <c r="Q238" s="242"/>
      <c r="R238" s="913" t="str">
        <f>IF(OR(P238="_keine",P238=""),"",VLOOKUP(P238,'Tab org. Kompost_N-expert'!B:H,3,FALSE))</f>
        <v/>
      </c>
      <c r="S238" s="465" t="str">
        <f t="shared" si="34"/>
        <v/>
      </c>
      <c r="T238" s="223"/>
      <c r="U238" s="242"/>
      <c r="V238" s="913" t="str">
        <f>IF(OR(T238="_keine",T238=""),"",VLOOKUP(T238,'Tab org. D_N-expert'!$B:$H,3,FALSE))</f>
        <v/>
      </c>
      <c r="W238" s="465" t="str">
        <f t="shared" si="35"/>
        <v/>
      </c>
      <c r="X238" s="223"/>
      <c r="Y238" s="242"/>
      <c r="Z238" s="913" t="str">
        <f>IF(OR(X238="_keine",X238=""),"",VLOOKUP(X238,'Tab org. D_N-expert'!$B:$H,3,FALSE))</f>
        <v/>
      </c>
      <c r="AA238" s="465" t="str">
        <f t="shared" si="36"/>
        <v/>
      </c>
      <c r="AB238" s="223"/>
      <c r="AC238" s="242"/>
      <c r="AD238" s="913" t="str">
        <f>IF(OR(AB238="_keine",AB238=""),"",VLOOKUP(AB238,'Tab org. D_N-expert'!$B:$H,3,FALSE))</f>
        <v/>
      </c>
      <c r="AE238" s="466" t="str">
        <f t="shared" si="37"/>
        <v/>
      </c>
      <c r="AF238" s="223"/>
      <c r="AG238" s="242"/>
      <c r="AH238" s="913" t="str">
        <f>IF(OR(AF238="_keine",AF238=""),"",VLOOKUP(AF238,'Tab org. D_N-expert'!$B:$H,3,FALSE))</f>
        <v/>
      </c>
      <c r="AI238" s="465" t="str">
        <f t="shared" si="38"/>
        <v/>
      </c>
      <c r="AJ238" s="247" t="str">
        <f t="shared" si="39"/>
        <v/>
      </c>
    </row>
    <row r="239" spans="1:36" s="145" customFormat="1" ht="15.75">
      <c r="A239" s="529" t="str">
        <f>IF('N-DBE'!A239="","",'N-DBE'!A239)</f>
        <v/>
      </c>
      <c r="B239" s="284" t="str">
        <f>IF('N-DBE'!B239="","",'N-DBE'!B239)</f>
        <v/>
      </c>
      <c r="C239" s="907" t="str">
        <f>IF('N-DBE'!C239="","",'N-DBE'!C239)</f>
        <v/>
      </c>
      <c r="D239" s="907" t="str">
        <f>IF('N-DBE'!D239="","",'N-DBE'!D239)</f>
        <v/>
      </c>
      <c r="E239" s="907" t="str">
        <f>IF('N-DBE'!E239="","",'N-DBE'!E239)</f>
        <v/>
      </c>
      <c r="F239" s="284" t="str">
        <f>IF('N-DBE'!F239="","",'N-DBE'!F239)</f>
        <v/>
      </c>
      <c r="G239" s="284" t="str">
        <f>IF('N-DBE'!G239="","",'N-DBE'!G239)</f>
        <v/>
      </c>
      <c r="H239" s="222"/>
      <c r="I239" s="242"/>
      <c r="J239" s="809" t="str">
        <f>IF(OR(H239="_keine",H239=""),"",VLOOKUP(H239,'Tab org. Kompost_N-expert'!B:H,3,FALSE))</f>
        <v/>
      </c>
      <c r="K239" s="465" t="str">
        <f t="shared" si="32"/>
        <v/>
      </c>
      <c r="L239" s="222"/>
      <c r="M239" s="242"/>
      <c r="N239" s="913" t="str">
        <f>IF(OR(L239="_keine",L239=""),"",VLOOKUP(L239,'Tab org. Kompost_N-expert'!B:H,3,FALSE))</f>
        <v/>
      </c>
      <c r="O239" s="465" t="str">
        <f t="shared" si="33"/>
        <v/>
      </c>
      <c r="P239" s="222"/>
      <c r="Q239" s="242"/>
      <c r="R239" s="913" t="str">
        <f>IF(OR(P239="_keine",P239=""),"",VLOOKUP(P239,'Tab org. Kompost_N-expert'!B:H,3,FALSE))</f>
        <v/>
      </c>
      <c r="S239" s="465" t="str">
        <f t="shared" si="34"/>
        <v/>
      </c>
      <c r="T239" s="223"/>
      <c r="U239" s="242"/>
      <c r="V239" s="913" t="str">
        <f>IF(OR(T239="_keine",T239=""),"",VLOOKUP(T239,'Tab org. D_N-expert'!$B:$H,3,FALSE))</f>
        <v/>
      </c>
      <c r="W239" s="465" t="str">
        <f t="shared" si="35"/>
        <v/>
      </c>
      <c r="X239" s="223"/>
      <c r="Y239" s="242"/>
      <c r="Z239" s="913" t="str">
        <f>IF(OR(X239="_keine",X239=""),"",VLOOKUP(X239,'Tab org. D_N-expert'!$B:$H,3,FALSE))</f>
        <v/>
      </c>
      <c r="AA239" s="465" t="str">
        <f t="shared" si="36"/>
        <v/>
      </c>
      <c r="AB239" s="223"/>
      <c r="AC239" s="242"/>
      <c r="AD239" s="913" t="str">
        <f>IF(OR(AB239="_keine",AB239=""),"",VLOOKUP(AB239,'Tab org. D_N-expert'!$B:$H,3,FALSE))</f>
        <v/>
      </c>
      <c r="AE239" s="466" t="str">
        <f t="shared" si="37"/>
        <v/>
      </c>
      <c r="AF239" s="223"/>
      <c r="AG239" s="242"/>
      <c r="AH239" s="913" t="str">
        <f>IF(OR(AF239="_keine",AF239=""),"",VLOOKUP(AF239,'Tab org. D_N-expert'!$B:$H,3,FALSE))</f>
        <v/>
      </c>
      <c r="AI239" s="465" t="str">
        <f t="shared" si="38"/>
        <v/>
      </c>
      <c r="AJ239" s="247" t="str">
        <f t="shared" si="39"/>
        <v/>
      </c>
    </row>
    <row r="240" spans="1:36" s="145" customFormat="1" ht="15.75">
      <c r="A240" s="529" t="str">
        <f>IF('N-DBE'!A240="","",'N-DBE'!A240)</f>
        <v/>
      </c>
      <c r="B240" s="284" t="str">
        <f>IF('N-DBE'!B240="","",'N-DBE'!B240)</f>
        <v/>
      </c>
      <c r="C240" s="907" t="str">
        <f>IF('N-DBE'!C240="","",'N-DBE'!C240)</f>
        <v/>
      </c>
      <c r="D240" s="907" t="str">
        <f>IF('N-DBE'!D240="","",'N-DBE'!D240)</f>
        <v/>
      </c>
      <c r="E240" s="907" t="str">
        <f>IF('N-DBE'!E240="","",'N-DBE'!E240)</f>
        <v/>
      </c>
      <c r="F240" s="284" t="str">
        <f>IF('N-DBE'!F240="","",'N-DBE'!F240)</f>
        <v/>
      </c>
      <c r="G240" s="284" t="str">
        <f>IF('N-DBE'!G240="","",'N-DBE'!G240)</f>
        <v/>
      </c>
      <c r="H240" s="222"/>
      <c r="I240" s="242"/>
      <c r="J240" s="809" t="str">
        <f>IF(OR(H240="_keine",H240=""),"",VLOOKUP(H240,'Tab org. Kompost_N-expert'!B:H,3,FALSE))</f>
        <v/>
      </c>
      <c r="K240" s="465" t="str">
        <f t="shared" ref="K240:K303" si="40">IF(OR(H240="",H240="_keine"),"",(-I240*J240*4/100))</f>
        <v/>
      </c>
      <c r="L240" s="222"/>
      <c r="M240" s="242"/>
      <c r="N240" s="913" t="str">
        <f>IF(OR(L240="_keine",L240=""),"",VLOOKUP(L240,'Tab org. Kompost_N-expert'!B:H,3,FALSE))</f>
        <v/>
      </c>
      <c r="O240" s="465" t="str">
        <f t="shared" ref="O240:O303" si="41">IF(OR(L240="",L240="_keine"),"",(-M240*N240*3/100))</f>
        <v/>
      </c>
      <c r="P240" s="222"/>
      <c r="Q240" s="242"/>
      <c r="R240" s="913" t="str">
        <f>IF(OR(P240="_keine",P240=""),"",VLOOKUP(P240,'Tab org. Kompost_N-expert'!B:H,3,FALSE))</f>
        <v/>
      </c>
      <c r="S240" s="465" t="str">
        <f t="shared" ref="S240:S303" si="42">IF(OR(P240="",P240="_keine"),"",(-Q240*R240*3/100))</f>
        <v/>
      </c>
      <c r="T240" s="223"/>
      <c r="U240" s="242"/>
      <c r="V240" s="913" t="str">
        <f>IF(OR(T240="_keine",T240=""),"",VLOOKUP(T240,'Tab org. D_N-expert'!$B:$H,3,FALSE))</f>
        <v/>
      </c>
      <c r="W240" s="465" t="str">
        <f t="shared" ref="W240:W303" si="43">IF(OR(T240="",T240="_keine"),"",(-V240*U240*10/100))</f>
        <v/>
      </c>
      <c r="X240" s="223"/>
      <c r="Y240" s="242"/>
      <c r="Z240" s="913" t="str">
        <f>IF(OR(X240="_keine",X240=""),"",VLOOKUP(X240,'Tab org. D_N-expert'!$B:$H,3,FALSE))</f>
        <v/>
      </c>
      <c r="AA240" s="465" t="str">
        <f t="shared" ref="AA240:AA303" si="44">IF(OR(X240="",X240="_keine"),"",(-Z240*Y240*10/100))</f>
        <v/>
      </c>
      <c r="AB240" s="223"/>
      <c r="AC240" s="242"/>
      <c r="AD240" s="913" t="str">
        <f>IF(OR(AB240="_keine",AB240=""),"",VLOOKUP(AB240,'Tab org. D_N-expert'!$B:$H,3,FALSE))</f>
        <v/>
      </c>
      <c r="AE240" s="466" t="str">
        <f t="shared" ref="AE240:AE303" si="45">IF(OR(AB240="",AB240="_keine"),"",(-AD240*AC240*10/100))</f>
        <v/>
      </c>
      <c r="AF240" s="223"/>
      <c r="AG240" s="242"/>
      <c r="AH240" s="913" t="str">
        <f>IF(OR(AF240="_keine",AF240=""),"",VLOOKUP(AF240,'Tab org. D_N-expert'!$B:$H,3,FALSE))</f>
        <v/>
      </c>
      <c r="AI240" s="465" t="str">
        <f t="shared" ref="AI240:AI303" si="46">IF(OR(AF240="",AF240="_keine"),"",(-AH240*AG240*10/100))</f>
        <v/>
      </c>
      <c r="AJ240" s="247" t="str">
        <f t="shared" ref="AJ240:AJ303" si="47">IF(AND(K240="",O240="",S240="",W240="",AA240="",AE240="",AI240=""),"",SUM(K240,O240,S240,W240,AA240,AE240,AI240))</f>
        <v/>
      </c>
    </row>
    <row r="241" spans="1:36" s="145" customFormat="1" ht="15.75">
      <c r="A241" s="529" t="str">
        <f>IF('N-DBE'!A241="","",'N-DBE'!A241)</f>
        <v/>
      </c>
      <c r="B241" s="284" t="str">
        <f>IF('N-DBE'!B241="","",'N-DBE'!B241)</f>
        <v/>
      </c>
      <c r="C241" s="907" t="str">
        <f>IF('N-DBE'!C241="","",'N-DBE'!C241)</f>
        <v/>
      </c>
      <c r="D241" s="907" t="str">
        <f>IF('N-DBE'!D241="","",'N-DBE'!D241)</f>
        <v/>
      </c>
      <c r="E241" s="907" t="str">
        <f>IF('N-DBE'!E241="","",'N-DBE'!E241)</f>
        <v/>
      </c>
      <c r="F241" s="284" t="str">
        <f>IF('N-DBE'!F241="","",'N-DBE'!F241)</f>
        <v/>
      </c>
      <c r="G241" s="284" t="str">
        <f>IF('N-DBE'!G241="","",'N-DBE'!G241)</f>
        <v/>
      </c>
      <c r="H241" s="222"/>
      <c r="I241" s="242"/>
      <c r="J241" s="809" t="str">
        <f>IF(OR(H241="_keine",H241=""),"",VLOOKUP(H241,'Tab org. Kompost_N-expert'!B:H,3,FALSE))</f>
        <v/>
      </c>
      <c r="K241" s="465" t="str">
        <f t="shared" si="40"/>
        <v/>
      </c>
      <c r="L241" s="222"/>
      <c r="M241" s="242"/>
      <c r="N241" s="913" t="str">
        <f>IF(OR(L241="_keine",L241=""),"",VLOOKUP(L241,'Tab org. Kompost_N-expert'!B:H,3,FALSE))</f>
        <v/>
      </c>
      <c r="O241" s="465" t="str">
        <f t="shared" si="41"/>
        <v/>
      </c>
      <c r="P241" s="222"/>
      <c r="Q241" s="242"/>
      <c r="R241" s="913" t="str">
        <f>IF(OR(P241="_keine",P241=""),"",VLOOKUP(P241,'Tab org. Kompost_N-expert'!B:H,3,FALSE))</f>
        <v/>
      </c>
      <c r="S241" s="465" t="str">
        <f t="shared" si="42"/>
        <v/>
      </c>
      <c r="T241" s="223"/>
      <c r="U241" s="242"/>
      <c r="V241" s="913" t="str">
        <f>IF(OR(T241="_keine",T241=""),"",VLOOKUP(T241,'Tab org. D_N-expert'!$B:$H,3,FALSE))</f>
        <v/>
      </c>
      <c r="W241" s="465" t="str">
        <f t="shared" si="43"/>
        <v/>
      </c>
      <c r="X241" s="223"/>
      <c r="Y241" s="242"/>
      <c r="Z241" s="913" t="str">
        <f>IF(OR(X241="_keine",X241=""),"",VLOOKUP(X241,'Tab org. D_N-expert'!$B:$H,3,FALSE))</f>
        <v/>
      </c>
      <c r="AA241" s="465" t="str">
        <f t="shared" si="44"/>
        <v/>
      </c>
      <c r="AB241" s="223"/>
      <c r="AC241" s="242"/>
      <c r="AD241" s="913" t="str">
        <f>IF(OR(AB241="_keine",AB241=""),"",VLOOKUP(AB241,'Tab org. D_N-expert'!$B:$H,3,FALSE))</f>
        <v/>
      </c>
      <c r="AE241" s="466" t="str">
        <f t="shared" si="45"/>
        <v/>
      </c>
      <c r="AF241" s="223"/>
      <c r="AG241" s="242"/>
      <c r="AH241" s="913" t="str">
        <f>IF(OR(AF241="_keine",AF241=""),"",VLOOKUP(AF241,'Tab org. D_N-expert'!$B:$H,3,FALSE))</f>
        <v/>
      </c>
      <c r="AI241" s="465" t="str">
        <f t="shared" si="46"/>
        <v/>
      </c>
      <c r="AJ241" s="247" t="str">
        <f t="shared" si="47"/>
        <v/>
      </c>
    </row>
    <row r="242" spans="1:36" s="145" customFormat="1" ht="15.75">
      <c r="A242" s="529" t="str">
        <f>IF('N-DBE'!A242="","",'N-DBE'!A242)</f>
        <v/>
      </c>
      <c r="B242" s="284" t="str">
        <f>IF('N-DBE'!B242="","",'N-DBE'!B242)</f>
        <v/>
      </c>
      <c r="C242" s="907" t="str">
        <f>IF('N-DBE'!C242="","",'N-DBE'!C242)</f>
        <v/>
      </c>
      <c r="D242" s="907" t="str">
        <f>IF('N-DBE'!D242="","",'N-DBE'!D242)</f>
        <v/>
      </c>
      <c r="E242" s="907" t="str">
        <f>IF('N-DBE'!E242="","",'N-DBE'!E242)</f>
        <v/>
      </c>
      <c r="F242" s="284" t="str">
        <f>IF('N-DBE'!F242="","",'N-DBE'!F242)</f>
        <v/>
      </c>
      <c r="G242" s="284" t="str">
        <f>IF('N-DBE'!G242="","",'N-DBE'!G242)</f>
        <v/>
      </c>
      <c r="H242" s="222"/>
      <c r="I242" s="242"/>
      <c r="J242" s="809" t="str">
        <f>IF(OR(H242="_keine",H242=""),"",VLOOKUP(H242,'Tab org. Kompost_N-expert'!B:H,3,FALSE))</f>
        <v/>
      </c>
      <c r="K242" s="465" t="str">
        <f t="shared" si="40"/>
        <v/>
      </c>
      <c r="L242" s="222"/>
      <c r="M242" s="242"/>
      <c r="N242" s="913" t="str">
        <f>IF(OR(L242="_keine",L242=""),"",VLOOKUP(L242,'Tab org. Kompost_N-expert'!B:H,3,FALSE))</f>
        <v/>
      </c>
      <c r="O242" s="465" t="str">
        <f t="shared" si="41"/>
        <v/>
      </c>
      <c r="P242" s="222"/>
      <c r="Q242" s="242"/>
      <c r="R242" s="913" t="str">
        <f>IF(OR(P242="_keine",P242=""),"",VLOOKUP(P242,'Tab org. Kompost_N-expert'!B:H,3,FALSE))</f>
        <v/>
      </c>
      <c r="S242" s="465" t="str">
        <f t="shared" si="42"/>
        <v/>
      </c>
      <c r="T242" s="223"/>
      <c r="U242" s="242"/>
      <c r="V242" s="913" t="str">
        <f>IF(OR(T242="_keine",T242=""),"",VLOOKUP(T242,'Tab org. D_N-expert'!$B:$H,3,FALSE))</f>
        <v/>
      </c>
      <c r="W242" s="465" t="str">
        <f t="shared" si="43"/>
        <v/>
      </c>
      <c r="X242" s="223"/>
      <c r="Y242" s="242"/>
      <c r="Z242" s="913" t="str">
        <f>IF(OR(X242="_keine",X242=""),"",VLOOKUP(X242,'Tab org. D_N-expert'!$B:$H,3,FALSE))</f>
        <v/>
      </c>
      <c r="AA242" s="465" t="str">
        <f t="shared" si="44"/>
        <v/>
      </c>
      <c r="AB242" s="223"/>
      <c r="AC242" s="242"/>
      <c r="AD242" s="913" t="str">
        <f>IF(OR(AB242="_keine",AB242=""),"",VLOOKUP(AB242,'Tab org. D_N-expert'!$B:$H,3,FALSE))</f>
        <v/>
      </c>
      <c r="AE242" s="466" t="str">
        <f t="shared" si="45"/>
        <v/>
      </c>
      <c r="AF242" s="223"/>
      <c r="AG242" s="242"/>
      <c r="AH242" s="913" t="str">
        <f>IF(OR(AF242="_keine",AF242=""),"",VLOOKUP(AF242,'Tab org. D_N-expert'!$B:$H,3,FALSE))</f>
        <v/>
      </c>
      <c r="AI242" s="465" t="str">
        <f t="shared" si="46"/>
        <v/>
      </c>
      <c r="AJ242" s="247" t="str">
        <f t="shared" si="47"/>
        <v/>
      </c>
    </row>
    <row r="243" spans="1:36" s="145" customFormat="1" ht="15.75">
      <c r="A243" s="529" t="str">
        <f>IF('N-DBE'!A243="","",'N-DBE'!A243)</f>
        <v/>
      </c>
      <c r="B243" s="284" t="str">
        <f>IF('N-DBE'!B243="","",'N-DBE'!B243)</f>
        <v/>
      </c>
      <c r="C243" s="907" t="str">
        <f>IF('N-DBE'!C243="","",'N-DBE'!C243)</f>
        <v/>
      </c>
      <c r="D243" s="907" t="str">
        <f>IF('N-DBE'!D243="","",'N-DBE'!D243)</f>
        <v/>
      </c>
      <c r="E243" s="907" t="str">
        <f>IF('N-DBE'!E243="","",'N-DBE'!E243)</f>
        <v/>
      </c>
      <c r="F243" s="284" t="str">
        <f>IF('N-DBE'!F243="","",'N-DBE'!F243)</f>
        <v/>
      </c>
      <c r="G243" s="284" t="str">
        <f>IF('N-DBE'!G243="","",'N-DBE'!G243)</f>
        <v/>
      </c>
      <c r="H243" s="222"/>
      <c r="I243" s="242"/>
      <c r="J243" s="809" t="str">
        <f>IF(OR(H243="_keine",H243=""),"",VLOOKUP(H243,'Tab org. Kompost_N-expert'!B:H,3,FALSE))</f>
        <v/>
      </c>
      <c r="K243" s="465" t="str">
        <f t="shared" si="40"/>
        <v/>
      </c>
      <c r="L243" s="222"/>
      <c r="M243" s="242"/>
      <c r="N243" s="913" t="str">
        <f>IF(OR(L243="_keine",L243=""),"",VLOOKUP(L243,'Tab org. Kompost_N-expert'!B:H,3,FALSE))</f>
        <v/>
      </c>
      <c r="O243" s="465" t="str">
        <f t="shared" si="41"/>
        <v/>
      </c>
      <c r="P243" s="222"/>
      <c r="Q243" s="242"/>
      <c r="R243" s="913" t="str">
        <f>IF(OR(P243="_keine",P243=""),"",VLOOKUP(P243,'Tab org. Kompost_N-expert'!B:H,3,FALSE))</f>
        <v/>
      </c>
      <c r="S243" s="465" t="str">
        <f t="shared" si="42"/>
        <v/>
      </c>
      <c r="T243" s="223"/>
      <c r="U243" s="242"/>
      <c r="V243" s="913" t="str">
        <f>IF(OR(T243="_keine",T243=""),"",VLOOKUP(T243,'Tab org. D_N-expert'!$B:$H,3,FALSE))</f>
        <v/>
      </c>
      <c r="W243" s="465" t="str">
        <f t="shared" si="43"/>
        <v/>
      </c>
      <c r="X243" s="223"/>
      <c r="Y243" s="242"/>
      <c r="Z243" s="913" t="str">
        <f>IF(OR(X243="_keine",X243=""),"",VLOOKUP(X243,'Tab org. D_N-expert'!$B:$H,3,FALSE))</f>
        <v/>
      </c>
      <c r="AA243" s="465" t="str">
        <f t="shared" si="44"/>
        <v/>
      </c>
      <c r="AB243" s="223"/>
      <c r="AC243" s="242"/>
      <c r="AD243" s="913" t="str">
        <f>IF(OR(AB243="_keine",AB243=""),"",VLOOKUP(AB243,'Tab org. D_N-expert'!$B:$H,3,FALSE))</f>
        <v/>
      </c>
      <c r="AE243" s="466" t="str">
        <f t="shared" si="45"/>
        <v/>
      </c>
      <c r="AF243" s="223"/>
      <c r="AG243" s="242"/>
      <c r="AH243" s="913" t="str">
        <f>IF(OR(AF243="_keine",AF243=""),"",VLOOKUP(AF243,'Tab org. D_N-expert'!$B:$H,3,FALSE))</f>
        <v/>
      </c>
      <c r="AI243" s="465" t="str">
        <f t="shared" si="46"/>
        <v/>
      </c>
      <c r="AJ243" s="247" t="str">
        <f t="shared" si="47"/>
        <v/>
      </c>
    </row>
    <row r="244" spans="1:36" s="145" customFormat="1" ht="15.75">
      <c r="A244" s="529" t="str">
        <f>IF('N-DBE'!A244="","",'N-DBE'!A244)</f>
        <v/>
      </c>
      <c r="B244" s="284" t="str">
        <f>IF('N-DBE'!B244="","",'N-DBE'!B244)</f>
        <v/>
      </c>
      <c r="C244" s="907" t="str">
        <f>IF('N-DBE'!C244="","",'N-DBE'!C244)</f>
        <v/>
      </c>
      <c r="D244" s="907" t="str">
        <f>IF('N-DBE'!D244="","",'N-DBE'!D244)</f>
        <v/>
      </c>
      <c r="E244" s="907" t="str">
        <f>IF('N-DBE'!E244="","",'N-DBE'!E244)</f>
        <v/>
      </c>
      <c r="F244" s="284" t="str">
        <f>IF('N-DBE'!F244="","",'N-DBE'!F244)</f>
        <v/>
      </c>
      <c r="G244" s="284" t="str">
        <f>IF('N-DBE'!G244="","",'N-DBE'!G244)</f>
        <v/>
      </c>
      <c r="H244" s="222"/>
      <c r="I244" s="242"/>
      <c r="J244" s="809" t="str">
        <f>IF(OR(H244="_keine",H244=""),"",VLOOKUP(H244,'Tab org. Kompost_N-expert'!B:H,3,FALSE))</f>
        <v/>
      </c>
      <c r="K244" s="465" t="str">
        <f t="shared" si="40"/>
        <v/>
      </c>
      <c r="L244" s="222"/>
      <c r="M244" s="242"/>
      <c r="N244" s="913" t="str">
        <f>IF(OR(L244="_keine",L244=""),"",VLOOKUP(L244,'Tab org. Kompost_N-expert'!B:H,3,FALSE))</f>
        <v/>
      </c>
      <c r="O244" s="465" t="str">
        <f t="shared" si="41"/>
        <v/>
      </c>
      <c r="P244" s="222"/>
      <c r="Q244" s="242"/>
      <c r="R244" s="913" t="str">
        <f>IF(OR(P244="_keine",P244=""),"",VLOOKUP(P244,'Tab org. Kompost_N-expert'!B:H,3,FALSE))</f>
        <v/>
      </c>
      <c r="S244" s="465" t="str">
        <f t="shared" si="42"/>
        <v/>
      </c>
      <c r="T244" s="223"/>
      <c r="U244" s="242"/>
      <c r="V244" s="913" t="str">
        <f>IF(OR(T244="_keine",T244=""),"",VLOOKUP(T244,'Tab org. D_N-expert'!$B:$H,3,FALSE))</f>
        <v/>
      </c>
      <c r="W244" s="465" t="str">
        <f t="shared" si="43"/>
        <v/>
      </c>
      <c r="X244" s="223"/>
      <c r="Y244" s="242"/>
      <c r="Z244" s="913" t="str">
        <f>IF(OR(X244="_keine",X244=""),"",VLOOKUP(X244,'Tab org. D_N-expert'!$B:$H,3,FALSE))</f>
        <v/>
      </c>
      <c r="AA244" s="465" t="str">
        <f t="shared" si="44"/>
        <v/>
      </c>
      <c r="AB244" s="223"/>
      <c r="AC244" s="242"/>
      <c r="AD244" s="913" t="str">
        <f>IF(OR(AB244="_keine",AB244=""),"",VLOOKUP(AB244,'Tab org. D_N-expert'!$B:$H,3,FALSE))</f>
        <v/>
      </c>
      <c r="AE244" s="466" t="str">
        <f t="shared" si="45"/>
        <v/>
      </c>
      <c r="AF244" s="223"/>
      <c r="AG244" s="242"/>
      <c r="AH244" s="913" t="str">
        <f>IF(OR(AF244="_keine",AF244=""),"",VLOOKUP(AF244,'Tab org. D_N-expert'!$B:$H,3,FALSE))</f>
        <v/>
      </c>
      <c r="AI244" s="465" t="str">
        <f t="shared" si="46"/>
        <v/>
      </c>
      <c r="AJ244" s="247" t="str">
        <f t="shared" si="47"/>
        <v/>
      </c>
    </row>
    <row r="245" spans="1:36" s="145" customFormat="1" ht="15.75">
      <c r="A245" s="529" t="str">
        <f>IF('N-DBE'!A245="","",'N-DBE'!A245)</f>
        <v/>
      </c>
      <c r="B245" s="284" t="str">
        <f>IF('N-DBE'!B245="","",'N-DBE'!B245)</f>
        <v/>
      </c>
      <c r="C245" s="907" t="str">
        <f>IF('N-DBE'!C245="","",'N-DBE'!C245)</f>
        <v/>
      </c>
      <c r="D245" s="907" t="str">
        <f>IF('N-DBE'!D245="","",'N-DBE'!D245)</f>
        <v/>
      </c>
      <c r="E245" s="907" t="str">
        <f>IF('N-DBE'!E245="","",'N-DBE'!E245)</f>
        <v/>
      </c>
      <c r="F245" s="284" t="str">
        <f>IF('N-DBE'!F245="","",'N-DBE'!F245)</f>
        <v/>
      </c>
      <c r="G245" s="284" t="str">
        <f>IF('N-DBE'!G245="","",'N-DBE'!G245)</f>
        <v/>
      </c>
      <c r="H245" s="222"/>
      <c r="I245" s="242"/>
      <c r="J245" s="809" t="str">
        <f>IF(OR(H245="_keine",H245=""),"",VLOOKUP(H245,'Tab org. Kompost_N-expert'!B:H,3,FALSE))</f>
        <v/>
      </c>
      <c r="K245" s="465" t="str">
        <f t="shared" si="40"/>
        <v/>
      </c>
      <c r="L245" s="222"/>
      <c r="M245" s="242"/>
      <c r="N245" s="913" t="str">
        <f>IF(OR(L245="_keine",L245=""),"",VLOOKUP(L245,'Tab org. Kompost_N-expert'!B:H,3,FALSE))</f>
        <v/>
      </c>
      <c r="O245" s="465" t="str">
        <f t="shared" si="41"/>
        <v/>
      </c>
      <c r="P245" s="222"/>
      <c r="Q245" s="242"/>
      <c r="R245" s="913" t="str">
        <f>IF(OR(P245="_keine",P245=""),"",VLOOKUP(P245,'Tab org. Kompost_N-expert'!B:H,3,FALSE))</f>
        <v/>
      </c>
      <c r="S245" s="465" t="str">
        <f t="shared" si="42"/>
        <v/>
      </c>
      <c r="T245" s="223"/>
      <c r="U245" s="242"/>
      <c r="V245" s="913" t="str">
        <f>IF(OR(T245="_keine",T245=""),"",VLOOKUP(T245,'Tab org. D_N-expert'!$B:$H,3,FALSE))</f>
        <v/>
      </c>
      <c r="W245" s="465" t="str">
        <f t="shared" si="43"/>
        <v/>
      </c>
      <c r="X245" s="223"/>
      <c r="Y245" s="242"/>
      <c r="Z245" s="913" t="str">
        <f>IF(OR(X245="_keine",X245=""),"",VLOOKUP(X245,'Tab org. D_N-expert'!$B:$H,3,FALSE))</f>
        <v/>
      </c>
      <c r="AA245" s="465" t="str">
        <f t="shared" si="44"/>
        <v/>
      </c>
      <c r="AB245" s="223"/>
      <c r="AC245" s="242"/>
      <c r="AD245" s="913" t="str">
        <f>IF(OR(AB245="_keine",AB245=""),"",VLOOKUP(AB245,'Tab org. D_N-expert'!$B:$H,3,FALSE))</f>
        <v/>
      </c>
      <c r="AE245" s="466" t="str">
        <f t="shared" si="45"/>
        <v/>
      </c>
      <c r="AF245" s="223"/>
      <c r="AG245" s="242"/>
      <c r="AH245" s="913" t="str">
        <f>IF(OR(AF245="_keine",AF245=""),"",VLOOKUP(AF245,'Tab org. D_N-expert'!$B:$H,3,FALSE))</f>
        <v/>
      </c>
      <c r="AI245" s="465" t="str">
        <f t="shared" si="46"/>
        <v/>
      </c>
      <c r="AJ245" s="247" t="str">
        <f t="shared" si="47"/>
        <v/>
      </c>
    </row>
    <row r="246" spans="1:36" s="145" customFormat="1" ht="15.75">
      <c r="A246" s="529" t="str">
        <f>IF('N-DBE'!A246="","",'N-DBE'!A246)</f>
        <v/>
      </c>
      <c r="B246" s="284" t="str">
        <f>IF('N-DBE'!B246="","",'N-DBE'!B246)</f>
        <v/>
      </c>
      <c r="C246" s="907" t="str">
        <f>IF('N-DBE'!C246="","",'N-DBE'!C246)</f>
        <v/>
      </c>
      <c r="D246" s="907" t="str">
        <f>IF('N-DBE'!D246="","",'N-DBE'!D246)</f>
        <v/>
      </c>
      <c r="E246" s="907" t="str">
        <f>IF('N-DBE'!E246="","",'N-DBE'!E246)</f>
        <v/>
      </c>
      <c r="F246" s="284" t="str">
        <f>IF('N-DBE'!F246="","",'N-DBE'!F246)</f>
        <v/>
      </c>
      <c r="G246" s="284" t="str">
        <f>IF('N-DBE'!G246="","",'N-DBE'!G246)</f>
        <v/>
      </c>
      <c r="H246" s="222"/>
      <c r="I246" s="242"/>
      <c r="J246" s="809" t="str">
        <f>IF(OR(H246="_keine",H246=""),"",VLOOKUP(H246,'Tab org. Kompost_N-expert'!B:H,3,FALSE))</f>
        <v/>
      </c>
      <c r="K246" s="465" t="str">
        <f t="shared" si="40"/>
        <v/>
      </c>
      <c r="L246" s="222"/>
      <c r="M246" s="242"/>
      <c r="N246" s="913" t="str">
        <f>IF(OR(L246="_keine",L246=""),"",VLOOKUP(L246,'Tab org. Kompost_N-expert'!B:H,3,FALSE))</f>
        <v/>
      </c>
      <c r="O246" s="465" t="str">
        <f t="shared" si="41"/>
        <v/>
      </c>
      <c r="P246" s="222"/>
      <c r="Q246" s="242"/>
      <c r="R246" s="913" t="str">
        <f>IF(OR(P246="_keine",P246=""),"",VLOOKUP(P246,'Tab org. Kompost_N-expert'!B:H,3,FALSE))</f>
        <v/>
      </c>
      <c r="S246" s="465" t="str">
        <f t="shared" si="42"/>
        <v/>
      </c>
      <c r="T246" s="223"/>
      <c r="U246" s="242"/>
      <c r="V246" s="913" t="str">
        <f>IF(OR(T246="_keine",T246=""),"",VLOOKUP(T246,'Tab org. D_N-expert'!$B:$H,3,FALSE))</f>
        <v/>
      </c>
      <c r="W246" s="465" t="str">
        <f t="shared" si="43"/>
        <v/>
      </c>
      <c r="X246" s="223"/>
      <c r="Y246" s="242"/>
      <c r="Z246" s="913" t="str">
        <f>IF(OR(X246="_keine",X246=""),"",VLOOKUP(X246,'Tab org. D_N-expert'!$B:$H,3,FALSE))</f>
        <v/>
      </c>
      <c r="AA246" s="465" t="str">
        <f t="shared" si="44"/>
        <v/>
      </c>
      <c r="AB246" s="223"/>
      <c r="AC246" s="242"/>
      <c r="AD246" s="913" t="str">
        <f>IF(OR(AB246="_keine",AB246=""),"",VLOOKUP(AB246,'Tab org. D_N-expert'!$B:$H,3,FALSE))</f>
        <v/>
      </c>
      <c r="AE246" s="466" t="str">
        <f t="shared" si="45"/>
        <v/>
      </c>
      <c r="AF246" s="223"/>
      <c r="AG246" s="242"/>
      <c r="AH246" s="913" t="str">
        <f>IF(OR(AF246="_keine",AF246=""),"",VLOOKUP(AF246,'Tab org. D_N-expert'!$B:$H,3,FALSE))</f>
        <v/>
      </c>
      <c r="AI246" s="465" t="str">
        <f t="shared" si="46"/>
        <v/>
      </c>
      <c r="AJ246" s="247" t="str">
        <f t="shared" si="47"/>
        <v/>
      </c>
    </row>
    <row r="247" spans="1:36" s="145" customFormat="1" ht="15.75">
      <c r="A247" s="529" t="str">
        <f>IF('N-DBE'!A247="","",'N-DBE'!A247)</f>
        <v/>
      </c>
      <c r="B247" s="284" t="str">
        <f>IF('N-DBE'!B247="","",'N-DBE'!B247)</f>
        <v/>
      </c>
      <c r="C247" s="907" t="str">
        <f>IF('N-DBE'!C247="","",'N-DBE'!C247)</f>
        <v/>
      </c>
      <c r="D247" s="907" t="str">
        <f>IF('N-DBE'!D247="","",'N-DBE'!D247)</f>
        <v/>
      </c>
      <c r="E247" s="907" t="str">
        <f>IF('N-DBE'!E247="","",'N-DBE'!E247)</f>
        <v/>
      </c>
      <c r="F247" s="284" t="str">
        <f>IF('N-DBE'!F247="","",'N-DBE'!F247)</f>
        <v/>
      </c>
      <c r="G247" s="284" t="str">
        <f>IF('N-DBE'!G247="","",'N-DBE'!G247)</f>
        <v/>
      </c>
      <c r="H247" s="222"/>
      <c r="I247" s="242"/>
      <c r="J247" s="809" t="str">
        <f>IF(OR(H247="_keine",H247=""),"",VLOOKUP(H247,'Tab org. Kompost_N-expert'!B:H,3,FALSE))</f>
        <v/>
      </c>
      <c r="K247" s="465" t="str">
        <f t="shared" si="40"/>
        <v/>
      </c>
      <c r="L247" s="222"/>
      <c r="M247" s="242"/>
      <c r="N247" s="913" t="str">
        <f>IF(OR(L247="_keine",L247=""),"",VLOOKUP(L247,'Tab org. Kompost_N-expert'!B:H,3,FALSE))</f>
        <v/>
      </c>
      <c r="O247" s="465" t="str">
        <f t="shared" si="41"/>
        <v/>
      </c>
      <c r="P247" s="222"/>
      <c r="Q247" s="242"/>
      <c r="R247" s="913" t="str">
        <f>IF(OR(P247="_keine",P247=""),"",VLOOKUP(P247,'Tab org. Kompost_N-expert'!B:H,3,FALSE))</f>
        <v/>
      </c>
      <c r="S247" s="465" t="str">
        <f t="shared" si="42"/>
        <v/>
      </c>
      <c r="T247" s="223"/>
      <c r="U247" s="242"/>
      <c r="V247" s="913" t="str">
        <f>IF(OR(T247="_keine",T247=""),"",VLOOKUP(T247,'Tab org. D_N-expert'!$B:$H,3,FALSE))</f>
        <v/>
      </c>
      <c r="W247" s="465" t="str">
        <f t="shared" si="43"/>
        <v/>
      </c>
      <c r="X247" s="223"/>
      <c r="Y247" s="242"/>
      <c r="Z247" s="913" t="str">
        <f>IF(OR(X247="_keine",X247=""),"",VLOOKUP(X247,'Tab org. D_N-expert'!$B:$H,3,FALSE))</f>
        <v/>
      </c>
      <c r="AA247" s="465" t="str">
        <f t="shared" si="44"/>
        <v/>
      </c>
      <c r="AB247" s="223"/>
      <c r="AC247" s="242"/>
      <c r="AD247" s="913" t="str">
        <f>IF(OR(AB247="_keine",AB247=""),"",VLOOKUP(AB247,'Tab org. D_N-expert'!$B:$H,3,FALSE))</f>
        <v/>
      </c>
      <c r="AE247" s="466" t="str">
        <f t="shared" si="45"/>
        <v/>
      </c>
      <c r="AF247" s="223"/>
      <c r="AG247" s="242"/>
      <c r="AH247" s="913" t="str">
        <f>IF(OR(AF247="_keine",AF247=""),"",VLOOKUP(AF247,'Tab org. D_N-expert'!$B:$H,3,FALSE))</f>
        <v/>
      </c>
      <c r="AI247" s="465" t="str">
        <f t="shared" si="46"/>
        <v/>
      </c>
      <c r="AJ247" s="247" t="str">
        <f t="shared" si="47"/>
        <v/>
      </c>
    </row>
    <row r="248" spans="1:36" s="145" customFormat="1" ht="15.75">
      <c r="A248" s="529" t="str">
        <f>IF('N-DBE'!A248="","",'N-DBE'!A248)</f>
        <v/>
      </c>
      <c r="B248" s="284" t="str">
        <f>IF('N-DBE'!B248="","",'N-DBE'!B248)</f>
        <v/>
      </c>
      <c r="C248" s="907" t="str">
        <f>IF('N-DBE'!C248="","",'N-DBE'!C248)</f>
        <v/>
      </c>
      <c r="D248" s="907" t="str">
        <f>IF('N-DBE'!D248="","",'N-DBE'!D248)</f>
        <v/>
      </c>
      <c r="E248" s="907" t="str">
        <f>IF('N-DBE'!E248="","",'N-DBE'!E248)</f>
        <v/>
      </c>
      <c r="F248" s="284" t="str">
        <f>IF('N-DBE'!F248="","",'N-DBE'!F248)</f>
        <v/>
      </c>
      <c r="G248" s="284" t="str">
        <f>IF('N-DBE'!G248="","",'N-DBE'!G248)</f>
        <v/>
      </c>
      <c r="H248" s="222"/>
      <c r="I248" s="242"/>
      <c r="J248" s="809" t="str">
        <f>IF(OR(H248="_keine",H248=""),"",VLOOKUP(H248,'Tab org. Kompost_N-expert'!B:H,3,FALSE))</f>
        <v/>
      </c>
      <c r="K248" s="465" t="str">
        <f t="shared" si="40"/>
        <v/>
      </c>
      <c r="L248" s="222"/>
      <c r="M248" s="242"/>
      <c r="N248" s="913" t="str">
        <f>IF(OR(L248="_keine",L248=""),"",VLOOKUP(L248,'Tab org. Kompost_N-expert'!B:H,3,FALSE))</f>
        <v/>
      </c>
      <c r="O248" s="465" t="str">
        <f t="shared" si="41"/>
        <v/>
      </c>
      <c r="P248" s="222"/>
      <c r="Q248" s="242"/>
      <c r="R248" s="913" t="str">
        <f>IF(OR(P248="_keine",P248=""),"",VLOOKUP(P248,'Tab org. Kompost_N-expert'!B:H,3,FALSE))</f>
        <v/>
      </c>
      <c r="S248" s="465" t="str">
        <f t="shared" si="42"/>
        <v/>
      </c>
      <c r="T248" s="223"/>
      <c r="U248" s="242"/>
      <c r="V248" s="913" t="str">
        <f>IF(OR(T248="_keine",T248=""),"",VLOOKUP(T248,'Tab org. D_N-expert'!$B:$H,3,FALSE))</f>
        <v/>
      </c>
      <c r="W248" s="465" t="str">
        <f t="shared" si="43"/>
        <v/>
      </c>
      <c r="X248" s="223"/>
      <c r="Y248" s="242"/>
      <c r="Z248" s="913" t="str">
        <f>IF(OR(X248="_keine",X248=""),"",VLOOKUP(X248,'Tab org. D_N-expert'!$B:$H,3,FALSE))</f>
        <v/>
      </c>
      <c r="AA248" s="465" t="str">
        <f t="shared" si="44"/>
        <v/>
      </c>
      <c r="AB248" s="223"/>
      <c r="AC248" s="242"/>
      <c r="AD248" s="913" t="str">
        <f>IF(OR(AB248="_keine",AB248=""),"",VLOOKUP(AB248,'Tab org. D_N-expert'!$B:$H,3,FALSE))</f>
        <v/>
      </c>
      <c r="AE248" s="466" t="str">
        <f t="shared" si="45"/>
        <v/>
      </c>
      <c r="AF248" s="223"/>
      <c r="AG248" s="242"/>
      <c r="AH248" s="913" t="str">
        <f>IF(OR(AF248="_keine",AF248=""),"",VLOOKUP(AF248,'Tab org. D_N-expert'!$B:$H,3,FALSE))</f>
        <v/>
      </c>
      <c r="AI248" s="465" t="str">
        <f t="shared" si="46"/>
        <v/>
      </c>
      <c r="AJ248" s="247" t="str">
        <f t="shared" si="47"/>
        <v/>
      </c>
    </row>
    <row r="249" spans="1:36" s="145" customFormat="1" ht="15.75">
      <c r="A249" s="529" t="str">
        <f>IF('N-DBE'!A249="","",'N-DBE'!A249)</f>
        <v/>
      </c>
      <c r="B249" s="284" t="str">
        <f>IF('N-DBE'!B249="","",'N-DBE'!B249)</f>
        <v/>
      </c>
      <c r="C249" s="907" t="str">
        <f>IF('N-DBE'!C249="","",'N-DBE'!C249)</f>
        <v/>
      </c>
      <c r="D249" s="907" t="str">
        <f>IF('N-DBE'!D249="","",'N-DBE'!D249)</f>
        <v/>
      </c>
      <c r="E249" s="907" t="str">
        <f>IF('N-DBE'!E249="","",'N-DBE'!E249)</f>
        <v/>
      </c>
      <c r="F249" s="284" t="str">
        <f>IF('N-DBE'!F249="","",'N-DBE'!F249)</f>
        <v/>
      </c>
      <c r="G249" s="284" t="str">
        <f>IF('N-DBE'!G249="","",'N-DBE'!G249)</f>
        <v/>
      </c>
      <c r="H249" s="222"/>
      <c r="I249" s="242"/>
      <c r="J249" s="809" t="str">
        <f>IF(OR(H249="_keine",H249=""),"",VLOOKUP(H249,'Tab org. Kompost_N-expert'!B:H,3,FALSE))</f>
        <v/>
      </c>
      <c r="K249" s="465" t="str">
        <f t="shared" si="40"/>
        <v/>
      </c>
      <c r="L249" s="222"/>
      <c r="M249" s="242"/>
      <c r="N249" s="913" t="str">
        <f>IF(OR(L249="_keine",L249=""),"",VLOOKUP(L249,'Tab org. Kompost_N-expert'!B:H,3,FALSE))</f>
        <v/>
      </c>
      <c r="O249" s="465" t="str">
        <f t="shared" si="41"/>
        <v/>
      </c>
      <c r="P249" s="222"/>
      <c r="Q249" s="242"/>
      <c r="R249" s="913" t="str">
        <f>IF(OR(P249="_keine",P249=""),"",VLOOKUP(P249,'Tab org. Kompost_N-expert'!B:H,3,FALSE))</f>
        <v/>
      </c>
      <c r="S249" s="465" t="str">
        <f t="shared" si="42"/>
        <v/>
      </c>
      <c r="T249" s="223"/>
      <c r="U249" s="242"/>
      <c r="V249" s="913" t="str">
        <f>IF(OR(T249="_keine",T249=""),"",VLOOKUP(T249,'Tab org. D_N-expert'!$B:$H,3,FALSE))</f>
        <v/>
      </c>
      <c r="W249" s="465" t="str">
        <f t="shared" si="43"/>
        <v/>
      </c>
      <c r="X249" s="223"/>
      <c r="Y249" s="242"/>
      <c r="Z249" s="913" t="str">
        <f>IF(OR(X249="_keine",X249=""),"",VLOOKUP(X249,'Tab org. D_N-expert'!$B:$H,3,FALSE))</f>
        <v/>
      </c>
      <c r="AA249" s="465" t="str">
        <f t="shared" si="44"/>
        <v/>
      </c>
      <c r="AB249" s="223"/>
      <c r="AC249" s="242"/>
      <c r="AD249" s="913" t="str">
        <f>IF(OR(AB249="_keine",AB249=""),"",VLOOKUP(AB249,'Tab org. D_N-expert'!$B:$H,3,FALSE))</f>
        <v/>
      </c>
      <c r="AE249" s="466" t="str">
        <f t="shared" si="45"/>
        <v/>
      </c>
      <c r="AF249" s="223"/>
      <c r="AG249" s="242"/>
      <c r="AH249" s="913" t="str">
        <f>IF(OR(AF249="_keine",AF249=""),"",VLOOKUP(AF249,'Tab org. D_N-expert'!$B:$H,3,FALSE))</f>
        <v/>
      </c>
      <c r="AI249" s="465" t="str">
        <f t="shared" si="46"/>
        <v/>
      </c>
      <c r="AJ249" s="247" t="str">
        <f t="shared" si="47"/>
        <v/>
      </c>
    </row>
    <row r="250" spans="1:36" s="145" customFormat="1" ht="15.75">
      <c r="A250" s="529" t="str">
        <f>IF('N-DBE'!A250="","",'N-DBE'!A250)</f>
        <v/>
      </c>
      <c r="B250" s="284" t="str">
        <f>IF('N-DBE'!B250="","",'N-DBE'!B250)</f>
        <v/>
      </c>
      <c r="C250" s="907" t="str">
        <f>IF('N-DBE'!C250="","",'N-DBE'!C250)</f>
        <v/>
      </c>
      <c r="D250" s="907" t="str">
        <f>IF('N-DBE'!D250="","",'N-DBE'!D250)</f>
        <v/>
      </c>
      <c r="E250" s="907" t="str">
        <f>IF('N-DBE'!E250="","",'N-DBE'!E250)</f>
        <v/>
      </c>
      <c r="F250" s="284" t="str">
        <f>IF('N-DBE'!F250="","",'N-DBE'!F250)</f>
        <v/>
      </c>
      <c r="G250" s="284" t="str">
        <f>IF('N-DBE'!G250="","",'N-DBE'!G250)</f>
        <v/>
      </c>
      <c r="H250" s="222"/>
      <c r="I250" s="242"/>
      <c r="J250" s="809" t="str">
        <f>IF(OR(H250="_keine",H250=""),"",VLOOKUP(H250,'Tab org. Kompost_N-expert'!B:H,3,FALSE))</f>
        <v/>
      </c>
      <c r="K250" s="465" t="str">
        <f t="shared" si="40"/>
        <v/>
      </c>
      <c r="L250" s="222"/>
      <c r="M250" s="242"/>
      <c r="N250" s="913" t="str">
        <f>IF(OR(L250="_keine",L250=""),"",VLOOKUP(L250,'Tab org. Kompost_N-expert'!B:H,3,FALSE))</f>
        <v/>
      </c>
      <c r="O250" s="465" t="str">
        <f t="shared" si="41"/>
        <v/>
      </c>
      <c r="P250" s="222"/>
      <c r="Q250" s="242"/>
      <c r="R250" s="913" t="str">
        <f>IF(OR(P250="_keine",P250=""),"",VLOOKUP(P250,'Tab org. Kompost_N-expert'!B:H,3,FALSE))</f>
        <v/>
      </c>
      <c r="S250" s="465" t="str">
        <f t="shared" si="42"/>
        <v/>
      </c>
      <c r="T250" s="223"/>
      <c r="U250" s="242"/>
      <c r="V250" s="913" t="str">
        <f>IF(OR(T250="_keine",T250=""),"",VLOOKUP(T250,'Tab org. D_N-expert'!$B:$H,3,FALSE))</f>
        <v/>
      </c>
      <c r="W250" s="465" t="str">
        <f t="shared" si="43"/>
        <v/>
      </c>
      <c r="X250" s="223"/>
      <c r="Y250" s="242"/>
      <c r="Z250" s="913" t="str">
        <f>IF(OR(X250="_keine",X250=""),"",VLOOKUP(X250,'Tab org. D_N-expert'!$B:$H,3,FALSE))</f>
        <v/>
      </c>
      <c r="AA250" s="465" t="str">
        <f t="shared" si="44"/>
        <v/>
      </c>
      <c r="AB250" s="223"/>
      <c r="AC250" s="242"/>
      <c r="AD250" s="913" t="str">
        <f>IF(OR(AB250="_keine",AB250=""),"",VLOOKUP(AB250,'Tab org. D_N-expert'!$B:$H,3,FALSE))</f>
        <v/>
      </c>
      <c r="AE250" s="466" t="str">
        <f t="shared" si="45"/>
        <v/>
      </c>
      <c r="AF250" s="223"/>
      <c r="AG250" s="242"/>
      <c r="AH250" s="913" t="str">
        <f>IF(OR(AF250="_keine",AF250=""),"",VLOOKUP(AF250,'Tab org. D_N-expert'!$B:$H,3,FALSE))</f>
        <v/>
      </c>
      <c r="AI250" s="465" t="str">
        <f t="shared" si="46"/>
        <v/>
      </c>
      <c r="AJ250" s="247" t="str">
        <f t="shared" si="47"/>
        <v/>
      </c>
    </row>
    <row r="251" spans="1:36" s="145" customFormat="1" ht="15.75">
      <c r="A251" s="529" t="str">
        <f>IF('N-DBE'!A251="","",'N-DBE'!A251)</f>
        <v/>
      </c>
      <c r="B251" s="284" t="str">
        <f>IF('N-DBE'!B251="","",'N-DBE'!B251)</f>
        <v/>
      </c>
      <c r="C251" s="907" t="str">
        <f>IF('N-DBE'!C251="","",'N-DBE'!C251)</f>
        <v/>
      </c>
      <c r="D251" s="907" t="str">
        <f>IF('N-DBE'!D251="","",'N-DBE'!D251)</f>
        <v/>
      </c>
      <c r="E251" s="907" t="str">
        <f>IF('N-DBE'!E251="","",'N-DBE'!E251)</f>
        <v/>
      </c>
      <c r="F251" s="284" t="str">
        <f>IF('N-DBE'!F251="","",'N-DBE'!F251)</f>
        <v/>
      </c>
      <c r="G251" s="284" t="str">
        <f>IF('N-DBE'!G251="","",'N-DBE'!G251)</f>
        <v/>
      </c>
      <c r="H251" s="222"/>
      <c r="I251" s="242"/>
      <c r="J251" s="809" t="str">
        <f>IF(OR(H251="_keine",H251=""),"",VLOOKUP(H251,'Tab org. Kompost_N-expert'!B:H,3,FALSE))</f>
        <v/>
      </c>
      <c r="K251" s="465" t="str">
        <f t="shared" si="40"/>
        <v/>
      </c>
      <c r="L251" s="222"/>
      <c r="M251" s="242"/>
      <c r="N251" s="913" t="str">
        <f>IF(OR(L251="_keine",L251=""),"",VLOOKUP(L251,'Tab org. Kompost_N-expert'!B:H,3,FALSE))</f>
        <v/>
      </c>
      <c r="O251" s="465" t="str">
        <f t="shared" si="41"/>
        <v/>
      </c>
      <c r="P251" s="222"/>
      <c r="Q251" s="242"/>
      <c r="R251" s="913" t="str">
        <f>IF(OR(P251="_keine",P251=""),"",VLOOKUP(P251,'Tab org. Kompost_N-expert'!B:H,3,FALSE))</f>
        <v/>
      </c>
      <c r="S251" s="465" t="str">
        <f t="shared" si="42"/>
        <v/>
      </c>
      <c r="T251" s="223"/>
      <c r="U251" s="242"/>
      <c r="V251" s="913" t="str">
        <f>IF(OR(T251="_keine",T251=""),"",VLOOKUP(T251,'Tab org. D_N-expert'!$B:$H,3,FALSE))</f>
        <v/>
      </c>
      <c r="W251" s="465" t="str">
        <f t="shared" si="43"/>
        <v/>
      </c>
      <c r="X251" s="223"/>
      <c r="Y251" s="242"/>
      <c r="Z251" s="913" t="str">
        <f>IF(OR(X251="_keine",X251=""),"",VLOOKUP(X251,'Tab org. D_N-expert'!$B:$H,3,FALSE))</f>
        <v/>
      </c>
      <c r="AA251" s="465" t="str">
        <f t="shared" si="44"/>
        <v/>
      </c>
      <c r="AB251" s="223"/>
      <c r="AC251" s="242"/>
      <c r="AD251" s="913" t="str">
        <f>IF(OR(AB251="_keine",AB251=""),"",VLOOKUP(AB251,'Tab org. D_N-expert'!$B:$H,3,FALSE))</f>
        <v/>
      </c>
      <c r="AE251" s="466" t="str">
        <f t="shared" si="45"/>
        <v/>
      </c>
      <c r="AF251" s="223"/>
      <c r="AG251" s="242"/>
      <c r="AH251" s="913" t="str">
        <f>IF(OR(AF251="_keine",AF251=""),"",VLOOKUP(AF251,'Tab org. D_N-expert'!$B:$H,3,FALSE))</f>
        <v/>
      </c>
      <c r="AI251" s="465" t="str">
        <f t="shared" si="46"/>
        <v/>
      </c>
      <c r="AJ251" s="247" t="str">
        <f t="shared" si="47"/>
        <v/>
      </c>
    </row>
    <row r="252" spans="1:36" s="145" customFormat="1" ht="15.75">
      <c r="A252" s="529" t="str">
        <f>IF('N-DBE'!A252="","",'N-DBE'!A252)</f>
        <v/>
      </c>
      <c r="B252" s="284" t="str">
        <f>IF('N-DBE'!B252="","",'N-DBE'!B252)</f>
        <v/>
      </c>
      <c r="C252" s="907" t="str">
        <f>IF('N-DBE'!C252="","",'N-DBE'!C252)</f>
        <v/>
      </c>
      <c r="D252" s="907" t="str">
        <f>IF('N-DBE'!D252="","",'N-DBE'!D252)</f>
        <v/>
      </c>
      <c r="E252" s="907" t="str">
        <f>IF('N-DBE'!E252="","",'N-DBE'!E252)</f>
        <v/>
      </c>
      <c r="F252" s="284" t="str">
        <f>IF('N-DBE'!F252="","",'N-DBE'!F252)</f>
        <v/>
      </c>
      <c r="G252" s="284" t="str">
        <f>IF('N-DBE'!G252="","",'N-DBE'!G252)</f>
        <v/>
      </c>
      <c r="H252" s="222"/>
      <c r="I252" s="242"/>
      <c r="J252" s="809" t="str">
        <f>IF(OR(H252="_keine",H252=""),"",VLOOKUP(H252,'Tab org. Kompost_N-expert'!B:H,3,FALSE))</f>
        <v/>
      </c>
      <c r="K252" s="465" t="str">
        <f t="shared" si="40"/>
        <v/>
      </c>
      <c r="L252" s="222"/>
      <c r="M252" s="242"/>
      <c r="N252" s="913" t="str">
        <f>IF(OR(L252="_keine",L252=""),"",VLOOKUP(L252,'Tab org. Kompost_N-expert'!B:H,3,FALSE))</f>
        <v/>
      </c>
      <c r="O252" s="465" t="str">
        <f t="shared" si="41"/>
        <v/>
      </c>
      <c r="P252" s="222"/>
      <c r="Q252" s="242"/>
      <c r="R252" s="913" t="str">
        <f>IF(OR(P252="_keine",P252=""),"",VLOOKUP(P252,'Tab org. Kompost_N-expert'!B:H,3,FALSE))</f>
        <v/>
      </c>
      <c r="S252" s="465" t="str">
        <f t="shared" si="42"/>
        <v/>
      </c>
      <c r="T252" s="223"/>
      <c r="U252" s="242"/>
      <c r="V252" s="913" t="str">
        <f>IF(OR(T252="_keine",T252=""),"",VLOOKUP(T252,'Tab org. D_N-expert'!$B:$H,3,FALSE))</f>
        <v/>
      </c>
      <c r="W252" s="465" t="str">
        <f t="shared" si="43"/>
        <v/>
      </c>
      <c r="X252" s="223"/>
      <c r="Y252" s="242"/>
      <c r="Z252" s="913" t="str">
        <f>IF(OR(X252="_keine",X252=""),"",VLOOKUP(X252,'Tab org. D_N-expert'!$B:$H,3,FALSE))</f>
        <v/>
      </c>
      <c r="AA252" s="465" t="str">
        <f t="shared" si="44"/>
        <v/>
      </c>
      <c r="AB252" s="223"/>
      <c r="AC252" s="242"/>
      <c r="AD252" s="913" t="str">
        <f>IF(OR(AB252="_keine",AB252=""),"",VLOOKUP(AB252,'Tab org. D_N-expert'!$B:$H,3,FALSE))</f>
        <v/>
      </c>
      <c r="AE252" s="466" t="str">
        <f t="shared" si="45"/>
        <v/>
      </c>
      <c r="AF252" s="223"/>
      <c r="AG252" s="242"/>
      <c r="AH252" s="913" t="str">
        <f>IF(OR(AF252="_keine",AF252=""),"",VLOOKUP(AF252,'Tab org. D_N-expert'!$B:$H,3,FALSE))</f>
        <v/>
      </c>
      <c r="AI252" s="465" t="str">
        <f t="shared" si="46"/>
        <v/>
      </c>
      <c r="AJ252" s="247" t="str">
        <f t="shared" si="47"/>
        <v/>
      </c>
    </row>
    <row r="253" spans="1:36" s="145" customFormat="1" ht="15.75">
      <c r="A253" s="529" t="str">
        <f>IF('N-DBE'!A253="","",'N-DBE'!A253)</f>
        <v/>
      </c>
      <c r="B253" s="284" t="str">
        <f>IF('N-DBE'!B253="","",'N-DBE'!B253)</f>
        <v/>
      </c>
      <c r="C253" s="907" t="str">
        <f>IF('N-DBE'!C253="","",'N-DBE'!C253)</f>
        <v/>
      </c>
      <c r="D253" s="907" t="str">
        <f>IF('N-DBE'!D253="","",'N-DBE'!D253)</f>
        <v/>
      </c>
      <c r="E253" s="907" t="str">
        <f>IF('N-DBE'!E253="","",'N-DBE'!E253)</f>
        <v/>
      </c>
      <c r="F253" s="284" t="str">
        <f>IF('N-DBE'!F253="","",'N-DBE'!F253)</f>
        <v/>
      </c>
      <c r="G253" s="284" t="str">
        <f>IF('N-DBE'!G253="","",'N-DBE'!G253)</f>
        <v/>
      </c>
      <c r="H253" s="222"/>
      <c r="I253" s="242"/>
      <c r="J253" s="809" t="str">
        <f>IF(OR(H253="_keine",H253=""),"",VLOOKUP(H253,'Tab org. Kompost_N-expert'!B:H,3,FALSE))</f>
        <v/>
      </c>
      <c r="K253" s="465" t="str">
        <f t="shared" si="40"/>
        <v/>
      </c>
      <c r="L253" s="222"/>
      <c r="M253" s="242"/>
      <c r="N253" s="913" t="str">
        <f>IF(OR(L253="_keine",L253=""),"",VLOOKUP(L253,'Tab org. Kompost_N-expert'!B:H,3,FALSE))</f>
        <v/>
      </c>
      <c r="O253" s="465" t="str">
        <f t="shared" si="41"/>
        <v/>
      </c>
      <c r="P253" s="222"/>
      <c r="Q253" s="242"/>
      <c r="R253" s="913" t="str">
        <f>IF(OR(P253="_keine",P253=""),"",VLOOKUP(P253,'Tab org. Kompost_N-expert'!B:H,3,FALSE))</f>
        <v/>
      </c>
      <c r="S253" s="465" t="str">
        <f t="shared" si="42"/>
        <v/>
      </c>
      <c r="T253" s="223"/>
      <c r="U253" s="242"/>
      <c r="V253" s="913" t="str">
        <f>IF(OR(T253="_keine",T253=""),"",VLOOKUP(T253,'Tab org. D_N-expert'!$B:$H,3,FALSE))</f>
        <v/>
      </c>
      <c r="W253" s="465" t="str">
        <f t="shared" si="43"/>
        <v/>
      </c>
      <c r="X253" s="223"/>
      <c r="Y253" s="242"/>
      <c r="Z253" s="913" t="str">
        <f>IF(OR(X253="_keine",X253=""),"",VLOOKUP(X253,'Tab org. D_N-expert'!$B:$H,3,FALSE))</f>
        <v/>
      </c>
      <c r="AA253" s="465" t="str">
        <f t="shared" si="44"/>
        <v/>
      </c>
      <c r="AB253" s="223"/>
      <c r="AC253" s="242"/>
      <c r="AD253" s="913" t="str">
        <f>IF(OR(AB253="_keine",AB253=""),"",VLOOKUP(AB253,'Tab org. D_N-expert'!$B:$H,3,FALSE))</f>
        <v/>
      </c>
      <c r="AE253" s="466" t="str">
        <f t="shared" si="45"/>
        <v/>
      </c>
      <c r="AF253" s="223"/>
      <c r="AG253" s="242"/>
      <c r="AH253" s="913" t="str">
        <f>IF(OR(AF253="_keine",AF253=""),"",VLOOKUP(AF253,'Tab org. D_N-expert'!$B:$H,3,FALSE))</f>
        <v/>
      </c>
      <c r="AI253" s="465" t="str">
        <f t="shared" si="46"/>
        <v/>
      </c>
      <c r="AJ253" s="247" t="str">
        <f t="shared" si="47"/>
        <v/>
      </c>
    </row>
    <row r="254" spans="1:36" s="145" customFormat="1" ht="15.75">
      <c r="A254" s="529" t="str">
        <f>IF('N-DBE'!A254="","",'N-DBE'!A254)</f>
        <v/>
      </c>
      <c r="B254" s="284" t="str">
        <f>IF('N-DBE'!B254="","",'N-DBE'!B254)</f>
        <v/>
      </c>
      <c r="C254" s="907" t="str">
        <f>IF('N-DBE'!C254="","",'N-DBE'!C254)</f>
        <v/>
      </c>
      <c r="D254" s="907" t="str">
        <f>IF('N-DBE'!D254="","",'N-DBE'!D254)</f>
        <v/>
      </c>
      <c r="E254" s="907" t="str">
        <f>IF('N-DBE'!E254="","",'N-DBE'!E254)</f>
        <v/>
      </c>
      <c r="F254" s="284" t="str">
        <f>IF('N-DBE'!F254="","",'N-DBE'!F254)</f>
        <v/>
      </c>
      <c r="G254" s="284" t="str">
        <f>IF('N-DBE'!G254="","",'N-DBE'!G254)</f>
        <v/>
      </c>
      <c r="H254" s="222"/>
      <c r="I254" s="242"/>
      <c r="J254" s="809" t="str">
        <f>IF(OR(H254="_keine",H254=""),"",VLOOKUP(H254,'Tab org. Kompost_N-expert'!B:H,3,FALSE))</f>
        <v/>
      </c>
      <c r="K254" s="465" t="str">
        <f t="shared" si="40"/>
        <v/>
      </c>
      <c r="L254" s="222"/>
      <c r="M254" s="242"/>
      <c r="N254" s="913" t="str">
        <f>IF(OR(L254="_keine",L254=""),"",VLOOKUP(L254,'Tab org. Kompost_N-expert'!B:H,3,FALSE))</f>
        <v/>
      </c>
      <c r="O254" s="465" t="str">
        <f t="shared" si="41"/>
        <v/>
      </c>
      <c r="P254" s="222"/>
      <c r="Q254" s="242"/>
      <c r="R254" s="913" t="str">
        <f>IF(OR(P254="_keine",P254=""),"",VLOOKUP(P254,'Tab org. Kompost_N-expert'!B:H,3,FALSE))</f>
        <v/>
      </c>
      <c r="S254" s="465" t="str">
        <f t="shared" si="42"/>
        <v/>
      </c>
      <c r="T254" s="223"/>
      <c r="U254" s="242"/>
      <c r="V254" s="913" t="str">
        <f>IF(OR(T254="_keine",T254=""),"",VLOOKUP(T254,'Tab org. D_N-expert'!$B:$H,3,FALSE))</f>
        <v/>
      </c>
      <c r="W254" s="465" t="str">
        <f t="shared" si="43"/>
        <v/>
      </c>
      <c r="X254" s="223"/>
      <c r="Y254" s="242"/>
      <c r="Z254" s="913" t="str">
        <f>IF(OR(X254="_keine",X254=""),"",VLOOKUP(X254,'Tab org. D_N-expert'!$B:$H,3,FALSE))</f>
        <v/>
      </c>
      <c r="AA254" s="465" t="str">
        <f t="shared" si="44"/>
        <v/>
      </c>
      <c r="AB254" s="223"/>
      <c r="AC254" s="242"/>
      <c r="AD254" s="913" t="str">
        <f>IF(OR(AB254="_keine",AB254=""),"",VLOOKUP(AB254,'Tab org. D_N-expert'!$B:$H,3,FALSE))</f>
        <v/>
      </c>
      <c r="AE254" s="466" t="str">
        <f t="shared" si="45"/>
        <v/>
      </c>
      <c r="AF254" s="223"/>
      <c r="AG254" s="242"/>
      <c r="AH254" s="913" t="str">
        <f>IF(OR(AF254="_keine",AF254=""),"",VLOOKUP(AF254,'Tab org. D_N-expert'!$B:$H,3,FALSE))</f>
        <v/>
      </c>
      <c r="AI254" s="465" t="str">
        <f t="shared" si="46"/>
        <v/>
      </c>
      <c r="AJ254" s="247" t="str">
        <f t="shared" si="47"/>
        <v/>
      </c>
    </row>
    <row r="255" spans="1:36" s="145" customFormat="1" ht="15.75">
      <c r="A255" s="529" t="str">
        <f>IF('N-DBE'!A255="","",'N-DBE'!A255)</f>
        <v/>
      </c>
      <c r="B255" s="284" t="str">
        <f>IF('N-DBE'!B255="","",'N-DBE'!B255)</f>
        <v/>
      </c>
      <c r="C255" s="907" t="str">
        <f>IF('N-DBE'!C255="","",'N-DBE'!C255)</f>
        <v/>
      </c>
      <c r="D255" s="907" t="str">
        <f>IF('N-DBE'!D255="","",'N-DBE'!D255)</f>
        <v/>
      </c>
      <c r="E255" s="907" t="str">
        <f>IF('N-DBE'!E255="","",'N-DBE'!E255)</f>
        <v/>
      </c>
      <c r="F255" s="284" t="str">
        <f>IF('N-DBE'!F255="","",'N-DBE'!F255)</f>
        <v/>
      </c>
      <c r="G255" s="284" t="str">
        <f>IF('N-DBE'!G255="","",'N-DBE'!G255)</f>
        <v/>
      </c>
      <c r="H255" s="222"/>
      <c r="I255" s="242"/>
      <c r="J255" s="809" t="str">
        <f>IF(OR(H255="_keine",H255=""),"",VLOOKUP(H255,'Tab org. Kompost_N-expert'!B:H,3,FALSE))</f>
        <v/>
      </c>
      <c r="K255" s="465" t="str">
        <f t="shared" si="40"/>
        <v/>
      </c>
      <c r="L255" s="222"/>
      <c r="M255" s="242"/>
      <c r="N255" s="913" t="str">
        <f>IF(OR(L255="_keine",L255=""),"",VLOOKUP(L255,'Tab org. Kompost_N-expert'!B:H,3,FALSE))</f>
        <v/>
      </c>
      <c r="O255" s="465" t="str">
        <f t="shared" si="41"/>
        <v/>
      </c>
      <c r="P255" s="222"/>
      <c r="Q255" s="242"/>
      <c r="R255" s="913" t="str">
        <f>IF(OR(P255="_keine",P255=""),"",VLOOKUP(P255,'Tab org. Kompost_N-expert'!B:H,3,FALSE))</f>
        <v/>
      </c>
      <c r="S255" s="465" t="str">
        <f t="shared" si="42"/>
        <v/>
      </c>
      <c r="T255" s="223"/>
      <c r="U255" s="242"/>
      <c r="V255" s="913" t="str">
        <f>IF(OR(T255="_keine",T255=""),"",VLOOKUP(T255,'Tab org. D_N-expert'!$B:$H,3,FALSE))</f>
        <v/>
      </c>
      <c r="W255" s="465" t="str">
        <f t="shared" si="43"/>
        <v/>
      </c>
      <c r="X255" s="223"/>
      <c r="Y255" s="242"/>
      <c r="Z255" s="913" t="str">
        <f>IF(OR(X255="_keine",X255=""),"",VLOOKUP(X255,'Tab org. D_N-expert'!$B:$H,3,FALSE))</f>
        <v/>
      </c>
      <c r="AA255" s="465" t="str">
        <f t="shared" si="44"/>
        <v/>
      </c>
      <c r="AB255" s="223"/>
      <c r="AC255" s="242"/>
      <c r="AD255" s="913" t="str">
        <f>IF(OR(AB255="_keine",AB255=""),"",VLOOKUP(AB255,'Tab org. D_N-expert'!$B:$H,3,FALSE))</f>
        <v/>
      </c>
      <c r="AE255" s="466" t="str">
        <f t="shared" si="45"/>
        <v/>
      </c>
      <c r="AF255" s="223"/>
      <c r="AG255" s="242"/>
      <c r="AH255" s="913" t="str">
        <f>IF(OR(AF255="_keine",AF255=""),"",VLOOKUP(AF255,'Tab org. D_N-expert'!$B:$H,3,FALSE))</f>
        <v/>
      </c>
      <c r="AI255" s="465" t="str">
        <f t="shared" si="46"/>
        <v/>
      </c>
      <c r="AJ255" s="247" t="str">
        <f t="shared" si="47"/>
        <v/>
      </c>
    </row>
    <row r="256" spans="1:36" s="145" customFormat="1" ht="15.75">
      <c r="A256" s="529" t="str">
        <f>IF('N-DBE'!A256="","",'N-DBE'!A256)</f>
        <v/>
      </c>
      <c r="B256" s="284" t="str">
        <f>IF('N-DBE'!B256="","",'N-DBE'!B256)</f>
        <v/>
      </c>
      <c r="C256" s="907" t="str">
        <f>IF('N-DBE'!C256="","",'N-DBE'!C256)</f>
        <v/>
      </c>
      <c r="D256" s="907" t="str">
        <f>IF('N-DBE'!D256="","",'N-DBE'!D256)</f>
        <v/>
      </c>
      <c r="E256" s="907" t="str">
        <f>IF('N-DBE'!E256="","",'N-DBE'!E256)</f>
        <v/>
      </c>
      <c r="F256" s="284" t="str">
        <f>IF('N-DBE'!F256="","",'N-DBE'!F256)</f>
        <v/>
      </c>
      <c r="G256" s="284" t="str">
        <f>IF('N-DBE'!G256="","",'N-DBE'!G256)</f>
        <v/>
      </c>
      <c r="H256" s="222"/>
      <c r="I256" s="242"/>
      <c r="J256" s="809" t="str">
        <f>IF(OR(H256="_keine",H256=""),"",VLOOKUP(H256,'Tab org. Kompost_N-expert'!B:H,3,FALSE))</f>
        <v/>
      </c>
      <c r="K256" s="465" t="str">
        <f t="shared" si="40"/>
        <v/>
      </c>
      <c r="L256" s="222"/>
      <c r="M256" s="242"/>
      <c r="N256" s="913" t="str">
        <f>IF(OR(L256="_keine",L256=""),"",VLOOKUP(L256,'Tab org. Kompost_N-expert'!B:H,3,FALSE))</f>
        <v/>
      </c>
      <c r="O256" s="465" t="str">
        <f t="shared" si="41"/>
        <v/>
      </c>
      <c r="P256" s="222"/>
      <c r="Q256" s="242"/>
      <c r="R256" s="913" t="str">
        <f>IF(OR(P256="_keine",P256=""),"",VLOOKUP(P256,'Tab org. Kompost_N-expert'!B:H,3,FALSE))</f>
        <v/>
      </c>
      <c r="S256" s="465" t="str">
        <f t="shared" si="42"/>
        <v/>
      </c>
      <c r="T256" s="223"/>
      <c r="U256" s="242"/>
      <c r="V256" s="913" t="str">
        <f>IF(OR(T256="_keine",T256=""),"",VLOOKUP(T256,'Tab org. D_N-expert'!$B:$H,3,FALSE))</f>
        <v/>
      </c>
      <c r="W256" s="465" t="str">
        <f t="shared" si="43"/>
        <v/>
      </c>
      <c r="X256" s="223"/>
      <c r="Y256" s="242"/>
      <c r="Z256" s="913" t="str">
        <f>IF(OR(X256="_keine",X256=""),"",VLOOKUP(X256,'Tab org. D_N-expert'!$B:$H,3,FALSE))</f>
        <v/>
      </c>
      <c r="AA256" s="465" t="str">
        <f t="shared" si="44"/>
        <v/>
      </c>
      <c r="AB256" s="223"/>
      <c r="AC256" s="242"/>
      <c r="AD256" s="913" t="str">
        <f>IF(OR(AB256="_keine",AB256=""),"",VLOOKUP(AB256,'Tab org. D_N-expert'!$B:$H,3,FALSE))</f>
        <v/>
      </c>
      <c r="AE256" s="466" t="str">
        <f t="shared" si="45"/>
        <v/>
      </c>
      <c r="AF256" s="223"/>
      <c r="AG256" s="242"/>
      <c r="AH256" s="913" t="str">
        <f>IF(OR(AF256="_keine",AF256=""),"",VLOOKUP(AF256,'Tab org. D_N-expert'!$B:$H,3,FALSE))</f>
        <v/>
      </c>
      <c r="AI256" s="465" t="str">
        <f t="shared" si="46"/>
        <v/>
      </c>
      <c r="AJ256" s="247" t="str">
        <f t="shared" si="47"/>
        <v/>
      </c>
    </row>
    <row r="257" spans="1:36" s="145" customFormat="1" ht="15.75">
      <c r="A257" s="529" t="str">
        <f>IF('N-DBE'!A257="","",'N-DBE'!A257)</f>
        <v/>
      </c>
      <c r="B257" s="284" t="str">
        <f>IF('N-DBE'!B257="","",'N-DBE'!B257)</f>
        <v/>
      </c>
      <c r="C257" s="907" t="str">
        <f>IF('N-DBE'!C257="","",'N-DBE'!C257)</f>
        <v/>
      </c>
      <c r="D257" s="907" t="str">
        <f>IF('N-DBE'!D257="","",'N-DBE'!D257)</f>
        <v/>
      </c>
      <c r="E257" s="907" t="str">
        <f>IF('N-DBE'!E257="","",'N-DBE'!E257)</f>
        <v/>
      </c>
      <c r="F257" s="284" t="str">
        <f>IF('N-DBE'!F257="","",'N-DBE'!F257)</f>
        <v/>
      </c>
      <c r="G257" s="284" t="str">
        <f>IF('N-DBE'!G257="","",'N-DBE'!G257)</f>
        <v/>
      </c>
      <c r="H257" s="222"/>
      <c r="I257" s="242"/>
      <c r="J257" s="809" t="str">
        <f>IF(OR(H257="_keine",H257=""),"",VLOOKUP(H257,'Tab org. Kompost_N-expert'!B:H,3,FALSE))</f>
        <v/>
      </c>
      <c r="K257" s="465" t="str">
        <f t="shared" si="40"/>
        <v/>
      </c>
      <c r="L257" s="222"/>
      <c r="M257" s="242"/>
      <c r="N257" s="913" t="str">
        <f>IF(OR(L257="_keine",L257=""),"",VLOOKUP(L257,'Tab org. Kompost_N-expert'!B:H,3,FALSE))</f>
        <v/>
      </c>
      <c r="O257" s="465" t="str">
        <f t="shared" si="41"/>
        <v/>
      </c>
      <c r="P257" s="222"/>
      <c r="Q257" s="242"/>
      <c r="R257" s="913" t="str">
        <f>IF(OR(P257="_keine",P257=""),"",VLOOKUP(P257,'Tab org. Kompost_N-expert'!B:H,3,FALSE))</f>
        <v/>
      </c>
      <c r="S257" s="465" t="str">
        <f t="shared" si="42"/>
        <v/>
      </c>
      <c r="T257" s="223"/>
      <c r="U257" s="242"/>
      <c r="V257" s="913" t="str">
        <f>IF(OR(T257="_keine",T257=""),"",VLOOKUP(T257,'Tab org. D_N-expert'!$B:$H,3,FALSE))</f>
        <v/>
      </c>
      <c r="W257" s="465" t="str">
        <f t="shared" si="43"/>
        <v/>
      </c>
      <c r="X257" s="223"/>
      <c r="Y257" s="242"/>
      <c r="Z257" s="913" t="str">
        <f>IF(OR(X257="_keine",X257=""),"",VLOOKUP(X257,'Tab org. D_N-expert'!$B:$H,3,FALSE))</f>
        <v/>
      </c>
      <c r="AA257" s="465" t="str">
        <f t="shared" si="44"/>
        <v/>
      </c>
      <c r="AB257" s="223"/>
      <c r="AC257" s="242"/>
      <c r="AD257" s="913" t="str">
        <f>IF(OR(AB257="_keine",AB257=""),"",VLOOKUP(AB257,'Tab org. D_N-expert'!$B:$H,3,FALSE))</f>
        <v/>
      </c>
      <c r="AE257" s="466" t="str">
        <f t="shared" si="45"/>
        <v/>
      </c>
      <c r="AF257" s="223"/>
      <c r="AG257" s="242"/>
      <c r="AH257" s="913" t="str">
        <f>IF(OR(AF257="_keine",AF257=""),"",VLOOKUP(AF257,'Tab org. D_N-expert'!$B:$H,3,FALSE))</f>
        <v/>
      </c>
      <c r="AI257" s="465" t="str">
        <f t="shared" si="46"/>
        <v/>
      </c>
      <c r="AJ257" s="247" t="str">
        <f t="shared" si="47"/>
        <v/>
      </c>
    </row>
    <row r="258" spans="1:36" s="145" customFormat="1" ht="15.75">
      <c r="A258" s="529" t="str">
        <f>IF('N-DBE'!A258="","",'N-DBE'!A258)</f>
        <v/>
      </c>
      <c r="B258" s="284" t="str">
        <f>IF('N-DBE'!B258="","",'N-DBE'!B258)</f>
        <v/>
      </c>
      <c r="C258" s="907" t="str">
        <f>IF('N-DBE'!C258="","",'N-DBE'!C258)</f>
        <v/>
      </c>
      <c r="D258" s="907" t="str">
        <f>IF('N-DBE'!D258="","",'N-DBE'!D258)</f>
        <v/>
      </c>
      <c r="E258" s="907" t="str">
        <f>IF('N-DBE'!E258="","",'N-DBE'!E258)</f>
        <v/>
      </c>
      <c r="F258" s="284" t="str">
        <f>IF('N-DBE'!F258="","",'N-DBE'!F258)</f>
        <v/>
      </c>
      <c r="G258" s="284" t="str">
        <f>IF('N-DBE'!G258="","",'N-DBE'!G258)</f>
        <v/>
      </c>
      <c r="H258" s="222"/>
      <c r="I258" s="242"/>
      <c r="J258" s="809" t="str">
        <f>IF(OR(H258="_keine",H258=""),"",VLOOKUP(H258,'Tab org. Kompost_N-expert'!B:H,3,FALSE))</f>
        <v/>
      </c>
      <c r="K258" s="465" t="str">
        <f t="shared" si="40"/>
        <v/>
      </c>
      <c r="L258" s="222"/>
      <c r="M258" s="242"/>
      <c r="N258" s="913" t="str">
        <f>IF(OR(L258="_keine",L258=""),"",VLOOKUP(L258,'Tab org. Kompost_N-expert'!B:H,3,FALSE))</f>
        <v/>
      </c>
      <c r="O258" s="465" t="str">
        <f t="shared" si="41"/>
        <v/>
      </c>
      <c r="P258" s="222"/>
      <c r="Q258" s="242"/>
      <c r="R258" s="913" t="str">
        <f>IF(OR(P258="_keine",P258=""),"",VLOOKUP(P258,'Tab org. Kompost_N-expert'!B:H,3,FALSE))</f>
        <v/>
      </c>
      <c r="S258" s="465" t="str">
        <f t="shared" si="42"/>
        <v/>
      </c>
      <c r="T258" s="223"/>
      <c r="U258" s="242"/>
      <c r="V258" s="913" t="str">
        <f>IF(OR(T258="_keine",T258=""),"",VLOOKUP(T258,'Tab org. D_N-expert'!$B:$H,3,FALSE))</f>
        <v/>
      </c>
      <c r="W258" s="465" t="str">
        <f t="shared" si="43"/>
        <v/>
      </c>
      <c r="X258" s="223"/>
      <c r="Y258" s="242"/>
      <c r="Z258" s="913" t="str">
        <f>IF(OR(X258="_keine",X258=""),"",VLOOKUP(X258,'Tab org. D_N-expert'!$B:$H,3,FALSE))</f>
        <v/>
      </c>
      <c r="AA258" s="465" t="str">
        <f t="shared" si="44"/>
        <v/>
      </c>
      <c r="AB258" s="223"/>
      <c r="AC258" s="242"/>
      <c r="AD258" s="913" t="str">
        <f>IF(OR(AB258="_keine",AB258=""),"",VLOOKUP(AB258,'Tab org. D_N-expert'!$B:$H,3,FALSE))</f>
        <v/>
      </c>
      <c r="AE258" s="466" t="str">
        <f t="shared" si="45"/>
        <v/>
      </c>
      <c r="AF258" s="223"/>
      <c r="AG258" s="242"/>
      <c r="AH258" s="913" t="str">
        <f>IF(OR(AF258="_keine",AF258=""),"",VLOOKUP(AF258,'Tab org. D_N-expert'!$B:$H,3,FALSE))</f>
        <v/>
      </c>
      <c r="AI258" s="465" t="str">
        <f t="shared" si="46"/>
        <v/>
      </c>
      <c r="AJ258" s="247" t="str">
        <f t="shared" si="47"/>
        <v/>
      </c>
    </row>
    <row r="259" spans="1:36" s="145" customFormat="1" ht="15.75">
      <c r="A259" s="529" t="str">
        <f>IF('N-DBE'!A259="","",'N-DBE'!A259)</f>
        <v/>
      </c>
      <c r="B259" s="284" t="str">
        <f>IF('N-DBE'!B259="","",'N-DBE'!B259)</f>
        <v/>
      </c>
      <c r="C259" s="907" t="str">
        <f>IF('N-DBE'!C259="","",'N-DBE'!C259)</f>
        <v/>
      </c>
      <c r="D259" s="907" t="str">
        <f>IF('N-DBE'!D259="","",'N-DBE'!D259)</f>
        <v/>
      </c>
      <c r="E259" s="907" t="str">
        <f>IF('N-DBE'!E259="","",'N-DBE'!E259)</f>
        <v/>
      </c>
      <c r="F259" s="284" t="str">
        <f>IF('N-DBE'!F259="","",'N-DBE'!F259)</f>
        <v/>
      </c>
      <c r="G259" s="284" t="str">
        <f>IF('N-DBE'!G259="","",'N-DBE'!G259)</f>
        <v/>
      </c>
      <c r="H259" s="222"/>
      <c r="I259" s="242"/>
      <c r="J259" s="809" t="str">
        <f>IF(OR(H259="_keine",H259=""),"",VLOOKUP(H259,'Tab org. Kompost_N-expert'!B:H,3,FALSE))</f>
        <v/>
      </c>
      <c r="K259" s="465" t="str">
        <f t="shared" si="40"/>
        <v/>
      </c>
      <c r="L259" s="222"/>
      <c r="M259" s="242"/>
      <c r="N259" s="913" t="str">
        <f>IF(OR(L259="_keine",L259=""),"",VLOOKUP(L259,'Tab org. Kompost_N-expert'!B:H,3,FALSE))</f>
        <v/>
      </c>
      <c r="O259" s="465" t="str">
        <f t="shared" si="41"/>
        <v/>
      </c>
      <c r="P259" s="222"/>
      <c r="Q259" s="242"/>
      <c r="R259" s="913" t="str">
        <f>IF(OR(P259="_keine",P259=""),"",VLOOKUP(P259,'Tab org. Kompost_N-expert'!B:H,3,FALSE))</f>
        <v/>
      </c>
      <c r="S259" s="465" t="str">
        <f t="shared" si="42"/>
        <v/>
      </c>
      <c r="T259" s="223"/>
      <c r="U259" s="242"/>
      <c r="V259" s="913" t="str">
        <f>IF(OR(T259="_keine",T259=""),"",VLOOKUP(T259,'Tab org. D_N-expert'!$B:$H,3,FALSE))</f>
        <v/>
      </c>
      <c r="W259" s="465" t="str">
        <f t="shared" si="43"/>
        <v/>
      </c>
      <c r="X259" s="223"/>
      <c r="Y259" s="242"/>
      <c r="Z259" s="913" t="str">
        <f>IF(OR(X259="_keine",X259=""),"",VLOOKUP(X259,'Tab org. D_N-expert'!$B:$H,3,FALSE))</f>
        <v/>
      </c>
      <c r="AA259" s="465" t="str">
        <f t="shared" si="44"/>
        <v/>
      </c>
      <c r="AB259" s="223"/>
      <c r="AC259" s="242"/>
      <c r="AD259" s="913" t="str">
        <f>IF(OR(AB259="_keine",AB259=""),"",VLOOKUP(AB259,'Tab org. D_N-expert'!$B:$H,3,FALSE))</f>
        <v/>
      </c>
      <c r="AE259" s="466" t="str">
        <f t="shared" si="45"/>
        <v/>
      </c>
      <c r="AF259" s="223"/>
      <c r="AG259" s="242"/>
      <c r="AH259" s="913" t="str">
        <f>IF(OR(AF259="_keine",AF259=""),"",VLOOKUP(AF259,'Tab org. D_N-expert'!$B:$H,3,FALSE))</f>
        <v/>
      </c>
      <c r="AI259" s="465" t="str">
        <f t="shared" si="46"/>
        <v/>
      </c>
      <c r="AJ259" s="247" t="str">
        <f t="shared" si="47"/>
        <v/>
      </c>
    </row>
    <row r="260" spans="1:36" s="145" customFormat="1" ht="15.75">
      <c r="A260" s="529" t="str">
        <f>IF('N-DBE'!A260="","",'N-DBE'!A260)</f>
        <v/>
      </c>
      <c r="B260" s="284" t="str">
        <f>IF('N-DBE'!B260="","",'N-DBE'!B260)</f>
        <v/>
      </c>
      <c r="C260" s="907" t="str">
        <f>IF('N-DBE'!C260="","",'N-DBE'!C260)</f>
        <v/>
      </c>
      <c r="D260" s="907" t="str">
        <f>IF('N-DBE'!D260="","",'N-DBE'!D260)</f>
        <v/>
      </c>
      <c r="E260" s="907" t="str">
        <f>IF('N-DBE'!E260="","",'N-DBE'!E260)</f>
        <v/>
      </c>
      <c r="F260" s="284" t="str">
        <f>IF('N-DBE'!F260="","",'N-DBE'!F260)</f>
        <v/>
      </c>
      <c r="G260" s="284" t="str">
        <f>IF('N-DBE'!G260="","",'N-DBE'!G260)</f>
        <v/>
      </c>
      <c r="H260" s="222"/>
      <c r="I260" s="242"/>
      <c r="J260" s="809" t="str">
        <f>IF(OR(H260="_keine",H260=""),"",VLOOKUP(H260,'Tab org. Kompost_N-expert'!B:H,3,FALSE))</f>
        <v/>
      </c>
      <c r="K260" s="465" t="str">
        <f t="shared" si="40"/>
        <v/>
      </c>
      <c r="L260" s="222"/>
      <c r="M260" s="242"/>
      <c r="N260" s="913" t="str">
        <f>IF(OR(L260="_keine",L260=""),"",VLOOKUP(L260,'Tab org. Kompost_N-expert'!B:H,3,FALSE))</f>
        <v/>
      </c>
      <c r="O260" s="465" t="str">
        <f t="shared" si="41"/>
        <v/>
      </c>
      <c r="P260" s="222"/>
      <c r="Q260" s="242"/>
      <c r="R260" s="913" t="str">
        <f>IF(OR(P260="_keine",P260=""),"",VLOOKUP(P260,'Tab org. Kompost_N-expert'!B:H,3,FALSE))</f>
        <v/>
      </c>
      <c r="S260" s="465" t="str">
        <f t="shared" si="42"/>
        <v/>
      </c>
      <c r="T260" s="223"/>
      <c r="U260" s="242"/>
      <c r="V260" s="913" t="str">
        <f>IF(OR(T260="_keine",T260=""),"",VLOOKUP(T260,'Tab org. D_N-expert'!$B:$H,3,FALSE))</f>
        <v/>
      </c>
      <c r="W260" s="465" t="str">
        <f t="shared" si="43"/>
        <v/>
      </c>
      <c r="X260" s="223"/>
      <c r="Y260" s="242"/>
      <c r="Z260" s="913" t="str">
        <f>IF(OR(X260="_keine",X260=""),"",VLOOKUP(X260,'Tab org. D_N-expert'!$B:$H,3,FALSE))</f>
        <v/>
      </c>
      <c r="AA260" s="465" t="str">
        <f t="shared" si="44"/>
        <v/>
      </c>
      <c r="AB260" s="223"/>
      <c r="AC260" s="242"/>
      <c r="AD260" s="913" t="str">
        <f>IF(OR(AB260="_keine",AB260=""),"",VLOOKUP(AB260,'Tab org. D_N-expert'!$B:$H,3,FALSE))</f>
        <v/>
      </c>
      <c r="AE260" s="466" t="str">
        <f t="shared" si="45"/>
        <v/>
      </c>
      <c r="AF260" s="223"/>
      <c r="AG260" s="242"/>
      <c r="AH260" s="913" t="str">
        <f>IF(OR(AF260="_keine",AF260=""),"",VLOOKUP(AF260,'Tab org. D_N-expert'!$B:$H,3,FALSE))</f>
        <v/>
      </c>
      <c r="AI260" s="465" t="str">
        <f t="shared" si="46"/>
        <v/>
      </c>
      <c r="AJ260" s="247" t="str">
        <f t="shared" si="47"/>
        <v/>
      </c>
    </row>
    <row r="261" spans="1:36" s="145" customFormat="1" ht="15.75">
      <c r="A261" s="529" t="str">
        <f>IF('N-DBE'!A261="","",'N-DBE'!A261)</f>
        <v/>
      </c>
      <c r="B261" s="284" t="str">
        <f>IF('N-DBE'!B261="","",'N-DBE'!B261)</f>
        <v/>
      </c>
      <c r="C261" s="907" t="str">
        <f>IF('N-DBE'!C261="","",'N-DBE'!C261)</f>
        <v/>
      </c>
      <c r="D261" s="907" t="str">
        <f>IF('N-DBE'!D261="","",'N-DBE'!D261)</f>
        <v/>
      </c>
      <c r="E261" s="907" t="str">
        <f>IF('N-DBE'!E261="","",'N-DBE'!E261)</f>
        <v/>
      </c>
      <c r="F261" s="284" t="str">
        <f>IF('N-DBE'!F261="","",'N-DBE'!F261)</f>
        <v/>
      </c>
      <c r="G261" s="284" t="str">
        <f>IF('N-DBE'!G261="","",'N-DBE'!G261)</f>
        <v/>
      </c>
      <c r="H261" s="222"/>
      <c r="I261" s="242"/>
      <c r="J261" s="809" t="str">
        <f>IF(OR(H261="_keine",H261=""),"",VLOOKUP(H261,'Tab org. Kompost_N-expert'!B:H,3,FALSE))</f>
        <v/>
      </c>
      <c r="K261" s="465" t="str">
        <f t="shared" si="40"/>
        <v/>
      </c>
      <c r="L261" s="222"/>
      <c r="M261" s="242"/>
      <c r="N261" s="913" t="str">
        <f>IF(OR(L261="_keine",L261=""),"",VLOOKUP(L261,'Tab org. Kompost_N-expert'!B:H,3,FALSE))</f>
        <v/>
      </c>
      <c r="O261" s="465" t="str">
        <f t="shared" si="41"/>
        <v/>
      </c>
      <c r="P261" s="222"/>
      <c r="Q261" s="242"/>
      <c r="R261" s="913" t="str">
        <f>IF(OR(P261="_keine",P261=""),"",VLOOKUP(P261,'Tab org. Kompost_N-expert'!B:H,3,FALSE))</f>
        <v/>
      </c>
      <c r="S261" s="465" t="str">
        <f t="shared" si="42"/>
        <v/>
      </c>
      <c r="T261" s="223"/>
      <c r="U261" s="242"/>
      <c r="V261" s="913" t="str">
        <f>IF(OR(T261="_keine",T261=""),"",VLOOKUP(T261,'Tab org. D_N-expert'!$B:$H,3,FALSE))</f>
        <v/>
      </c>
      <c r="W261" s="465" t="str">
        <f t="shared" si="43"/>
        <v/>
      </c>
      <c r="X261" s="223"/>
      <c r="Y261" s="242"/>
      <c r="Z261" s="913" t="str">
        <f>IF(OR(X261="_keine",X261=""),"",VLOOKUP(X261,'Tab org. D_N-expert'!$B:$H,3,FALSE))</f>
        <v/>
      </c>
      <c r="AA261" s="465" t="str">
        <f t="shared" si="44"/>
        <v/>
      </c>
      <c r="AB261" s="223"/>
      <c r="AC261" s="242"/>
      <c r="AD261" s="913" t="str">
        <f>IF(OR(AB261="_keine",AB261=""),"",VLOOKUP(AB261,'Tab org. D_N-expert'!$B:$H,3,FALSE))</f>
        <v/>
      </c>
      <c r="AE261" s="466" t="str">
        <f t="shared" si="45"/>
        <v/>
      </c>
      <c r="AF261" s="223"/>
      <c r="AG261" s="242"/>
      <c r="AH261" s="913" t="str">
        <f>IF(OR(AF261="_keine",AF261=""),"",VLOOKUP(AF261,'Tab org. D_N-expert'!$B:$H,3,FALSE))</f>
        <v/>
      </c>
      <c r="AI261" s="465" t="str">
        <f t="shared" si="46"/>
        <v/>
      </c>
      <c r="AJ261" s="247" t="str">
        <f t="shared" si="47"/>
        <v/>
      </c>
    </row>
    <row r="262" spans="1:36" s="145" customFormat="1" ht="15.75">
      <c r="A262" s="529" t="str">
        <f>IF('N-DBE'!A262="","",'N-DBE'!A262)</f>
        <v/>
      </c>
      <c r="B262" s="284" t="str">
        <f>IF('N-DBE'!B262="","",'N-DBE'!B262)</f>
        <v/>
      </c>
      <c r="C262" s="907" t="str">
        <f>IF('N-DBE'!C262="","",'N-DBE'!C262)</f>
        <v/>
      </c>
      <c r="D262" s="907" t="str">
        <f>IF('N-DBE'!D262="","",'N-DBE'!D262)</f>
        <v/>
      </c>
      <c r="E262" s="907" t="str">
        <f>IF('N-DBE'!E262="","",'N-DBE'!E262)</f>
        <v/>
      </c>
      <c r="F262" s="284" t="str">
        <f>IF('N-DBE'!F262="","",'N-DBE'!F262)</f>
        <v/>
      </c>
      <c r="G262" s="284" t="str">
        <f>IF('N-DBE'!G262="","",'N-DBE'!G262)</f>
        <v/>
      </c>
      <c r="H262" s="222"/>
      <c r="I262" s="242"/>
      <c r="J262" s="809" t="str">
        <f>IF(OR(H262="_keine",H262=""),"",VLOOKUP(H262,'Tab org. Kompost_N-expert'!B:H,3,FALSE))</f>
        <v/>
      </c>
      <c r="K262" s="465" t="str">
        <f t="shared" si="40"/>
        <v/>
      </c>
      <c r="L262" s="222"/>
      <c r="M262" s="242"/>
      <c r="N262" s="913" t="str">
        <f>IF(OR(L262="_keine",L262=""),"",VLOOKUP(L262,'Tab org. Kompost_N-expert'!B:H,3,FALSE))</f>
        <v/>
      </c>
      <c r="O262" s="465" t="str">
        <f t="shared" si="41"/>
        <v/>
      </c>
      <c r="P262" s="222"/>
      <c r="Q262" s="242"/>
      <c r="R262" s="913" t="str">
        <f>IF(OR(P262="_keine",P262=""),"",VLOOKUP(P262,'Tab org. Kompost_N-expert'!B:H,3,FALSE))</f>
        <v/>
      </c>
      <c r="S262" s="465" t="str">
        <f t="shared" si="42"/>
        <v/>
      </c>
      <c r="T262" s="223"/>
      <c r="U262" s="242"/>
      <c r="V262" s="913" t="str">
        <f>IF(OR(T262="_keine",T262=""),"",VLOOKUP(T262,'Tab org. D_N-expert'!$B:$H,3,FALSE))</f>
        <v/>
      </c>
      <c r="W262" s="465" t="str">
        <f t="shared" si="43"/>
        <v/>
      </c>
      <c r="X262" s="223"/>
      <c r="Y262" s="242"/>
      <c r="Z262" s="913" t="str">
        <f>IF(OR(X262="_keine",X262=""),"",VLOOKUP(X262,'Tab org. D_N-expert'!$B:$H,3,FALSE))</f>
        <v/>
      </c>
      <c r="AA262" s="465" t="str">
        <f t="shared" si="44"/>
        <v/>
      </c>
      <c r="AB262" s="223"/>
      <c r="AC262" s="242"/>
      <c r="AD262" s="913" t="str">
        <f>IF(OR(AB262="_keine",AB262=""),"",VLOOKUP(AB262,'Tab org. D_N-expert'!$B:$H,3,FALSE))</f>
        <v/>
      </c>
      <c r="AE262" s="466" t="str">
        <f t="shared" si="45"/>
        <v/>
      </c>
      <c r="AF262" s="223"/>
      <c r="AG262" s="242"/>
      <c r="AH262" s="913" t="str">
        <f>IF(OR(AF262="_keine",AF262=""),"",VLOOKUP(AF262,'Tab org. D_N-expert'!$B:$H,3,FALSE))</f>
        <v/>
      </c>
      <c r="AI262" s="465" t="str">
        <f t="shared" si="46"/>
        <v/>
      </c>
      <c r="AJ262" s="247" t="str">
        <f t="shared" si="47"/>
        <v/>
      </c>
    </row>
    <row r="263" spans="1:36" s="145" customFormat="1" ht="15.75">
      <c r="A263" s="529" t="str">
        <f>IF('N-DBE'!A263="","",'N-DBE'!A263)</f>
        <v/>
      </c>
      <c r="B263" s="284" t="str">
        <f>IF('N-DBE'!B263="","",'N-DBE'!B263)</f>
        <v/>
      </c>
      <c r="C263" s="907" t="str">
        <f>IF('N-DBE'!C263="","",'N-DBE'!C263)</f>
        <v/>
      </c>
      <c r="D263" s="907" t="str">
        <f>IF('N-DBE'!D263="","",'N-DBE'!D263)</f>
        <v/>
      </c>
      <c r="E263" s="907" t="str">
        <f>IF('N-DBE'!E263="","",'N-DBE'!E263)</f>
        <v/>
      </c>
      <c r="F263" s="284" t="str">
        <f>IF('N-DBE'!F263="","",'N-DBE'!F263)</f>
        <v/>
      </c>
      <c r="G263" s="284" t="str">
        <f>IF('N-DBE'!G263="","",'N-DBE'!G263)</f>
        <v/>
      </c>
      <c r="H263" s="222"/>
      <c r="I263" s="242"/>
      <c r="J263" s="809" t="str">
        <f>IF(OR(H263="_keine",H263=""),"",VLOOKUP(H263,'Tab org. Kompost_N-expert'!B:H,3,FALSE))</f>
        <v/>
      </c>
      <c r="K263" s="465" t="str">
        <f t="shared" si="40"/>
        <v/>
      </c>
      <c r="L263" s="222"/>
      <c r="M263" s="242"/>
      <c r="N263" s="913" t="str">
        <f>IF(OR(L263="_keine",L263=""),"",VLOOKUP(L263,'Tab org. Kompost_N-expert'!B:H,3,FALSE))</f>
        <v/>
      </c>
      <c r="O263" s="465" t="str">
        <f t="shared" si="41"/>
        <v/>
      </c>
      <c r="P263" s="222"/>
      <c r="Q263" s="242"/>
      <c r="R263" s="913" t="str">
        <f>IF(OR(P263="_keine",P263=""),"",VLOOKUP(P263,'Tab org. Kompost_N-expert'!B:H,3,FALSE))</f>
        <v/>
      </c>
      <c r="S263" s="465" t="str">
        <f t="shared" si="42"/>
        <v/>
      </c>
      <c r="T263" s="223"/>
      <c r="U263" s="242"/>
      <c r="V263" s="913" t="str">
        <f>IF(OR(T263="_keine",T263=""),"",VLOOKUP(T263,'Tab org. D_N-expert'!$B:$H,3,FALSE))</f>
        <v/>
      </c>
      <c r="W263" s="465" t="str">
        <f t="shared" si="43"/>
        <v/>
      </c>
      <c r="X263" s="223"/>
      <c r="Y263" s="242"/>
      <c r="Z263" s="913" t="str">
        <f>IF(OR(X263="_keine",X263=""),"",VLOOKUP(X263,'Tab org. D_N-expert'!$B:$H,3,FALSE))</f>
        <v/>
      </c>
      <c r="AA263" s="465" t="str">
        <f t="shared" si="44"/>
        <v/>
      </c>
      <c r="AB263" s="223"/>
      <c r="AC263" s="242"/>
      <c r="AD263" s="913" t="str">
        <f>IF(OR(AB263="_keine",AB263=""),"",VLOOKUP(AB263,'Tab org. D_N-expert'!$B:$H,3,FALSE))</f>
        <v/>
      </c>
      <c r="AE263" s="466" t="str">
        <f t="shared" si="45"/>
        <v/>
      </c>
      <c r="AF263" s="223"/>
      <c r="AG263" s="242"/>
      <c r="AH263" s="913" t="str">
        <f>IF(OR(AF263="_keine",AF263=""),"",VLOOKUP(AF263,'Tab org. D_N-expert'!$B:$H,3,FALSE))</f>
        <v/>
      </c>
      <c r="AI263" s="465" t="str">
        <f t="shared" si="46"/>
        <v/>
      </c>
      <c r="AJ263" s="247" t="str">
        <f t="shared" si="47"/>
        <v/>
      </c>
    </row>
    <row r="264" spans="1:36" s="145" customFormat="1" ht="15.75">
      <c r="A264" s="529" t="str">
        <f>IF('N-DBE'!A264="","",'N-DBE'!A264)</f>
        <v/>
      </c>
      <c r="B264" s="284" t="str">
        <f>IF('N-DBE'!B264="","",'N-DBE'!B264)</f>
        <v/>
      </c>
      <c r="C264" s="907" t="str">
        <f>IF('N-DBE'!C264="","",'N-DBE'!C264)</f>
        <v/>
      </c>
      <c r="D264" s="907" t="str">
        <f>IF('N-DBE'!D264="","",'N-DBE'!D264)</f>
        <v/>
      </c>
      <c r="E264" s="907" t="str">
        <f>IF('N-DBE'!E264="","",'N-DBE'!E264)</f>
        <v/>
      </c>
      <c r="F264" s="284" t="str">
        <f>IF('N-DBE'!F264="","",'N-DBE'!F264)</f>
        <v/>
      </c>
      <c r="G264" s="284" t="str">
        <f>IF('N-DBE'!G264="","",'N-DBE'!G264)</f>
        <v/>
      </c>
      <c r="H264" s="222"/>
      <c r="I264" s="242"/>
      <c r="J264" s="809" t="str">
        <f>IF(OR(H264="_keine",H264=""),"",VLOOKUP(H264,'Tab org. Kompost_N-expert'!B:H,3,FALSE))</f>
        <v/>
      </c>
      <c r="K264" s="465" t="str">
        <f t="shared" si="40"/>
        <v/>
      </c>
      <c r="L264" s="222"/>
      <c r="M264" s="242"/>
      <c r="N264" s="913" t="str">
        <f>IF(OR(L264="_keine",L264=""),"",VLOOKUP(L264,'Tab org. Kompost_N-expert'!B:H,3,FALSE))</f>
        <v/>
      </c>
      <c r="O264" s="465" t="str">
        <f t="shared" si="41"/>
        <v/>
      </c>
      <c r="P264" s="222"/>
      <c r="Q264" s="242"/>
      <c r="R264" s="913" t="str">
        <f>IF(OR(P264="_keine",P264=""),"",VLOOKUP(P264,'Tab org. Kompost_N-expert'!B:H,3,FALSE))</f>
        <v/>
      </c>
      <c r="S264" s="465" t="str">
        <f t="shared" si="42"/>
        <v/>
      </c>
      <c r="T264" s="223"/>
      <c r="U264" s="242"/>
      <c r="V264" s="913" t="str">
        <f>IF(OR(T264="_keine",T264=""),"",VLOOKUP(T264,'Tab org. D_N-expert'!$B:$H,3,FALSE))</f>
        <v/>
      </c>
      <c r="W264" s="465" t="str">
        <f t="shared" si="43"/>
        <v/>
      </c>
      <c r="X264" s="223"/>
      <c r="Y264" s="242"/>
      <c r="Z264" s="913" t="str">
        <f>IF(OR(X264="_keine",X264=""),"",VLOOKUP(X264,'Tab org. D_N-expert'!$B:$H,3,FALSE))</f>
        <v/>
      </c>
      <c r="AA264" s="465" t="str">
        <f t="shared" si="44"/>
        <v/>
      </c>
      <c r="AB264" s="223"/>
      <c r="AC264" s="242"/>
      <c r="AD264" s="913" t="str">
        <f>IF(OR(AB264="_keine",AB264=""),"",VLOOKUP(AB264,'Tab org. D_N-expert'!$B:$H,3,FALSE))</f>
        <v/>
      </c>
      <c r="AE264" s="466" t="str">
        <f t="shared" si="45"/>
        <v/>
      </c>
      <c r="AF264" s="223"/>
      <c r="AG264" s="242"/>
      <c r="AH264" s="913" t="str">
        <f>IF(OR(AF264="_keine",AF264=""),"",VLOOKUP(AF264,'Tab org. D_N-expert'!$B:$H,3,FALSE))</f>
        <v/>
      </c>
      <c r="AI264" s="465" t="str">
        <f t="shared" si="46"/>
        <v/>
      </c>
      <c r="AJ264" s="247" t="str">
        <f t="shared" si="47"/>
        <v/>
      </c>
    </row>
    <row r="265" spans="1:36" s="145" customFormat="1" ht="15.75">
      <c r="A265" s="529" t="str">
        <f>IF('N-DBE'!A265="","",'N-DBE'!A265)</f>
        <v/>
      </c>
      <c r="B265" s="284" t="str">
        <f>IF('N-DBE'!B265="","",'N-DBE'!B265)</f>
        <v/>
      </c>
      <c r="C265" s="907" t="str">
        <f>IF('N-DBE'!C265="","",'N-DBE'!C265)</f>
        <v/>
      </c>
      <c r="D265" s="907" t="str">
        <f>IF('N-DBE'!D265="","",'N-DBE'!D265)</f>
        <v/>
      </c>
      <c r="E265" s="907" t="str">
        <f>IF('N-DBE'!E265="","",'N-DBE'!E265)</f>
        <v/>
      </c>
      <c r="F265" s="284" t="str">
        <f>IF('N-DBE'!F265="","",'N-DBE'!F265)</f>
        <v/>
      </c>
      <c r="G265" s="284" t="str">
        <f>IF('N-DBE'!G265="","",'N-DBE'!G265)</f>
        <v/>
      </c>
      <c r="H265" s="222"/>
      <c r="I265" s="242"/>
      <c r="J265" s="809" t="str">
        <f>IF(OR(H265="_keine",H265=""),"",VLOOKUP(H265,'Tab org. Kompost_N-expert'!B:H,3,FALSE))</f>
        <v/>
      </c>
      <c r="K265" s="465" t="str">
        <f t="shared" si="40"/>
        <v/>
      </c>
      <c r="L265" s="222"/>
      <c r="M265" s="242"/>
      <c r="N265" s="913" t="str">
        <f>IF(OR(L265="_keine",L265=""),"",VLOOKUP(L265,'Tab org. Kompost_N-expert'!B:H,3,FALSE))</f>
        <v/>
      </c>
      <c r="O265" s="465" t="str">
        <f t="shared" si="41"/>
        <v/>
      </c>
      <c r="P265" s="222"/>
      <c r="Q265" s="242"/>
      <c r="R265" s="913" t="str">
        <f>IF(OR(P265="_keine",P265=""),"",VLOOKUP(P265,'Tab org. Kompost_N-expert'!B:H,3,FALSE))</f>
        <v/>
      </c>
      <c r="S265" s="465" t="str">
        <f t="shared" si="42"/>
        <v/>
      </c>
      <c r="T265" s="223"/>
      <c r="U265" s="242"/>
      <c r="V265" s="913" t="str">
        <f>IF(OR(T265="_keine",T265=""),"",VLOOKUP(T265,'Tab org. D_N-expert'!$B:$H,3,FALSE))</f>
        <v/>
      </c>
      <c r="W265" s="465" t="str">
        <f t="shared" si="43"/>
        <v/>
      </c>
      <c r="X265" s="223"/>
      <c r="Y265" s="242"/>
      <c r="Z265" s="913" t="str">
        <f>IF(OR(X265="_keine",X265=""),"",VLOOKUP(X265,'Tab org. D_N-expert'!$B:$H,3,FALSE))</f>
        <v/>
      </c>
      <c r="AA265" s="465" t="str">
        <f t="shared" si="44"/>
        <v/>
      </c>
      <c r="AB265" s="223"/>
      <c r="AC265" s="242"/>
      <c r="AD265" s="913" t="str">
        <f>IF(OR(AB265="_keine",AB265=""),"",VLOOKUP(AB265,'Tab org. D_N-expert'!$B:$H,3,FALSE))</f>
        <v/>
      </c>
      <c r="AE265" s="466" t="str">
        <f t="shared" si="45"/>
        <v/>
      </c>
      <c r="AF265" s="223"/>
      <c r="AG265" s="242"/>
      <c r="AH265" s="913" t="str">
        <f>IF(OR(AF265="_keine",AF265=""),"",VLOOKUP(AF265,'Tab org. D_N-expert'!$B:$H,3,FALSE))</f>
        <v/>
      </c>
      <c r="AI265" s="465" t="str">
        <f t="shared" si="46"/>
        <v/>
      </c>
      <c r="AJ265" s="247" t="str">
        <f t="shared" si="47"/>
        <v/>
      </c>
    </row>
    <row r="266" spans="1:36" s="145" customFormat="1" ht="15.75">
      <c r="A266" s="529" t="str">
        <f>IF('N-DBE'!A266="","",'N-DBE'!A266)</f>
        <v/>
      </c>
      <c r="B266" s="284" t="str">
        <f>IF('N-DBE'!B266="","",'N-DBE'!B266)</f>
        <v/>
      </c>
      <c r="C266" s="907" t="str">
        <f>IF('N-DBE'!C266="","",'N-DBE'!C266)</f>
        <v/>
      </c>
      <c r="D266" s="907" t="str">
        <f>IF('N-DBE'!D266="","",'N-DBE'!D266)</f>
        <v/>
      </c>
      <c r="E266" s="907" t="str">
        <f>IF('N-DBE'!E266="","",'N-DBE'!E266)</f>
        <v/>
      </c>
      <c r="F266" s="284" t="str">
        <f>IF('N-DBE'!F266="","",'N-DBE'!F266)</f>
        <v/>
      </c>
      <c r="G266" s="284" t="str">
        <f>IF('N-DBE'!G266="","",'N-DBE'!G266)</f>
        <v/>
      </c>
      <c r="H266" s="222"/>
      <c r="I266" s="242"/>
      <c r="J266" s="809" t="str">
        <f>IF(OR(H266="_keine",H266=""),"",VLOOKUP(H266,'Tab org. Kompost_N-expert'!B:H,3,FALSE))</f>
        <v/>
      </c>
      <c r="K266" s="465" t="str">
        <f t="shared" si="40"/>
        <v/>
      </c>
      <c r="L266" s="222"/>
      <c r="M266" s="242"/>
      <c r="N266" s="913" t="str">
        <f>IF(OR(L266="_keine",L266=""),"",VLOOKUP(L266,'Tab org. Kompost_N-expert'!B:H,3,FALSE))</f>
        <v/>
      </c>
      <c r="O266" s="465" t="str">
        <f t="shared" si="41"/>
        <v/>
      </c>
      <c r="P266" s="222"/>
      <c r="Q266" s="242"/>
      <c r="R266" s="913" t="str">
        <f>IF(OR(P266="_keine",P266=""),"",VLOOKUP(P266,'Tab org. Kompost_N-expert'!B:H,3,FALSE))</f>
        <v/>
      </c>
      <c r="S266" s="465" t="str">
        <f t="shared" si="42"/>
        <v/>
      </c>
      <c r="T266" s="223"/>
      <c r="U266" s="242"/>
      <c r="V266" s="913" t="str">
        <f>IF(OR(T266="_keine",T266=""),"",VLOOKUP(T266,'Tab org. D_N-expert'!$B:$H,3,FALSE))</f>
        <v/>
      </c>
      <c r="W266" s="465" t="str">
        <f t="shared" si="43"/>
        <v/>
      </c>
      <c r="X266" s="223"/>
      <c r="Y266" s="242"/>
      <c r="Z266" s="913" t="str">
        <f>IF(OR(X266="_keine",X266=""),"",VLOOKUP(X266,'Tab org. D_N-expert'!$B:$H,3,FALSE))</f>
        <v/>
      </c>
      <c r="AA266" s="465" t="str">
        <f t="shared" si="44"/>
        <v/>
      </c>
      <c r="AB266" s="223"/>
      <c r="AC266" s="242"/>
      <c r="AD266" s="913" t="str">
        <f>IF(OR(AB266="_keine",AB266=""),"",VLOOKUP(AB266,'Tab org. D_N-expert'!$B:$H,3,FALSE))</f>
        <v/>
      </c>
      <c r="AE266" s="466" t="str">
        <f t="shared" si="45"/>
        <v/>
      </c>
      <c r="AF266" s="223"/>
      <c r="AG266" s="242"/>
      <c r="AH266" s="913" t="str">
        <f>IF(OR(AF266="_keine",AF266=""),"",VLOOKUP(AF266,'Tab org. D_N-expert'!$B:$H,3,FALSE))</f>
        <v/>
      </c>
      <c r="AI266" s="465" t="str">
        <f t="shared" si="46"/>
        <v/>
      </c>
      <c r="AJ266" s="247" t="str">
        <f t="shared" si="47"/>
        <v/>
      </c>
    </row>
    <row r="267" spans="1:36" s="145" customFormat="1" ht="15.75">
      <c r="A267" s="529" t="str">
        <f>IF('N-DBE'!A267="","",'N-DBE'!A267)</f>
        <v/>
      </c>
      <c r="B267" s="284" t="str">
        <f>IF('N-DBE'!B267="","",'N-DBE'!B267)</f>
        <v/>
      </c>
      <c r="C267" s="907" t="str">
        <f>IF('N-DBE'!C267="","",'N-DBE'!C267)</f>
        <v/>
      </c>
      <c r="D267" s="907" t="str">
        <f>IF('N-DBE'!D267="","",'N-DBE'!D267)</f>
        <v/>
      </c>
      <c r="E267" s="907" t="str">
        <f>IF('N-DBE'!E267="","",'N-DBE'!E267)</f>
        <v/>
      </c>
      <c r="F267" s="284" t="str">
        <f>IF('N-DBE'!F267="","",'N-DBE'!F267)</f>
        <v/>
      </c>
      <c r="G267" s="284" t="str">
        <f>IF('N-DBE'!G267="","",'N-DBE'!G267)</f>
        <v/>
      </c>
      <c r="H267" s="222"/>
      <c r="I267" s="242"/>
      <c r="J267" s="809" t="str">
        <f>IF(OR(H267="_keine",H267=""),"",VLOOKUP(H267,'Tab org. Kompost_N-expert'!B:H,3,FALSE))</f>
        <v/>
      </c>
      <c r="K267" s="465" t="str">
        <f t="shared" si="40"/>
        <v/>
      </c>
      <c r="L267" s="222"/>
      <c r="M267" s="242"/>
      <c r="N267" s="913" t="str">
        <f>IF(OR(L267="_keine",L267=""),"",VLOOKUP(L267,'Tab org. Kompost_N-expert'!B:H,3,FALSE))</f>
        <v/>
      </c>
      <c r="O267" s="465" t="str">
        <f t="shared" si="41"/>
        <v/>
      </c>
      <c r="P267" s="222"/>
      <c r="Q267" s="242"/>
      <c r="R267" s="913" t="str">
        <f>IF(OR(P267="_keine",P267=""),"",VLOOKUP(P267,'Tab org. Kompost_N-expert'!B:H,3,FALSE))</f>
        <v/>
      </c>
      <c r="S267" s="465" t="str">
        <f t="shared" si="42"/>
        <v/>
      </c>
      <c r="T267" s="223"/>
      <c r="U267" s="242"/>
      <c r="V267" s="913" t="str">
        <f>IF(OR(T267="_keine",T267=""),"",VLOOKUP(T267,'Tab org. D_N-expert'!$B:$H,3,FALSE))</f>
        <v/>
      </c>
      <c r="W267" s="465" t="str">
        <f t="shared" si="43"/>
        <v/>
      </c>
      <c r="X267" s="223"/>
      <c r="Y267" s="242"/>
      <c r="Z267" s="913" t="str">
        <f>IF(OR(X267="_keine",X267=""),"",VLOOKUP(X267,'Tab org. D_N-expert'!$B:$H,3,FALSE))</f>
        <v/>
      </c>
      <c r="AA267" s="465" t="str">
        <f t="shared" si="44"/>
        <v/>
      </c>
      <c r="AB267" s="223"/>
      <c r="AC267" s="242"/>
      <c r="AD267" s="913" t="str">
        <f>IF(OR(AB267="_keine",AB267=""),"",VLOOKUP(AB267,'Tab org. D_N-expert'!$B:$H,3,FALSE))</f>
        <v/>
      </c>
      <c r="AE267" s="466" t="str">
        <f t="shared" si="45"/>
        <v/>
      </c>
      <c r="AF267" s="223"/>
      <c r="AG267" s="242"/>
      <c r="AH267" s="913" t="str">
        <f>IF(OR(AF267="_keine",AF267=""),"",VLOOKUP(AF267,'Tab org. D_N-expert'!$B:$H,3,FALSE))</f>
        <v/>
      </c>
      <c r="AI267" s="465" t="str">
        <f t="shared" si="46"/>
        <v/>
      </c>
      <c r="AJ267" s="247" t="str">
        <f t="shared" si="47"/>
        <v/>
      </c>
    </row>
    <row r="268" spans="1:36" s="145" customFormat="1" ht="15.75">
      <c r="A268" s="529" t="str">
        <f>IF('N-DBE'!A268="","",'N-DBE'!A268)</f>
        <v/>
      </c>
      <c r="B268" s="284" t="str">
        <f>IF('N-DBE'!B268="","",'N-DBE'!B268)</f>
        <v/>
      </c>
      <c r="C268" s="907" t="str">
        <f>IF('N-DBE'!C268="","",'N-DBE'!C268)</f>
        <v/>
      </c>
      <c r="D268" s="907" t="str">
        <f>IF('N-DBE'!D268="","",'N-DBE'!D268)</f>
        <v/>
      </c>
      <c r="E268" s="907" t="str">
        <f>IF('N-DBE'!E268="","",'N-DBE'!E268)</f>
        <v/>
      </c>
      <c r="F268" s="284" t="str">
        <f>IF('N-DBE'!F268="","",'N-DBE'!F268)</f>
        <v/>
      </c>
      <c r="G268" s="284" t="str">
        <f>IF('N-DBE'!G268="","",'N-DBE'!G268)</f>
        <v/>
      </c>
      <c r="H268" s="222"/>
      <c r="I268" s="242"/>
      <c r="J268" s="809" t="str">
        <f>IF(OR(H268="_keine",H268=""),"",VLOOKUP(H268,'Tab org. Kompost_N-expert'!B:H,3,FALSE))</f>
        <v/>
      </c>
      <c r="K268" s="465" t="str">
        <f t="shared" si="40"/>
        <v/>
      </c>
      <c r="L268" s="222"/>
      <c r="M268" s="242"/>
      <c r="N268" s="913" t="str">
        <f>IF(OR(L268="_keine",L268=""),"",VLOOKUP(L268,'Tab org. Kompost_N-expert'!B:H,3,FALSE))</f>
        <v/>
      </c>
      <c r="O268" s="465" t="str">
        <f t="shared" si="41"/>
        <v/>
      </c>
      <c r="P268" s="222"/>
      <c r="Q268" s="242"/>
      <c r="R268" s="913" t="str">
        <f>IF(OR(P268="_keine",P268=""),"",VLOOKUP(P268,'Tab org. Kompost_N-expert'!B:H,3,FALSE))</f>
        <v/>
      </c>
      <c r="S268" s="465" t="str">
        <f t="shared" si="42"/>
        <v/>
      </c>
      <c r="T268" s="223"/>
      <c r="U268" s="242"/>
      <c r="V268" s="913" t="str">
        <f>IF(OR(T268="_keine",T268=""),"",VLOOKUP(T268,'Tab org. D_N-expert'!$B:$H,3,FALSE))</f>
        <v/>
      </c>
      <c r="W268" s="465" t="str">
        <f t="shared" si="43"/>
        <v/>
      </c>
      <c r="X268" s="223"/>
      <c r="Y268" s="242"/>
      <c r="Z268" s="913" t="str">
        <f>IF(OR(X268="_keine",X268=""),"",VLOOKUP(X268,'Tab org. D_N-expert'!$B:$H,3,FALSE))</f>
        <v/>
      </c>
      <c r="AA268" s="465" t="str">
        <f t="shared" si="44"/>
        <v/>
      </c>
      <c r="AB268" s="223"/>
      <c r="AC268" s="242"/>
      <c r="AD268" s="913" t="str">
        <f>IF(OR(AB268="_keine",AB268=""),"",VLOOKUP(AB268,'Tab org. D_N-expert'!$B:$H,3,FALSE))</f>
        <v/>
      </c>
      <c r="AE268" s="466" t="str">
        <f t="shared" si="45"/>
        <v/>
      </c>
      <c r="AF268" s="223"/>
      <c r="AG268" s="242"/>
      <c r="AH268" s="913" t="str">
        <f>IF(OR(AF268="_keine",AF268=""),"",VLOOKUP(AF268,'Tab org. D_N-expert'!$B:$H,3,FALSE))</f>
        <v/>
      </c>
      <c r="AI268" s="465" t="str">
        <f t="shared" si="46"/>
        <v/>
      </c>
      <c r="AJ268" s="247" t="str">
        <f t="shared" si="47"/>
        <v/>
      </c>
    </row>
    <row r="269" spans="1:36" s="145" customFormat="1" ht="15.75">
      <c r="A269" s="529" t="str">
        <f>IF('N-DBE'!A269="","",'N-DBE'!A269)</f>
        <v/>
      </c>
      <c r="B269" s="284" t="str">
        <f>IF('N-DBE'!B269="","",'N-DBE'!B269)</f>
        <v/>
      </c>
      <c r="C269" s="907" t="str">
        <f>IF('N-DBE'!C269="","",'N-DBE'!C269)</f>
        <v/>
      </c>
      <c r="D269" s="907" t="str">
        <f>IF('N-DBE'!D269="","",'N-DBE'!D269)</f>
        <v/>
      </c>
      <c r="E269" s="907" t="str">
        <f>IF('N-DBE'!E269="","",'N-DBE'!E269)</f>
        <v/>
      </c>
      <c r="F269" s="284" t="str">
        <f>IF('N-DBE'!F269="","",'N-DBE'!F269)</f>
        <v/>
      </c>
      <c r="G269" s="284" t="str">
        <f>IF('N-DBE'!G269="","",'N-DBE'!G269)</f>
        <v/>
      </c>
      <c r="H269" s="222"/>
      <c r="I269" s="242"/>
      <c r="J269" s="809" t="str">
        <f>IF(OR(H269="_keine",H269=""),"",VLOOKUP(H269,'Tab org. Kompost_N-expert'!B:H,3,FALSE))</f>
        <v/>
      </c>
      <c r="K269" s="465" t="str">
        <f t="shared" si="40"/>
        <v/>
      </c>
      <c r="L269" s="222"/>
      <c r="M269" s="242"/>
      <c r="N269" s="913" t="str">
        <f>IF(OR(L269="_keine",L269=""),"",VLOOKUP(L269,'Tab org. Kompost_N-expert'!B:H,3,FALSE))</f>
        <v/>
      </c>
      <c r="O269" s="465" t="str">
        <f t="shared" si="41"/>
        <v/>
      </c>
      <c r="P269" s="222"/>
      <c r="Q269" s="242"/>
      <c r="R269" s="913" t="str">
        <f>IF(OR(P269="_keine",P269=""),"",VLOOKUP(P269,'Tab org. Kompost_N-expert'!B:H,3,FALSE))</f>
        <v/>
      </c>
      <c r="S269" s="465" t="str">
        <f t="shared" si="42"/>
        <v/>
      </c>
      <c r="T269" s="223"/>
      <c r="U269" s="242"/>
      <c r="V269" s="913" t="str">
        <f>IF(OR(T269="_keine",T269=""),"",VLOOKUP(T269,'Tab org. D_N-expert'!$B:$H,3,FALSE))</f>
        <v/>
      </c>
      <c r="W269" s="465" t="str">
        <f t="shared" si="43"/>
        <v/>
      </c>
      <c r="X269" s="223"/>
      <c r="Y269" s="242"/>
      <c r="Z269" s="913" t="str">
        <f>IF(OR(X269="_keine",X269=""),"",VLOOKUP(X269,'Tab org. D_N-expert'!$B:$H,3,FALSE))</f>
        <v/>
      </c>
      <c r="AA269" s="465" t="str">
        <f t="shared" si="44"/>
        <v/>
      </c>
      <c r="AB269" s="223"/>
      <c r="AC269" s="242"/>
      <c r="AD269" s="913" t="str">
        <f>IF(OR(AB269="_keine",AB269=""),"",VLOOKUP(AB269,'Tab org. D_N-expert'!$B:$H,3,FALSE))</f>
        <v/>
      </c>
      <c r="AE269" s="466" t="str">
        <f t="shared" si="45"/>
        <v/>
      </c>
      <c r="AF269" s="223"/>
      <c r="AG269" s="242"/>
      <c r="AH269" s="913" t="str">
        <f>IF(OR(AF269="_keine",AF269=""),"",VLOOKUP(AF269,'Tab org. D_N-expert'!$B:$H,3,FALSE))</f>
        <v/>
      </c>
      <c r="AI269" s="465" t="str">
        <f t="shared" si="46"/>
        <v/>
      </c>
      <c r="AJ269" s="247" t="str">
        <f t="shared" si="47"/>
        <v/>
      </c>
    </row>
    <row r="270" spans="1:36" s="145" customFormat="1" ht="15.75">
      <c r="A270" s="529" t="str">
        <f>IF('N-DBE'!A270="","",'N-DBE'!A270)</f>
        <v/>
      </c>
      <c r="B270" s="284" t="str">
        <f>IF('N-DBE'!B270="","",'N-DBE'!B270)</f>
        <v/>
      </c>
      <c r="C270" s="907" t="str">
        <f>IF('N-DBE'!C270="","",'N-DBE'!C270)</f>
        <v/>
      </c>
      <c r="D270" s="907" t="str">
        <f>IF('N-DBE'!D270="","",'N-DBE'!D270)</f>
        <v/>
      </c>
      <c r="E270" s="907" t="str">
        <f>IF('N-DBE'!E270="","",'N-DBE'!E270)</f>
        <v/>
      </c>
      <c r="F270" s="284" t="str">
        <f>IF('N-DBE'!F270="","",'N-DBE'!F270)</f>
        <v/>
      </c>
      <c r="G270" s="284" t="str">
        <f>IF('N-DBE'!G270="","",'N-DBE'!G270)</f>
        <v/>
      </c>
      <c r="H270" s="222"/>
      <c r="I270" s="242"/>
      <c r="J270" s="809" t="str">
        <f>IF(OR(H270="_keine",H270=""),"",VLOOKUP(H270,'Tab org. Kompost_N-expert'!B:H,3,FALSE))</f>
        <v/>
      </c>
      <c r="K270" s="465" t="str">
        <f t="shared" si="40"/>
        <v/>
      </c>
      <c r="L270" s="222"/>
      <c r="M270" s="242"/>
      <c r="N270" s="913" t="str">
        <f>IF(OR(L270="_keine",L270=""),"",VLOOKUP(L270,'Tab org. Kompost_N-expert'!B:H,3,FALSE))</f>
        <v/>
      </c>
      <c r="O270" s="465" t="str">
        <f t="shared" si="41"/>
        <v/>
      </c>
      <c r="P270" s="222"/>
      <c r="Q270" s="242"/>
      <c r="R270" s="913" t="str">
        <f>IF(OR(P270="_keine",P270=""),"",VLOOKUP(P270,'Tab org. Kompost_N-expert'!B:H,3,FALSE))</f>
        <v/>
      </c>
      <c r="S270" s="465" t="str">
        <f t="shared" si="42"/>
        <v/>
      </c>
      <c r="T270" s="223"/>
      <c r="U270" s="242"/>
      <c r="V270" s="913" t="str">
        <f>IF(OR(T270="_keine",T270=""),"",VLOOKUP(T270,'Tab org. D_N-expert'!$B:$H,3,FALSE))</f>
        <v/>
      </c>
      <c r="W270" s="465" t="str">
        <f t="shared" si="43"/>
        <v/>
      </c>
      <c r="X270" s="223"/>
      <c r="Y270" s="242"/>
      <c r="Z270" s="913" t="str">
        <f>IF(OR(X270="_keine",X270=""),"",VLOOKUP(X270,'Tab org. D_N-expert'!$B:$H,3,FALSE))</f>
        <v/>
      </c>
      <c r="AA270" s="465" t="str">
        <f t="shared" si="44"/>
        <v/>
      </c>
      <c r="AB270" s="223"/>
      <c r="AC270" s="242"/>
      <c r="AD270" s="913" t="str">
        <f>IF(OR(AB270="_keine",AB270=""),"",VLOOKUP(AB270,'Tab org. D_N-expert'!$B:$H,3,FALSE))</f>
        <v/>
      </c>
      <c r="AE270" s="466" t="str">
        <f t="shared" si="45"/>
        <v/>
      </c>
      <c r="AF270" s="223"/>
      <c r="AG270" s="242"/>
      <c r="AH270" s="913" t="str">
        <f>IF(OR(AF270="_keine",AF270=""),"",VLOOKUP(AF270,'Tab org. D_N-expert'!$B:$H,3,FALSE))</f>
        <v/>
      </c>
      <c r="AI270" s="465" t="str">
        <f t="shared" si="46"/>
        <v/>
      </c>
      <c r="AJ270" s="247" t="str">
        <f t="shared" si="47"/>
        <v/>
      </c>
    </row>
    <row r="271" spans="1:36" s="145" customFormat="1" ht="15.75">
      <c r="A271" s="529" t="str">
        <f>IF('N-DBE'!A271="","",'N-DBE'!A271)</f>
        <v/>
      </c>
      <c r="B271" s="284" t="str">
        <f>IF('N-DBE'!B271="","",'N-DBE'!B271)</f>
        <v/>
      </c>
      <c r="C271" s="907" t="str">
        <f>IF('N-DBE'!C271="","",'N-DBE'!C271)</f>
        <v/>
      </c>
      <c r="D271" s="907" t="str">
        <f>IF('N-DBE'!D271="","",'N-DBE'!D271)</f>
        <v/>
      </c>
      <c r="E271" s="907" t="str">
        <f>IF('N-DBE'!E271="","",'N-DBE'!E271)</f>
        <v/>
      </c>
      <c r="F271" s="284" t="str">
        <f>IF('N-DBE'!F271="","",'N-DBE'!F271)</f>
        <v/>
      </c>
      <c r="G271" s="284" t="str">
        <f>IF('N-DBE'!G271="","",'N-DBE'!G271)</f>
        <v/>
      </c>
      <c r="H271" s="222"/>
      <c r="I271" s="242"/>
      <c r="J271" s="809" t="str">
        <f>IF(OR(H271="_keine",H271=""),"",VLOOKUP(H271,'Tab org. Kompost_N-expert'!B:H,3,FALSE))</f>
        <v/>
      </c>
      <c r="K271" s="465" t="str">
        <f t="shared" si="40"/>
        <v/>
      </c>
      <c r="L271" s="222"/>
      <c r="M271" s="242"/>
      <c r="N271" s="913" t="str">
        <f>IF(OR(L271="_keine",L271=""),"",VLOOKUP(L271,'Tab org. Kompost_N-expert'!B:H,3,FALSE))</f>
        <v/>
      </c>
      <c r="O271" s="465" t="str">
        <f t="shared" si="41"/>
        <v/>
      </c>
      <c r="P271" s="222"/>
      <c r="Q271" s="242"/>
      <c r="R271" s="913" t="str">
        <f>IF(OR(P271="_keine",P271=""),"",VLOOKUP(P271,'Tab org. Kompost_N-expert'!B:H,3,FALSE))</f>
        <v/>
      </c>
      <c r="S271" s="465" t="str">
        <f t="shared" si="42"/>
        <v/>
      </c>
      <c r="T271" s="223"/>
      <c r="U271" s="242"/>
      <c r="V271" s="913" t="str">
        <f>IF(OR(T271="_keine",T271=""),"",VLOOKUP(T271,'Tab org. D_N-expert'!$B:$H,3,FALSE))</f>
        <v/>
      </c>
      <c r="W271" s="465" t="str">
        <f t="shared" si="43"/>
        <v/>
      </c>
      <c r="X271" s="223"/>
      <c r="Y271" s="242"/>
      <c r="Z271" s="913" t="str">
        <f>IF(OR(X271="_keine",X271=""),"",VLOOKUP(X271,'Tab org. D_N-expert'!$B:$H,3,FALSE))</f>
        <v/>
      </c>
      <c r="AA271" s="465" t="str">
        <f t="shared" si="44"/>
        <v/>
      </c>
      <c r="AB271" s="223"/>
      <c r="AC271" s="242"/>
      <c r="AD271" s="913" t="str">
        <f>IF(OR(AB271="_keine",AB271=""),"",VLOOKUP(AB271,'Tab org. D_N-expert'!$B:$H,3,FALSE))</f>
        <v/>
      </c>
      <c r="AE271" s="466" t="str">
        <f t="shared" si="45"/>
        <v/>
      </c>
      <c r="AF271" s="223"/>
      <c r="AG271" s="242"/>
      <c r="AH271" s="913" t="str">
        <f>IF(OR(AF271="_keine",AF271=""),"",VLOOKUP(AF271,'Tab org. D_N-expert'!$B:$H,3,FALSE))</f>
        <v/>
      </c>
      <c r="AI271" s="465" t="str">
        <f t="shared" si="46"/>
        <v/>
      </c>
      <c r="AJ271" s="247" t="str">
        <f t="shared" si="47"/>
        <v/>
      </c>
    </row>
    <row r="272" spans="1:36" s="145" customFormat="1" ht="15.75">
      <c r="A272" s="529" t="str">
        <f>IF('N-DBE'!A272="","",'N-DBE'!A272)</f>
        <v/>
      </c>
      <c r="B272" s="284" t="str">
        <f>IF('N-DBE'!B272="","",'N-DBE'!B272)</f>
        <v/>
      </c>
      <c r="C272" s="907" t="str">
        <f>IF('N-DBE'!C272="","",'N-DBE'!C272)</f>
        <v/>
      </c>
      <c r="D272" s="907" t="str">
        <f>IF('N-DBE'!D272="","",'N-DBE'!D272)</f>
        <v/>
      </c>
      <c r="E272" s="907" t="str">
        <f>IF('N-DBE'!E272="","",'N-DBE'!E272)</f>
        <v/>
      </c>
      <c r="F272" s="284" t="str">
        <f>IF('N-DBE'!F272="","",'N-DBE'!F272)</f>
        <v/>
      </c>
      <c r="G272" s="284" t="str">
        <f>IF('N-DBE'!G272="","",'N-DBE'!G272)</f>
        <v/>
      </c>
      <c r="H272" s="222"/>
      <c r="I272" s="242"/>
      <c r="J272" s="809" t="str">
        <f>IF(OR(H272="_keine",H272=""),"",VLOOKUP(H272,'Tab org. Kompost_N-expert'!B:H,3,FALSE))</f>
        <v/>
      </c>
      <c r="K272" s="465" t="str">
        <f t="shared" si="40"/>
        <v/>
      </c>
      <c r="L272" s="222"/>
      <c r="M272" s="242"/>
      <c r="N272" s="913" t="str">
        <f>IF(OR(L272="_keine",L272=""),"",VLOOKUP(L272,'Tab org. Kompost_N-expert'!B:H,3,FALSE))</f>
        <v/>
      </c>
      <c r="O272" s="465" t="str">
        <f t="shared" si="41"/>
        <v/>
      </c>
      <c r="P272" s="222"/>
      <c r="Q272" s="242"/>
      <c r="R272" s="913" t="str">
        <f>IF(OR(P272="_keine",P272=""),"",VLOOKUP(P272,'Tab org. Kompost_N-expert'!B:H,3,FALSE))</f>
        <v/>
      </c>
      <c r="S272" s="465" t="str">
        <f t="shared" si="42"/>
        <v/>
      </c>
      <c r="T272" s="223"/>
      <c r="U272" s="242"/>
      <c r="V272" s="913" t="str">
        <f>IF(OR(T272="_keine",T272=""),"",VLOOKUP(T272,'Tab org. D_N-expert'!$B:$H,3,FALSE))</f>
        <v/>
      </c>
      <c r="W272" s="465" t="str">
        <f t="shared" si="43"/>
        <v/>
      </c>
      <c r="X272" s="223"/>
      <c r="Y272" s="242"/>
      <c r="Z272" s="913" t="str">
        <f>IF(OR(X272="_keine",X272=""),"",VLOOKUP(X272,'Tab org. D_N-expert'!$B:$H,3,FALSE))</f>
        <v/>
      </c>
      <c r="AA272" s="465" t="str">
        <f t="shared" si="44"/>
        <v/>
      </c>
      <c r="AB272" s="223"/>
      <c r="AC272" s="242"/>
      <c r="AD272" s="913" t="str">
        <f>IF(OR(AB272="_keine",AB272=""),"",VLOOKUP(AB272,'Tab org. D_N-expert'!$B:$H,3,FALSE))</f>
        <v/>
      </c>
      <c r="AE272" s="466" t="str">
        <f t="shared" si="45"/>
        <v/>
      </c>
      <c r="AF272" s="223"/>
      <c r="AG272" s="242"/>
      <c r="AH272" s="913" t="str">
        <f>IF(OR(AF272="_keine",AF272=""),"",VLOOKUP(AF272,'Tab org. D_N-expert'!$B:$H,3,FALSE))</f>
        <v/>
      </c>
      <c r="AI272" s="465" t="str">
        <f t="shared" si="46"/>
        <v/>
      </c>
      <c r="AJ272" s="247" t="str">
        <f t="shared" si="47"/>
        <v/>
      </c>
    </row>
    <row r="273" spans="1:36" s="145" customFormat="1" ht="15.75">
      <c r="A273" s="529" t="str">
        <f>IF('N-DBE'!A273="","",'N-DBE'!A273)</f>
        <v/>
      </c>
      <c r="B273" s="284" t="str">
        <f>IF('N-DBE'!B273="","",'N-DBE'!B273)</f>
        <v/>
      </c>
      <c r="C273" s="907" t="str">
        <f>IF('N-DBE'!C273="","",'N-DBE'!C273)</f>
        <v/>
      </c>
      <c r="D273" s="907" t="str">
        <f>IF('N-DBE'!D273="","",'N-DBE'!D273)</f>
        <v/>
      </c>
      <c r="E273" s="907" t="str">
        <f>IF('N-DBE'!E273="","",'N-DBE'!E273)</f>
        <v/>
      </c>
      <c r="F273" s="284" t="str">
        <f>IF('N-DBE'!F273="","",'N-DBE'!F273)</f>
        <v/>
      </c>
      <c r="G273" s="284" t="str">
        <f>IF('N-DBE'!G273="","",'N-DBE'!G273)</f>
        <v/>
      </c>
      <c r="H273" s="222"/>
      <c r="I273" s="242"/>
      <c r="J273" s="809" t="str">
        <f>IF(OR(H273="_keine",H273=""),"",VLOOKUP(H273,'Tab org. Kompost_N-expert'!B:H,3,FALSE))</f>
        <v/>
      </c>
      <c r="K273" s="465" t="str">
        <f t="shared" si="40"/>
        <v/>
      </c>
      <c r="L273" s="222"/>
      <c r="M273" s="242"/>
      <c r="N273" s="913" t="str">
        <f>IF(OR(L273="_keine",L273=""),"",VLOOKUP(L273,'Tab org. Kompost_N-expert'!B:H,3,FALSE))</f>
        <v/>
      </c>
      <c r="O273" s="465" t="str">
        <f t="shared" si="41"/>
        <v/>
      </c>
      <c r="P273" s="222"/>
      <c r="Q273" s="242"/>
      <c r="R273" s="913" t="str">
        <f>IF(OR(P273="_keine",P273=""),"",VLOOKUP(P273,'Tab org. Kompost_N-expert'!B:H,3,FALSE))</f>
        <v/>
      </c>
      <c r="S273" s="465" t="str">
        <f t="shared" si="42"/>
        <v/>
      </c>
      <c r="T273" s="223"/>
      <c r="U273" s="242"/>
      <c r="V273" s="913" t="str">
        <f>IF(OR(T273="_keine",T273=""),"",VLOOKUP(T273,'Tab org. D_N-expert'!$B:$H,3,FALSE))</f>
        <v/>
      </c>
      <c r="W273" s="465" t="str">
        <f t="shared" si="43"/>
        <v/>
      </c>
      <c r="X273" s="223"/>
      <c r="Y273" s="242"/>
      <c r="Z273" s="913" t="str">
        <f>IF(OR(X273="_keine",X273=""),"",VLOOKUP(X273,'Tab org. D_N-expert'!$B:$H,3,FALSE))</f>
        <v/>
      </c>
      <c r="AA273" s="465" t="str">
        <f t="shared" si="44"/>
        <v/>
      </c>
      <c r="AB273" s="223"/>
      <c r="AC273" s="242"/>
      <c r="AD273" s="913" t="str">
        <f>IF(OR(AB273="_keine",AB273=""),"",VLOOKUP(AB273,'Tab org. D_N-expert'!$B:$H,3,FALSE))</f>
        <v/>
      </c>
      <c r="AE273" s="466" t="str">
        <f t="shared" si="45"/>
        <v/>
      </c>
      <c r="AF273" s="223"/>
      <c r="AG273" s="242"/>
      <c r="AH273" s="913" t="str">
        <f>IF(OR(AF273="_keine",AF273=""),"",VLOOKUP(AF273,'Tab org. D_N-expert'!$B:$H,3,FALSE))</f>
        <v/>
      </c>
      <c r="AI273" s="465" t="str">
        <f t="shared" si="46"/>
        <v/>
      </c>
      <c r="AJ273" s="247" t="str">
        <f t="shared" si="47"/>
        <v/>
      </c>
    </row>
    <row r="274" spans="1:36" s="145" customFormat="1" ht="15.75">
      <c r="A274" s="529" t="str">
        <f>IF('N-DBE'!A274="","",'N-DBE'!A274)</f>
        <v/>
      </c>
      <c r="B274" s="284" t="str">
        <f>IF('N-DBE'!B274="","",'N-DBE'!B274)</f>
        <v/>
      </c>
      <c r="C274" s="907" t="str">
        <f>IF('N-DBE'!C274="","",'N-DBE'!C274)</f>
        <v/>
      </c>
      <c r="D274" s="907" t="str">
        <f>IF('N-DBE'!D274="","",'N-DBE'!D274)</f>
        <v/>
      </c>
      <c r="E274" s="907" t="str">
        <f>IF('N-DBE'!E274="","",'N-DBE'!E274)</f>
        <v/>
      </c>
      <c r="F274" s="284" t="str">
        <f>IF('N-DBE'!F274="","",'N-DBE'!F274)</f>
        <v/>
      </c>
      <c r="G274" s="284" t="str">
        <f>IF('N-DBE'!G274="","",'N-DBE'!G274)</f>
        <v/>
      </c>
      <c r="H274" s="222"/>
      <c r="I274" s="242"/>
      <c r="J274" s="809" t="str">
        <f>IF(OR(H274="_keine",H274=""),"",VLOOKUP(H274,'Tab org. Kompost_N-expert'!B:H,3,FALSE))</f>
        <v/>
      </c>
      <c r="K274" s="465" t="str">
        <f t="shared" si="40"/>
        <v/>
      </c>
      <c r="L274" s="222"/>
      <c r="M274" s="242"/>
      <c r="N274" s="913" t="str">
        <f>IF(OR(L274="_keine",L274=""),"",VLOOKUP(L274,'Tab org. Kompost_N-expert'!B:H,3,FALSE))</f>
        <v/>
      </c>
      <c r="O274" s="465" t="str">
        <f t="shared" si="41"/>
        <v/>
      </c>
      <c r="P274" s="222"/>
      <c r="Q274" s="242"/>
      <c r="R274" s="913" t="str">
        <f>IF(OR(P274="_keine",P274=""),"",VLOOKUP(P274,'Tab org. Kompost_N-expert'!B:H,3,FALSE))</f>
        <v/>
      </c>
      <c r="S274" s="465" t="str">
        <f t="shared" si="42"/>
        <v/>
      </c>
      <c r="T274" s="223"/>
      <c r="U274" s="242"/>
      <c r="V274" s="913" t="str">
        <f>IF(OR(T274="_keine",T274=""),"",VLOOKUP(T274,'Tab org. D_N-expert'!$B:$H,3,FALSE))</f>
        <v/>
      </c>
      <c r="W274" s="465" t="str">
        <f t="shared" si="43"/>
        <v/>
      </c>
      <c r="X274" s="223"/>
      <c r="Y274" s="242"/>
      <c r="Z274" s="913" t="str">
        <f>IF(OR(X274="_keine",X274=""),"",VLOOKUP(X274,'Tab org. D_N-expert'!$B:$H,3,FALSE))</f>
        <v/>
      </c>
      <c r="AA274" s="465" t="str">
        <f t="shared" si="44"/>
        <v/>
      </c>
      <c r="AB274" s="223"/>
      <c r="AC274" s="242"/>
      <c r="AD274" s="913" t="str">
        <f>IF(OR(AB274="_keine",AB274=""),"",VLOOKUP(AB274,'Tab org. D_N-expert'!$B:$H,3,FALSE))</f>
        <v/>
      </c>
      <c r="AE274" s="466" t="str">
        <f t="shared" si="45"/>
        <v/>
      </c>
      <c r="AF274" s="223"/>
      <c r="AG274" s="242"/>
      <c r="AH274" s="913" t="str">
        <f>IF(OR(AF274="_keine",AF274=""),"",VLOOKUP(AF274,'Tab org. D_N-expert'!$B:$H,3,FALSE))</f>
        <v/>
      </c>
      <c r="AI274" s="465" t="str">
        <f t="shared" si="46"/>
        <v/>
      </c>
      <c r="AJ274" s="247" t="str">
        <f t="shared" si="47"/>
        <v/>
      </c>
    </row>
    <row r="275" spans="1:36" s="145" customFormat="1" ht="15.75">
      <c r="A275" s="529" t="str">
        <f>IF('N-DBE'!A275="","",'N-DBE'!A275)</f>
        <v/>
      </c>
      <c r="B275" s="284" t="str">
        <f>IF('N-DBE'!B275="","",'N-DBE'!B275)</f>
        <v/>
      </c>
      <c r="C275" s="907" t="str">
        <f>IF('N-DBE'!C275="","",'N-DBE'!C275)</f>
        <v/>
      </c>
      <c r="D275" s="907" t="str">
        <f>IF('N-DBE'!D275="","",'N-DBE'!D275)</f>
        <v/>
      </c>
      <c r="E275" s="907" t="str">
        <f>IF('N-DBE'!E275="","",'N-DBE'!E275)</f>
        <v/>
      </c>
      <c r="F275" s="284" t="str">
        <f>IF('N-DBE'!F275="","",'N-DBE'!F275)</f>
        <v/>
      </c>
      <c r="G275" s="284" t="str">
        <f>IF('N-DBE'!G275="","",'N-DBE'!G275)</f>
        <v/>
      </c>
      <c r="H275" s="222"/>
      <c r="I275" s="242"/>
      <c r="J275" s="809" t="str">
        <f>IF(OR(H275="_keine",H275=""),"",VLOOKUP(H275,'Tab org. Kompost_N-expert'!B:H,3,FALSE))</f>
        <v/>
      </c>
      <c r="K275" s="465" t="str">
        <f t="shared" si="40"/>
        <v/>
      </c>
      <c r="L275" s="222"/>
      <c r="M275" s="242"/>
      <c r="N275" s="913" t="str">
        <f>IF(OR(L275="_keine",L275=""),"",VLOOKUP(L275,'Tab org. Kompost_N-expert'!B:H,3,FALSE))</f>
        <v/>
      </c>
      <c r="O275" s="465" t="str">
        <f t="shared" si="41"/>
        <v/>
      </c>
      <c r="P275" s="222"/>
      <c r="Q275" s="242"/>
      <c r="R275" s="913" t="str">
        <f>IF(OR(P275="_keine",P275=""),"",VLOOKUP(P275,'Tab org. Kompost_N-expert'!B:H,3,FALSE))</f>
        <v/>
      </c>
      <c r="S275" s="465" t="str">
        <f t="shared" si="42"/>
        <v/>
      </c>
      <c r="T275" s="223"/>
      <c r="U275" s="242"/>
      <c r="V275" s="913" t="str">
        <f>IF(OR(T275="_keine",T275=""),"",VLOOKUP(T275,'Tab org. D_N-expert'!$B:$H,3,FALSE))</f>
        <v/>
      </c>
      <c r="W275" s="465" t="str">
        <f t="shared" si="43"/>
        <v/>
      </c>
      <c r="X275" s="223"/>
      <c r="Y275" s="242"/>
      <c r="Z275" s="913" t="str">
        <f>IF(OR(X275="_keine",X275=""),"",VLOOKUP(X275,'Tab org. D_N-expert'!$B:$H,3,FALSE))</f>
        <v/>
      </c>
      <c r="AA275" s="465" t="str">
        <f t="shared" si="44"/>
        <v/>
      </c>
      <c r="AB275" s="223"/>
      <c r="AC275" s="242"/>
      <c r="AD275" s="913" t="str">
        <f>IF(OR(AB275="_keine",AB275=""),"",VLOOKUP(AB275,'Tab org. D_N-expert'!$B:$H,3,FALSE))</f>
        <v/>
      </c>
      <c r="AE275" s="466" t="str">
        <f t="shared" si="45"/>
        <v/>
      </c>
      <c r="AF275" s="223"/>
      <c r="AG275" s="242"/>
      <c r="AH275" s="913" t="str">
        <f>IF(OR(AF275="_keine",AF275=""),"",VLOOKUP(AF275,'Tab org. D_N-expert'!$B:$H,3,FALSE))</f>
        <v/>
      </c>
      <c r="AI275" s="465" t="str">
        <f t="shared" si="46"/>
        <v/>
      </c>
      <c r="AJ275" s="247" t="str">
        <f t="shared" si="47"/>
        <v/>
      </c>
    </row>
    <row r="276" spans="1:36" s="145" customFormat="1" ht="15.75">
      <c r="A276" s="529" t="str">
        <f>IF('N-DBE'!A276="","",'N-DBE'!A276)</f>
        <v/>
      </c>
      <c r="B276" s="284" t="str">
        <f>IF('N-DBE'!B276="","",'N-DBE'!B276)</f>
        <v/>
      </c>
      <c r="C276" s="907" t="str">
        <f>IF('N-DBE'!C276="","",'N-DBE'!C276)</f>
        <v/>
      </c>
      <c r="D276" s="907" t="str">
        <f>IF('N-DBE'!D276="","",'N-DBE'!D276)</f>
        <v/>
      </c>
      <c r="E276" s="907" t="str">
        <f>IF('N-DBE'!E276="","",'N-DBE'!E276)</f>
        <v/>
      </c>
      <c r="F276" s="284" t="str">
        <f>IF('N-DBE'!F276="","",'N-DBE'!F276)</f>
        <v/>
      </c>
      <c r="G276" s="284" t="str">
        <f>IF('N-DBE'!G276="","",'N-DBE'!G276)</f>
        <v/>
      </c>
      <c r="H276" s="222"/>
      <c r="I276" s="242"/>
      <c r="J276" s="809" t="str">
        <f>IF(OR(H276="_keine",H276=""),"",VLOOKUP(H276,'Tab org. Kompost_N-expert'!B:H,3,FALSE))</f>
        <v/>
      </c>
      <c r="K276" s="465" t="str">
        <f t="shared" si="40"/>
        <v/>
      </c>
      <c r="L276" s="222"/>
      <c r="M276" s="242"/>
      <c r="N276" s="913" t="str">
        <f>IF(OR(L276="_keine",L276=""),"",VLOOKUP(L276,'Tab org. Kompost_N-expert'!B:H,3,FALSE))</f>
        <v/>
      </c>
      <c r="O276" s="465" t="str">
        <f t="shared" si="41"/>
        <v/>
      </c>
      <c r="P276" s="222"/>
      <c r="Q276" s="242"/>
      <c r="R276" s="913" t="str">
        <f>IF(OR(P276="_keine",P276=""),"",VLOOKUP(P276,'Tab org. Kompost_N-expert'!B:H,3,FALSE))</f>
        <v/>
      </c>
      <c r="S276" s="465" t="str">
        <f t="shared" si="42"/>
        <v/>
      </c>
      <c r="T276" s="223"/>
      <c r="U276" s="242"/>
      <c r="V276" s="913" t="str">
        <f>IF(OR(T276="_keine",T276=""),"",VLOOKUP(T276,'Tab org. D_N-expert'!$B:$H,3,FALSE))</f>
        <v/>
      </c>
      <c r="W276" s="465" t="str">
        <f t="shared" si="43"/>
        <v/>
      </c>
      <c r="X276" s="223"/>
      <c r="Y276" s="242"/>
      <c r="Z276" s="913" t="str">
        <f>IF(OR(X276="_keine",X276=""),"",VLOOKUP(X276,'Tab org. D_N-expert'!$B:$H,3,FALSE))</f>
        <v/>
      </c>
      <c r="AA276" s="465" t="str">
        <f t="shared" si="44"/>
        <v/>
      </c>
      <c r="AB276" s="223"/>
      <c r="AC276" s="242"/>
      <c r="AD276" s="913" t="str">
        <f>IF(OR(AB276="_keine",AB276=""),"",VLOOKUP(AB276,'Tab org. D_N-expert'!$B:$H,3,FALSE))</f>
        <v/>
      </c>
      <c r="AE276" s="466" t="str">
        <f t="shared" si="45"/>
        <v/>
      </c>
      <c r="AF276" s="223"/>
      <c r="AG276" s="242"/>
      <c r="AH276" s="913" t="str">
        <f>IF(OR(AF276="_keine",AF276=""),"",VLOOKUP(AF276,'Tab org. D_N-expert'!$B:$H,3,FALSE))</f>
        <v/>
      </c>
      <c r="AI276" s="465" t="str">
        <f t="shared" si="46"/>
        <v/>
      </c>
      <c r="AJ276" s="247" t="str">
        <f t="shared" si="47"/>
        <v/>
      </c>
    </row>
    <row r="277" spans="1:36" s="145" customFormat="1" ht="15.75">
      <c r="A277" s="529" t="str">
        <f>IF('N-DBE'!A277="","",'N-DBE'!A277)</f>
        <v/>
      </c>
      <c r="B277" s="284" t="str">
        <f>IF('N-DBE'!B277="","",'N-DBE'!B277)</f>
        <v/>
      </c>
      <c r="C277" s="907" t="str">
        <f>IF('N-DBE'!C277="","",'N-DBE'!C277)</f>
        <v/>
      </c>
      <c r="D277" s="907" t="str">
        <f>IF('N-DBE'!D277="","",'N-DBE'!D277)</f>
        <v/>
      </c>
      <c r="E277" s="907" t="str">
        <f>IF('N-DBE'!E277="","",'N-DBE'!E277)</f>
        <v/>
      </c>
      <c r="F277" s="284" t="str">
        <f>IF('N-DBE'!F277="","",'N-DBE'!F277)</f>
        <v/>
      </c>
      <c r="G277" s="284" t="str">
        <f>IF('N-DBE'!G277="","",'N-DBE'!G277)</f>
        <v/>
      </c>
      <c r="H277" s="222"/>
      <c r="I277" s="242"/>
      <c r="J277" s="809" t="str">
        <f>IF(OR(H277="_keine",H277=""),"",VLOOKUP(H277,'Tab org. Kompost_N-expert'!B:H,3,FALSE))</f>
        <v/>
      </c>
      <c r="K277" s="465" t="str">
        <f t="shared" si="40"/>
        <v/>
      </c>
      <c r="L277" s="222"/>
      <c r="M277" s="242"/>
      <c r="N277" s="913" t="str">
        <f>IF(OR(L277="_keine",L277=""),"",VLOOKUP(L277,'Tab org. Kompost_N-expert'!B:H,3,FALSE))</f>
        <v/>
      </c>
      <c r="O277" s="465" t="str">
        <f t="shared" si="41"/>
        <v/>
      </c>
      <c r="P277" s="222"/>
      <c r="Q277" s="242"/>
      <c r="R277" s="913" t="str">
        <f>IF(OR(P277="_keine",P277=""),"",VLOOKUP(P277,'Tab org. Kompost_N-expert'!B:H,3,FALSE))</f>
        <v/>
      </c>
      <c r="S277" s="465" t="str">
        <f t="shared" si="42"/>
        <v/>
      </c>
      <c r="T277" s="223"/>
      <c r="U277" s="242"/>
      <c r="V277" s="913" t="str">
        <f>IF(OR(T277="_keine",T277=""),"",VLOOKUP(T277,'Tab org. D_N-expert'!$B:$H,3,FALSE))</f>
        <v/>
      </c>
      <c r="W277" s="465" t="str">
        <f t="shared" si="43"/>
        <v/>
      </c>
      <c r="X277" s="223"/>
      <c r="Y277" s="242"/>
      <c r="Z277" s="913" t="str">
        <f>IF(OR(X277="_keine",X277=""),"",VLOOKUP(X277,'Tab org. D_N-expert'!$B:$H,3,FALSE))</f>
        <v/>
      </c>
      <c r="AA277" s="465" t="str">
        <f t="shared" si="44"/>
        <v/>
      </c>
      <c r="AB277" s="223"/>
      <c r="AC277" s="242"/>
      <c r="AD277" s="913" t="str">
        <f>IF(OR(AB277="_keine",AB277=""),"",VLOOKUP(AB277,'Tab org. D_N-expert'!$B:$H,3,FALSE))</f>
        <v/>
      </c>
      <c r="AE277" s="466" t="str">
        <f t="shared" si="45"/>
        <v/>
      </c>
      <c r="AF277" s="223"/>
      <c r="AG277" s="242"/>
      <c r="AH277" s="913" t="str">
        <f>IF(OR(AF277="_keine",AF277=""),"",VLOOKUP(AF277,'Tab org. D_N-expert'!$B:$H,3,FALSE))</f>
        <v/>
      </c>
      <c r="AI277" s="465" t="str">
        <f t="shared" si="46"/>
        <v/>
      </c>
      <c r="AJ277" s="247" t="str">
        <f t="shared" si="47"/>
        <v/>
      </c>
    </row>
    <row r="278" spans="1:36" s="145" customFormat="1" ht="15.75">
      <c r="A278" s="529" t="str">
        <f>IF('N-DBE'!A278="","",'N-DBE'!A278)</f>
        <v/>
      </c>
      <c r="B278" s="284" t="str">
        <f>IF('N-DBE'!B278="","",'N-DBE'!B278)</f>
        <v/>
      </c>
      <c r="C278" s="907" t="str">
        <f>IF('N-DBE'!C278="","",'N-DBE'!C278)</f>
        <v/>
      </c>
      <c r="D278" s="907" t="str">
        <f>IF('N-DBE'!D278="","",'N-DBE'!D278)</f>
        <v/>
      </c>
      <c r="E278" s="907" t="str">
        <f>IF('N-DBE'!E278="","",'N-DBE'!E278)</f>
        <v/>
      </c>
      <c r="F278" s="284" t="str">
        <f>IF('N-DBE'!F278="","",'N-DBE'!F278)</f>
        <v/>
      </c>
      <c r="G278" s="284" t="str">
        <f>IF('N-DBE'!G278="","",'N-DBE'!G278)</f>
        <v/>
      </c>
      <c r="H278" s="222"/>
      <c r="I278" s="242"/>
      <c r="J278" s="809" t="str">
        <f>IF(OR(H278="_keine",H278=""),"",VLOOKUP(H278,'Tab org. Kompost_N-expert'!B:H,3,FALSE))</f>
        <v/>
      </c>
      <c r="K278" s="465" t="str">
        <f t="shared" si="40"/>
        <v/>
      </c>
      <c r="L278" s="222"/>
      <c r="M278" s="242"/>
      <c r="N278" s="913" t="str">
        <f>IF(OR(L278="_keine",L278=""),"",VLOOKUP(L278,'Tab org. Kompost_N-expert'!B:H,3,FALSE))</f>
        <v/>
      </c>
      <c r="O278" s="465" t="str">
        <f t="shared" si="41"/>
        <v/>
      </c>
      <c r="P278" s="222"/>
      <c r="Q278" s="242"/>
      <c r="R278" s="913" t="str">
        <f>IF(OR(P278="_keine",P278=""),"",VLOOKUP(P278,'Tab org. Kompost_N-expert'!B:H,3,FALSE))</f>
        <v/>
      </c>
      <c r="S278" s="465" t="str">
        <f t="shared" si="42"/>
        <v/>
      </c>
      <c r="T278" s="223"/>
      <c r="U278" s="242"/>
      <c r="V278" s="913" t="str">
        <f>IF(OR(T278="_keine",T278=""),"",VLOOKUP(T278,'Tab org. D_N-expert'!$B:$H,3,FALSE))</f>
        <v/>
      </c>
      <c r="W278" s="465" t="str">
        <f t="shared" si="43"/>
        <v/>
      </c>
      <c r="X278" s="223"/>
      <c r="Y278" s="242"/>
      <c r="Z278" s="913" t="str">
        <f>IF(OR(X278="_keine",X278=""),"",VLOOKUP(X278,'Tab org. D_N-expert'!$B:$H,3,FALSE))</f>
        <v/>
      </c>
      <c r="AA278" s="465" t="str">
        <f t="shared" si="44"/>
        <v/>
      </c>
      <c r="AB278" s="223"/>
      <c r="AC278" s="242"/>
      <c r="AD278" s="913" t="str">
        <f>IF(OR(AB278="_keine",AB278=""),"",VLOOKUP(AB278,'Tab org. D_N-expert'!$B:$H,3,FALSE))</f>
        <v/>
      </c>
      <c r="AE278" s="466" t="str">
        <f t="shared" si="45"/>
        <v/>
      </c>
      <c r="AF278" s="223"/>
      <c r="AG278" s="242"/>
      <c r="AH278" s="913" t="str">
        <f>IF(OR(AF278="_keine",AF278=""),"",VLOOKUP(AF278,'Tab org. D_N-expert'!$B:$H,3,FALSE))</f>
        <v/>
      </c>
      <c r="AI278" s="465" t="str">
        <f t="shared" si="46"/>
        <v/>
      </c>
      <c r="AJ278" s="247" t="str">
        <f t="shared" si="47"/>
        <v/>
      </c>
    </row>
    <row r="279" spans="1:36" s="145" customFormat="1" ht="15.75">
      <c r="A279" s="529" t="str">
        <f>IF('N-DBE'!A279="","",'N-DBE'!A279)</f>
        <v/>
      </c>
      <c r="B279" s="284" t="str">
        <f>IF('N-DBE'!B279="","",'N-DBE'!B279)</f>
        <v/>
      </c>
      <c r="C279" s="907" t="str">
        <f>IF('N-DBE'!C279="","",'N-DBE'!C279)</f>
        <v/>
      </c>
      <c r="D279" s="907" t="str">
        <f>IF('N-DBE'!D279="","",'N-DBE'!D279)</f>
        <v/>
      </c>
      <c r="E279" s="907" t="str">
        <f>IF('N-DBE'!E279="","",'N-DBE'!E279)</f>
        <v/>
      </c>
      <c r="F279" s="284" t="str">
        <f>IF('N-DBE'!F279="","",'N-DBE'!F279)</f>
        <v/>
      </c>
      <c r="G279" s="284" t="str">
        <f>IF('N-DBE'!G279="","",'N-DBE'!G279)</f>
        <v/>
      </c>
      <c r="H279" s="222"/>
      <c r="I279" s="242"/>
      <c r="J279" s="809" t="str">
        <f>IF(OR(H279="_keine",H279=""),"",VLOOKUP(H279,'Tab org. Kompost_N-expert'!B:H,3,FALSE))</f>
        <v/>
      </c>
      <c r="K279" s="465" t="str">
        <f t="shared" si="40"/>
        <v/>
      </c>
      <c r="L279" s="222"/>
      <c r="M279" s="242"/>
      <c r="N279" s="913" t="str">
        <f>IF(OR(L279="_keine",L279=""),"",VLOOKUP(L279,'Tab org. Kompost_N-expert'!B:H,3,FALSE))</f>
        <v/>
      </c>
      <c r="O279" s="465" t="str">
        <f t="shared" si="41"/>
        <v/>
      </c>
      <c r="P279" s="222"/>
      <c r="Q279" s="242"/>
      <c r="R279" s="913" t="str">
        <f>IF(OR(P279="_keine",P279=""),"",VLOOKUP(P279,'Tab org. Kompost_N-expert'!B:H,3,FALSE))</f>
        <v/>
      </c>
      <c r="S279" s="465" t="str">
        <f t="shared" si="42"/>
        <v/>
      </c>
      <c r="T279" s="223"/>
      <c r="U279" s="242"/>
      <c r="V279" s="913" t="str">
        <f>IF(OR(T279="_keine",T279=""),"",VLOOKUP(T279,'Tab org. D_N-expert'!$B:$H,3,FALSE))</f>
        <v/>
      </c>
      <c r="W279" s="465" t="str">
        <f t="shared" si="43"/>
        <v/>
      </c>
      <c r="X279" s="223"/>
      <c r="Y279" s="242"/>
      <c r="Z279" s="913" t="str">
        <f>IF(OR(X279="_keine",X279=""),"",VLOOKUP(X279,'Tab org. D_N-expert'!$B:$H,3,FALSE))</f>
        <v/>
      </c>
      <c r="AA279" s="465" t="str">
        <f t="shared" si="44"/>
        <v/>
      </c>
      <c r="AB279" s="223"/>
      <c r="AC279" s="242"/>
      <c r="AD279" s="913" t="str">
        <f>IF(OR(AB279="_keine",AB279=""),"",VLOOKUP(AB279,'Tab org. D_N-expert'!$B:$H,3,FALSE))</f>
        <v/>
      </c>
      <c r="AE279" s="466" t="str">
        <f t="shared" si="45"/>
        <v/>
      </c>
      <c r="AF279" s="223"/>
      <c r="AG279" s="242"/>
      <c r="AH279" s="913" t="str">
        <f>IF(OR(AF279="_keine",AF279=""),"",VLOOKUP(AF279,'Tab org. D_N-expert'!$B:$H,3,FALSE))</f>
        <v/>
      </c>
      <c r="AI279" s="465" t="str">
        <f t="shared" si="46"/>
        <v/>
      </c>
      <c r="AJ279" s="247" t="str">
        <f t="shared" si="47"/>
        <v/>
      </c>
    </row>
    <row r="280" spans="1:36" s="145" customFormat="1" ht="15.75">
      <c r="A280" s="529" t="str">
        <f>IF('N-DBE'!A280="","",'N-DBE'!A280)</f>
        <v/>
      </c>
      <c r="B280" s="284" t="str">
        <f>IF('N-DBE'!B280="","",'N-DBE'!B280)</f>
        <v/>
      </c>
      <c r="C280" s="907" t="str">
        <f>IF('N-DBE'!C280="","",'N-DBE'!C280)</f>
        <v/>
      </c>
      <c r="D280" s="907" t="str">
        <f>IF('N-DBE'!D280="","",'N-DBE'!D280)</f>
        <v/>
      </c>
      <c r="E280" s="907" t="str">
        <f>IF('N-DBE'!E280="","",'N-DBE'!E280)</f>
        <v/>
      </c>
      <c r="F280" s="284" t="str">
        <f>IF('N-DBE'!F280="","",'N-DBE'!F280)</f>
        <v/>
      </c>
      <c r="G280" s="284" t="str">
        <f>IF('N-DBE'!G280="","",'N-DBE'!G280)</f>
        <v/>
      </c>
      <c r="H280" s="222"/>
      <c r="I280" s="242"/>
      <c r="J280" s="809" t="str">
        <f>IF(OR(H280="_keine",H280=""),"",VLOOKUP(H280,'Tab org. Kompost_N-expert'!B:H,3,FALSE))</f>
        <v/>
      </c>
      <c r="K280" s="465" t="str">
        <f t="shared" si="40"/>
        <v/>
      </c>
      <c r="L280" s="222"/>
      <c r="M280" s="242"/>
      <c r="N280" s="913" t="str">
        <f>IF(OR(L280="_keine",L280=""),"",VLOOKUP(L280,'Tab org. Kompost_N-expert'!B:H,3,FALSE))</f>
        <v/>
      </c>
      <c r="O280" s="465" t="str">
        <f t="shared" si="41"/>
        <v/>
      </c>
      <c r="P280" s="222"/>
      <c r="Q280" s="242"/>
      <c r="R280" s="913" t="str">
        <f>IF(OR(P280="_keine",P280=""),"",VLOOKUP(P280,'Tab org. Kompost_N-expert'!B:H,3,FALSE))</f>
        <v/>
      </c>
      <c r="S280" s="465" t="str">
        <f t="shared" si="42"/>
        <v/>
      </c>
      <c r="T280" s="223"/>
      <c r="U280" s="242"/>
      <c r="V280" s="913" t="str">
        <f>IF(OR(T280="_keine",T280=""),"",VLOOKUP(T280,'Tab org. D_N-expert'!$B:$H,3,FALSE))</f>
        <v/>
      </c>
      <c r="W280" s="465" t="str">
        <f t="shared" si="43"/>
        <v/>
      </c>
      <c r="X280" s="223"/>
      <c r="Y280" s="242"/>
      <c r="Z280" s="913" t="str">
        <f>IF(OR(X280="_keine",X280=""),"",VLOOKUP(X280,'Tab org. D_N-expert'!$B:$H,3,FALSE))</f>
        <v/>
      </c>
      <c r="AA280" s="465" t="str">
        <f t="shared" si="44"/>
        <v/>
      </c>
      <c r="AB280" s="223"/>
      <c r="AC280" s="242"/>
      <c r="AD280" s="913" t="str">
        <f>IF(OR(AB280="_keine",AB280=""),"",VLOOKUP(AB280,'Tab org. D_N-expert'!$B:$H,3,FALSE))</f>
        <v/>
      </c>
      <c r="AE280" s="466" t="str">
        <f t="shared" si="45"/>
        <v/>
      </c>
      <c r="AF280" s="223"/>
      <c r="AG280" s="242"/>
      <c r="AH280" s="913" t="str">
        <f>IF(OR(AF280="_keine",AF280=""),"",VLOOKUP(AF280,'Tab org. D_N-expert'!$B:$H,3,FALSE))</f>
        <v/>
      </c>
      <c r="AI280" s="465" t="str">
        <f t="shared" si="46"/>
        <v/>
      </c>
      <c r="AJ280" s="247" t="str">
        <f t="shared" si="47"/>
        <v/>
      </c>
    </row>
    <row r="281" spans="1:36" s="145" customFormat="1" ht="15.75">
      <c r="A281" s="529" t="str">
        <f>IF('N-DBE'!A281="","",'N-DBE'!A281)</f>
        <v/>
      </c>
      <c r="B281" s="284" t="str">
        <f>IF('N-DBE'!B281="","",'N-DBE'!B281)</f>
        <v/>
      </c>
      <c r="C281" s="907" t="str">
        <f>IF('N-DBE'!C281="","",'N-DBE'!C281)</f>
        <v/>
      </c>
      <c r="D281" s="907" t="str">
        <f>IF('N-DBE'!D281="","",'N-DBE'!D281)</f>
        <v/>
      </c>
      <c r="E281" s="907" t="str">
        <f>IF('N-DBE'!E281="","",'N-DBE'!E281)</f>
        <v/>
      </c>
      <c r="F281" s="284" t="str">
        <f>IF('N-DBE'!F281="","",'N-DBE'!F281)</f>
        <v/>
      </c>
      <c r="G281" s="284" t="str">
        <f>IF('N-DBE'!G281="","",'N-DBE'!G281)</f>
        <v/>
      </c>
      <c r="H281" s="222"/>
      <c r="I281" s="242"/>
      <c r="J281" s="809" t="str">
        <f>IF(OR(H281="_keine",H281=""),"",VLOOKUP(H281,'Tab org. Kompost_N-expert'!B:H,3,FALSE))</f>
        <v/>
      </c>
      <c r="K281" s="465" t="str">
        <f t="shared" si="40"/>
        <v/>
      </c>
      <c r="L281" s="222"/>
      <c r="M281" s="242"/>
      <c r="N281" s="913" t="str">
        <f>IF(OR(L281="_keine",L281=""),"",VLOOKUP(L281,'Tab org. Kompost_N-expert'!B:H,3,FALSE))</f>
        <v/>
      </c>
      <c r="O281" s="465" t="str">
        <f t="shared" si="41"/>
        <v/>
      </c>
      <c r="P281" s="222"/>
      <c r="Q281" s="242"/>
      <c r="R281" s="913" t="str">
        <f>IF(OR(P281="_keine",P281=""),"",VLOOKUP(P281,'Tab org. Kompost_N-expert'!B:H,3,FALSE))</f>
        <v/>
      </c>
      <c r="S281" s="465" t="str">
        <f t="shared" si="42"/>
        <v/>
      </c>
      <c r="T281" s="223"/>
      <c r="U281" s="242"/>
      <c r="V281" s="913" t="str">
        <f>IF(OR(T281="_keine",T281=""),"",VLOOKUP(T281,'Tab org. D_N-expert'!$B:$H,3,FALSE))</f>
        <v/>
      </c>
      <c r="W281" s="465" t="str">
        <f t="shared" si="43"/>
        <v/>
      </c>
      <c r="X281" s="223"/>
      <c r="Y281" s="242"/>
      <c r="Z281" s="913" t="str">
        <f>IF(OR(X281="_keine",X281=""),"",VLOOKUP(X281,'Tab org. D_N-expert'!$B:$H,3,FALSE))</f>
        <v/>
      </c>
      <c r="AA281" s="465" t="str">
        <f t="shared" si="44"/>
        <v/>
      </c>
      <c r="AB281" s="223"/>
      <c r="AC281" s="242"/>
      <c r="AD281" s="913" t="str">
        <f>IF(OR(AB281="_keine",AB281=""),"",VLOOKUP(AB281,'Tab org. D_N-expert'!$B:$H,3,FALSE))</f>
        <v/>
      </c>
      <c r="AE281" s="466" t="str">
        <f t="shared" si="45"/>
        <v/>
      </c>
      <c r="AF281" s="223"/>
      <c r="AG281" s="242"/>
      <c r="AH281" s="913" t="str">
        <f>IF(OR(AF281="_keine",AF281=""),"",VLOOKUP(AF281,'Tab org. D_N-expert'!$B:$H,3,FALSE))</f>
        <v/>
      </c>
      <c r="AI281" s="465" t="str">
        <f t="shared" si="46"/>
        <v/>
      </c>
      <c r="AJ281" s="247" t="str">
        <f t="shared" si="47"/>
        <v/>
      </c>
    </row>
    <row r="282" spans="1:36" s="145" customFormat="1" ht="15.75">
      <c r="A282" s="529" t="str">
        <f>IF('N-DBE'!A282="","",'N-DBE'!A282)</f>
        <v/>
      </c>
      <c r="B282" s="284" t="str">
        <f>IF('N-DBE'!B282="","",'N-DBE'!B282)</f>
        <v/>
      </c>
      <c r="C282" s="907" t="str">
        <f>IF('N-DBE'!C282="","",'N-DBE'!C282)</f>
        <v/>
      </c>
      <c r="D282" s="907" t="str">
        <f>IF('N-DBE'!D282="","",'N-DBE'!D282)</f>
        <v/>
      </c>
      <c r="E282" s="907" t="str">
        <f>IF('N-DBE'!E282="","",'N-DBE'!E282)</f>
        <v/>
      </c>
      <c r="F282" s="284" t="str">
        <f>IF('N-DBE'!F282="","",'N-DBE'!F282)</f>
        <v/>
      </c>
      <c r="G282" s="284" t="str">
        <f>IF('N-DBE'!G282="","",'N-DBE'!G282)</f>
        <v/>
      </c>
      <c r="H282" s="222"/>
      <c r="I282" s="242"/>
      <c r="J282" s="809" t="str">
        <f>IF(OR(H282="_keine",H282=""),"",VLOOKUP(H282,'Tab org. Kompost_N-expert'!B:H,3,FALSE))</f>
        <v/>
      </c>
      <c r="K282" s="465" t="str">
        <f t="shared" si="40"/>
        <v/>
      </c>
      <c r="L282" s="222"/>
      <c r="M282" s="242"/>
      <c r="N282" s="913" t="str">
        <f>IF(OR(L282="_keine",L282=""),"",VLOOKUP(L282,'Tab org. Kompost_N-expert'!B:H,3,FALSE))</f>
        <v/>
      </c>
      <c r="O282" s="465" t="str">
        <f t="shared" si="41"/>
        <v/>
      </c>
      <c r="P282" s="222"/>
      <c r="Q282" s="242"/>
      <c r="R282" s="913" t="str">
        <f>IF(OR(P282="_keine",P282=""),"",VLOOKUP(P282,'Tab org. Kompost_N-expert'!B:H,3,FALSE))</f>
        <v/>
      </c>
      <c r="S282" s="465" t="str">
        <f t="shared" si="42"/>
        <v/>
      </c>
      <c r="T282" s="223"/>
      <c r="U282" s="242"/>
      <c r="V282" s="913" t="str">
        <f>IF(OR(T282="_keine",T282=""),"",VLOOKUP(T282,'Tab org. D_N-expert'!$B:$H,3,FALSE))</f>
        <v/>
      </c>
      <c r="W282" s="465" t="str">
        <f t="shared" si="43"/>
        <v/>
      </c>
      <c r="X282" s="223"/>
      <c r="Y282" s="242"/>
      <c r="Z282" s="913" t="str">
        <f>IF(OR(X282="_keine",X282=""),"",VLOOKUP(X282,'Tab org. D_N-expert'!$B:$H,3,FALSE))</f>
        <v/>
      </c>
      <c r="AA282" s="465" t="str">
        <f t="shared" si="44"/>
        <v/>
      </c>
      <c r="AB282" s="223"/>
      <c r="AC282" s="242"/>
      <c r="AD282" s="913" t="str">
        <f>IF(OR(AB282="_keine",AB282=""),"",VLOOKUP(AB282,'Tab org. D_N-expert'!$B:$H,3,FALSE))</f>
        <v/>
      </c>
      <c r="AE282" s="466" t="str">
        <f t="shared" si="45"/>
        <v/>
      </c>
      <c r="AF282" s="223"/>
      <c r="AG282" s="242"/>
      <c r="AH282" s="913" t="str">
        <f>IF(OR(AF282="_keine",AF282=""),"",VLOOKUP(AF282,'Tab org. D_N-expert'!$B:$H,3,FALSE))</f>
        <v/>
      </c>
      <c r="AI282" s="465" t="str">
        <f t="shared" si="46"/>
        <v/>
      </c>
      <c r="AJ282" s="247" t="str">
        <f t="shared" si="47"/>
        <v/>
      </c>
    </row>
    <row r="283" spans="1:36" s="145" customFormat="1" ht="15.75">
      <c r="A283" s="529" t="str">
        <f>IF('N-DBE'!A283="","",'N-DBE'!A283)</f>
        <v/>
      </c>
      <c r="B283" s="284" t="str">
        <f>IF('N-DBE'!B283="","",'N-DBE'!B283)</f>
        <v/>
      </c>
      <c r="C283" s="907" t="str">
        <f>IF('N-DBE'!C283="","",'N-DBE'!C283)</f>
        <v/>
      </c>
      <c r="D283" s="907" t="str">
        <f>IF('N-DBE'!D283="","",'N-DBE'!D283)</f>
        <v/>
      </c>
      <c r="E283" s="907" t="str">
        <f>IF('N-DBE'!E283="","",'N-DBE'!E283)</f>
        <v/>
      </c>
      <c r="F283" s="284" t="str">
        <f>IF('N-DBE'!F283="","",'N-DBE'!F283)</f>
        <v/>
      </c>
      <c r="G283" s="284" t="str">
        <f>IF('N-DBE'!G283="","",'N-DBE'!G283)</f>
        <v/>
      </c>
      <c r="H283" s="222"/>
      <c r="I283" s="242"/>
      <c r="J283" s="809" t="str">
        <f>IF(OR(H283="_keine",H283=""),"",VLOOKUP(H283,'Tab org. Kompost_N-expert'!B:H,3,FALSE))</f>
        <v/>
      </c>
      <c r="K283" s="465" t="str">
        <f t="shared" si="40"/>
        <v/>
      </c>
      <c r="L283" s="222"/>
      <c r="M283" s="242"/>
      <c r="N283" s="913" t="str">
        <f>IF(OR(L283="_keine",L283=""),"",VLOOKUP(L283,'Tab org. Kompost_N-expert'!B:H,3,FALSE))</f>
        <v/>
      </c>
      <c r="O283" s="465" t="str">
        <f t="shared" si="41"/>
        <v/>
      </c>
      <c r="P283" s="222"/>
      <c r="Q283" s="242"/>
      <c r="R283" s="913" t="str">
        <f>IF(OR(P283="_keine",P283=""),"",VLOOKUP(P283,'Tab org. Kompost_N-expert'!B:H,3,FALSE))</f>
        <v/>
      </c>
      <c r="S283" s="465" t="str">
        <f t="shared" si="42"/>
        <v/>
      </c>
      <c r="T283" s="223"/>
      <c r="U283" s="242"/>
      <c r="V283" s="913" t="str">
        <f>IF(OR(T283="_keine",T283=""),"",VLOOKUP(T283,'Tab org. D_N-expert'!$B:$H,3,FALSE))</f>
        <v/>
      </c>
      <c r="W283" s="465" t="str">
        <f t="shared" si="43"/>
        <v/>
      </c>
      <c r="X283" s="223"/>
      <c r="Y283" s="242"/>
      <c r="Z283" s="913" t="str">
        <f>IF(OR(X283="_keine",X283=""),"",VLOOKUP(X283,'Tab org. D_N-expert'!$B:$H,3,FALSE))</f>
        <v/>
      </c>
      <c r="AA283" s="465" t="str">
        <f t="shared" si="44"/>
        <v/>
      </c>
      <c r="AB283" s="223"/>
      <c r="AC283" s="242"/>
      <c r="AD283" s="913" t="str">
        <f>IF(OR(AB283="_keine",AB283=""),"",VLOOKUP(AB283,'Tab org. D_N-expert'!$B:$H,3,FALSE))</f>
        <v/>
      </c>
      <c r="AE283" s="466" t="str">
        <f t="shared" si="45"/>
        <v/>
      </c>
      <c r="AF283" s="223"/>
      <c r="AG283" s="242"/>
      <c r="AH283" s="913" t="str">
        <f>IF(OR(AF283="_keine",AF283=""),"",VLOOKUP(AF283,'Tab org. D_N-expert'!$B:$H,3,FALSE))</f>
        <v/>
      </c>
      <c r="AI283" s="465" t="str">
        <f t="shared" si="46"/>
        <v/>
      </c>
      <c r="AJ283" s="247" t="str">
        <f t="shared" si="47"/>
        <v/>
      </c>
    </row>
    <row r="284" spans="1:36" s="145" customFormat="1" ht="15.75">
      <c r="A284" s="529" t="str">
        <f>IF('N-DBE'!A284="","",'N-DBE'!A284)</f>
        <v/>
      </c>
      <c r="B284" s="284" t="str">
        <f>IF('N-DBE'!B284="","",'N-DBE'!B284)</f>
        <v/>
      </c>
      <c r="C284" s="907" t="str">
        <f>IF('N-DBE'!C284="","",'N-DBE'!C284)</f>
        <v/>
      </c>
      <c r="D284" s="907" t="str">
        <f>IF('N-DBE'!D284="","",'N-DBE'!D284)</f>
        <v/>
      </c>
      <c r="E284" s="907" t="str">
        <f>IF('N-DBE'!E284="","",'N-DBE'!E284)</f>
        <v/>
      </c>
      <c r="F284" s="284" t="str">
        <f>IF('N-DBE'!F284="","",'N-DBE'!F284)</f>
        <v/>
      </c>
      <c r="G284" s="284" t="str">
        <f>IF('N-DBE'!G284="","",'N-DBE'!G284)</f>
        <v/>
      </c>
      <c r="H284" s="222"/>
      <c r="I284" s="242"/>
      <c r="J284" s="809" t="str">
        <f>IF(OR(H284="_keine",H284=""),"",VLOOKUP(H284,'Tab org. Kompost_N-expert'!B:H,3,FALSE))</f>
        <v/>
      </c>
      <c r="K284" s="465" t="str">
        <f t="shared" si="40"/>
        <v/>
      </c>
      <c r="L284" s="222"/>
      <c r="M284" s="242"/>
      <c r="N284" s="913" t="str">
        <f>IF(OR(L284="_keine",L284=""),"",VLOOKUP(L284,'Tab org. Kompost_N-expert'!B:H,3,FALSE))</f>
        <v/>
      </c>
      <c r="O284" s="465" t="str">
        <f t="shared" si="41"/>
        <v/>
      </c>
      <c r="P284" s="222"/>
      <c r="Q284" s="242"/>
      <c r="R284" s="913" t="str">
        <f>IF(OR(P284="_keine",P284=""),"",VLOOKUP(P284,'Tab org. Kompost_N-expert'!B:H,3,FALSE))</f>
        <v/>
      </c>
      <c r="S284" s="465" t="str">
        <f t="shared" si="42"/>
        <v/>
      </c>
      <c r="T284" s="223"/>
      <c r="U284" s="242"/>
      <c r="V284" s="913" t="str">
        <f>IF(OR(T284="_keine",T284=""),"",VLOOKUP(T284,'Tab org. D_N-expert'!$B:$H,3,FALSE))</f>
        <v/>
      </c>
      <c r="W284" s="465" t="str">
        <f t="shared" si="43"/>
        <v/>
      </c>
      <c r="X284" s="223"/>
      <c r="Y284" s="242"/>
      <c r="Z284" s="913" t="str">
        <f>IF(OR(X284="_keine",X284=""),"",VLOOKUP(X284,'Tab org. D_N-expert'!$B:$H,3,FALSE))</f>
        <v/>
      </c>
      <c r="AA284" s="465" t="str">
        <f t="shared" si="44"/>
        <v/>
      </c>
      <c r="AB284" s="223"/>
      <c r="AC284" s="242"/>
      <c r="AD284" s="913" t="str">
        <f>IF(OR(AB284="_keine",AB284=""),"",VLOOKUP(AB284,'Tab org. D_N-expert'!$B:$H,3,FALSE))</f>
        <v/>
      </c>
      <c r="AE284" s="466" t="str">
        <f t="shared" si="45"/>
        <v/>
      </c>
      <c r="AF284" s="223"/>
      <c r="AG284" s="242"/>
      <c r="AH284" s="913" t="str">
        <f>IF(OR(AF284="_keine",AF284=""),"",VLOOKUP(AF284,'Tab org. D_N-expert'!$B:$H,3,FALSE))</f>
        <v/>
      </c>
      <c r="AI284" s="465" t="str">
        <f t="shared" si="46"/>
        <v/>
      </c>
      <c r="AJ284" s="247" t="str">
        <f t="shared" si="47"/>
        <v/>
      </c>
    </row>
    <row r="285" spans="1:36" s="145" customFormat="1" ht="15.75">
      <c r="A285" s="529" t="str">
        <f>IF('N-DBE'!A285="","",'N-DBE'!A285)</f>
        <v/>
      </c>
      <c r="B285" s="284" t="str">
        <f>IF('N-DBE'!B285="","",'N-DBE'!B285)</f>
        <v/>
      </c>
      <c r="C285" s="907" t="str">
        <f>IF('N-DBE'!C285="","",'N-DBE'!C285)</f>
        <v/>
      </c>
      <c r="D285" s="907" t="str">
        <f>IF('N-DBE'!D285="","",'N-DBE'!D285)</f>
        <v/>
      </c>
      <c r="E285" s="907" t="str">
        <f>IF('N-DBE'!E285="","",'N-DBE'!E285)</f>
        <v/>
      </c>
      <c r="F285" s="284" t="str">
        <f>IF('N-DBE'!F285="","",'N-DBE'!F285)</f>
        <v/>
      </c>
      <c r="G285" s="284" t="str">
        <f>IF('N-DBE'!G285="","",'N-DBE'!G285)</f>
        <v/>
      </c>
      <c r="H285" s="222"/>
      <c r="I285" s="242"/>
      <c r="J285" s="809" t="str">
        <f>IF(OR(H285="_keine",H285=""),"",VLOOKUP(H285,'Tab org. Kompost_N-expert'!B:H,3,FALSE))</f>
        <v/>
      </c>
      <c r="K285" s="465" t="str">
        <f t="shared" si="40"/>
        <v/>
      </c>
      <c r="L285" s="222"/>
      <c r="M285" s="242"/>
      <c r="N285" s="913" t="str">
        <f>IF(OR(L285="_keine",L285=""),"",VLOOKUP(L285,'Tab org. Kompost_N-expert'!B:H,3,FALSE))</f>
        <v/>
      </c>
      <c r="O285" s="465" t="str">
        <f t="shared" si="41"/>
        <v/>
      </c>
      <c r="P285" s="222"/>
      <c r="Q285" s="242"/>
      <c r="R285" s="913" t="str">
        <f>IF(OR(P285="_keine",P285=""),"",VLOOKUP(P285,'Tab org. Kompost_N-expert'!B:H,3,FALSE))</f>
        <v/>
      </c>
      <c r="S285" s="465" t="str">
        <f t="shared" si="42"/>
        <v/>
      </c>
      <c r="T285" s="223"/>
      <c r="U285" s="242"/>
      <c r="V285" s="913" t="str">
        <f>IF(OR(T285="_keine",T285=""),"",VLOOKUP(T285,'Tab org. D_N-expert'!$B:$H,3,FALSE))</f>
        <v/>
      </c>
      <c r="W285" s="465" t="str">
        <f t="shared" si="43"/>
        <v/>
      </c>
      <c r="X285" s="223"/>
      <c r="Y285" s="242"/>
      <c r="Z285" s="913" t="str">
        <f>IF(OR(X285="_keine",X285=""),"",VLOOKUP(X285,'Tab org. D_N-expert'!$B:$H,3,FALSE))</f>
        <v/>
      </c>
      <c r="AA285" s="465" t="str">
        <f t="shared" si="44"/>
        <v/>
      </c>
      <c r="AB285" s="223"/>
      <c r="AC285" s="242"/>
      <c r="AD285" s="913" t="str">
        <f>IF(OR(AB285="_keine",AB285=""),"",VLOOKUP(AB285,'Tab org. D_N-expert'!$B:$H,3,FALSE))</f>
        <v/>
      </c>
      <c r="AE285" s="466" t="str">
        <f t="shared" si="45"/>
        <v/>
      </c>
      <c r="AF285" s="223"/>
      <c r="AG285" s="242"/>
      <c r="AH285" s="913" t="str">
        <f>IF(OR(AF285="_keine",AF285=""),"",VLOOKUP(AF285,'Tab org. D_N-expert'!$B:$H,3,FALSE))</f>
        <v/>
      </c>
      <c r="AI285" s="465" t="str">
        <f t="shared" si="46"/>
        <v/>
      </c>
      <c r="AJ285" s="247" t="str">
        <f t="shared" si="47"/>
        <v/>
      </c>
    </row>
    <row r="286" spans="1:36" s="145" customFormat="1" ht="15.75">
      <c r="A286" s="529" t="str">
        <f>IF('N-DBE'!A286="","",'N-DBE'!A286)</f>
        <v/>
      </c>
      <c r="B286" s="284" t="str">
        <f>IF('N-DBE'!B286="","",'N-DBE'!B286)</f>
        <v/>
      </c>
      <c r="C286" s="907" t="str">
        <f>IF('N-DBE'!C286="","",'N-DBE'!C286)</f>
        <v/>
      </c>
      <c r="D286" s="907" t="str">
        <f>IF('N-DBE'!D286="","",'N-DBE'!D286)</f>
        <v/>
      </c>
      <c r="E286" s="907" t="str">
        <f>IF('N-DBE'!E286="","",'N-DBE'!E286)</f>
        <v/>
      </c>
      <c r="F286" s="284" t="str">
        <f>IF('N-DBE'!F286="","",'N-DBE'!F286)</f>
        <v/>
      </c>
      <c r="G286" s="284" t="str">
        <f>IF('N-DBE'!G286="","",'N-DBE'!G286)</f>
        <v/>
      </c>
      <c r="H286" s="222"/>
      <c r="I286" s="242"/>
      <c r="J286" s="809" t="str">
        <f>IF(OR(H286="_keine",H286=""),"",VLOOKUP(H286,'Tab org. Kompost_N-expert'!B:H,3,FALSE))</f>
        <v/>
      </c>
      <c r="K286" s="465" t="str">
        <f t="shared" si="40"/>
        <v/>
      </c>
      <c r="L286" s="222"/>
      <c r="M286" s="242"/>
      <c r="N286" s="913" t="str">
        <f>IF(OR(L286="_keine",L286=""),"",VLOOKUP(L286,'Tab org. Kompost_N-expert'!B:H,3,FALSE))</f>
        <v/>
      </c>
      <c r="O286" s="465" t="str">
        <f t="shared" si="41"/>
        <v/>
      </c>
      <c r="P286" s="222"/>
      <c r="Q286" s="242"/>
      <c r="R286" s="913" t="str">
        <f>IF(OR(P286="_keine",P286=""),"",VLOOKUP(P286,'Tab org. Kompost_N-expert'!B:H,3,FALSE))</f>
        <v/>
      </c>
      <c r="S286" s="465" t="str">
        <f t="shared" si="42"/>
        <v/>
      </c>
      <c r="T286" s="223"/>
      <c r="U286" s="242"/>
      <c r="V286" s="913" t="str">
        <f>IF(OR(T286="_keine",T286=""),"",VLOOKUP(T286,'Tab org. D_N-expert'!$B:$H,3,FALSE))</f>
        <v/>
      </c>
      <c r="W286" s="465" t="str">
        <f t="shared" si="43"/>
        <v/>
      </c>
      <c r="X286" s="223"/>
      <c r="Y286" s="242"/>
      <c r="Z286" s="913" t="str">
        <f>IF(OR(X286="_keine",X286=""),"",VLOOKUP(X286,'Tab org. D_N-expert'!$B:$H,3,FALSE))</f>
        <v/>
      </c>
      <c r="AA286" s="465" t="str">
        <f t="shared" si="44"/>
        <v/>
      </c>
      <c r="AB286" s="223"/>
      <c r="AC286" s="242"/>
      <c r="AD286" s="913" t="str">
        <f>IF(OR(AB286="_keine",AB286=""),"",VLOOKUP(AB286,'Tab org. D_N-expert'!$B:$H,3,FALSE))</f>
        <v/>
      </c>
      <c r="AE286" s="466" t="str">
        <f t="shared" si="45"/>
        <v/>
      </c>
      <c r="AF286" s="223"/>
      <c r="AG286" s="242"/>
      <c r="AH286" s="913" t="str">
        <f>IF(OR(AF286="_keine",AF286=""),"",VLOOKUP(AF286,'Tab org. D_N-expert'!$B:$H,3,FALSE))</f>
        <v/>
      </c>
      <c r="AI286" s="465" t="str">
        <f t="shared" si="46"/>
        <v/>
      </c>
      <c r="AJ286" s="247" t="str">
        <f t="shared" si="47"/>
        <v/>
      </c>
    </row>
    <row r="287" spans="1:36" s="145" customFormat="1" ht="15.75">
      <c r="A287" s="529" t="str">
        <f>IF('N-DBE'!A287="","",'N-DBE'!A287)</f>
        <v/>
      </c>
      <c r="B287" s="284" t="str">
        <f>IF('N-DBE'!B287="","",'N-DBE'!B287)</f>
        <v/>
      </c>
      <c r="C287" s="907" t="str">
        <f>IF('N-DBE'!C287="","",'N-DBE'!C287)</f>
        <v/>
      </c>
      <c r="D287" s="907" t="str">
        <f>IF('N-DBE'!D287="","",'N-DBE'!D287)</f>
        <v/>
      </c>
      <c r="E287" s="907" t="str">
        <f>IF('N-DBE'!E287="","",'N-DBE'!E287)</f>
        <v/>
      </c>
      <c r="F287" s="284" t="str">
        <f>IF('N-DBE'!F287="","",'N-DBE'!F287)</f>
        <v/>
      </c>
      <c r="G287" s="284" t="str">
        <f>IF('N-DBE'!G287="","",'N-DBE'!G287)</f>
        <v/>
      </c>
      <c r="H287" s="222"/>
      <c r="I287" s="242"/>
      <c r="J287" s="809" t="str">
        <f>IF(OR(H287="_keine",H287=""),"",VLOOKUP(H287,'Tab org. Kompost_N-expert'!B:H,3,FALSE))</f>
        <v/>
      </c>
      <c r="K287" s="465" t="str">
        <f t="shared" si="40"/>
        <v/>
      </c>
      <c r="L287" s="222"/>
      <c r="M287" s="242"/>
      <c r="N287" s="913" t="str">
        <f>IF(OR(L287="_keine",L287=""),"",VLOOKUP(L287,'Tab org. Kompost_N-expert'!B:H,3,FALSE))</f>
        <v/>
      </c>
      <c r="O287" s="465" t="str">
        <f t="shared" si="41"/>
        <v/>
      </c>
      <c r="P287" s="222"/>
      <c r="Q287" s="242"/>
      <c r="R287" s="913" t="str">
        <f>IF(OR(P287="_keine",P287=""),"",VLOOKUP(P287,'Tab org. Kompost_N-expert'!B:H,3,FALSE))</f>
        <v/>
      </c>
      <c r="S287" s="465" t="str">
        <f t="shared" si="42"/>
        <v/>
      </c>
      <c r="T287" s="223"/>
      <c r="U287" s="242"/>
      <c r="V287" s="913" t="str">
        <f>IF(OR(T287="_keine",T287=""),"",VLOOKUP(T287,'Tab org. D_N-expert'!$B:$H,3,FALSE))</f>
        <v/>
      </c>
      <c r="W287" s="465" t="str">
        <f t="shared" si="43"/>
        <v/>
      </c>
      <c r="X287" s="223"/>
      <c r="Y287" s="242"/>
      <c r="Z287" s="913" t="str">
        <f>IF(OR(X287="_keine",X287=""),"",VLOOKUP(X287,'Tab org. D_N-expert'!$B:$H,3,FALSE))</f>
        <v/>
      </c>
      <c r="AA287" s="465" t="str">
        <f t="shared" si="44"/>
        <v/>
      </c>
      <c r="AB287" s="223"/>
      <c r="AC287" s="242"/>
      <c r="AD287" s="913" t="str">
        <f>IF(OR(AB287="_keine",AB287=""),"",VLOOKUP(AB287,'Tab org. D_N-expert'!$B:$H,3,FALSE))</f>
        <v/>
      </c>
      <c r="AE287" s="466" t="str">
        <f t="shared" si="45"/>
        <v/>
      </c>
      <c r="AF287" s="223"/>
      <c r="AG287" s="242"/>
      <c r="AH287" s="913" t="str">
        <f>IF(OR(AF287="_keine",AF287=""),"",VLOOKUP(AF287,'Tab org. D_N-expert'!$B:$H,3,FALSE))</f>
        <v/>
      </c>
      <c r="AI287" s="465" t="str">
        <f t="shared" si="46"/>
        <v/>
      </c>
      <c r="AJ287" s="247" t="str">
        <f t="shared" si="47"/>
        <v/>
      </c>
    </row>
    <row r="288" spans="1:36" s="145" customFormat="1" ht="15.75">
      <c r="A288" s="529" t="str">
        <f>IF('N-DBE'!A288="","",'N-DBE'!A288)</f>
        <v/>
      </c>
      <c r="B288" s="284" t="str">
        <f>IF('N-DBE'!B288="","",'N-DBE'!B288)</f>
        <v/>
      </c>
      <c r="C288" s="907" t="str">
        <f>IF('N-DBE'!C288="","",'N-DBE'!C288)</f>
        <v/>
      </c>
      <c r="D288" s="907" t="str">
        <f>IF('N-DBE'!D288="","",'N-DBE'!D288)</f>
        <v/>
      </c>
      <c r="E288" s="907" t="str">
        <f>IF('N-DBE'!E288="","",'N-DBE'!E288)</f>
        <v/>
      </c>
      <c r="F288" s="284" t="str">
        <f>IF('N-DBE'!F288="","",'N-DBE'!F288)</f>
        <v/>
      </c>
      <c r="G288" s="284" t="str">
        <f>IF('N-DBE'!G288="","",'N-DBE'!G288)</f>
        <v/>
      </c>
      <c r="H288" s="222"/>
      <c r="I288" s="242"/>
      <c r="J288" s="809" t="str">
        <f>IF(OR(H288="_keine",H288=""),"",VLOOKUP(H288,'Tab org. Kompost_N-expert'!B:H,3,FALSE))</f>
        <v/>
      </c>
      <c r="K288" s="465" t="str">
        <f t="shared" si="40"/>
        <v/>
      </c>
      <c r="L288" s="222"/>
      <c r="M288" s="242"/>
      <c r="N288" s="913" t="str">
        <f>IF(OR(L288="_keine",L288=""),"",VLOOKUP(L288,'Tab org. Kompost_N-expert'!B:H,3,FALSE))</f>
        <v/>
      </c>
      <c r="O288" s="465" t="str">
        <f t="shared" si="41"/>
        <v/>
      </c>
      <c r="P288" s="222"/>
      <c r="Q288" s="242"/>
      <c r="R288" s="913" t="str">
        <f>IF(OR(P288="_keine",P288=""),"",VLOOKUP(P288,'Tab org. Kompost_N-expert'!B:H,3,FALSE))</f>
        <v/>
      </c>
      <c r="S288" s="465" t="str">
        <f t="shared" si="42"/>
        <v/>
      </c>
      <c r="T288" s="223"/>
      <c r="U288" s="242"/>
      <c r="V288" s="913" t="str">
        <f>IF(OR(T288="_keine",T288=""),"",VLOOKUP(T288,'Tab org. D_N-expert'!$B:$H,3,FALSE))</f>
        <v/>
      </c>
      <c r="W288" s="465" t="str">
        <f t="shared" si="43"/>
        <v/>
      </c>
      <c r="X288" s="223"/>
      <c r="Y288" s="242"/>
      <c r="Z288" s="913" t="str">
        <f>IF(OR(X288="_keine",X288=""),"",VLOOKUP(X288,'Tab org. D_N-expert'!$B:$H,3,FALSE))</f>
        <v/>
      </c>
      <c r="AA288" s="465" t="str">
        <f t="shared" si="44"/>
        <v/>
      </c>
      <c r="AB288" s="223"/>
      <c r="AC288" s="242"/>
      <c r="AD288" s="913" t="str">
        <f>IF(OR(AB288="_keine",AB288=""),"",VLOOKUP(AB288,'Tab org. D_N-expert'!$B:$H,3,FALSE))</f>
        <v/>
      </c>
      <c r="AE288" s="466" t="str">
        <f t="shared" si="45"/>
        <v/>
      </c>
      <c r="AF288" s="223"/>
      <c r="AG288" s="242"/>
      <c r="AH288" s="913" t="str">
        <f>IF(OR(AF288="_keine",AF288=""),"",VLOOKUP(AF288,'Tab org. D_N-expert'!$B:$H,3,FALSE))</f>
        <v/>
      </c>
      <c r="AI288" s="465" t="str">
        <f t="shared" si="46"/>
        <v/>
      </c>
      <c r="AJ288" s="247" t="str">
        <f t="shared" si="47"/>
        <v/>
      </c>
    </row>
    <row r="289" spans="1:36" s="145" customFormat="1" ht="15.75">
      <c r="A289" s="529" t="str">
        <f>IF('N-DBE'!A289="","",'N-DBE'!A289)</f>
        <v/>
      </c>
      <c r="B289" s="284" t="str">
        <f>IF('N-DBE'!B289="","",'N-DBE'!B289)</f>
        <v/>
      </c>
      <c r="C289" s="907" t="str">
        <f>IF('N-DBE'!C289="","",'N-DBE'!C289)</f>
        <v/>
      </c>
      <c r="D289" s="907" t="str">
        <f>IF('N-DBE'!D289="","",'N-DBE'!D289)</f>
        <v/>
      </c>
      <c r="E289" s="907" t="str">
        <f>IF('N-DBE'!E289="","",'N-DBE'!E289)</f>
        <v/>
      </c>
      <c r="F289" s="284" t="str">
        <f>IF('N-DBE'!F289="","",'N-DBE'!F289)</f>
        <v/>
      </c>
      <c r="G289" s="284" t="str">
        <f>IF('N-DBE'!G289="","",'N-DBE'!G289)</f>
        <v/>
      </c>
      <c r="H289" s="222"/>
      <c r="I289" s="242"/>
      <c r="J289" s="809" t="str">
        <f>IF(OR(H289="_keine",H289=""),"",VLOOKUP(H289,'Tab org. Kompost_N-expert'!B:H,3,FALSE))</f>
        <v/>
      </c>
      <c r="K289" s="465" t="str">
        <f t="shared" si="40"/>
        <v/>
      </c>
      <c r="L289" s="222"/>
      <c r="M289" s="242"/>
      <c r="N289" s="913" t="str">
        <f>IF(OR(L289="_keine",L289=""),"",VLOOKUP(L289,'Tab org. Kompost_N-expert'!B:H,3,FALSE))</f>
        <v/>
      </c>
      <c r="O289" s="465" t="str">
        <f t="shared" si="41"/>
        <v/>
      </c>
      <c r="P289" s="222"/>
      <c r="Q289" s="242"/>
      <c r="R289" s="913" t="str">
        <f>IF(OR(P289="_keine",P289=""),"",VLOOKUP(P289,'Tab org. Kompost_N-expert'!B:H,3,FALSE))</f>
        <v/>
      </c>
      <c r="S289" s="465" t="str">
        <f t="shared" si="42"/>
        <v/>
      </c>
      <c r="T289" s="223"/>
      <c r="U289" s="242"/>
      <c r="V289" s="913" t="str">
        <f>IF(OR(T289="_keine",T289=""),"",VLOOKUP(T289,'Tab org. D_N-expert'!$B:$H,3,FALSE))</f>
        <v/>
      </c>
      <c r="W289" s="465" t="str">
        <f t="shared" si="43"/>
        <v/>
      </c>
      <c r="X289" s="223"/>
      <c r="Y289" s="242"/>
      <c r="Z289" s="913" t="str">
        <f>IF(OR(X289="_keine",X289=""),"",VLOOKUP(X289,'Tab org. D_N-expert'!$B:$H,3,FALSE))</f>
        <v/>
      </c>
      <c r="AA289" s="465" t="str">
        <f t="shared" si="44"/>
        <v/>
      </c>
      <c r="AB289" s="223"/>
      <c r="AC289" s="242"/>
      <c r="AD289" s="913" t="str">
        <f>IF(OR(AB289="_keine",AB289=""),"",VLOOKUP(AB289,'Tab org. D_N-expert'!$B:$H,3,FALSE))</f>
        <v/>
      </c>
      <c r="AE289" s="466" t="str">
        <f t="shared" si="45"/>
        <v/>
      </c>
      <c r="AF289" s="223"/>
      <c r="AG289" s="242"/>
      <c r="AH289" s="913" t="str">
        <f>IF(OR(AF289="_keine",AF289=""),"",VLOOKUP(AF289,'Tab org. D_N-expert'!$B:$H,3,FALSE))</f>
        <v/>
      </c>
      <c r="AI289" s="465" t="str">
        <f t="shared" si="46"/>
        <v/>
      </c>
      <c r="AJ289" s="247" t="str">
        <f t="shared" si="47"/>
        <v/>
      </c>
    </row>
    <row r="290" spans="1:36" s="145" customFormat="1" ht="15.75">
      <c r="A290" s="529" t="str">
        <f>IF('N-DBE'!A290="","",'N-DBE'!A290)</f>
        <v/>
      </c>
      <c r="B290" s="284" t="str">
        <f>IF('N-DBE'!B290="","",'N-DBE'!B290)</f>
        <v/>
      </c>
      <c r="C290" s="907" t="str">
        <f>IF('N-DBE'!C290="","",'N-DBE'!C290)</f>
        <v/>
      </c>
      <c r="D290" s="907" t="str">
        <f>IF('N-DBE'!D290="","",'N-DBE'!D290)</f>
        <v/>
      </c>
      <c r="E290" s="907" t="str">
        <f>IF('N-DBE'!E290="","",'N-DBE'!E290)</f>
        <v/>
      </c>
      <c r="F290" s="284" t="str">
        <f>IF('N-DBE'!F290="","",'N-DBE'!F290)</f>
        <v/>
      </c>
      <c r="G290" s="284" t="str">
        <f>IF('N-DBE'!G290="","",'N-DBE'!G290)</f>
        <v/>
      </c>
      <c r="H290" s="222"/>
      <c r="I290" s="242"/>
      <c r="J290" s="809" t="str">
        <f>IF(OR(H290="_keine",H290=""),"",VLOOKUP(H290,'Tab org. Kompost_N-expert'!B:H,3,FALSE))</f>
        <v/>
      </c>
      <c r="K290" s="465" t="str">
        <f t="shared" si="40"/>
        <v/>
      </c>
      <c r="L290" s="222"/>
      <c r="M290" s="242"/>
      <c r="N290" s="913" t="str">
        <f>IF(OR(L290="_keine",L290=""),"",VLOOKUP(L290,'Tab org. Kompost_N-expert'!B:H,3,FALSE))</f>
        <v/>
      </c>
      <c r="O290" s="465" t="str">
        <f t="shared" si="41"/>
        <v/>
      </c>
      <c r="P290" s="222"/>
      <c r="Q290" s="242"/>
      <c r="R290" s="913" t="str">
        <f>IF(OR(P290="_keine",P290=""),"",VLOOKUP(P290,'Tab org. Kompost_N-expert'!B:H,3,FALSE))</f>
        <v/>
      </c>
      <c r="S290" s="465" t="str">
        <f t="shared" si="42"/>
        <v/>
      </c>
      <c r="T290" s="223"/>
      <c r="U290" s="242"/>
      <c r="V290" s="913" t="str">
        <f>IF(OR(T290="_keine",T290=""),"",VLOOKUP(T290,'Tab org. D_N-expert'!$B:$H,3,FALSE))</f>
        <v/>
      </c>
      <c r="W290" s="465" t="str">
        <f t="shared" si="43"/>
        <v/>
      </c>
      <c r="X290" s="223"/>
      <c r="Y290" s="242"/>
      <c r="Z290" s="913" t="str">
        <f>IF(OR(X290="_keine",X290=""),"",VLOOKUP(X290,'Tab org. D_N-expert'!$B:$H,3,FALSE))</f>
        <v/>
      </c>
      <c r="AA290" s="465" t="str">
        <f t="shared" si="44"/>
        <v/>
      </c>
      <c r="AB290" s="223"/>
      <c r="AC290" s="242"/>
      <c r="AD290" s="913" t="str">
        <f>IF(OR(AB290="_keine",AB290=""),"",VLOOKUP(AB290,'Tab org. D_N-expert'!$B:$H,3,FALSE))</f>
        <v/>
      </c>
      <c r="AE290" s="466" t="str">
        <f t="shared" si="45"/>
        <v/>
      </c>
      <c r="AF290" s="223"/>
      <c r="AG290" s="242"/>
      <c r="AH290" s="913" t="str">
        <f>IF(OR(AF290="_keine",AF290=""),"",VLOOKUP(AF290,'Tab org. D_N-expert'!$B:$H,3,FALSE))</f>
        <v/>
      </c>
      <c r="AI290" s="465" t="str">
        <f t="shared" si="46"/>
        <v/>
      </c>
      <c r="AJ290" s="247" t="str">
        <f t="shared" si="47"/>
        <v/>
      </c>
    </row>
    <row r="291" spans="1:36" s="145" customFormat="1" ht="15.75">
      <c r="A291" s="529" t="str">
        <f>IF('N-DBE'!A291="","",'N-DBE'!A291)</f>
        <v/>
      </c>
      <c r="B291" s="284" t="str">
        <f>IF('N-DBE'!B291="","",'N-DBE'!B291)</f>
        <v/>
      </c>
      <c r="C291" s="907" t="str">
        <f>IF('N-DBE'!C291="","",'N-DBE'!C291)</f>
        <v/>
      </c>
      <c r="D291" s="907" t="str">
        <f>IF('N-DBE'!D291="","",'N-DBE'!D291)</f>
        <v/>
      </c>
      <c r="E291" s="907" t="str">
        <f>IF('N-DBE'!E291="","",'N-DBE'!E291)</f>
        <v/>
      </c>
      <c r="F291" s="284" t="str">
        <f>IF('N-DBE'!F291="","",'N-DBE'!F291)</f>
        <v/>
      </c>
      <c r="G291" s="284" t="str">
        <f>IF('N-DBE'!G291="","",'N-DBE'!G291)</f>
        <v/>
      </c>
      <c r="H291" s="222"/>
      <c r="I291" s="242"/>
      <c r="J291" s="809" t="str">
        <f>IF(OR(H291="_keine",H291=""),"",VLOOKUP(H291,'Tab org. Kompost_N-expert'!B:H,3,FALSE))</f>
        <v/>
      </c>
      <c r="K291" s="465" t="str">
        <f t="shared" si="40"/>
        <v/>
      </c>
      <c r="L291" s="222"/>
      <c r="M291" s="242"/>
      <c r="N291" s="913" t="str">
        <f>IF(OR(L291="_keine",L291=""),"",VLOOKUP(L291,'Tab org. Kompost_N-expert'!B:H,3,FALSE))</f>
        <v/>
      </c>
      <c r="O291" s="465" t="str">
        <f t="shared" si="41"/>
        <v/>
      </c>
      <c r="P291" s="222"/>
      <c r="Q291" s="242"/>
      <c r="R291" s="913" t="str">
        <f>IF(OR(P291="_keine",P291=""),"",VLOOKUP(P291,'Tab org. Kompost_N-expert'!B:H,3,FALSE))</f>
        <v/>
      </c>
      <c r="S291" s="465" t="str">
        <f t="shared" si="42"/>
        <v/>
      </c>
      <c r="T291" s="223"/>
      <c r="U291" s="242"/>
      <c r="V291" s="913" t="str">
        <f>IF(OR(T291="_keine",T291=""),"",VLOOKUP(T291,'Tab org. D_N-expert'!$B:$H,3,FALSE))</f>
        <v/>
      </c>
      <c r="W291" s="465" t="str">
        <f t="shared" si="43"/>
        <v/>
      </c>
      <c r="X291" s="223"/>
      <c r="Y291" s="242"/>
      <c r="Z291" s="913" t="str">
        <f>IF(OR(X291="_keine",X291=""),"",VLOOKUP(X291,'Tab org. D_N-expert'!$B:$H,3,FALSE))</f>
        <v/>
      </c>
      <c r="AA291" s="465" t="str">
        <f t="shared" si="44"/>
        <v/>
      </c>
      <c r="AB291" s="223"/>
      <c r="AC291" s="242"/>
      <c r="AD291" s="913" t="str">
        <f>IF(OR(AB291="_keine",AB291=""),"",VLOOKUP(AB291,'Tab org. D_N-expert'!$B:$H,3,FALSE))</f>
        <v/>
      </c>
      <c r="AE291" s="466" t="str">
        <f t="shared" si="45"/>
        <v/>
      </c>
      <c r="AF291" s="223"/>
      <c r="AG291" s="242"/>
      <c r="AH291" s="913" t="str">
        <f>IF(OR(AF291="_keine",AF291=""),"",VLOOKUP(AF291,'Tab org. D_N-expert'!$B:$H,3,FALSE))</f>
        <v/>
      </c>
      <c r="AI291" s="465" t="str">
        <f t="shared" si="46"/>
        <v/>
      </c>
      <c r="AJ291" s="247" t="str">
        <f t="shared" si="47"/>
        <v/>
      </c>
    </row>
    <row r="292" spans="1:36" s="145" customFormat="1" ht="15.75">
      <c r="A292" s="529" t="str">
        <f>IF('N-DBE'!A292="","",'N-DBE'!A292)</f>
        <v/>
      </c>
      <c r="B292" s="284" t="str">
        <f>IF('N-DBE'!B292="","",'N-DBE'!B292)</f>
        <v/>
      </c>
      <c r="C292" s="907" t="str">
        <f>IF('N-DBE'!C292="","",'N-DBE'!C292)</f>
        <v/>
      </c>
      <c r="D292" s="907" t="str">
        <f>IF('N-DBE'!D292="","",'N-DBE'!D292)</f>
        <v/>
      </c>
      <c r="E292" s="907" t="str">
        <f>IF('N-DBE'!E292="","",'N-DBE'!E292)</f>
        <v/>
      </c>
      <c r="F292" s="284" t="str">
        <f>IF('N-DBE'!F292="","",'N-DBE'!F292)</f>
        <v/>
      </c>
      <c r="G292" s="284" t="str">
        <f>IF('N-DBE'!G292="","",'N-DBE'!G292)</f>
        <v/>
      </c>
      <c r="H292" s="222"/>
      <c r="I292" s="242"/>
      <c r="J292" s="809" t="str">
        <f>IF(OR(H292="_keine",H292=""),"",VLOOKUP(H292,'Tab org. Kompost_N-expert'!B:H,3,FALSE))</f>
        <v/>
      </c>
      <c r="K292" s="465" t="str">
        <f t="shared" si="40"/>
        <v/>
      </c>
      <c r="L292" s="222"/>
      <c r="M292" s="242"/>
      <c r="N292" s="913" t="str">
        <f>IF(OR(L292="_keine",L292=""),"",VLOOKUP(L292,'Tab org. Kompost_N-expert'!B:H,3,FALSE))</f>
        <v/>
      </c>
      <c r="O292" s="465" t="str">
        <f t="shared" si="41"/>
        <v/>
      </c>
      <c r="P292" s="222"/>
      <c r="Q292" s="242"/>
      <c r="R292" s="913" t="str">
        <f>IF(OR(P292="_keine",P292=""),"",VLOOKUP(P292,'Tab org. Kompost_N-expert'!B:H,3,FALSE))</f>
        <v/>
      </c>
      <c r="S292" s="465" t="str">
        <f t="shared" si="42"/>
        <v/>
      </c>
      <c r="T292" s="223"/>
      <c r="U292" s="242"/>
      <c r="V292" s="913" t="str">
        <f>IF(OR(T292="_keine",T292=""),"",VLOOKUP(T292,'Tab org. D_N-expert'!$B:$H,3,FALSE))</f>
        <v/>
      </c>
      <c r="W292" s="465" t="str">
        <f t="shared" si="43"/>
        <v/>
      </c>
      <c r="X292" s="223"/>
      <c r="Y292" s="242"/>
      <c r="Z292" s="913" t="str">
        <f>IF(OR(X292="_keine",X292=""),"",VLOOKUP(X292,'Tab org. D_N-expert'!$B:$H,3,FALSE))</f>
        <v/>
      </c>
      <c r="AA292" s="465" t="str">
        <f t="shared" si="44"/>
        <v/>
      </c>
      <c r="AB292" s="223"/>
      <c r="AC292" s="242"/>
      <c r="AD292" s="913" t="str">
        <f>IF(OR(AB292="_keine",AB292=""),"",VLOOKUP(AB292,'Tab org. D_N-expert'!$B:$H,3,FALSE))</f>
        <v/>
      </c>
      <c r="AE292" s="466" t="str">
        <f t="shared" si="45"/>
        <v/>
      </c>
      <c r="AF292" s="223"/>
      <c r="AG292" s="242"/>
      <c r="AH292" s="913" t="str">
        <f>IF(OR(AF292="_keine",AF292=""),"",VLOOKUP(AF292,'Tab org. D_N-expert'!$B:$H,3,FALSE))</f>
        <v/>
      </c>
      <c r="AI292" s="465" t="str">
        <f t="shared" si="46"/>
        <v/>
      </c>
      <c r="AJ292" s="247" t="str">
        <f t="shared" si="47"/>
        <v/>
      </c>
    </row>
    <row r="293" spans="1:36" s="145" customFormat="1" ht="15.75">
      <c r="A293" s="529" t="str">
        <f>IF('N-DBE'!A293="","",'N-DBE'!A293)</f>
        <v/>
      </c>
      <c r="B293" s="284" t="str">
        <f>IF('N-DBE'!B293="","",'N-DBE'!B293)</f>
        <v/>
      </c>
      <c r="C293" s="907" t="str">
        <f>IF('N-DBE'!C293="","",'N-DBE'!C293)</f>
        <v/>
      </c>
      <c r="D293" s="907" t="str">
        <f>IF('N-DBE'!D293="","",'N-DBE'!D293)</f>
        <v/>
      </c>
      <c r="E293" s="907" t="str">
        <f>IF('N-DBE'!E293="","",'N-DBE'!E293)</f>
        <v/>
      </c>
      <c r="F293" s="284" t="str">
        <f>IF('N-DBE'!F293="","",'N-DBE'!F293)</f>
        <v/>
      </c>
      <c r="G293" s="284" t="str">
        <f>IF('N-DBE'!G293="","",'N-DBE'!G293)</f>
        <v/>
      </c>
      <c r="H293" s="222"/>
      <c r="I293" s="242"/>
      <c r="J293" s="809" t="str">
        <f>IF(OR(H293="_keine",H293=""),"",VLOOKUP(H293,'Tab org. Kompost_N-expert'!B:H,3,FALSE))</f>
        <v/>
      </c>
      <c r="K293" s="465" t="str">
        <f t="shared" si="40"/>
        <v/>
      </c>
      <c r="L293" s="222"/>
      <c r="M293" s="242"/>
      <c r="N293" s="913" t="str">
        <f>IF(OR(L293="_keine",L293=""),"",VLOOKUP(L293,'Tab org. Kompost_N-expert'!B:H,3,FALSE))</f>
        <v/>
      </c>
      <c r="O293" s="465" t="str">
        <f t="shared" si="41"/>
        <v/>
      </c>
      <c r="P293" s="222"/>
      <c r="Q293" s="242"/>
      <c r="R293" s="913" t="str">
        <f>IF(OR(P293="_keine",P293=""),"",VLOOKUP(P293,'Tab org. Kompost_N-expert'!B:H,3,FALSE))</f>
        <v/>
      </c>
      <c r="S293" s="465" t="str">
        <f t="shared" si="42"/>
        <v/>
      </c>
      <c r="T293" s="223"/>
      <c r="U293" s="242"/>
      <c r="V293" s="913" t="str">
        <f>IF(OR(T293="_keine",T293=""),"",VLOOKUP(T293,'Tab org. D_N-expert'!$B:$H,3,FALSE))</f>
        <v/>
      </c>
      <c r="W293" s="465" t="str">
        <f t="shared" si="43"/>
        <v/>
      </c>
      <c r="X293" s="223"/>
      <c r="Y293" s="242"/>
      <c r="Z293" s="913" t="str">
        <f>IF(OR(X293="_keine",X293=""),"",VLOOKUP(X293,'Tab org. D_N-expert'!$B:$H,3,FALSE))</f>
        <v/>
      </c>
      <c r="AA293" s="465" t="str">
        <f t="shared" si="44"/>
        <v/>
      </c>
      <c r="AB293" s="223"/>
      <c r="AC293" s="242"/>
      <c r="AD293" s="913" t="str">
        <f>IF(OR(AB293="_keine",AB293=""),"",VLOOKUP(AB293,'Tab org. D_N-expert'!$B:$H,3,FALSE))</f>
        <v/>
      </c>
      <c r="AE293" s="466" t="str">
        <f t="shared" si="45"/>
        <v/>
      </c>
      <c r="AF293" s="223"/>
      <c r="AG293" s="242"/>
      <c r="AH293" s="913" t="str">
        <f>IF(OR(AF293="_keine",AF293=""),"",VLOOKUP(AF293,'Tab org. D_N-expert'!$B:$H,3,FALSE))</f>
        <v/>
      </c>
      <c r="AI293" s="465" t="str">
        <f t="shared" si="46"/>
        <v/>
      </c>
      <c r="AJ293" s="247" t="str">
        <f t="shared" si="47"/>
        <v/>
      </c>
    </row>
    <row r="294" spans="1:36" s="145" customFormat="1" ht="15.75">
      <c r="A294" s="529" t="str">
        <f>IF('N-DBE'!A294="","",'N-DBE'!A294)</f>
        <v/>
      </c>
      <c r="B294" s="284" t="str">
        <f>IF('N-DBE'!B294="","",'N-DBE'!B294)</f>
        <v/>
      </c>
      <c r="C294" s="907" t="str">
        <f>IF('N-DBE'!C294="","",'N-DBE'!C294)</f>
        <v/>
      </c>
      <c r="D294" s="907" t="str">
        <f>IF('N-DBE'!D294="","",'N-DBE'!D294)</f>
        <v/>
      </c>
      <c r="E294" s="907" t="str">
        <f>IF('N-DBE'!E294="","",'N-DBE'!E294)</f>
        <v/>
      </c>
      <c r="F294" s="284" t="str">
        <f>IF('N-DBE'!F294="","",'N-DBE'!F294)</f>
        <v/>
      </c>
      <c r="G294" s="284" t="str">
        <f>IF('N-DBE'!G294="","",'N-DBE'!G294)</f>
        <v/>
      </c>
      <c r="H294" s="222"/>
      <c r="I294" s="242"/>
      <c r="J294" s="809" t="str">
        <f>IF(OR(H294="_keine",H294=""),"",VLOOKUP(H294,'Tab org. Kompost_N-expert'!B:H,3,FALSE))</f>
        <v/>
      </c>
      <c r="K294" s="465" t="str">
        <f t="shared" si="40"/>
        <v/>
      </c>
      <c r="L294" s="222"/>
      <c r="M294" s="242"/>
      <c r="N294" s="913" t="str">
        <f>IF(OR(L294="_keine",L294=""),"",VLOOKUP(L294,'Tab org. Kompost_N-expert'!B:H,3,FALSE))</f>
        <v/>
      </c>
      <c r="O294" s="465" t="str">
        <f t="shared" si="41"/>
        <v/>
      </c>
      <c r="P294" s="222"/>
      <c r="Q294" s="242"/>
      <c r="R294" s="913" t="str">
        <f>IF(OR(P294="_keine",P294=""),"",VLOOKUP(P294,'Tab org. Kompost_N-expert'!B:H,3,FALSE))</f>
        <v/>
      </c>
      <c r="S294" s="465" t="str">
        <f t="shared" si="42"/>
        <v/>
      </c>
      <c r="T294" s="223"/>
      <c r="U294" s="242"/>
      <c r="V294" s="913" t="str">
        <f>IF(OR(T294="_keine",T294=""),"",VLOOKUP(T294,'Tab org. D_N-expert'!$B:$H,3,FALSE))</f>
        <v/>
      </c>
      <c r="W294" s="465" t="str">
        <f t="shared" si="43"/>
        <v/>
      </c>
      <c r="X294" s="223"/>
      <c r="Y294" s="242"/>
      <c r="Z294" s="913" t="str">
        <f>IF(OR(X294="_keine",X294=""),"",VLOOKUP(X294,'Tab org. D_N-expert'!$B:$H,3,FALSE))</f>
        <v/>
      </c>
      <c r="AA294" s="465" t="str">
        <f t="shared" si="44"/>
        <v/>
      </c>
      <c r="AB294" s="223"/>
      <c r="AC294" s="242"/>
      <c r="AD294" s="913" t="str">
        <f>IF(OR(AB294="_keine",AB294=""),"",VLOOKUP(AB294,'Tab org. D_N-expert'!$B:$H,3,FALSE))</f>
        <v/>
      </c>
      <c r="AE294" s="466" t="str">
        <f t="shared" si="45"/>
        <v/>
      </c>
      <c r="AF294" s="223"/>
      <c r="AG294" s="242"/>
      <c r="AH294" s="913" t="str">
        <f>IF(OR(AF294="_keine",AF294=""),"",VLOOKUP(AF294,'Tab org. D_N-expert'!$B:$H,3,FALSE))</f>
        <v/>
      </c>
      <c r="AI294" s="465" t="str">
        <f t="shared" si="46"/>
        <v/>
      </c>
      <c r="AJ294" s="247" t="str">
        <f t="shared" si="47"/>
        <v/>
      </c>
    </row>
    <row r="295" spans="1:36" s="145" customFormat="1" ht="15.75">
      <c r="A295" s="529" t="str">
        <f>IF('N-DBE'!A295="","",'N-DBE'!A295)</f>
        <v/>
      </c>
      <c r="B295" s="284" t="str">
        <f>IF('N-DBE'!B295="","",'N-DBE'!B295)</f>
        <v/>
      </c>
      <c r="C295" s="907" t="str">
        <f>IF('N-DBE'!C295="","",'N-DBE'!C295)</f>
        <v/>
      </c>
      <c r="D295" s="907" t="str">
        <f>IF('N-DBE'!D295="","",'N-DBE'!D295)</f>
        <v/>
      </c>
      <c r="E295" s="907" t="str">
        <f>IF('N-DBE'!E295="","",'N-DBE'!E295)</f>
        <v/>
      </c>
      <c r="F295" s="284" t="str">
        <f>IF('N-DBE'!F295="","",'N-DBE'!F295)</f>
        <v/>
      </c>
      <c r="G295" s="284" t="str">
        <f>IF('N-DBE'!G295="","",'N-DBE'!G295)</f>
        <v/>
      </c>
      <c r="H295" s="222"/>
      <c r="I295" s="242"/>
      <c r="J295" s="809" t="str">
        <f>IF(OR(H295="_keine",H295=""),"",VLOOKUP(H295,'Tab org. Kompost_N-expert'!B:H,3,FALSE))</f>
        <v/>
      </c>
      <c r="K295" s="465" t="str">
        <f t="shared" si="40"/>
        <v/>
      </c>
      <c r="L295" s="222"/>
      <c r="M295" s="242"/>
      <c r="N295" s="913" t="str">
        <f>IF(OR(L295="_keine",L295=""),"",VLOOKUP(L295,'Tab org. Kompost_N-expert'!B:H,3,FALSE))</f>
        <v/>
      </c>
      <c r="O295" s="465" t="str">
        <f t="shared" si="41"/>
        <v/>
      </c>
      <c r="P295" s="222"/>
      <c r="Q295" s="242"/>
      <c r="R295" s="913" t="str">
        <f>IF(OR(P295="_keine",P295=""),"",VLOOKUP(P295,'Tab org. Kompost_N-expert'!B:H,3,FALSE))</f>
        <v/>
      </c>
      <c r="S295" s="465" t="str">
        <f t="shared" si="42"/>
        <v/>
      </c>
      <c r="T295" s="223"/>
      <c r="U295" s="242"/>
      <c r="V295" s="913" t="str">
        <f>IF(OR(T295="_keine",T295=""),"",VLOOKUP(T295,'Tab org. D_N-expert'!$B:$H,3,FALSE))</f>
        <v/>
      </c>
      <c r="W295" s="465" t="str">
        <f t="shared" si="43"/>
        <v/>
      </c>
      <c r="X295" s="223"/>
      <c r="Y295" s="242"/>
      <c r="Z295" s="913" t="str">
        <f>IF(OR(X295="_keine",X295=""),"",VLOOKUP(X295,'Tab org. D_N-expert'!$B:$H,3,FALSE))</f>
        <v/>
      </c>
      <c r="AA295" s="465" t="str">
        <f t="shared" si="44"/>
        <v/>
      </c>
      <c r="AB295" s="223"/>
      <c r="AC295" s="242"/>
      <c r="AD295" s="913" t="str">
        <f>IF(OR(AB295="_keine",AB295=""),"",VLOOKUP(AB295,'Tab org. D_N-expert'!$B:$H,3,FALSE))</f>
        <v/>
      </c>
      <c r="AE295" s="466" t="str">
        <f t="shared" si="45"/>
        <v/>
      </c>
      <c r="AF295" s="223"/>
      <c r="AG295" s="242"/>
      <c r="AH295" s="913" t="str">
        <f>IF(OR(AF295="_keine",AF295=""),"",VLOOKUP(AF295,'Tab org. D_N-expert'!$B:$H,3,FALSE))</f>
        <v/>
      </c>
      <c r="AI295" s="465" t="str">
        <f t="shared" si="46"/>
        <v/>
      </c>
      <c r="AJ295" s="247" t="str">
        <f t="shared" si="47"/>
        <v/>
      </c>
    </row>
    <row r="296" spans="1:36" s="145" customFormat="1" ht="15.75">
      <c r="A296" s="529" t="str">
        <f>IF('N-DBE'!A296="","",'N-DBE'!A296)</f>
        <v/>
      </c>
      <c r="B296" s="284" t="str">
        <f>IF('N-DBE'!B296="","",'N-DBE'!B296)</f>
        <v/>
      </c>
      <c r="C296" s="907" t="str">
        <f>IF('N-DBE'!C296="","",'N-DBE'!C296)</f>
        <v/>
      </c>
      <c r="D296" s="907" t="str">
        <f>IF('N-DBE'!D296="","",'N-DBE'!D296)</f>
        <v/>
      </c>
      <c r="E296" s="907" t="str">
        <f>IF('N-DBE'!E296="","",'N-DBE'!E296)</f>
        <v/>
      </c>
      <c r="F296" s="284" t="str">
        <f>IF('N-DBE'!F296="","",'N-DBE'!F296)</f>
        <v/>
      </c>
      <c r="G296" s="284" t="str">
        <f>IF('N-DBE'!G296="","",'N-DBE'!G296)</f>
        <v/>
      </c>
      <c r="H296" s="222"/>
      <c r="I296" s="242"/>
      <c r="J296" s="809" t="str">
        <f>IF(OR(H296="_keine",H296=""),"",VLOOKUP(H296,'Tab org. Kompost_N-expert'!B:H,3,FALSE))</f>
        <v/>
      </c>
      <c r="K296" s="465" t="str">
        <f t="shared" si="40"/>
        <v/>
      </c>
      <c r="L296" s="222"/>
      <c r="M296" s="242"/>
      <c r="N296" s="913" t="str">
        <f>IF(OR(L296="_keine",L296=""),"",VLOOKUP(L296,'Tab org. Kompost_N-expert'!B:H,3,FALSE))</f>
        <v/>
      </c>
      <c r="O296" s="465" t="str">
        <f t="shared" si="41"/>
        <v/>
      </c>
      <c r="P296" s="222"/>
      <c r="Q296" s="242"/>
      <c r="R296" s="913" t="str">
        <f>IF(OR(P296="_keine",P296=""),"",VLOOKUP(P296,'Tab org. Kompost_N-expert'!B:H,3,FALSE))</f>
        <v/>
      </c>
      <c r="S296" s="465" t="str">
        <f t="shared" si="42"/>
        <v/>
      </c>
      <c r="T296" s="223"/>
      <c r="U296" s="242"/>
      <c r="V296" s="913" t="str">
        <f>IF(OR(T296="_keine",T296=""),"",VLOOKUP(T296,'Tab org. D_N-expert'!$B:$H,3,FALSE))</f>
        <v/>
      </c>
      <c r="W296" s="465" t="str">
        <f t="shared" si="43"/>
        <v/>
      </c>
      <c r="X296" s="223"/>
      <c r="Y296" s="242"/>
      <c r="Z296" s="913" t="str">
        <f>IF(OR(X296="_keine",X296=""),"",VLOOKUP(X296,'Tab org. D_N-expert'!$B:$H,3,FALSE))</f>
        <v/>
      </c>
      <c r="AA296" s="465" t="str">
        <f t="shared" si="44"/>
        <v/>
      </c>
      <c r="AB296" s="223"/>
      <c r="AC296" s="242"/>
      <c r="AD296" s="913" t="str">
        <f>IF(OR(AB296="_keine",AB296=""),"",VLOOKUP(AB296,'Tab org. D_N-expert'!$B:$H,3,FALSE))</f>
        <v/>
      </c>
      <c r="AE296" s="466" t="str">
        <f t="shared" si="45"/>
        <v/>
      </c>
      <c r="AF296" s="223"/>
      <c r="AG296" s="242"/>
      <c r="AH296" s="913" t="str">
        <f>IF(OR(AF296="_keine",AF296=""),"",VLOOKUP(AF296,'Tab org. D_N-expert'!$B:$H,3,FALSE))</f>
        <v/>
      </c>
      <c r="AI296" s="465" t="str">
        <f t="shared" si="46"/>
        <v/>
      </c>
      <c r="AJ296" s="247" t="str">
        <f t="shared" si="47"/>
        <v/>
      </c>
    </row>
    <row r="297" spans="1:36" s="145" customFormat="1" ht="15.75">
      <c r="A297" s="529" t="str">
        <f>IF('N-DBE'!A297="","",'N-DBE'!A297)</f>
        <v/>
      </c>
      <c r="B297" s="284" t="str">
        <f>IF('N-DBE'!B297="","",'N-DBE'!B297)</f>
        <v/>
      </c>
      <c r="C297" s="907" t="str">
        <f>IF('N-DBE'!C297="","",'N-DBE'!C297)</f>
        <v/>
      </c>
      <c r="D297" s="907" t="str">
        <f>IF('N-DBE'!D297="","",'N-DBE'!D297)</f>
        <v/>
      </c>
      <c r="E297" s="907" t="str">
        <f>IF('N-DBE'!E297="","",'N-DBE'!E297)</f>
        <v/>
      </c>
      <c r="F297" s="284" t="str">
        <f>IF('N-DBE'!F297="","",'N-DBE'!F297)</f>
        <v/>
      </c>
      <c r="G297" s="284" t="str">
        <f>IF('N-DBE'!G297="","",'N-DBE'!G297)</f>
        <v/>
      </c>
      <c r="H297" s="222"/>
      <c r="I297" s="242"/>
      <c r="J297" s="809" t="str">
        <f>IF(OR(H297="_keine",H297=""),"",VLOOKUP(H297,'Tab org. Kompost_N-expert'!B:H,3,FALSE))</f>
        <v/>
      </c>
      <c r="K297" s="465" t="str">
        <f t="shared" si="40"/>
        <v/>
      </c>
      <c r="L297" s="222"/>
      <c r="M297" s="242"/>
      <c r="N297" s="913" t="str">
        <f>IF(OR(L297="_keine",L297=""),"",VLOOKUP(L297,'Tab org. Kompost_N-expert'!B:H,3,FALSE))</f>
        <v/>
      </c>
      <c r="O297" s="465" t="str">
        <f t="shared" si="41"/>
        <v/>
      </c>
      <c r="P297" s="222"/>
      <c r="Q297" s="242"/>
      <c r="R297" s="913" t="str">
        <f>IF(OR(P297="_keine",P297=""),"",VLOOKUP(P297,'Tab org. Kompost_N-expert'!B:H,3,FALSE))</f>
        <v/>
      </c>
      <c r="S297" s="465" t="str">
        <f t="shared" si="42"/>
        <v/>
      </c>
      <c r="T297" s="223"/>
      <c r="U297" s="242"/>
      <c r="V297" s="913" t="str">
        <f>IF(OR(T297="_keine",T297=""),"",VLOOKUP(T297,'Tab org. D_N-expert'!$B:$H,3,FALSE))</f>
        <v/>
      </c>
      <c r="W297" s="465" t="str">
        <f t="shared" si="43"/>
        <v/>
      </c>
      <c r="X297" s="223"/>
      <c r="Y297" s="242"/>
      <c r="Z297" s="913" t="str">
        <f>IF(OR(X297="_keine",X297=""),"",VLOOKUP(X297,'Tab org. D_N-expert'!$B:$H,3,FALSE))</f>
        <v/>
      </c>
      <c r="AA297" s="465" t="str">
        <f t="shared" si="44"/>
        <v/>
      </c>
      <c r="AB297" s="223"/>
      <c r="AC297" s="242"/>
      <c r="AD297" s="913" t="str">
        <f>IF(OR(AB297="_keine",AB297=""),"",VLOOKUP(AB297,'Tab org. D_N-expert'!$B:$H,3,FALSE))</f>
        <v/>
      </c>
      <c r="AE297" s="466" t="str">
        <f t="shared" si="45"/>
        <v/>
      </c>
      <c r="AF297" s="223"/>
      <c r="AG297" s="242"/>
      <c r="AH297" s="913" t="str">
        <f>IF(OR(AF297="_keine",AF297=""),"",VLOOKUP(AF297,'Tab org. D_N-expert'!$B:$H,3,FALSE))</f>
        <v/>
      </c>
      <c r="AI297" s="465" t="str">
        <f t="shared" si="46"/>
        <v/>
      </c>
      <c r="AJ297" s="247" t="str">
        <f t="shared" si="47"/>
        <v/>
      </c>
    </row>
    <row r="298" spans="1:36" s="145" customFormat="1" ht="15.75">
      <c r="A298" s="529" t="str">
        <f>IF('N-DBE'!A298="","",'N-DBE'!A298)</f>
        <v/>
      </c>
      <c r="B298" s="284" t="str">
        <f>IF('N-DBE'!B298="","",'N-DBE'!B298)</f>
        <v/>
      </c>
      <c r="C298" s="907" t="str">
        <f>IF('N-DBE'!C298="","",'N-DBE'!C298)</f>
        <v/>
      </c>
      <c r="D298" s="907" t="str">
        <f>IF('N-DBE'!D298="","",'N-DBE'!D298)</f>
        <v/>
      </c>
      <c r="E298" s="907" t="str">
        <f>IF('N-DBE'!E298="","",'N-DBE'!E298)</f>
        <v/>
      </c>
      <c r="F298" s="284" t="str">
        <f>IF('N-DBE'!F298="","",'N-DBE'!F298)</f>
        <v/>
      </c>
      <c r="G298" s="284" t="str">
        <f>IF('N-DBE'!G298="","",'N-DBE'!G298)</f>
        <v/>
      </c>
      <c r="H298" s="222"/>
      <c r="I298" s="242"/>
      <c r="J298" s="809" t="str">
        <f>IF(OR(H298="_keine",H298=""),"",VLOOKUP(H298,'Tab org. Kompost_N-expert'!B:H,3,FALSE))</f>
        <v/>
      </c>
      <c r="K298" s="465" t="str">
        <f t="shared" si="40"/>
        <v/>
      </c>
      <c r="L298" s="222"/>
      <c r="M298" s="242"/>
      <c r="N298" s="913" t="str">
        <f>IF(OR(L298="_keine",L298=""),"",VLOOKUP(L298,'Tab org. Kompost_N-expert'!B:H,3,FALSE))</f>
        <v/>
      </c>
      <c r="O298" s="465" t="str">
        <f t="shared" si="41"/>
        <v/>
      </c>
      <c r="P298" s="222"/>
      <c r="Q298" s="242"/>
      <c r="R298" s="913" t="str">
        <f>IF(OR(P298="_keine",P298=""),"",VLOOKUP(P298,'Tab org. Kompost_N-expert'!B:H,3,FALSE))</f>
        <v/>
      </c>
      <c r="S298" s="465" t="str">
        <f t="shared" si="42"/>
        <v/>
      </c>
      <c r="T298" s="223"/>
      <c r="U298" s="242"/>
      <c r="V298" s="913" t="str">
        <f>IF(OR(T298="_keine",T298=""),"",VLOOKUP(T298,'Tab org. D_N-expert'!$B:$H,3,FALSE))</f>
        <v/>
      </c>
      <c r="W298" s="465" t="str">
        <f t="shared" si="43"/>
        <v/>
      </c>
      <c r="X298" s="223"/>
      <c r="Y298" s="242"/>
      <c r="Z298" s="913" t="str">
        <f>IF(OR(X298="_keine",X298=""),"",VLOOKUP(X298,'Tab org. D_N-expert'!$B:$H,3,FALSE))</f>
        <v/>
      </c>
      <c r="AA298" s="465" t="str">
        <f t="shared" si="44"/>
        <v/>
      </c>
      <c r="AB298" s="223"/>
      <c r="AC298" s="242"/>
      <c r="AD298" s="913" t="str">
        <f>IF(OR(AB298="_keine",AB298=""),"",VLOOKUP(AB298,'Tab org. D_N-expert'!$B:$H,3,FALSE))</f>
        <v/>
      </c>
      <c r="AE298" s="466" t="str">
        <f t="shared" si="45"/>
        <v/>
      </c>
      <c r="AF298" s="223"/>
      <c r="AG298" s="242"/>
      <c r="AH298" s="913" t="str">
        <f>IF(OR(AF298="_keine",AF298=""),"",VLOOKUP(AF298,'Tab org. D_N-expert'!$B:$H,3,FALSE))</f>
        <v/>
      </c>
      <c r="AI298" s="465" t="str">
        <f t="shared" si="46"/>
        <v/>
      </c>
      <c r="AJ298" s="247" t="str">
        <f t="shared" si="47"/>
        <v/>
      </c>
    </row>
    <row r="299" spans="1:36" s="145" customFormat="1" ht="15.75">
      <c r="A299" s="529" t="str">
        <f>IF('N-DBE'!A299="","",'N-DBE'!A299)</f>
        <v/>
      </c>
      <c r="B299" s="284" t="str">
        <f>IF('N-DBE'!B299="","",'N-DBE'!B299)</f>
        <v/>
      </c>
      <c r="C299" s="907" t="str">
        <f>IF('N-DBE'!C299="","",'N-DBE'!C299)</f>
        <v/>
      </c>
      <c r="D299" s="907" t="str">
        <f>IF('N-DBE'!D299="","",'N-DBE'!D299)</f>
        <v/>
      </c>
      <c r="E299" s="907" t="str">
        <f>IF('N-DBE'!E299="","",'N-DBE'!E299)</f>
        <v/>
      </c>
      <c r="F299" s="284" t="str">
        <f>IF('N-DBE'!F299="","",'N-DBE'!F299)</f>
        <v/>
      </c>
      <c r="G299" s="284" t="str">
        <f>IF('N-DBE'!G299="","",'N-DBE'!G299)</f>
        <v/>
      </c>
      <c r="H299" s="222"/>
      <c r="I299" s="242"/>
      <c r="J299" s="809" t="str">
        <f>IF(OR(H299="_keine",H299=""),"",VLOOKUP(H299,'Tab org. Kompost_N-expert'!B:H,3,FALSE))</f>
        <v/>
      </c>
      <c r="K299" s="465" t="str">
        <f t="shared" si="40"/>
        <v/>
      </c>
      <c r="L299" s="222"/>
      <c r="M299" s="242"/>
      <c r="N299" s="913" t="str">
        <f>IF(OR(L299="_keine",L299=""),"",VLOOKUP(L299,'Tab org. Kompost_N-expert'!B:H,3,FALSE))</f>
        <v/>
      </c>
      <c r="O299" s="465" t="str">
        <f t="shared" si="41"/>
        <v/>
      </c>
      <c r="P299" s="222"/>
      <c r="Q299" s="242"/>
      <c r="R299" s="913" t="str">
        <f>IF(OR(P299="_keine",P299=""),"",VLOOKUP(P299,'Tab org. Kompost_N-expert'!B:H,3,FALSE))</f>
        <v/>
      </c>
      <c r="S299" s="465" t="str">
        <f t="shared" si="42"/>
        <v/>
      </c>
      <c r="T299" s="223"/>
      <c r="U299" s="242"/>
      <c r="V299" s="913" t="str">
        <f>IF(OR(T299="_keine",T299=""),"",VLOOKUP(T299,'Tab org. D_N-expert'!$B:$H,3,FALSE))</f>
        <v/>
      </c>
      <c r="W299" s="465" t="str">
        <f t="shared" si="43"/>
        <v/>
      </c>
      <c r="X299" s="223"/>
      <c r="Y299" s="242"/>
      <c r="Z299" s="913" t="str">
        <f>IF(OR(X299="_keine",X299=""),"",VLOOKUP(X299,'Tab org. D_N-expert'!$B:$H,3,FALSE))</f>
        <v/>
      </c>
      <c r="AA299" s="465" t="str">
        <f t="shared" si="44"/>
        <v/>
      </c>
      <c r="AB299" s="223"/>
      <c r="AC299" s="242"/>
      <c r="AD299" s="913" t="str">
        <f>IF(OR(AB299="_keine",AB299=""),"",VLOOKUP(AB299,'Tab org. D_N-expert'!$B:$H,3,FALSE))</f>
        <v/>
      </c>
      <c r="AE299" s="466" t="str">
        <f t="shared" si="45"/>
        <v/>
      </c>
      <c r="AF299" s="223"/>
      <c r="AG299" s="242"/>
      <c r="AH299" s="913" t="str">
        <f>IF(OR(AF299="_keine",AF299=""),"",VLOOKUP(AF299,'Tab org. D_N-expert'!$B:$H,3,FALSE))</f>
        <v/>
      </c>
      <c r="AI299" s="465" t="str">
        <f t="shared" si="46"/>
        <v/>
      </c>
      <c r="AJ299" s="247" t="str">
        <f t="shared" si="47"/>
        <v/>
      </c>
    </row>
    <row r="300" spans="1:36" s="145" customFormat="1" ht="15.75">
      <c r="A300" s="529" t="str">
        <f>IF('N-DBE'!A300="","",'N-DBE'!A300)</f>
        <v/>
      </c>
      <c r="B300" s="284" t="str">
        <f>IF('N-DBE'!B300="","",'N-DBE'!B300)</f>
        <v/>
      </c>
      <c r="C300" s="907" t="str">
        <f>IF('N-DBE'!C300="","",'N-DBE'!C300)</f>
        <v/>
      </c>
      <c r="D300" s="907" t="str">
        <f>IF('N-DBE'!D300="","",'N-DBE'!D300)</f>
        <v/>
      </c>
      <c r="E300" s="907" t="str">
        <f>IF('N-DBE'!E300="","",'N-DBE'!E300)</f>
        <v/>
      </c>
      <c r="F300" s="284" t="str">
        <f>IF('N-DBE'!F300="","",'N-DBE'!F300)</f>
        <v/>
      </c>
      <c r="G300" s="284" t="str">
        <f>IF('N-DBE'!G300="","",'N-DBE'!G300)</f>
        <v/>
      </c>
      <c r="H300" s="222"/>
      <c r="I300" s="242"/>
      <c r="J300" s="809" t="str">
        <f>IF(OR(H300="_keine",H300=""),"",VLOOKUP(H300,'Tab org. Kompost_N-expert'!B:H,3,FALSE))</f>
        <v/>
      </c>
      <c r="K300" s="465" t="str">
        <f t="shared" si="40"/>
        <v/>
      </c>
      <c r="L300" s="222"/>
      <c r="M300" s="242"/>
      <c r="N300" s="913" t="str">
        <f>IF(OR(L300="_keine",L300=""),"",VLOOKUP(L300,'Tab org. Kompost_N-expert'!B:H,3,FALSE))</f>
        <v/>
      </c>
      <c r="O300" s="465" t="str">
        <f t="shared" si="41"/>
        <v/>
      </c>
      <c r="P300" s="222"/>
      <c r="Q300" s="242"/>
      <c r="R300" s="913" t="str">
        <f>IF(OR(P300="_keine",P300=""),"",VLOOKUP(P300,'Tab org. Kompost_N-expert'!B:H,3,FALSE))</f>
        <v/>
      </c>
      <c r="S300" s="465" t="str">
        <f t="shared" si="42"/>
        <v/>
      </c>
      <c r="T300" s="223"/>
      <c r="U300" s="242"/>
      <c r="V300" s="913" t="str">
        <f>IF(OR(T300="_keine",T300=""),"",VLOOKUP(T300,'Tab org. D_N-expert'!$B:$H,3,FALSE))</f>
        <v/>
      </c>
      <c r="W300" s="465" t="str">
        <f t="shared" si="43"/>
        <v/>
      </c>
      <c r="X300" s="223"/>
      <c r="Y300" s="242"/>
      <c r="Z300" s="913" t="str">
        <f>IF(OR(X300="_keine",X300=""),"",VLOOKUP(X300,'Tab org. D_N-expert'!$B:$H,3,FALSE))</f>
        <v/>
      </c>
      <c r="AA300" s="465" t="str">
        <f t="shared" si="44"/>
        <v/>
      </c>
      <c r="AB300" s="223"/>
      <c r="AC300" s="242"/>
      <c r="AD300" s="913" t="str">
        <f>IF(OR(AB300="_keine",AB300=""),"",VLOOKUP(AB300,'Tab org. D_N-expert'!$B:$H,3,FALSE))</f>
        <v/>
      </c>
      <c r="AE300" s="466" t="str">
        <f t="shared" si="45"/>
        <v/>
      </c>
      <c r="AF300" s="223"/>
      <c r="AG300" s="242"/>
      <c r="AH300" s="913" t="str">
        <f>IF(OR(AF300="_keine",AF300=""),"",VLOOKUP(AF300,'Tab org. D_N-expert'!$B:$H,3,FALSE))</f>
        <v/>
      </c>
      <c r="AI300" s="465" t="str">
        <f t="shared" si="46"/>
        <v/>
      </c>
      <c r="AJ300" s="247" t="str">
        <f t="shared" si="47"/>
        <v/>
      </c>
    </row>
    <row r="301" spans="1:36" s="145" customFormat="1" ht="15.75">
      <c r="A301" s="529" t="str">
        <f>IF('N-DBE'!A301="","",'N-DBE'!A301)</f>
        <v/>
      </c>
      <c r="B301" s="284" t="str">
        <f>IF('N-DBE'!B301="","",'N-DBE'!B301)</f>
        <v/>
      </c>
      <c r="C301" s="907" t="str">
        <f>IF('N-DBE'!C301="","",'N-DBE'!C301)</f>
        <v/>
      </c>
      <c r="D301" s="907" t="str">
        <f>IF('N-DBE'!D301="","",'N-DBE'!D301)</f>
        <v/>
      </c>
      <c r="E301" s="907" t="str">
        <f>IF('N-DBE'!E301="","",'N-DBE'!E301)</f>
        <v/>
      </c>
      <c r="F301" s="284" t="str">
        <f>IF('N-DBE'!F301="","",'N-DBE'!F301)</f>
        <v/>
      </c>
      <c r="G301" s="284" t="str">
        <f>IF('N-DBE'!G301="","",'N-DBE'!G301)</f>
        <v/>
      </c>
      <c r="H301" s="222"/>
      <c r="I301" s="242"/>
      <c r="J301" s="809" t="str">
        <f>IF(OR(H301="_keine",H301=""),"",VLOOKUP(H301,'Tab org. Kompost_N-expert'!B:H,3,FALSE))</f>
        <v/>
      </c>
      <c r="K301" s="465" t="str">
        <f t="shared" si="40"/>
        <v/>
      </c>
      <c r="L301" s="222"/>
      <c r="M301" s="242"/>
      <c r="N301" s="913" t="str">
        <f>IF(OR(L301="_keine",L301=""),"",VLOOKUP(L301,'Tab org. Kompost_N-expert'!B:H,3,FALSE))</f>
        <v/>
      </c>
      <c r="O301" s="465" t="str">
        <f t="shared" si="41"/>
        <v/>
      </c>
      <c r="P301" s="222"/>
      <c r="Q301" s="242"/>
      <c r="R301" s="913" t="str">
        <f>IF(OR(P301="_keine",P301=""),"",VLOOKUP(P301,'Tab org. Kompost_N-expert'!B:H,3,FALSE))</f>
        <v/>
      </c>
      <c r="S301" s="465" t="str">
        <f t="shared" si="42"/>
        <v/>
      </c>
      <c r="T301" s="223"/>
      <c r="U301" s="242"/>
      <c r="V301" s="913" t="str">
        <f>IF(OR(T301="_keine",T301=""),"",VLOOKUP(T301,'Tab org. D_N-expert'!$B:$H,3,FALSE))</f>
        <v/>
      </c>
      <c r="W301" s="465" t="str">
        <f t="shared" si="43"/>
        <v/>
      </c>
      <c r="X301" s="223"/>
      <c r="Y301" s="242"/>
      <c r="Z301" s="913" t="str">
        <f>IF(OR(X301="_keine",X301=""),"",VLOOKUP(X301,'Tab org. D_N-expert'!$B:$H,3,FALSE))</f>
        <v/>
      </c>
      <c r="AA301" s="465" t="str">
        <f t="shared" si="44"/>
        <v/>
      </c>
      <c r="AB301" s="223"/>
      <c r="AC301" s="242"/>
      <c r="AD301" s="913" t="str">
        <f>IF(OR(AB301="_keine",AB301=""),"",VLOOKUP(AB301,'Tab org. D_N-expert'!$B:$H,3,FALSE))</f>
        <v/>
      </c>
      <c r="AE301" s="466" t="str">
        <f t="shared" si="45"/>
        <v/>
      </c>
      <c r="AF301" s="223"/>
      <c r="AG301" s="242"/>
      <c r="AH301" s="913" t="str">
        <f>IF(OR(AF301="_keine",AF301=""),"",VLOOKUP(AF301,'Tab org. D_N-expert'!$B:$H,3,FALSE))</f>
        <v/>
      </c>
      <c r="AI301" s="465" t="str">
        <f t="shared" si="46"/>
        <v/>
      </c>
      <c r="AJ301" s="247" t="str">
        <f t="shared" si="47"/>
        <v/>
      </c>
    </row>
    <row r="302" spans="1:36" s="145" customFormat="1" ht="15.75">
      <c r="A302" s="529" t="str">
        <f>IF('N-DBE'!A302="","",'N-DBE'!A302)</f>
        <v/>
      </c>
      <c r="B302" s="284" t="str">
        <f>IF('N-DBE'!B302="","",'N-DBE'!B302)</f>
        <v/>
      </c>
      <c r="C302" s="907" t="str">
        <f>IF('N-DBE'!C302="","",'N-DBE'!C302)</f>
        <v/>
      </c>
      <c r="D302" s="907" t="str">
        <f>IF('N-DBE'!D302="","",'N-DBE'!D302)</f>
        <v/>
      </c>
      <c r="E302" s="907" t="str">
        <f>IF('N-DBE'!E302="","",'N-DBE'!E302)</f>
        <v/>
      </c>
      <c r="F302" s="284" t="str">
        <f>IF('N-DBE'!F302="","",'N-DBE'!F302)</f>
        <v/>
      </c>
      <c r="G302" s="284" t="str">
        <f>IF('N-DBE'!G302="","",'N-DBE'!G302)</f>
        <v/>
      </c>
      <c r="H302" s="222"/>
      <c r="I302" s="242"/>
      <c r="J302" s="809" t="str">
        <f>IF(OR(H302="_keine",H302=""),"",VLOOKUP(H302,'Tab org. Kompost_N-expert'!B:H,3,FALSE))</f>
        <v/>
      </c>
      <c r="K302" s="465" t="str">
        <f t="shared" si="40"/>
        <v/>
      </c>
      <c r="L302" s="222"/>
      <c r="M302" s="242"/>
      <c r="N302" s="913" t="str">
        <f>IF(OR(L302="_keine",L302=""),"",VLOOKUP(L302,'Tab org. Kompost_N-expert'!B:H,3,FALSE))</f>
        <v/>
      </c>
      <c r="O302" s="465" t="str">
        <f t="shared" si="41"/>
        <v/>
      </c>
      <c r="P302" s="222"/>
      <c r="Q302" s="242"/>
      <c r="R302" s="913" t="str">
        <f>IF(OR(P302="_keine",P302=""),"",VLOOKUP(P302,'Tab org. Kompost_N-expert'!B:H,3,FALSE))</f>
        <v/>
      </c>
      <c r="S302" s="465" t="str">
        <f t="shared" si="42"/>
        <v/>
      </c>
      <c r="T302" s="223"/>
      <c r="U302" s="242"/>
      <c r="V302" s="913" t="str">
        <f>IF(OR(T302="_keine",T302=""),"",VLOOKUP(T302,'Tab org. D_N-expert'!$B:$H,3,FALSE))</f>
        <v/>
      </c>
      <c r="W302" s="465" t="str">
        <f t="shared" si="43"/>
        <v/>
      </c>
      <c r="X302" s="223"/>
      <c r="Y302" s="242"/>
      <c r="Z302" s="913" t="str">
        <f>IF(OR(X302="_keine",X302=""),"",VLOOKUP(X302,'Tab org. D_N-expert'!$B:$H,3,FALSE))</f>
        <v/>
      </c>
      <c r="AA302" s="465" t="str">
        <f t="shared" si="44"/>
        <v/>
      </c>
      <c r="AB302" s="223"/>
      <c r="AC302" s="242"/>
      <c r="AD302" s="913" t="str">
        <f>IF(OR(AB302="_keine",AB302=""),"",VLOOKUP(AB302,'Tab org. D_N-expert'!$B:$H,3,FALSE))</f>
        <v/>
      </c>
      <c r="AE302" s="466" t="str">
        <f t="shared" si="45"/>
        <v/>
      </c>
      <c r="AF302" s="223"/>
      <c r="AG302" s="242"/>
      <c r="AH302" s="913" t="str">
        <f>IF(OR(AF302="_keine",AF302=""),"",VLOOKUP(AF302,'Tab org. D_N-expert'!$B:$H,3,FALSE))</f>
        <v/>
      </c>
      <c r="AI302" s="465" t="str">
        <f t="shared" si="46"/>
        <v/>
      </c>
      <c r="AJ302" s="247" t="str">
        <f t="shared" si="47"/>
        <v/>
      </c>
    </row>
    <row r="303" spans="1:36" s="145" customFormat="1" ht="15.75">
      <c r="A303" s="529" t="str">
        <f>IF('N-DBE'!A303="","",'N-DBE'!A303)</f>
        <v/>
      </c>
      <c r="B303" s="284" t="str">
        <f>IF('N-DBE'!B303="","",'N-DBE'!B303)</f>
        <v/>
      </c>
      <c r="C303" s="907" t="str">
        <f>IF('N-DBE'!C303="","",'N-DBE'!C303)</f>
        <v/>
      </c>
      <c r="D303" s="907" t="str">
        <f>IF('N-DBE'!D303="","",'N-DBE'!D303)</f>
        <v/>
      </c>
      <c r="E303" s="907" t="str">
        <f>IF('N-DBE'!E303="","",'N-DBE'!E303)</f>
        <v/>
      </c>
      <c r="F303" s="284" t="str">
        <f>IF('N-DBE'!F303="","",'N-DBE'!F303)</f>
        <v/>
      </c>
      <c r="G303" s="284" t="str">
        <f>IF('N-DBE'!G303="","",'N-DBE'!G303)</f>
        <v/>
      </c>
      <c r="H303" s="222"/>
      <c r="I303" s="242"/>
      <c r="J303" s="809" t="str">
        <f>IF(OR(H303="_keine",H303=""),"",VLOOKUP(H303,'Tab org. Kompost_N-expert'!B:H,3,FALSE))</f>
        <v/>
      </c>
      <c r="K303" s="465" t="str">
        <f t="shared" si="40"/>
        <v/>
      </c>
      <c r="L303" s="222"/>
      <c r="M303" s="242"/>
      <c r="N303" s="913" t="str">
        <f>IF(OR(L303="_keine",L303=""),"",VLOOKUP(L303,'Tab org. Kompost_N-expert'!B:H,3,FALSE))</f>
        <v/>
      </c>
      <c r="O303" s="465" t="str">
        <f t="shared" si="41"/>
        <v/>
      </c>
      <c r="P303" s="222"/>
      <c r="Q303" s="242"/>
      <c r="R303" s="913" t="str">
        <f>IF(OR(P303="_keine",P303=""),"",VLOOKUP(P303,'Tab org. Kompost_N-expert'!B:H,3,FALSE))</f>
        <v/>
      </c>
      <c r="S303" s="465" t="str">
        <f t="shared" si="42"/>
        <v/>
      </c>
      <c r="T303" s="223"/>
      <c r="U303" s="242"/>
      <c r="V303" s="913" t="str">
        <f>IF(OR(T303="_keine",T303=""),"",VLOOKUP(T303,'Tab org. D_N-expert'!$B:$H,3,FALSE))</f>
        <v/>
      </c>
      <c r="W303" s="465" t="str">
        <f t="shared" si="43"/>
        <v/>
      </c>
      <c r="X303" s="223"/>
      <c r="Y303" s="242"/>
      <c r="Z303" s="913" t="str">
        <f>IF(OR(X303="_keine",X303=""),"",VLOOKUP(X303,'Tab org. D_N-expert'!$B:$H,3,FALSE))</f>
        <v/>
      </c>
      <c r="AA303" s="465" t="str">
        <f t="shared" si="44"/>
        <v/>
      </c>
      <c r="AB303" s="223"/>
      <c r="AC303" s="242"/>
      <c r="AD303" s="913" t="str">
        <f>IF(OR(AB303="_keine",AB303=""),"",VLOOKUP(AB303,'Tab org. D_N-expert'!$B:$H,3,FALSE))</f>
        <v/>
      </c>
      <c r="AE303" s="466" t="str">
        <f t="shared" si="45"/>
        <v/>
      </c>
      <c r="AF303" s="223"/>
      <c r="AG303" s="242"/>
      <c r="AH303" s="913" t="str">
        <f>IF(OR(AF303="_keine",AF303=""),"",VLOOKUP(AF303,'Tab org. D_N-expert'!$B:$H,3,FALSE))</f>
        <v/>
      </c>
      <c r="AI303" s="465" t="str">
        <f t="shared" si="46"/>
        <v/>
      </c>
      <c r="AJ303" s="247" t="str">
        <f t="shared" si="47"/>
        <v/>
      </c>
    </row>
    <row r="304" spans="1:36" s="145" customFormat="1" ht="15.75">
      <c r="A304" s="529" t="str">
        <f>IF('N-DBE'!A304="","",'N-DBE'!A304)</f>
        <v/>
      </c>
      <c r="B304" s="284" t="str">
        <f>IF('N-DBE'!B304="","",'N-DBE'!B304)</f>
        <v/>
      </c>
      <c r="C304" s="907" t="str">
        <f>IF('N-DBE'!C304="","",'N-DBE'!C304)</f>
        <v/>
      </c>
      <c r="D304" s="907" t="str">
        <f>IF('N-DBE'!D304="","",'N-DBE'!D304)</f>
        <v/>
      </c>
      <c r="E304" s="907" t="str">
        <f>IF('N-DBE'!E304="","",'N-DBE'!E304)</f>
        <v/>
      </c>
      <c r="F304" s="284" t="str">
        <f>IF('N-DBE'!F304="","",'N-DBE'!F304)</f>
        <v/>
      </c>
      <c r="G304" s="284" t="str">
        <f>IF('N-DBE'!G304="","",'N-DBE'!G304)</f>
        <v/>
      </c>
      <c r="H304" s="222"/>
      <c r="I304" s="242"/>
      <c r="J304" s="809" t="str">
        <f>IF(OR(H304="_keine",H304=""),"",VLOOKUP(H304,'Tab org. Kompost_N-expert'!B:H,3,FALSE))</f>
        <v/>
      </c>
      <c r="K304" s="465" t="str">
        <f t="shared" ref="K304:K311" si="48">IF(OR(H304="",H304="_keine"),"",(-I304*J304*4/100))</f>
        <v/>
      </c>
      <c r="L304" s="222"/>
      <c r="M304" s="242"/>
      <c r="N304" s="913" t="str">
        <f>IF(OR(L304="_keine",L304=""),"",VLOOKUP(L304,'Tab org. Kompost_N-expert'!B:H,3,FALSE))</f>
        <v/>
      </c>
      <c r="O304" s="465" t="str">
        <f t="shared" ref="O304:O311" si="49">IF(OR(L304="",L304="_keine"),"",(-M304*N304*3/100))</f>
        <v/>
      </c>
      <c r="P304" s="222"/>
      <c r="Q304" s="242"/>
      <c r="R304" s="913" t="str">
        <f>IF(OR(P304="_keine",P304=""),"",VLOOKUP(P304,'Tab org. Kompost_N-expert'!B:H,3,FALSE))</f>
        <v/>
      </c>
      <c r="S304" s="465" t="str">
        <f t="shared" ref="S304:S311" si="50">IF(OR(P304="",P304="_keine"),"",(-Q304*R304*3/100))</f>
        <v/>
      </c>
      <c r="T304" s="223"/>
      <c r="U304" s="242"/>
      <c r="V304" s="913" t="str">
        <f>IF(OR(T304="_keine",T304=""),"",VLOOKUP(T304,'Tab org. D_N-expert'!$B:$H,3,FALSE))</f>
        <v/>
      </c>
      <c r="W304" s="465" t="str">
        <f t="shared" ref="W304:W311" si="51">IF(OR(T304="",T304="_keine"),"",(-V304*U304*10/100))</f>
        <v/>
      </c>
      <c r="X304" s="223"/>
      <c r="Y304" s="242"/>
      <c r="Z304" s="913" t="str">
        <f>IF(OR(X304="_keine",X304=""),"",VLOOKUP(X304,'Tab org. D_N-expert'!$B:$H,3,FALSE))</f>
        <v/>
      </c>
      <c r="AA304" s="465" t="str">
        <f t="shared" ref="AA304:AA311" si="52">IF(OR(X304="",X304="_keine"),"",(-Z304*Y304*10/100))</f>
        <v/>
      </c>
      <c r="AB304" s="223"/>
      <c r="AC304" s="242"/>
      <c r="AD304" s="913" t="str">
        <f>IF(OR(AB304="_keine",AB304=""),"",VLOOKUP(AB304,'Tab org. D_N-expert'!$B:$H,3,FALSE))</f>
        <v/>
      </c>
      <c r="AE304" s="466" t="str">
        <f t="shared" ref="AE304:AE311" si="53">IF(OR(AB304="",AB304="_keine"),"",(-AD304*AC304*10/100))</f>
        <v/>
      </c>
      <c r="AF304" s="223"/>
      <c r="AG304" s="242"/>
      <c r="AH304" s="913" t="str">
        <f>IF(OR(AF304="_keine",AF304=""),"",VLOOKUP(AF304,'Tab org. D_N-expert'!$B:$H,3,FALSE))</f>
        <v/>
      </c>
      <c r="AI304" s="465" t="str">
        <f t="shared" ref="AI304:AI311" si="54">IF(OR(AF304="",AF304="_keine"),"",(-AH304*AG304*10/100))</f>
        <v/>
      </c>
      <c r="AJ304" s="247" t="str">
        <f t="shared" ref="AJ304:AJ311" si="55">IF(AND(K304="",O304="",S304="",W304="",AA304="",AE304="",AI304=""),"",SUM(K304,O304,S304,W304,AA304,AE304,AI304))</f>
        <v/>
      </c>
    </row>
    <row r="305" spans="1:36" s="145" customFormat="1" ht="15.75">
      <c r="A305" s="529" t="str">
        <f>IF('N-DBE'!A305="","",'N-DBE'!A305)</f>
        <v/>
      </c>
      <c r="B305" s="284" t="str">
        <f>IF('N-DBE'!B305="","",'N-DBE'!B305)</f>
        <v/>
      </c>
      <c r="C305" s="907" t="str">
        <f>IF('N-DBE'!C305="","",'N-DBE'!C305)</f>
        <v/>
      </c>
      <c r="D305" s="907" t="str">
        <f>IF('N-DBE'!D305="","",'N-DBE'!D305)</f>
        <v/>
      </c>
      <c r="E305" s="907" t="str">
        <f>IF('N-DBE'!E305="","",'N-DBE'!E305)</f>
        <v/>
      </c>
      <c r="F305" s="284" t="str">
        <f>IF('N-DBE'!F305="","",'N-DBE'!F305)</f>
        <v/>
      </c>
      <c r="G305" s="284" t="str">
        <f>IF('N-DBE'!G305="","",'N-DBE'!G305)</f>
        <v/>
      </c>
      <c r="H305" s="222"/>
      <c r="I305" s="242"/>
      <c r="J305" s="809" t="str">
        <f>IF(OR(H305="_keine",H305=""),"",VLOOKUP(H305,'Tab org. Kompost_N-expert'!B:H,3,FALSE))</f>
        <v/>
      </c>
      <c r="K305" s="465" t="str">
        <f t="shared" si="48"/>
        <v/>
      </c>
      <c r="L305" s="222"/>
      <c r="M305" s="242"/>
      <c r="N305" s="913" t="str">
        <f>IF(OR(L305="_keine",L305=""),"",VLOOKUP(L305,'Tab org. Kompost_N-expert'!B:H,3,FALSE))</f>
        <v/>
      </c>
      <c r="O305" s="465" t="str">
        <f t="shared" si="49"/>
        <v/>
      </c>
      <c r="P305" s="222"/>
      <c r="Q305" s="242"/>
      <c r="R305" s="913" t="str">
        <f>IF(OR(P305="_keine",P305=""),"",VLOOKUP(P305,'Tab org. Kompost_N-expert'!B:H,3,FALSE))</f>
        <v/>
      </c>
      <c r="S305" s="465" t="str">
        <f t="shared" si="50"/>
        <v/>
      </c>
      <c r="T305" s="223"/>
      <c r="U305" s="242"/>
      <c r="V305" s="913" t="str">
        <f>IF(OR(T305="_keine",T305=""),"",VLOOKUP(T305,'Tab org. D_N-expert'!$B:$H,3,FALSE))</f>
        <v/>
      </c>
      <c r="W305" s="465" t="str">
        <f t="shared" si="51"/>
        <v/>
      </c>
      <c r="X305" s="223"/>
      <c r="Y305" s="242"/>
      <c r="Z305" s="913" t="str">
        <f>IF(OR(X305="_keine",X305=""),"",VLOOKUP(X305,'Tab org. D_N-expert'!$B:$H,3,FALSE))</f>
        <v/>
      </c>
      <c r="AA305" s="465" t="str">
        <f t="shared" si="52"/>
        <v/>
      </c>
      <c r="AB305" s="223"/>
      <c r="AC305" s="242"/>
      <c r="AD305" s="913" t="str">
        <f>IF(OR(AB305="_keine",AB305=""),"",VLOOKUP(AB305,'Tab org. D_N-expert'!$B:$H,3,FALSE))</f>
        <v/>
      </c>
      <c r="AE305" s="466" t="str">
        <f t="shared" si="53"/>
        <v/>
      </c>
      <c r="AF305" s="223"/>
      <c r="AG305" s="242"/>
      <c r="AH305" s="913" t="str">
        <f>IF(OR(AF305="_keine",AF305=""),"",VLOOKUP(AF305,'Tab org. D_N-expert'!$B:$H,3,FALSE))</f>
        <v/>
      </c>
      <c r="AI305" s="465" t="str">
        <f t="shared" si="54"/>
        <v/>
      </c>
      <c r="AJ305" s="247" t="str">
        <f t="shared" si="55"/>
        <v/>
      </c>
    </row>
    <row r="306" spans="1:36" s="145" customFormat="1" ht="15.75">
      <c r="A306" s="529" t="str">
        <f>IF('N-DBE'!A306="","",'N-DBE'!A306)</f>
        <v/>
      </c>
      <c r="B306" s="284" t="str">
        <f>IF('N-DBE'!B306="","",'N-DBE'!B306)</f>
        <v/>
      </c>
      <c r="C306" s="907" t="str">
        <f>IF('N-DBE'!C306="","",'N-DBE'!C306)</f>
        <v/>
      </c>
      <c r="D306" s="907" t="str">
        <f>IF('N-DBE'!D306="","",'N-DBE'!D306)</f>
        <v/>
      </c>
      <c r="E306" s="907" t="str">
        <f>IF('N-DBE'!E306="","",'N-DBE'!E306)</f>
        <v/>
      </c>
      <c r="F306" s="284" t="str">
        <f>IF('N-DBE'!F306="","",'N-DBE'!F306)</f>
        <v/>
      </c>
      <c r="G306" s="284" t="str">
        <f>IF('N-DBE'!G306="","",'N-DBE'!G306)</f>
        <v/>
      </c>
      <c r="H306" s="222"/>
      <c r="I306" s="242"/>
      <c r="J306" s="809" t="str">
        <f>IF(OR(H306="_keine",H306=""),"",VLOOKUP(H306,'Tab org. Kompost_N-expert'!B:H,3,FALSE))</f>
        <v/>
      </c>
      <c r="K306" s="465" t="str">
        <f t="shared" si="48"/>
        <v/>
      </c>
      <c r="L306" s="222"/>
      <c r="M306" s="242"/>
      <c r="N306" s="913" t="str">
        <f>IF(OR(L306="_keine",L306=""),"",VLOOKUP(L306,'Tab org. Kompost_N-expert'!B:H,3,FALSE))</f>
        <v/>
      </c>
      <c r="O306" s="465" t="str">
        <f t="shared" si="49"/>
        <v/>
      </c>
      <c r="P306" s="222"/>
      <c r="Q306" s="242"/>
      <c r="R306" s="913" t="str">
        <f>IF(OR(P306="_keine",P306=""),"",VLOOKUP(P306,'Tab org. Kompost_N-expert'!B:H,3,FALSE))</f>
        <v/>
      </c>
      <c r="S306" s="465" t="str">
        <f t="shared" si="50"/>
        <v/>
      </c>
      <c r="T306" s="223"/>
      <c r="U306" s="242"/>
      <c r="V306" s="913" t="str">
        <f>IF(OR(T306="_keine",T306=""),"",VLOOKUP(T306,'Tab org. D_N-expert'!$B:$H,3,FALSE))</f>
        <v/>
      </c>
      <c r="W306" s="465" t="str">
        <f t="shared" si="51"/>
        <v/>
      </c>
      <c r="X306" s="223"/>
      <c r="Y306" s="242"/>
      <c r="Z306" s="913" t="str">
        <f>IF(OR(X306="_keine",X306=""),"",VLOOKUP(X306,'Tab org. D_N-expert'!$B:$H,3,FALSE))</f>
        <v/>
      </c>
      <c r="AA306" s="465" t="str">
        <f t="shared" si="52"/>
        <v/>
      </c>
      <c r="AB306" s="223"/>
      <c r="AC306" s="242"/>
      <c r="AD306" s="913" t="str">
        <f>IF(OR(AB306="_keine",AB306=""),"",VLOOKUP(AB306,'Tab org. D_N-expert'!$B:$H,3,FALSE))</f>
        <v/>
      </c>
      <c r="AE306" s="466" t="str">
        <f t="shared" si="53"/>
        <v/>
      </c>
      <c r="AF306" s="223"/>
      <c r="AG306" s="242"/>
      <c r="AH306" s="913" t="str">
        <f>IF(OR(AF306="_keine",AF306=""),"",VLOOKUP(AF306,'Tab org. D_N-expert'!$B:$H,3,FALSE))</f>
        <v/>
      </c>
      <c r="AI306" s="465" t="str">
        <f t="shared" si="54"/>
        <v/>
      </c>
      <c r="AJ306" s="247" t="str">
        <f t="shared" si="55"/>
        <v/>
      </c>
    </row>
    <row r="307" spans="1:36" s="145" customFormat="1" ht="15.75">
      <c r="A307" s="529" t="str">
        <f>IF('N-DBE'!A307="","",'N-DBE'!A307)</f>
        <v/>
      </c>
      <c r="B307" s="284" t="str">
        <f>IF('N-DBE'!B307="","",'N-DBE'!B307)</f>
        <v/>
      </c>
      <c r="C307" s="907" t="str">
        <f>IF('N-DBE'!C307="","",'N-DBE'!C307)</f>
        <v/>
      </c>
      <c r="D307" s="907" t="str">
        <f>IF('N-DBE'!D307="","",'N-DBE'!D307)</f>
        <v/>
      </c>
      <c r="E307" s="907" t="str">
        <f>IF('N-DBE'!E307="","",'N-DBE'!E307)</f>
        <v/>
      </c>
      <c r="F307" s="284" t="str">
        <f>IF('N-DBE'!F307="","",'N-DBE'!F307)</f>
        <v/>
      </c>
      <c r="G307" s="284" t="str">
        <f>IF('N-DBE'!G307="","",'N-DBE'!G307)</f>
        <v/>
      </c>
      <c r="H307" s="222"/>
      <c r="I307" s="242"/>
      <c r="J307" s="809" t="str">
        <f>IF(OR(H307="_keine",H307=""),"",VLOOKUP(H307,'Tab org. Kompost_N-expert'!B:H,3,FALSE))</f>
        <v/>
      </c>
      <c r="K307" s="465" t="str">
        <f t="shared" si="48"/>
        <v/>
      </c>
      <c r="L307" s="222"/>
      <c r="M307" s="242"/>
      <c r="N307" s="913" t="str">
        <f>IF(OR(L307="_keine",L307=""),"",VLOOKUP(L307,'Tab org. Kompost_N-expert'!B:H,3,FALSE))</f>
        <v/>
      </c>
      <c r="O307" s="465" t="str">
        <f t="shared" si="49"/>
        <v/>
      </c>
      <c r="P307" s="222"/>
      <c r="Q307" s="242"/>
      <c r="R307" s="913" t="str">
        <f>IF(OR(P307="_keine",P307=""),"",VLOOKUP(P307,'Tab org. Kompost_N-expert'!B:H,3,FALSE))</f>
        <v/>
      </c>
      <c r="S307" s="465" t="str">
        <f t="shared" si="50"/>
        <v/>
      </c>
      <c r="T307" s="223"/>
      <c r="U307" s="242"/>
      <c r="V307" s="913" t="str">
        <f>IF(OR(T307="_keine",T307=""),"",VLOOKUP(T307,'Tab org. D_N-expert'!$B:$H,3,FALSE))</f>
        <v/>
      </c>
      <c r="W307" s="465" t="str">
        <f t="shared" si="51"/>
        <v/>
      </c>
      <c r="X307" s="223"/>
      <c r="Y307" s="242"/>
      <c r="Z307" s="913" t="str">
        <f>IF(OR(X307="_keine",X307=""),"",VLOOKUP(X307,'Tab org. D_N-expert'!$B:$H,3,FALSE))</f>
        <v/>
      </c>
      <c r="AA307" s="465" t="str">
        <f t="shared" si="52"/>
        <v/>
      </c>
      <c r="AB307" s="223"/>
      <c r="AC307" s="242"/>
      <c r="AD307" s="913" t="str">
        <f>IF(OR(AB307="_keine",AB307=""),"",VLOOKUP(AB307,'Tab org. D_N-expert'!$B:$H,3,FALSE))</f>
        <v/>
      </c>
      <c r="AE307" s="466" t="str">
        <f t="shared" si="53"/>
        <v/>
      </c>
      <c r="AF307" s="223"/>
      <c r="AG307" s="242"/>
      <c r="AH307" s="913" t="str">
        <f>IF(OR(AF307="_keine",AF307=""),"",VLOOKUP(AF307,'Tab org. D_N-expert'!$B:$H,3,FALSE))</f>
        <v/>
      </c>
      <c r="AI307" s="465" t="str">
        <f t="shared" si="54"/>
        <v/>
      </c>
      <c r="AJ307" s="247" t="str">
        <f t="shared" si="55"/>
        <v/>
      </c>
    </row>
    <row r="308" spans="1:36" s="145" customFormat="1" ht="15.75">
      <c r="A308" s="529" t="str">
        <f>IF('N-DBE'!A308="","",'N-DBE'!A308)</f>
        <v/>
      </c>
      <c r="B308" s="284" t="str">
        <f>IF('N-DBE'!B308="","",'N-DBE'!B308)</f>
        <v/>
      </c>
      <c r="C308" s="907" t="str">
        <f>IF('N-DBE'!C308="","",'N-DBE'!C308)</f>
        <v/>
      </c>
      <c r="D308" s="907" t="str">
        <f>IF('N-DBE'!D308="","",'N-DBE'!D308)</f>
        <v/>
      </c>
      <c r="E308" s="907" t="str">
        <f>IF('N-DBE'!E308="","",'N-DBE'!E308)</f>
        <v/>
      </c>
      <c r="F308" s="284" t="str">
        <f>IF('N-DBE'!F308="","",'N-DBE'!F308)</f>
        <v/>
      </c>
      <c r="G308" s="284" t="str">
        <f>IF('N-DBE'!G308="","",'N-DBE'!G308)</f>
        <v/>
      </c>
      <c r="H308" s="222"/>
      <c r="I308" s="242"/>
      <c r="J308" s="809" t="str">
        <f>IF(OR(H308="_keine",H308=""),"",VLOOKUP(H308,'Tab org. Kompost_N-expert'!B:H,3,FALSE))</f>
        <v/>
      </c>
      <c r="K308" s="465" t="str">
        <f t="shared" si="48"/>
        <v/>
      </c>
      <c r="L308" s="222"/>
      <c r="M308" s="242"/>
      <c r="N308" s="913" t="str">
        <f>IF(OR(L308="_keine",L308=""),"",VLOOKUP(L308,'Tab org. Kompost_N-expert'!B:H,3,FALSE))</f>
        <v/>
      </c>
      <c r="O308" s="465" t="str">
        <f t="shared" si="49"/>
        <v/>
      </c>
      <c r="P308" s="222"/>
      <c r="Q308" s="242"/>
      <c r="R308" s="913" t="str">
        <f>IF(OR(P308="_keine",P308=""),"",VLOOKUP(P308,'Tab org. Kompost_N-expert'!B:H,3,FALSE))</f>
        <v/>
      </c>
      <c r="S308" s="465" t="str">
        <f t="shared" si="50"/>
        <v/>
      </c>
      <c r="T308" s="223"/>
      <c r="U308" s="242"/>
      <c r="V308" s="913" t="str">
        <f>IF(OR(T308="_keine",T308=""),"",VLOOKUP(T308,'Tab org. D_N-expert'!$B:$H,3,FALSE))</f>
        <v/>
      </c>
      <c r="W308" s="465" t="str">
        <f t="shared" si="51"/>
        <v/>
      </c>
      <c r="X308" s="223"/>
      <c r="Y308" s="242"/>
      <c r="Z308" s="913" t="str">
        <f>IF(OR(X308="_keine",X308=""),"",VLOOKUP(X308,'Tab org. D_N-expert'!$B:$H,3,FALSE))</f>
        <v/>
      </c>
      <c r="AA308" s="465" t="str">
        <f t="shared" si="52"/>
        <v/>
      </c>
      <c r="AB308" s="223"/>
      <c r="AC308" s="242"/>
      <c r="AD308" s="913" t="str">
        <f>IF(OR(AB308="_keine",AB308=""),"",VLOOKUP(AB308,'Tab org. D_N-expert'!$B:$H,3,FALSE))</f>
        <v/>
      </c>
      <c r="AE308" s="466" t="str">
        <f t="shared" si="53"/>
        <v/>
      </c>
      <c r="AF308" s="223"/>
      <c r="AG308" s="242"/>
      <c r="AH308" s="913" t="str">
        <f>IF(OR(AF308="_keine",AF308=""),"",VLOOKUP(AF308,'Tab org. D_N-expert'!$B:$H,3,FALSE))</f>
        <v/>
      </c>
      <c r="AI308" s="465" t="str">
        <f t="shared" si="54"/>
        <v/>
      </c>
      <c r="AJ308" s="247" t="str">
        <f t="shared" si="55"/>
        <v/>
      </c>
    </row>
    <row r="309" spans="1:36" s="145" customFormat="1" ht="15.75">
      <c r="A309" s="529" t="str">
        <f>IF('N-DBE'!A309="","",'N-DBE'!A309)</f>
        <v/>
      </c>
      <c r="B309" s="284" t="str">
        <f>IF('N-DBE'!B309="","",'N-DBE'!B309)</f>
        <v/>
      </c>
      <c r="C309" s="907" t="str">
        <f>IF('N-DBE'!C309="","",'N-DBE'!C309)</f>
        <v/>
      </c>
      <c r="D309" s="907" t="str">
        <f>IF('N-DBE'!D309="","",'N-DBE'!D309)</f>
        <v/>
      </c>
      <c r="E309" s="907" t="str">
        <f>IF('N-DBE'!E309="","",'N-DBE'!E309)</f>
        <v/>
      </c>
      <c r="F309" s="284" t="str">
        <f>IF('N-DBE'!F309="","",'N-DBE'!F309)</f>
        <v/>
      </c>
      <c r="G309" s="284" t="str">
        <f>IF('N-DBE'!G309="","",'N-DBE'!G309)</f>
        <v/>
      </c>
      <c r="H309" s="222"/>
      <c r="I309" s="242"/>
      <c r="J309" s="809" t="str">
        <f>IF(OR(H309="_keine",H309=""),"",VLOOKUP(H309,'Tab org. Kompost_N-expert'!B:H,3,FALSE))</f>
        <v/>
      </c>
      <c r="K309" s="465" t="str">
        <f t="shared" si="48"/>
        <v/>
      </c>
      <c r="L309" s="222"/>
      <c r="M309" s="242"/>
      <c r="N309" s="913" t="str">
        <f>IF(OR(L309="_keine",L309=""),"",VLOOKUP(L309,'Tab org. Kompost_N-expert'!B:H,3,FALSE))</f>
        <v/>
      </c>
      <c r="O309" s="465" t="str">
        <f t="shared" si="49"/>
        <v/>
      </c>
      <c r="P309" s="222"/>
      <c r="Q309" s="242"/>
      <c r="R309" s="913" t="str">
        <f>IF(OR(P309="_keine",P309=""),"",VLOOKUP(P309,'Tab org. Kompost_N-expert'!B:H,3,FALSE))</f>
        <v/>
      </c>
      <c r="S309" s="465" t="str">
        <f t="shared" si="50"/>
        <v/>
      </c>
      <c r="T309" s="223"/>
      <c r="U309" s="242"/>
      <c r="V309" s="913" t="str">
        <f>IF(OR(T309="_keine",T309=""),"",VLOOKUP(T309,'Tab org. D_N-expert'!$B:$H,3,FALSE))</f>
        <v/>
      </c>
      <c r="W309" s="465" t="str">
        <f t="shared" si="51"/>
        <v/>
      </c>
      <c r="X309" s="223"/>
      <c r="Y309" s="242"/>
      <c r="Z309" s="913" t="str">
        <f>IF(OR(X309="_keine",X309=""),"",VLOOKUP(X309,'Tab org. D_N-expert'!$B:$H,3,FALSE))</f>
        <v/>
      </c>
      <c r="AA309" s="465" t="str">
        <f t="shared" si="52"/>
        <v/>
      </c>
      <c r="AB309" s="223"/>
      <c r="AC309" s="242"/>
      <c r="AD309" s="913" t="str">
        <f>IF(OR(AB309="_keine",AB309=""),"",VLOOKUP(AB309,'Tab org. D_N-expert'!$B:$H,3,FALSE))</f>
        <v/>
      </c>
      <c r="AE309" s="466" t="str">
        <f t="shared" si="53"/>
        <v/>
      </c>
      <c r="AF309" s="223"/>
      <c r="AG309" s="242"/>
      <c r="AH309" s="913" t="str">
        <f>IF(OR(AF309="_keine",AF309=""),"",VLOOKUP(AF309,'Tab org. D_N-expert'!$B:$H,3,FALSE))</f>
        <v/>
      </c>
      <c r="AI309" s="465" t="str">
        <f t="shared" si="54"/>
        <v/>
      </c>
      <c r="AJ309" s="247" t="str">
        <f t="shared" si="55"/>
        <v/>
      </c>
    </row>
    <row r="310" spans="1:36" s="145" customFormat="1" ht="15.75">
      <c r="A310" s="529" t="str">
        <f>IF('N-DBE'!A310="","",'N-DBE'!A310)</f>
        <v/>
      </c>
      <c r="B310" s="284" t="str">
        <f>IF('N-DBE'!B310="","",'N-DBE'!B310)</f>
        <v/>
      </c>
      <c r="C310" s="907" t="str">
        <f>IF('N-DBE'!C310="","",'N-DBE'!C310)</f>
        <v/>
      </c>
      <c r="D310" s="907" t="str">
        <f>IF('N-DBE'!D310="","",'N-DBE'!D310)</f>
        <v/>
      </c>
      <c r="E310" s="907" t="str">
        <f>IF('N-DBE'!E310="","",'N-DBE'!E310)</f>
        <v/>
      </c>
      <c r="F310" s="284" t="str">
        <f>IF('N-DBE'!F310="","",'N-DBE'!F310)</f>
        <v/>
      </c>
      <c r="G310" s="284" t="str">
        <f>IF('N-DBE'!G310="","",'N-DBE'!G310)</f>
        <v/>
      </c>
      <c r="H310" s="222"/>
      <c r="I310" s="242"/>
      <c r="J310" s="809" t="str">
        <f>IF(OR(H310="_keine",H310=""),"",VLOOKUP(H310,'Tab org. Kompost_N-expert'!B:H,3,FALSE))</f>
        <v/>
      </c>
      <c r="K310" s="465" t="str">
        <f t="shared" si="48"/>
        <v/>
      </c>
      <c r="L310" s="222"/>
      <c r="M310" s="242"/>
      <c r="N310" s="913" t="str">
        <f>IF(OR(L310="_keine",L310=""),"",VLOOKUP(L310,'Tab org. Kompost_N-expert'!B:H,3,FALSE))</f>
        <v/>
      </c>
      <c r="O310" s="465" t="str">
        <f t="shared" si="49"/>
        <v/>
      </c>
      <c r="P310" s="222"/>
      <c r="Q310" s="242"/>
      <c r="R310" s="913" t="str">
        <f>IF(OR(P310="_keine",P310=""),"",VLOOKUP(P310,'Tab org. Kompost_N-expert'!B:H,3,FALSE))</f>
        <v/>
      </c>
      <c r="S310" s="465" t="str">
        <f t="shared" si="50"/>
        <v/>
      </c>
      <c r="T310" s="223"/>
      <c r="U310" s="242"/>
      <c r="V310" s="913" t="str">
        <f>IF(OR(T310="_keine",T310=""),"",VLOOKUP(T310,'Tab org. D_N-expert'!$B:$H,3,FALSE))</f>
        <v/>
      </c>
      <c r="W310" s="465" t="str">
        <f t="shared" si="51"/>
        <v/>
      </c>
      <c r="X310" s="223"/>
      <c r="Y310" s="242"/>
      <c r="Z310" s="913" t="str">
        <f>IF(OR(X310="_keine",X310=""),"",VLOOKUP(X310,'Tab org. D_N-expert'!$B:$H,3,FALSE))</f>
        <v/>
      </c>
      <c r="AA310" s="465" t="str">
        <f t="shared" si="52"/>
        <v/>
      </c>
      <c r="AB310" s="223"/>
      <c r="AC310" s="242"/>
      <c r="AD310" s="913" t="str">
        <f>IF(OR(AB310="_keine",AB310=""),"",VLOOKUP(AB310,'Tab org. D_N-expert'!$B:$H,3,FALSE))</f>
        <v/>
      </c>
      <c r="AE310" s="466" t="str">
        <f t="shared" si="53"/>
        <v/>
      </c>
      <c r="AF310" s="223"/>
      <c r="AG310" s="242"/>
      <c r="AH310" s="913" t="str">
        <f>IF(OR(AF310="_keine",AF310=""),"",VLOOKUP(AF310,'Tab org. D_N-expert'!$B:$H,3,FALSE))</f>
        <v/>
      </c>
      <c r="AI310" s="465" t="str">
        <f t="shared" si="54"/>
        <v/>
      </c>
      <c r="AJ310" s="247" t="str">
        <f t="shared" si="55"/>
        <v/>
      </c>
    </row>
    <row r="311" spans="1:36" s="145" customFormat="1" ht="15.75" hidden="1">
      <c r="A311" s="529" t="str">
        <f>IF('N-DBE'!A311="","",'N-DBE'!A311)</f>
        <v/>
      </c>
      <c r="B311" s="284" t="str">
        <f>IF('N-DBE'!B311="","",'N-DBE'!B311)</f>
        <v/>
      </c>
      <c r="C311" s="907" t="str">
        <f>IF('N-DBE'!C311="","",'N-DBE'!C311)</f>
        <v/>
      </c>
      <c r="D311" s="907" t="str">
        <f>IF('N-DBE'!D311="","",'N-DBE'!D311)</f>
        <v/>
      </c>
      <c r="E311" s="907" t="str">
        <f>IF('N-DBE'!E311="","",'N-DBE'!E311)</f>
        <v/>
      </c>
      <c r="F311" s="284" t="str">
        <f>IF('N-DBE'!F311="","",'N-DBE'!F311)</f>
        <v/>
      </c>
      <c r="G311" s="284" t="str">
        <f>IF('N-DBE'!G311="","",'N-DBE'!G311)</f>
        <v/>
      </c>
      <c r="H311" s="222"/>
      <c r="I311" s="242"/>
      <c r="J311" s="809" t="str">
        <f>IF(OR(H311="_keine",H311=""),"",VLOOKUP(H311,'Tab org. Kompost_N-expert'!B:H,3,FALSE))</f>
        <v/>
      </c>
      <c r="K311" s="465" t="str">
        <f t="shared" si="48"/>
        <v/>
      </c>
      <c r="L311" s="222"/>
      <c r="M311" s="242"/>
      <c r="N311" s="913" t="str">
        <f>IF(OR(L311="_keine",L311=""),"",VLOOKUP(L311,'Tab org. Kompost_N-expert'!B:H,3,FALSE))</f>
        <v/>
      </c>
      <c r="O311" s="465" t="str">
        <f t="shared" si="49"/>
        <v/>
      </c>
      <c r="P311" s="222"/>
      <c r="Q311" s="242"/>
      <c r="R311" s="913" t="str">
        <f>IF(OR(P311="_keine",P311=""),"",VLOOKUP(P311,'Tab org. Kompost_N-expert'!B:H,3,FALSE))</f>
        <v/>
      </c>
      <c r="S311" s="465" t="str">
        <f t="shared" si="50"/>
        <v/>
      </c>
      <c r="T311" s="223"/>
      <c r="U311" s="242"/>
      <c r="V311" s="913" t="str">
        <f>IF(OR(T311="_keine",T311=""),"",VLOOKUP(T311,'Tab org. D_N-expert'!$B:$H,3,FALSE))</f>
        <v/>
      </c>
      <c r="W311" s="465" t="str">
        <f t="shared" si="51"/>
        <v/>
      </c>
      <c r="X311" s="223"/>
      <c r="Y311" s="242"/>
      <c r="Z311" s="913" t="str">
        <f>IF(OR(X311="_keine",X311=""),"",VLOOKUP(X311,'Tab org. D_N-expert'!$B:$H,3,FALSE))</f>
        <v/>
      </c>
      <c r="AA311" s="465" t="str">
        <f t="shared" si="52"/>
        <v/>
      </c>
      <c r="AB311" s="223"/>
      <c r="AC311" s="242"/>
      <c r="AD311" s="913" t="str">
        <f>IF(OR(AB311="_keine",AB311=""),"",VLOOKUP(AB311,'Tab org. D_N-expert'!$B:$H,3,FALSE))</f>
        <v/>
      </c>
      <c r="AE311" s="466" t="str">
        <f t="shared" si="53"/>
        <v/>
      </c>
      <c r="AF311" s="223"/>
      <c r="AG311" s="242"/>
      <c r="AH311" s="913" t="str">
        <f>IF(OR(AF311="_keine",AF311=""),"",VLOOKUP(AF311,'Tab org. D_N-expert'!$B:$H,3,FALSE))</f>
        <v/>
      </c>
      <c r="AI311" s="465" t="str">
        <f t="shared" si="54"/>
        <v/>
      </c>
      <c r="AJ311" s="247" t="str">
        <f t="shared" si="55"/>
        <v/>
      </c>
    </row>
  </sheetData>
  <sheetProtection algorithmName="SHA-512" hashValue="IzB1dPGfGD1v52jfqg/EbMIXSfYyufwO8XGuRFq+Qcguo/d56zH/M68stsbNnzv9mIo5JgOFvH36Etbl56Vqug==" saltValue="9Sm3fwWxEG+ikI53iwT4mg==" spinCount="100000" sheet="1" formatCells="0" autoFilter="0"/>
  <autoFilter ref="A10:AJ10"/>
  <sortState ref="A11:DZ46">
    <sortCondition ref="G11:G46"/>
    <sortCondition ref="A11:A46"/>
  </sortState>
  <mergeCells count="6">
    <mergeCell ref="H2:L2"/>
    <mergeCell ref="H3:L3"/>
    <mergeCell ref="H4:L4"/>
    <mergeCell ref="AK1:AL1"/>
    <mergeCell ref="AI1:AJ1"/>
    <mergeCell ref="AF1:AH1"/>
  </mergeCells>
  <conditionalFormatting sqref="AJ9:AJ10">
    <cfRule type="cellIs" dxfId="211" priority="109" operator="lessThan">
      <formula>0</formula>
    </cfRule>
  </conditionalFormatting>
  <conditionalFormatting sqref="AK9">
    <cfRule type="cellIs" dxfId="210" priority="108" operator="lessThan">
      <formula>0</formula>
    </cfRule>
  </conditionalFormatting>
  <conditionalFormatting sqref="K11:K47 O11:O47 S11:S47 W11:W47 AA11:AA47 AE11:AE47 AI11:AJ47">
    <cfRule type="cellIs" dxfId="209" priority="2" operator="lessThan">
      <formula>0</formula>
    </cfRule>
  </conditionalFormatting>
  <conditionalFormatting sqref="K48:K311 O48:O311 S48:S311 W48:W311 AA48:AA311 AE48:AE311 AI48:AJ311">
    <cfRule type="cellIs" dxfId="208" priority="1" operator="lessThan">
      <formula>0</formula>
    </cfRule>
  </conditionalFormatting>
  <pageMargins left="0.11811023622047245" right="0.11811023622047245" top="0.78740157480314965" bottom="0.59055118110236227" header="0.31496062992125984" footer="0.31496062992125984"/>
  <pageSetup paperSize="9" scale="50" fitToHeight="0" orientation="landscape" r:id="rId1"/>
  <headerFooter>
    <oddHeader>&amp;L&amp;"Calibri,Standard"&amp;11Alle Angaben ohne Gewähr&amp;R&amp;G</oddHeader>
    <oddFooter>&amp;L&amp;"-,Standard"&amp;11&amp;F&amp;C&amp;"-,Standard"&amp;11&amp;A&amp;R&amp;"-,Standard"&amp;11&amp;P von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'Tab org. Kompost_N-expert'!$B$2:$B$48</xm:f>
          </x14:formula1>
          <xm:sqref>H11:H311 L11:L311 P11:P311</xm:sqref>
        </x14:dataValidation>
        <x14:dataValidation type="list" allowBlank="1" showInputMessage="1" showErrorMessage="1">
          <x14:formula1>
            <xm:f>'Tab org. D_N-expert'!$B$2:$B$540</xm:f>
          </x14:formula1>
          <xm:sqref>T11:T311 AB11:AB311 X11:X311 AF11:AF311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tabColor rgb="FFFFC000"/>
    <pageSetUpPr fitToPage="1"/>
  </sheetPr>
  <dimension ref="A1:BN311"/>
  <sheetViews>
    <sheetView showGridLines="0" zoomScaleNormal="100" zoomScaleSheetLayoutView="55" workbookViewId="0">
      <pane xSplit="7" ySplit="10" topLeftCell="H11" activePane="bottomRight" state="frozen"/>
      <selection pane="topRight" activeCell="H1" sqref="H1"/>
      <selection pane="bottomLeft" activeCell="A11" sqref="A11"/>
      <selection pane="bottomRight" activeCell="L11" sqref="L11"/>
    </sheetView>
  </sheetViews>
  <sheetFormatPr baseColWidth="10" defaultColWidth="11.42578125" defaultRowHeight="15.75"/>
  <cols>
    <col min="1" max="1" width="8.7109375" style="89" customWidth="1"/>
    <col min="2" max="2" width="11.42578125" style="89" customWidth="1"/>
    <col min="3" max="4" width="5.5703125" style="135" customWidth="1"/>
    <col min="5" max="5" width="4.28515625" style="136" customWidth="1"/>
    <col min="6" max="6" width="3.85546875" style="136" customWidth="1"/>
    <col min="7" max="7" width="24.7109375" style="137" customWidth="1"/>
    <col min="8" max="13" width="5" style="135" customWidth="1"/>
    <col min="14" max="15" width="7.5703125" style="89" customWidth="1"/>
    <col min="16" max="16" width="5.7109375" style="846" hidden="1" customWidth="1"/>
    <col min="17" max="17" width="5.5703125" style="137" customWidth="1"/>
    <col min="18" max="18" width="5.85546875" style="137" customWidth="1"/>
    <col min="19" max="19" width="6.85546875" style="89" customWidth="1"/>
    <col min="20" max="25" width="5" style="89" customWidth="1"/>
    <col min="26" max="26" width="7.5703125" style="89" customWidth="1"/>
    <col min="27" max="27" width="5.7109375" style="846" hidden="1" customWidth="1"/>
    <col min="28" max="33" width="5" style="89" customWidth="1"/>
    <col min="34" max="34" width="7.5703125" style="89" customWidth="1"/>
    <col min="35" max="35" width="5.7109375" style="846" hidden="1" customWidth="1"/>
    <col min="36" max="36" width="28.42578125" style="89" customWidth="1"/>
    <col min="37" max="16384" width="11.42578125" style="89"/>
  </cols>
  <sheetData>
    <row r="1" spans="1:66" ht="42" customHeight="1">
      <c r="A1" s="86" t="s">
        <v>1902</v>
      </c>
      <c r="B1" s="87"/>
      <c r="C1" s="88"/>
      <c r="D1" s="88"/>
      <c r="E1" s="494"/>
      <c r="F1" s="88"/>
      <c r="G1" s="87"/>
      <c r="H1" s="87"/>
      <c r="I1" s="87"/>
      <c r="J1" s="87"/>
      <c r="K1" s="87"/>
      <c r="L1" s="87"/>
      <c r="M1" s="87"/>
      <c r="N1" s="87"/>
      <c r="O1" s="87"/>
      <c r="P1" s="855"/>
      <c r="Q1" s="87"/>
      <c r="R1" s="187"/>
      <c r="S1" s="87"/>
      <c r="T1" s="87"/>
      <c r="U1" s="87"/>
      <c r="V1" s="87"/>
      <c r="W1" s="87"/>
      <c r="X1" s="87"/>
      <c r="Y1" s="87"/>
      <c r="Z1" s="87"/>
      <c r="AA1" s="855"/>
      <c r="AB1" s="87"/>
      <c r="AC1" s="87"/>
      <c r="AD1" s="87"/>
      <c r="AE1" s="87"/>
      <c r="AF1" s="87"/>
      <c r="AG1" s="87"/>
      <c r="AH1" s="87"/>
      <c r="AI1" s="855"/>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row>
    <row r="2" spans="1:66" s="92" customFormat="1" ht="25.5" customHeight="1">
      <c r="A2" s="397" t="str">
        <f>'N-DBE'!A2</f>
        <v>Betrieb:</v>
      </c>
      <c r="B2" s="400"/>
      <c r="C2" s="401"/>
      <c r="D2" s="523"/>
      <c r="E2" s="985" t="str">
        <f>IF('N-DBE'!E2="","",'N-DBE'!E2)</f>
        <v/>
      </c>
      <c r="F2" s="985"/>
      <c r="G2" s="985"/>
      <c r="H2" s="985"/>
      <c r="I2" s="985"/>
      <c r="J2" s="985"/>
      <c r="K2" s="985"/>
      <c r="L2" s="985"/>
      <c r="M2" s="985"/>
      <c r="N2" s="91"/>
      <c r="O2" s="140"/>
      <c r="P2" s="856"/>
      <c r="Q2" s="140"/>
      <c r="R2" s="187"/>
      <c r="S2" s="26"/>
      <c r="T2" s="27"/>
      <c r="U2" s="27"/>
      <c r="V2" s="27"/>
      <c r="W2" s="27"/>
      <c r="X2" s="27"/>
      <c r="Y2" s="470" t="str">
        <f>Impressum!A6</f>
        <v>Stand:</v>
      </c>
      <c r="Z2" s="982">
        <f>Impressum!B6</f>
        <v>46073</v>
      </c>
      <c r="AA2" s="982"/>
      <c r="AB2" s="982"/>
      <c r="AC2" s="91"/>
      <c r="AD2" s="91"/>
      <c r="AE2" s="91"/>
      <c r="AF2" s="976"/>
      <c r="AG2" s="976"/>
      <c r="AI2" s="881"/>
      <c r="AK2" s="974"/>
      <c r="AL2" s="974"/>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row>
    <row r="3" spans="1:66" s="92" customFormat="1" ht="20.100000000000001" customHeight="1">
      <c r="A3" s="524" t="str">
        <f>'N-DBE'!A3</f>
        <v>Düngejahr:</v>
      </c>
      <c r="B3" s="521"/>
      <c r="C3" s="521"/>
      <c r="D3" s="522"/>
      <c r="E3" s="986" t="str">
        <f>IF('N-DBE'!E3="","",'N-DBE'!E3)</f>
        <v/>
      </c>
      <c r="F3" s="986"/>
      <c r="G3" s="986"/>
      <c r="H3" s="986"/>
      <c r="I3" s="986"/>
      <c r="J3" s="986"/>
      <c r="K3" s="986"/>
      <c r="L3" s="986"/>
      <c r="M3" s="986"/>
      <c r="N3" s="140"/>
      <c r="O3" s="140"/>
      <c r="P3" s="856"/>
      <c r="Q3" s="140"/>
      <c r="R3" s="187"/>
      <c r="S3" s="30"/>
      <c r="T3" s="31"/>
      <c r="U3" s="31"/>
      <c r="V3" s="31"/>
      <c r="W3" s="31"/>
      <c r="X3" s="31"/>
      <c r="Y3" s="31"/>
      <c r="Z3" s="31"/>
      <c r="AA3" s="856"/>
      <c r="AB3" s="91"/>
      <c r="AC3" s="987"/>
      <c r="AD3" s="987"/>
      <c r="AE3" s="987"/>
      <c r="AF3" s="987"/>
      <c r="AG3" s="987"/>
      <c r="AH3" s="174"/>
      <c r="AI3" s="982"/>
      <c r="AJ3" s="982"/>
      <c r="AK3" s="91"/>
      <c r="AL3" s="91"/>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row>
    <row r="4" spans="1:66" ht="20.100000000000001" customHeight="1">
      <c r="A4" s="397" t="str">
        <f>'N-DBE'!A4</f>
        <v>Landw. Nutzfläche LN:</v>
      </c>
      <c r="B4" s="402"/>
      <c r="C4" s="185"/>
      <c r="D4" s="520"/>
      <c r="E4" s="981">
        <f>IF('N-DBE'!E4="","",'N-DBE'!E4)</f>
        <v>0</v>
      </c>
      <c r="F4" s="981"/>
      <c r="G4" s="981"/>
      <c r="H4" s="981"/>
      <c r="I4" s="981"/>
      <c r="J4" s="981"/>
      <c r="K4" s="981"/>
      <c r="L4" s="981"/>
      <c r="M4" s="981"/>
      <c r="N4" s="186"/>
      <c r="O4" s="609"/>
      <c r="P4" s="886"/>
      <c r="Q4" s="181"/>
      <c r="R4" s="188"/>
      <c r="S4" s="141"/>
      <c r="T4" s="141"/>
      <c r="U4" s="141"/>
      <c r="V4" s="141"/>
      <c r="W4" s="141"/>
      <c r="X4" s="141"/>
      <c r="Y4" s="141"/>
      <c r="Z4" s="141"/>
      <c r="AA4" s="886"/>
      <c r="AB4" s="141"/>
      <c r="AC4" s="141"/>
      <c r="AD4" s="141"/>
      <c r="AE4" s="141"/>
      <c r="AF4" s="141"/>
      <c r="AG4" s="141"/>
      <c r="AH4" s="141"/>
      <c r="AI4" s="886"/>
      <c r="AJ4" s="141"/>
    </row>
    <row r="5" spans="1:66" s="102" customFormat="1" ht="20.100000000000001" customHeight="1">
      <c r="E5" s="495"/>
      <c r="N5" s="186"/>
      <c r="O5" s="609"/>
      <c r="P5" s="887"/>
      <c r="Q5" s="182"/>
      <c r="R5" s="189"/>
      <c r="S5" s="142"/>
      <c r="T5" s="142"/>
      <c r="U5" s="142"/>
      <c r="V5" s="142"/>
      <c r="W5" s="142"/>
      <c r="X5" s="142"/>
      <c r="Y5" s="142"/>
      <c r="Z5" s="142"/>
      <c r="AA5" s="887"/>
      <c r="AB5" s="142"/>
      <c r="AC5" s="142"/>
      <c r="AD5" s="142"/>
      <c r="AE5" s="142"/>
      <c r="AF5" s="142"/>
      <c r="AG5" s="142"/>
      <c r="AH5" s="142"/>
      <c r="AI5" s="887"/>
      <c r="AJ5" s="142"/>
    </row>
    <row r="6" spans="1:66" s="102" customFormat="1" ht="8.25" customHeight="1">
      <c r="A6" s="98"/>
      <c r="B6" s="98"/>
      <c r="C6" s="97"/>
      <c r="D6" s="97"/>
      <c r="E6" s="496"/>
      <c r="F6" s="97"/>
      <c r="G6" s="97"/>
      <c r="H6" s="103"/>
      <c r="I6" s="103"/>
      <c r="J6" s="103"/>
      <c r="K6" s="103"/>
      <c r="L6" s="98"/>
      <c r="M6" s="98"/>
      <c r="N6" s="98"/>
      <c r="O6" s="98"/>
      <c r="P6" s="864"/>
      <c r="Q6" s="104"/>
      <c r="R6" s="190"/>
      <c r="S6" s="104"/>
      <c r="T6" s="104"/>
      <c r="U6" s="104"/>
      <c r="V6" s="104"/>
      <c r="W6" s="104"/>
      <c r="X6" s="104"/>
      <c r="Y6" s="104"/>
      <c r="Z6" s="104"/>
      <c r="AA6" s="888"/>
      <c r="AB6" s="104"/>
      <c r="AC6" s="104"/>
      <c r="AD6" s="104"/>
      <c r="AE6" s="104"/>
      <c r="AF6" s="104"/>
      <c r="AG6" s="104"/>
      <c r="AH6" s="104"/>
      <c r="AI6" s="888"/>
      <c r="AJ6" s="105"/>
    </row>
    <row r="7" spans="1:66" s="102" customFormat="1" ht="10.5" hidden="1" customHeight="1">
      <c r="A7" s="98"/>
      <c r="B7" s="98"/>
      <c r="C7" s="98"/>
      <c r="D7" s="106"/>
      <c r="E7" s="497"/>
      <c r="F7" s="98"/>
      <c r="G7" s="98"/>
      <c r="H7" s="103"/>
      <c r="I7" s="103"/>
      <c r="J7" s="103"/>
      <c r="K7" s="103"/>
      <c r="L7" s="98"/>
      <c r="M7" s="98"/>
      <c r="N7" s="98"/>
      <c r="O7" s="98"/>
      <c r="P7" s="888"/>
      <c r="Q7" s="164"/>
      <c r="R7" s="191"/>
      <c r="S7" s="105"/>
      <c r="T7" s="105"/>
      <c r="U7" s="105"/>
      <c r="V7" s="105"/>
      <c r="W7" s="105"/>
      <c r="X7" s="105"/>
      <c r="Y7" s="105"/>
      <c r="Z7" s="105"/>
      <c r="AA7" s="888"/>
      <c r="AB7" s="105"/>
      <c r="AC7" s="105"/>
      <c r="AD7" s="105"/>
      <c r="AE7" s="105"/>
      <c r="AF7" s="105"/>
      <c r="AG7" s="105"/>
      <c r="AH7" s="105"/>
      <c r="AI7" s="888"/>
      <c r="AJ7" s="105"/>
    </row>
    <row r="8" spans="1:66" s="113" customFormat="1" ht="180" customHeight="1">
      <c r="A8" s="114" t="str">
        <f>'N-DBE'!A8</f>
        <v>Datum DBE</v>
      </c>
      <c r="B8" s="114" t="str">
        <f>'N-DBE'!B8</f>
        <v>Bewirtschaftungseinheit, 
Schlag (=Fläche)</v>
      </c>
      <c r="C8" s="115" t="str">
        <f>'N-DBE'!C8</f>
        <v>Nitratbelastungsgebiet NBG</v>
      </c>
      <c r="D8" s="116" t="str">
        <f>'N-DBE'!D8</f>
        <v>Phosphatbelastungsgebiet PBG</v>
      </c>
      <c r="E8" s="117" t="str">
        <f>'N-DBE'!E8</f>
        <v>Fläche Anbau  ha</v>
      </c>
      <c r="F8" s="117" t="str">
        <f>'N-DBE'!F8</f>
        <v>Kulturgruppe</v>
      </c>
      <c r="G8" s="193" t="s">
        <v>2203</v>
      </c>
      <c r="H8" s="120" t="s">
        <v>1227</v>
      </c>
      <c r="I8" s="120" t="s">
        <v>1242</v>
      </c>
      <c r="J8" s="120" t="s">
        <v>1245</v>
      </c>
      <c r="K8" s="120" t="s">
        <v>1277</v>
      </c>
      <c r="L8" s="120" t="s">
        <v>1268</v>
      </c>
      <c r="M8" s="206" t="s">
        <v>1241</v>
      </c>
      <c r="N8" s="208" t="s">
        <v>1877</v>
      </c>
      <c r="O8" s="610" t="s">
        <v>1876</v>
      </c>
      <c r="P8" s="889" t="s">
        <v>2226</v>
      </c>
      <c r="Q8" s="210" t="s">
        <v>1300</v>
      </c>
      <c r="R8" s="268" t="s">
        <v>1306</v>
      </c>
      <c r="S8" s="122" t="s">
        <v>824</v>
      </c>
      <c r="T8" s="120" t="s">
        <v>1225</v>
      </c>
      <c r="U8" s="120" t="s">
        <v>1269</v>
      </c>
      <c r="V8" s="120" t="s">
        <v>1325</v>
      </c>
      <c r="W8" s="120" t="s">
        <v>1239</v>
      </c>
      <c r="X8" s="120" t="s">
        <v>1270</v>
      </c>
      <c r="Y8" s="206" t="s">
        <v>1226</v>
      </c>
      <c r="Z8" s="229" t="s">
        <v>1301</v>
      </c>
      <c r="AA8" s="893" t="s">
        <v>2219</v>
      </c>
      <c r="AB8" s="123" t="s">
        <v>1219</v>
      </c>
      <c r="AC8" s="120" t="s">
        <v>1271</v>
      </c>
      <c r="AD8" s="120" t="s">
        <v>1323</v>
      </c>
      <c r="AE8" s="120" t="s">
        <v>1240</v>
      </c>
      <c r="AF8" s="120" t="s">
        <v>1272</v>
      </c>
      <c r="AG8" s="206" t="s">
        <v>1220</v>
      </c>
      <c r="AH8" s="230" t="s">
        <v>1221</v>
      </c>
      <c r="AI8" s="897" t="s">
        <v>1223</v>
      </c>
      <c r="AJ8" s="204" t="s">
        <v>1294</v>
      </c>
    </row>
    <row r="9" spans="1:66" s="113" customFormat="1">
      <c r="A9" s="114"/>
      <c r="B9" s="114"/>
      <c r="C9" s="115"/>
      <c r="D9" s="116"/>
      <c r="E9" s="117"/>
      <c r="F9" s="118"/>
      <c r="G9" s="119"/>
      <c r="H9" s="267"/>
      <c r="I9" s="268"/>
      <c r="J9" s="268"/>
      <c r="K9" s="268"/>
      <c r="L9" s="268"/>
      <c r="M9" s="268"/>
      <c r="N9" s="266"/>
      <c r="O9" s="268"/>
      <c r="P9" s="890"/>
      <c r="Q9" s="266"/>
      <c r="R9" s="269"/>
      <c r="S9" s="350"/>
      <c r="T9" s="597"/>
      <c r="U9" s="270"/>
      <c r="V9" s="270"/>
      <c r="W9" s="270"/>
      <c r="X9" s="270"/>
      <c r="Y9" s="270"/>
      <c r="Z9" s="271"/>
      <c r="AA9" s="894"/>
      <c r="AB9" s="272"/>
      <c r="AC9" s="273"/>
      <c r="AD9" s="273"/>
      <c r="AE9" s="273"/>
      <c r="AF9" s="273"/>
      <c r="AG9" s="273"/>
      <c r="AH9" s="274"/>
      <c r="AI9" s="898"/>
      <c r="AJ9" s="275"/>
    </row>
    <row r="10" spans="1:66" s="113" customFormat="1">
      <c r="A10" s="124"/>
      <c r="B10" s="124"/>
      <c r="C10" s="125"/>
      <c r="D10" s="126"/>
      <c r="E10" s="127"/>
      <c r="F10" s="127"/>
      <c r="G10" s="799"/>
      <c r="H10" s="798"/>
      <c r="I10" s="132"/>
      <c r="J10" s="132"/>
      <c r="K10" s="132"/>
      <c r="L10" s="132"/>
      <c r="M10" s="207"/>
      <c r="N10" s="224"/>
      <c r="O10" s="612"/>
      <c r="P10" s="891"/>
      <c r="Q10" s="211"/>
      <c r="R10" s="613"/>
      <c r="S10" s="133"/>
      <c r="T10" s="130"/>
      <c r="U10" s="130"/>
      <c r="V10" s="130"/>
      <c r="W10" s="130"/>
      <c r="X10" s="130"/>
      <c r="Y10" s="228"/>
      <c r="Z10" s="157"/>
      <c r="AA10" s="895"/>
      <c r="AB10" s="134"/>
      <c r="AC10" s="130"/>
      <c r="AD10" s="130"/>
      <c r="AE10" s="130"/>
      <c r="AF10" s="130"/>
      <c r="AG10" s="228"/>
      <c r="AH10" s="231"/>
      <c r="AI10" s="899"/>
      <c r="AJ10" s="209"/>
    </row>
    <row r="11" spans="1:66" s="145" customFormat="1">
      <c r="A11" s="289" t="str">
        <f>IF('N-DBE'!A11="","",'N-DBE'!A11)</f>
        <v/>
      </c>
      <c r="B11" s="485" t="str">
        <f>IF('N-DBE'!B11="","",'N-DBE'!B11)</f>
        <v/>
      </c>
      <c r="C11" s="232" t="str">
        <f>IF('N-DBE'!C11="","",'N-DBE'!C11)</f>
        <v/>
      </c>
      <c r="D11" s="232" t="str">
        <f>IF('N-DBE'!D11="","",'N-DBE'!D11)</f>
        <v/>
      </c>
      <c r="E11" s="238" t="str">
        <f>IF('N-DBE'!E11="","",'N-DBE'!E11)</f>
        <v/>
      </c>
      <c r="F11" s="233" t="str">
        <f>IF('N-DBE'!F11="","",'N-DBE'!F11)</f>
        <v/>
      </c>
      <c r="G11" s="225" t="str">
        <f>IF('N-DBE'!G11="","",'N-DBE'!G11)</f>
        <v/>
      </c>
      <c r="H11" s="248" t="str">
        <f>IF(OR(F11="",G11=""),"",IF(F11="g",VLOOKUP(G11,'Tab 4+5 DüV+Abfuhr_G'!A:N,12,FALSE)*'N-DBE'!J11,IF(F11="A",VLOOKUP(G11,'Tab 2+3 DüV_A'!A:L,10,FALSE)*'N-DBE'!J11,VLOOKUP(G11,'H&amp;G LfL'!B:U,18,FALSE)*'N-DBE'!J11)))</f>
        <v/>
      </c>
      <c r="I11" s="249" t="str">
        <f>IF(OR(F11="",G11=""),"",IF(OR('N-DBE'!K11="",'N-DBE'!M11=0),0,IF('N-DBE'!K11=0,-H11,('N-DBE'!K11*H11/'N-DBE'!J11)-H11)))</f>
        <v/>
      </c>
      <c r="J11" s="341" t="str">
        <f>IF(OR(B11="",G11=""),"",IF(VLOOKUP(B11,Schlagliste!B:J,7,FALSE)="","",VLOOKUP(B11,Schlagliste!B:J,7,FALSE)))</f>
        <v/>
      </c>
      <c r="K11" s="244" t="str">
        <f>IF(J11="","",IF(J11&gt;39,"E",VLOOKUP(J11,'Boden DüV-Bolap'!A:B,2,FALSE)))</f>
        <v/>
      </c>
      <c r="L11" s="250" t="str">
        <f>IF(J11="","",IF(J11&gt;=44,0,VLOOKUP(J11,'Boden DüV-Bolap'!A:C,3,FALSE)))</f>
        <v/>
      </c>
      <c r="M11" s="251" t="str">
        <f>IF(OR(F11="",G11=""),"",IF(OR(F11="A",F11="HG"),0,VLOOKUP(G11,'Tab 4+5 DüV+Abfuhr_G'!A:Q,15,FALSE)))</f>
        <v/>
      </c>
      <c r="N11" s="252" t="str">
        <f t="shared" ref="N11:N46" si="0">IF(OR(F11="",G11=""),"",IF(J11="",SUM(H11,I11),SUM(H11:I11,L11,M11)))</f>
        <v/>
      </c>
      <c r="O11" s="611" t="str">
        <f>IF(OR(F11="",G11=""),"",IF(J11="",SUM(H11,I11),IF(OR(K11="D",K11="E"),(H11+M11)*VLOOKUP(K11,'Boden DüV-Bolap'!B:E,4,FALSE),SUM(H11,I11,L11,M11))))</f>
        <v/>
      </c>
      <c r="P11" s="892" t="str">
        <f t="shared" ref="P11:P46" si="1">IF(OR(B11="",F11="",G11=""),"",N11*E11)</f>
        <v/>
      </c>
      <c r="Q11" s="245"/>
      <c r="R11" s="615" t="str">
        <f t="shared" ref="R11:R46" si="2">IF(N11="","",IF(OR(Q11="",Q11="nein"),0,N11*0.1))</f>
        <v/>
      </c>
      <c r="S11" s="244" t="str">
        <f>IF(OR(B11="",G11=""),"",IF(VLOOKUP(B11,Schlagliste!B:J,5,FALSE)="","",VLOOKUP(B11,Schlagliste!B:J,5,FALSE)))</f>
        <v/>
      </c>
      <c r="T11" s="253" t="str">
        <f>IF(OR(F11="",G11=""),"",IF(F11="g",VLOOKUP(G11,'Tab 4+5 DüV+Abfuhr_G'!A:N,13,FALSE)*'N-DBE'!J11,IF(F11="A",VLOOKUP(G11,'Tab 2+3 DüV_A'!A:L,11,FALSE)*'N-DBE'!J11,VLOOKUP(G11,'H&amp;G LfL'!B:U,19,FALSE)*'N-DBE'!J11)))</f>
        <v/>
      </c>
      <c r="U11" s="249" t="str">
        <f>IF(OR(F11="",G11=""),"",IF(OR('N-DBE'!K11="",'N-DBE'!M11=0),0,IF('N-DBE'!K11=0,-T11,('N-DBE'!K11*T11/'N-DBE'!J11)-T11)))</f>
        <v/>
      </c>
      <c r="V11" s="341" t="str">
        <f>IF(OR(B11="",G11=""),"",IF(VLOOKUP(B11,Schlagliste!B:J,8,FALSE)="","",VLOOKUP(B11,Schlagliste!B:J,8,FALSE)))</f>
        <v/>
      </c>
      <c r="W11" s="244" t="str">
        <f>IF(OR(V11="",S11=""),"",IF(V11&gt;39,0,IF(S11="leicht",VLOOKUP(V11,'Boden DüV-Bolap'!A:Q,7,FALSE),IF(S11="mittel",VLOOKUP(V11,'Boden DüV-Bolap'!A:K,11,FALSE),IF(S11="schwer",VLOOKUP(V11,'Boden DüV-Bolap'!A:R,15,FALSE))))))</f>
        <v/>
      </c>
      <c r="X11" s="254" t="str">
        <f>IF(OR(F11="",G11="",S11="",V11=""),"",IF(V11&gt;=44,-(T11+U11),IF(AND(S11="leicht",V11&lt;14),VLOOKUP(V11,'Boden DüV-Bolap'!A:Q,8,FALSE),IF(AND(S11="leicht",V11&gt;13),VLOOKUP(V11,'Boden DüV-Bolap'!A:Q,9,FALSE)*(T11+U11)-(T11+U11),IF(AND(S11="mittel",V11&lt;20),VLOOKUP(V11,'Boden DüV-Bolap'!A:Q,12,FALSE),IF(AND(S11="mittel",V11&gt;19),VLOOKUP(V11,'Boden DüV-Bolap'!A:Q,13,FALSE)*(T11+U11)-(T11+U11),IF(AND(S11="schwer",V11&lt;28),VLOOKUP(V11,'Boden DüV-Bolap'!A:Q,16,FALSE),IF(AND(S11="schwer",V11&gt;27),VLOOKUP(V11,'Boden DüV-Bolap'!A:Q,17,FALSE)*(T11+U11)-(T11+U11)))))))))</f>
        <v/>
      </c>
      <c r="Y11" s="251" t="str">
        <f>IF(OR(F11="",G11=""),"",IF(OR(F11="A",F11="HG"),0,VLOOKUP(G11,'Tab 4+5 DüV+Abfuhr_G'!A:Q,16,FALSE)))</f>
        <v/>
      </c>
      <c r="Z11" s="255" t="str">
        <f t="shared" ref="Z11:Z46" si="3">IF(OR(F11="",G11=""),"",IF(V11="",SUM(T11,U11),SUM(T11:U11,X11:Y11)))</f>
        <v/>
      </c>
      <c r="AA11" s="896" t="str">
        <f t="shared" ref="AA11:AA46" si="4">IF(OR(B11="",F11="",G11=""),"",Z11*E11)</f>
        <v/>
      </c>
      <c r="AB11" s="253" t="str">
        <f>IF(OR(F11="",G11=""),"",IF(F11="g",VLOOKUP(G11,'Tab 4+5 DüV+Abfuhr_G'!A:N,14,FALSE)*'N-DBE'!J11,IF(F11="A",VLOOKUP(G11,'Tab 2+3 DüV_A'!A:L,12,FALSE)*'N-DBE'!J11,VLOOKUP(G11,'H&amp;G LfL'!B:U,20,FALSE)*'N-DBE'!J11)))</f>
        <v/>
      </c>
      <c r="AC11" s="249" t="str">
        <f>IF(OR(F11="",G11=""),"",IF(OR('N-DBE'!K11="",'N-DBE'!M11=0),0,IF('N-DBE'!K11=0,-AB11,('N-DBE'!K11*AB11/'N-DBE'!J11)-AB11)))</f>
        <v/>
      </c>
      <c r="AD11" s="341" t="str">
        <f>IF(OR(B11="",G11=""),"",IF(VLOOKUP(B11,Schlagliste!B:J,9,FALSE)="","",VLOOKUP(B11,Schlagliste!B:J,9,FALSE)))</f>
        <v/>
      </c>
      <c r="AE11" s="244" t="str">
        <f>IF(OR(AD11="",S11=""),"",IF(AD11&gt;39,0,IF(S11="leicht",VLOOKUP(AD11,'Boden DüV-Bolap'!A:AA,19,FALSE),IF(S11="mittel",VLOOKUP(AD11,'Boden DüV-Bolap'!A:AA,23,FALSE),IF(S11="schwer",VLOOKUP(AD11,'Boden DüV-Bolap'!A:AA,27,FALSE))))))</f>
        <v/>
      </c>
      <c r="AF11" s="254" t="str">
        <f>IF(OR(F11="",G11="",S11="",AD11=""),"",IF(AD11&gt;=44,-(AB11+AC11),IF(AND(S11="leicht",AD11&lt;11),VLOOKUP(AD11,'Boden DüV-Bolap'!A:AC,20,FALSE),IF(AND(S11="leicht",AD11&gt;10),VLOOKUP(AD11,'Boden DüV-Bolap'!A:AC,21,FALSE)*(AB11+AC11)-(AB11+AC11),IF(AND(S11="mittel",AD11&lt;18),VLOOKUP(AD11,'Boden DüV-Bolap'!A:AC,24,FALSE),IF(AND(S11="mittel",AD11&gt;17),VLOOKUP(AD11,'Boden DüV-Bolap'!A:AC,25,FALSE)*(AB11+AC11)-(AB11+AC11),IF(AND(S11="schwer",AD11&lt;23),VLOOKUP(AD11,'Boden DüV-Bolap'!A:AC,28,FALSE),IF(AND(S11="schwer",AD11&gt;22),VLOOKUP(AD11,'Boden DüV-Bolap'!A:AC,29,FALSE)*(AB11+AC11)-(AB11+AC11)))))))))</f>
        <v/>
      </c>
      <c r="AG11" s="256" t="str">
        <f>IF(OR(F11="",G11=""),"",IF(OR(F11="A",F11="HG"),0,VLOOKUP(G11,'Tab 4+5 DüV+Abfuhr_G'!A:Q,17,FALSE)))</f>
        <v/>
      </c>
      <c r="AH11" s="257" t="str">
        <f t="shared" ref="AH11:AH46" si="5">IF(OR(F11="",G11=""),"",IF(AD11="",SUM(AB11,AC11),SUM(AB11:AC11,AF11:AG11)))</f>
        <v/>
      </c>
      <c r="AI11" s="900" t="str">
        <f t="shared" ref="AI11:AI46" si="6">IF(OR(B11="",F11="",G11=""),"",AH11*E11)</f>
        <v/>
      </c>
      <c r="AJ11" s="265"/>
    </row>
    <row r="12" spans="1:66" s="145" customFormat="1">
      <c r="A12" s="289" t="str">
        <f>IF('N-DBE'!A12="","",'N-DBE'!A12)</f>
        <v/>
      </c>
      <c r="B12" s="485" t="str">
        <f>IF('N-DBE'!B12="","",'N-DBE'!B12)</f>
        <v/>
      </c>
      <c r="C12" s="232" t="str">
        <f>IF('N-DBE'!C12="","",'N-DBE'!C12)</f>
        <v/>
      </c>
      <c r="D12" s="232" t="str">
        <f>IF('N-DBE'!D12="","",'N-DBE'!D12)</f>
        <v/>
      </c>
      <c r="E12" s="238" t="str">
        <f>IF('N-DBE'!E12="","",'N-DBE'!E12)</f>
        <v/>
      </c>
      <c r="F12" s="233" t="str">
        <f>IF('N-DBE'!F12="","",'N-DBE'!F12)</f>
        <v/>
      </c>
      <c r="G12" s="225" t="str">
        <f>IF('N-DBE'!G12="","",'N-DBE'!G12)</f>
        <v/>
      </c>
      <c r="H12" s="248" t="str">
        <f>IF(OR(F12="",G12=""),"",IF(F12="g",VLOOKUP(G12,'Tab 4+5 DüV+Abfuhr_G'!A:N,12,FALSE)*'N-DBE'!J12,IF(F12="A",VLOOKUP(G12,'Tab 2+3 DüV_A'!A:L,10,FALSE)*'N-DBE'!J12,VLOOKUP(G12,'H&amp;G LfL'!B:U,18,FALSE)*'N-DBE'!J12)))</f>
        <v/>
      </c>
      <c r="I12" s="249" t="str">
        <f>IF(OR(F12="",G12=""),"",IF(OR('N-DBE'!K12="",'N-DBE'!M12=0),0,IF('N-DBE'!K12=0,-H12,('N-DBE'!K12*H12/'N-DBE'!J12)-H12)))</f>
        <v/>
      </c>
      <c r="J12" s="341" t="str">
        <f>IF(OR(B12="",G12=""),"",IF(VLOOKUP(B12,Schlagliste!B:J,7,FALSE)="","",VLOOKUP(B12,Schlagliste!B:J,7,FALSE)))</f>
        <v/>
      </c>
      <c r="K12" s="244" t="str">
        <f>IF(J12="","",IF(J12&gt;39,"E",VLOOKUP(J12,'Boden DüV-Bolap'!A:B,2,FALSE)))</f>
        <v/>
      </c>
      <c r="L12" s="250" t="str">
        <f>IF(J12="","",IF(J12&gt;=44,0,VLOOKUP(J12,'Boden DüV-Bolap'!A:C,3,FALSE)))</f>
        <v/>
      </c>
      <c r="M12" s="251" t="str">
        <f>IF(OR(F12="",G12=""),"",IF(OR(F12="A",F12="HG"),0,VLOOKUP(G12,'Tab 4+5 DüV+Abfuhr_G'!A:Q,15,FALSE)))</f>
        <v/>
      </c>
      <c r="N12" s="252" t="str">
        <f t="shared" si="0"/>
        <v/>
      </c>
      <c r="O12" s="611" t="str">
        <f>IF(OR(F12="",G12=""),"",IF(J12="",SUM(H12,I12),IF(OR(K12="D",K12="E"),(H12+M12)*VLOOKUP(K12,'Boden DüV-Bolap'!B:E,4,FALSE),SUM(H12,I12,L12,M12))))</f>
        <v/>
      </c>
      <c r="P12" s="892" t="str">
        <f t="shared" si="1"/>
        <v/>
      </c>
      <c r="Q12" s="245"/>
      <c r="R12" s="615" t="str">
        <f t="shared" si="2"/>
        <v/>
      </c>
      <c r="S12" s="244" t="str">
        <f>IF(OR(B12="",G12=""),"",IF(VLOOKUP(B12,Schlagliste!B:J,5,FALSE)="","",VLOOKUP(B12,Schlagliste!B:J,5,FALSE)))</f>
        <v/>
      </c>
      <c r="T12" s="253" t="str">
        <f>IF(OR(F12="",G12=""),"",IF(F12="g",VLOOKUP(G12,'Tab 4+5 DüV+Abfuhr_G'!A:N,13,FALSE)*'N-DBE'!J12,IF(F12="A",VLOOKUP(G12,'Tab 2+3 DüV_A'!A:L,11,FALSE)*'N-DBE'!J12,VLOOKUP(G12,'H&amp;G LfL'!B:U,19,FALSE)*'N-DBE'!J12)))</f>
        <v/>
      </c>
      <c r="U12" s="249" t="str">
        <f>IF(OR(F12="",G12=""),"",IF(OR('N-DBE'!K12="",'N-DBE'!M12=0),0,IF('N-DBE'!K12=0,-T12,('N-DBE'!K12*T12/'N-DBE'!J12)-T12)))</f>
        <v/>
      </c>
      <c r="V12" s="341" t="str">
        <f>IF(OR(B12="",G12=""),"",IF(VLOOKUP(B12,Schlagliste!B:J,8,FALSE)="","",VLOOKUP(B12,Schlagliste!B:J,8,FALSE)))</f>
        <v/>
      </c>
      <c r="W12" s="244" t="str">
        <f>IF(OR(V12="",S12=""),"",IF(V12&gt;39,0,IF(S12="leicht",VLOOKUP(V12,'Boden DüV-Bolap'!A:Q,7,FALSE),IF(S12="mittel",VLOOKUP(V12,'Boden DüV-Bolap'!A:K,11,FALSE),IF(S12="schwer",VLOOKUP(V12,'Boden DüV-Bolap'!A:R,15,FALSE))))))</f>
        <v/>
      </c>
      <c r="X12" s="254" t="str">
        <f>IF(OR(F12="",G12="",S12="",V12=""),"",IF(V12&gt;=44,-(T12+U12),IF(AND(S12="leicht",V12&lt;14),VLOOKUP(V12,'Boden DüV-Bolap'!A:Q,8,FALSE),IF(AND(S12="leicht",V12&gt;13),VLOOKUP(V12,'Boden DüV-Bolap'!A:Q,9,FALSE)*(T12+U12)-(T12+U12),IF(AND(S12="mittel",V12&lt;20),VLOOKUP(V12,'Boden DüV-Bolap'!A:Q,12,FALSE),IF(AND(S12="mittel",V12&gt;19),VLOOKUP(V12,'Boden DüV-Bolap'!A:Q,13,FALSE)*(T12+U12)-(T12+U12),IF(AND(S12="schwer",V12&lt;28),VLOOKUP(V12,'Boden DüV-Bolap'!A:Q,16,FALSE),IF(AND(S12="schwer",V12&gt;27),VLOOKUP(V12,'Boden DüV-Bolap'!A:Q,17,FALSE)*(T12+U12)-(T12+U12)))))))))</f>
        <v/>
      </c>
      <c r="Y12" s="251" t="str">
        <f>IF(OR(F12="",G12=""),"",IF(OR(F12="A",F12="HG"),0,VLOOKUP(G12,'Tab 4+5 DüV+Abfuhr_G'!A:Q,16,FALSE)))</f>
        <v/>
      </c>
      <c r="Z12" s="255" t="str">
        <f t="shared" si="3"/>
        <v/>
      </c>
      <c r="AA12" s="896" t="str">
        <f t="shared" si="4"/>
        <v/>
      </c>
      <c r="AB12" s="253" t="str">
        <f>IF(OR(F12="",G12=""),"",IF(F12="g",VLOOKUP(G12,'Tab 4+5 DüV+Abfuhr_G'!A:N,14,FALSE)*'N-DBE'!J12,IF(F12="A",VLOOKUP(G12,'Tab 2+3 DüV_A'!A:L,12,FALSE)*'N-DBE'!J12,VLOOKUP(G12,'H&amp;G LfL'!B:U,20,FALSE)*'N-DBE'!J12)))</f>
        <v/>
      </c>
      <c r="AC12" s="249" t="str">
        <f>IF(OR(F12="",G12=""),"",IF(OR('N-DBE'!K12="",'N-DBE'!M12=0),0,IF('N-DBE'!K12=0,-AB12,('N-DBE'!K12*AB12/'N-DBE'!J12)-AB12)))</f>
        <v/>
      </c>
      <c r="AD12" s="341" t="str">
        <f>IF(OR(B12="",G12=""),"",IF(VLOOKUP(B12,Schlagliste!B:J,9,FALSE)="","",VLOOKUP(B12,Schlagliste!B:J,9,FALSE)))</f>
        <v/>
      </c>
      <c r="AE12" s="244" t="str">
        <f>IF(OR(AD12="",S12=""),"",IF(AD12&gt;39,0,IF(S12="leicht",VLOOKUP(AD12,'Boden DüV-Bolap'!A:AA,19,FALSE),IF(S12="mittel",VLOOKUP(AD12,'Boden DüV-Bolap'!A:AA,23,FALSE),IF(S12="schwer",VLOOKUP(AD12,'Boden DüV-Bolap'!A:AA,27,FALSE))))))</f>
        <v/>
      </c>
      <c r="AF12" s="254" t="str">
        <f>IF(OR(F12="",G12="",S12="",AD12=""),"",IF(AD12&gt;=44,-(AB12+AC12),IF(AND(S12="leicht",AD12&lt;11),VLOOKUP(AD12,'Boden DüV-Bolap'!A:AC,20,FALSE),IF(AND(S12="leicht",AD12&gt;10),VLOOKUP(AD12,'Boden DüV-Bolap'!A:AC,21,FALSE)*(AB12+AC12)-(AB12+AC12),IF(AND(S12="mittel",AD12&lt;18),VLOOKUP(AD12,'Boden DüV-Bolap'!A:AC,24,FALSE),IF(AND(S12="mittel",AD12&gt;17),VLOOKUP(AD12,'Boden DüV-Bolap'!A:AC,25,FALSE)*(AB12+AC12)-(AB12+AC12),IF(AND(S12="schwer",AD12&lt;23),VLOOKUP(AD12,'Boden DüV-Bolap'!A:AC,28,FALSE),IF(AND(S12="schwer",AD12&gt;22),VLOOKUP(AD12,'Boden DüV-Bolap'!A:AC,29,FALSE)*(AB12+AC12)-(AB12+AC12)))))))))</f>
        <v/>
      </c>
      <c r="AG12" s="256" t="str">
        <f>IF(OR(F12="",G12=""),"",IF(OR(F12="A",F12="HG"),0,VLOOKUP(G12,'Tab 4+5 DüV+Abfuhr_G'!A:Q,17,FALSE)))</f>
        <v/>
      </c>
      <c r="AH12" s="257" t="str">
        <f t="shared" si="5"/>
        <v/>
      </c>
      <c r="AI12" s="900" t="str">
        <f t="shared" si="6"/>
        <v/>
      </c>
      <c r="AJ12" s="265"/>
    </row>
    <row r="13" spans="1:66" s="145" customFormat="1">
      <c r="A13" s="289" t="str">
        <f>IF('N-DBE'!A13="","",'N-DBE'!A13)</f>
        <v/>
      </c>
      <c r="B13" s="485" t="str">
        <f>IF('N-DBE'!B13="","",'N-DBE'!B13)</f>
        <v/>
      </c>
      <c r="C13" s="232" t="str">
        <f>IF('N-DBE'!C13="","",'N-DBE'!C13)</f>
        <v/>
      </c>
      <c r="D13" s="232" t="str">
        <f>IF('N-DBE'!D13="","",'N-DBE'!D13)</f>
        <v/>
      </c>
      <c r="E13" s="238" t="str">
        <f>IF('N-DBE'!E13="","",'N-DBE'!E13)</f>
        <v/>
      </c>
      <c r="F13" s="233" t="str">
        <f>IF('N-DBE'!F13="","",'N-DBE'!F13)</f>
        <v/>
      </c>
      <c r="G13" s="225" t="str">
        <f>IF('N-DBE'!G13="","",'N-DBE'!G13)</f>
        <v/>
      </c>
      <c r="H13" s="248" t="str">
        <f>IF(OR(F13="",G13=""),"",IF(F13="g",VLOOKUP(G13,'Tab 4+5 DüV+Abfuhr_G'!A:N,12,FALSE)*'N-DBE'!J13,IF(F13="A",VLOOKUP(G13,'Tab 2+3 DüV_A'!A:L,10,FALSE)*'N-DBE'!J13,VLOOKUP(G13,'H&amp;G LfL'!B:U,18,FALSE)*'N-DBE'!J13)))</f>
        <v/>
      </c>
      <c r="I13" s="249" t="str">
        <f>IF(OR(F13="",G13=""),"",IF(OR('N-DBE'!K13="",'N-DBE'!M13=0),0,IF('N-DBE'!K13=0,-H13,('N-DBE'!K13*H13/'N-DBE'!J13)-H13)))</f>
        <v/>
      </c>
      <c r="J13" s="341" t="str">
        <f>IF(OR(B13="",G13=""),"",IF(VLOOKUP(B13,Schlagliste!B:J,7,FALSE)="","",VLOOKUP(B13,Schlagliste!B:J,7,FALSE)))</f>
        <v/>
      </c>
      <c r="K13" s="244" t="str">
        <f>IF(J13="","",IF(J13&gt;39,"E",VLOOKUP(J13,'Boden DüV-Bolap'!A:B,2,FALSE)))</f>
        <v/>
      </c>
      <c r="L13" s="250" t="str">
        <f>IF(J13="","",IF(J13&gt;=44,0,VLOOKUP(J13,'Boden DüV-Bolap'!A:C,3,FALSE)))</f>
        <v/>
      </c>
      <c r="M13" s="251" t="str">
        <f>IF(OR(F13="",G13=""),"",IF(OR(F13="A",F13="HG"),0,VLOOKUP(G13,'Tab 4+5 DüV+Abfuhr_G'!A:Q,15,FALSE)))</f>
        <v/>
      </c>
      <c r="N13" s="252" t="str">
        <f t="shared" si="0"/>
        <v/>
      </c>
      <c r="O13" s="611" t="str">
        <f>IF(OR(F13="",G13=""),"",IF(J13="",SUM(H13,I13),IF(OR(K13="D",K13="E"),(H13+M13)*VLOOKUP(K13,'Boden DüV-Bolap'!B:E,4,FALSE),SUM(H13,I13,L13,M13))))</f>
        <v/>
      </c>
      <c r="P13" s="892" t="str">
        <f t="shared" si="1"/>
        <v/>
      </c>
      <c r="Q13" s="245"/>
      <c r="R13" s="615" t="str">
        <f t="shared" si="2"/>
        <v/>
      </c>
      <c r="S13" s="244" t="str">
        <f>IF(OR(B13="",G13=""),"",IF(VLOOKUP(B13,Schlagliste!B:J,5,FALSE)="","",VLOOKUP(B13,Schlagliste!B:J,5,FALSE)))</f>
        <v/>
      </c>
      <c r="T13" s="253" t="str">
        <f>IF(OR(F13="",G13=""),"",IF(F13="g",VLOOKUP(G13,'Tab 4+5 DüV+Abfuhr_G'!A:N,13,FALSE)*'N-DBE'!J13,IF(F13="A",VLOOKUP(G13,'Tab 2+3 DüV_A'!A:L,11,FALSE)*'N-DBE'!J13,VLOOKUP(G13,'H&amp;G LfL'!B:U,19,FALSE)*'N-DBE'!J13)))</f>
        <v/>
      </c>
      <c r="U13" s="249" t="str">
        <f>IF(OR(F13="",G13=""),"",IF(OR('N-DBE'!K13="",'N-DBE'!M13=0),0,IF('N-DBE'!K13=0,-T13,('N-DBE'!K13*T13/'N-DBE'!J13)-T13)))</f>
        <v/>
      </c>
      <c r="V13" s="341" t="str">
        <f>IF(OR(B13="",G13=""),"",IF(VLOOKUP(B13,Schlagliste!B:J,8,FALSE)="","",VLOOKUP(B13,Schlagliste!B:J,8,FALSE)))</f>
        <v/>
      </c>
      <c r="W13" s="244" t="str">
        <f>IF(OR(V13="",S13=""),"",IF(V13&gt;39,0,IF(S13="leicht",VLOOKUP(V13,'Boden DüV-Bolap'!A:Q,7,FALSE),IF(S13="mittel",VLOOKUP(V13,'Boden DüV-Bolap'!A:K,11,FALSE),IF(S13="schwer",VLOOKUP(V13,'Boden DüV-Bolap'!A:R,15,FALSE))))))</f>
        <v/>
      </c>
      <c r="X13" s="254" t="str">
        <f>IF(OR(F13="",G13="",S13="",V13=""),"",IF(V13&gt;=44,-(T13+U13),IF(AND(S13="leicht",V13&lt;14),VLOOKUP(V13,'Boden DüV-Bolap'!A:Q,8,FALSE),IF(AND(S13="leicht",V13&gt;13),VLOOKUP(V13,'Boden DüV-Bolap'!A:Q,9,FALSE)*(T13+U13)-(T13+U13),IF(AND(S13="mittel",V13&lt;20),VLOOKUP(V13,'Boden DüV-Bolap'!A:Q,12,FALSE),IF(AND(S13="mittel",V13&gt;19),VLOOKUP(V13,'Boden DüV-Bolap'!A:Q,13,FALSE)*(T13+U13)-(T13+U13),IF(AND(S13="schwer",V13&lt;28),VLOOKUP(V13,'Boden DüV-Bolap'!A:Q,16,FALSE),IF(AND(S13="schwer",V13&gt;27),VLOOKUP(V13,'Boden DüV-Bolap'!A:Q,17,FALSE)*(T13+U13)-(T13+U13)))))))))</f>
        <v/>
      </c>
      <c r="Y13" s="251" t="str">
        <f>IF(OR(F13="",G13=""),"",IF(OR(F13="A",F13="HG"),0,VLOOKUP(G13,'Tab 4+5 DüV+Abfuhr_G'!A:Q,16,FALSE)))</f>
        <v/>
      </c>
      <c r="Z13" s="255" t="str">
        <f t="shared" si="3"/>
        <v/>
      </c>
      <c r="AA13" s="896" t="str">
        <f t="shared" si="4"/>
        <v/>
      </c>
      <c r="AB13" s="253" t="str">
        <f>IF(OR(F13="",G13=""),"",IF(F13="g",VLOOKUP(G13,'Tab 4+5 DüV+Abfuhr_G'!A:N,14,FALSE)*'N-DBE'!J13,IF(F13="A",VLOOKUP(G13,'Tab 2+3 DüV_A'!A:L,12,FALSE)*'N-DBE'!J13,VLOOKUP(G13,'H&amp;G LfL'!B:U,20,FALSE)*'N-DBE'!J13)))</f>
        <v/>
      </c>
      <c r="AC13" s="249" t="str">
        <f>IF(OR(F13="",G13=""),"",IF(OR('N-DBE'!K13="",'N-DBE'!M13=0),0,IF('N-DBE'!K13=0,-AB13,('N-DBE'!K13*AB13/'N-DBE'!J13)-AB13)))</f>
        <v/>
      </c>
      <c r="AD13" s="341" t="str">
        <f>IF(OR(B13="",G13=""),"",IF(VLOOKUP(B13,Schlagliste!B:J,9,FALSE)="","",VLOOKUP(B13,Schlagliste!B:J,9,FALSE)))</f>
        <v/>
      </c>
      <c r="AE13" s="244" t="str">
        <f>IF(OR(AD13="",S13=""),"",IF(AD13&gt;39,0,IF(S13="leicht",VLOOKUP(AD13,'Boden DüV-Bolap'!A:AA,19,FALSE),IF(S13="mittel",VLOOKUP(AD13,'Boden DüV-Bolap'!A:AA,23,FALSE),IF(S13="schwer",VLOOKUP(AD13,'Boden DüV-Bolap'!A:AA,27,FALSE))))))</f>
        <v/>
      </c>
      <c r="AF13" s="254" t="str">
        <f>IF(OR(F13="",G13="",S13="",AD13=""),"",IF(AD13&gt;=44,-(AB13+AC13),IF(AND(S13="leicht",AD13&lt;11),VLOOKUP(AD13,'Boden DüV-Bolap'!A:AC,20,FALSE),IF(AND(S13="leicht",AD13&gt;10),VLOOKUP(AD13,'Boden DüV-Bolap'!A:AC,21,FALSE)*(AB13+AC13)-(AB13+AC13),IF(AND(S13="mittel",AD13&lt;18),VLOOKUP(AD13,'Boden DüV-Bolap'!A:AC,24,FALSE),IF(AND(S13="mittel",AD13&gt;17),VLOOKUP(AD13,'Boden DüV-Bolap'!A:AC,25,FALSE)*(AB13+AC13)-(AB13+AC13),IF(AND(S13="schwer",AD13&lt;23),VLOOKUP(AD13,'Boden DüV-Bolap'!A:AC,28,FALSE),IF(AND(S13="schwer",AD13&gt;22),VLOOKUP(AD13,'Boden DüV-Bolap'!A:AC,29,FALSE)*(AB13+AC13)-(AB13+AC13)))))))))</f>
        <v/>
      </c>
      <c r="AG13" s="256" t="str">
        <f>IF(OR(F13="",G13=""),"",IF(OR(F13="A",F13="HG"),0,VLOOKUP(G13,'Tab 4+5 DüV+Abfuhr_G'!A:Q,17,FALSE)))</f>
        <v/>
      </c>
      <c r="AH13" s="257" t="str">
        <f t="shared" si="5"/>
        <v/>
      </c>
      <c r="AI13" s="900" t="str">
        <f t="shared" si="6"/>
        <v/>
      </c>
      <c r="AJ13" s="265"/>
    </row>
    <row r="14" spans="1:66" s="145" customFormat="1">
      <c r="A14" s="289" t="str">
        <f>IF('N-DBE'!A14="","",'N-DBE'!A14)</f>
        <v/>
      </c>
      <c r="B14" s="485" t="str">
        <f>IF('N-DBE'!B14="","",'N-DBE'!B14)</f>
        <v/>
      </c>
      <c r="C14" s="232" t="str">
        <f>IF('N-DBE'!C14="","",'N-DBE'!C14)</f>
        <v/>
      </c>
      <c r="D14" s="232" t="str">
        <f>IF('N-DBE'!D14="","",'N-DBE'!D14)</f>
        <v/>
      </c>
      <c r="E14" s="238" t="str">
        <f>IF('N-DBE'!E14="","",'N-DBE'!E14)</f>
        <v/>
      </c>
      <c r="F14" s="233" t="str">
        <f>IF('N-DBE'!F14="","",'N-DBE'!F14)</f>
        <v/>
      </c>
      <c r="G14" s="225" t="str">
        <f>IF('N-DBE'!G14="","",'N-DBE'!G14)</f>
        <v/>
      </c>
      <c r="H14" s="248" t="str">
        <f>IF(OR(F14="",G14=""),"",IF(F14="g",VLOOKUP(G14,'Tab 4+5 DüV+Abfuhr_G'!A:N,12,FALSE)*'N-DBE'!J14,IF(F14="A",VLOOKUP(G14,'Tab 2+3 DüV_A'!A:L,10,FALSE)*'N-DBE'!J14,VLOOKUP(G14,'H&amp;G LfL'!B:U,18,FALSE)*'N-DBE'!J14)))</f>
        <v/>
      </c>
      <c r="I14" s="249" t="str">
        <f>IF(OR(F14="",G14=""),"",IF(OR('N-DBE'!K14="",'N-DBE'!M14=0),0,IF('N-DBE'!K14=0,-H14,('N-DBE'!K14*H14/'N-DBE'!J14)-H14)))</f>
        <v/>
      </c>
      <c r="J14" s="341" t="str">
        <f>IF(OR(B14="",G14=""),"",IF(VLOOKUP(B14,Schlagliste!B:J,7,FALSE)="","",VLOOKUP(B14,Schlagliste!B:J,7,FALSE)))</f>
        <v/>
      </c>
      <c r="K14" s="244" t="str">
        <f>IF(J14="","",IF(J14&gt;39,"E",VLOOKUP(J14,'Boden DüV-Bolap'!A:B,2,FALSE)))</f>
        <v/>
      </c>
      <c r="L14" s="250" t="str">
        <f>IF(J14="","",IF(J14&gt;=44,0,VLOOKUP(J14,'Boden DüV-Bolap'!A:C,3,FALSE)))</f>
        <v/>
      </c>
      <c r="M14" s="251" t="str">
        <f>IF(OR(F14="",G14=""),"",IF(OR(F14="A",F14="HG"),0,VLOOKUP(G14,'Tab 4+5 DüV+Abfuhr_G'!A:Q,15,FALSE)))</f>
        <v/>
      </c>
      <c r="N14" s="252" t="str">
        <f t="shared" si="0"/>
        <v/>
      </c>
      <c r="O14" s="611" t="str">
        <f>IF(OR(F14="",G14=""),"",IF(J14="",SUM(H14,I14),IF(OR(K14="D",K14="E"),(H14+M14)*VLOOKUP(K14,'Boden DüV-Bolap'!B:E,4,FALSE),SUM(H14,I14,L14,M14))))</f>
        <v/>
      </c>
      <c r="P14" s="892" t="str">
        <f t="shared" si="1"/>
        <v/>
      </c>
      <c r="Q14" s="245"/>
      <c r="R14" s="615" t="str">
        <f t="shared" si="2"/>
        <v/>
      </c>
      <c r="S14" s="244" t="str">
        <f>IF(OR(B14="",G14=""),"",IF(VLOOKUP(B14,Schlagliste!B:J,5,FALSE)="","",VLOOKUP(B14,Schlagliste!B:J,5,FALSE)))</f>
        <v/>
      </c>
      <c r="T14" s="253" t="str">
        <f>IF(OR(F14="",G14=""),"",IF(F14="g",VLOOKUP(G14,'Tab 4+5 DüV+Abfuhr_G'!A:N,13,FALSE)*'N-DBE'!J14,IF(F14="A",VLOOKUP(G14,'Tab 2+3 DüV_A'!A:L,11,FALSE)*'N-DBE'!J14,VLOOKUP(G14,'H&amp;G LfL'!B:U,19,FALSE)*'N-DBE'!J14)))</f>
        <v/>
      </c>
      <c r="U14" s="249" t="str">
        <f>IF(OR(F14="",G14=""),"",IF(OR('N-DBE'!K14="",'N-DBE'!M14=0),0,IF('N-DBE'!K14=0,-T14,('N-DBE'!K14*T14/'N-DBE'!J14)-T14)))</f>
        <v/>
      </c>
      <c r="V14" s="341" t="str">
        <f>IF(OR(B14="",G14=""),"",IF(VLOOKUP(B14,Schlagliste!B:J,8,FALSE)="","",VLOOKUP(B14,Schlagliste!B:J,8,FALSE)))</f>
        <v/>
      </c>
      <c r="W14" s="244" t="str">
        <f>IF(OR(V14="",S14=""),"",IF(V14&gt;39,0,IF(S14="leicht",VLOOKUP(V14,'Boden DüV-Bolap'!A:Q,7,FALSE),IF(S14="mittel",VLOOKUP(V14,'Boden DüV-Bolap'!A:K,11,FALSE),IF(S14="schwer",VLOOKUP(V14,'Boden DüV-Bolap'!A:R,15,FALSE))))))</f>
        <v/>
      </c>
      <c r="X14" s="254" t="str">
        <f>IF(OR(F14="",G14="",S14="",V14=""),"",IF(V14&gt;=44,-(T14+U14),IF(AND(S14="leicht",V14&lt;14),VLOOKUP(V14,'Boden DüV-Bolap'!A:Q,8,FALSE),IF(AND(S14="leicht",V14&gt;13),VLOOKUP(V14,'Boden DüV-Bolap'!A:Q,9,FALSE)*(T14+U14)-(T14+U14),IF(AND(S14="mittel",V14&lt;20),VLOOKUP(V14,'Boden DüV-Bolap'!A:Q,12,FALSE),IF(AND(S14="mittel",V14&gt;19),VLOOKUP(V14,'Boden DüV-Bolap'!A:Q,13,FALSE)*(T14+U14)-(T14+U14),IF(AND(S14="schwer",V14&lt;28),VLOOKUP(V14,'Boden DüV-Bolap'!A:Q,16,FALSE),IF(AND(S14="schwer",V14&gt;27),VLOOKUP(V14,'Boden DüV-Bolap'!A:Q,17,FALSE)*(T14+U14)-(T14+U14)))))))))</f>
        <v/>
      </c>
      <c r="Y14" s="251" t="str">
        <f>IF(OR(F14="",G14=""),"",IF(OR(F14="A",F14="HG"),0,VLOOKUP(G14,'Tab 4+5 DüV+Abfuhr_G'!A:Q,16,FALSE)))</f>
        <v/>
      </c>
      <c r="Z14" s="255" t="str">
        <f t="shared" si="3"/>
        <v/>
      </c>
      <c r="AA14" s="896" t="str">
        <f t="shared" si="4"/>
        <v/>
      </c>
      <c r="AB14" s="253" t="str">
        <f>IF(OR(F14="",G14=""),"",IF(F14="g",VLOOKUP(G14,'Tab 4+5 DüV+Abfuhr_G'!A:N,14,FALSE)*'N-DBE'!J14,IF(F14="A",VLOOKUP(G14,'Tab 2+3 DüV_A'!A:L,12,FALSE)*'N-DBE'!J14,VLOOKUP(G14,'H&amp;G LfL'!B:U,20,FALSE)*'N-DBE'!J14)))</f>
        <v/>
      </c>
      <c r="AC14" s="249" t="str">
        <f>IF(OR(F14="",G14=""),"",IF(OR('N-DBE'!K14="",'N-DBE'!M14=0),0,IF('N-DBE'!K14=0,-AB14,('N-DBE'!K14*AB14/'N-DBE'!J14)-AB14)))</f>
        <v/>
      </c>
      <c r="AD14" s="341" t="str">
        <f>IF(OR(B14="",G14=""),"",IF(VLOOKUP(B14,Schlagliste!B:J,9,FALSE)="","",VLOOKUP(B14,Schlagliste!B:J,9,FALSE)))</f>
        <v/>
      </c>
      <c r="AE14" s="244" t="str">
        <f>IF(OR(AD14="",S14=""),"",IF(AD14&gt;39,0,IF(S14="leicht",VLOOKUP(AD14,'Boden DüV-Bolap'!A:AA,19,FALSE),IF(S14="mittel",VLOOKUP(AD14,'Boden DüV-Bolap'!A:AA,23,FALSE),IF(S14="schwer",VLOOKUP(AD14,'Boden DüV-Bolap'!A:AA,27,FALSE))))))</f>
        <v/>
      </c>
      <c r="AF14" s="254" t="str">
        <f>IF(OR(F14="",G14="",S14="",AD14=""),"",IF(AD14&gt;=44,-(AB14+AC14),IF(AND(S14="leicht",AD14&lt;11),VLOOKUP(AD14,'Boden DüV-Bolap'!A:AC,20,FALSE),IF(AND(S14="leicht",AD14&gt;10),VLOOKUP(AD14,'Boden DüV-Bolap'!A:AC,21,FALSE)*(AB14+AC14)-(AB14+AC14),IF(AND(S14="mittel",AD14&lt;18),VLOOKUP(AD14,'Boden DüV-Bolap'!A:AC,24,FALSE),IF(AND(S14="mittel",AD14&gt;17),VLOOKUP(AD14,'Boden DüV-Bolap'!A:AC,25,FALSE)*(AB14+AC14)-(AB14+AC14),IF(AND(S14="schwer",AD14&lt;23),VLOOKUP(AD14,'Boden DüV-Bolap'!A:AC,28,FALSE),IF(AND(S14="schwer",AD14&gt;22),VLOOKUP(AD14,'Boden DüV-Bolap'!A:AC,29,FALSE)*(AB14+AC14)-(AB14+AC14)))))))))</f>
        <v/>
      </c>
      <c r="AG14" s="256" t="str">
        <f>IF(OR(F14="",G14=""),"",IF(OR(F14="A",F14="HG"),0,VLOOKUP(G14,'Tab 4+5 DüV+Abfuhr_G'!A:Q,17,FALSE)))</f>
        <v/>
      </c>
      <c r="AH14" s="257" t="str">
        <f t="shared" si="5"/>
        <v/>
      </c>
      <c r="AI14" s="900" t="str">
        <f t="shared" si="6"/>
        <v/>
      </c>
      <c r="AJ14" s="265"/>
    </row>
    <row r="15" spans="1:66" s="145" customFormat="1">
      <c r="A15" s="289" t="str">
        <f>IF('N-DBE'!A15="","",'N-DBE'!A15)</f>
        <v/>
      </c>
      <c r="B15" s="485" t="str">
        <f>IF('N-DBE'!B15="","",'N-DBE'!B15)</f>
        <v/>
      </c>
      <c r="C15" s="232" t="str">
        <f>IF('N-DBE'!C15="","",'N-DBE'!C15)</f>
        <v/>
      </c>
      <c r="D15" s="232" t="str">
        <f>IF('N-DBE'!D15="","",'N-DBE'!D15)</f>
        <v/>
      </c>
      <c r="E15" s="238" t="str">
        <f>IF('N-DBE'!E15="","",'N-DBE'!E15)</f>
        <v/>
      </c>
      <c r="F15" s="233" t="str">
        <f>IF('N-DBE'!F15="","",'N-DBE'!F15)</f>
        <v/>
      </c>
      <c r="G15" s="225" t="str">
        <f>IF('N-DBE'!G15="","",'N-DBE'!G15)</f>
        <v/>
      </c>
      <c r="H15" s="248" t="str">
        <f>IF(OR(F15="",G15=""),"",IF(F15="g",VLOOKUP(G15,'Tab 4+5 DüV+Abfuhr_G'!A:N,12,FALSE)*'N-DBE'!J15,IF(F15="A",VLOOKUP(G15,'Tab 2+3 DüV_A'!A:L,10,FALSE)*'N-DBE'!J15,VLOOKUP(G15,'H&amp;G LfL'!B:U,18,FALSE)*'N-DBE'!J15)))</f>
        <v/>
      </c>
      <c r="I15" s="249" t="str">
        <f>IF(OR(F15="",G15=""),"",IF(OR('N-DBE'!K15="",'N-DBE'!M15=0),0,IF('N-DBE'!K15=0,-H15,('N-DBE'!K15*H15/'N-DBE'!J15)-H15)))</f>
        <v/>
      </c>
      <c r="J15" s="341" t="str">
        <f>IF(OR(B15="",G15=""),"",IF(VLOOKUP(B15,Schlagliste!B:J,7,FALSE)="","",VLOOKUP(B15,Schlagliste!B:J,7,FALSE)))</f>
        <v/>
      </c>
      <c r="K15" s="244" t="str">
        <f>IF(J15="","",IF(J15&gt;39,"E",VLOOKUP(J15,'Boden DüV-Bolap'!A:B,2,FALSE)))</f>
        <v/>
      </c>
      <c r="L15" s="250" t="str">
        <f>IF(J15="","",IF(J15&gt;=44,0,VLOOKUP(J15,'Boden DüV-Bolap'!A:C,3,FALSE)))</f>
        <v/>
      </c>
      <c r="M15" s="251" t="str">
        <f>IF(OR(F15="",G15=""),"",IF(OR(F15="A",F15="HG"),0,VLOOKUP(G15,'Tab 4+5 DüV+Abfuhr_G'!A:Q,15,FALSE)))</f>
        <v/>
      </c>
      <c r="N15" s="252" t="str">
        <f t="shared" si="0"/>
        <v/>
      </c>
      <c r="O15" s="611" t="str">
        <f>IF(OR(F15="",G15=""),"",IF(J15="",SUM(H15,I15),IF(OR(K15="D",K15="E"),(H15+M15)*VLOOKUP(K15,'Boden DüV-Bolap'!B:E,4,FALSE),SUM(H15,I15,L15,M15))))</f>
        <v/>
      </c>
      <c r="P15" s="892" t="str">
        <f t="shared" si="1"/>
        <v/>
      </c>
      <c r="Q15" s="245"/>
      <c r="R15" s="615" t="str">
        <f t="shared" si="2"/>
        <v/>
      </c>
      <c r="S15" s="244" t="str">
        <f>IF(OR(B15="",G15=""),"",IF(VLOOKUP(B15,Schlagliste!B:J,5,FALSE)="","",VLOOKUP(B15,Schlagliste!B:J,5,FALSE)))</f>
        <v/>
      </c>
      <c r="T15" s="253" t="str">
        <f>IF(OR(F15="",G15=""),"",IF(F15="g",VLOOKUP(G15,'Tab 4+5 DüV+Abfuhr_G'!A:N,13,FALSE)*'N-DBE'!J15,IF(F15="A",VLOOKUP(G15,'Tab 2+3 DüV_A'!A:L,11,FALSE)*'N-DBE'!J15,VLOOKUP(G15,'H&amp;G LfL'!B:U,19,FALSE)*'N-DBE'!J15)))</f>
        <v/>
      </c>
      <c r="U15" s="249" t="str">
        <f>IF(OR(F15="",G15=""),"",IF(OR('N-DBE'!K15="",'N-DBE'!M15=0),0,IF('N-DBE'!K15=0,-T15,('N-DBE'!K15*T15/'N-DBE'!J15)-T15)))</f>
        <v/>
      </c>
      <c r="V15" s="341" t="str">
        <f>IF(OR(B15="",G15=""),"",IF(VLOOKUP(B15,Schlagliste!B:J,8,FALSE)="","",VLOOKUP(B15,Schlagliste!B:J,8,FALSE)))</f>
        <v/>
      </c>
      <c r="W15" s="244" t="str">
        <f>IF(OR(V15="",S15=""),"",IF(V15&gt;39,0,IF(S15="leicht",VLOOKUP(V15,'Boden DüV-Bolap'!A:Q,7,FALSE),IF(S15="mittel",VLOOKUP(V15,'Boden DüV-Bolap'!A:K,11,FALSE),IF(S15="schwer",VLOOKUP(V15,'Boden DüV-Bolap'!A:R,15,FALSE))))))</f>
        <v/>
      </c>
      <c r="X15" s="254" t="str">
        <f>IF(OR(F15="",G15="",S15="",V15=""),"",IF(V15&gt;=44,-(T15+U15),IF(AND(S15="leicht",V15&lt;14),VLOOKUP(V15,'Boden DüV-Bolap'!A:Q,8,FALSE),IF(AND(S15="leicht",V15&gt;13),VLOOKUP(V15,'Boden DüV-Bolap'!A:Q,9,FALSE)*(T15+U15)-(T15+U15),IF(AND(S15="mittel",V15&lt;20),VLOOKUP(V15,'Boden DüV-Bolap'!A:Q,12,FALSE),IF(AND(S15="mittel",V15&gt;19),VLOOKUP(V15,'Boden DüV-Bolap'!A:Q,13,FALSE)*(T15+U15)-(T15+U15),IF(AND(S15="schwer",V15&lt;28),VLOOKUP(V15,'Boden DüV-Bolap'!A:Q,16,FALSE),IF(AND(S15="schwer",V15&gt;27),VLOOKUP(V15,'Boden DüV-Bolap'!A:Q,17,FALSE)*(T15+U15)-(T15+U15)))))))))</f>
        <v/>
      </c>
      <c r="Y15" s="251" t="str">
        <f>IF(OR(F15="",G15=""),"",IF(OR(F15="A",F15="HG"),0,VLOOKUP(G15,'Tab 4+5 DüV+Abfuhr_G'!A:Q,16,FALSE)))</f>
        <v/>
      </c>
      <c r="Z15" s="255" t="str">
        <f t="shared" si="3"/>
        <v/>
      </c>
      <c r="AA15" s="896" t="str">
        <f t="shared" si="4"/>
        <v/>
      </c>
      <c r="AB15" s="253" t="str">
        <f>IF(OR(F15="",G15=""),"",IF(F15="g",VLOOKUP(G15,'Tab 4+5 DüV+Abfuhr_G'!A:N,14,FALSE)*'N-DBE'!J15,IF(F15="A",VLOOKUP(G15,'Tab 2+3 DüV_A'!A:L,12,FALSE)*'N-DBE'!J15,VLOOKUP(G15,'H&amp;G LfL'!B:U,20,FALSE)*'N-DBE'!J15)))</f>
        <v/>
      </c>
      <c r="AC15" s="249" t="str">
        <f>IF(OR(F15="",G15=""),"",IF(OR('N-DBE'!K15="",'N-DBE'!M15=0),0,IF('N-DBE'!K15=0,-AB15,('N-DBE'!K15*AB15/'N-DBE'!J15)-AB15)))</f>
        <v/>
      </c>
      <c r="AD15" s="341" t="str">
        <f>IF(OR(B15="",G15=""),"",IF(VLOOKUP(B15,Schlagliste!B:J,9,FALSE)="","",VLOOKUP(B15,Schlagliste!B:J,9,FALSE)))</f>
        <v/>
      </c>
      <c r="AE15" s="244" t="str">
        <f>IF(OR(AD15="",S15=""),"",IF(AD15&gt;39,0,IF(S15="leicht",VLOOKUP(AD15,'Boden DüV-Bolap'!A:AA,19,FALSE),IF(S15="mittel",VLOOKUP(AD15,'Boden DüV-Bolap'!A:AA,23,FALSE),IF(S15="schwer",VLOOKUP(AD15,'Boden DüV-Bolap'!A:AA,27,FALSE))))))</f>
        <v/>
      </c>
      <c r="AF15" s="254" t="str">
        <f>IF(OR(F15="",G15="",S15="",AD15=""),"",IF(AD15&gt;=44,-(AB15+AC15),IF(AND(S15="leicht",AD15&lt;11),VLOOKUP(AD15,'Boden DüV-Bolap'!A:AC,20,FALSE),IF(AND(S15="leicht",AD15&gt;10),VLOOKUP(AD15,'Boden DüV-Bolap'!A:AC,21,FALSE)*(AB15+AC15)-(AB15+AC15),IF(AND(S15="mittel",AD15&lt;18),VLOOKUP(AD15,'Boden DüV-Bolap'!A:AC,24,FALSE),IF(AND(S15="mittel",AD15&gt;17),VLOOKUP(AD15,'Boden DüV-Bolap'!A:AC,25,FALSE)*(AB15+AC15)-(AB15+AC15),IF(AND(S15="schwer",AD15&lt;23),VLOOKUP(AD15,'Boden DüV-Bolap'!A:AC,28,FALSE),IF(AND(S15="schwer",AD15&gt;22),VLOOKUP(AD15,'Boden DüV-Bolap'!A:AC,29,FALSE)*(AB15+AC15)-(AB15+AC15)))))))))</f>
        <v/>
      </c>
      <c r="AG15" s="256" t="str">
        <f>IF(OR(F15="",G15=""),"",IF(OR(F15="A",F15="HG"),0,VLOOKUP(G15,'Tab 4+5 DüV+Abfuhr_G'!A:Q,17,FALSE)))</f>
        <v/>
      </c>
      <c r="AH15" s="257" t="str">
        <f t="shared" si="5"/>
        <v/>
      </c>
      <c r="AI15" s="900" t="str">
        <f t="shared" si="6"/>
        <v/>
      </c>
      <c r="AJ15" s="265"/>
    </row>
    <row r="16" spans="1:66" s="145" customFormat="1">
      <c r="A16" s="289" t="str">
        <f>IF('N-DBE'!A16="","",'N-DBE'!A16)</f>
        <v/>
      </c>
      <c r="B16" s="485" t="str">
        <f>IF('N-DBE'!B16="","",'N-DBE'!B16)</f>
        <v/>
      </c>
      <c r="C16" s="232" t="str">
        <f>IF('N-DBE'!C16="","",'N-DBE'!C16)</f>
        <v/>
      </c>
      <c r="D16" s="232" t="str">
        <f>IF('N-DBE'!D16="","",'N-DBE'!D16)</f>
        <v/>
      </c>
      <c r="E16" s="238" t="str">
        <f>IF('N-DBE'!E16="","",'N-DBE'!E16)</f>
        <v/>
      </c>
      <c r="F16" s="233" t="str">
        <f>IF('N-DBE'!F16="","",'N-DBE'!F16)</f>
        <v/>
      </c>
      <c r="G16" s="225" t="str">
        <f>IF('N-DBE'!G16="","",'N-DBE'!G16)</f>
        <v/>
      </c>
      <c r="H16" s="248" t="str">
        <f>IF(OR(F16="",G16=""),"",IF(F16="g",VLOOKUP(G16,'Tab 4+5 DüV+Abfuhr_G'!A:N,12,FALSE)*'N-DBE'!J16,IF(F16="A",VLOOKUP(G16,'Tab 2+3 DüV_A'!A:L,10,FALSE)*'N-DBE'!J16,VLOOKUP(G16,'H&amp;G LfL'!B:U,18,FALSE)*'N-DBE'!J16)))</f>
        <v/>
      </c>
      <c r="I16" s="249" t="str">
        <f>IF(OR(F16="",G16=""),"",IF(OR('N-DBE'!K16="",'N-DBE'!M16=0),0,IF('N-DBE'!K16=0,-H16,('N-DBE'!K16*H16/'N-DBE'!J16)-H16)))</f>
        <v/>
      </c>
      <c r="J16" s="341" t="str">
        <f>IF(OR(B16="",G16=""),"",IF(VLOOKUP(B16,Schlagliste!B:J,7,FALSE)="","",VLOOKUP(B16,Schlagliste!B:J,7,FALSE)))</f>
        <v/>
      </c>
      <c r="K16" s="244" t="str">
        <f>IF(J16="","",IF(J16&gt;39,"E",VLOOKUP(J16,'Boden DüV-Bolap'!A:B,2,FALSE)))</f>
        <v/>
      </c>
      <c r="L16" s="250" t="str">
        <f>IF(J16="","",IF(J16&gt;=44,0,VLOOKUP(J16,'Boden DüV-Bolap'!A:C,3,FALSE)))</f>
        <v/>
      </c>
      <c r="M16" s="251" t="str">
        <f>IF(OR(F16="",G16=""),"",IF(OR(F16="A",F16="HG"),0,VLOOKUP(G16,'Tab 4+5 DüV+Abfuhr_G'!A:Q,15,FALSE)))</f>
        <v/>
      </c>
      <c r="N16" s="252" t="str">
        <f t="shared" si="0"/>
        <v/>
      </c>
      <c r="O16" s="611" t="str">
        <f>IF(OR(F16="",G16=""),"",IF(J16="",SUM(H16,I16),IF(OR(K16="D",K16="E"),(H16+M16)*VLOOKUP(K16,'Boden DüV-Bolap'!B:E,4,FALSE),SUM(H16,I16,L16,M16))))</f>
        <v/>
      </c>
      <c r="P16" s="892" t="str">
        <f t="shared" si="1"/>
        <v/>
      </c>
      <c r="Q16" s="245"/>
      <c r="R16" s="615" t="str">
        <f t="shared" si="2"/>
        <v/>
      </c>
      <c r="S16" s="244" t="str">
        <f>IF(OR(B16="",G16=""),"",IF(VLOOKUP(B16,Schlagliste!B:J,5,FALSE)="","",VLOOKUP(B16,Schlagliste!B:J,5,FALSE)))</f>
        <v/>
      </c>
      <c r="T16" s="253" t="str">
        <f>IF(OR(F16="",G16=""),"",IF(F16="g",VLOOKUP(G16,'Tab 4+5 DüV+Abfuhr_G'!A:N,13,FALSE)*'N-DBE'!J16,IF(F16="A",VLOOKUP(G16,'Tab 2+3 DüV_A'!A:L,11,FALSE)*'N-DBE'!J16,VLOOKUP(G16,'H&amp;G LfL'!B:U,19,FALSE)*'N-DBE'!J16)))</f>
        <v/>
      </c>
      <c r="U16" s="249" t="str">
        <f>IF(OR(F16="",G16=""),"",IF(OR('N-DBE'!K16="",'N-DBE'!M16=0),0,IF('N-DBE'!K16=0,-T16,('N-DBE'!K16*T16/'N-DBE'!J16)-T16)))</f>
        <v/>
      </c>
      <c r="V16" s="341" t="str">
        <f>IF(OR(B16="",G16=""),"",IF(VLOOKUP(B16,Schlagliste!B:J,8,FALSE)="","",VLOOKUP(B16,Schlagliste!B:J,8,FALSE)))</f>
        <v/>
      </c>
      <c r="W16" s="244" t="str">
        <f>IF(OR(V16="",S16=""),"",IF(V16&gt;39,0,IF(S16="leicht",VLOOKUP(V16,'Boden DüV-Bolap'!A:Q,7,FALSE),IF(S16="mittel",VLOOKUP(V16,'Boden DüV-Bolap'!A:K,11,FALSE),IF(S16="schwer",VLOOKUP(V16,'Boden DüV-Bolap'!A:R,15,FALSE))))))</f>
        <v/>
      </c>
      <c r="X16" s="254" t="str">
        <f>IF(OR(F16="",G16="",S16="",V16=""),"",IF(V16&gt;=44,-(T16+U16),IF(AND(S16="leicht",V16&lt;14),VLOOKUP(V16,'Boden DüV-Bolap'!A:Q,8,FALSE),IF(AND(S16="leicht",V16&gt;13),VLOOKUP(V16,'Boden DüV-Bolap'!A:Q,9,FALSE)*(T16+U16)-(T16+U16),IF(AND(S16="mittel",V16&lt;20),VLOOKUP(V16,'Boden DüV-Bolap'!A:Q,12,FALSE),IF(AND(S16="mittel",V16&gt;19),VLOOKUP(V16,'Boden DüV-Bolap'!A:Q,13,FALSE)*(T16+U16)-(T16+U16),IF(AND(S16="schwer",V16&lt;28),VLOOKUP(V16,'Boden DüV-Bolap'!A:Q,16,FALSE),IF(AND(S16="schwer",V16&gt;27),VLOOKUP(V16,'Boden DüV-Bolap'!A:Q,17,FALSE)*(T16+U16)-(T16+U16)))))))))</f>
        <v/>
      </c>
      <c r="Y16" s="251" t="str">
        <f>IF(OR(F16="",G16=""),"",IF(OR(F16="A",F16="HG"),0,VLOOKUP(G16,'Tab 4+5 DüV+Abfuhr_G'!A:Q,16,FALSE)))</f>
        <v/>
      </c>
      <c r="Z16" s="255" t="str">
        <f t="shared" si="3"/>
        <v/>
      </c>
      <c r="AA16" s="896" t="str">
        <f t="shared" si="4"/>
        <v/>
      </c>
      <c r="AB16" s="253" t="str">
        <f>IF(OR(F16="",G16=""),"",IF(F16="g",VLOOKUP(G16,'Tab 4+5 DüV+Abfuhr_G'!A:N,14,FALSE)*'N-DBE'!J16,IF(F16="A",VLOOKUP(G16,'Tab 2+3 DüV_A'!A:L,12,FALSE)*'N-DBE'!J16,VLOOKUP(G16,'H&amp;G LfL'!B:U,20,FALSE)*'N-DBE'!J16)))</f>
        <v/>
      </c>
      <c r="AC16" s="249" t="str">
        <f>IF(OR(F16="",G16=""),"",IF(OR('N-DBE'!K16="",'N-DBE'!M16=0),0,IF('N-DBE'!K16=0,-AB16,('N-DBE'!K16*AB16/'N-DBE'!J16)-AB16)))</f>
        <v/>
      </c>
      <c r="AD16" s="341" t="str">
        <f>IF(OR(B16="",G16=""),"",IF(VLOOKUP(B16,Schlagliste!B:J,9,FALSE)="","",VLOOKUP(B16,Schlagliste!B:J,9,FALSE)))</f>
        <v/>
      </c>
      <c r="AE16" s="244" t="str">
        <f>IF(OR(AD16="",S16=""),"",IF(AD16&gt;39,0,IF(S16="leicht",VLOOKUP(AD16,'Boden DüV-Bolap'!A:AA,19,FALSE),IF(S16="mittel",VLOOKUP(AD16,'Boden DüV-Bolap'!A:AA,23,FALSE),IF(S16="schwer",VLOOKUP(AD16,'Boden DüV-Bolap'!A:AA,27,FALSE))))))</f>
        <v/>
      </c>
      <c r="AF16" s="254" t="str">
        <f>IF(OR(F16="",G16="",S16="",AD16=""),"",IF(AD16&gt;=44,-(AB16+AC16),IF(AND(S16="leicht",AD16&lt;11),VLOOKUP(AD16,'Boden DüV-Bolap'!A:AC,20,FALSE),IF(AND(S16="leicht",AD16&gt;10),VLOOKUP(AD16,'Boden DüV-Bolap'!A:AC,21,FALSE)*(AB16+AC16)-(AB16+AC16),IF(AND(S16="mittel",AD16&lt;18),VLOOKUP(AD16,'Boden DüV-Bolap'!A:AC,24,FALSE),IF(AND(S16="mittel",AD16&gt;17),VLOOKUP(AD16,'Boden DüV-Bolap'!A:AC,25,FALSE)*(AB16+AC16)-(AB16+AC16),IF(AND(S16="schwer",AD16&lt;23),VLOOKUP(AD16,'Boden DüV-Bolap'!A:AC,28,FALSE),IF(AND(S16="schwer",AD16&gt;22),VLOOKUP(AD16,'Boden DüV-Bolap'!A:AC,29,FALSE)*(AB16+AC16)-(AB16+AC16)))))))))</f>
        <v/>
      </c>
      <c r="AG16" s="256" t="str">
        <f>IF(OR(F16="",G16=""),"",IF(OR(F16="A",F16="HG"),0,VLOOKUP(G16,'Tab 4+5 DüV+Abfuhr_G'!A:Q,17,FALSE)))</f>
        <v/>
      </c>
      <c r="AH16" s="257" t="str">
        <f t="shared" si="5"/>
        <v/>
      </c>
      <c r="AI16" s="900" t="str">
        <f t="shared" si="6"/>
        <v/>
      </c>
      <c r="AJ16" s="265"/>
    </row>
    <row r="17" spans="1:36" s="145" customFormat="1">
      <c r="A17" s="289" t="str">
        <f>IF('N-DBE'!A17="","",'N-DBE'!A17)</f>
        <v/>
      </c>
      <c r="B17" s="485" t="str">
        <f>IF('N-DBE'!B17="","",'N-DBE'!B17)</f>
        <v/>
      </c>
      <c r="C17" s="232" t="str">
        <f>IF('N-DBE'!C17="","",'N-DBE'!C17)</f>
        <v/>
      </c>
      <c r="D17" s="232" t="str">
        <f>IF('N-DBE'!D17="","",'N-DBE'!D17)</f>
        <v/>
      </c>
      <c r="E17" s="238" t="str">
        <f>IF('N-DBE'!E17="","",'N-DBE'!E17)</f>
        <v/>
      </c>
      <c r="F17" s="233" t="str">
        <f>IF('N-DBE'!F17="","",'N-DBE'!F17)</f>
        <v/>
      </c>
      <c r="G17" s="225" t="str">
        <f>IF('N-DBE'!G17="","",'N-DBE'!G17)</f>
        <v/>
      </c>
      <c r="H17" s="248" t="str">
        <f>IF(OR(F17="",G17=""),"",IF(F17="g",VLOOKUP(G17,'Tab 4+5 DüV+Abfuhr_G'!A:N,12,FALSE)*'N-DBE'!J17,IF(F17="A",VLOOKUP(G17,'Tab 2+3 DüV_A'!A:L,10,FALSE)*'N-DBE'!J17,VLOOKUP(G17,'H&amp;G LfL'!B:U,18,FALSE)*'N-DBE'!J17)))</f>
        <v/>
      </c>
      <c r="I17" s="249" t="str">
        <f>IF(OR(F17="",G17=""),"",IF(OR('N-DBE'!K17="",'N-DBE'!M17=0),0,IF('N-DBE'!K17=0,-H17,('N-DBE'!K17*H17/'N-DBE'!J17)-H17)))</f>
        <v/>
      </c>
      <c r="J17" s="341" t="str">
        <f>IF(OR(B17="",G17=""),"",IF(VLOOKUP(B17,Schlagliste!B:J,7,FALSE)="","",VLOOKUP(B17,Schlagliste!B:J,7,FALSE)))</f>
        <v/>
      </c>
      <c r="K17" s="244" t="str">
        <f>IF(J17="","",IF(J17&gt;39,"E",VLOOKUP(J17,'Boden DüV-Bolap'!A:B,2,FALSE)))</f>
        <v/>
      </c>
      <c r="L17" s="250" t="str">
        <f>IF(J17="","",IF(J17&gt;=44,0,VLOOKUP(J17,'Boden DüV-Bolap'!A:C,3,FALSE)))</f>
        <v/>
      </c>
      <c r="M17" s="251" t="str">
        <f>IF(OR(F17="",G17=""),"",IF(OR(F17="A",F17="HG"),0,VLOOKUP(G17,'Tab 4+5 DüV+Abfuhr_G'!A:Q,15,FALSE)))</f>
        <v/>
      </c>
      <c r="N17" s="252" t="str">
        <f t="shared" si="0"/>
        <v/>
      </c>
      <c r="O17" s="611" t="str">
        <f>IF(OR(F17="",G17=""),"",IF(J17="",SUM(H17,I17),IF(OR(K17="D",K17="E"),(H17+M17)*VLOOKUP(K17,'Boden DüV-Bolap'!B:E,4,FALSE),SUM(H17,I17,L17,M17))))</f>
        <v/>
      </c>
      <c r="P17" s="892" t="str">
        <f t="shared" si="1"/>
        <v/>
      </c>
      <c r="Q17" s="245"/>
      <c r="R17" s="615" t="str">
        <f t="shared" si="2"/>
        <v/>
      </c>
      <c r="S17" s="244" t="str">
        <f>IF(OR(B17="",G17=""),"",IF(VLOOKUP(B17,Schlagliste!B:J,5,FALSE)="","",VLOOKUP(B17,Schlagliste!B:J,5,FALSE)))</f>
        <v/>
      </c>
      <c r="T17" s="253" t="str">
        <f>IF(OR(F17="",G17=""),"",IF(F17="g",VLOOKUP(G17,'Tab 4+5 DüV+Abfuhr_G'!A:N,13,FALSE)*'N-DBE'!J17,IF(F17="A",VLOOKUP(G17,'Tab 2+3 DüV_A'!A:L,11,FALSE)*'N-DBE'!J17,VLOOKUP(G17,'H&amp;G LfL'!B:U,19,FALSE)*'N-DBE'!J17)))</f>
        <v/>
      </c>
      <c r="U17" s="249" t="str">
        <f>IF(OR(F17="",G17=""),"",IF(OR('N-DBE'!K17="",'N-DBE'!M17=0),0,IF('N-DBE'!K17=0,-T17,('N-DBE'!K17*T17/'N-DBE'!J17)-T17)))</f>
        <v/>
      </c>
      <c r="V17" s="341" t="str">
        <f>IF(OR(B17="",G17=""),"",IF(VLOOKUP(B17,Schlagliste!B:J,8,FALSE)="","",VLOOKUP(B17,Schlagliste!B:J,8,FALSE)))</f>
        <v/>
      </c>
      <c r="W17" s="244" t="str">
        <f>IF(OR(V17="",S17=""),"",IF(V17&gt;39,0,IF(S17="leicht",VLOOKUP(V17,'Boden DüV-Bolap'!A:Q,7,FALSE),IF(S17="mittel",VLOOKUP(V17,'Boden DüV-Bolap'!A:K,11,FALSE),IF(S17="schwer",VLOOKUP(V17,'Boden DüV-Bolap'!A:R,15,FALSE))))))</f>
        <v/>
      </c>
      <c r="X17" s="254" t="str">
        <f>IF(OR(F17="",G17="",S17="",V17=""),"",IF(V17&gt;=44,-(T17+U17),IF(AND(S17="leicht",V17&lt;14),VLOOKUP(V17,'Boden DüV-Bolap'!A:Q,8,FALSE),IF(AND(S17="leicht",V17&gt;13),VLOOKUP(V17,'Boden DüV-Bolap'!A:Q,9,FALSE)*(T17+U17)-(T17+U17),IF(AND(S17="mittel",V17&lt;20),VLOOKUP(V17,'Boden DüV-Bolap'!A:Q,12,FALSE),IF(AND(S17="mittel",V17&gt;19),VLOOKUP(V17,'Boden DüV-Bolap'!A:Q,13,FALSE)*(T17+U17)-(T17+U17),IF(AND(S17="schwer",V17&lt;28),VLOOKUP(V17,'Boden DüV-Bolap'!A:Q,16,FALSE),IF(AND(S17="schwer",V17&gt;27),VLOOKUP(V17,'Boden DüV-Bolap'!A:Q,17,FALSE)*(T17+U17)-(T17+U17)))))))))</f>
        <v/>
      </c>
      <c r="Y17" s="251" t="str">
        <f>IF(OR(F17="",G17=""),"",IF(OR(F17="A",F17="HG"),0,VLOOKUP(G17,'Tab 4+5 DüV+Abfuhr_G'!A:Q,16,FALSE)))</f>
        <v/>
      </c>
      <c r="Z17" s="255" t="str">
        <f t="shared" si="3"/>
        <v/>
      </c>
      <c r="AA17" s="896" t="str">
        <f t="shared" si="4"/>
        <v/>
      </c>
      <c r="AB17" s="253" t="str">
        <f>IF(OR(F17="",G17=""),"",IF(F17="g",VLOOKUP(G17,'Tab 4+5 DüV+Abfuhr_G'!A:N,14,FALSE)*'N-DBE'!J17,IF(F17="A",VLOOKUP(G17,'Tab 2+3 DüV_A'!A:L,12,FALSE)*'N-DBE'!J17,VLOOKUP(G17,'H&amp;G LfL'!B:U,20,FALSE)*'N-DBE'!J17)))</f>
        <v/>
      </c>
      <c r="AC17" s="249" t="str">
        <f>IF(OR(F17="",G17=""),"",IF(OR('N-DBE'!K17="",'N-DBE'!M17=0),0,IF('N-DBE'!K17=0,-AB17,('N-DBE'!K17*AB17/'N-DBE'!J17)-AB17)))</f>
        <v/>
      </c>
      <c r="AD17" s="341" t="str">
        <f>IF(OR(B17="",G17=""),"",IF(VLOOKUP(B17,Schlagliste!B:J,9,FALSE)="","",VLOOKUP(B17,Schlagliste!B:J,9,FALSE)))</f>
        <v/>
      </c>
      <c r="AE17" s="244" t="str">
        <f>IF(OR(AD17="",S17=""),"",IF(AD17&gt;39,0,IF(S17="leicht",VLOOKUP(AD17,'Boden DüV-Bolap'!A:AA,19,FALSE),IF(S17="mittel",VLOOKUP(AD17,'Boden DüV-Bolap'!A:AA,23,FALSE),IF(S17="schwer",VLOOKUP(AD17,'Boden DüV-Bolap'!A:AA,27,FALSE))))))</f>
        <v/>
      </c>
      <c r="AF17" s="254" t="str">
        <f>IF(OR(F17="",G17="",S17="",AD17=""),"",IF(AD17&gt;=44,-(AB17+AC17),IF(AND(S17="leicht",AD17&lt;11),VLOOKUP(AD17,'Boden DüV-Bolap'!A:AC,20,FALSE),IF(AND(S17="leicht",AD17&gt;10),VLOOKUP(AD17,'Boden DüV-Bolap'!A:AC,21,FALSE)*(AB17+AC17)-(AB17+AC17),IF(AND(S17="mittel",AD17&lt;18),VLOOKUP(AD17,'Boden DüV-Bolap'!A:AC,24,FALSE),IF(AND(S17="mittel",AD17&gt;17),VLOOKUP(AD17,'Boden DüV-Bolap'!A:AC,25,FALSE)*(AB17+AC17)-(AB17+AC17),IF(AND(S17="schwer",AD17&lt;23),VLOOKUP(AD17,'Boden DüV-Bolap'!A:AC,28,FALSE),IF(AND(S17="schwer",AD17&gt;22),VLOOKUP(AD17,'Boden DüV-Bolap'!A:AC,29,FALSE)*(AB17+AC17)-(AB17+AC17)))))))))</f>
        <v/>
      </c>
      <c r="AG17" s="256" t="str">
        <f>IF(OR(F17="",G17=""),"",IF(OR(F17="A",F17="HG"),0,VLOOKUP(G17,'Tab 4+5 DüV+Abfuhr_G'!A:Q,17,FALSE)))</f>
        <v/>
      </c>
      <c r="AH17" s="257" t="str">
        <f t="shared" si="5"/>
        <v/>
      </c>
      <c r="AI17" s="900" t="str">
        <f t="shared" si="6"/>
        <v/>
      </c>
      <c r="AJ17" s="265"/>
    </row>
    <row r="18" spans="1:36" s="145" customFormat="1">
      <c r="A18" s="289" t="str">
        <f>IF('N-DBE'!A18="","",'N-DBE'!A18)</f>
        <v/>
      </c>
      <c r="B18" s="485" t="str">
        <f>IF('N-DBE'!B18="","",'N-DBE'!B18)</f>
        <v/>
      </c>
      <c r="C18" s="232" t="str">
        <f>IF('N-DBE'!C18="","",'N-DBE'!C18)</f>
        <v/>
      </c>
      <c r="D18" s="232" t="str">
        <f>IF('N-DBE'!D18="","",'N-DBE'!D18)</f>
        <v/>
      </c>
      <c r="E18" s="238" t="str">
        <f>IF('N-DBE'!E18="","",'N-DBE'!E18)</f>
        <v/>
      </c>
      <c r="F18" s="233" t="str">
        <f>IF('N-DBE'!F18="","",'N-DBE'!F18)</f>
        <v/>
      </c>
      <c r="G18" s="225" t="str">
        <f>IF('N-DBE'!G18="","",'N-DBE'!G18)</f>
        <v/>
      </c>
      <c r="H18" s="248" t="str">
        <f>IF(OR(F18="",G18=""),"",IF(F18="g",VLOOKUP(G18,'Tab 4+5 DüV+Abfuhr_G'!A:N,12,FALSE)*'N-DBE'!J18,IF(F18="A",VLOOKUP(G18,'Tab 2+3 DüV_A'!A:L,10,FALSE)*'N-DBE'!J18,VLOOKUP(G18,'H&amp;G LfL'!B:U,18,FALSE)*'N-DBE'!J18)))</f>
        <v/>
      </c>
      <c r="I18" s="249" t="str">
        <f>IF(OR(F18="",G18=""),"",IF(OR('N-DBE'!K18="",'N-DBE'!M18=0),0,IF('N-DBE'!K18=0,-H18,('N-DBE'!K18*H18/'N-DBE'!J18)-H18)))</f>
        <v/>
      </c>
      <c r="J18" s="341" t="str">
        <f>IF(OR(B18="",G18=""),"",IF(VLOOKUP(B18,Schlagliste!B:J,7,FALSE)="","",VLOOKUP(B18,Schlagliste!B:J,7,FALSE)))</f>
        <v/>
      </c>
      <c r="K18" s="244" t="str">
        <f>IF(J18="","",IF(J18&gt;39,"E",VLOOKUP(J18,'Boden DüV-Bolap'!A:B,2,FALSE)))</f>
        <v/>
      </c>
      <c r="L18" s="250" t="str">
        <f>IF(J18="","",IF(J18&gt;=44,0,VLOOKUP(J18,'Boden DüV-Bolap'!A:C,3,FALSE)))</f>
        <v/>
      </c>
      <c r="M18" s="251" t="str">
        <f>IF(OR(F18="",G18=""),"",IF(OR(F18="A",F18="HG"),0,VLOOKUP(G18,'Tab 4+5 DüV+Abfuhr_G'!A:Q,15,FALSE)))</f>
        <v/>
      </c>
      <c r="N18" s="252" t="str">
        <f t="shared" si="0"/>
        <v/>
      </c>
      <c r="O18" s="611" t="str">
        <f>IF(OR(F18="",G18=""),"",IF(J18="",SUM(H18,I18),IF(OR(K18="D",K18="E"),(H18+M18)*VLOOKUP(K18,'Boden DüV-Bolap'!B:E,4,FALSE),SUM(H18,I18,L18,M18))))</f>
        <v/>
      </c>
      <c r="P18" s="892" t="str">
        <f t="shared" si="1"/>
        <v/>
      </c>
      <c r="Q18" s="245"/>
      <c r="R18" s="615" t="str">
        <f t="shared" si="2"/>
        <v/>
      </c>
      <c r="S18" s="244" t="str">
        <f>IF(OR(B18="",G18=""),"",IF(VLOOKUP(B18,Schlagliste!B:J,5,FALSE)="","",VLOOKUP(B18,Schlagliste!B:J,5,FALSE)))</f>
        <v/>
      </c>
      <c r="T18" s="253" t="str">
        <f>IF(OR(F18="",G18=""),"",IF(F18="g",VLOOKUP(G18,'Tab 4+5 DüV+Abfuhr_G'!A:N,13,FALSE)*'N-DBE'!J18,IF(F18="A",VLOOKUP(G18,'Tab 2+3 DüV_A'!A:L,11,FALSE)*'N-DBE'!J18,VLOOKUP(G18,'H&amp;G LfL'!B:U,19,FALSE)*'N-DBE'!J18)))</f>
        <v/>
      </c>
      <c r="U18" s="249" t="str">
        <f>IF(OR(F18="",G18=""),"",IF(OR('N-DBE'!K18="",'N-DBE'!M18=0),0,IF('N-DBE'!K18=0,-T18,('N-DBE'!K18*T18/'N-DBE'!J18)-T18)))</f>
        <v/>
      </c>
      <c r="V18" s="341" t="str">
        <f>IF(OR(B18="",G18=""),"",IF(VLOOKUP(B18,Schlagliste!B:J,8,FALSE)="","",VLOOKUP(B18,Schlagliste!B:J,8,FALSE)))</f>
        <v/>
      </c>
      <c r="W18" s="244" t="str">
        <f>IF(OR(V18="",S18=""),"",IF(V18&gt;39,0,IF(S18="leicht",VLOOKUP(V18,'Boden DüV-Bolap'!A:Q,7,FALSE),IF(S18="mittel",VLOOKUP(V18,'Boden DüV-Bolap'!A:K,11,FALSE),IF(S18="schwer",VLOOKUP(V18,'Boden DüV-Bolap'!A:R,15,FALSE))))))</f>
        <v/>
      </c>
      <c r="X18" s="254" t="str">
        <f>IF(OR(F18="",G18="",S18="",V18=""),"",IF(V18&gt;=44,-(T18+U18),IF(AND(S18="leicht",V18&lt;14),VLOOKUP(V18,'Boden DüV-Bolap'!A:Q,8,FALSE),IF(AND(S18="leicht",V18&gt;13),VLOOKUP(V18,'Boden DüV-Bolap'!A:Q,9,FALSE)*(T18+U18)-(T18+U18),IF(AND(S18="mittel",V18&lt;20),VLOOKUP(V18,'Boden DüV-Bolap'!A:Q,12,FALSE),IF(AND(S18="mittel",V18&gt;19),VLOOKUP(V18,'Boden DüV-Bolap'!A:Q,13,FALSE)*(T18+U18)-(T18+U18),IF(AND(S18="schwer",V18&lt;28),VLOOKUP(V18,'Boden DüV-Bolap'!A:Q,16,FALSE),IF(AND(S18="schwer",V18&gt;27),VLOOKUP(V18,'Boden DüV-Bolap'!A:Q,17,FALSE)*(T18+U18)-(T18+U18)))))))))</f>
        <v/>
      </c>
      <c r="Y18" s="251" t="str">
        <f>IF(OR(F18="",G18=""),"",IF(OR(F18="A",F18="HG"),0,VLOOKUP(G18,'Tab 4+5 DüV+Abfuhr_G'!A:Q,16,FALSE)))</f>
        <v/>
      </c>
      <c r="Z18" s="255" t="str">
        <f t="shared" si="3"/>
        <v/>
      </c>
      <c r="AA18" s="896" t="str">
        <f t="shared" si="4"/>
        <v/>
      </c>
      <c r="AB18" s="253" t="str">
        <f>IF(OR(F18="",G18=""),"",IF(F18="g",VLOOKUP(G18,'Tab 4+5 DüV+Abfuhr_G'!A:N,14,FALSE)*'N-DBE'!J18,IF(F18="A",VLOOKUP(G18,'Tab 2+3 DüV_A'!A:L,12,FALSE)*'N-DBE'!J18,VLOOKUP(G18,'H&amp;G LfL'!B:U,20,FALSE)*'N-DBE'!J18)))</f>
        <v/>
      </c>
      <c r="AC18" s="249" t="str">
        <f>IF(OR(F18="",G18=""),"",IF(OR('N-DBE'!K18="",'N-DBE'!M18=0),0,IF('N-DBE'!K18=0,-AB18,('N-DBE'!K18*AB18/'N-DBE'!J18)-AB18)))</f>
        <v/>
      </c>
      <c r="AD18" s="341" t="str">
        <f>IF(OR(B18="",G18=""),"",IF(VLOOKUP(B18,Schlagliste!B:J,9,FALSE)="","",VLOOKUP(B18,Schlagliste!B:J,9,FALSE)))</f>
        <v/>
      </c>
      <c r="AE18" s="244" t="str">
        <f>IF(OR(AD18="",S18=""),"",IF(AD18&gt;39,0,IF(S18="leicht",VLOOKUP(AD18,'Boden DüV-Bolap'!A:AA,19,FALSE),IF(S18="mittel",VLOOKUP(AD18,'Boden DüV-Bolap'!A:AA,23,FALSE),IF(S18="schwer",VLOOKUP(AD18,'Boden DüV-Bolap'!A:AA,27,FALSE))))))</f>
        <v/>
      </c>
      <c r="AF18" s="254" t="str">
        <f>IF(OR(F18="",G18="",S18="",AD18=""),"",IF(AD18&gt;=44,-(AB18+AC18),IF(AND(S18="leicht",AD18&lt;11),VLOOKUP(AD18,'Boden DüV-Bolap'!A:AC,20,FALSE),IF(AND(S18="leicht",AD18&gt;10),VLOOKUP(AD18,'Boden DüV-Bolap'!A:AC,21,FALSE)*(AB18+AC18)-(AB18+AC18),IF(AND(S18="mittel",AD18&lt;18),VLOOKUP(AD18,'Boden DüV-Bolap'!A:AC,24,FALSE),IF(AND(S18="mittel",AD18&gt;17),VLOOKUP(AD18,'Boden DüV-Bolap'!A:AC,25,FALSE)*(AB18+AC18)-(AB18+AC18),IF(AND(S18="schwer",AD18&lt;23),VLOOKUP(AD18,'Boden DüV-Bolap'!A:AC,28,FALSE),IF(AND(S18="schwer",AD18&gt;22),VLOOKUP(AD18,'Boden DüV-Bolap'!A:AC,29,FALSE)*(AB18+AC18)-(AB18+AC18)))))))))</f>
        <v/>
      </c>
      <c r="AG18" s="256" t="str">
        <f>IF(OR(F18="",G18=""),"",IF(OR(F18="A",F18="HG"),0,VLOOKUP(G18,'Tab 4+5 DüV+Abfuhr_G'!A:Q,17,FALSE)))</f>
        <v/>
      </c>
      <c r="AH18" s="257" t="str">
        <f t="shared" si="5"/>
        <v/>
      </c>
      <c r="AI18" s="900" t="str">
        <f t="shared" si="6"/>
        <v/>
      </c>
      <c r="AJ18" s="265"/>
    </row>
    <row r="19" spans="1:36" s="145" customFormat="1">
      <c r="A19" s="289" t="str">
        <f>IF('N-DBE'!A19="","",'N-DBE'!A19)</f>
        <v/>
      </c>
      <c r="B19" s="485" t="str">
        <f>IF('N-DBE'!B19="","",'N-DBE'!B19)</f>
        <v/>
      </c>
      <c r="C19" s="232" t="str">
        <f>IF('N-DBE'!C19="","",'N-DBE'!C19)</f>
        <v/>
      </c>
      <c r="D19" s="232" t="str">
        <f>IF('N-DBE'!D19="","",'N-DBE'!D19)</f>
        <v/>
      </c>
      <c r="E19" s="238" t="str">
        <f>IF('N-DBE'!E19="","",'N-DBE'!E19)</f>
        <v/>
      </c>
      <c r="F19" s="233" t="str">
        <f>IF('N-DBE'!F19="","",'N-DBE'!F19)</f>
        <v/>
      </c>
      <c r="G19" s="225" t="str">
        <f>IF('N-DBE'!G19="","",'N-DBE'!G19)</f>
        <v/>
      </c>
      <c r="H19" s="248" t="str">
        <f>IF(OR(F19="",G19=""),"",IF(F19="g",VLOOKUP(G19,'Tab 4+5 DüV+Abfuhr_G'!A:N,12,FALSE)*'N-DBE'!J19,IF(F19="A",VLOOKUP(G19,'Tab 2+3 DüV_A'!A:L,10,FALSE)*'N-DBE'!J19,VLOOKUP(G19,'H&amp;G LfL'!B:U,18,FALSE)*'N-DBE'!J19)))</f>
        <v/>
      </c>
      <c r="I19" s="249" t="str">
        <f>IF(OR(F19="",G19=""),"",IF(OR('N-DBE'!K19="",'N-DBE'!M19=0),0,IF('N-DBE'!K19=0,-H19,('N-DBE'!K19*H19/'N-DBE'!J19)-H19)))</f>
        <v/>
      </c>
      <c r="J19" s="341" t="str">
        <f>IF(OR(B19="",G19=""),"",IF(VLOOKUP(B19,Schlagliste!B:J,7,FALSE)="","",VLOOKUP(B19,Schlagliste!B:J,7,FALSE)))</f>
        <v/>
      </c>
      <c r="K19" s="244" t="str">
        <f>IF(J19="","",IF(J19&gt;39,"E",VLOOKUP(J19,'Boden DüV-Bolap'!A:B,2,FALSE)))</f>
        <v/>
      </c>
      <c r="L19" s="250" t="str">
        <f>IF(J19="","",IF(J19&gt;=44,0,VLOOKUP(J19,'Boden DüV-Bolap'!A:C,3,FALSE)))</f>
        <v/>
      </c>
      <c r="M19" s="251" t="str">
        <f>IF(OR(F19="",G19=""),"",IF(OR(F19="A",F19="HG"),0,VLOOKUP(G19,'Tab 4+5 DüV+Abfuhr_G'!A:Q,15,FALSE)))</f>
        <v/>
      </c>
      <c r="N19" s="252" t="str">
        <f t="shared" si="0"/>
        <v/>
      </c>
      <c r="O19" s="611" t="str">
        <f>IF(OR(F19="",G19=""),"",IF(J19="",SUM(H19,I19),IF(OR(K19="D",K19="E"),(H19+M19)*VLOOKUP(K19,'Boden DüV-Bolap'!B:E,4,FALSE),SUM(H19,I19,L19,M19))))</f>
        <v/>
      </c>
      <c r="P19" s="892" t="str">
        <f t="shared" si="1"/>
        <v/>
      </c>
      <c r="Q19" s="245"/>
      <c r="R19" s="615" t="str">
        <f t="shared" si="2"/>
        <v/>
      </c>
      <c r="S19" s="244" t="str">
        <f>IF(OR(B19="",G19=""),"",IF(VLOOKUP(B19,Schlagliste!B:J,5,FALSE)="","",VLOOKUP(B19,Schlagliste!B:J,5,FALSE)))</f>
        <v/>
      </c>
      <c r="T19" s="253" t="str">
        <f>IF(OR(F19="",G19=""),"",IF(F19="g",VLOOKUP(G19,'Tab 4+5 DüV+Abfuhr_G'!A:N,13,FALSE)*'N-DBE'!J19,IF(F19="A",VLOOKUP(G19,'Tab 2+3 DüV_A'!A:L,11,FALSE)*'N-DBE'!J19,VLOOKUP(G19,'H&amp;G LfL'!B:U,19,FALSE)*'N-DBE'!J19)))</f>
        <v/>
      </c>
      <c r="U19" s="249" t="str">
        <f>IF(OR(F19="",G19=""),"",IF(OR('N-DBE'!K19="",'N-DBE'!M19=0),0,IF('N-DBE'!K19=0,-T19,('N-DBE'!K19*T19/'N-DBE'!J19)-T19)))</f>
        <v/>
      </c>
      <c r="V19" s="341" t="str">
        <f>IF(OR(B19="",G19=""),"",IF(VLOOKUP(B19,Schlagliste!B:J,8,FALSE)="","",VLOOKUP(B19,Schlagliste!B:J,8,FALSE)))</f>
        <v/>
      </c>
      <c r="W19" s="244" t="str">
        <f>IF(OR(V19="",S19=""),"",IF(V19&gt;39,0,IF(S19="leicht",VLOOKUP(V19,'Boden DüV-Bolap'!A:Q,7,FALSE),IF(S19="mittel",VLOOKUP(V19,'Boden DüV-Bolap'!A:K,11,FALSE),IF(S19="schwer",VLOOKUP(V19,'Boden DüV-Bolap'!A:R,15,FALSE))))))</f>
        <v/>
      </c>
      <c r="X19" s="254" t="str">
        <f>IF(OR(F19="",G19="",S19="",V19=""),"",IF(V19&gt;=44,-(T19+U19),IF(AND(S19="leicht",V19&lt;14),VLOOKUP(V19,'Boden DüV-Bolap'!A:Q,8,FALSE),IF(AND(S19="leicht",V19&gt;13),VLOOKUP(V19,'Boden DüV-Bolap'!A:Q,9,FALSE)*(T19+U19)-(T19+U19),IF(AND(S19="mittel",V19&lt;20),VLOOKUP(V19,'Boden DüV-Bolap'!A:Q,12,FALSE),IF(AND(S19="mittel",V19&gt;19),VLOOKUP(V19,'Boden DüV-Bolap'!A:Q,13,FALSE)*(T19+U19)-(T19+U19),IF(AND(S19="schwer",V19&lt;28),VLOOKUP(V19,'Boden DüV-Bolap'!A:Q,16,FALSE),IF(AND(S19="schwer",V19&gt;27),VLOOKUP(V19,'Boden DüV-Bolap'!A:Q,17,FALSE)*(T19+U19)-(T19+U19)))))))))</f>
        <v/>
      </c>
      <c r="Y19" s="251" t="str">
        <f>IF(OR(F19="",G19=""),"",IF(OR(F19="A",F19="HG"),0,VLOOKUP(G19,'Tab 4+5 DüV+Abfuhr_G'!A:Q,16,FALSE)))</f>
        <v/>
      </c>
      <c r="Z19" s="255" t="str">
        <f t="shared" si="3"/>
        <v/>
      </c>
      <c r="AA19" s="896" t="str">
        <f t="shared" si="4"/>
        <v/>
      </c>
      <c r="AB19" s="253" t="str">
        <f>IF(OR(F19="",G19=""),"",IF(F19="g",VLOOKUP(G19,'Tab 4+5 DüV+Abfuhr_G'!A:N,14,FALSE)*'N-DBE'!J19,IF(F19="A",VLOOKUP(G19,'Tab 2+3 DüV_A'!A:L,12,FALSE)*'N-DBE'!J19,VLOOKUP(G19,'H&amp;G LfL'!B:U,20,FALSE)*'N-DBE'!J19)))</f>
        <v/>
      </c>
      <c r="AC19" s="249" t="str">
        <f>IF(OR(F19="",G19=""),"",IF(OR('N-DBE'!K19="",'N-DBE'!M19=0),0,IF('N-DBE'!K19=0,-AB19,('N-DBE'!K19*AB19/'N-DBE'!J19)-AB19)))</f>
        <v/>
      </c>
      <c r="AD19" s="341" t="str">
        <f>IF(OR(B19="",G19=""),"",IF(VLOOKUP(B19,Schlagliste!B:J,9,FALSE)="","",VLOOKUP(B19,Schlagliste!B:J,9,FALSE)))</f>
        <v/>
      </c>
      <c r="AE19" s="244" t="str">
        <f>IF(OR(AD19="",S19=""),"",IF(AD19&gt;39,0,IF(S19="leicht",VLOOKUP(AD19,'Boden DüV-Bolap'!A:AA,19,FALSE),IF(S19="mittel",VLOOKUP(AD19,'Boden DüV-Bolap'!A:AA,23,FALSE),IF(S19="schwer",VLOOKUP(AD19,'Boden DüV-Bolap'!A:AA,27,FALSE))))))</f>
        <v/>
      </c>
      <c r="AF19" s="254" t="str">
        <f>IF(OR(F19="",G19="",S19="",AD19=""),"",IF(AD19&gt;=44,-(AB19+AC19),IF(AND(S19="leicht",AD19&lt;11),VLOOKUP(AD19,'Boden DüV-Bolap'!A:AC,20,FALSE),IF(AND(S19="leicht",AD19&gt;10),VLOOKUP(AD19,'Boden DüV-Bolap'!A:AC,21,FALSE)*(AB19+AC19)-(AB19+AC19),IF(AND(S19="mittel",AD19&lt;18),VLOOKUP(AD19,'Boden DüV-Bolap'!A:AC,24,FALSE),IF(AND(S19="mittel",AD19&gt;17),VLOOKUP(AD19,'Boden DüV-Bolap'!A:AC,25,FALSE)*(AB19+AC19)-(AB19+AC19),IF(AND(S19="schwer",AD19&lt;23),VLOOKUP(AD19,'Boden DüV-Bolap'!A:AC,28,FALSE),IF(AND(S19="schwer",AD19&gt;22),VLOOKUP(AD19,'Boden DüV-Bolap'!A:AC,29,FALSE)*(AB19+AC19)-(AB19+AC19)))))))))</f>
        <v/>
      </c>
      <c r="AG19" s="256" t="str">
        <f>IF(OR(F19="",G19=""),"",IF(OR(F19="A",F19="HG"),0,VLOOKUP(G19,'Tab 4+5 DüV+Abfuhr_G'!A:Q,17,FALSE)))</f>
        <v/>
      </c>
      <c r="AH19" s="257" t="str">
        <f t="shared" si="5"/>
        <v/>
      </c>
      <c r="AI19" s="900" t="str">
        <f t="shared" si="6"/>
        <v/>
      </c>
      <c r="AJ19" s="265"/>
    </row>
    <row r="20" spans="1:36" s="145" customFormat="1">
      <c r="A20" s="289" t="str">
        <f>IF('N-DBE'!A20="","",'N-DBE'!A20)</f>
        <v/>
      </c>
      <c r="B20" s="485" t="str">
        <f>IF('N-DBE'!B20="","",'N-DBE'!B20)</f>
        <v/>
      </c>
      <c r="C20" s="232" t="str">
        <f>IF('N-DBE'!C20="","",'N-DBE'!C20)</f>
        <v/>
      </c>
      <c r="D20" s="232" t="str">
        <f>IF('N-DBE'!D20="","",'N-DBE'!D20)</f>
        <v/>
      </c>
      <c r="E20" s="238" t="str">
        <f>IF('N-DBE'!E20="","",'N-DBE'!E20)</f>
        <v/>
      </c>
      <c r="F20" s="233" t="str">
        <f>IF('N-DBE'!F20="","",'N-DBE'!F20)</f>
        <v/>
      </c>
      <c r="G20" s="225" t="str">
        <f>IF('N-DBE'!G20="","",'N-DBE'!G20)</f>
        <v/>
      </c>
      <c r="H20" s="248" t="str">
        <f>IF(OR(F20="",G20=""),"",IF(F20="g",VLOOKUP(G20,'Tab 4+5 DüV+Abfuhr_G'!A:N,12,FALSE)*'N-DBE'!J20,IF(F20="A",VLOOKUP(G20,'Tab 2+3 DüV_A'!A:L,10,FALSE)*'N-DBE'!J20,VLOOKUP(G20,'H&amp;G LfL'!B:U,18,FALSE)*'N-DBE'!J20)))</f>
        <v/>
      </c>
      <c r="I20" s="249" t="str">
        <f>IF(OR(F20="",G20=""),"",IF(OR('N-DBE'!K20="",'N-DBE'!M20=0),0,IF('N-DBE'!K20=0,-H20,('N-DBE'!K20*H20/'N-DBE'!J20)-H20)))</f>
        <v/>
      </c>
      <c r="J20" s="341" t="str">
        <f>IF(OR(B20="",G20=""),"",IF(VLOOKUP(B20,Schlagliste!B:J,7,FALSE)="","",VLOOKUP(B20,Schlagliste!B:J,7,FALSE)))</f>
        <v/>
      </c>
      <c r="K20" s="244" t="str">
        <f>IF(J20="","",IF(J20&gt;39,"E",VLOOKUP(J20,'Boden DüV-Bolap'!A:B,2,FALSE)))</f>
        <v/>
      </c>
      <c r="L20" s="250" t="str">
        <f>IF(J20="","",IF(J20&gt;=44,0,VLOOKUP(J20,'Boden DüV-Bolap'!A:C,3,FALSE)))</f>
        <v/>
      </c>
      <c r="M20" s="251" t="str">
        <f>IF(OR(F20="",G20=""),"",IF(OR(F20="A",F20="HG"),0,VLOOKUP(G20,'Tab 4+5 DüV+Abfuhr_G'!A:Q,15,FALSE)))</f>
        <v/>
      </c>
      <c r="N20" s="252" t="str">
        <f t="shared" si="0"/>
        <v/>
      </c>
      <c r="O20" s="611" t="str">
        <f>IF(OR(F20="",G20=""),"",IF(J20="",SUM(H20,I20),IF(OR(K20="D",K20="E"),(H20+M20)*VLOOKUP(K20,'Boden DüV-Bolap'!B:E,4,FALSE),SUM(H20,I20,L20,M20))))</f>
        <v/>
      </c>
      <c r="P20" s="892" t="str">
        <f t="shared" si="1"/>
        <v/>
      </c>
      <c r="Q20" s="245"/>
      <c r="R20" s="615" t="str">
        <f t="shared" si="2"/>
        <v/>
      </c>
      <c r="S20" s="244" t="str">
        <f>IF(OR(B20="",G20=""),"",IF(VLOOKUP(B20,Schlagliste!B:J,5,FALSE)="","",VLOOKUP(B20,Schlagliste!B:J,5,FALSE)))</f>
        <v/>
      </c>
      <c r="T20" s="253" t="str">
        <f>IF(OR(F20="",G20=""),"",IF(F20="g",VLOOKUP(G20,'Tab 4+5 DüV+Abfuhr_G'!A:N,13,FALSE)*'N-DBE'!J20,IF(F20="A",VLOOKUP(G20,'Tab 2+3 DüV_A'!A:L,11,FALSE)*'N-DBE'!J20,VLOOKUP(G20,'H&amp;G LfL'!B:U,19,FALSE)*'N-DBE'!J20)))</f>
        <v/>
      </c>
      <c r="U20" s="249" t="str">
        <f>IF(OR(F20="",G20=""),"",IF(OR('N-DBE'!K20="",'N-DBE'!M20=0),0,IF('N-DBE'!K20=0,-T20,('N-DBE'!K20*T20/'N-DBE'!J20)-T20)))</f>
        <v/>
      </c>
      <c r="V20" s="341" t="str">
        <f>IF(OR(B20="",G20=""),"",IF(VLOOKUP(B20,Schlagliste!B:J,8,FALSE)="","",VLOOKUP(B20,Schlagliste!B:J,8,FALSE)))</f>
        <v/>
      </c>
      <c r="W20" s="244" t="str">
        <f>IF(OR(V20="",S20=""),"",IF(V20&gt;39,0,IF(S20="leicht",VLOOKUP(V20,'Boden DüV-Bolap'!A:Q,7,FALSE),IF(S20="mittel",VLOOKUP(V20,'Boden DüV-Bolap'!A:K,11,FALSE),IF(S20="schwer",VLOOKUP(V20,'Boden DüV-Bolap'!A:R,15,FALSE))))))</f>
        <v/>
      </c>
      <c r="X20" s="254" t="str">
        <f>IF(OR(F20="",G20="",S20="",V20=""),"",IF(V20&gt;=44,-(T20+U20),IF(AND(S20="leicht",V20&lt;14),VLOOKUP(V20,'Boden DüV-Bolap'!A:Q,8,FALSE),IF(AND(S20="leicht",V20&gt;13),VLOOKUP(V20,'Boden DüV-Bolap'!A:Q,9,FALSE)*(T20+U20)-(T20+U20),IF(AND(S20="mittel",V20&lt;20),VLOOKUP(V20,'Boden DüV-Bolap'!A:Q,12,FALSE),IF(AND(S20="mittel",V20&gt;19),VLOOKUP(V20,'Boden DüV-Bolap'!A:Q,13,FALSE)*(T20+U20)-(T20+U20),IF(AND(S20="schwer",V20&lt;28),VLOOKUP(V20,'Boden DüV-Bolap'!A:Q,16,FALSE),IF(AND(S20="schwer",V20&gt;27),VLOOKUP(V20,'Boden DüV-Bolap'!A:Q,17,FALSE)*(T20+U20)-(T20+U20)))))))))</f>
        <v/>
      </c>
      <c r="Y20" s="251" t="str">
        <f>IF(OR(F20="",G20=""),"",IF(OR(F20="A",F20="HG"),0,VLOOKUP(G20,'Tab 4+5 DüV+Abfuhr_G'!A:Q,16,FALSE)))</f>
        <v/>
      </c>
      <c r="Z20" s="255" t="str">
        <f t="shared" si="3"/>
        <v/>
      </c>
      <c r="AA20" s="896" t="str">
        <f t="shared" si="4"/>
        <v/>
      </c>
      <c r="AB20" s="253" t="str">
        <f>IF(OR(F20="",G20=""),"",IF(F20="g",VLOOKUP(G20,'Tab 4+5 DüV+Abfuhr_G'!A:N,14,FALSE)*'N-DBE'!J20,IF(F20="A",VLOOKUP(G20,'Tab 2+3 DüV_A'!A:L,12,FALSE)*'N-DBE'!J20,VLOOKUP(G20,'H&amp;G LfL'!B:U,20,FALSE)*'N-DBE'!J20)))</f>
        <v/>
      </c>
      <c r="AC20" s="249" t="str">
        <f>IF(OR(F20="",G20=""),"",IF(OR('N-DBE'!K20="",'N-DBE'!M20=0),0,IF('N-DBE'!K20=0,-AB20,('N-DBE'!K20*AB20/'N-DBE'!J20)-AB20)))</f>
        <v/>
      </c>
      <c r="AD20" s="341" t="str">
        <f>IF(OR(B20="",G20=""),"",IF(VLOOKUP(B20,Schlagliste!B:J,9,FALSE)="","",VLOOKUP(B20,Schlagliste!B:J,9,FALSE)))</f>
        <v/>
      </c>
      <c r="AE20" s="244" t="str">
        <f>IF(OR(AD20="",S20=""),"",IF(AD20&gt;39,0,IF(S20="leicht",VLOOKUP(AD20,'Boden DüV-Bolap'!A:AA,19,FALSE),IF(S20="mittel",VLOOKUP(AD20,'Boden DüV-Bolap'!A:AA,23,FALSE),IF(S20="schwer",VLOOKUP(AD20,'Boden DüV-Bolap'!A:AA,27,FALSE))))))</f>
        <v/>
      </c>
      <c r="AF20" s="254" t="str">
        <f>IF(OR(F20="",G20="",S20="",AD20=""),"",IF(AD20&gt;=44,-(AB20+AC20),IF(AND(S20="leicht",AD20&lt;11),VLOOKUP(AD20,'Boden DüV-Bolap'!A:AC,20,FALSE),IF(AND(S20="leicht",AD20&gt;10),VLOOKUP(AD20,'Boden DüV-Bolap'!A:AC,21,FALSE)*(AB20+AC20)-(AB20+AC20),IF(AND(S20="mittel",AD20&lt;18),VLOOKUP(AD20,'Boden DüV-Bolap'!A:AC,24,FALSE),IF(AND(S20="mittel",AD20&gt;17),VLOOKUP(AD20,'Boden DüV-Bolap'!A:AC,25,FALSE)*(AB20+AC20)-(AB20+AC20),IF(AND(S20="schwer",AD20&lt;23),VLOOKUP(AD20,'Boden DüV-Bolap'!A:AC,28,FALSE),IF(AND(S20="schwer",AD20&gt;22),VLOOKUP(AD20,'Boden DüV-Bolap'!A:AC,29,FALSE)*(AB20+AC20)-(AB20+AC20)))))))))</f>
        <v/>
      </c>
      <c r="AG20" s="256" t="str">
        <f>IF(OR(F20="",G20=""),"",IF(OR(F20="A",F20="HG"),0,VLOOKUP(G20,'Tab 4+5 DüV+Abfuhr_G'!A:Q,17,FALSE)))</f>
        <v/>
      </c>
      <c r="AH20" s="257" t="str">
        <f t="shared" si="5"/>
        <v/>
      </c>
      <c r="AI20" s="900" t="str">
        <f t="shared" si="6"/>
        <v/>
      </c>
      <c r="AJ20" s="265"/>
    </row>
    <row r="21" spans="1:36" s="145" customFormat="1">
      <c r="A21" s="289" t="str">
        <f>IF('N-DBE'!A21="","",'N-DBE'!A21)</f>
        <v/>
      </c>
      <c r="B21" s="485" t="str">
        <f>IF('N-DBE'!B21="","",'N-DBE'!B21)</f>
        <v/>
      </c>
      <c r="C21" s="232" t="str">
        <f>IF('N-DBE'!C21="","",'N-DBE'!C21)</f>
        <v/>
      </c>
      <c r="D21" s="232" t="str">
        <f>IF('N-DBE'!D21="","",'N-DBE'!D21)</f>
        <v/>
      </c>
      <c r="E21" s="238" t="str">
        <f>IF('N-DBE'!E21="","",'N-DBE'!E21)</f>
        <v/>
      </c>
      <c r="F21" s="233" t="str">
        <f>IF('N-DBE'!F21="","",'N-DBE'!F21)</f>
        <v/>
      </c>
      <c r="G21" s="225" t="str">
        <f>IF('N-DBE'!G21="","",'N-DBE'!G21)</f>
        <v/>
      </c>
      <c r="H21" s="248" t="str">
        <f>IF(OR(F21="",G21=""),"",IF(F21="g",VLOOKUP(G21,'Tab 4+5 DüV+Abfuhr_G'!A:N,12,FALSE)*'N-DBE'!J21,IF(F21="A",VLOOKUP(G21,'Tab 2+3 DüV_A'!A:L,10,FALSE)*'N-DBE'!J21,VLOOKUP(G21,'H&amp;G LfL'!B:U,18,FALSE)*'N-DBE'!J21)))</f>
        <v/>
      </c>
      <c r="I21" s="249" t="str">
        <f>IF(OR(F21="",G21=""),"",IF(OR('N-DBE'!K21="",'N-DBE'!M21=0),0,IF('N-DBE'!K21=0,-H21,('N-DBE'!K21*H21/'N-DBE'!J21)-H21)))</f>
        <v/>
      </c>
      <c r="J21" s="341" t="str">
        <f>IF(OR(B21="",G21=""),"",IF(VLOOKUP(B21,Schlagliste!B:J,7,FALSE)="","",VLOOKUP(B21,Schlagliste!B:J,7,FALSE)))</f>
        <v/>
      </c>
      <c r="K21" s="244" t="str">
        <f>IF(J21="","",IF(J21&gt;39,"E",VLOOKUP(J21,'Boden DüV-Bolap'!A:B,2,FALSE)))</f>
        <v/>
      </c>
      <c r="L21" s="250" t="str">
        <f>IF(J21="","",IF(J21&gt;=44,0,VLOOKUP(J21,'Boden DüV-Bolap'!A:C,3,FALSE)))</f>
        <v/>
      </c>
      <c r="M21" s="251" t="str">
        <f>IF(OR(F21="",G21=""),"",IF(OR(F21="A",F21="HG"),0,VLOOKUP(G21,'Tab 4+5 DüV+Abfuhr_G'!A:Q,15,FALSE)))</f>
        <v/>
      </c>
      <c r="N21" s="252" t="str">
        <f t="shared" si="0"/>
        <v/>
      </c>
      <c r="O21" s="611" t="str">
        <f>IF(OR(F21="",G21=""),"",IF(J21="",SUM(H21,I21),IF(OR(K21="D",K21="E"),(H21+M21)*VLOOKUP(K21,'Boden DüV-Bolap'!B:E,4,FALSE),SUM(H21,I21,L21,M21))))</f>
        <v/>
      </c>
      <c r="P21" s="892" t="str">
        <f t="shared" si="1"/>
        <v/>
      </c>
      <c r="Q21" s="245"/>
      <c r="R21" s="615" t="str">
        <f t="shared" si="2"/>
        <v/>
      </c>
      <c r="S21" s="244" t="str">
        <f>IF(OR(B21="",G21=""),"",IF(VLOOKUP(B21,Schlagliste!B:J,5,FALSE)="","",VLOOKUP(B21,Schlagliste!B:J,5,FALSE)))</f>
        <v/>
      </c>
      <c r="T21" s="253" t="str">
        <f>IF(OR(F21="",G21=""),"",IF(F21="g",VLOOKUP(G21,'Tab 4+5 DüV+Abfuhr_G'!A:N,13,FALSE)*'N-DBE'!J21,IF(F21="A",VLOOKUP(G21,'Tab 2+3 DüV_A'!A:L,11,FALSE)*'N-DBE'!J21,VLOOKUP(G21,'H&amp;G LfL'!B:U,19,FALSE)*'N-DBE'!J21)))</f>
        <v/>
      </c>
      <c r="U21" s="249" t="str">
        <f>IF(OR(F21="",G21=""),"",IF(OR('N-DBE'!K21="",'N-DBE'!M21=0),0,IF('N-DBE'!K21=0,-T21,('N-DBE'!K21*T21/'N-DBE'!J21)-T21)))</f>
        <v/>
      </c>
      <c r="V21" s="341" t="str">
        <f>IF(OR(B21="",G21=""),"",IF(VLOOKUP(B21,Schlagliste!B:J,8,FALSE)="","",VLOOKUP(B21,Schlagliste!B:J,8,FALSE)))</f>
        <v/>
      </c>
      <c r="W21" s="244" t="str">
        <f>IF(OR(V21="",S21=""),"",IF(V21&gt;39,0,IF(S21="leicht",VLOOKUP(V21,'Boden DüV-Bolap'!A:Q,7,FALSE),IF(S21="mittel",VLOOKUP(V21,'Boden DüV-Bolap'!A:K,11,FALSE),IF(S21="schwer",VLOOKUP(V21,'Boden DüV-Bolap'!A:R,15,FALSE))))))</f>
        <v/>
      </c>
      <c r="X21" s="254" t="str">
        <f>IF(OR(F21="",G21="",S21="",V21=""),"",IF(V21&gt;=44,-(T21+U21),IF(AND(S21="leicht",V21&lt;14),VLOOKUP(V21,'Boden DüV-Bolap'!A:Q,8,FALSE),IF(AND(S21="leicht",V21&gt;13),VLOOKUP(V21,'Boden DüV-Bolap'!A:Q,9,FALSE)*(T21+U21)-(T21+U21),IF(AND(S21="mittel",V21&lt;20),VLOOKUP(V21,'Boden DüV-Bolap'!A:Q,12,FALSE),IF(AND(S21="mittel",V21&gt;19),VLOOKUP(V21,'Boden DüV-Bolap'!A:Q,13,FALSE)*(T21+U21)-(T21+U21),IF(AND(S21="schwer",V21&lt;28),VLOOKUP(V21,'Boden DüV-Bolap'!A:Q,16,FALSE),IF(AND(S21="schwer",V21&gt;27),VLOOKUP(V21,'Boden DüV-Bolap'!A:Q,17,FALSE)*(T21+U21)-(T21+U21)))))))))</f>
        <v/>
      </c>
      <c r="Y21" s="251" t="str">
        <f>IF(OR(F21="",G21=""),"",IF(OR(F21="A",F21="HG"),0,VLOOKUP(G21,'Tab 4+5 DüV+Abfuhr_G'!A:Q,16,FALSE)))</f>
        <v/>
      </c>
      <c r="Z21" s="255" t="str">
        <f t="shared" si="3"/>
        <v/>
      </c>
      <c r="AA21" s="896" t="str">
        <f t="shared" si="4"/>
        <v/>
      </c>
      <c r="AB21" s="253" t="str">
        <f>IF(OR(F21="",G21=""),"",IF(F21="g",VLOOKUP(G21,'Tab 4+5 DüV+Abfuhr_G'!A:N,14,FALSE)*'N-DBE'!J21,IF(F21="A",VLOOKUP(G21,'Tab 2+3 DüV_A'!A:L,12,FALSE)*'N-DBE'!J21,VLOOKUP(G21,'H&amp;G LfL'!B:U,20,FALSE)*'N-DBE'!J21)))</f>
        <v/>
      </c>
      <c r="AC21" s="249" t="str">
        <f>IF(OR(F21="",G21=""),"",IF(OR('N-DBE'!K21="",'N-DBE'!M21=0),0,IF('N-DBE'!K21=0,-AB21,('N-DBE'!K21*AB21/'N-DBE'!J21)-AB21)))</f>
        <v/>
      </c>
      <c r="AD21" s="341" t="str">
        <f>IF(OR(B21="",G21=""),"",IF(VLOOKUP(B21,Schlagliste!B:J,9,FALSE)="","",VLOOKUP(B21,Schlagliste!B:J,9,FALSE)))</f>
        <v/>
      </c>
      <c r="AE21" s="244" t="str">
        <f>IF(OR(AD21="",S21=""),"",IF(AD21&gt;39,0,IF(S21="leicht",VLOOKUP(AD21,'Boden DüV-Bolap'!A:AA,19,FALSE),IF(S21="mittel",VLOOKUP(AD21,'Boden DüV-Bolap'!A:AA,23,FALSE),IF(S21="schwer",VLOOKUP(AD21,'Boden DüV-Bolap'!A:AA,27,FALSE))))))</f>
        <v/>
      </c>
      <c r="AF21" s="254" t="str">
        <f>IF(OR(F21="",G21="",S21="",AD21=""),"",IF(AD21&gt;=44,-(AB21+AC21),IF(AND(S21="leicht",AD21&lt;11),VLOOKUP(AD21,'Boden DüV-Bolap'!A:AC,20,FALSE),IF(AND(S21="leicht",AD21&gt;10),VLOOKUP(AD21,'Boden DüV-Bolap'!A:AC,21,FALSE)*(AB21+AC21)-(AB21+AC21),IF(AND(S21="mittel",AD21&lt;18),VLOOKUP(AD21,'Boden DüV-Bolap'!A:AC,24,FALSE),IF(AND(S21="mittel",AD21&gt;17),VLOOKUP(AD21,'Boden DüV-Bolap'!A:AC,25,FALSE)*(AB21+AC21)-(AB21+AC21),IF(AND(S21="schwer",AD21&lt;23),VLOOKUP(AD21,'Boden DüV-Bolap'!A:AC,28,FALSE),IF(AND(S21="schwer",AD21&gt;22),VLOOKUP(AD21,'Boden DüV-Bolap'!A:AC,29,FALSE)*(AB21+AC21)-(AB21+AC21)))))))))</f>
        <v/>
      </c>
      <c r="AG21" s="256" t="str">
        <f>IF(OR(F21="",G21=""),"",IF(OR(F21="A",F21="HG"),0,VLOOKUP(G21,'Tab 4+5 DüV+Abfuhr_G'!A:Q,17,FALSE)))</f>
        <v/>
      </c>
      <c r="AH21" s="257" t="str">
        <f t="shared" si="5"/>
        <v/>
      </c>
      <c r="AI21" s="900" t="str">
        <f t="shared" si="6"/>
        <v/>
      </c>
      <c r="AJ21" s="265"/>
    </row>
    <row r="22" spans="1:36" s="145" customFormat="1">
      <c r="A22" s="289" t="str">
        <f>IF('N-DBE'!A22="","",'N-DBE'!A22)</f>
        <v/>
      </c>
      <c r="B22" s="485" t="str">
        <f>IF('N-DBE'!B22="","",'N-DBE'!B22)</f>
        <v/>
      </c>
      <c r="C22" s="232" t="str">
        <f>IF('N-DBE'!C22="","",'N-DBE'!C22)</f>
        <v/>
      </c>
      <c r="D22" s="232" t="str">
        <f>IF('N-DBE'!D22="","",'N-DBE'!D22)</f>
        <v/>
      </c>
      <c r="E22" s="238" t="str">
        <f>IF('N-DBE'!E22="","",'N-DBE'!E22)</f>
        <v/>
      </c>
      <c r="F22" s="233" t="str">
        <f>IF('N-DBE'!F22="","",'N-DBE'!F22)</f>
        <v/>
      </c>
      <c r="G22" s="225" t="str">
        <f>IF('N-DBE'!G22="","",'N-DBE'!G22)</f>
        <v/>
      </c>
      <c r="H22" s="248" t="str">
        <f>IF(OR(F22="",G22=""),"",IF(F22="g",VLOOKUP(G22,'Tab 4+5 DüV+Abfuhr_G'!A:N,12,FALSE)*'N-DBE'!J22,IF(F22="A",VLOOKUP(G22,'Tab 2+3 DüV_A'!A:L,10,FALSE)*'N-DBE'!J22,VLOOKUP(G22,'H&amp;G LfL'!B:U,18,FALSE)*'N-DBE'!J22)))</f>
        <v/>
      </c>
      <c r="I22" s="249" t="str">
        <f>IF(OR(F22="",G22=""),"",IF(OR('N-DBE'!K22="",'N-DBE'!M22=0),0,IF('N-DBE'!K22=0,-H22,('N-DBE'!K22*H22/'N-DBE'!J22)-H22)))</f>
        <v/>
      </c>
      <c r="J22" s="341" t="str">
        <f>IF(OR(B22="",G22=""),"",IF(VLOOKUP(B22,Schlagliste!B:J,7,FALSE)="","",VLOOKUP(B22,Schlagliste!B:J,7,FALSE)))</f>
        <v/>
      </c>
      <c r="K22" s="244" t="str">
        <f>IF(J22="","",IF(J22&gt;39,"E",VLOOKUP(J22,'Boden DüV-Bolap'!A:B,2,FALSE)))</f>
        <v/>
      </c>
      <c r="L22" s="250" t="str">
        <f>IF(J22="","",IF(J22&gt;=44,0,VLOOKUP(J22,'Boden DüV-Bolap'!A:C,3,FALSE)))</f>
        <v/>
      </c>
      <c r="M22" s="251" t="str">
        <f>IF(OR(F22="",G22=""),"",IF(OR(F22="A",F22="HG"),0,VLOOKUP(G22,'Tab 4+5 DüV+Abfuhr_G'!A:Q,15,FALSE)))</f>
        <v/>
      </c>
      <c r="N22" s="252" t="str">
        <f t="shared" si="0"/>
        <v/>
      </c>
      <c r="O22" s="611" t="str">
        <f>IF(OR(F22="",G22=""),"",IF(J22="",SUM(H22,I22),IF(OR(K22="D",K22="E"),(H22+M22)*VLOOKUP(K22,'Boden DüV-Bolap'!B:E,4,FALSE),SUM(H22,I22,L22,M22))))</f>
        <v/>
      </c>
      <c r="P22" s="892" t="str">
        <f t="shared" si="1"/>
        <v/>
      </c>
      <c r="Q22" s="245"/>
      <c r="R22" s="615" t="str">
        <f t="shared" si="2"/>
        <v/>
      </c>
      <c r="S22" s="244" t="str">
        <f>IF(OR(B22="",G22=""),"",IF(VLOOKUP(B22,Schlagliste!B:J,5,FALSE)="","",VLOOKUP(B22,Schlagliste!B:J,5,FALSE)))</f>
        <v/>
      </c>
      <c r="T22" s="253" t="str">
        <f>IF(OR(F22="",G22=""),"",IF(F22="g",VLOOKUP(G22,'Tab 4+5 DüV+Abfuhr_G'!A:N,13,FALSE)*'N-DBE'!J22,IF(F22="A",VLOOKUP(G22,'Tab 2+3 DüV_A'!A:L,11,FALSE)*'N-DBE'!J22,VLOOKUP(G22,'H&amp;G LfL'!B:U,19,FALSE)*'N-DBE'!J22)))</f>
        <v/>
      </c>
      <c r="U22" s="249" t="str">
        <f>IF(OR(F22="",G22=""),"",IF(OR('N-DBE'!K22="",'N-DBE'!M22=0),0,IF('N-DBE'!K22=0,-T22,('N-DBE'!K22*T22/'N-DBE'!J22)-T22)))</f>
        <v/>
      </c>
      <c r="V22" s="341" t="str">
        <f>IF(OR(B22="",G22=""),"",IF(VLOOKUP(B22,Schlagliste!B:J,8,FALSE)="","",VLOOKUP(B22,Schlagliste!B:J,8,FALSE)))</f>
        <v/>
      </c>
      <c r="W22" s="244" t="str">
        <f>IF(OR(V22="",S22=""),"",IF(V22&gt;39,0,IF(S22="leicht",VLOOKUP(V22,'Boden DüV-Bolap'!A:Q,7,FALSE),IF(S22="mittel",VLOOKUP(V22,'Boden DüV-Bolap'!A:K,11,FALSE),IF(S22="schwer",VLOOKUP(V22,'Boden DüV-Bolap'!A:R,15,FALSE))))))</f>
        <v/>
      </c>
      <c r="X22" s="254" t="str">
        <f>IF(OR(F22="",G22="",S22="",V22=""),"",IF(V22&gt;=44,-(T22+U22),IF(AND(S22="leicht",V22&lt;14),VLOOKUP(V22,'Boden DüV-Bolap'!A:Q,8,FALSE),IF(AND(S22="leicht",V22&gt;13),VLOOKUP(V22,'Boden DüV-Bolap'!A:Q,9,FALSE)*(T22+U22)-(T22+U22),IF(AND(S22="mittel",V22&lt;20),VLOOKUP(V22,'Boden DüV-Bolap'!A:Q,12,FALSE),IF(AND(S22="mittel",V22&gt;19),VLOOKUP(V22,'Boden DüV-Bolap'!A:Q,13,FALSE)*(T22+U22)-(T22+U22),IF(AND(S22="schwer",V22&lt;28),VLOOKUP(V22,'Boden DüV-Bolap'!A:Q,16,FALSE),IF(AND(S22="schwer",V22&gt;27),VLOOKUP(V22,'Boden DüV-Bolap'!A:Q,17,FALSE)*(T22+U22)-(T22+U22)))))))))</f>
        <v/>
      </c>
      <c r="Y22" s="251" t="str">
        <f>IF(OR(F22="",G22=""),"",IF(OR(F22="A",F22="HG"),0,VLOOKUP(G22,'Tab 4+5 DüV+Abfuhr_G'!A:Q,16,FALSE)))</f>
        <v/>
      </c>
      <c r="Z22" s="255" t="str">
        <f t="shared" si="3"/>
        <v/>
      </c>
      <c r="AA22" s="896" t="str">
        <f t="shared" si="4"/>
        <v/>
      </c>
      <c r="AB22" s="253" t="str">
        <f>IF(OR(F22="",G22=""),"",IF(F22="g",VLOOKUP(G22,'Tab 4+5 DüV+Abfuhr_G'!A:N,14,FALSE)*'N-DBE'!J22,IF(F22="A",VLOOKUP(G22,'Tab 2+3 DüV_A'!A:L,12,FALSE)*'N-DBE'!J22,VLOOKUP(G22,'H&amp;G LfL'!B:U,20,FALSE)*'N-DBE'!J22)))</f>
        <v/>
      </c>
      <c r="AC22" s="249" t="str">
        <f>IF(OR(F22="",G22=""),"",IF(OR('N-DBE'!K22="",'N-DBE'!M22=0),0,IF('N-DBE'!K22=0,-AB22,('N-DBE'!K22*AB22/'N-DBE'!J22)-AB22)))</f>
        <v/>
      </c>
      <c r="AD22" s="341" t="str">
        <f>IF(OR(B22="",G22=""),"",IF(VLOOKUP(B22,Schlagliste!B:J,9,FALSE)="","",VLOOKUP(B22,Schlagliste!B:J,9,FALSE)))</f>
        <v/>
      </c>
      <c r="AE22" s="244" t="str">
        <f>IF(OR(AD22="",S22=""),"",IF(AD22&gt;39,0,IF(S22="leicht",VLOOKUP(AD22,'Boden DüV-Bolap'!A:AA,19,FALSE),IF(S22="mittel",VLOOKUP(AD22,'Boden DüV-Bolap'!A:AA,23,FALSE),IF(S22="schwer",VLOOKUP(AD22,'Boden DüV-Bolap'!A:AA,27,FALSE))))))</f>
        <v/>
      </c>
      <c r="AF22" s="254" t="str">
        <f>IF(OR(F22="",G22="",S22="",AD22=""),"",IF(AD22&gt;=44,-(AB22+AC22),IF(AND(S22="leicht",AD22&lt;11),VLOOKUP(AD22,'Boden DüV-Bolap'!A:AC,20,FALSE),IF(AND(S22="leicht",AD22&gt;10),VLOOKUP(AD22,'Boden DüV-Bolap'!A:AC,21,FALSE)*(AB22+AC22)-(AB22+AC22),IF(AND(S22="mittel",AD22&lt;18),VLOOKUP(AD22,'Boden DüV-Bolap'!A:AC,24,FALSE),IF(AND(S22="mittel",AD22&gt;17),VLOOKUP(AD22,'Boden DüV-Bolap'!A:AC,25,FALSE)*(AB22+AC22)-(AB22+AC22),IF(AND(S22="schwer",AD22&lt;23),VLOOKUP(AD22,'Boden DüV-Bolap'!A:AC,28,FALSE),IF(AND(S22="schwer",AD22&gt;22),VLOOKUP(AD22,'Boden DüV-Bolap'!A:AC,29,FALSE)*(AB22+AC22)-(AB22+AC22)))))))))</f>
        <v/>
      </c>
      <c r="AG22" s="256" t="str">
        <f>IF(OR(F22="",G22=""),"",IF(OR(F22="A",F22="HG"),0,VLOOKUP(G22,'Tab 4+5 DüV+Abfuhr_G'!A:Q,17,FALSE)))</f>
        <v/>
      </c>
      <c r="AH22" s="257" t="str">
        <f t="shared" si="5"/>
        <v/>
      </c>
      <c r="AI22" s="900" t="str">
        <f t="shared" si="6"/>
        <v/>
      </c>
      <c r="AJ22" s="265"/>
    </row>
    <row r="23" spans="1:36" s="145" customFormat="1">
      <c r="A23" s="289" t="str">
        <f>IF('N-DBE'!A23="","",'N-DBE'!A23)</f>
        <v/>
      </c>
      <c r="B23" s="485" t="str">
        <f>IF('N-DBE'!B23="","",'N-DBE'!B23)</f>
        <v/>
      </c>
      <c r="C23" s="232" t="str">
        <f>IF('N-DBE'!C23="","",'N-DBE'!C23)</f>
        <v/>
      </c>
      <c r="D23" s="232" t="str">
        <f>IF('N-DBE'!D23="","",'N-DBE'!D23)</f>
        <v/>
      </c>
      <c r="E23" s="238" t="str">
        <f>IF('N-DBE'!E23="","",'N-DBE'!E23)</f>
        <v/>
      </c>
      <c r="F23" s="233" t="str">
        <f>IF('N-DBE'!F23="","",'N-DBE'!F23)</f>
        <v/>
      </c>
      <c r="G23" s="225" t="str">
        <f>IF('N-DBE'!G23="","",'N-DBE'!G23)</f>
        <v/>
      </c>
      <c r="H23" s="248" t="str">
        <f>IF(OR(F23="",G23=""),"",IF(F23="g",VLOOKUP(G23,'Tab 4+5 DüV+Abfuhr_G'!A:N,12,FALSE)*'N-DBE'!J23,IF(F23="A",VLOOKUP(G23,'Tab 2+3 DüV_A'!A:L,10,FALSE)*'N-DBE'!J23,VLOOKUP(G23,'H&amp;G LfL'!B:U,18,FALSE)*'N-DBE'!J23)))</f>
        <v/>
      </c>
      <c r="I23" s="249" t="str">
        <f>IF(OR(F23="",G23=""),"",IF(OR('N-DBE'!K23="",'N-DBE'!M23=0),0,IF('N-DBE'!K23=0,-H23,('N-DBE'!K23*H23/'N-DBE'!J23)-H23)))</f>
        <v/>
      </c>
      <c r="J23" s="341" t="str">
        <f>IF(OR(B23="",G23=""),"",IF(VLOOKUP(B23,Schlagliste!B:J,7,FALSE)="","",VLOOKUP(B23,Schlagliste!B:J,7,FALSE)))</f>
        <v/>
      </c>
      <c r="K23" s="244" t="str">
        <f>IF(J23="","",IF(J23&gt;39,"E",VLOOKUP(J23,'Boden DüV-Bolap'!A:B,2,FALSE)))</f>
        <v/>
      </c>
      <c r="L23" s="250" t="str">
        <f>IF(J23="","",IF(J23&gt;=44,0,VLOOKUP(J23,'Boden DüV-Bolap'!A:C,3,FALSE)))</f>
        <v/>
      </c>
      <c r="M23" s="251" t="str">
        <f>IF(OR(F23="",G23=""),"",IF(OR(F23="A",F23="HG"),0,VLOOKUP(G23,'Tab 4+5 DüV+Abfuhr_G'!A:Q,15,FALSE)))</f>
        <v/>
      </c>
      <c r="N23" s="252" t="str">
        <f t="shared" si="0"/>
        <v/>
      </c>
      <c r="O23" s="611" t="str">
        <f>IF(OR(F23="",G23=""),"",IF(J23="",SUM(H23,I23),IF(OR(K23="D",K23="E"),(H23+M23)*VLOOKUP(K23,'Boden DüV-Bolap'!B:E,4,FALSE),SUM(H23,I23,L23,M23))))</f>
        <v/>
      </c>
      <c r="P23" s="892" t="str">
        <f t="shared" si="1"/>
        <v/>
      </c>
      <c r="Q23" s="245"/>
      <c r="R23" s="615" t="str">
        <f t="shared" si="2"/>
        <v/>
      </c>
      <c r="S23" s="244" t="str">
        <f>IF(OR(B23="",G23=""),"",IF(VLOOKUP(B23,Schlagliste!B:J,5,FALSE)="","",VLOOKUP(B23,Schlagliste!B:J,5,FALSE)))</f>
        <v/>
      </c>
      <c r="T23" s="253" t="str">
        <f>IF(OR(F23="",G23=""),"",IF(F23="g",VLOOKUP(G23,'Tab 4+5 DüV+Abfuhr_G'!A:N,13,FALSE)*'N-DBE'!J23,IF(F23="A",VLOOKUP(G23,'Tab 2+3 DüV_A'!A:L,11,FALSE)*'N-DBE'!J23,VLOOKUP(G23,'H&amp;G LfL'!B:U,19,FALSE)*'N-DBE'!J23)))</f>
        <v/>
      </c>
      <c r="U23" s="249" t="str">
        <f>IF(OR(F23="",G23=""),"",IF(OR('N-DBE'!K23="",'N-DBE'!M23=0),0,IF('N-DBE'!K23=0,-T23,('N-DBE'!K23*T23/'N-DBE'!J23)-T23)))</f>
        <v/>
      </c>
      <c r="V23" s="341" t="str">
        <f>IF(OR(B23="",G23=""),"",IF(VLOOKUP(B23,Schlagliste!B:J,8,FALSE)="","",VLOOKUP(B23,Schlagliste!B:J,8,FALSE)))</f>
        <v/>
      </c>
      <c r="W23" s="244" t="str">
        <f>IF(OR(V23="",S23=""),"",IF(V23&gt;39,0,IF(S23="leicht",VLOOKUP(V23,'Boden DüV-Bolap'!A:Q,7,FALSE),IF(S23="mittel",VLOOKUP(V23,'Boden DüV-Bolap'!A:K,11,FALSE),IF(S23="schwer",VLOOKUP(V23,'Boden DüV-Bolap'!A:R,15,FALSE))))))</f>
        <v/>
      </c>
      <c r="X23" s="254" t="str">
        <f>IF(OR(F23="",G23="",S23="",V23=""),"",IF(V23&gt;=44,-(T23+U23),IF(AND(S23="leicht",V23&lt;14),VLOOKUP(V23,'Boden DüV-Bolap'!A:Q,8,FALSE),IF(AND(S23="leicht",V23&gt;13),VLOOKUP(V23,'Boden DüV-Bolap'!A:Q,9,FALSE)*(T23+U23)-(T23+U23),IF(AND(S23="mittel",V23&lt;20),VLOOKUP(V23,'Boden DüV-Bolap'!A:Q,12,FALSE),IF(AND(S23="mittel",V23&gt;19),VLOOKUP(V23,'Boden DüV-Bolap'!A:Q,13,FALSE)*(T23+U23)-(T23+U23),IF(AND(S23="schwer",V23&lt;28),VLOOKUP(V23,'Boden DüV-Bolap'!A:Q,16,FALSE),IF(AND(S23="schwer",V23&gt;27),VLOOKUP(V23,'Boden DüV-Bolap'!A:Q,17,FALSE)*(T23+U23)-(T23+U23)))))))))</f>
        <v/>
      </c>
      <c r="Y23" s="251" t="str">
        <f>IF(OR(F23="",G23=""),"",IF(OR(F23="A",F23="HG"),0,VLOOKUP(G23,'Tab 4+5 DüV+Abfuhr_G'!A:Q,16,FALSE)))</f>
        <v/>
      </c>
      <c r="Z23" s="255" t="str">
        <f t="shared" si="3"/>
        <v/>
      </c>
      <c r="AA23" s="896" t="str">
        <f t="shared" si="4"/>
        <v/>
      </c>
      <c r="AB23" s="253" t="str">
        <f>IF(OR(F23="",G23=""),"",IF(F23="g",VLOOKUP(G23,'Tab 4+5 DüV+Abfuhr_G'!A:N,14,FALSE)*'N-DBE'!J23,IF(F23="A",VLOOKUP(G23,'Tab 2+3 DüV_A'!A:L,12,FALSE)*'N-DBE'!J23,VLOOKUP(G23,'H&amp;G LfL'!B:U,20,FALSE)*'N-DBE'!J23)))</f>
        <v/>
      </c>
      <c r="AC23" s="249" t="str">
        <f>IF(OR(F23="",G23=""),"",IF(OR('N-DBE'!K23="",'N-DBE'!M23=0),0,IF('N-DBE'!K23=0,-AB23,('N-DBE'!K23*AB23/'N-DBE'!J23)-AB23)))</f>
        <v/>
      </c>
      <c r="AD23" s="341" t="str">
        <f>IF(OR(B23="",G23=""),"",IF(VLOOKUP(B23,Schlagliste!B:J,9,FALSE)="","",VLOOKUP(B23,Schlagliste!B:J,9,FALSE)))</f>
        <v/>
      </c>
      <c r="AE23" s="244" t="str">
        <f>IF(OR(AD23="",S23=""),"",IF(AD23&gt;39,0,IF(S23="leicht",VLOOKUP(AD23,'Boden DüV-Bolap'!A:AA,19,FALSE),IF(S23="mittel",VLOOKUP(AD23,'Boden DüV-Bolap'!A:AA,23,FALSE),IF(S23="schwer",VLOOKUP(AD23,'Boden DüV-Bolap'!A:AA,27,FALSE))))))</f>
        <v/>
      </c>
      <c r="AF23" s="254" t="str">
        <f>IF(OR(F23="",G23="",S23="",AD23=""),"",IF(AD23&gt;=44,-(AB23+AC23),IF(AND(S23="leicht",AD23&lt;11),VLOOKUP(AD23,'Boden DüV-Bolap'!A:AC,20,FALSE),IF(AND(S23="leicht",AD23&gt;10),VLOOKUP(AD23,'Boden DüV-Bolap'!A:AC,21,FALSE)*(AB23+AC23)-(AB23+AC23),IF(AND(S23="mittel",AD23&lt;18),VLOOKUP(AD23,'Boden DüV-Bolap'!A:AC,24,FALSE),IF(AND(S23="mittel",AD23&gt;17),VLOOKUP(AD23,'Boden DüV-Bolap'!A:AC,25,FALSE)*(AB23+AC23)-(AB23+AC23),IF(AND(S23="schwer",AD23&lt;23),VLOOKUP(AD23,'Boden DüV-Bolap'!A:AC,28,FALSE),IF(AND(S23="schwer",AD23&gt;22),VLOOKUP(AD23,'Boden DüV-Bolap'!A:AC,29,FALSE)*(AB23+AC23)-(AB23+AC23)))))))))</f>
        <v/>
      </c>
      <c r="AG23" s="256" t="str">
        <f>IF(OR(F23="",G23=""),"",IF(OR(F23="A",F23="HG"),0,VLOOKUP(G23,'Tab 4+5 DüV+Abfuhr_G'!A:Q,17,FALSE)))</f>
        <v/>
      </c>
      <c r="AH23" s="257" t="str">
        <f t="shared" si="5"/>
        <v/>
      </c>
      <c r="AI23" s="900" t="str">
        <f t="shared" si="6"/>
        <v/>
      </c>
      <c r="AJ23" s="265"/>
    </row>
    <row r="24" spans="1:36" s="145" customFormat="1">
      <c r="A24" s="289" t="str">
        <f>IF('N-DBE'!A24="","",'N-DBE'!A24)</f>
        <v/>
      </c>
      <c r="B24" s="485" t="str">
        <f>IF('N-DBE'!B24="","",'N-DBE'!B24)</f>
        <v/>
      </c>
      <c r="C24" s="232" t="str">
        <f>IF('N-DBE'!C24="","",'N-DBE'!C24)</f>
        <v/>
      </c>
      <c r="D24" s="232" t="str">
        <f>IF('N-DBE'!D24="","",'N-DBE'!D24)</f>
        <v/>
      </c>
      <c r="E24" s="238" t="str">
        <f>IF('N-DBE'!E24="","",'N-DBE'!E24)</f>
        <v/>
      </c>
      <c r="F24" s="233" t="str">
        <f>IF('N-DBE'!F24="","",'N-DBE'!F24)</f>
        <v/>
      </c>
      <c r="G24" s="225" t="str">
        <f>IF('N-DBE'!G24="","",'N-DBE'!G24)</f>
        <v/>
      </c>
      <c r="H24" s="248" t="str">
        <f>IF(OR(F24="",G24=""),"",IF(F24="g",VLOOKUP(G24,'Tab 4+5 DüV+Abfuhr_G'!A:N,12,FALSE)*'N-DBE'!J24,IF(F24="A",VLOOKUP(G24,'Tab 2+3 DüV_A'!A:L,10,FALSE)*'N-DBE'!J24,VLOOKUP(G24,'H&amp;G LfL'!B:U,18,FALSE)*'N-DBE'!J24)))</f>
        <v/>
      </c>
      <c r="I24" s="249" t="str">
        <f>IF(OR(F24="",G24=""),"",IF(OR('N-DBE'!K24="",'N-DBE'!M24=0),0,IF('N-DBE'!K24=0,-H24,('N-DBE'!K24*H24/'N-DBE'!J24)-H24)))</f>
        <v/>
      </c>
      <c r="J24" s="341" t="str">
        <f>IF(OR(B24="",G24=""),"",IF(VLOOKUP(B24,Schlagliste!B:J,7,FALSE)="","",VLOOKUP(B24,Schlagliste!B:J,7,FALSE)))</f>
        <v/>
      </c>
      <c r="K24" s="244" t="str">
        <f>IF(J24="","",IF(J24&gt;39,"E",VLOOKUP(J24,'Boden DüV-Bolap'!A:B,2,FALSE)))</f>
        <v/>
      </c>
      <c r="L24" s="250" t="str">
        <f>IF(J24="","",IF(J24&gt;=44,0,VLOOKUP(J24,'Boden DüV-Bolap'!A:C,3,FALSE)))</f>
        <v/>
      </c>
      <c r="M24" s="251" t="str">
        <f>IF(OR(F24="",G24=""),"",IF(OR(F24="A",F24="HG"),0,VLOOKUP(G24,'Tab 4+5 DüV+Abfuhr_G'!A:Q,15,FALSE)))</f>
        <v/>
      </c>
      <c r="N24" s="252" t="str">
        <f t="shared" si="0"/>
        <v/>
      </c>
      <c r="O24" s="611" t="str">
        <f>IF(OR(F24="",G24=""),"",IF(J24="",SUM(H24,I24),IF(OR(K24="D",K24="E"),(H24+M24)*VLOOKUP(K24,'Boden DüV-Bolap'!B:E,4,FALSE),SUM(H24,I24,L24,M24))))</f>
        <v/>
      </c>
      <c r="P24" s="892" t="str">
        <f t="shared" si="1"/>
        <v/>
      </c>
      <c r="Q24" s="245"/>
      <c r="R24" s="615" t="str">
        <f t="shared" si="2"/>
        <v/>
      </c>
      <c r="S24" s="244" t="str">
        <f>IF(OR(B24="",G24=""),"",IF(VLOOKUP(B24,Schlagliste!B:J,5,FALSE)="","",VLOOKUP(B24,Schlagliste!B:J,5,FALSE)))</f>
        <v/>
      </c>
      <c r="T24" s="253" t="str">
        <f>IF(OR(F24="",G24=""),"",IF(F24="g",VLOOKUP(G24,'Tab 4+5 DüV+Abfuhr_G'!A:N,13,FALSE)*'N-DBE'!J24,IF(F24="A",VLOOKUP(G24,'Tab 2+3 DüV_A'!A:L,11,FALSE)*'N-DBE'!J24,VLOOKUP(G24,'H&amp;G LfL'!B:U,19,FALSE)*'N-DBE'!J24)))</f>
        <v/>
      </c>
      <c r="U24" s="249" t="str">
        <f>IF(OR(F24="",G24=""),"",IF(OR('N-DBE'!K24="",'N-DBE'!M24=0),0,IF('N-DBE'!K24=0,-T24,('N-DBE'!K24*T24/'N-DBE'!J24)-T24)))</f>
        <v/>
      </c>
      <c r="V24" s="341" t="str">
        <f>IF(OR(B24="",G24=""),"",IF(VLOOKUP(B24,Schlagliste!B:J,8,FALSE)="","",VLOOKUP(B24,Schlagliste!B:J,8,FALSE)))</f>
        <v/>
      </c>
      <c r="W24" s="244" t="str">
        <f>IF(OR(V24="",S24=""),"",IF(V24&gt;39,0,IF(S24="leicht",VLOOKUP(V24,'Boden DüV-Bolap'!A:Q,7,FALSE),IF(S24="mittel",VLOOKUP(V24,'Boden DüV-Bolap'!A:K,11,FALSE),IF(S24="schwer",VLOOKUP(V24,'Boden DüV-Bolap'!A:R,15,FALSE))))))</f>
        <v/>
      </c>
      <c r="X24" s="254" t="str">
        <f>IF(OR(F24="",G24="",S24="",V24=""),"",IF(V24&gt;=44,-(T24+U24),IF(AND(S24="leicht",V24&lt;14),VLOOKUP(V24,'Boden DüV-Bolap'!A:Q,8,FALSE),IF(AND(S24="leicht",V24&gt;13),VLOOKUP(V24,'Boden DüV-Bolap'!A:Q,9,FALSE)*(T24+U24)-(T24+U24),IF(AND(S24="mittel",V24&lt;20),VLOOKUP(V24,'Boden DüV-Bolap'!A:Q,12,FALSE),IF(AND(S24="mittel",V24&gt;19),VLOOKUP(V24,'Boden DüV-Bolap'!A:Q,13,FALSE)*(T24+U24)-(T24+U24),IF(AND(S24="schwer",V24&lt;28),VLOOKUP(V24,'Boden DüV-Bolap'!A:Q,16,FALSE),IF(AND(S24="schwer",V24&gt;27),VLOOKUP(V24,'Boden DüV-Bolap'!A:Q,17,FALSE)*(T24+U24)-(T24+U24)))))))))</f>
        <v/>
      </c>
      <c r="Y24" s="251" t="str">
        <f>IF(OR(F24="",G24=""),"",IF(OR(F24="A",F24="HG"),0,VLOOKUP(G24,'Tab 4+5 DüV+Abfuhr_G'!A:Q,16,FALSE)))</f>
        <v/>
      </c>
      <c r="Z24" s="255" t="str">
        <f t="shared" si="3"/>
        <v/>
      </c>
      <c r="AA24" s="896" t="str">
        <f t="shared" si="4"/>
        <v/>
      </c>
      <c r="AB24" s="253" t="str">
        <f>IF(OR(F24="",G24=""),"",IF(F24="g",VLOOKUP(G24,'Tab 4+5 DüV+Abfuhr_G'!A:N,14,FALSE)*'N-DBE'!J24,IF(F24="A",VLOOKUP(G24,'Tab 2+3 DüV_A'!A:L,12,FALSE)*'N-DBE'!J24,VLOOKUP(G24,'H&amp;G LfL'!B:U,20,FALSE)*'N-DBE'!J24)))</f>
        <v/>
      </c>
      <c r="AC24" s="249" t="str">
        <f>IF(OR(F24="",G24=""),"",IF(OR('N-DBE'!K24="",'N-DBE'!M24=0),0,IF('N-DBE'!K24=0,-AB24,('N-DBE'!K24*AB24/'N-DBE'!J24)-AB24)))</f>
        <v/>
      </c>
      <c r="AD24" s="341" t="str">
        <f>IF(OR(B24="",G24=""),"",IF(VLOOKUP(B24,Schlagliste!B:J,9,FALSE)="","",VLOOKUP(B24,Schlagliste!B:J,9,FALSE)))</f>
        <v/>
      </c>
      <c r="AE24" s="244" t="str">
        <f>IF(OR(AD24="",S24=""),"",IF(AD24&gt;39,0,IF(S24="leicht",VLOOKUP(AD24,'Boden DüV-Bolap'!A:AA,19,FALSE),IF(S24="mittel",VLOOKUP(AD24,'Boden DüV-Bolap'!A:AA,23,FALSE),IF(S24="schwer",VLOOKUP(AD24,'Boden DüV-Bolap'!A:AA,27,FALSE))))))</f>
        <v/>
      </c>
      <c r="AF24" s="254" t="str">
        <f>IF(OR(F24="",G24="",S24="",AD24=""),"",IF(AD24&gt;=44,-(AB24+AC24),IF(AND(S24="leicht",AD24&lt;11),VLOOKUP(AD24,'Boden DüV-Bolap'!A:AC,20,FALSE),IF(AND(S24="leicht",AD24&gt;10),VLOOKUP(AD24,'Boden DüV-Bolap'!A:AC,21,FALSE)*(AB24+AC24)-(AB24+AC24),IF(AND(S24="mittel",AD24&lt;18),VLOOKUP(AD24,'Boden DüV-Bolap'!A:AC,24,FALSE),IF(AND(S24="mittel",AD24&gt;17),VLOOKUP(AD24,'Boden DüV-Bolap'!A:AC,25,FALSE)*(AB24+AC24)-(AB24+AC24),IF(AND(S24="schwer",AD24&lt;23),VLOOKUP(AD24,'Boden DüV-Bolap'!A:AC,28,FALSE),IF(AND(S24="schwer",AD24&gt;22),VLOOKUP(AD24,'Boden DüV-Bolap'!A:AC,29,FALSE)*(AB24+AC24)-(AB24+AC24)))))))))</f>
        <v/>
      </c>
      <c r="AG24" s="256" t="str">
        <f>IF(OR(F24="",G24=""),"",IF(OR(F24="A",F24="HG"),0,VLOOKUP(G24,'Tab 4+5 DüV+Abfuhr_G'!A:Q,17,FALSE)))</f>
        <v/>
      </c>
      <c r="AH24" s="257" t="str">
        <f t="shared" si="5"/>
        <v/>
      </c>
      <c r="AI24" s="900" t="str">
        <f t="shared" si="6"/>
        <v/>
      </c>
      <c r="AJ24" s="265"/>
    </row>
    <row r="25" spans="1:36" s="145" customFormat="1">
      <c r="A25" s="289" t="str">
        <f>IF('N-DBE'!A25="","",'N-DBE'!A25)</f>
        <v/>
      </c>
      <c r="B25" s="485" t="str">
        <f>IF('N-DBE'!B25="","",'N-DBE'!B25)</f>
        <v/>
      </c>
      <c r="C25" s="232" t="str">
        <f>IF('N-DBE'!C25="","",'N-DBE'!C25)</f>
        <v/>
      </c>
      <c r="D25" s="232" t="str">
        <f>IF('N-DBE'!D25="","",'N-DBE'!D25)</f>
        <v/>
      </c>
      <c r="E25" s="238" t="str">
        <f>IF('N-DBE'!E25="","",'N-DBE'!E25)</f>
        <v/>
      </c>
      <c r="F25" s="233" t="str">
        <f>IF('N-DBE'!F25="","",'N-DBE'!F25)</f>
        <v/>
      </c>
      <c r="G25" s="225" t="str">
        <f>IF('N-DBE'!G25="","",'N-DBE'!G25)</f>
        <v/>
      </c>
      <c r="H25" s="248" t="str">
        <f>IF(OR(F25="",G25=""),"",IF(F25="g",VLOOKUP(G25,'Tab 4+5 DüV+Abfuhr_G'!A:N,12,FALSE)*'N-DBE'!J25,IF(F25="A",VLOOKUP(G25,'Tab 2+3 DüV_A'!A:L,10,FALSE)*'N-DBE'!J25,VLOOKUP(G25,'H&amp;G LfL'!B:U,18,FALSE)*'N-DBE'!J25)))</f>
        <v/>
      </c>
      <c r="I25" s="249" t="str">
        <f>IF(OR(F25="",G25=""),"",IF(OR('N-DBE'!K25="",'N-DBE'!M25=0),0,IF('N-DBE'!K25=0,-H25,('N-DBE'!K25*H25/'N-DBE'!J25)-H25)))</f>
        <v/>
      </c>
      <c r="J25" s="341" t="str">
        <f>IF(OR(B25="",G25=""),"",IF(VLOOKUP(B25,Schlagliste!B:J,7,FALSE)="","",VLOOKUP(B25,Schlagliste!B:J,7,FALSE)))</f>
        <v/>
      </c>
      <c r="K25" s="244" t="str">
        <f>IF(J25="","",IF(J25&gt;39,"E",VLOOKUP(J25,'Boden DüV-Bolap'!A:B,2,FALSE)))</f>
        <v/>
      </c>
      <c r="L25" s="250" t="str">
        <f>IF(J25="","",IF(J25&gt;=44,0,VLOOKUP(J25,'Boden DüV-Bolap'!A:C,3,FALSE)))</f>
        <v/>
      </c>
      <c r="M25" s="251" t="str">
        <f>IF(OR(F25="",G25=""),"",IF(OR(F25="A",F25="HG"),0,VLOOKUP(G25,'Tab 4+5 DüV+Abfuhr_G'!A:Q,15,FALSE)))</f>
        <v/>
      </c>
      <c r="N25" s="252" t="str">
        <f t="shared" si="0"/>
        <v/>
      </c>
      <c r="O25" s="611" t="str">
        <f>IF(OR(F25="",G25=""),"",IF(J25="",SUM(H25,I25),IF(OR(K25="D",K25="E"),(H25+M25)*VLOOKUP(K25,'Boden DüV-Bolap'!B:E,4,FALSE),SUM(H25,I25,L25,M25))))</f>
        <v/>
      </c>
      <c r="P25" s="892" t="str">
        <f t="shared" si="1"/>
        <v/>
      </c>
      <c r="Q25" s="245"/>
      <c r="R25" s="615" t="str">
        <f t="shared" si="2"/>
        <v/>
      </c>
      <c r="S25" s="244" t="str">
        <f>IF(OR(B25="",G25=""),"",IF(VLOOKUP(B25,Schlagliste!B:J,5,FALSE)="","",VLOOKUP(B25,Schlagliste!B:J,5,FALSE)))</f>
        <v/>
      </c>
      <c r="T25" s="253" t="str">
        <f>IF(OR(F25="",G25=""),"",IF(F25="g",VLOOKUP(G25,'Tab 4+5 DüV+Abfuhr_G'!A:N,13,FALSE)*'N-DBE'!J25,IF(F25="A",VLOOKUP(G25,'Tab 2+3 DüV_A'!A:L,11,FALSE)*'N-DBE'!J25,VLOOKUP(G25,'H&amp;G LfL'!B:U,19,FALSE)*'N-DBE'!J25)))</f>
        <v/>
      </c>
      <c r="U25" s="249" t="str">
        <f>IF(OR(F25="",G25=""),"",IF(OR('N-DBE'!K25="",'N-DBE'!M25=0),0,IF('N-DBE'!K25=0,-T25,('N-DBE'!K25*T25/'N-DBE'!J25)-T25)))</f>
        <v/>
      </c>
      <c r="V25" s="341" t="str">
        <f>IF(OR(B25="",G25=""),"",IF(VLOOKUP(B25,Schlagliste!B:J,8,FALSE)="","",VLOOKUP(B25,Schlagliste!B:J,8,FALSE)))</f>
        <v/>
      </c>
      <c r="W25" s="244" t="str">
        <f>IF(OR(V25="",S25=""),"",IF(V25&gt;39,0,IF(S25="leicht",VLOOKUP(V25,'Boden DüV-Bolap'!A:Q,7,FALSE),IF(S25="mittel",VLOOKUP(V25,'Boden DüV-Bolap'!A:K,11,FALSE),IF(S25="schwer",VLOOKUP(V25,'Boden DüV-Bolap'!A:R,15,FALSE))))))</f>
        <v/>
      </c>
      <c r="X25" s="254" t="str">
        <f>IF(OR(F25="",G25="",S25="",V25=""),"",IF(V25&gt;=44,-(T25+U25),IF(AND(S25="leicht",V25&lt;14),VLOOKUP(V25,'Boden DüV-Bolap'!A:Q,8,FALSE),IF(AND(S25="leicht",V25&gt;13),VLOOKUP(V25,'Boden DüV-Bolap'!A:Q,9,FALSE)*(T25+U25)-(T25+U25),IF(AND(S25="mittel",V25&lt;20),VLOOKUP(V25,'Boden DüV-Bolap'!A:Q,12,FALSE),IF(AND(S25="mittel",V25&gt;19),VLOOKUP(V25,'Boden DüV-Bolap'!A:Q,13,FALSE)*(T25+U25)-(T25+U25),IF(AND(S25="schwer",V25&lt;28),VLOOKUP(V25,'Boden DüV-Bolap'!A:Q,16,FALSE),IF(AND(S25="schwer",V25&gt;27),VLOOKUP(V25,'Boden DüV-Bolap'!A:Q,17,FALSE)*(T25+U25)-(T25+U25)))))))))</f>
        <v/>
      </c>
      <c r="Y25" s="251" t="str">
        <f>IF(OR(F25="",G25=""),"",IF(OR(F25="A",F25="HG"),0,VLOOKUP(G25,'Tab 4+5 DüV+Abfuhr_G'!A:Q,16,FALSE)))</f>
        <v/>
      </c>
      <c r="Z25" s="255" t="str">
        <f t="shared" si="3"/>
        <v/>
      </c>
      <c r="AA25" s="896" t="str">
        <f t="shared" si="4"/>
        <v/>
      </c>
      <c r="AB25" s="253" t="str">
        <f>IF(OR(F25="",G25=""),"",IF(F25="g",VLOOKUP(G25,'Tab 4+5 DüV+Abfuhr_G'!A:N,14,FALSE)*'N-DBE'!J25,IF(F25="A",VLOOKUP(G25,'Tab 2+3 DüV_A'!A:L,12,FALSE)*'N-DBE'!J25,VLOOKUP(G25,'H&amp;G LfL'!B:U,20,FALSE)*'N-DBE'!J25)))</f>
        <v/>
      </c>
      <c r="AC25" s="249" t="str">
        <f>IF(OR(F25="",G25=""),"",IF(OR('N-DBE'!K25="",'N-DBE'!M25=0),0,IF('N-DBE'!K25=0,-AB25,('N-DBE'!K25*AB25/'N-DBE'!J25)-AB25)))</f>
        <v/>
      </c>
      <c r="AD25" s="341" t="str">
        <f>IF(OR(B25="",G25=""),"",IF(VLOOKUP(B25,Schlagliste!B:J,9,FALSE)="","",VLOOKUP(B25,Schlagliste!B:J,9,FALSE)))</f>
        <v/>
      </c>
      <c r="AE25" s="244" t="str">
        <f>IF(OR(AD25="",S25=""),"",IF(AD25&gt;39,0,IF(S25="leicht",VLOOKUP(AD25,'Boden DüV-Bolap'!A:AA,19,FALSE),IF(S25="mittel",VLOOKUP(AD25,'Boden DüV-Bolap'!A:AA,23,FALSE),IF(S25="schwer",VLOOKUP(AD25,'Boden DüV-Bolap'!A:AA,27,FALSE))))))</f>
        <v/>
      </c>
      <c r="AF25" s="254" t="str">
        <f>IF(OR(F25="",G25="",S25="",AD25=""),"",IF(AD25&gt;=44,-(AB25+AC25),IF(AND(S25="leicht",AD25&lt;11),VLOOKUP(AD25,'Boden DüV-Bolap'!A:AC,20,FALSE),IF(AND(S25="leicht",AD25&gt;10),VLOOKUP(AD25,'Boden DüV-Bolap'!A:AC,21,FALSE)*(AB25+AC25)-(AB25+AC25),IF(AND(S25="mittel",AD25&lt;18),VLOOKUP(AD25,'Boden DüV-Bolap'!A:AC,24,FALSE),IF(AND(S25="mittel",AD25&gt;17),VLOOKUP(AD25,'Boden DüV-Bolap'!A:AC,25,FALSE)*(AB25+AC25)-(AB25+AC25),IF(AND(S25="schwer",AD25&lt;23),VLOOKUP(AD25,'Boden DüV-Bolap'!A:AC,28,FALSE),IF(AND(S25="schwer",AD25&gt;22),VLOOKUP(AD25,'Boden DüV-Bolap'!A:AC,29,FALSE)*(AB25+AC25)-(AB25+AC25)))))))))</f>
        <v/>
      </c>
      <c r="AG25" s="256" t="str">
        <f>IF(OR(F25="",G25=""),"",IF(OR(F25="A",F25="HG"),0,VLOOKUP(G25,'Tab 4+5 DüV+Abfuhr_G'!A:Q,17,FALSE)))</f>
        <v/>
      </c>
      <c r="AH25" s="257" t="str">
        <f t="shared" si="5"/>
        <v/>
      </c>
      <c r="AI25" s="900" t="str">
        <f t="shared" si="6"/>
        <v/>
      </c>
      <c r="AJ25" s="265"/>
    </row>
    <row r="26" spans="1:36" s="145" customFormat="1">
      <c r="A26" s="289" t="str">
        <f>IF('N-DBE'!A26="","",'N-DBE'!A26)</f>
        <v/>
      </c>
      <c r="B26" s="485" t="str">
        <f>IF('N-DBE'!B26="","",'N-DBE'!B26)</f>
        <v/>
      </c>
      <c r="C26" s="232" t="str">
        <f>IF('N-DBE'!C26="","",'N-DBE'!C26)</f>
        <v/>
      </c>
      <c r="D26" s="232" t="str">
        <f>IF('N-DBE'!D26="","",'N-DBE'!D26)</f>
        <v/>
      </c>
      <c r="E26" s="238" t="str">
        <f>IF('N-DBE'!E26="","",'N-DBE'!E26)</f>
        <v/>
      </c>
      <c r="F26" s="233" t="str">
        <f>IF('N-DBE'!F26="","",'N-DBE'!F26)</f>
        <v/>
      </c>
      <c r="G26" s="225" t="str">
        <f>IF('N-DBE'!G26="","",'N-DBE'!G26)</f>
        <v/>
      </c>
      <c r="H26" s="248" t="str">
        <f>IF(OR(F26="",G26=""),"",IF(F26="g",VLOOKUP(G26,'Tab 4+5 DüV+Abfuhr_G'!A:N,12,FALSE)*'N-DBE'!J26,IF(F26="A",VLOOKUP(G26,'Tab 2+3 DüV_A'!A:L,10,FALSE)*'N-DBE'!J26,VLOOKUP(G26,'H&amp;G LfL'!B:U,18,FALSE)*'N-DBE'!J26)))</f>
        <v/>
      </c>
      <c r="I26" s="249" t="str">
        <f>IF(OR(F26="",G26=""),"",IF(OR('N-DBE'!K26="",'N-DBE'!M26=0),0,IF('N-DBE'!K26=0,-H26,('N-DBE'!K26*H26/'N-DBE'!J26)-H26)))</f>
        <v/>
      </c>
      <c r="J26" s="341" t="str">
        <f>IF(OR(B26="",G26=""),"",IF(VLOOKUP(B26,Schlagliste!B:J,7,FALSE)="","",VLOOKUP(B26,Schlagliste!B:J,7,FALSE)))</f>
        <v/>
      </c>
      <c r="K26" s="244" t="str">
        <f>IF(J26="","",IF(J26&gt;39,"E",VLOOKUP(J26,'Boden DüV-Bolap'!A:B,2,FALSE)))</f>
        <v/>
      </c>
      <c r="L26" s="250" t="str">
        <f>IF(J26="","",IF(J26&gt;=44,0,VLOOKUP(J26,'Boden DüV-Bolap'!A:C,3,FALSE)))</f>
        <v/>
      </c>
      <c r="M26" s="251" t="str">
        <f>IF(OR(F26="",G26=""),"",IF(OR(F26="A",F26="HG"),0,VLOOKUP(G26,'Tab 4+5 DüV+Abfuhr_G'!A:Q,15,FALSE)))</f>
        <v/>
      </c>
      <c r="N26" s="252" t="str">
        <f t="shared" si="0"/>
        <v/>
      </c>
      <c r="O26" s="611" t="str">
        <f>IF(OR(F26="",G26=""),"",IF(J26="",SUM(H26,I26),IF(OR(K26="D",K26="E"),(H26+M26)*VLOOKUP(K26,'Boden DüV-Bolap'!B:E,4,FALSE),SUM(H26,I26,L26,M26))))</f>
        <v/>
      </c>
      <c r="P26" s="892" t="str">
        <f t="shared" si="1"/>
        <v/>
      </c>
      <c r="Q26" s="245"/>
      <c r="R26" s="615" t="str">
        <f t="shared" si="2"/>
        <v/>
      </c>
      <c r="S26" s="244" t="str">
        <f>IF(OR(B26="",G26=""),"",IF(VLOOKUP(B26,Schlagliste!B:J,5,FALSE)="","",VLOOKUP(B26,Schlagliste!B:J,5,FALSE)))</f>
        <v/>
      </c>
      <c r="T26" s="253" t="str">
        <f>IF(OR(F26="",G26=""),"",IF(F26="g",VLOOKUP(G26,'Tab 4+5 DüV+Abfuhr_G'!A:N,13,FALSE)*'N-DBE'!J26,IF(F26="A",VLOOKUP(G26,'Tab 2+3 DüV_A'!A:L,11,FALSE)*'N-DBE'!J26,VLOOKUP(G26,'H&amp;G LfL'!B:U,19,FALSE)*'N-DBE'!J26)))</f>
        <v/>
      </c>
      <c r="U26" s="249" t="str">
        <f>IF(OR(F26="",G26=""),"",IF(OR('N-DBE'!K26="",'N-DBE'!M26=0),0,IF('N-DBE'!K26=0,-T26,('N-DBE'!K26*T26/'N-DBE'!J26)-T26)))</f>
        <v/>
      </c>
      <c r="V26" s="341" t="str">
        <f>IF(OR(B26="",G26=""),"",IF(VLOOKUP(B26,Schlagliste!B:J,8,FALSE)="","",VLOOKUP(B26,Schlagliste!B:J,8,FALSE)))</f>
        <v/>
      </c>
      <c r="W26" s="244" t="str">
        <f>IF(OR(V26="",S26=""),"",IF(V26&gt;39,0,IF(S26="leicht",VLOOKUP(V26,'Boden DüV-Bolap'!A:Q,7,FALSE),IF(S26="mittel",VLOOKUP(V26,'Boden DüV-Bolap'!A:K,11,FALSE),IF(S26="schwer",VLOOKUP(V26,'Boden DüV-Bolap'!A:R,15,FALSE))))))</f>
        <v/>
      </c>
      <c r="X26" s="254" t="str">
        <f>IF(OR(F26="",G26="",S26="",V26=""),"",IF(V26&gt;=44,-(T26+U26),IF(AND(S26="leicht",V26&lt;14),VLOOKUP(V26,'Boden DüV-Bolap'!A:Q,8,FALSE),IF(AND(S26="leicht",V26&gt;13),VLOOKUP(V26,'Boden DüV-Bolap'!A:Q,9,FALSE)*(T26+U26)-(T26+U26),IF(AND(S26="mittel",V26&lt;20),VLOOKUP(V26,'Boden DüV-Bolap'!A:Q,12,FALSE),IF(AND(S26="mittel",V26&gt;19),VLOOKUP(V26,'Boden DüV-Bolap'!A:Q,13,FALSE)*(T26+U26)-(T26+U26),IF(AND(S26="schwer",V26&lt;28),VLOOKUP(V26,'Boden DüV-Bolap'!A:Q,16,FALSE),IF(AND(S26="schwer",V26&gt;27),VLOOKUP(V26,'Boden DüV-Bolap'!A:Q,17,FALSE)*(T26+U26)-(T26+U26)))))))))</f>
        <v/>
      </c>
      <c r="Y26" s="251" t="str">
        <f>IF(OR(F26="",G26=""),"",IF(OR(F26="A",F26="HG"),0,VLOOKUP(G26,'Tab 4+5 DüV+Abfuhr_G'!A:Q,16,FALSE)))</f>
        <v/>
      </c>
      <c r="Z26" s="255" t="str">
        <f t="shared" si="3"/>
        <v/>
      </c>
      <c r="AA26" s="896" t="str">
        <f t="shared" si="4"/>
        <v/>
      </c>
      <c r="AB26" s="253" t="str">
        <f>IF(OR(F26="",G26=""),"",IF(F26="g",VLOOKUP(G26,'Tab 4+5 DüV+Abfuhr_G'!A:N,14,FALSE)*'N-DBE'!J26,IF(F26="A",VLOOKUP(G26,'Tab 2+3 DüV_A'!A:L,12,FALSE)*'N-DBE'!J26,VLOOKUP(G26,'H&amp;G LfL'!B:U,20,FALSE)*'N-DBE'!J26)))</f>
        <v/>
      </c>
      <c r="AC26" s="249" t="str">
        <f>IF(OR(F26="",G26=""),"",IF(OR('N-DBE'!K26="",'N-DBE'!M26=0),0,IF('N-DBE'!K26=0,-AB26,('N-DBE'!K26*AB26/'N-DBE'!J26)-AB26)))</f>
        <v/>
      </c>
      <c r="AD26" s="341" t="str">
        <f>IF(OR(B26="",G26=""),"",IF(VLOOKUP(B26,Schlagliste!B:J,9,FALSE)="","",VLOOKUP(B26,Schlagliste!B:J,9,FALSE)))</f>
        <v/>
      </c>
      <c r="AE26" s="244" t="str">
        <f>IF(OR(AD26="",S26=""),"",IF(AD26&gt;39,0,IF(S26="leicht",VLOOKUP(AD26,'Boden DüV-Bolap'!A:AA,19,FALSE),IF(S26="mittel",VLOOKUP(AD26,'Boden DüV-Bolap'!A:AA,23,FALSE),IF(S26="schwer",VLOOKUP(AD26,'Boden DüV-Bolap'!A:AA,27,FALSE))))))</f>
        <v/>
      </c>
      <c r="AF26" s="254" t="str">
        <f>IF(OR(F26="",G26="",S26="",AD26=""),"",IF(AD26&gt;=44,-(AB26+AC26),IF(AND(S26="leicht",AD26&lt;11),VLOOKUP(AD26,'Boden DüV-Bolap'!A:AC,20,FALSE),IF(AND(S26="leicht",AD26&gt;10),VLOOKUP(AD26,'Boden DüV-Bolap'!A:AC,21,FALSE)*(AB26+AC26)-(AB26+AC26),IF(AND(S26="mittel",AD26&lt;18),VLOOKUP(AD26,'Boden DüV-Bolap'!A:AC,24,FALSE),IF(AND(S26="mittel",AD26&gt;17),VLOOKUP(AD26,'Boden DüV-Bolap'!A:AC,25,FALSE)*(AB26+AC26)-(AB26+AC26),IF(AND(S26="schwer",AD26&lt;23),VLOOKUP(AD26,'Boden DüV-Bolap'!A:AC,28,FALSE),IF(AND(S26="schwer",AD26&gt;22),VLOOKUP(AD26,'Boden DüV-Bolap'!A:AC,29,FALSE)*(AB26+AC26)-(AB26+AC26)))))))))</f>
        <v/>
      </c>
      <c r="AG26" s="256" t="str">
        <f>IF(OR(F26="",G26=""),"",IF(OR(F26="A",F26="HG"),0,VLOOKUP(G26,'Tab 4+5 DüV+Abfuhr_G'!A:Q,17,FALSE)))</f>
        <v/>
      </c>
      <c r="AH26" s="257" t="str">
        <f t="shared" si="5"/>
        <v/>
      </c>
      <c r="AI26" s="900" t="str">
        <f t="shared" si="6"/>
        <v/>
      </c>
      <c r="AJ26" s="265"/>
    </row>
    <row r="27" spans="1:36" s="145" customFormat="1">
      <c r="A27" s="289" t="str">
        <f>IF('N-DBE'!A27="","",'N-DBE'!A27)</f>
        <v/>
      </c>
      <c r="B27" s="485" t="str">
        <f>IF('N-DBE'!B27="","",'N-DBE'!B27)</f>
        <v/>
      </c>
      <c r="C27" s="232" t="str">
        <f>IF('N-DBE'!C27="","",'N-DBE'!C27)</f>
        <v/>
      </c>
      <c r="D27" s="232" t="str">
        <f>IF('N-DBE'!D27="","",'N-DBE'!D27)</f>
        <v/>
      </c>
      <c r="E27" s="238" t="str">
        <f>IF('N-DBE'!E27="","",'N-DBE'!E27)</f>
        <v/>
      </c>
      <c r="F27" s="233" t="str">
        <f>IF('N-DBE'!F27="","",'N-DBE'!F27)</f>
        <v/>
      </c>
      <c r="G27" s="225" t="str">
        <f>IF('N-DBE'!G27="","",'N-DBE'!G27)</f>
        <v/>
      </c>
      <c r="H27" s="248" t="str">
        <f>IF(OR(F27="",G27=""),"",IF(F27="g",VLOOKUP(G27,'Tab 4+5 DüV+Abfuhr_G'!A:N,12,FALSE)*'N-DBE'!J27,IF(F27="A",VLOOKUP(G27,'Tab 2+3 DüV_A'!A:L,10,FALSE)*'N-DBE'!J27,VLOOKUP(G27,'H&amp;G LfL'!B:U,18,FALSE)*'N-DBE'!J27)))</f>
        <v/>
      </c>
      <c r="I27" s="249" t="str">
        <f>IF(OR(F27="",G27=""),"",IF(OR('N-DBE'!K27="",'N-DBE'!M27=0),0,IF('N-DBE'!K27=0,-H27,('N-DBE'!K27*H27/'N-DBE'!J27)-H27)))</f>
        <v/>
      </c>
      <c r="J27" s="341" t="str">
        <f>IF(OR(B27="",G27=""),"",IF(VLOOKUP(B27,Schlagliste!B:J,7,FALSE)="","",VLOOKUP(B27,Schlagliste!B:J,7,FALSE)))</f>
        <v/>
      </c>
      <c r="K27" s="244" t="str">
        <f>IF(J27="","",IF(J27&gt;39,"E",VLOOKUP(J27,'Boden DüV-Bolap'!A:B,2,FALSE)))</f>
        <v/>
      </c>
      <c r="L27" s="250" t="str">
        <f>IF(J27="","",IF(J27&gt;=44,0,VLOOKUP(J27,'Boden DüV-Bolap'!A:C,3,FALSE)))</f>
        <v/>
      </c>
      <c r="M27" s="251" t="str">
        <f>IF(OR(F27="",G27=""),"",IF(OR(F27="A",F27="HG"),0,VLOOKUP(G27,'Tab 4+5 DüV+Abfuhr_G'!A:Q,15,FALSE)))</f>
        <v/>
      </c>
      <c r="N27" s="252" t="str">
        <f t="shared" si="0"/>
        <v/>
      </c>
      <c r="O27" s="611" t="str">
        <f>IF(OR(F27="",G27=""),"",IF(J27="",SUM(H27,I27),IF(OR(K27="D",K27="E"),(H27+M27)*VLOOKUP(K27,'Boden DüV-Bolap'!B:E,4,FALSE),SUM(H27,I27,L27,M27))))</f>
        <v/>
      </c>
      <c r="P27" s="892" t="str">
        <f t="shared" si="1"/>
        <v/>
      </c>
      <c r="Q27" s="245"/>
      <c r="R27" s="615" t="str">
        <f t="shared" si="2"/>
        <v/>
      </c>
      <c r="S27" s="244" t="str">
        <f>IF(OR(B27="",G27=""),"",IF(VLOOKUP(B27,Schlagliste!B:J,5,FALSE)="","",VLOOKUP(B27,Schlagliste!B:J,5,FALSE)))</f>
        <v/>
      </c>
      <c r="T27" s="253" t="str">
        <f>IF(OR(F27="",G27=""),"",IF(F27="g",VLOOKUP(G27,'Tab 4+5 DüV+Abfuhr_G'!A:N,13,FALSE)*'N-DBE'!J27,IF(F27="A",VLOOKUP(G27,'Tab 2+3 DüV_A'!A:L,11,FALSE)*'N-DBE'!J27,VLOOKUP(G27,'H&amp;G LfL'!B:U,19,FALSE)*'N-DBE'!J27)))</f>
        <v/>
      </c>
      <c r="U27" s="249" t="str">
        <f>IF(OR(F27="",G27=""),"",IF(OR('N-DBE'!K27="",'N-DBE'!M27=0),0,IF('N-DBE'!K27=0,-T27,('N-DBE'!K27*T27/'N-DBE'!J27)-T27)))</f>
        <v/>
      </c>
      <c r="V27" s="341" t="str">
        <f>IF(OR(B27="",G27=""),"",IF(VLOOKUP(B27,Schlagliste!B:J,8,FALSE)="","",VLOOKUP(B27,Schlagliste!B:J,8,FALSE)))</f>
        <v/>
      </c>
      <c r="W27" s="244" t="str">
        <f>IF(OR(V27="",S27=""),"",IF(V27&gt;39,0,IF(S27="leicht",VLOOKUP(V27,'Boden DüV-Bolap'!A:Q,7,FALSE),IF(S27="mittel",VLOOKUP(V27,'Boden DüV-Bolap'!A:K,11,FALSE),IF(S27="schwer",VLOOKUP(V27,'Boden DüV-Bolap'!A:R,15,FALSE))))))</f>
        <v/>
      </c>
      <c r="X27" s="254" t="str">
        <f>IF(OR(F27="",G27="",S27="",V27=""),"",IF(V27&gt;=44,-(T27+U27),IF(AND(S27="leicht",V27&lt;14),VLOOKUP(V27,'Boden DüV-Bolap'!A:Q,8,FALSE),IF(AND(S27="leicht",V27&gt;13),VLOOKUP(V27,'Boden DüV-Bolap'!A:Q,9,FALSE)*(T27+U27)-(T27+U27),IF(AND(S27="mittel",V27&lt;20),VLOOKUP(V27,'Boden DüV-Bolap'!A:Q,12,FALSE),IF(AND(S27="mittel",V27&gt;19),VLOOKUP(V27,'Boden DüV-Bolap'!A:Q,13,FALSE)*(T27+U27)-(T27+U27),IF(AND(S27="schwer",V27&lt;28),VLOOKUP(V27,'Boden DüV-Bolap'!A:Q,16,FALSE),IF(AND(S27="schwer",V27&gt;27),VLOOKUP(V27,'Boden DüV-Bolap'!A:Q,17,FALSE)*(T27+U27)-(T27+U27)))))))))</f>
        <v/>
      </c>
      <c r="Y27" s="251" t="str">
        <f>IF(OR(F27="",G27=""),"",IF(OR(F27="A",F27="HG"),0,VLOOKUP(G27,'Tab 4+5 DüV+Abfuhr_G'!A:Q,16,FALSE)))</f>
        <v/>
      </c>
      <c r="Z27" s="255" t="str">
        <f t="shared" si="3"/>
        <v/>
      </c>
      <c r="AA27" s="896" t="str">
        <f t="shared" si="4"/>
        <v/>
      </c>
      <c r="AB27" s="253" t="str">
        <f>IF(OR(F27="",G27=""),"",IF(F27="g",VLOOKUP(G27,'Tab 4+5 DüV+Abfuhr_G'!A:N,14,FALSE)*'N-DBE'!J27,IF(F27="A",VLOOKUP(G27,'Tab 2+3 DüV_A'!A:L,12,FALSE)*'N-DBE'!J27,VLOOKUP(G27,'H&amp;G LfL'!B:U,20,FALSE)*'N-DBE'!J27)))</f>
        <v/>
      </c>
      <c r="AC27" s="249" t="str">
        <f>IF(OR(F27="",G27=""),"",IF(OR('N-DBE'!K27="",'N-DBE'!M27=0),0,IF('N-DBE'!K27=0,-AB27,('N-DBE'!K27*AB27/'N-DBE'!J27)-AB27)))</f>
        <v/>
      </c>
      <c r="AD27" s="341" t="str">
        <f>IF(OR(B27="",G27=""),"",IF(VLOOKUP(B27,Schlagliste!B:J,9,FALSE)="","",VLOOKUP(B27,Schlagliste!B:J,9,FALSE)))</f>
        <v/>
      </c>
      <c r="AE27" s="244" t="str">
        <f>IF(OR(AD27="",S27=""),"",IF(AD27&gt;39,0,IF(S27="leicht",VLOOKUP(AD27,'Boden DüV-Bolap'!A:AA,19,FALSE),IF(S27="mittel",VLOOKUP(AD27,'Boden DüV-Bolap'!A:AA,23,FALSE),IF(S27="schwer",VLOOKUP(AD27,'Boden DüV-Bolap'!A:AA,27,FALSE))))))</f>
        <v/>
      </c>
      <c r="AF27" s="254" t="str">
        <f>IF(OR(F27="",G27="",S27="",AD27=""),"",IF(AD27&gt;=44,-(AB27+AC27),IF(AND(S27="leicht",AD27&lt;11),VLOOKUP(AD27,'Boden DüV-Bolap'!A:AC,20,FALSE),IF(AND(S27="leicht",AD27&gt;10),VLOOKUP(AD27,'Boden DüV-Bolap'!A:AC,21,FALSE)*(AB27+AC27)-(AB27+AC27),IF(AND(S27="mittel",AD27&lt;18),VLOOKUP(AD27,'Boden DüV-Bolap'!A:AC,24,FALSE),IF(AND(S27="mittel",AD27&gt;17),VLOOKUP(AD27,'Boden DüV-Bolap'!A:AC,25,FALSE)*(AB27+AC27)-(AB27+AC27),IF(AND(S27="schwer",AD27&lt;23),VLOOKUP(AD27,'Boden DüV-Bolap'!A:AC,28,FALSE),IF(AND(S27="schwer",AD27&gt;22),VLOOKUP(AD27,'Boden DüV-Bolap'!A:AC,29,FALSE)*(AB27+AC27)-(AB27+AC27)))))))))</f>
        <v/>
      </c>
      <c r="AG27" s="256" t="str">
        <f>IF(OR(F27="",G27=""),"",IF(OR(F27="A",F27="HG"),0,VLOOKUP(G27,'Tab 4+5 DüV+Abfuhr_G'!A:Q,17,FALSE)))</f>
        <v/>
      </c>
      <c r="AH27" s="257" t="str">
        <f t="shared" si="5"/>
        <v/>
      </c>
      <c r="AI27" s="900" t="str">
        <f t="shared" si="6"/>
        <v/>
      </c>
      <c r="AJ27" s="265"/>
    </row>
    <row r="28" spans="1:36" s="145" customFormat="1">
      <c r="A28" s="289" t="str">
        <f>IF('N-DBE'!A28="","",'N-DBE'!A28)</f>
        <v/>
      </c>
      <c r="B28" s="485" t="str">
        <f>IF('N-DBE'!B28="","",'N-DBE'!B28)</f>
        <v/>
      </c>
      <c r="C28" s="232" t="str">
        <f>IF('N-DBE'!C28="","",'N-DBE'!C28)</f>
        <v/>
      </c>
      <c r="D28" s="232" t="str">
        <f>IF('N-DBE'!D28="","",'N-DBE'!D28)</f>
        <v/>
      </c>
      <c r="E28" s="238" t="str">
        <f>IF('N-DBE'!E28="","",'N-DBE'!E28)</f>
        <v/>
      </c>
      <c r="F28" s="233" t="str">
        <f>IF('N-DBE'!F28="","",'N-DBE'!F28)</f>
        <v/>
      </c>
      <c r="G28" s="225" t="str">
        <f>IF('N-DBE'!G28="","",'N-DBE'!G28)</f>
        <v/>
      </c>
      <c r="H28" s="248" t="str">
        <f>IF(OR(F28="",G28=""),"",IF(F28="g",VLOOKUP(G28,'Tab 4+5 DüV+Abfuhr_G'!A:N,12,FALSE)*'N-DBE'!J28,IF(F28="A",VLOOKUP(G28,'Tab 2+3 DüV_A'!A:L,10,FALSE)*'N-DBE'!J28,VLOOKUP(G28,'H&amp;G LfL'!B:U,18,FALSE)*'N-DBE'!J28)))</f>
        <v/>
      </c>
      <c r="I28" s="249" t="str">
        <f>IF(OR(F28="",G28=""),"",IF(OR('N-DBE'!K28="",'N-DBE'!M28=0),0,IF('N-DBE'!K28=0,-H28,('N-DBE'!K28*H28/'N-DBE'!J28)-H28)))</f>
        <v/>
      </c>
      <c r="J28" s="341" t="str">
        <f>IF(OR(B28="",G28=""),"",IF(VLOOKUP(B28,Schlagliste!B:J,7,FALSE)="","",VLOOKUP(B28,Schlagliste!B:J,7,FALSE)))</f>
        <v/>
      </c>
      <c r="K28" s="244" t="str">
        <f>IF(J28="","",IF(J28&gt;39,"E",VLOOKUP(J28,'Boden DüV-Bolap'!A:B,2,FALSE)))</f>
        <v/>
      </c>
      <c r="L28" s="250" t="str">
        <f>IF(J28="","",IF(J28&gt;=44,0,VLOOKUP(J28,'Boden DüV-Bolap'!A:C,3,FALSE)))</f>
        <v/>
      </c>
      <c r="M28" s="251" t="str">
        <f>IF(OR(F28="",G28=""),"",IF(OR(F28="A",F28="HG"),0,VLOOKUP(G28,'Tab 4+5 DüV+Abfuhr_G'!A:Q,15,FALSE)))</f>
        <v/>
      </c>
      <c r="N28" s="252" t="str">
        <f t="shared" si="0"/>
        <v/>
      </c>
      <c r="O28" s="611" t="str">
        <f>IF(OR(F28="",G28=""),"",IF(J28="",SUM(H28,I28),IF(OR(K28="D",K28="E"),(H28+M28)*VLOOKUP(K28,'Boden DüV-Bolap'!B:E,4,FALSE),SUM(H28,I28,L28,M28))))</f>
        <v/>
      </c>
      <c r="P28" s="892" t="str">
        <f t="shared" si="1"/>
        <v/>
      </c>
      <c r="Q28" s="245"/>
      <c r="R28" s="615" t="str">
        <f t="shared" si="2"/>
        <v/>
      </c>
      <c r="S28" s="244" t="str">
        <f>IF(OR(B28="",G28=""),"",IF(VLOOKUP(B28,Schlagliste!B:J,5,FALSE)="","",VLOOKUP(B28,Schlagliste!B:J,5,FALSE)))</f>
        <v/>
      </c>
      <c r="T28" s="253" t="str">
        <f>IF(OR(F28="",G28=""),"",IF(F28="g",VLOOKUP(G28,'Tab 4+5 DüV+Abfuhr_G'!A:N,13,FALSE)*'N-DBE'!J28,IF(F28="A",VLOOKUP(G28,'Tab 2+3 DüV_A'!A:L,11,FALSE)*'N-DBE'!J28,VLOOKUP(G28,'H&amp;G LfL'!B:U,19,FALSE)*'N-DBE'!J28)))</f>
        <v/>
      </c>
      <c r="U28" s="249" t="str">
        <f>IF(OR(F28="",G28=""),"",IF(OR('N-DBE'!K28="",'N-DBE'!M28=0),0,IF('N-DBE'!K28=0,-T28,('N-DBE'!K28*T28/'N-DBE'!J28)-T28)))</f>
        <v/>
      </c>
      <c r="V28" s="341" t="str">
        <f>IF(OR(B28="",G28=""),"",IF(VLOOKUP(B28,Schlagliste!B:J,8,FALSE)="","",VLOOKUP(B28,Schlagliste!B:J,8,FALSE)))</f>
        <v/>
      </c>
      <c r="W28" s="244" t="str">
        <f>IF(OR(V28="",S28=""),"",IF(V28&gt;39,0,IF(S28="leicht",VLOOKUP(V28,'Boden DüV-Bolap'!A:Q,7,FALSE),IF(S28="mittel",VLOOKUP(V28,'Boden DüV-Bolap'!A:K,11,FALSE),IF(S28="schwer",VLOOKUP(V28,'Boden DüV-Bolap'!A:R,15,FALSE))))))</f>
        <v/>
      </c>
      <c r="X28" s="254" t="str">
        <f>IF(OR(F28="",G28="",S28="",V28=""),"",IF(V28&gt;=44,-(T28+U28),IF(AND(S28="leicht",V28&lt;14),VLOOKUP(V28,'Boden DüV-Bolap'!A:Q,8,FALSE),IF(AND(S28="leicht",V28&gt;13),VLOOKUP(V28,'Boden DüV-Bolap'!A:Q,9,FALSE)*(T28+U28)-(T28+U28),IF(AND(S28="mittel",V28&lt;20),VLOOKUP(V28,'Boden DüV-Bolap'!A:Q,12,FALSE),IF(AND(S28="mittel",V28&gt;19),VLOOKUP(V28,'Boden DüV-Bolap'!A:Q,13,FALSE)*(T28+U28)-(T28+U28),IF(AND(S28="schwer",V28&lt;28),VLOOKUP(V28,'Boden DüV-Bolap'!A:Q,16,FALSE),IF(AND(S28="schwer",V28&gt;27),VLOOKUP(V28,'Boden DüV-Bolap'!A:Q,17,FALSE)*(T28+U28)-(T28+U28)))))))))</f>
        <v/>
      </c>
      <c r="Y28" s="251" t="str">
        <f>IF(OR(F28="",G28=""),"",IF(OR(F28="A",F28="HG"),0,VLOOKUP(G28,'Tab 4+5 DüV+Abfuhr_G'!A:Q,16,FALSE)))</f>
        <v/>
      </c>
      <c r="Z28" s="255" t="str">
        <f t="shared" si="3"/>
        <v/>
      </c>
      <c r="AA28" s="896" t="str">
        <f t="shared" si="4"/>
        <v/>
      </c>
      <c r="AB28" s="253" t="str">
        <f>IF(OR(F28="",G28=""),"",IF(F28="g",VLOOKUP(G28,'Tab 4+5 DüV+Abfuhr_G'!A:N,14,FALSE)*'N-DBE'!J28,IF(F28="A",VLOOKUP(G28,'Tab 2+3 DüV_A'!A:L,12,FALSE)*'N-DBE'!J28,VLOOKUP(G28,'H&amp;G LfL'!B:U,20,FALSE)*'N-DBE'!J28)))</f>
        <v/>
      </c>
      <c r="AC28" s="249" t="str">
        <f>IF(OR(F28="",G28=""),"",IF(OR('N-DBE'!K28="",'N-DBE'!M28=0),0,IF('N-DBE'!K28=0,-AB28,('N-DBE'!K28*AB28/'N-DBE'!J28)-AB28)))</f>
        <v/>
      </c>
      <c r="AD28" s="341" t="str">
        <f>IF(OR(B28="",G28=""),"",IF(VLOOKUP(B28,Schlagliste!B:J,9,FALSE)="","",VLOOKUP(B28,Schlagliste!B:J,9,FALSE)))</f>
        <v/>
      </c>
      <c r="AE28" s="244" t="str">
        <f>IF(OR(AD28="",S28=""),"",IF(AD28&gt;39,0,IF(S28="leicht",VLOOKUP(AD28,'Boden DüV-Bolap'!A:AA,19,FALSE),IF(S28="mittel",VLOOKUP(AD28,'Boden DüV-Bolap'!A:AA,23,FALSE),IF(S28="schwer",VLOOKUP(AD28,'Boden DüV-Bolap'!A:AA,27,FALSE))))))</f>
        <v/>
      </c>
      <c r="AF28" s="254" t="str">
        <f>IF(OR(F28="",G28="",S28="",AD28=""),"",IF(AD28&gt;=44,-(AB28+AC28),IF(AND(S28="leicht",AD28&lt;11),VLOOKUP(AD28,'Boden DüV-Bolap'!A:AC,20,FALSE),IF(AND(S28="leicht",AD28&gt;10),VLOOKUP(AD28,'Boden DüV-Bolap'!A:AC,21,FALSE)*(AB28+AC28)-(AB28+AC28),IF(AND(S28="mittel",AD28&lt;18),VLOOKUP(AD28,'Boden DüV-Bolap'!A:AC,24,FALSE),IF(AND(S28="mittel",AD28&gt;17),VLOOKUP(AD28,'Boden DüV-Bolap'!A:AC,25,FALSE)*(AB28+AC28)-(AB28+AC28),IF(AND(S28="schwer",AD28&lt;23),VLOOKUP(AD28,'Boden DüV-Bolap'!A:AC,28,FALSE),IF(AND(S28="schwer",AD28&gt;22),VLOOKUP(AD28,'Boden DüV-Bolap'!A:AC,29,FALSE)*(AB28+AC28)-(AB28+AC28)))))))))</f>
        <v/>
      </c>
      <c r="AG28" s="256" t="str">
        <f>IF(OR(F28="",G28=""),"",IF(OR(F28="A",F28="HG"),0,VLOOKUP(G28,'Tab 4+5 DüV+Abfuhr_G'!A:Q,17,FALSE)))</f>
        <v/>
      </c>
      <c r="AH28" s="257" t="str">
        <f t="shared" si="5"/>
        <v/>
      </c>
      <c r="AI28" s="900" t="str">
        <f t="shared" si="6"/>
        <v/>
      </c>
      <c r="AJ28" s="265"/>
    </row>
    <row r="29" spans="1:36" s="145" customFormat="1">
      <c r="A29" s="289" t="str">
        <f>IF('N-DBE'!A29="","",'N-DBE'!A29)</f>
        <v/>
      </c>
      <c r="B29" s="485" t="str">
        <f>IF('N-DBE'!B29="","",'N-DBE'!B29)</f>
        <v/>
      </c>
      <c r="C29" s="232" t="str">
        <f>IF('N-DBE'!C29="","",'N-DBE'!C29)</f>
        <v/>
      </c>
      <c r="D29" s="232" t="str">
        <f>IF('N-DBE'!D29="","",'N-DBE'!D29)</f>
        <v/>
      </c>
      <c r="E29" s="238" t="str">
        <f>IF('N-DBE'!E29="","",'N-DBE'!E29)</f>
        <v/>
      </c>
      <c r="F29" s="233" t="str">
        <f>IF('N-DBE'!F29="","",'N-DBE'!F29)</f>
        <v/>
      </c>
      <c r="G29" s="225" t="str">
        <f>IF('N-DBE'!G29="","",'N-DBE'!G29)</f>
        <v/>
      </c>
      <c r="H29" s="248" t="str">
        <f>IF(OR(F29="",G29=""),"",IF(F29="g",VLOOKUP(G29,'Tab 4+5 DüV+Abfuhr_G'!A:N,12,FALSE)*'N-DBE'!J29,IF(F29="A",VLOOKUP(G29,'Tab 2+3 DüV_A'!A:L,10,FALSE)*'N-DBE'!J29,VLOOKUP(G29,'H&amp;G LfL'!B:U,18,FALSE)*'N-DBE'!J29)))</f>
        <v/>
      </c>
      <c r="I29" s="249" t="str">
        <f>IF(OR(F29="",G29=""),"",IF(OR('N-DBE'!K29="",'N-DBE'!M29=0),0,IF('N-DBE'!K29=0,-H29,('N-DBE'!K29*H29/'N-DBE'!J29)-H29)))</f>
        <v/>
      </c>
      <c r="J29" s="341" t="str">
        <f>IF(OR(B29="",G29=""),"",IF(VLOOKUP(B29,Schlagliste!B:J,7,FALSE)="","",VLOOKUP(B29,Schlagliste!B:J,7,FALSE)))</f>
        <v/>
      </c>
      <c r="K29" s="244" t="str">
        <f>IF(J29="","",IF(J29&gt;39,"E",VLOOKUP(J29,'Boden DüV-Bolap'!A:B,2,FALSE)))</f>
        <v/>
      </c>
      <c r="L29" s="250" t="str">
        <f>IF(J29="","",IF(J29&gt;=44,0,VLOOKUP(J29,'Boden DüV-Bolap'!A:C,3,FALSE)))</f>
        <v/>
      </c>
      <c r="M29" s="251" t="str">
        <f>IF(OR(F29="",G29=""),"",IF(OR(F29="A",F29="HG"),0,VLOOKUP(G29,'Tab 4+5 DüV+Abfuhr_G'!A:Q,15,FALSE)))</f>
        <v/>
      </c>
      <c r="N29" s="252" t="str">
        <f t="shared" si="0"/>
        <v/>
      </c>
      <c r="O29" s="611" t="str">
        <f>IF(OR(F29="",G29=""),"",IF(J29="",SUM(H29,I29),IF(OR(K29="D",K29="E"),(H29+M29)*VLOOKUP(K29,'Boden DüV-Bolap'!B:E,4,FALSE),SUM(H29,I29,L29,M29))))</f>
        <v/>
      </c>
      <c r="P29" s="892" t="str">
        <f t="shared" si="1"/>
        <v/>
      </c>
      <c r="Q29" s="245"/>
      <c r="R29" s="615" t="str">
        <f t="shared" si="2"/>
        <v/>
      </c>
      <c r="S29" s="244" t="str">
        <f>IF(OR(B29="",G29=""),"",IF(VLOOKUP(B29,Schlagliste!B:J,5,FALSE)="","",VLOOKUP(B29,Schlagliste!B:J,5,FALSE)))</f>
        <v/>
      </c>
      <c r="T29" s="253" t="str">
        <f>IF(OR(F29="",G29=""),"",IF(F29="g",VLOOKUP(G29,'Tab 4+5 DüV+Abfuhr_G'!A:N,13,FALSE)*'N-DBE'!J29,IF(F29="A",VLOOKUP(G29,'Tab 2+3 DüV_A'!A:L,11,FALSE)*'N-DBE'!J29,VLOOKUP(G29,'H&amp;G LfL'!B:U,19,FALSE)*'N-DBE'!J29)))</f>
        <v/>
      </c>
      <c r="U29" s="249" t="str">
        <f>IF(OR(F29="",G29=""),"",IF(OR('N-DBE'!K29="",'N-DBE'!M29=0),0,IF('N-DBE'!K29=0,-T29,('N-DBE'!K29*T29/'N-DBE'!J29)-T29)))</f>
        <v/>
      </c>
      <c r="V29" s="341" t="str">
        <f>IF(OR(B29="",G29=""),"",IF(VLOOKUP(B29,Schlagliste!B:J,8,FALSE)="","",VLOOKUP(B29,Schlagliste!B:J,8,FALSE)))</f>
        <v/>
      </c>
      <c r="W29" s="244" t="str">
        <f>IF(OR(V29="",S29=""),"",IF(V29&gt;39,0,IF(S29="leicht",VLOOKUP(V29,'Boden DüV-Bolap'!A:Q,7,FALSE),IF(S29="mittel",VLOOKUP(V29,'Boden DüV-Bolap'!A:K,11,FALSE),IF(S29="schwer",VLOOKUP(V29,'Boden DüV-Bolap'!A:R,15,FALSE))))))</f>
        <v/>
      </c>
      <c r="X29" s="254" t="str">
        <f>IF(OR(F29="",G29="",S29="",V29=""),"",IF(V29&gt;=44,-(T29+U29),IF(AND(S29="leicht",V29&lt;14),VLOOKUP(V29,'Boden DüV-Bolap'!A:Q,8,FALSE),IF(AND(S29="leicht",V29&gt;13),VLOOKUP(V29,'Boden DüV-Bolap'!A:Q,9,FALSE)*(T29+U29)-(T29+U29),IF(AND(S29="mittel",V29&lt;20),VLOOKUP(V29,'Boden DüV-Bolap'!A:Q,12,FALSE),IF(AND(S29="mittel",V29&gt;19),VLOOKUP(V29,'Boden DüV-Bolap'!A:Q,13,FALSE)*(T29+U29)-(T29+U29),IF(AND(S29="schwer",V29&lt;28),VLOOKUP(V29,'Boden DüV-Bolap'!A:Q,16,FALSE),IF(AND(S29="schwer",V29&gt;27),VLOOKUP(V29,'Boden DüV-Bolap'!A:Q,17,FALSE)*(T29+U29)-(T29+U29)))))))))</f>
        <v/>
      </c>
      <c r="Y29" s="251" t="str">
        <f>IF(OR(F29="",G29=""),"",IF(OR(F29="A",F29="HG"),0,VLOOKUP(G29,'Tab 4+5 DüV+Abfuhr_G'!A:Q,16,FALSE)))</f>
        <v/>
      </c>
      <c r="Z29" s="255" t="str">
        <f t="shared" si="3"/>
        <v/>
      </c>
      <c r="AA29" s="896" t="str">
        <f t="shared" si="4"/>
        <v/>
      </c>
      <c r="AB29" s="253" t="str">
        <f>IF(OR(F29="",G29=""),"",IF(F29="g",VLOOKUP(G29,'Tab 4+5 DüV+Abfuhr_G'!A:N,14,FALSE)*'N-DBE'!J29,IF(F29="A",VLOOKUP(G29,'Tab 2+3 DüV_A'!A:L,12,FALSE)*'N-DBE'!J29,VLOOKUP(G29,'H&amp;G LfL'!B:U,20,FALSE)*'N-DBE'!J29)))</f>
        <v/>
      </c>
      <c r="AC29" s="249" t="str">
        <f>IF(OR(F29="",G29=""),"",IF(OR('N-DBE'!K29="",'N-DBE'!M29=0),0,IF('N-DBE'!K29=0,-AB29,('N-DBE'!K29*AB29/'N-DBE'!J29)-AB29)))</f>
        <v/>
      </c>
      <c r="AD29" s="341" t="str">
        <f>IF(OR(B29="",G29=""),"",IF(VLOOKUP(B29,Schlagliste!B:J,9,FALSE)="","",VLOOKUP(B29,Schlagliste!B:J,9,FALSE)))</f>
        <v/>
      </c>
      <c r="AE29" s="244" t="str">
        <f>IF(OR(AD29="",S29=""),"",IF(AD29&gt;39,0,IF(S29="leicht",VLOOKUP(AD29,'Boden DüV-Bolap'!A:AA,19,FALSE),IF(S29="mittel",VLOOKUP(AD29,'Boden DüV-Bolap'!A:AA,23,FALSE),IF(S29="schwer",VLOOKUP(AD29,'Boden DüV-Bolap'!A:AA,27,FALSE))))))</f>
        <v/>
      </c>
      <c r="AF29" s="254" t="str">
        <f>IF(OR(F29="",G29="",S29="",AD29=""),"",IF(AD29&gt;=44,-(AB29+AC29),IF(AND(S29="leicht",AD29&lt;11),VLOOKUP(AD29,'Boden DüV-Bolap'!A:AC,20,FALSE),IF(AND(S29="leicht",AD29&gt;10),VLOOKUP(AD29,'Boden DüV-Bolap'!A:AC,21,FALSE)*(AB29+AC29)-(AB29+AC29),IF(AND(S29="mittel",AD29&lt;18),VLOOKUP(AD29,'Boden DüV-Bolap'!A:AC,24,FALSE),IF(AND(S29="mittel",AD29&gt;17),VLOOKUP(AD29,'Boden DüV-Bolap'!A:AC,25,FALSE)*(AB29+AC29)-(AB29+AC29),IF(AND(S29="schwer",AD29&lt;23),VLOOKUP(AD29,'Boden DüV-Bolap'!A:AC,28,FALSE),IF(AND(S29="schwer",AD29&gt;22),VLOOKUP(AD29,'Boden DüV-Bolap'!A:AC,29,FALSE)*(AB29+AC29)-(AB29+AC29)))))))))</f>
        <v/>
      </c>
      <c r="AG29" s="256" t="str">
        <f>IF(OR(F29="",G29=""),"",IF(OR(F29="A",F29="HG"),0,VLOOKUP(G29,'Tab 4+5 DüV+Abfuhr_G'!A:Q,17,FALSE)))</f>
        <v/>
      </c>
      <c r="AH29" s="257" t="str">
        <f t="shared" si="5"/>
        <v/>
      </c>
      <c r="AI29" s="900" t="str">
        <f t="shared" si="6"/>
        <v/>
      </c>
      <c r="AJ29" s="265"/>
    </row>
    <row r="30" spans="1:36" s="145" customFormat="1">
      <c r="A30" s="289" t="str">
        <f>IF('N-DBE'!A30="","",'N-DBE'!A30)</f>
        <v/>
      </c>
      <c r="B30" s="485" t="str">
        <f>IF('N-DBE'!B30="","",'N-DBE'!B30)</f>
        <v/>
      </c>
      <c r="C30" s="232" t="str">
        <f>IF('N-DBE'!C30="","",'N-DBE'!C30)</f>
        <v/>
      </c>
      <c r="D30" s="232" t="str">
        <f>IF('N-DBE'!D30="","",'N-DBE'!D30)</f>
        <v/>
      </c>
      <c r="E30" s="238" t="str">
        <f>IF('N-DBE'!E30="","",'N-DBE'!E30)</f>
        <v/>
      </c>
      <c r="F30" s="233" t="str">
        <f>IF('N-DBE'!F30="","",'N-DBE'!F30)</f>
        <v/>
      </c>
      <c r="G30" s="225" t="str">
        <f>IF('N-DBE'!G30="","",'N-DBE'!G30)</f>
        <v/>
      </c>
      <c r="H30" s="248" t="str">
        <f>IF(OR(F30="",G30=""),"",IF(F30="g",VLOOKUP(G30,'Tab 4+5 DüV+Abfuhr_G'!A:N,12,FALSE)*'N-DBE'!J30,IF(F30="A",VLOOKUP(G30,'Tab 2+3 DüV_A'!A:L,10,FALSE)*'N-DBE'!J30,VLOOKUP(G30,'H&amp;G LfL'!B:U,18,FALSE)*'N-DBE'!J30)))</f>
        <v/>
      </c>
      <c r="I30" s="249" t="str">
        <f>IF(OR(F30="",G30=""),"",IF(OR('N-DBE'!K30="",'N-DBE'!M30=0),0,IF('N-DBE'!K30=0,-H30,('N-DBE'!K30*H30/'N-DBE'!J30)-H30)))</f>
        <v/>
      </c>
      <c r="J30" s="341" t="str">
        <f>IF(OR(B30="",G30=""),"",IF(VLOOKUP(B30,Schlagliste!B:J,7,FALSE)="","",VLOOKUP(B30,Schlagliste!B:J,7,FALSE)))</f>
        <v/>
      </c>
      <c r="K30" s="244" t="str">
        <f>IF(J30="","",IF(J30&gt;39,"E",VLOOKUP(J30,'Boden DüV-Bolap'!A:B,2,FALSE)))</f>
        <v/>
      </c>
      <c r="L30" s="250" t="str">
        <f>IF(J30="","",IF(J30&gt;=44,0,VLOOKUP(J30,'Boden DüV-Bolap'!A:C,3,FALSE)))</f>
        <v/>
      </c>
      <c r="M30" s="251" t="str">
        <f>IF(OR(F30="",G30=""),"",IF(OR(F30="A",F30="HG"),0,VLOOKUP(G30,'Tab 4+5 DüV+Abfuhr_G'!A:Q,15,FALSE)))</f>
        <v/>
      </c>
      <c r="N30" s="252" t="str">
        <f t="shared" si="0"/>
        <v/>
      </c>
      <c r="O30" s="611" t="str">
        <f>IF(OR(F30="",G30=""),"",IF(J30="",SUM(H30,I30),IF(OR(K30="D",K30="E"),(H30+M30)*VLOOKUP(K30,'Boden DüV-Bolap'!B:E,4,FALSE),SUM(H30,I30,L30,M30))))</f>
        <v/>
      </c>
      <c r="P30" s="892" t="str">
        <f t="shared" si="1"/>
        <v/>
      </c>
      <c r="Q30" s="245"/>
      <c r="R30" s="615" t="str">
        <f t="shared" si="2"/>
        <v/>
      </c>
      <c r="S30" s="244" t="str">
        <f>IF(OR(B30="",G30=""),"",IF(VLOOKUP(B30,Schlagliste!B:J,5,FALSE)="","",VLOOKUP(B30,Schlagliste!B:J,5,FALSE)))</f>
        <v/>
      </c>
      <c r="T30" s="253" t="str">
        <f>IF(OR(F30="",G30=""),"",IF(F30="g",VLOOKUP(G30,'Tab 4+5 DüV+Abfuhr_G'!A:N,13,FALSE)*'N-DBE'!J30,IF(F30="A",VLOOKUP(G30,'Tab 2+3 DüV_A'!A:L,11,FALSE)*'N-DBE'!J30,VLOOKUP(G30,'H&amp;G LfL'!B:U,19,FALSE)*'N-DBE'!J30)))</f>
        <v/>
      </c>
      <c r="U30" s="249" t="str">
        <f>IF(OR(F30="",G30=""),"",IF(OR('N-DBE'!K30="",'N-DBE'!M30=0),0,IF('N-DBE'!K30=0,-T30,('N-DBE'!K30*T30/'N-DBE'!J30)-T30)))</f>
        <v/>
      </c>
      <c r="V30" s="341" t="str">
        <f>IF(OR(B30="",G30=""),"",IF(VLOOKUP(B30,Schlagliste!B:J,8,FALSE)="","",VLOOKUP(B30,Schlagliste!B:J,8,FALSE)))</f>
        <v/>
      </c>
      <c r="W30" s="244" t="str">
        <f>IF(OR(V30="",S30=""),"",IF(V30&gt;39,0,IF(S30="leicht",VLOOKUP(V30,'Boden DüV-Bolap'!A:Q,7,FALSE),IF(S30="mittel",VLOOKUP(V30,'Boden DüV-Bolap'!A:K,11,FALSE),IF(S30="schwer",VLOOKUP(V30,'Boden DüV-Bolap'!A:R,15,FALSE))))))</f>
        <v/>
      </c>
      <c r="X30" s="254" t="str">
        <f>IF(OR(F30="",G30="",S30="",V30=""),"",IF(V30&gt;=44,-(T30+U30),IF(AND(S30="leicht",V30&lt;14),VLOOKUP(V30,'Boden DüV-Bolap'!A:Q,8,FALSE),IF(AND(S30="leicht",V30&gt;13),VLOOKUP(V30,'Boden DüV-Bolap'!A:Q,9,FALSE)*(T30+U30)-(T30+U30),IF(AND(S30="mittel",V30&lt;20),VLOOKUP(V30,'Boden DüV-Bolap'!A:Q,12,FALSE),IF(AND(S30="mittel",V30&gt;19),VLOOKUP(V30,'Boden DüV-Bolap'!A:Q,13,FALSE)*(T30+U30)-(T30+U30),IF(AND(S30="schwer",V30&lt;28),VLOOKUP(V30,'Boden DüV-Bolap'!A:Q,16,FALSE),IF(AND(S30="schwer",V30&gt;27),VLOOKUP(V30,'Boden DüV-Bolap'!A:Q,17,FALSE)*(T30+U30)-(T30+U30)))))))))</f>
        <v/>
      </c>
      <c r="Y30" s="251" t="str">
        <f>IF(OR(F30="",G30=""),"",IF(OR(F30="A",F30="HG"),0,VLOOKUP(G30,'Tab 4+5 DüV+Abfuhr_G'!A:Q,16,FALSE)))</f>
        <v/>
      </c>
      <c r="Z30" s="255" t="str">
        <f t="shared" si="3"/>
        <v/>
      </c>
      <c r="AA30" s="896" t="str">
        <f t="shared" si="4"/>
        <v/>
      </c>
      <c r="AB30" s="253" t="str">
        <f>IF(OR(F30="",G30=""),"",IF(F30="g",VLOOKUP(G30,'Tab 4+5 DüV+Abfuhr_G'!A:N,14,FALSE)*'N-DBE'!J30,IF(F30="A",VLOOKUP(G30,'Tab 2+3 DüV_A'!A:L,12,FALSE)*'N-DBE'!J30,VLOOKUP(G30,'H&amp;G LfL'!B:U,20,FALSE)*'N-DBE'!J30)))</f>
        <v/>
      </c>
      <c r="AC30" s="249" t="str">
        <f>IF(OR(F30="",G30=""),"",IF(OR('N-DBE'!K30="",'N-DBE'!M30=0),0,IF('N-DBE'!K30=0,-AB30,('N-DBE'!K30*AB30/'N-DBE'!J30)-AB30)))</f>
        <v/>
      </c>
      <c r="AD30" s="341" t="str">
        <f>IF(OR(B30="",G30=""),"",IF(VLOOKUP(B30,Schlagliste!B:J,9,FALSE)="","",VLOOKUP(B30,Schlagliste!B:J,9,FALSE)))</f>
        <v/>
      </c>
      <c r="AE30" s="244" t="str">
        <f>IF(OR(AD30="",S30=""),"",IF(AD30&gt;39,0,IF(S30="leicht",VLOOKUP(AD30,'Boden DüV-Bolap'!A:AA,19,FALSE),IF(S30="mittel",VLOOKUP(AD30,'Boden DüV-Bolap'!A:AA,23,FALSE),IF(S30="schwer",VLOOKUP(AD30,'Boden DüV-Bolap'!A:AA,27,FALSE))))))</f>
        <v/>
      </c>
      <c r="AF30" s="254" t="str">
        <f>IF(OR(F30="",G30="",S30="",AD30=""),"",IF(AD30&gt;=44,-(AB30+AC30),IF(AND(S30="leicht",AD30&lt;11),VLOOKUP(AD30,'Boden DüV-Bolap'!A:AC,20,FALSE),IF(AND(S30="leicht",AD30&gt;10),VLOOKUP(AD30,'Boden DüV-Bolap'!A:AC,21,FALSE)*(AB30+AC30)-(AB30+AC30),IF(AND(S30="mittel",AD30&lt;18),VLOOKUP(AD30,'Boden DüV-Bolap'!A:AC,24,FALSE),IF(AND(S30="mittel",AD30&gt;17),VLOOKUP(AD30,'Boden DüV-Bolap'!A:AC,25,FALSE)*(AB30+AC30)-(AB30+AC30),IF(AND(S30="schwer",AD30&lt;23),VLOOKUP(AD30,'Boden DüV-Bolap'!A:AC,28,FALSE),IF(AND(S30="schwer",AD30&gt;22),VLOOKUP(AD30,'Boden DüV-Bolap'!A:AC,29,FALSE)*(AB30+AC30)-(AB30+AC30)))))))))</f>
        <v/>
      </c>
      <c r="AG30" s="256" t="str">
        <f>IF(OR(F30="",G30=""),"",IF(OR(F30="A",F30="HG"),0,VLOOKUP(G30,'Tab 4+5 DüV+Abfuhr_G'!A:Q,17,FALSE)))</f>
        <v/>
      </c>
      <c r="AH30" s="257" t="str">
        <f t="shared" si="5"/>
        <v/>
      </c>
      <c r="AI30" s="900" t="str">
        <f t="shared" si="6"/>
        <v/>
      </c>
      <c r="AJ30" s="265"/>
    </row>
    <row r="31" spans="1:36" s="145" customFormat="1">
      <c r="A31" s="289" t="str">
        <f>IF('N-DBE'!A31="","",'N-DBE'!A31)</f>
        <v/>
      </c>
      <c r="B31" s="485" t="str">
        <f>IF('N-DBE'!B31="","",'N-DBE'!B31)</f>
        <v/>
      </c>
      <c r="C31" s="232" t="str">
        <f>IF('N-DBE'!C31="","",'N-DBE'!C31)</f>
        <v/>
      </c>
      <c r="D31" s="232" t="str">
        <f>IF('N-DBE'!D31="","",'N-DBE'!D31)</f>
        <v/>
      </c>
      <c r="E31" s="238" t="str">
        <f>IF('N-DBE'!E31="","",'N-DBE'!E31)</f>
        <v/>
      </c>
      <c r="F31" s="233" t="str">
        <f>IF('N-DBE'!F31="","",'N-DBE'!F31)</f>
        <v/>
      </c>
      <c r="G31" s="225" t="str">
        <f>IF('N-DBE'!G31="","",'N-DBE'!G31)</f>
        <v/>
      </c>
      <c r="H31" s="248" t="str">
        <f>IF(OR(F31="",G31=""),"",IF(F31="g",VLOOKUP(G31,'Tab 4+5 DüV+Abfuhr_G'!A:N,12,FALSE)*'N-DBE'!J31,IF(F31="A",VLOOKUP(G31,'Tab 2+3 DüV_A'!A:L,10,FALSE)*'N-DBE'!J31,VLOOKUP(G31,'H&amp;G LfL'!B:U,18,FALSE)*'N-DBE'!J31)))</f>
        <v/>
      </c>
      <c r="I31" s="249" t="str">
        <f>IF(OR(F31="",G31=""),"",IF(OR('N-DBE'!K31="",'N-DBE'!M31=0),0,IF('N-DBE'!K31=0,-H31,('N-DBE'!K31*H31/'N-DBE'!J31)-H31)))</f>
        <v/>
      </c>
      <c r="J31" s="341" t="str">
        <f>IF(OR(B31="",G31=""),"",IF(VLOOKUP(B31,Schlagliste!B:J,7,FALSE)="","",VLOOKUP(B31,Schlagliste!B:J,7,FALSE)))</f>
        <v/>
      </c>
      <c r="K31" s="244" t="str">
        <f>IF(J31="","",IF(J31&gt;39,"E",VLOOKUP(J31,'Boden DüV-Bolap'!A:B,2,FALSE)))</f>
        <v/>
      </c>
      <c r="L31" s="250" t="str">
        <f>IF(J31="","",IF(J31&gt;=44,0,VLOOKUP(J31,'Boden DüV-Bolap'!A:C,3,FALSE)))</f>
        <v/>
      </c>
      <c r="M31" s="251" t="str">
        <f>IF(OR(F31="",G31=""),"",IF(OR(F31="A",F31="HG"),0,VLOOKUP(G31,'Tab 4+5 DüV+Abfuhr_G'!A:Q,15,FALSE)))</f>
        <v/>
      </c>
      <c r="N31" s="252" t="str">
        <f t="shared" si="0"/>
        <v/>
      </c>
      <c r="O31" s="611" t="str">
        <f>IF(OR(F31="",G31=""),"",IF(J31="",SUM(H31,I31),IF(OR(K31="D",K31="E"),(H31+M31)*VLOOKUP(K31,'Boden DüV-Bolap'!B:E,4,FALSE),SUM(H31,I31,L31,M31))))</f>
        <v/>
      </c>
      <c r="P31" s="892" t="str">
        <f t="shared" si="1"/>
        <v/>
      </c>
      <c r="Q31" s="245"/>
      <c r="R31" s="615" t="str">
        <f t="shared" si="2"/>
        <v/>
      </c>
      <c r="S31" s="244" t="str">
        <f>IF(OR(B31="",G31=""),"",IF(VLOOKUP(B31,Schlagliste!B:J,5,FALSE)="","",VLOOKUP(B31,Schlagliste!B:J,5,FALSE)))</f>
        <v/>
      </c>
      <c r="T31" s="253" t="str">
        <f>IF(OR(F31="",G31=""),"",IF(F31="g",VLOOKUP(G31,'Tab 4+5 DüV+Abfuhr_G'!A:N,13,FALSE)*'N-DBE'!J31,IF(F31="A",VLOOKUP(G31,'Tab 2+3 DüV_A'!A:L,11,FALSE)*'N-DBE'!J31,VLOOKUP(G31,'H&amp;G LfL'!B:U,19,FALSE)*'N-DBE'!J31)))</f>
        <v/>
      </c>
      <c r="U31" s="249" t="str">
        <f>IF(OR(F31="",G31=""),"",IF(OR('N-DBE'!K31="",'N-DBE'!M31=0),0,IF('N-DBE'!K31=0,-T31,('N-DBE'!K31*T31/'N-DBE'!J31)-T31)))</f>
        <v/>
      </c>
      <c r="V31" s="341" t="str">
        <f>IF(OR(B31="",G31=""),"",IF(VLOOKUP(B31,Schlagliste!B:J,8,FALSE)="","",VLOOKUP(B31,Schlagliste!B:J,8,FALSE)))</f>
        <v/>
      </c>
      <c r="W31" s="244" t="str">
        <f>IF(OR(V31="",S31=""),"",IF(V31&gt;39,0,IF(S31="leicht",VLOOKUP(V31,'Boden DüV-Bolap'!A:Q,7,FALSE),IF(S31="mittel",VLOOKUP(V31,'Boden DüV-Bolap'!A:K,11,FALSE),IF(S31="schwer",VLOOKUP(V31,'Boden DüV-Bolap'!A:R,15,FALSE))))))</f>
        <v/>
      </c>
      <c r="X31" s="254" t="str">
        <f>IF(OR(F31="",G31="",S31="",V31=""),"",IF(V31&gt;=44,-(T31+U31),IF(AND(S31="leicht",V31&lt;14),VLOOKUP(V31,'Boden DüV-Bolap'!A:Q,8,FALSE),IF(AND(S31="leicht",V31&gt;13),VLOOKUP(V31,'Boden DüV-Bolap'!A:Q,9,FALSE)*(T31+U31)-(T31+U31),IF(AND(S31="mittel",V31&lt;20),VLOOKUP(V31,'Boden DüV-Bolap'!A:Q,12,FALSE),IF(AND(S31="mittel",V31&gt;19),VLOOKUP(V31,'Boden DüV-Bolap'!A:Q,13,FALSE)*(T31+U31)-(T31+U31),IF(AND(S31="schwer",V31&lt;28),VLOOKUP(V31,'Boden DüV-Bolap'!A:Q,16,FALSE),IF(AND(S31="schwer",V31&gt;27),VLOOKUP(V31,'Boden DüV-Bolap'!A:Q,17,FALSE)*(T31+U31)-(T31+U31)))))))))</f>
        <v/>
      </c>
      <c r="Y31" s="251" t="str">
        <f>IF(OR(F31="",G31=""),"",IF(OR(F31="A",F31="HG"),0,VLOOKUP(G31,'Tab 4+5 DüV+Abfuhr_G'!A:Q,16,FALSE)))</f>
        <v/>
      </c>
      <c r="Z31" s="255" t="str">
        <f t="shared" si="3"/>
        <v/>
      </c>
      <c r="AA31" s="896" t="str">
        <f t="shared" si="4"/>
        <v/>
      </c>
      <c r="AB31" s="253" t="str">
        <f>IF(OR(F31="",G31=""),"",IF(F31="g",VLOOKUP(G31,'Tab 4+5 DüV+Abfuhr_G'!A:N,14,FALSE)*'N-DBE'!J31,IF(F31="A",VLOOKUP(G31,'Tab 2+3 DüV_A'!A:L,12,FALSE)*'N-DBE'!J31,VLOOKUP(G31,'H&amp;G LfL'!B:U,20,FALSE)*'N-DBE'!J31)))</f>
        <v/>
      </c>
      <c r="AC31" s="249" t="str">
        <f>IF(OR(F31="",G31=""),"",IF(OR('N-DBE'!K31="",'N-DBE'!M31=0),0,IF('N-DBE'!K31=0,-AB31,('N-DBE'!K31*AB31/'N-DBE'!J31)-AB31)))</f>
        <v/>
      </c>
      <c r="AD31" s="341" t="str">
        <f>IF(OR(B31="",G31=""),"",IF(VLOOKUP(B31,Schlagliste!B:J,9,FALSE)="","",VLOOKUP(B31,Schlagliste!B:J,9,FALSE)))</f>
        <v/>
      </c>
      <c r="AE31" s="244" t="str">
        <f>IF(OR(AD31="",S31=""),"",IF(AD31&gt;39,0,IF(S31="leicht",VLOOKUP(AD31,'Boden DüV-Bolap'!A:AA,19,FALSE),IF(S31="mittel",VLOOKUP(AD31,'Boden DüV-Bolap'!A:AA,23,FALSE),IF(S31="schwer",VLOOKUP(AD31,'Boden DüV-Bolap'!A:AA,27,FALSE))))))</f>
        <v/>
      </c>
      <c r="AF31" s="254" t="str">
        <f>IF(OR(F31="",G31="",S31="",AD31=""),"",IF(AD31&gt;=44,-(AB31+AC31),IF(AND(S31="leicht",AD31&lt;11),VLOOKUP(AD31,'Boden DüV-Bolap'!A:AC,20,FALSE),IF(AND(S31="leicht",AD31&gt;10),VLOOKUP(AD31,'Boden DüV-Bolap'!A:AC,21,FALSE)*(AB31+AC31)-(AB31+AC31),IF(AND(S31="mittel",AD31&lt;18),VLOOKUP(AD31,'Boden DüV-Bolap'!A:AC,24,FALSE),IF(AND(S31="mittel",AD31&gt;17),VLOOKUP(AD31,'Boden DüV-Bolap'!A:AC,25,FALSE)*(AB31+AC31)-(AB31+AC31),IF(AND(S31="schwer",AD31&lt;23),VLOOKUP(AD31,'Boden DüV-Bolap'!A:AC,28,FALSE),IF(AND(S31="schwer",AD31&gt;22),VLOOKUP(AD31,'Boden DüV-Bolap'!A:AC,29,FALSE)*(AB31+AC31)-(AB31+AC31)))))))))</f>
        <v/>
      </c>
      <c r="AG31" s="256" t="str">
        <f>IF(OR(F31="",G31=""),"",IF(OR(F31="A",F31="HG"),0,VLOOKUP(G31,'Tab 4+5 DüV+Abfuhr_G'!A:Q,17,FALSE)))</f>
        <v/>
      </c>
      <c r="AH31" s="257" t="str">
        <f t="shared" si="5"/>
        <v/>
      </c>
      <c r="AI31" s="900" t="str">
        <f t="shared" si="6"/>
        <v/>
      </c>
      <c r="AJ31" s="265"/>
    </row>
    <row r="32" spans="1:36" s="145" customFormat="1">
      <c r="A32" s="289" t="str">
        <f>IF('N-DBE'!A32="","",'N-DBE'!A32)</f>
        <v/>
      </c>
      <c r="B32" s="485" t="str">
        <f>IF('N-DBE'!B32="","",'N-DBE'!B32)</f>
        <v/>
      </c>
      <c r="C32" s="232" t="str">
        <f>IF('N-DBE'!C32="","",'N-DBE'!C32)</f>
        <v/>
      </c>
      <c r="D32" s="232" t="str">
        <f>IF('N-DBE'!D32="","",'N-DBE'!D32)</f>
        <v/>
      </c>
      <c r="E32" s="238" t="str">
        <f>IF('N-DBE'!E32="","",'N-DBE'!E32)</f>
        <v/>
      </c>
      <c r="F32" s="233" t="str">
        <f>IF('N-DBE'!F32="","",'N-DBE'!F32)</f>
        <v/>
      </c>
      <c r="G32" s="225" t="str">
        <f>IF('N-DBE'!G32="","",'N-DBE'!G32)</f>
        <v/>
      </c>
      <c r="H32" s="248" t="str">
        <f>IF(OR(F32="",G32=""),"",IF(F32="g",VLOOKUP(G32,'Tab 4+5 DüV+Abfuhr_G'!A:N,12,FALSE)*'N-DBE'!J32,IF(F32="A",VLOOKUP(G32,'Tab 2+3 DüV_A'!A:L,10,FALSE)*'N-DBE'!J32,VLOOKUP(G32,'H&amp;G LfL'!B:U,18,FALSE)*'N-DBE'!J32)))</f>
        <v/>
      </c>
      <c r="I32" s="249" t="str">
        <f>IF(OR(F32="",G32=""),"",IF(OR('N-DBE'!K32="",'N-DBE'!M32=0),0,IF('N-DBE'!K32=0,-H32,('N-DBE'!K32*H32/'N-DBE'!J32)-H32)))</f>
        <v/>
      </c>
      <c r="J32" s="341" t="str">
        <f>IF(OR(B32="",G32=""),"",IF(VLOOKUP(B32,Schlagliste!B:J,7,FALSE)="","",VLOOKUP(B32,Schlagliste!B:J,7,FALSE)))</f>
        <v/>
      </c>
      <c r="K32" s="244" t="str">
        <f>IF(J32="","",IF(J32&gt;39,"E",VLOOKUP(J32,'Boden DüV-Bolap'!A:B,2,FALSE)))</f>
        <v/>
      </c>
      <c r="L32" s="250" t="str">
        <f>IF(J32="","",IF(J32&gt;=44,0,VLOOKUP(J32,'Boden DüV-Bolap'!A:C,3,FALSE)))</f>
        <v/>
      </c>
      <c r="M32" s="251" t="str">
        <f>IF(OR(F32="",G32=""),"",IF(OR(F32="A",F32="HG"),0,VLOOKUP(G32,'Tab 4+5 DüV+Abfuhr_G'!A:Q,15,FALSE)))</f>
        <v/>
      </c>
      <c r="N32" s="252" t="str">
        <f t="shared" si="0"/>
        <v/>
      </c>
      <c r="O32" s="611" t="str">
        <f>IF(OR(F32="",G32=""),"",IF(J32="",SUM(H32,I32),IF(OR(K32="D",K32="E"),(H32+M32)*VLOOKUP(K32,'Boden DüV-Bolap'!B:E,4,FALSE),SUM(H32,I32,L32,M32))))</f>
        <v/>
      </c>
      <c r="P32" s="892" t="str">
        <f t="shared" si="1"/>
        <v/>
      </c>
      <c r="Q32" s="245"/>
      <c r="R32" s="615" t="str">
        <f t="shared" si="2"/>
        <v/>
      </c>
      <c r="S32" s="244" t="str">
        <f>IF(OR(B32="",G32=""),"",IF(VLOOKUP(B32,Schlagliste!B:J,5,FALSE)="","",VLOOKUP(B32,Schlagliste!B:J,5,FALSE)))</f>
        <v/>
      </c>
      <c r="T32" s="253" t="str">
        <f>IF(OR(F32="",G32=""),"",IF(F32="g",VLOOKUP(G32,'Tab 4+5 DüV+Abfuhr_G'!A:N,13,FALSE)*'N-DBE'!J32,IF(F32="A",VLOOKUP(G32,'Tab 2+3 DüV_A'!A:L,11,FALSE)*'N-DBE'!J32,VLOOKUP(G32,'H&amp;G LfL'!B:U,19,FALSE)*'N-DBE'!J32)))</f>
        <v/>
      </c>
      <c r="U32" s="249" t="str">
        <f>IF(OR(F32="",G32=""),"",IF(OR('N-DBE'!K32="",'N-DBE'!M32=0),0,IF('N-DBE'!K32=0,-T32,('N-DBE'!K32*T32/'N-DBE'!J32)-T32)))</f>
        <v/>
      </c>
      <c r="V32" s="341" t="str">
        <f>IF(OR(B32="",G32=""),"",IF(VLOOKUP(B32,Schlagliste!B:J,8,FALSE)="","",VLOOKUP(B32,Schlagliste!B:J,8,FALSE)))</f>
        <v/>
      </c>
      <c r="W32" s="244" t="str">
        <f>IF(OR(V32="",S32=""),"",IF(V32&gt;39,0,IF(S32="leicht",VLOOKUP(V32,'Boden DüV-Bolap'!A:Q,7,FALSE),IF(S32="mittel",VLOOKUP(V32,'Boden DüV-Bolap'!A:K,11,FALSE),IF(S32="schwer",VLOOKUP(V32,'Boden DüV-Bolap'!A:R,15,FALSE))))))</f>
        <v/>
      </c>
      <c r="X32" s="254" t="str">
        <f>IF(OR(F32="",G32="",S32="",V32=""),"",IF(V32&gt;=44,-(T32+U32),IF(AND(S32="leicht",V32&lt;14),VLOOKUP(V32,'Boden DüV-Bolap'!A:Q,8,FALSE),IF(AND(S32="leicht",V32&gt;13),VLOOKUP(V32,'Boden DüV-Bolap'!A:Q,9,FALSE)*(T32+U32)-(T32+U32),IF(AND(S32="mittel",V32&lt;20),VLOOKUP(V32,'Boden DüV-Bolap'!A:Q,12,FALSE),IF(AND(S32="mittel",V32&gt;19),VLOOKUP(V32,'Boden DüV-Bolap'!A:Q,13,FALSE)*(T32+U32)-(T32+U32),IF(AND(S32="schwer",V32&lt;28),VLOOKUP(V32,'Boden DüV-Bolap'!A:Q,16,FALSE),IF(AND(S32="schwer",V32&gt;27),VLOOKUP(V32,'Boden DüV-Bolap'!A:Q,17,FALSE)*(T32+U32)-(T32+U32)))))))))</f>
        <v/>
      </c>
      <c r="Y32" s="251" t="str">
        <f>IF(OR(F32="",G32=""),"",IF(OR(F32="A",F32="HG"),0,VLOOKUP(G32,'Tab 4+5 DüV+Abfuhr_G'!A:Q,16,FALSE)))</f>
        <v/>
      </c>
      <c r="Z32" s="255" t="str">
        <f t="shared" si="3"/>
        <v/>
      </c>
      <c r="AA32" s="896" t="str">
        <f t="shared" si="4"/>
        <v/>
      </c>
      <c r="AB32" s="253" t="str">
        <f>IF(OR(F32="",G32=""),"",IF(F32="g",VLOOKUP(G32,'Tab 4+5 DüV+Abfuhr_G'!A:N,14,FALSE)*'N-DBE'!J32,IF(F32="A",VLOOKUP(G32,'Tab 2+3 DüV_A'!A:L,12,FALSE)*'N-DBE'!J32,VLOOKUP(G32,'H&amp;G LfL'!B:U,20,FALSE)*'N-DBE'!J32)))</f>
        <v/>
      </c>
      <c r="AC32" s="249" t="str">
        <f>IF(OR(F32="",G32=""),"",IF(OR('N-DBE'!K32="",'N-DBE'!M32=0),0,IF('N-DBE'!K32=0,-AB32,('N-DBE'!K32*AB32/'N-DBE'!J32)-AB32)))</f>
        <v/>
      </c>
      <c r="AD32" s="341" t="str">
        <f>IF(OR(B32="",G32=""),"",IF(VLOOKUP(B32,Schlagliste!B:J,9,FALSE)="","",VLOOKUP(B32,Schlagliste!B:J,9,FALSE)))</f>
        <v/>
      </c>
      <c r="AE32" s="244" t="str">
        <f>IF(OR(AD32="",S32=""),"",IF(AD32&gt;39,0,IF(S32="leicht",VLOOKUP(AD32,'Boden DüV-Bolap'!A:AA,19,FALSE),IF(S32="mittel",VLOOKUP(AD32,'Boden DüV-Bolap'!A:AA,23,FALSE),IF(S32="schwer",VLOOKUP(AD32,'Boden DüV-Bolap'!A:AA,27,FALSE))))))</f>
        <v/>
      </c>
      <c r="AF32" s="254" t="str">
        <f>IF(OR(F32="",G32="",S32="",AD32=""),"",IF(AD32&gt;=44,-(AB32+AC32),IF(AND(S32="leicht",AD32&lt;11),VLOOKUP(AD32,'Boden DüV-Bolap'!A:AC,20,FALSE),IF(AND(S32="leicht",AD32&gt;10),VLOOKUP(AD32,'Boden DüV-Bolap'!A:AC,21,FALSE)*(AB32+AC32)-(AB32+AC32),IF(AND(S32="mittel",AD32&lt;18),VLOOKUP(AD32,'Boden DüV-Bolap'!A:AC,24,FALSE),IF(AND(S32="mittel",AD32&gt;17),VLOOKUP(AD32,'Boden DüV-Bolap'!A:AC,25,FALSE)*(AB32+AC32)-(AB32+AC32),IF(AND(S32="schwer",AD32&lt;23),VLOOKUP(AD32,'Boden DüV-Bolap'!A:AC,28,FALSE),IF(AND(S32="schwer",AD32&gt;22),VLOOKUP(AD32,'Boden DüV-Bolap'!A:AC,29,FALSE)*(AB32+AC32)-(AB32+AC32)))))))))</f>
        <v/>
      </c>
      <c r="AG32" s="256" t="str">
        <f>IF(OR(F32="",G32=""),"",IF(OR(F32="A",F32="HG"),0,VLOOKUP(G32,'Tab 4+5 DüV+Abfuhr_G'!A:Q,17,FALSE)))</f>
        <v/>
      </c>
      <c r="AH32" s="257" t="str">
        <f t="shared" si="5"/>
        <v/>
      </c>
      <c r="AI32" s="900" t="str">
        <f t="shared" si="6"/>
        <v/>
      </c>
      <c r="AJ32" s="265"/>
    </row>
    <row r="33" spans="1:36" s="145" customFormat="1">
      <c r="A33" s="289" t="str">
        <f>IF('N-DBE'!A33="","",'N-DBE'!A33)</f>
        <v/>
      </c>
      <c r="B33" s="485" t="str">
        <f>IF('N-DBE'!B33="","",'N-DBE'!B33)</f>
        <v/>
      </c>
      <c r="C33" s="232" t="str">
        <f>IF('N-DBE'!C33="","",'N-DBE'!C33)</f>
        <v/>
      </c>
      <c r="D33" s="232" t="str">
        <f>IF('N-DBE'!D33="","",'N-DBE'!D33)</f>
        <v/>
      </c>
      <c r="E33" s="238" t="str">
        <f>IF('N-DBE'!E33="","",'N-DBE'!E33)</f>
        <v/>
      </c>
      <c r="F33" s="233" t="str">
        <f>IF('N-DBE'!F33="","",'N-DBE'!F33)</f>
        <v/>
      </c>
      <c r="G33" s="225" t="str">
        <f>IF('N-DBE'!G33="","",'N-DBE'!G33)</f>
        <v/>
      </c>
      <c r="H33" s="248" t="str">
        <f>IF(OR(F33="",G33=""),"",IF(F33="g",VLOOKUP(G33,'Tab 4+5 DüV+Abfuhr_G'!A:N,12,FALSE)*'N-DBE'!J33,IF(F33="A",VLOOKUP(G33,'Tab 2+3 DüV_A'!A:L,10,FALSE)*'N-DBE'!J33,VLOOKUP(G33,'H&amp;G LfL'!B:U,18,FALSE)*'N-DBE'!J33)))</f>
        <v/>
      </c>
      <c r="I33" s="249" t="str">
        <f>IF(OR(F33="",G33=""),"",IF(OR('N-DBE'!K33="",'N-DBE'!M33=0),0,IF('N-DBE'!K33=0,-H33,('N-DBE'!K33*H33/'N-DBE'!J33)-H33)))</f>
        <v/>
      </c>
      <c r="J33" s="341" t="str">
        <f>IF(OR(B33="",G33=""),"",IF(VLOOKUP(B33,Schlagliste!B:J,7,FALSE)="","",VLOOKUP(B33,Schlagliste!B:J,7,FALSE)))</f>
        <v/>
      </c>
      <c r="K33" s="244" t="str">
        <f>IF(J33="","",IF(J33&gt;39,"E",VLOOKUP(J33,'Boden DüV-Bolap'!A:B,2,FALSE)))</f>
        <v/>
      </c>
      <c r="L33" s="250" t="str">
        <f>IF(J33="","",IF(J33&gt;=44,0,VLOOKUP(J33,'Boden DüV-Bolap'!A:C,3,FALSE)))</f>
        <v/>
      </c>
      <c r="M33" s="251" t="str">
        <f>IF(OR(F33="",G33=""),"",IF(OR(F33="A",F33="HG"),0,VLOOKUP(G33,'Tab 4+5 DüV+Abfuhr_G'!A:Q,15,FALSE)))</f>
        <v/>
      </c>
      <c r="N33" s="252" t="str">
        <f t="shared" si="0"/>
        <v/>
      </c>
      <c r="O33" s="611" t="str">
        <f>IF(OR(F33="",G33=""),"",IF(J33="",SUM(H33,I33),IF(OR(K33="D",K33="E"),(H33+M33)*VLOOKUP(K33,'Boden DüV-Bolap'!B:E,4,FALSE),SUM(H33,I33,L33,M33))))</f>
        <v/>
      </c>
      <c r="P33" s="892" t="str">
        <f t="shared" si="1"/>
        <v/>
      </c>
      <c r="Q33" s="245"/>
      <c r="R33" s="615" t="str">
        <f t="shared" si="2"/>
        <v/>
      </c>
      <c r="S33" s="244" t="str">
        <f>IF(OR(B33="",G33=""),"",IF(VLOOKUP(B33,Schlagliste!B:J,5,FALSE)="","",VLOOKUP(B33,Schlagliste!B:J,5,FALSE)))</f>
        <v/>
      </c>
      <c r="T33" s="253" t="str">
        <f>IF(OR(F33="",G33=""),"",IF(F33="g",VLOOKUP(G33,'Tab 4+5 DüV+Abfuhr_G'!A:N,13,FALSE)*'N-DBE'!J33,IF(F33="A",VLOOKUP(G33,'Tab 2+3 DüV_A'!A:L,11,FALSE)*'N-DBE'!J33,VLOOKUP(G33,'H&amp;G LfL'!B:U,19,FALSE)*'N-DBE'!J33)))</f>
        <v/>
      </c>
      <c r="U33" s="249" t="str">
        <f>IF(OR(F33="",G33=""),"",IF(OR('N-DBE'!K33="",'N-DBE'!M33=0),0,IF('N-DBE'!K33=0,-T33,('N-DBE'!K33*T33/'N-DBE'!J33)-T33)))</f>
        <v/>
      </c>
      <c r="V33" s="341" t="str">
        <f>IF(OR(B33="",G33=""),"",IF(VLOOKUP(B33,Schlagliste!B:J,8,FALSE)="","",VLOOKUP(B33,Schlagliste!B:J,8,FALSE)))</f>
        <v/>
      </c>
      <c r="W33" s="244" t="str">
        <f>IF(OR(V33="",S33=""),"",IF(V33&gt;39,0,IF(S33="leicht",VLOOKUP(V33,'Boden DüV-Bolap'!A:Q,7,FALSE),IF(S33="mittel",VLOOKUP(V33,'Boden DüV-Bolap'!A:K,11,FALSE),IF(S33="schwer",VLOOKUP(V33,'Boden DüV-Bolap'!A:R,15,FALSE))))))</f>
        <v/>
      </c>
      <c r="X33" s="254" t="str">
        <f>IF(OR(F33="",G33="",S33="",V33=""),"",IF(V33&gt;=44,-(T33+U33),IF(AND(S33="leicht",V33&lt;14),VLOOKUP(V33,'Boden DüV-Bolap'!A:Q,8,FALSE),IF(AND(S33="leicht",V33&gt;13),VLOOKUP(V33,'Boden DüV-Bolap'!A:Q,9,FALSE)*(T33+U33)-(T33+U33),IF(AND(S33="mittel",V33&lt;20),VLOOKUP(V33,'Boden DüV-Bolap'!A:Q,12,FALSE),IF(AND(S33="mittel",V33&gt;19),VLOOKUP(V33,'Boden DüV-Bolap'!A:Q,13,FALSE)*(T33+U33)-(T33+U33),IF(AND(S33="schwer",V33&lt;28),VLOOKUP(V33,'Boden DüV-Bolap'!A:Q,16,FALSE),IF(AND(S33="schwer",V33&gt;27),VLOOKUP(V33,'Boden DüV-Bolap'!A:Q,17,FALSE)*(T33+U33)-(T33+U33)))))))))</f>
        <v/>
      </c>
      <c r="Y33" s="251" t="str">
        <f>IF(OR(F33="",G33=""),"",IF(OR(F33="A",F33="HG"),0,VLOOKUP(G33,'Tab 4+5 DüV+Abfuhr_G'!A:Q,16,FALSE)))</f>
        <v/>
      </c>
      <c r="Z33" s="255" t="str">
        <f t="shared" si="3"/>
        <v/>
      </c>
      <c r="AA33" s="896" t="str">
        <f t="shared" si="4"/>
        <v/>
      </c>
      <c r="AB33" s="253" t="str">
        <f>IF(OR(F33="",G33=""),"",IF(F33="g",VLOOKUP(G33,'Tab 4+5 DüV+Abfuhr_G'!A:N,14,FALSE)*'N-DBE'!J33,IF(F33="A",VLOOKUP(G33,'Tab 2+3 DüV_A'!A:L,12,FALSE)*'N-DBE'!J33,VLOOKUP(G33,'H&amp;G LfL'!B:U,20,FALSE)*'N-DBE'!J33)))</f>
        <v/>
      </c>
      <c r="AC33" s="249" t="str">
        <f>IF(OR(F33="",G33=""),"",IF(OR('N-DBE'!K33="",'N-DBE'!M33=0),0,IF('N-DBE'!K33=0,-AB33,('N-DBE'!K33*AB33/'N-DBE'!J33)-AB33)))</f>
        <v/>
      </c>
      <c r="AD33" s="341" t="str">
        <f>IF(OR(B33="",G33=""),"",IF(VLOOKUP(B33,Schlagliste!B:J,9,FALSE)="","",VLOOKUP(B33,Schlagliste!B:J,9,FALSE)))</f>
        <v/>
      </c>
      <c r="AE33" s="244" t="str">
        <f>IF(OR(AD33="",S33=""),"",IF(AD33&gt;39,0,IF(S33="leicht",VLOOKUP(AD33,'Boden DüV-Bolap'!A:AA,19,FALSE),IF(S33="mittel",VLOOKUP(AD33,'Boden DüV-Bolap'!A:AA,23,FALSE),IF(S33="schwer",VLOOKUP(AD33,'Boden DüV-Bolap'!A:AA,27,FALSE))))))</f>
        <v/>
      </c>
      <c r="AF33" s="254" t="str">
        <f>IF(OR(F33="",G33="",S33="",AD33=""),"",IF(AD33&gt;=44,-(AB33+AC33),IF(AND(S33="leicht",AD33&lt;11),VLOOKUP(AD33,'Boden DüV-Bolap'!A:AC,20,FALSE),IF(AND(S33="leicht",AD33&gt;10),VLOOKUP(AD33,'Boden DüV-Bolap'!A:AC,21,FALSE)*(AB33+AC33)-(AB33+AC33),IF(AND(S33="mittel",AD33&lt;18),VLOOKUP(AD33,'Boden DüV-Bolap'!A:AC,24,FALSE),IF(AND(S33="mittel",AD33&gt;17),VLOOKUP(AD33,'Boden DüV-Bolap'!A:AC,25,FALSE)*(AB33+AC33)-(AB33+AC33),IF(AND(S33="schwer",AD33&lt;23),VLOOKUP(AD33,'Boden DüV-Bolap'!A:AC,28,FALSE),IF(AND(S33="schwer",AD33&gt;22),VLOOKUP(AD33,'Boden DüV-Bolap'!A:AC,29,FALSE)*(AB33+AC33)-(AB33+AC33)))))))))</f>
        <v/>
      </c>
      <c r="AG33" s="256" t="str">
        <f>IF(OR(F33="",G33=""),"",IF(OR(F33="A",F33="HG"),0,VLOOKUP(G33,'Tab 4+5 DüV+Abfuhr_G'!A:Q,17,FALSE)))</f>
        <v/>
      </c>
      <c r="AH33" s="257" t="str">
        <f t="shared" si="5"/>
        <v/>
      </c>
      <c r="AI33" s="900" t="str">
        <f t="shared" si="6"/>
        <v/>
      </c>
      <c r="AJ33" s="265"/>
    </row>
    <row r="34" spans="1:36" s="145" customFormat="1">
      <c r="A34" s="289" t="str">
        <f>IF('N-DBE'!A34="","",'N-DBE'!A34)</f>
        <v/>
      </c>
      <c r="B34" s="485" t="str">
        <f>IF('N-DBE'!B34="","",'N-DBE'!B34)</f>
        <v/>
      </c>
      <c r="C34" s="232" t="str">
        <f>IF('N-DBE'!C34="","",'N-DBE'!C34)</f>
        <v/>
      </c>
      <c r="D34" s="232" t="str">
        <f>IF('N-DBE'!D34="","",'N-DBE'!D34)</f>
        <v/>
      </c>
      <c r="E34" s="238" t="str">
        <f>IF('N-DBE'!E34="","",'N-DBE'!E34)</f>
        <v/>
      </c>
      <c r="F34" s="233" t="str">
        <f>IF('N-DBE'!F34="","",'N-DBE'!F34)</f>
        <v/>
      </c>
      <c r="G34" s="225" t="str">
        <f>IF('N-DBE'!G34="","",'N-DBE'!G34)</f>
        <v/>
      </c>
      <c r="H34" s="248" t="str">
        <f>IF(OR(F34="",G34=""),"",IF(F34="g",VLOOKUP(G34,'Tab 4+5 DüV+Abfuhr_G'!A:N,12,FALSE)*'N-DBE'!J34,IF(F34="A",VLOOKUP(G34,'Tab 2+3 DüV_A'!A:L,10,FALSE)*'N-DBE'!J34,VLOOKUP(G34,'H&amp;G LfL'!B:U,18,FALSE)*'N-DBE'!J34)))</f>
        <v/>
      </c>
      <c r="I34" s="249" t="str">
        <f>IF(OR(F34="",G34=""),"",IF(OR('N-DBE'!K34="",'N-DBE'!M34=0),0,IF('N-DBE'!K34=0,-H34,('N-DBE'!K34*H34/'N-DBE'!J34)-H34)))</f>
        <v/>
      </c>
      <c r="J34" s="341" t="str">
        <f>IF(OR(B34="",G34=""),"",IF(VLOOKUP(B34,Schlagliste!B:J,7,FALSE)="","",VLOOKUP(B34,Schlagliste!B:J,7,FALSE)))</f>
        <v/>
      </c>
      <c r="K34" s="244" t="str">
        <f>IF(J34="","",IF(J34&gt;39,"E",VLOOKUP(J34,'Boden DüV-Bolap'!A:B,2,FALSE)))</f>
        <v/>
      </c>
      <c r="L34" s="250" t="str">
        <f>IF(J34="","",IF(J34&gt;=44,0,VLOOKUP(J34,'Boden DüV-Bolap'!A:C,3,FALSE)))</f>
        <v/>
      </c>
      <c r="M34" s="251" t="str">
        <f>IF(OR(F34="",G34=""),"",IF(OR(F34="A",F34="HG"),0,VLOOKUP(G34,'Tab 4+5 DüV+Abfuhr_G'!A:Q,15,FALSE)))</f>
        <v/>
      </c>
      <c r="N34" s="252" t="str">
        <f t="shared" si="0"/>
        <v/>
      </c>
      <c r="O34" s="611" t="str">
        <f>IF(OR(F34="",G34=""),"",IF(J34="",SUM(H34,I34),IF(OR(K34="D",K34="E"),(H34+M34)*VLOOKUP(K34,'Boden DüV-Bolap'!B:E,4,FALSE),SUM(H34,I34,L34,M34))))</f>
        <v/>
      </c>
      <c r="P34" s="892" t="str">
        <f t="shared" si="1"/>
        <v/>
      </c>
      <c r="Q34" s="245"/>
      <c r="R34" s="615" t="str">
        <f t="shared" si="2"/>
        <v/>
      </c>
      <c r="S34" s="244" t="str">
        <f>IF(OR(B34="",G34=""),"",IF(VLOOKUP(B34,Schlagliste!B:J,5,FALSE)="","",VLOOKUP(B34,Schlagliste!B:J,5,FALSE)))</f>
        <v/>
      </c>
      <c r="T34" s="253" t="str">
        <f>IF(OR(F34="",G34=""),"",IF(F34="g",VLOOKUP(G34,'Tab 4+5 DüV+Abfuhr_G'!A:N,13,FALSE)*'N-DBE'!J34,IF(F34="A",VLOOKUP(G34,'Tab 2+3 DüV_A'!A:L,11,FALSE)*'N-DBE'!J34,VLOOKUP(G34,'H&amp;G LfL'!B:U,19,FALSE)*'N-DBE'!J34)))</f>
        <v/>
      </c>
      <c r="U34" s="249" t="str">
        <f>IF(OR(F34="",G34=""),"",IF(OR('N-DBE'!K34="",'N-DBE'!M34=0),0,IF('N-DBE'!K34=0,-T34,('N-DBE'!K34*T34/'N-DBE'!J34)-T34)))</f>
        <v/>
      </c>
      <c r="V34" s="341" t="str">
        <f>IF(OR(B34="",G34=""),"",IF(VLOOKUP(B34,Schlagliste!B:J,8,FALSE)="","",VLOOKUP(B34,Schlagliste!B:J,8,FALSE)))</f>
        <v/>
      </c>
      <c r="W34" s="244" t="str">
        <f>IF(OR(V34="",S34=""),"",IF(V34&gt;39,0,IF(S34="leicht",VLOOKUP(V34,'Boden DüV-Bolap'!A:Q,7,FALSE),IF(S34="mittel",VLOOKUP(V34,'Boden DüV-Bolap'!A:K,11,FALSE),IF(S34="schwer",VLOOKUP(V34,'Boden DüV-Bolap'!A:R,15,FALSE))))))</f>
        <v/>
      </c>
      <c r="X34" s="254" t="str">
        <f>IF(OR(F34="",G34="",S34="",V34=""),"",IF(V34&gt;=44,-(T34+U34),IF(AND(S34="leicht",V34&lt;14),VLOOKUP(V34,'Boden DüV-Bolap'!A:Q,8,FALSE),IF(AND(S34="leicht",V34&gt;13),VLOOKUP(V34,'Boden DüV-Bolap'!A:Q,9,FALSE)*(T34+U34)-(T34+U34),IF(AND(S34="mittel",V34&lt;20),VLOOKUP(V34,'Boden DüV-Bolap'!A:Q,12,FALSE),IF(AND(S34="mittel",V34&gt;19),VLOOKUP(V34,'Boden DüV-Bolap'!A:Q,13,FALSE)*(T34+U34)-(T34+U34),IF(AND(S34="schwer",V34&lt;28),VLOOKUP(V34,'Boden DüV-Bolap'!A:Q,16,FALSE),IF(AND(S34="schwer",V34&gt;27),VLOOKUP(V34,'Boden DüV-Bolap'!A:Q,17,FALSE)*(T34+U34)-(T34+U34)))))))))</f>
        <v/>
      </c>
      <c r="Y34" s="251" t="str">
        <f>IF(OR(F34="",G34=""),"",IF(OR(F34="A",F34="HG"),0,VLOOKUP(G34,'Tab 4+5 DüV+Abfuhr_G'!A:Q,16,FALSE)))</f>
        <v/>
      </c>
      <c r="Z34" s="255" t="str">
        <f t="shared" si="3"/>
        <v/>
      </c>
      <c r="AA34" s="896" t="str">
        <f t="shared" si="4"/>
        <v/>
      </c>
      <c r="AB34" s="253" t="str">
        <f>IF(OR(F34="",G34=""),"",IF(F34="g",VLOOKUP(G34,'Tab 4+5 DüV+Abfuhr_G'!A:N,14,FALSE)*'N-DBE'!J34,IF(F34="A",VLOOKUP(G34,'Tab 2+3 DüV_A'!A:L,12,FALSE)*'N-DBE'!J34,VLOOKUP(G34,'H&amp;G LfL'!B:U,20,FALSE)*'N-DBE'!J34)))</f>
        <v/>
      </c>
      <c r="AC34" s="249" t="str">
        <f>IF(OR(F34="",G34=""),"",IF(OR('N-DBE'!K34="",'N-DBE'!M34=0),0,IF('N-DBE'!K34=0,-AB34,('N-DBE'!K34*AB34/'N-DBE'!J34)-AB34)))</f>
        <v/>
      </c>
      <c r="AD34" s="341" t="str">
        <f>IF(OR(B34="",G34=""),"",IF(VLOOKUP(B34,Schlagliste!B:J,9,FALSE)="","",VLOOKUP(B34,Schlagliste!B:J,9,FALSE)))</f>
        <v/>
      </c>
      <c r="AE34" s="244" t="str">
        <f>IF(OR(AD34="",S34=""),"",IF(AD34&gt;39,0,IF(S34="leicht",VLOOKUP(AD34,'Boden DüV-Bolap'!A:AA,19,FALSE),IF(S34="mittel",VLOOKUP(AD34,'Boden DüV-Bolap'!A:AA,23,FALSE),IF(S34="schwer",VLOOKUP(AD34,'Boden DüV-Bolap'!A:AA,27,FALSE))))))</f>
        <v/>
      </c>
      <c r="AF34" s="254" t="str">
        <f>IF(OR(F34="",G34="",S34="",AD34=""),"",IF(AD34&gt;=44,-(AB34+AC34),IF(AND(S34="leicht",AD34&lt;11),VLOOKUP(AD34,'Boden DüV-Bolap'!A:AC,20,FALSE),IF(AND(S34="leicht",AD34&gt;10),VLOOKUP(AD34,'Boden DüV-Bolap'!A:AC,21,FALSE)*(AB34+AC34)-(AB34+AC34),IF(AND(S34="mittel",AD34&lt;18),VLOOKUP(AD34,'Boden DüV-Bolap'!A:AC,24,FALSE),IF(AND(S34="mittel",AD34&gt;17),VLOOKUP(AD34,'Boden DüV-Bolap'!A:AC,25,FALSE)*(AB34+AC34)-(AB34+AC34),IF(AND(S34="schwer",AD34&lt;23),VLOOKUP(AD34,'Boden DüV-Bolap'!A:AC,28,FALSE),IF(AND(S34="schwer",AD34&gt;22),VLOOKUP(AD34,'Boden DüV-Bolap'!A:AC,29,FALSE)*(AB34+AC34)-(AB34+AC34)))))))))</f>
        <v/>
      </c>
      <c r="AG34" s="256" t="str">
        <f>IF(OR(F34="",G34=""),"",IF(OR(F34="A",F34="HG"),0,VLOOKUP(G34,'Tab 4+5 DüV+Abfuhr_G'!A:Q,17,FALSE)))</f>
        <v/>
      </c>
      <c r="AH34" s="257" t="str">
        <f t="shared" si="5"/>
        <v/>
      </c>
      <c r="AI34" s="900" t="str">
        <f t="shared" si="6"/>
        <v/>
      </c>
      <c r="AJ34" s="265"/>
    </row>
    <row r="35" spans="1:36" s="145" customFormat="1">
      <c r="A35" s="289" t="str">
        <f>IF('N-DBE'!A35="","",'N-DBE'!A35)</f>
        <v/>
      </c>
      <c r="B35" s="485" t="str">
        <f>IF('N-DBE'!B35="","",'N-DBE'!B35)</f>
        <v/>
      </c>
      <c r="C35" s="232" t="str">
        <f>IF('N-DBE'!C35="","",'N-DBE'!C35)</f>
        <v/>
      </c>
      <c r="D35" s="232" t="str">
        <f>IF('N-DBE'!D35="","",'N-DBE'!D35)</f>
        <v/>
      </c>
      <c r="E35" s="238" t="str">
        <f>IF('N-DBE'!E35="","",'N-DBE'!E35)</f>
        <v/>
      </c>
      <c r="F35" s="233" t="str">
        <f>IF('N-DBE'!F35="","",'N-DBE'!F35)</f>
        <v/>
      </c>
      <c r="G35" s="225" t="str">
        <f>IF('N-DBE'!G35="","",'N-DBE'!G35)</f>
        <v/>
      </c>
      <c r="H35" s="248" t="str">
        <f>IF(OR(F35="",G35=""),"",IF(F35="g",VLOOKUP(G35,'Tab 4+5 DüV+Abfuhr_G'!A:N,12,FALSE)*'N-DBE'!J35,IF(F35="A",VLOOKUP(G35,'Tab 2+3 DüV_A'!A:L,10,FALSE)*'N-DBE'!J35,VLOOKUP(G35,'H&amp;G LfL'!B:U,18,FALSE)*'N-DBE'!J35)))</f>
        <v/>
      </c>
      <c r="I35" s="249" t="str">
        <f>IF(OR(F35="",G35=""),"",IF(OR('N-DBE'!K35="",'N-DBE'!M35=0),0,IF('N-DBE'!K35=0,-H35,('N-DBE'!K35*H35/'N-DBE'!J35)-H35)))</f>
        <v/>
      </c>
      <c r="J35" s="341" t="str">
        <f>IF(OR(B35="",G35=""),"",IF(VLOOKUP(B35,Schlagliste!B:J,7,FALSE)="","",VLOOKUP(B35,Schlagliste!B:J,7,FALSE)))</f>
        <v/>
      </c>
      <c r="K35" s="244" t="str">
        <f>IF(J35="","",IF(J35&gt;39,"E",VLOOKUP(J35,'Boden DüV-Bolap'!A:B,2,FALSE)))</f>
        <v/>
      </c>
      <c r="L35" s="250" t="str">
        <f>IF(J35="","",IF(J35&gt;=44,0,VLOOKUP(J35,'Boden DüV-Bolap'!A:C,3,FALSE)))</f>
        <v/>
      </c>
      <c r="M35" s="251" t="str">
        <f>IF(OR(F35="",G35=""),"",IF(OR(F35="A",F35="HG"),0,VLOOKUP(G35,'Tab 4+5 DüV+Abfuhr_G'!A:Q,15,FALSE)))</f>
        <v/>
      </c>
      <c r="N35" s="252" t="str">
        <f t="shared" si="0"/>
        <v/>
      </c>
      <c r="O35" s="611" t="str">
        <f>IF(OR(F35="",G35=""),"",IF(J35="",SUM(H35,I35),IF(OR(K35="D",K35="E"),(H35+M35)*VLOOKUP(K35,'Boden DüV-Bolap'!B:E,4,FALSE),SUM(H35,I35,L35,M35))))</f>
        <v/>
      </c>
      <c r="P35" s="892" t="str">
        <f t="shared" si="1"/>
        <v/>
      </c>
      <c r="Q35" s="245"/>
      <c r="R35" s="615" t="str">
        <f t="shared" si="2"/>
        <v/>
      </c>
      <c r="S35" s="244" t="str">
        <f>IF(OR(B35="",G35=""),"",IF(VLOOKUP(B35,Schlagliste!B:J,5,FALSE)="","",VLOOKUP(B35,Schlagliste!B:J,5,FALSE)))</f>
        <v/>
      </c>
      <c r="T35" s="253" t="str">
        <f>IF(OR(F35="",G35=""),"",IF(F35="g",VLOOKUP(G35,'Tab 4+5 DüV+Abfuhr_G'!A:N,13,FALSE)*'N-DBE'!J35,IF(F35="A",VLOOKUP(G35,'Tab 2+3 DüV_A'!A:L,11,FALSE)*'N-DBE'!J35,VLOOKUP(G35,'H&amp;G LfL'!B:U,19,FALSE)*'N-DBE'!J35)))</f>
        <v/>
      </c>
      <c r="U35" s="249" t="str">
        <f>IF(OR(F35="",G35=""),"",IF(OR('N-DBE'!K35="",'N-DBE'!M35=0),0,IF('N-DBE'!K35=0,-T35,('N-DBE'!K35*T35/'N-DBE'!J35)-T35)))</f>
        <v/>
      </c>
      <c r="V35" s="341" t="str">
        <f>IF(OR(B35="",G35=""),"",IF(VLOOKUP(B35,Schlagliste!B:J,8,FALSE)="","",VLOOKUP(B35,Schlagliste!B:J,8,FALSE)))</f>
        <v/>
      </c>
      <c r="W35" s="244" t="str">
        <f>IF(OR(V35="",S35=""),"",IF(V35&gt;39,0,IF(S35="leicht",VLOOKUP(V35,'Boden DüV-Bolap'!A:Q,7,FALSE),IF(S35="mittel",VLOOKUP(V35,'Boden DüV-Bolap'!A:K,11,FALSE),IF(S35="schwer",VLOOKUP(V35,'Boden DüV-Bolap'!A:R,15,FALSE))))))</f>
        <v/>
      </c>
      <c r="X35" s="254" t="str">
        <f>IF(OR(F35="",G35="",S35="",V35=""),"",IF(V35&gt;=44,-(T35+U35),IF(AND(S35="leicht",V35&lt;14),VLOOKUP(V35,'Boden DüV-Bolap'!A:Q,8,FALSE),IF(AND(S35="leicht",V35&gt;13),VLOOKUP(V35,'Boden DüV-Bolap'!A:Q,9,FALSE)*(T35+U35)-(T35+U35),IF(AND(S35="mittel",V35&lt;20),VLOOKUP(V35,'Boden DüV-Bolap'!A:Q,12,FALSE),IF(AND(S35="mittel",V35&gt;19),VLOOKUP(V35,'Boden DüV-Bolap'!A:Q,13,FALSE)*(T35+U35)-(T35+U35),IF(AND(S35="schwer",V35&lt;28),VLOOKUP(V35,'Boden DüV-Bolap'!A:Q,16,FALSE),IF(AND(S35="schwer",V35&gt;27),VLOOKUP(V35,'Boden DüV-Bolap'!A:Q,17,FALSE)*(T35+U35)-(T35+U35)))))))))</f>
        <v/>
      </c>
      <c r="Y35" s="251" t="str">
        <f>IF(OR(F35="",G35=""),"",IF(OR(F35="A",F35="HG"),0,VLOOKUP(G35,'Tab 4+5 DüV+Abfuhr_G'!A:Q,16,FALSE)))</f>
        <v/>
      </c>
      <c r="Z35" s="255" t="str">
        <f t="shared" si="3"/>
        <v/>
      </c>
      <c r="AA35" s="896" t="str">
        <f t="shared" si="4"/>
        <v/>
      </c>
      <c r="AB35" s="253" t="str">
        <f>IF(OR(F35="",G35=""),"",IF(F35="g",VLOOKUP(G35,'Tab 4+5 DüV+Abfuhr_G'!A:N,14,FALSE)*'N-DBE'!J35,IF(F35="A",VLOOKUP(G35,'Tab 2+3 DüV_A'!A:L,12,FALSE)*'N-DBE'!J35,VLOOKUP(G35,'H&amp;G LfL'!B:U,20,FALSE)*'N-DBE'!J35)))</f>
        <v/>
      </c>
      <c r="AC35" s="249" t="str">
        <f>IF(OR(F35="",G35=""),"",IF(OR('N-DBE'!K35="",'N-DBE'!M35=0),0,IF('N-DBE'!K35=0,-AB35,('N-DBE'!K35*AB35/'N-DBE'!J35)-AB35)))</f>
        <v/>
      </c>
      <c r="AD35" s="341" t="str">
        <f>IF(OR(B35="",G35=""),"",IF(VLOOKUP(B35,Schlagliste!B:J,9,FALSE)="","",VLOOKUP(B35,Schlagliste!B:J,9,FALSE)))</f>
        <v/>
      </c>
      <c r="AE35" s="244" t="str">
        <f>IF(OR(AD35="",S35=""),"",IF(AD35&gt;39,0,IF(S35="leicht",VLOOKUP(AD35,'Boden DüV-Bolap'!A:AA,19,FALSE),IF(S35="mittel",VLOOKUP(AD35,'Boden DüV-Bolap'!A:AA,23,FALSE),IF(S35="schwer",VLOOKUP(AD35,'Boden DüV-Bolap'!A:AA,27,FALSE))))))</f>
        <v/>
      </c>
      <c r="AF35" s="254" t="str">
        <f>IF(OR(F35="",G35="",S35="",AD35=""),"",IF(AD35&gt;=44,-(AB35+AC35),IF(AND(S35="leicht",AD35&lt;11),VLOOKUP(AD35,'Boden DüV-Bolap'!A:AC,20,FALSE),IF(AND(S35="leicht",AD35&gt;10),VLOOKUP(AD35,'Boden DüV-Bolap'!A:AC,21,FALSE)*(AB35+AC35)-(AB35+AC35),IF(AND(S35="mittel",AD35&lt;18),VLOOKUP(AD35,'Boden DüV-Bolap'!A:AC,24,FALSE),IF(AND(S35="mittel",AD35&gt;17),VLOOKUP(AD35,'Boden DüV-Bolap'!A:AC,25,FALSE)*(AB35+AC35)-(AB35+AC35),IF(AND(S35="schwer",AD35&lt;23),VLOOKUP(AD35,'Boden DüV-Bolap'!A:AC,28,FALSE),IF(AND(S35="schwer",AD35&gt;22),VLOOKUP(AD35,'Boden DüV-Bolap'!A:AC,29,FALSE)*(AB35+AC35)-(AB35+AC35)))))))))</f>
        <v/>
      </c>
      <c r="AG35" s="256" t="str">
        <f>IF(OR(F35="",G35=""),"",IF(OR(F35="A",F35="HG"),0,VLOOKUP(G35,'Tab 4+5 DüV+Abfuhr_G'!A:Q,17,FALSE)))</f>
        <v/>
      </c>
      <c r="AH35" s="257" t="str">
        <f t="shared" si="5"/>
        <v/>
      </c>
      <c r="AI35" s="900" t="str">
        <f t="shared" si="6"/>
        <v/>
      </c>
      <c r="AJ35" s="265"/>
    </row>
    <row r="36" spans="1:36" s="145" customFormat="1">
      <c r="A36" s="289" t="str">
        <f>IF('N-DBE'!A36="","",'N-DBE'!A36)</f>
        <v/>
      </c>
      <c r="B36" s="485" t="str">
        <f>IF('N-DBE'!B36="","",'N-DBE'!B36)</f>
        <v/>
      </c>
      <c r="C36" s="232" t="str">
        <f>IF('N-DBE'!C36="","",'N-DBE'!C36)</f>
        <v/>
      </c>
      <c r="D36" s="232" t="str">
        <f>IF('N-DBE'!D36="","",'N-DBE'!D36)</f>
        <v/>
      </c>
      <c r="E36" s="238" t="str">
        <f>IF('N-DBE'!E36="","",'N-DBE'!E36)</f>
        <v/>
      </c>
      <c r="F36" s="233" t="str">
        <f>IF('N-DBE'!F36="","",'N-DBE'!F36)</f>
        <v/>
      </c>
      <c r="G36" s="225" t="str">
        <f>IF('N-DBE'!G36="","",'N-DBE'!G36)</f>
        <v/>
      </c>
      <c r="H36" s="248" t="str">
        <f>IF(OR(F36="",G36=""),"",IF(F36="g",VLOOKUP(G36,'Tab 4+5 DüV+Abfuhr_G'!A:N,12,FALSE)*'N-DBE'!J36,IF(F36="A",VLOOKUP(G36,'Tab 2+3 DüV_A'!A:L,10,FALSE)*'N-DBE'!J36,VLOOKUP(G36,'H&amp;G LfL'!B:U,18,FALSE)*'N-DBE'!J36)))</f>
        <v/>
      </c>
      <c r="I36" s="249" t="str">
        <f>IF(OR(F36="",G36=""),"",IF(OR('N-DBE'!K36="",'N-DBE'!M36=0),0,IF('N-DBE'!K36=0,-H36,('N-DBE'!K36*H36/'N-DBE'!J36)-H36)))</f>
        <v/>
      </c>
      <c r="J36" s="341" t="str">
        <f>IF(OR(B36="",G36=""),"",IF(VLOOKUP(B36,Schlagliste!B:J,7,FALSE)="","",VLOOKUP(B36,Schlagliste!B:J,7,FALSE)))</f>
        <v/>
      </c>
      <c r="K36" s="244" t="str">
        <f>IF(J36="","",IF(J36&gt;39,"E",VLOOKUP(J36,'Boden DüV-Bolap'!A:B,2,FALSE)))</f>
        <v/>
      </c>
      <c r="L36" s="250" t="str">
        <f>IF(J36="","",IF(J36&gt;=44,0,VLOOKUP(J36,'Boden DüV-Bolap'!A:C,3,FALSE)))</f>
        <v/>
      </c>
      <c r="M36" s="251" t="str">
        <f>IF(OR(F36="",G36=""),"",IF(OR(F36="A",F36="HG"),0,VLOOKUP(G36,'Tab 4+5 DüV+Abfuhr_G'!A:Q,15,FALSE)))</f>
        <v/>
      </c>
      <c r="N36" s="252" t="str">
        <f t="shared" si="0"/>
        <v/>
      </c>
      <c r="O36" s="611" t="str">
        <f>IF(OR(F36="",G36=""),"",IF(J36="",SUM(H36,I36),IF(OR(K36="D",K36="E"),(H36+M36)*VLOOKUP(K36,'Boden DüV-Bolap'!B:E,4,FALSE),SUM(H36,I36,L36,M36))))</f>
        <v/>
      </c>
      <c r="P36" s="892" t="str">
        <f t="shared" si="1"/>
        <v/>
      </c>
      <c r="Q36" s="245"/>
      <c r="R36" s="615" t="str">
        <f t="shared" si="2"/>
        <v/>
      </c>
      <c r="S36" s="244" t="str">
        <f>IF(OR(B36="",G36=""),"",IF(VLOOKUP(B36,Schlagliste!B:J,5,FALSE)="","",VLOOKUP(B36,Schlagliste!B:J,5,FALSE)))</f>
        <v/>
      </c>
      <c r="T36" s="253" t="str">
        <f>IF(OR(F36="",G36=""),"",IF(F36="g",VLOOKUP(G36,'Tab 4+5 DüV+Abfuhr_G'!A:N,13,FALSE)*'N-DBE'!J36,IF(F36="A",VLOOKUP(G36,'Tab 2+3 DüV_A'!A:L,11,FALSE)*'N-DBE'!J36,VLOOKUP(G36,'H&amp;G LfL'!B:U,19,FALSE)*'N-DBE'!J36)))</f>
        <v/>
      </c>
      <c r="U36" s="249" t="str">
        <f>IF(OR(F36="",G36=""),"",IF(OR('N-DBE'!K36="",'N-DBE'!M36=0),0,IF('N-DBE'!K36=0,-T36,('N-DBE'!K36*T36/'N-DBE'!J36)-T36)))</f>
        <v/>
      </c>
      <c r="V36" s="341" t="str">
        <f>IF(OR(B36="",G36=""),"",IF(VLOOKUP(B36,Schlagliste!B:J,8,FALSE)="","",VLOOKUP(B36,Schlagliste!B:J,8,FALSE)))</f>
        <v/>
      </c>
      <c r="W36" s="244" t="str">
        <f>IF(OR(V36="",S36=""),"",IF(V36&gt;39,0,IF(S36="leicht",VLOOKUP(V36,'Boden DüV-Bolap'!A:Q,7,FALSE),IF(S36="mittel",VLOOKUP(V36,'Boden DüV-Bolap'!A:K,11,FALSE),IF(S36="schwer",VLOOKUP(V36,'Boden DüV-Bolap'!A:R,15,FALSE))))))</f>
        <v/>
      </c>
      <c r="X36" s="254" t="str">
        <f>IF(OR(F36="",G36="",S36="",V36=""),"",IF(V36&gt;=44,-(T36+U36),IF(AND(S36="leicht",V36&lt;14),VLOOKUP(V36,'Boden DüV-Bolap'!A:Q,8,FALSE),IF(AND(S36="leicht",V36&gt;13),VLOOKUP(V36,'Boden DüV-Bolap'!A:Q,9,FALSE)*(T36+U36)-(T36+U36),IF(AND(S36="mittel",V36&lt;20),VLOOKUP(V36,'Boden DüV-Bolap'!A:Q,12,FALSE),IF(AND(S36="mittel",V36&gt;19),VLOOKUP(V36,'Boden DüV-Bolap'!A:Q,13,FALSE)*(T36+U36)-(T36+U36),IF(AND(S36="schwer",V36&lt;28),VLOOKUP(V36,'Boden DüV-Bolap'!A:Q,16,FALSE),IF(AND(S36="schwer",V36&gt;27),VLOOKUP(V36,'Boden DüV-Bolap'!A:Q,17,FALSE)*(T36+U36)-(T36+U36)))))))))</f>
        <v/>
      </c>
      <c r="Y36" s="251" t="str">
        <f>IF(OR(F36="",G36=""),"",IF(OR(F36="A",F36="HG"),0,VLOOKUP(G36,'Tab 4+5 DüV+Abfuhr_G'!A:Q,16,FALSE)))</f>
        <v/>
      </c>
      <c r="Z36" s="255" t="str">
        <f t="shared" si="3"/>
        <v/>
      </c>
      <c r="AA36" s="896" t="str">
        <f t="shared" si="4"/>
        <v/>
      </c>
      <c r="AB36" s="253" t="str">
        <f>IF(OR(F36="",G36=""),"",IF(F36="g",VLOOKUP(G36,'Tab 4+5 DüV+Abfuhr_G'!A:N,14,FALSE)*'N-DBE'!J36,IF(F36="A",VLOOKUP(G36,'Tab 2+3 DüV_A'!A:L,12,FALSE)*'N-DBE'!J36,VLOOKUP(G36,'H&amp;G LfL'!B:U,20,FALSE)*'N-DBE'!J36)))</f>
        <v/>
      </c>
      <c r="AC36" s="249" t="str">
        <f>IF(OR(F36="",G36=""),"",IF(OR('N-DBE'!K36="",'N-DBE'!M36=0),0,IF('N-DBE'!K36=0,-AB36,('N-DBE'!K36*AB36/'N-DBE'!J36)-AB36)))</f>
        <v/>
      </c>
      <c r="AD36" s="341" t="str">
        <f>IF(OR(B36="",G36=""),"",IF(VLOOKUP(B36,Schlagliste!B:J,9,FALSE)="","",VLOOKUP(B36,Schlagliste!B:J,9,FALSE)))</f>
        <v/>
      </c>
      <c r="AE36" s="244" t="str">
        <f>IF(OR(AD36="",S36=""),"",IF(AD36&gt;39,0,IF(S36="leicht",VLOOKUP(AD36,'Boden DüV-Bolap'!A:AA,19,FALSE),IF(S36="mittel",VLOOKUP(AD36,'Boden DüV-Bolap'!A:AA,23,FALSE),IF(S36="schwer",VLOOKUP(AD36,'Boden DüV-Bolap'!A:AA,27,FALSE))))))</f>
        <v/>
      </c>
      <c r="AF36" s="254" t="str">
        <f>IF(OR(F36="",G36="",S36="",AD36=""),"",IF(AD36&gt;=44,-(AB36+AC36),IF(AND(S36="leicht",AD36&lt;11),VLOOKUP(AD36,'Boden DüV-Bolap'!A:AC,20,FALSE),IF(AND(S36="leicht",AD36&gt;10),VLOOKUP(AD36,'Boden DüV-Bolap'!A:AC,21,FALSE)*(AB36+AC36)-(AB36+AC36),IF(AND(S36="mittel",AD36&lt;18),VLOOKUP(AD36,'Boden DüV-Bolap'!A:AC,24,FALSE),IF(AND(S36="mittel",AD36&gt;17),VLOOKUP(AD36,'Boden DüV-Bolap'!A:AC,25,FALSE)*(AB36+AC36)-(AB36+AC36),IF(AND(S36="schwer",AD36&lt;23),VLOOKUP(AD36,'Boden DüV-Bolap'!A:AC,28,FALSE),IF(AND(S36="schwer",AD36&gt;22),VLOOKUP(AD36,'Boden DüV-Bolap'!A:AC,29,FALSE)*(AB36+AC36)-(AB36+AC36)))))))))</f>
        <v/>
      </c>
      <c r="AG36" s="256" t="str">
        <f>IF(OR(F36="",G36=""),"",IF(OR(F36="A",F36="HG"),0,VLOOKUP(G36,'Tab 4+5 DüV+Abfuhr_G'!A:Q,17,FALSE)))</f>
        <v/>
      </c>
      <c r="AH36" s="257" t="str">
        <f t="shared" si="5"/>
        <v/>
      </c>
      <c r="AI36" s="900" t="str">
        <f t="shared" si="6"/>
        <v/>
      </c>
      <c r="AJ36" s="265"/>
    </row>
    <row r="37" spans="1:36" s="145" customFormat="1">
      <c r="A37" s="289" t="str">
        <f>IF('N-DBE'!A37="","",'N-DBE'!A37)</f>
        <v/>
      </c>
      <c r="B37" s="485" t="str">
        <f>IF('N-DBE'!B37="","",'N-DBE'!B37)</f>
        <v/>
      </c>
      <c r="C37" s="232" t="str">
        <f>IF('N-DBE'!C37="","",'N-DBE'!C37)</f>
        <v/>
      </c>
      <c r="D37" s="232" t="str">
        <f>IF('N-DBE'!D37="","",'N-DBE'!D37)</f>
        <v/>
      </c>
      <c r="E37" s="238" t="str">
        <f>IF('N-DBE'!E37="","",'N-DBE'!E37)</f>
        <v/>
      </c>
      <c r="F37" s="233" t="str">
        <f>IF('N-DBE'!F37="","",'N-DBE'!F37)</f>
        <v/>
      </c>
      <c r="G37" s="225" t="str">
        <f>IF('N-DBE'!G37="","",'N-DBE'!G37)</f>
        <v/>
      </c>
      <c r="H37" s="248" t="str">
        <f>IF(OR(F37="",G37=""),"",IF(F37="g",VLOOKUP(G37,'Tab 4+5 DüV+Abfuhr_G'!A:N,12,FALSE)*'N-DBE'!J37,IF(F37="A",VLOOKUP(G37,'Tab 2+3 DüV_A'!A:L,10,FALSE)*'N-DBE'!J37,VLOOKUP(G37,'H&amp;G LfL'!B:U,18,FALSE)*'N-DBE'!J37)))</f>
        <v/>
      </c>
      <c r="I37" s="249" t="str">
        <f>IF(OR(F37="",G37=""),"",IF(OR('N-DBE'!K37="",'N-DBE'!M37=0),0,IF('N-DBE'!K37=0,-H37,('N-DBE'!K37*H37/'N-DBE'!J37)-H37)))</f>
        <v/>
      </c>
      <c r="J37" s="341" t="str">
        <f>IF(OR(B37="",G37=""),"",IF(VLOOKUP(B37,Schlagliste!B:J,7,FALSE)="","",VLOOKUP(B37,Schlagliste!B:J,7,FALSE)))</f>
        <v/>
      </c>
      <c r="K37" s="244" t="str">
        <f>IF(J37="","",IF(J37&gt;39,"E",VLOOKUP(J37,'Boden DüV-Bolap'!A:B,2,FALSE)))</f>
        <v/>
      </c>
      <c r="L37" s="250" t="str">
        <f>IF(J37="","",IF(J37&gt;=44,0,VLOOKUP(J37,'Boden DüV-Bolap'!A:C,3,FALSE)))</f>
        <v/>
      </c>
      <c r="M37" s="251" t="str">
        <f>IF(OR(F37="",G37=""),"",IF(OR(F37="A",F37="HG"),0,VLOOKUP(G37,'Tab 4+5 DüV+Abfuhr_G'!A:Q,15,FALSE)))</f>
        <v/>
      </c>
      <c r="N37" s="252" t="str">
        <f t="shared" si="0"/>
        <v/>
      </c>
      <c r="O37" s="611" t="str">
        <f>IF(OR(F37="",G37=""),"",IF(J37="",SUM(H37,I37),IF(OR(K37="D",K37="E"),(H37+M37)*VLOOKUP(K37,'Boden DüV-Bolap'!B:E,4,FALSE),SUM(H37,I37,L37,M37))))</f>
        <v/>
      </c>
      <c r="P37" s="892" t="str">
        <f t="shared" si="1"/>
        <v/>
      </c>
      <c r="Q37" s="245"/>
      <c r="R37" s="615" t="str">
        <f t="shared" si="2"/>
        <v/>
      </c>
      <c r="S37" s="244" t="str">
        <f>IF(OR(B37="",G37=""),"",IF(VLOOKUP(B37,Schlagliste!B:J,5,FALSE)="","",VLOOKUP(B37,Schlagliste!B:J,5,FALSE)))</f>
        <v/>
      </c>
      <c r="T37" s="253" t="str">
        <f>IF(OR(F37="",G37=""),"",IF(F37="g",VLOOKUP(G37,'Tab 4+5 DüV+Abfuhr_G'!A:N,13,FALSE)*'N-DBE'!J37,IF(F37="A",VLOOKUP(G37,'Tab 2+3 DüV_A'!A:L,11,FALSE)*'N-DBE'!J37,VLOOKUP(G37,'H&amp;G LfL'!B:U,19,FALSE)*'N-DBE'!J37)))</f>
        <v/>
      </c>
      <c r="U37" s="249" t="str">
        <f>IF(OR(F37="",G37=""),"",IF(OR('N-DBE'!K37="",'N-DBE'!M37=0),0,IF('N-DBE'!K37=0,-T37,('N-DBE'!K37*T37/'N-DBE'!J37)-T37)))</f>
        <v/>
      </c>
      <c r="V37" s="341" t="str">
        <f>IF(OR(B37="",G37=""),"",IF(VLOOKUP(B37,Schlagliste!B:J,8,FALSE)="","",VLOOKUP(B37,Schlagliste!B:J,8,FALSE)))</f>
        <v/>
      </c>
      <c r="W37" s="244" t="str">
        <f>IF(OR(V37="",S37=""),"",IF(V37&gt;39,0,IF(S37="leicht",VLOOKUP(V37,'Boden DüV-Bolap'!A:Q,7,FALSE),IF(S37="mittel",VLOOKUP(V37,'Boden DüV-Bolap'!A:K,11,FALSE),IF(S37="schwer",VLOOKUP(V37,'Boden DüV-Bolap'!A:R,15,FALSE))))))</f>
        <v/>
      </c>
      <c r="X37" s="254" t="str">
        <f>IF(OR(F37="",G37="",S37="",V37=""),"",IF(V37&gt;=44,-(T37+U37),IF(AND(S37="leicht",V37&lt;14),VLOOKUP(V37,'Boden DüV-Bolap'!A:Q,8,FALSE),IF(AND(S37="leicht",V37&gt;13),VLOOKUP(V37,'Boden DüV-Bolap'!A:Q,9,FALSE)*(T37+U37)-(T37+U37),IF(AND(S37="mittel",V37&lt;20),VLOOKUP(V37,'Boden DüV-Bolap'!A:Q,12,FALSE),IF(AND(S37="mittel",V37&gt;19),VLOOKUP(V37,'Boden DüV-Bolap'!A:Q,13,FALSE)*(T37+U37)-(T37+U37),IF(AND(S37="schwer",V37&lt;28),VLOOKUP(V37,'Boden DüV-Bolap'!A:Q,16,FALSE),IF(AND(S37="schwer",V37&gt;27),VLOOKUP(V37,'Boden DüV-Bolap'!A:Q,17,FALSE)*(T37+U37)-(T37+U37)))))))))</f>
        <v/>
      </c>
      <c r="Y37" s="251" t="str">
        <f>IF(OR(F37="",G37=""),"",IF(OR(F37="A",F37="HG"),0,VLOOKUP(G37,'Tab 4+5 DüV+Abfuhr_G'!A:Q,16,FALSE)))</f>
        <v/>
      </c>
      <c r="Z37" s="255" t="str">
        <f t="shared" si="3"/>
        <v/>
      </c>
      <c r="AA37" s="896" t="str">
        <f t="shared" si="4"/>
        <v/>
      </c>
      <c r="AB37" s="253" t="str">
        <f>IF(OR(F37="",G37=""),"",IF(F37="g",VLOOKUP(G37,'Tab 4+5 DüV+Abfuhr_G'!A:N,14,FALSE)*'N-DBE'!J37,IF(F37="A",VLOOKUP(G37,'Tab 2+3 DüV_A'!A:L,12,FALSE)*'N-DBE'!J37,VLOOKUP(G37,'H&amp;G LfL'!B:U,20,FALSE)*'N-DBE'!J37)))</f>
        <v/>
      </c>
      <c r="AC37" s="249" t="str">
        <f>IF(OR(F37="",G37=""),"",IF(OR('N-DBE'!K37="",'N-DBE'!M37=0),0,IF('N-DBE'!K37=0,-AB37,('N-DBE'!K37*AB37/'N-DBE'!J37)-AB37)))</f>
        <v/>
      </c>
      <c r="AD37" s="341" t="str">
        <f>IF(OR(B37="",G37=""),"",IF(VLOOKUP(B37,Schlagliste!B:J,9,FALSE)="","",VLOOKUP(B37,Schlagliste!B:J,9,FALSE)))</f>
        <v/>
      </c>
      <c r="AE37" s="244" t="str">
        <f>IF(OR(AD37="",S37=""),"",IF(AD37&gt;39,0,IF(S37="leicht",VLOOKUP(AD37,'Boden DüV-Bolap'!A:AA,19,FALSE),IF(S37="mittel",VLOOKUP(AD37,'Boden DüV-Bolap'!A:AA,23,FALSE),IF(S37="schwer",VLOOKUP(AD37,'Boden DüV-Bolap'!A:AA,27,FALSE))))))</f>
        <v/>
      </c>
      <c r="AF37" s="254" t="str">
        <f>IF(OR(F37="",G37="",S37="",AD37=""),"",IF(AD37&gt;=44,-(AB37+AC37),IF(AND(S37="leicht",AD37&lt;11),VLOOKUP(AD37,'Boden DüV-Bolap'!A:AC,20,FALSE),IF(AND(S37="leicht",AD37&gt;10),VLOOKUP(AD37,'Boden DüV-Bolap'!A:AC,21,FALSE)*(AB37+AC37)-(AB37+AC37),IF(AND(S37="mittel",AD37&lt;18),VLOOKUP(AD37,'Boden DüV-Bolap'!A:AC,24,FALSE),IF(AND(S37="mittel",AD37&gt;17),VLOOKUP(AD37,'Boden DüV-Bolap'!A:AC,25,FALSE)*(AB37+AC37)-(AB37+AC37),IF(AND(S37="schwer",AD37&lt;23),VLOOKUP(AD37,'Boden DüV-Bolap'!A:AC,28,FALSE),IF(AND(S37="schwer",AD37&gt;22),VLOOKUP(AD37,'Boden DüV-Bolap'!A:AC,29,FALSE)*(AB37+AC37)-(AB37+AC37)))))))))</f>
        <v/>
      </c>
      <c r="AG37" s="256" t="str">
        <f>IF(OR(F37="",G37=""),"",IF(OR(F37="A",F37="HG"),0,VLOOKUP(G37,'Tab 4+5 DüV+Abfuhr_G'!A:Q,17,FALSE)))</f>
        <v/>
      </c>
      <c r="AH37" s="257" t="str">
        <f t="shared" si="5"/>
        <v/>
      </c>
      <c r="AI37" s="900" t="str">
        <f t="shared" si="6"/>
        <v/>
      </c>
      <c r="AJ37" s="265"/>
    </row>
    <row r="38" spans="1:36" s="145" customFormat="1">
      <c r="A38" s="289" t="str">
        <f>IF('N-DBE'!A38="","",'N-DBE'!A38)</f>
        <v/>
      </c>
      <c r="B38" s="485" t="str">
        <f>IF('N-DBE'!B38="","",'N-DBE'!B38)</f>
        <v/>
      </c>
      <c r="C38" s="232" t="str">
        <f>IF('N-DBE'!C38="","",'N-DBE'!C38)</f>
        <v/>
      </c>
      <c r="D38" s="232" t="str">
        <f>IF('N-DBE'!D38="","",'N-DBE'!D38)</f>
        <v/>
      </c>
      <c r="E38" s="238" t="str">
        <f>IF('N-DBE'!E38="","",'N-DBE'!E38)</f>
        <v/>
      </c>
      <c r="F38" s="233" t="str">
        <f>IF('N-DBE'!F38="","",'N-DBE'!F38)</f>
        <v/>
      </c>
      <c r="G38" s="225" t="str">
        <f>IF('N-DBE'!G38="","",'N-DBE'!G38)</f>
        <v/>
      </c>
      <c r="H38" s="248" t="str">
        <f>IF(OR(F38="",G38=""),"",IF(F38="g",VLOOKUP(G38,'Tab 4+5 DüV+Abfuhr_G'!A:N,12,FALSE)*'N-DBE'!J38,IF(F38="A",VLOOKUP(G38,'Tab 2+3 DüV_A'!A:L,10,FALSE)*'N-DBE'!J38,VLOOKUP(G38,'H&amp;G LfL'!B:U,18,FALSE)*'N-DBE'!J38)))</f>
        <v/>
      </c>
      <c r="I38" s="249" t="str">
        <f>IF(OR(F38="",G38=""),"",IF(OR('N-DBE'!K38="",'N-DBE'!M38=0),0,IF('N-DBE'!K38=0,-H38,('N-DBE'!K38*H38/'N-DBE'!J38)-H38)))</f>
        <v/>
      </c>
      <c r="J38" s="341" t="str">
        <f>IF(OR(B38="",G38=""),"",IF(VLOOKUP(B38,Schlagliste!B:J,7,FALSE)="","",VLOOKUP(B38,Schlagliste!B:J,7,FALSE)))</f>
        <v/>
      </c>
      <c r="K38" s="244" t="str">
        <f>IF(J38="","",IF(J38&gt;39,"E",VLOOKUP(J38,'Boden DüV-Bolap'!A:B,2,FALSE)))</f>
        <v/>
      </c>
      <c r="L38" s="250" t="str">
        <f>IF(J38="","",IF(J38&gt;=44,0,VLOOKUP(J38,'Boden DüV-Bolap'!A:C,3,FALSE)))</f>
        <v/>
      </c>
      <c r="M38" s="251" t="str">
        <f>IF(OR(F38="",G38=""),"",IF(OR(F38="A",F38="HG"),0,VLOOKUP(G38,'Tab 4+5 DüV+Abfuhr_G'!A:Q,15,FALSE)))</f>
        <v/>
      </c>
      <c r="N38" s="252" t="str">
        <f t="shared" si="0"/>
        <v/>
      </c>
      <c r="O38" s="611" t="str">
        <f>IF(OR(F38="",G38=""),"",IF(J38="",SUM(H38,I38),IF(OR(K38="D",K38="E"),(H38+M38)*VLOOKUP(K38,'Boden DüV-Bolap'!B:E,4,FALSE),SUM(H38,I38,L38,M38))))</f>
        <v/>
      </c>
      <c r="P38" s="892" t="str">
        <f t="shared" si="1"/>
        <v/>
      </c>
      <c r="Q38" s="245"/>
      <c r="R38" s="615" t="str">
        <f t="shared" si="2"/>
        <v/>
      </c>
      <c r="S38" s="244" t="str">
        <f>IF(OR(B38="",G38=""),"",IF(VLOOKUP(B38,Schlagliste!B:J,5,FALSE)="","",VLOOKUP(B38,Schlagliste!B:J,5,FALSE)))</f>
        <v/>
      </c>
      <c r="T38" s="253" t="str">
        <f>IF(OR(F38="",G38=""),"",IF(F38="g",VLOOKUP(G38,'Tab 4+5 DüV+Abfuhr_G'!A:N,13,FALSE)*'N-DBE'!J38,IF(F38="A",VLOOKUP(G38,'Tab 2+3 DüV_A'!A:L,11,FALSE)*'N-DBE'!J38,VLOOKUP(G38,'H&amp;G LfL'!B:U,19,FALSE)*'N-DBE'!J38)))</f>
        <v/>
      </c>
      <c r="U38" s="249" t="str">
        <f>IF(OR(F38="",G38=""),"",IF(OR('N-DBE'!K38="",'N-DBE'!M38=0),0,IF('N-DBE'!K38=0,-T38,('N-DBE'!K38*T38/'N-DBE'!J38)-T38)))</f>
        <v/>
      </c>
      <c r="V38" s="341" t="str">
        <f>IF(OR(B38="",G38=""),"",IF(VLOOKUP(B38,Schlagliste!B:J,8,FALSE)="","",VLOOKUP(B38,Schlagliste!B:J,8,FALSE)))</f>
        <v/>
      </c>
      <c r="W38" s="244" t="str">
        <f>IF(OR(V38="",S38=""),"",IF(V38&gt;39,0,IF(S38="leicht",VLOOKUP(V38,'Boden DüV-Bolap'!A:Q,7,FALSE),IF(S38="mittel",VLOOKUP(V38,'Boden DüV-Bolap'!A:K,11,FALSE),IF(S38="schwer",VLOOKUP(V38,'Boden DüV-Bolap'!A:R,15,FALSE))))))</f>
        <v/>
      </c>
      <c r="X38" s="254" t="str">
        <f>IF(OR(F38="",G38="",S38="",V38=""),"",IF(V38&gt;=44,-(T38+U38),IF(AND(S38="leicht",V38&lt;14),VLOOKUP(V38,'Boden DüV-Bolap'!A:Q,8,FALSE),IF(AND(S38="leicht",V38&gt;13),VLOOKUP(V38,'Boden DüV-Bolap'!A:Q,9,FALSE)*(T38+U38)-(T38+U38),IF(AND(S38="mittel",V38&lt;20),VLOOKUP(V38,'Boden DüV-Bolap'!A:Q,12,FALSE),IF(AND(S38="mittel",V38&gt;19),VLOOKUP(V38,'Boden DüV-Bolap'!A:Q,13,FALSE)*(T38+U38)-(T38+U38),IF(AND(S38="schwer",V38&lt;28),VLOOKUP(V38,'Boden DüV-Bolap'!A:Q,16,FALSE),IF(AND(S38="schwer",V38&gt;27),VLOOKUP(V38,'Boden DüV-Bolap'!A:Q,17,FALSE)*(T38+U38)-(T38+U38)))))))))</f>
        <v/>
      </c>
      <c r="Y38" s="251" t="str">
        <f>IF(OR(F38="",G38=""),"",IF(OR(F38="A",F38="HG"),0,VLOOKUP(G38,'Tab 4+5 DüV+Abfuhr_G'!A:Q,16,FALSE)))</f>
        <v/>
      </c>
      <c r="Z38" s="255" t="str">
        <f t="shared" si="3"/>
        <v/>
      </c>
      <c r="AA38" s="896" t="str">
        <f t="shared" si="4"/>
        <v/>
      </c>
      <c r="AB38" s="253" t="str">
        <f>IF(OR(F38="",G38=""),"",IF(F38="g",VLOOKUP(G38,'Tab 4+5 DüV+Abfuhr_G'!A:N,14,FALSE)*'N-DBE'!J38,IF(F38="A",VLOOKUP(G38,'Tab 2+3 DüV_A'!A:L,12,FALSE)*'N-DBE'!J38,VLOOKUP(G38,'H&amp;G LfL'!B:U,20,FALSE)*'N-DBE'!J38)))</f>
        <v/>
      </c>
      <c r="AC38" s="249" t="str">
        <f>IF(OR(F38="",G38=""),"",IF(OR('N-DBE'!K38="",'N-DBE'!M38=0),0,IF('N-DBE'!K38=0,-AB38,('N-DBE'!K38*AB38/'N-DBE'!J38)-AB38)))</f>
        <v/>
      </c>
      <c r="AD38" s="341" t="str">
        <f>IF(OR(B38="",G38=""),"",IF(VLOOKUP(B38,Schlagliste!B:J,9,FALSE)="","",VLOOKUP(B38,Schlagliste!B:J,9,FALSE)))</f>
        <v/>
      </c>
      <c r="AE38" s="244" t="str">
        <f>IF(OR(AD38="",S38=""),"",IF(AD38&gt;39,0,IF(S38="leicht",VLOOKUP(AD38,'Boden DüV-Bolap'!A:AA,19,FALSE),IF(S38="mittel",VLOOKUP(AD38,'Boden DüV-Bolap'!A:AA,23,FALSE),IF(S38="schwer",VLOOKUP(AD38,'Boden DüV-Bolap'!A:AA,27,FALSE))))))</f>
        <v/>
      </c>
      <c r="AF38" s="254" t="str">
        <f>IF(OR(F38="",G38="",S38="",AD38=""),"",IF(AD38&gt;=44,-(AB38+AC38),IF(AND(S38="leicht",AD38&lt;11),VLOOKUP(AD38,'Boden DüV-Bolap'!A:AC,20,FALSE),IF(AND(S38="leicht",AD38&gt;10),VLOOKUP(AD38,'Boden DüV-Bolap'!A:AC,21,FALSE)*(AB38+AC38)-(AB38+AC38),IF(AND(S38="mittel",AD38&lt;18),VLOOKUP(AD38,'Boden DüV-Bolap'!A:AC,24,FALSE),IF(AND(S38="mittel",AD38&gt;17),VLOOKUP(AD38,'Boden DüV-Bolap'!A:AC,25,FALSE)*(AB38+AC38)-(AB38+AC38),IF(AND(S38="schwer",AD38&lt;23),VLOOKUP(AD38,'Boden DüV-Bolap'!A:AC,28,FALSE),IF(AND(S38="schwer",AD38&gt;22),VLOOKUP(AD38,'Boden DüV-Bolap'!A:AC,29,FALSE)*(AB38+AC38)-(AB38+AC38)))))))))</f>
        <v/>
      </c>
      <c r="AG38" s="256" t="str">
        <f>IF(OR(F38="",G38=""),"",IF(OR(F38="A",F38="HG"),0,VLOOKUP(G38,'Tab 4+5 DüV+Abfuhr_G'!A:Q,17,FALSE)))</f>
        <v/>
      </c>
      <c r="AH38" s="257" t="str">
        <f t="shared" si="5"/>
        <v/>
      </c>
      <c r="AI38" s="900" t="str">
        <f t="shared" si="6"/>
        <v/>
      </c>
      <c r="AJ38" s="265"/>
    </row>
    <row r="39" spans="1:36" s="145" customFormat="1">
      <c r="A39" s="289" t="str">
        <f>IF('N-DBE'!A39="","",'N-DBE'!A39)</f>
        <v/>
      </c>
      <c r="B39" s="485" t="str">
        <f>IF('N-DBE'!B39="","",'N-DBE'!B39)</f>
        <v/>
      </c>
      <c r="C39" s="232" t="str">
        <f>IF('N-DBE'!C39="","",'N-DBE'!C39)</f>
        <v/>
      </c>
      <c r="D39" s="232" t="str">
        <f>IF('N-DBE'!D39="","",'N-DBE'!D39)</f>
        <v/>
      </c>
      <c r="E39" s="238" t="str">
        <f>IF('N-DBE'!E39="","",'N-DBE'!E39)</f>
        <v/>
      </c>
      <c r="F39" s="233" t="str">
        <f>IF('N-DBE'!F39="","",'N-DBE'!F39)</f>
        <v/>
      </c>
      <c r="G39" s="225" t="str">
        <f>IF('N-DBE'!G39="","",'N-DBE'!G39)</f>
        <v/>
      </c>
      <c r="H39" s="248" t="str">
        <f>IF(OR(F39="",G39=""),"",IF(F39="g",VLOOKUP(G39,'Tab 4+5 DüV+Abfuhr_G'!A:N,12,FALSE)*'N-DBE'!J39,IF(F39="A",VLOOKUP(G39,'Tab 2+3 DüV_A'!A:L,10,FALSE)*'N-DBE'!J39,VLOOKUP(G39,'H&amp;G LfL'!B:U,18,FALSE)*'N-DBE'!J39)))</f>
        <v/>
      </c>
      <c r="I39" s="249" t="str">
        <f>IF(OR(F39="",G39=""),"",IF(OR('N-DBE'!K39="",'N-DBE'!M39=0),0,IF('N-DBE'!K39=0,-H39,('N-DBE'!K39*H39/'N-DBE'!J39)-H39)))</f>
        <v/>
      </c>
      <c r="J39" s="341" t="str">
        <f>IF(OR(B39="",G39=""),"",IF(VLOOKUP(B39,Schlagliste!B:J,7,FALSE)="","",VLOOKUP(B39,Schlagliste!B:J,7,FALSE)))</f>
        <v/>
      </c>
      <c r="K39" s="244" t="str">
        <f>IF(J39="","",IF(J39&gt;39,"E",VLOOKUP(J39,'Boden DüV-Bolap'!A:B,2,FALSE)))</f>
        <v/>
      </c>
      <c r="L39" s="250" t="str">
        <f>IF(J39="","",IF(J39&gt;=44,0,VLOOKUP(J39,'Boden DüV-Bolap'!A:C,3,FALSE)))</f>
        <v/>
      </c>
      <c r="M39" s="251" t="str">
        <f>IF(OR(F39="",G39=""),"",IF(OR(F39="A",F39="HG"),0,VLOOKUP(G39,'Tab 4+5 DüV+Abfuhr_G'!A:Q,15,FALSE)))</f>
        <v/>
      </c>
      <c r="N39" s="252" t="str">
        <f t="shared" si="0"/>
        <v/>
      </c>
      <c r="O39" s="611" t="str">
        <f>IF(OR(F39="",G39=""),"",IF(J39="",SUM(H39,I39),IF(OR(K39="D",K39="E"),(H39+M39)*VLOOKUP(K39,'Boden DüV-Bolap'!B:E,4,FALSE),SUM(H39,I39,L39,M39))))</f>
        <v/>
      </c>
      <c r="P39" s="892" t="str">
        <f t="shared" si="1"/>
        <v/>
      </c>
      <c r="Q39" s="245"/>
      <c r="R39" s="615" t="str">
        <f t="shared" si="2"/>
        <v/>
      </c>
      <c r="S39" s="244" t="str">
        <f>IF(OR(B39="",G39=""),"",IF(VLOOKUP(B39,Schlagliste!B:J,5,FALSE)="","",VLOOKUP(B39,Schlagliste!B:J,5,FALSE)))</f>
        <v/>
      </c>
      <c r="T39" s="253" t="str">
        <f>IF(OR(F39="",G39=""),"",IF(F39="g",VLOOKUP(G39,'Tab 4+5 DüV+Abfuhr_G'!A:N,13,FALSE)*'N-DBE'!J39,IF(F39="A",VLOOKUP(G39,'Tab 2+3 DüV_A'!A:L,11,FALSE)*'N-DBE'!J39,VLOOKUP(G39,'H&amp;G LfL'!B:U,19,FALSE)*'N-DBE'!J39)))</f>
        <v/>
      </c>
      <c r="U39" s="249" t="str">
        <f>IF(OR(F39="",G39=""),"",IF(OR('N-DBE'!K39="",'N-DBE'!M39=0),0,IF('N-DBE'!K39=0,-T39,('N-DBE'!K39*T39/'N-DBE'!J39)-T39)))</f>
        <v/>
      </c>
      <c r="V39" s="341" t="str">
        <f>IF(OR(B39="",G39=""),"",IF(VLOOKUP(B39,Schlagliste!B:J,8,FALSE)="","",VLOOKUP(B39,Schlagliste!B:J,8,FALSE)))</f>
        <v/>
      </c>
      <c r="W39" s="244" t="str">
        <f>IF(OR(V39="",S39=""),"",IF(V39&gt;39,0,IF(S39="leicht",VLOOKUP(V39,'Boden DüV-Bolap'!A:Q,7,FALSE),IF(S39="mittel",VLOOKUP(V39,'Boden DüV-Bolap'!A:K,11,FALSE),IF(S39="schwer",VLOOKUP(V39,'Boden DüV-Bolap'!A:R,15,FALSE))))))</f>
        <v/>
      </c>
      <c r="X39" s="254" t="str">
        <f>IF(OR(F39="",G39="",S39="",V39=""),"",IF(V39&gt;=44,-(T39+U39),IF(AND(S39="leicht",V39&lt;14),VLOOKUP(V39,'Boden DüV-Bolap'!A:Q,8,FALSE),IF(AND(S39="leicht",V39&gt;13),VLOOKUP(V39,'Boden DüV-Bolap'!A:Q,9,FALSE)*(T39+U39)-(T39+U39),IF(AND(S39="mittel",V39&lt;20),VLOOKUP(V39,'Boden DüV-Bolap'!A:Q,12,FALSE),IF(AND(S39="mittel",V39&gt;19),VLOOKUP(V39,'Boden DüV-Bolap'!A:Q,13,FALSE)*(T39+U39)-(T39+U39),IF(AND(S39="schwer",V39&lt;28),VLOOKUP(V39,'Boden DüV-Bolap'!A:Q,16,FALSE),IF(AND(S39="schwer",V39&gt;27),VLOOKUP(V39,'Boden DüV-Bolap'!A:Q,17,FALSE)*(T39+U39)-(T39+U39)))))))))</f>
        <v/>
      </c>
      <c r="Y39" s="251" t="str">
        <f>IF(OR(F39="",G39=""),"",IF(OR(F39="A",F39="HG"),0,VLOOKUP(G39,'Tab 4+5 DüV+Abfuhr_G'!A:Q,16,FALSE)))</f>
        <v/>
      </c>
      <c r="Z39" s="255" t="str">
        <f t="shared" si="3"/>
        <v/>
      </c>
      <c r="AA39" s="896" t="str">
        <f t="shared" si="4"/>
        <v/>
      </c>
      <c r="AB39" s="253" t="str">
        <f>IF(OR(F39="",G39=""),"",IF(F39="g",VLOOKUP(G39,'Tab 4+5 DüV+Abfuhr_G'!A:N,14,FALSE)*'N-DBE'!J39,IF(F39="A",VLOOKUP(G39,'Tab 2+3 DüV_A'!A:L,12,FALSE)*'N-DBE'!J39,VLOOKUP(G39,'H&amp;G LfL'!B:U,20,FALSE)*'N-DBE'!J39)))</f>
        <v/>
      </c>
      <c r="AC39" s="249" t="str">
        <f>IF(OR(F39="",G39=""),"",IF(OR('N-DBE'!K39="",'N-DBE'!M39=0),0,IF('N-DBE'!K39=0,-AB39,('N-DBE'!K39*AB39/'N-DBE'!J39)-AB39)))</f>
        <v/>
      </c>
      <c r="AD39" s="341" t="str">
        <f>IF(OR(B39="",G39=""),"",IF(VLOOKUP(B39,Schlagliste!B:J,9,FALSE)="","",VLOOKUP(B39,Schlagliste!B:J,9,FALSE)))</f>
        <v/>
      </c>
      <c r="AE39" s="244" t="str">
        <f>IF(OR(AD39="",S39=""),"",IF(AD39&gt;39,0,IF(S39="leicht",VLOOKUP(AD39,'Boden DüV-Bolap'!A:AA,19,FALSE),IF(S39="mittel",VLOOKUP(AD39,'Boden DüV-Bolap'!A:AA,23,FALSE),IF(S39="schwer",VLOOKUP(AD39,'Boden DüV-Bolap'!A:AA,27,FALSE))))))</f>
        <v/>
      </c>
      <c r="AF39" s="254" t="str">
        <f>IF(OR(F39="",G39="",S39="",AD39=""),"",IF(AD39&gt;=44,-(AB39+AC39),IF(AND(S39="leicht",AD39&lt;11),VLOOKUP(AD39,'Boden DüV-Bolap'!A:AC,20,FALSE),IF(AND(S39="leicht",AD39&gt;10),VLOOKUP(AD39,'Boden DüV-Bolap'!A:AC,21,FALSE)*(AB39+AC39)-(AB39+AC39),IF(AND(S39="mittel",AD39&lt;18),VLOOKUP(AD39,'Boden DüV-Bolap'!A:AC,24,FALSE),IF(AND(S39="mittel",AD39&gt;17),VLOOKUP(AD39,'Boden DüV-Bolap'!A:AC,25,FALSE)*(AB39+AC39)-(AB39+AC39),IF(AND(S39="schwer",AD39&lt;23),VLOOKUP(AD39,'Boden DüV-Bolap'!A:AC,28,FALSE),IF(AND(S39="schwer",AD39&gt;22),VLOOKUP(AD39,'Boden DüV-Bolap'!A:AC,29,FALSE)*(AB39+AC39)-(AB39+AC39)))))))))</f>
        <v/>
      </c>
      <c r="AG39" s="256" t="str">
        <f>IF(OR(F39="",G39=""),"",IF(OR(F39="A",F39="HG"),0,VLOOKUP(G39,'Tab 4+5 DüV+Abfuhr_G'!A:Q,17,FALSE)))</f>
        <v/>
      </c>
      <c r="AH39" s="257" t="str">
        <f t="shared" si="5"/>
        <v/>
      </c>
      <c r="AI39" s="900" t="str">
        <f t="shared" si="6"/>
        <v/>
      </c>
      <c r="AJ39" s="265"/>
    </row>
    <row r="40" spans="1:36" s="145" customFormat="1">
      <c r="A40" s="289" t="str">
        <f>IF('N-DBE'!A40="","",'N-DBE'!A40)</f>
        <v/>
      </c>
      <c r="B40" s="485" t="str">
        <f>IF('N-DBE'!B40="","",'N-DBE'!B40)</f>
        <v/>
      </c>
      <c r="C40" s="232" t="str">
        <f>IF('N-DBE'!C40="","",'N-DBE'!C40)</f>
        <v/>
      </c>
      <c r="D40" s="232" t="str">
        <f>IF('N-DBE'!D40="","",'N-DBE'!D40)</f>
        <v/>
      </c>
      <c r="E40" s="238" t="str">
        <f>IF('N-DBE'!E40="","",'N-DBE'!E40)</f>
        <v/>
      </c>
      <c r="F40" s="233" t="str">
        <f>IF('N-DBE'!F40="","",'N-DBE'!F40)</f>
        <v/>
      </c>
      <c r="G40" s="225" t="str">
        <f>IF('N-DBE'!G40="","",'N-DBE'!G40)</f>
        <v/>
      </c>
      <c r="H40" s="248" t="str">
        <f>IF(OR(F40="",G40=""),"",IF(F40="g",VLOOKUP(G40,'Tab 4+5 DüV+Abfuhr_G'!A:N,12,FALSE)*'N-DBE'!J40,IF(F40="A",VLOOKUP(G40,'Tab 2+3 DüV_A'!A:L,10,FALSE)*'N-DBE'!J40,VLOOKUP(G40,'H&amp;G LfL'!B:U,18,FALSE)*'N-DBE'!J40)))</f>
        <v/>
      </c>
      <c r="I40" s="249" t="str">
        <f>IF(OR(F40="",G40=""),"",IF(OR('N-DBE'!K40="",'N-DBE'!M40=0),0,IF('N-DBE'!K40=0,-H40,('N-DBE'!K40*H40/'N-DBE'!J40)-H40)))</f>
        <v/>
      </c>
      <c r="J40" s="341" t="str">
        <f>IF(OR(B40="",G40=""),"",IF(VLOOKUP(B40,Schlagliste!B:J,7,FALSE)="","",VLOOKUP(B40,Schlagliste!B:J,7,FALSE)))</f>
        <v/>
      </c>
      <c r="K40" s="244" t="str">
        <f>IF(J40="","",IF(J40&gt;39,"E",VLOOKUP(J40,'Boden DüV-Bolap'!A:B,2,FALSE)))</f>
        <v/>
      </c>
      <c r="L40" s="250" t="str">
        <f>IF(J40="","",IF(J40&gt;=44,0,VLOOKUP(J40,'Boden DüV-Bolap'!A:C,3,FALSE)))</f>
        <v/>
      </c>
      <c r="M40" s="251" t="str">
        <f>IF(OR(F40="",G40=""),"",IF(OR(F40="A",F40="HG"),0,VLOOKUP(G40,'Tab 4+5 DüV+Abfuhr_G'!A:Q,15,FALSE)))</f>
        <v/>
      </c>
      <c r="N40" s="252" t="str">
        <f t="shared" si="0"/>
        <v/>
      </c>
      <c r="O40" s="611" t="str">
        <f>IF(OR(F40="",G40=""),"",IF(J40="",SUM(H40,I40),IF(OR(K40="D",K40="E"),(H40+M40)*VLOOKUP(K40,'Boden DüV-Bolap'!B:E,4,FALSE),SUM(H40,I40,L40,M40))))</f>
        <v/>
      </c>
      <c r="P40" s="892" t="str">
        <f t="shared" si="1"/>
        <v/>
      </c>
      <c r="Q40" s="245"/>
      <c r="R40" s="615" t="str">
        <f t="shared" si="2"/>
        <v/>
      </c>
      <c r="S40" s="244" t="str">
        <f>IF(OR(B40="",G40=""),"",IF(VLOOKUP(B40,Schlagliste!B:J,5,FALSE)="","",VLOOKUP(B40,Schlagliste!B:J,5,FALSE)))</f>
        <v/>
      </c>
      <c r="T40" s="253" t="str">
        <f>IF(OR(F40="",G40=""),"",IF(F40="g",VLOOKUP(G40,'Tab 4+5 DüV+Abfuhr_G'!A:N,13,FALSE)*'N-DBE'!J40,IF(F40="A",VLOOKUP(G40,'Tab 2+3 DüV_A'!A:L,11,FALSE)*'N-DBE'!J40,VLOOKUP(G40,'H&amp;G LfL'!B:U,19,FALSE)*'N-DBE'!J40)))</f>
        <v/>
      </c>
      <c r="U40" s="249" t="str">
        <f>IF(OR(F40="",G40=""),"",IF(OR('N-DBE'!K40="",'N-DBE'!M40=0),0,IF('N-DBE'!K40=0,-T40,('N-DBE'!K40*T40/'N-DBE'!J40)-T40)))</f>
        <v/>
      </c>
      <c r="V40" s="341" t="str">
        <f>IF(OR(B40="",G40=""),"",IF(VLOOKUP(B40,Schlagliste!B:J,8,FALSE)="","",VLOOKUP(B40,Schlagliste!B:J,8,FALSE)))</f>
        <v/>
      </c>
      <c r="W40" s="244" t="str">
        <f>IF(OR(V40="",S40=""),"",IF(V40&gt;39,0,IF(S40="leicht",VLOOKUP(V40,'Boden DüV-Bolap'!A:Q,7,FALSE),IF(S40="mittel",VLOOKUP(V40,'Boden DüV-Bolap'!A:K,11,FALSE),IF(S40="schwer",VLOOKUP(V40,'Boden DüV-Bolap'!A:R,15,FALSE))))))</f>
        <v/>
      </c>
      <c r="X40" s="254" t="str">
        <f>IF(OR(F40="",G40="",S40="",V40=""),"",IF(V40&gt;=44,-(T40+U40),IF(AND(S40="leicht",V40&lt;14),VLOOKUP(V40,'Boden DüV-Bolap'!A:Q,8,FALSE),IF(AND(S40="leicht",V40&gt;13),VLOOKUP(V40,'Boden DüV-Bolap'!A:Q,9,FALSE)*(T40+U40)-(T40+U40),IF(AND(S40="mittel",V40&lt;20),VLOOKUP(V40,'Boden DüV-Bolap'!A:Q,12,FALSE),IF(AND(S40="mittel",V40&gt;19),VLOOKUP(V40,'Boden DüV-Bolap'!A:Q,13,FALSE)*(T40+U40)-(T40+U40),IF(AND(S40="schwer",V40&lt;28),VLOOKUP(V40,'Boden DüV-Bolap'!A:Q,16,FALSE),IF(AND(S40="schwer",V40&gt;27),VLOOKUP(V40,'Boden DüV-Bolap'!A:Q,17,FALSE)*(T40+U40)-(T40+U40)))))))))</f>
        <v/>
      </c>
      <c r="Y40" s="251" t="str">
        <f>IF(OR(F40="",G40=""),"",IF(OR(F40="A",F40="HG"),0,VLOOKUP(G40,'Tab 4+5 DüV+Abfuhr_G'!A:Q,16,FALSE)))</f>
        <v/>
      </c>
      <c r="Z40" s="255" t="str">
        <f t="shared" si="3"/>
        <v/>
      </c>
      <c r="AA40" s="896" t="str">
        <f t="shared" si="4"/>
        <v/>
      </c>
      <c r="AB40" s="253" t="str">
        <f>IF(OR(F40="",G40=""),"",IF(F40="g",VLOOKUP(G40,'Tab 4+5 DüV+Abfuhr_G'!A:N,14,FALSE)*'N-DBE'!J40,IF(F40="A",VLOOKUP(G40,'Tab 2+3 DüV_A'!A:L,12,FALSE)*'N-DBE'!J40,VLOOKUP(G40,'H&amp;G LfL'!B:U,20,FALSE)*'N-DBE'!J40)))</f>
        <v/>
      </c>
      <c r="AC40" s="249" t="str">
        <f>IF(OR(F40="",G40=""),"",IF(OR('N-DBE'!K40="",'N-DBE'!M40=0),0,IF('N-DBE'!K40=0,-AB40,('N-DBE'!K40*AB40/'N-DBE'!J40)-AB40)))</f>
        <v/>
      </c>
      <c r="AD40" s="341" t="str">
        <f>IF(OR(B40="",G40=""),"",IF(VLOOKUP(B40,Schlagliste!B:J,9,FALSE)="","",VLOOKUP(B40,Schlagliste!B:J,9,FALSE)))</f>
        <v/>
      </c>
      <c r="AE40" s="244" t="str">
        <f>IF(OR(AD40="",S40=""),"",IF(AD40&gt;39,0,IF(S40="leicht",VLOOKUP(AD40,'Boden DüV-Bolap'!A:AA,19,FALSE),IF(S40="mittel",VLOOKUP(AD40,'Boden DüV-Bolap'!A:AA,23,FALSE),IF(S40="schwer",VLOOKUP(AD40,'Boden DüV-Bolap'!A:AA,27,FALSE))))))</f>
        <v/>
      </c>
      <c r="AF40" s="254" t="str">
        <f>IF(OR(F40="",G40="",S40="",AD40=""),"",IF(AD40&gt;=44,-(AB40+AC40),IF(AND(S40="leicht",AD40&lt;11),VLOOKUP(AD40,'Boden DüV-Bolap'!A:AC,20,FALSE),IF(AND(S40="leicht",AD40&gt;10),VLOOKUP(AD40,'Boden DüV-Bolap'!A:AC,21,FALSE)*(AB40+AC40)-(AB40+AC40),IF(AND(S40="mittel",AD40&lt;18),VLOOKUP(AD40,'Boden DüV-Bolap'!A:AC,24,FALSE),IF(AND(S40="mittel",AD40&gt;17),VLOOKUP(AD40,'Boden DüV-Bolap'!A:AC,25,FALSE)*(AB40+AC40)-(AB40+AC40),IF(AND(S40="schwer",AD40&lt;23),VLOOKUP(AD40,'Boden DüV-Bolap'!A:AC,28,FALSE),IF(AND(S40="schwer",AD40&gt;22),VLOOKUP(AD40,'Boden DüV-Bolap'!A:AC,29,FALSE)*(AB40+AC40)-(AB40+AC40)))))))))</f>
        <v/>
      </c>
      <c r="AG40" s="256" t="str">
        <f>IF(OR(F40="",G40=""),"",IF(OR(F40="A",F40="HG"),0,VLOOKUP(G40,'Tab 4+5 DüV+Abfuhr_G'!A:Q,17,FALSE)))</f>
        <v/>
      </c>
      <c r="AH40" s="257" t="str">
        <f t="shared" si="5"/>
        <v/>
      </c>
      <c r="AI40" s="900" t="str">
        <f t="shared" si="6"/>
        <v/>
      </c>
      <c r="AJ40" s="265"/>
    </row>
    <row r="41" spans="1:36" s="145" customFormat="1">
      <c r="A41" s="289" t="str">
        <f>IF('N-DBE'!A41="","",'N-DBE'!A41)</f>
        <v/>
      </c>
      <c r="B41" s="485" t="str">
        <f>IF('N-DBE'!B41="","",'N-DBE'!B41)</f>
        <v/>
      </c>
      <c r="C41" s="232" t="str">
        <f>IF('N-DBE'!C41="","",'N-DBE'!C41)</f>
        <v/>
      </c>
      <c r="D41" s="232" t="str">
        <f>IF('N-DBE'!D41="","",'N-DBE'!D41)</f>
        <v/>
      </c>
      <c r="E41" s="238" t="str">
        <f>IF('N-DBE'!E41="","",'N-DBE'!E41)</f>
        <v/>
      </c>
      <c r="F41" s="233" t="str">
        <f>IF('N-DBE'!F41="","",'N-DBE'!F41)</f>
        <v/>
      </c>
      <c r="G41" s="225" t="str">
        <f>IF('N-DBE'!G41="","",'N-DBE'!G41)</f>
        <v/>
      </c>
      <c r="H41" s="248" t="str">
        <f>IF(OR(F41="",G41=""),"",IF(F41="g",VLOOKUP(G41,'Tab 4+5 DüV+Abfuhr_G'!A:N,12,FALSE)*'N-DBE'!J41,IF(F41="A",VLOOKUP(G41,'Tab 2+3 DüV_A'!A:L,10,FALSE)*'N-DBE'!J41,VLOOKUP(G41,'H&amp;G LfL'!B:U,18,FALSE)*'N-DBE'!J41)))</f>
        <v/>
      </c>
      <c r="I41" s="249" t="str">
        <f>IF(OR(F41="",G41=""),"",IF(OR('N-DBE'!K41="",'N-DBE'!M41=0),0,IF('N-DBE'!K41=0,-H41,('N-DBE'!K41*H41/'N-DBE'!J41)-H41)))</f>
        <v/>
      </c>
      <c r="J41" s="341" t="str">
        <f>IF(OR(B41="",G41=""),"",IF(VLOOKUP(B41,Schlagliste!B:J,7,FALSE)="","",VLOOKUP(B41,Schlagliste!B:J,7,FALSE)))</f>
        <v/>
      </c>
      <c r="K41" s="244" t="str">
        <f>IF(J41="","",IF(J41&gt;39,"E",VLOOKUP(J41,'Boden DüV-Bolap'!A:B,2,FALSE)))</f>
        <v/>
      </c>
      <c r="L41" s="250" t="str">
        <f>IF(J41="","",IF(J41&gt;=44,0,VLOOKUP(J41,'Boden DüV-Bolap'!A:C,3,FALSE)))</f>
        <v/>
      </c>
      <c r="M41" s="251" t="str">
        <f>IF(OR(F41="",G41=""),"",IF(OR(F41="A",F41="HG"),0,VLOOKUP(G41,'Tab 4+5 DüV+Abfuhr_G'!A:Q,15,FALSE)))</f>
        <v/>
      </c>
      <c r="N41" s="252" t="str">
        <f t="shared" si="0"/>
        <v/>
      </c>
      <c r="O41" s="611" t="str">
        <f>IF(OR(F41="",G41=""),"",IF(J41="",SUM(H41,I41),IF(OR(K41="D",K41="E"),(H41+M41)*VLOOKUP(K41,'Boden DüV-Bolap'!B:E,4,FALSE),SUM(H41,I41,L41,M41))))</f>
        <v/>
      </c>
      <c r="P41" s="892" t="str">
        <f t="shared" si="1"/>
        <v/>
      </c>
      <c r="Q41" s="245"/>
      <c r="R41" s="615" t="str">
        <f t="shared" si="2"/>
        <v/>
      </c>
      <c r="S41" s="244" t="str">
        <f>IF(OR(B41="",G41=""),"",IF(VLOOKUP(B41,Schlagliste!B:J,5,FALSE)="","",VLOOKUP(B41,Schlagliste!B:J,5,FALSE)))</f>
        <v/>
      </c>
      <c r="T41" s="253" t="str">
        <f>IF(OR(F41="",G41=""),"",IF(F41="g",VLOOKUP(G41,'Tab 4+5 DüV+Abfuhr_G'!A:N,13,FALSE)*'N-DBE'!J41,IF(F41="A",VLOOKUP(G41,'Tab 2+3 DüV_A'!A:L,11,FALSE)*'N-DBE'!J41,VLOOKUP(G41,'H&amp;G LfL'!B:U,19,FALSE)*'N-DBE'!J41)))</f>
        <v/>
      </c>
      <c r="U41" s="249" t="str">
        <f>IF(OR(F41="",G41=""),"",IF(OR('N-DBE'!K41="",'N-DBE'!M41=0),0,IF('N-DBE'!K41=0,-T41,('N-DBE'!K41*T41/'N-DBE'!J41)-T41)))</f>
        <v/>
      </c>
      <c r="V41" s="341" t="str">
        <f>IF(OR(B41="",G41=""),"",IF(VLOOKUP(B41,Schlagliste!B:J,8,FALSE)="","",VLOOKUP(B41,Schlagliste!B:J,8,FALSE)))</f>
        <v/>
      </c>
      <c r="W41" s="244" t="str">
        <f>IF(OR(V41="",S41=""),"",IF(V41&gt;39,0,IF(S41="leicht",VLOOKUP(V41,'Boden DüV-Bolap'!A:Q,7,FALSE),IF(S41="mittel",VLOOKUP(V41,'Boden DüV-Bolap'!A:K,11,FALSE),IF(S41="schwer",VLOOKUP(V41,'Boden DüV-Bolap'!A:R,15,FALSE))))))</f>
        <v/>
      </c>
      <c r="X41" s="254" t="str">
        <f>IF(OR(F41="",G41="",S41="",V41=""),"",IF(V41&gt;=44,-(T41+U41),IF(AND(S41="leicht",V41&lt;14),VLOOKUP(V41,'Boden DüV-Bolap'!A:Q,8,FALSE),IF(AND(S41="leicht",V41&gt;13),VLOOKUP(V41,'Boden DüV-Bolap'!A:Q,9,FALSE)*(T41+U41)-(T41+U41),IF(AND(S41="mittel",V41&lt;20),VLOOKUP(V41,'Boden DüV-Bolap'!A:Q,12,FALSE),IF(AND(S41="mittel",V41&gt;19),VLOOKUP(V41,'Boden DüV-Bolap'!A:Q,13,FALSE)*(T41+U41)-(T41+U41),IF(AND(S41="schwer",V41&lt;28),VLOOKUP(V41,'Boden DüV-Bolap'!A:Q,16,FALSE),IF(AND(S41="schwer",V41&gt;27),VLOOKUP(V41,'Boden DüV-Bolap'!A:Q,17,FALSE)*(T41+U41)-(T41+U41)))))))))</f>
        <v/>
      </c>
      <c r="Y41" s="251" t="str">
        <f>IF(OR(F41="",G41=""),"",IF(OR(F41="A",F41="HG"),0,VLOOKUP(G41,'Tab 4+5 DüV+Abfuhr_G'!A:Q,16,FALSE)))</f>
        <v/>
      </c>
      <c r="Z41" s="255" t="str">
        <f t="shared" si="3"/>
        <v/>
      </c>
      <c r="AA41" s="896" t="str">
        <f t="shared" si="4"/>
        <v/>
      </c>
      <c r="AB41" s="253" t="str">
        <f>IF(OR(F41="",G41=""),"",IF(F41="g",VLOOKUP(G41,'Tab 4+5 DüV+Abfuhr_G'!A:N,14,FALSE)*'N-DBE'!J41,IF(F41="A",VLOOKUP(G41,'Tab 2+3 DüV_A'!A:L,12,FALSE)*'N-DBE'!J41,VLOOKUP(G41,'H&amp;G LfL'!B:U,20,FALSE)*'N-DBE'!J41)))</f>
        <v/>
      </c>
      <c r="AC41" s="249" t="str">
        <f>IF(OR(F41="",G41=""),"",IF(OR('N-DBE'!K41="",'N-DBE'!M41=0),0,IF('N-DBE'!K41=0,-AB41,('N-DBE'!K41*AB41/'N-DBE'!J41)-AB41)))</f>
        <v/>
      </c>
      <c r="AD41" s="341" t="str">
        <f>IF(OR(B41="",G41=""),"",IF(VLOOKUP(B41,Schlagliste!B:J,9,FALSE)="","",VLOOKUP(B41,Schlagliste!B:J,9,FALSE)))</f>
        <v/>
      </c>
      <c r="AE41" s="244" t="str">
        <f>IF(OR(AD41="",S41=""),"",IF(AD41&gt;39,0,IF(S41="leicht",VLOOKUP(AD41,'Boden DüV-Bolap'!A:AA,19,FALSE),IF(S41="mittel",VLOOKUP(AD41,'Boden DüV-Bolap'!A:AA,23,FALSE),IF(S41="schwer",VLOOKUP(AD41,'Boden DüV-Bolap'!A:AA,27,FALSE))))))</f>
        <v/>
      </c>
      <c r="AF41" s="254" t="str">
        <f>IF(OR(F41="",G41="",S41="",AD41=""),"",IF(AD41&gt;=44,-(AB41+AC41),IF(AND(S41="leicht",AD41&lt;11),VLOOKUP(AD41,'Boden DüV-Bolap'!A:AC,20,FALSE),IF(AND(S41="leicht",AD41&gt;10),VLOOKUP(AD41,'Boden DüV-Bolap'!A:AC,21,FALSE)*(AB41+AC41)-(AB41+AC41),IF(AND(S41="mittel",AD41&lt;18),VLOOKUP(AD41,'Boden DüV-Bolap'!A:AC,24,FALSE),IF(AND(S41="mittel",AD41&gt;17),VLOOKUP(AD41,'Boden DüV-Bolap'!A:AC,25,FALSE)*(AB41+AC41)-(AB41+AC41),IF(AND(S41="schwer",AD41&lt;23),VLOOKUP(AD41,'Boden DüV-Bolap'!A:AC,28,FALSE),IF(AND(S41="schwer",AD41&gt;22),VLOOKUP(AD41,'Boden DüV-Bolap'!A:AC,29,FALSE)*(AB41+AC41)-(AB41+AC41)))))))))</f>
        <v/>
      </c>
      <c r="AG41" s="256" t="str">
        <f>IF(OR(F41="",G41=""),"",IF(OR(F41="A",F41="HG"),0,VLOOKUP(G41,'Tab 4+5 DüV+Abfuhr_G'!A:Q,17,FALSE)))</f>
        <v/>
      </c>
      <c r="AH41" s="257" t="str">
        <f t="shared" si="5"/>
        <v/>
      </c>
      <c r="AI41" s="900" t="str">
        <f t="shared" si="6"/>
        <v/>
      </c>
      <c r="AJ41" s="265"/>
    </row>
    <row r="42" spans="1:36" s="145" customFormat="1">
      <c r="A42" s="289" t="str">
        <f>IF('N-DBE'!A42="","",'N-DBE'!A42)</f>
        <v/>
      </c>
      <c r="B42" s="485" t="str">
        <f>IF('N-DBE'!B42="","",'N-DBE'!B42)</f>
        <v/>
      </c>
      <c r="C42" s="232" t="str">
        <f>IF('N-DBE'!C42="","",'N-DBE'!C42)</f>
        <v/>
      </c>
      <c r="D42" s="232" t="str">
        <f>IF('N-DBE'!D42="","",'N-DBE'!D42)</f>
        <v/>
      </c>
      <c r="E42" s="238" t="str">
        <f>IF('N-DBE'!E42="","",'N-DBE'!E42)</f>
        <v/>
      </c>
      <c r="F42" s="233" t="str">
        <f>IF('N-DBE'!F42="","",'N-DBE'!F42)</f>
        <v/>
      </c>
      <c r="G42" s="225" t="str">
        <f>IF('N-DBE'!G42="","",'N-DBE'!G42)</f>
        <v/>
      </c>
      <c r="H42" s="248" t="str">
        <f>IF(OR(F42="",G42=""),"",IF(F42="g",VLOOKUP(G42,'Tab 4+5 DüV+Abfuhr_G'!A:N,12,FALSE)*'N-DBE'!J42,IF(F42="A",VLOOKUP(G42,'Tab 2+3 DüV_A'!A:L,10,FALSE)*'N-DBE'!J42,VLOOKUP(G42,'H&amp;G LfL'!B:U,18,FALSE)*'N-DBE'!J42)))</f>
        <v/>
      </c>
      <c r="I42" s="249" t="str">
        <f>IF(OR(F42="",G42=""),"",IF(OR('N-DBE'!K42="",'N-DBE'!M42=0),0,IF('N-DBE'!K42=0,-H42,('N-DBE'!K42*H42/'N-DBE'!J42)-H42)))</f>
        <v/>
      </c>
      <c r="J42" s="341" t="str">
        <f>IF(OR(B42="",G42=""),"",IF(VLOOKUP(B42,Schlagliste!B:J,7,FALSE)="","",VLOOKUP(B42,Schlagliste!B:J,7,FALSE)))</f>
        <v/>
      </c>
      <c r="K42" s="244" t="str">
        <f>IF(J42="","",IF(J42&gt;39,"E",VLOOKUP(J42,'Boden DüV-Bolap'!A:B,2,FALSE)))</f>
        <v/>
      </c>
      <c r="L42" s="250" t="str">
        <f>IF(J42="","",IF(J42&gt;=44,0,VLOOKUP(J42,'Boden DüV-Bolap'!A:C,3,FALSE)))</f>
        <v/>
      </c>
      <c r="M42" s="251" t="str">
        <f>IF(OR(F42="",G42=""),"",IF(OR(F42="A",F42="HG"),0,VLOOKUP(G42,'Tab 4+5 DüV+Abfuhr_G'!A:Q,15,FALSE)))</f>
        <v/>
      </c>
      <c r="N42" s="252" t="str">
        <f t="shared" si="0"/>
        <v/>
      </c>
      <c r="O42" s="611" t="str">
        <f>IF(OR(F42="",G42=""),"",IF(J42="",SUM(H42,I42),IF(OR(K42="D",K42="E"),(H42+M42)*VLOOKUP(K42,'Boden DüV-Bolap'!B:E,4,FALSE),SUM(H42,I42,L42,M42))))</f>
        <v/>
      </c>
      <c r="P42" s="892" t="str">
        <f t="shared" si="1"/>
        <v/>
      </c>
      <c r="Q42" s="245"/>
      <c r="R42" s="615" t="str">
        <f t="shared" si="2"/>
        <v/>
      </c>
      <c r="S42" s="244" t="str">
        <f>IF(OR(B42="",G42=""),"",IF(VLOOKUP(B42,Schlagliste!B:J,5,FALSE)="","",VLOOKUP(B42,Schlagliste!B:J,5,FALSE)))</f>
        <v/>
      </c>
      <c r="T42" s="253" t="str">
        <f>IF(OR(F42="",G42=""),"",IF(F42="g",VLOOKUP(G42,'Tab 4+5 DüV+Abfuhr_G'!A:N,13,FALSE)*'N-DBE'!J42,IF(F42="A",VLOOKUP(G42,'Tab 2+3 DüV_A'!A:L,11,FALSE)*'N-DBE'!J42,VLOOKUP(G42,'H&amp;G LfL'!B:U,19,FALSE)*'N-DBE'!J42)))</f>
        <v/>
      </c>
      <c r="U42" s="249" t="str">
        <f>IF(OR(F42="",G42=""),"",IF(OR('N-DBE'!K42="",'N-DBE'!M42=0),0,IF('N-DBE'!K42=0,-T42,('N-DBE'!K42*T42/'N-DBE'!J42)-T42)))</f>
        <v/>
      </c>
      <c r="V42" s="341" t="str">
        <f>IF(OR(B42="",G42=""),"",IF(VLOOKUP(B42,Schlagliste!B:J,8,FALSE)="","",VLOOKUP(B42,Schlagliste!B:J,8,FALSE)))</f>
        <v/>
      </c>
      <c r="W42" s="244" t="str">
        <f>IF(OR(V42="",S42=""),"",IF(V42&gt;39,0,IF(S42="leicht",VLOOKUP(V42,'Boden DüV-Bolap'!A:Q,7,FALSE),IF(S42="mittel",VLOOKUP(V42,'Boden DüV-Bolap'!A:K,11,FALSE),IF(S42="schwer",VLOOKUP(V42,'Boden DüV-Bolap'!A:R,15,FALSE))))))</f>
        <v/>
      </c>
      <c r="X42" s="254" t="str">
        <f>IF(OR(F42="",G42="",S42="",V42=""),"",IF(V42&gt;=44,-(T42+U42),IF(AND(S42="leicht",V42&lt;14),VLOOKUP(V42,'Boden DüV-Bolap'!A:Q,8,FALSE),IF(AND(S42="leicht",V42&gt;13),VLOOKUP(V42,'Boden DüV-Bolap'!A:Q,9,FALSE)*(T42+U42)-(T42+U42),IF(AND(S42="mittel",V42&lt;20),VLOOKUP(V42,'Boden DüV-Bolap'!A:Q,12,FALSE),IF(AND(S42="mittel",V42&gt;19),VLOOKUP(V42,'Boden DüV-Bolap'!A:Q,13,FALSE)*(T42+U42)-(T42+U42),IF(AND(S42="schwer",V42&lt;28),VLOOKUP(V42,'Boden DüV-Bolap'!A:Q,16,FALSE),IF(AND(S42="schwer",V42&gt;27),VLOOKUP(V42,'Boden DüV-Bolap'!A:Q,17,FALSE)*(T42+U42)-(T42+U42)))))))))</f>
        <v/>
      </c>
      <c r="Y42" s="251" t="str">
        <f>IF(OR(F42="",G42=""),"",IF(OR(F42="A",F42="HG"),0,VLOOKUP(G42,'Tab 4+5 DüV+Abfuhr_G'!A:Q,16,FALSE)))</f>
        <v/>
      </c>
      <c r="Z42" s="255" t="str">
        <f t="shared" si="3"/>
        <v/>
      </c>
      <c r="AA42" s="896" t="str">
        <f t="shared" si="4"/>
        <v/>
      </c>
      <c r="AB42" s="253" t="str">
        <f>IF(OR(F42="",G42=""),"",IF(F42="g",VLOOKUP(G42,'Tab 4+5 DüV+Abfuhr_G'!A:N,14,FALSE)*'N-DBE'!J42,IF(F42="A",VLOOKUP(G42,'Tab 2+3 DüV_A'!A:L,12,FALSE)*'N-DBE'!J42,VLOOKUP(G42,'H&amp;G LfL'!B:U,20,FALSE)*'N-DBE'!J42)))</f>
        <v/>
      </c>
      <c r="AC42" s="249" t="str">
        <f>IF(OR(F42="",G42=""),"",IF(OR('N-DBE'!K42="",'N-DBE'!M42=0),0,IF('N-DBE'!K42=0,-AB42,('N-DBE'!K42*AB42/'N-DBE'!J42)-AB42)))</f>
        <v/>
      </c>
      <c r="AD42" s="341" t="str">
        <f>IF(OR(B42="",G42=""),"",IF(VLOOKUP(B42,Schlagliste!B:J,9,FALSE)="","",VLOOKUP(B42,Schlagliste!B:J,9,FALSE)))</f>
        <v/>
      </c>
      <c r="AE42" s="244" t="str">
        <f>IF(OR(AD42="",S42=""),"",IF(AD42&gt;39,0,IF(S42="leicht",VLOOKUP(AD42,'Boden DüV-Bolap'!A:AA,19,FALSE),IF(S42="mittel",VLOOKUP(AD42,'Boden DüV-Bolap'!A:AA,23,FALSE),IF(S42="schwer",VLOOKUP(AD42,'Boden DüV-Bolap'!A:AA,27,FALSE))))))</f>
        <v/>
      </c>
      <c r="AF42" s="254" t="str">
        <f>IF(OR(F42="",G42="",S42="",AD42=""),"",IF(AD42&gt;=44,-(AB42+AC42),IF(AND(S42="leicht",AD42&lt;11),VLOOKUP(AD42,'Boden DüV-Bolap'!A:AC,20,FALSE),IF(AND(S42="leicht",AD42&gt;10),VLOOKUP(AD42,'Boden DüV-Bolap'!A:AC,21,FALSE)*(AB42+AC42)-(AB42+AC42),IF(AND(S42="mittel",AD42&lt;18),VLOOKUP(AD42,'Boden DüV-Bolap'!A:AC,24,FALSE),IF(AND(S42="mittel",AD42&gt;17),VLOOKUP(AD42,'Boden DüV-Bolap'!A:AC,25,FALSE)*(AB42+AC42)-(AB42+AC42),IF(AND(S42="schwer",AD42&lt;23),VLOOKUP(AD42,'Boden DüV-Bolap'!A:AC,28,FALSE),IF(AND(S42="schwer",AD42&gt;22),VLOOKUP(AD42,'Boden DüV-Bolap'!A:AC,29,FALSE)*(AB42+AC42)-(AB42+AC42)))))))))</f>
        <v/>
      </c>
      <c r="AG42" s="256" t="str">
        <f>IF(OR(F42="",G42=""),"",IF(OR(F42="A",F42="HG"),0,VLOOKUP(G42,'Tab 4+5 DüV+Abfuhr_G'!A:Q,17,FALSE)))</f>
        <v/>
      </c>
      <c r="AH42" s="257" t="str">
        <f t="shared" si="5"/>
        <v/>
      </c>
      <c r="AI42" s="900" t="str">
        <f t="shared" si="6"/>
        <v/>
      </c>
      <c r="AJ42" s="265"/>
    </row>
    <row r="43" spans="1:36" s="145" customFormat="1">
      <c r="A43" s="289" t="str">
        <f>IF('N-DBE'!A43="","",'N-DBE'!A43)</f>
        <v/>
      </c>
      <c r="B43" s="485" t="str">
        <f>IF('N-DBE'!B43="","",'N-DBE'!B43)</f>
        <v/>
      </c>
      <c r="C43" s="232" t="str">
        <f>IF('N-DBE'!C43="","",'N-DBE'!C43)</f>
        <v/>
      </c>
      <c r="D43" s="232" t="str">
        <f>IF('N-DBE'!D43="","",'N-DBE'!D43)</f>
        <v/>
      </c>
      <c r="E43" s="238" t="str">
        <f>IF('N-DBE'!E43="","",'N-DBE'!E43)</f>
        <v/>
      </c>
      <c r="F43" s="233" t="str">
        <f>IF('N-DBE'!F43="","",'N-DBE'!F43)</f>
        <v/>
      </c>
      <c r="G43" s="225" t="str">
        <f>IF('N-DBE'!G43="","",'N-DBE'!G43)</f>
        <v/>
      </c>
      <c r="H43" s="248" t="str">
        <f>IF(OR(F43="",G43=""),"",IF(F43="g",VLOOKUP(G43,'Tab 4+5 DüV+Abfuhr_G'!A:N,12,FALSE)*'N-DBE'!J43,IF(F43="A",VLOOKUP(G43,'Tab 2+3 DüV_A'!A:L,10,FALSE)*'N-DBE'!J43,VLOOKUP(G43,'H&amp;G LfL'!B:U,18,FALSE)*'N-DBE'!J43)))</f>
        <v/>
      </c>
      <c r="I43" s="249" t="str">
        <f>IF(OR(F43="",G43=""),"",IF(OR('N-DBE'!K43="",'N-DBE'!M43=0),0,IF('N-DBE'!K43=0,-H43,('N-DBE'!K43*H43/'N-DBE'!J43)-H43)))</f>
        <v/>
      </c>
      <c r="J43" s="341" t="str">
        <f>IF(OR(B43="",G43=""),"",IF(VLOOKUP(B43,Schlagliste!B:J,7,FALSE)="","",VLOOKUP(B43,Schlagliste!B:J,7,FALSE)))</f>
        <v/>
      </c>
      <c r="K43" s="244" t="str">
        <f>IF(J43="","",IF(J43&gt;39,"E",VLOOKUP(J43,'Boden DüV-Bolap'!A:B,2,FALSE)))</f>
        <v/>
      </c>
      <c r="L43" s="250" t="str">
        <f>IF(J43="","",IF(J43&gt;=44,0,VLOOKUP(J43,'Boden DüV-Bolap'!A:C,3,FALSE)))</f>
        <v/>
      </c>
      <c r="M43" s="251" t="str">
        <f>IF(OR(F43="",G43=""),"",IF(OR(F43="A",F43="HG"),0,VLOOKUP(G43,'Tab 4+5 DüV+Abfuhr_G'!A:Q,15,FALSE)))</f>
        <v/>
      </c>
      <c r="N43" s="252" t="str">
        <f t="shared" si="0"/>
        <v/>
      </c>
      <c r="O43" s="611" t="str">
        <f>IF(OR(F43="",G43=""),"",IF(J43="",SUM(H43,I43),IF(OR(K43="D",K43="E"),(H43+M43)*VLOOKUP(K43,'Boden DüV-Bolap'!B:E,4,FALSE),SUM(H43,I43,L43,M43))))</f>
        <v/>
      </c>
      <c r="P43" s="892" t="str">
        <f t="shared" si="1"/>
        <v/>
      </c>
      <c r="Q43" s="245"/>
      <c r="R43" s="615" t="str">
        <f t="shared" si="2"/>
        <v/>
      </c>
      <c r="S43" s="244" t="str">
        <f>IF(OR(B43="",G43=""),"",IF(VLOOKUP(B43,Schlagliste!B:J,5,FALSE)="","",VLOOKUP(B43,Schlagliste!B:J,5,FALSE)))</f>
        <v/>
      </c>
      <c r="T43" s="253" t="str">
        <f>IF(OR(F43="",G43=""),"",IF(F43="g",VLOOKUP(G43,'Tab 4+5 DüV+Abfuhr_G'!A:N,13,FALSE)*'N-DBE'!J43,IF(F43="A",VLOOKUP(G43,'Tab 2+3 DüV_A'!A:L,11,FALSE)*'N-DBE'!J43,VLOOKUP(G43,'H&amp;G LfL'!B:U,19,FALSE)*'N-DBE'!J43)))</f>
        <v/>
      </c>
      <c r="U43" s="249" t="str">
        <f>IF(OR(F43="",G43=""),"",IF(OR('N-DBE'!K43="",'N-DBE'!M43=0),0,IF('N-DBE'!K43=0,-T43,('N-DBE'!K43*T43/'N-DBE'!J43)-T43)))</f>
        <v/>
      </c>
      <c r="V43" s="341" t="str">
        <f>IF(OR(B43="",G43=""),"",IF(VLOOKUP(B43,Schlagliste!B:J,8,FALSE)="","",VLOOKUP(B43,Schlagliste!B:J,8,FALSE)))</f>
        <v/>
      </c>
      <c r="W43" s="244" t="str">
        <f>IF(OR(V43="",S43=""),"",IF(V43&gt;39,0,IF(S43="leicht",VLOOKUP(V43,'Boden DüV-Bolap'!A:Q,7,FALSE),IF(S43="mittel",VLOOKUP(V43,'Boden DüV-Bolap'!A:K,11,FALSE),IF(S43="schwer",VLOOKUP(V43,'Boden DüV-Bolap'!A:R,15,FALSE))))))</f>
        <v/>
      </c>
      <c r="X43" s="254" t="str">
        <f>IF(OR(F43="",G43="",S43="",V43=""),"",IF(V43&gt;=44,-(T43+U43),IF(AND(S43="leicht",V43&lt;14),VLOOKUP(V43,'Boden DüV-Bolap'!A:Q,8,FALSE),IF(AND(S43="leicht",V43&gt;13),VLOOKUP(V43,'Boden DüV-Bolap'!A:Q,9,FALSE)*(T43+U43)-(T43+U43),IF(AND(S43="mittel",V43&lt;20),VLOOKUP(V43,'Boden DüV-Bolap'!A:Q,12,FALSE),IF(AND(S43="mittel",V43&gt;19),VLOOKUP(V43,'Boden DüV-Bolap'!A:Q,13,FALSE)*(T43+U43)-(T43+U43),IF(AND(S43="schwer",V43&lt;28),VLOOKUP(V43,'Boden DüV-Bolap'!A:Q,16,FALSE),IF(AND(S43="schwer",V43&gt;27),VLOOKUP(V43,'Boden DüV-Bolap'!A:Q,17,FALSE)*(T43+U43)-(T43+U43)))))))))</f>
        <v/>
      </c>
      <c r="Y43" s="251" t="str">
        <f>IF(OR(F43="",G43=""),"",IF(OR(F43="A",F43="HG"),0,VLOOKUP(G43,'Tab 4+5 DüV+Abfuhr_G'!A:Q,16,FALSE)))</f>
        <v/>
      </c>
      <c r="Z43" s="255" t="str">
        <f t="shared" si="3"/>
        <v/>
      </c>
      <c r="AA43" s="896" t="str">
        <f t="shared" si="4"/>
        <v/>
      </c>
      <c r="AB43" s="253" t="str">
        <f>IF(OR(F43="",G43=""),"",IF(F43="g",VLOOKUP(G43,'Tab 4+5 DüV+Abfuhr_G'!A:N,14,FALSE)*'N-DBE'!J43,IF(F43="A",VLOOKUP(G43,'Tab 2+3 DüV_A'!A:L,12,FALSE)*'N-DBE'!J43,VLOOKUP(G43,'H&amp;G LfL'!B:U,20,FALSE)*'N-DBE'!J43)))</f>
        <v/>
      </c>
      <c r="AC43" s="249" t="str">
        <f>IF(OR(F43="",G43=""),"",IF(OR('N-DBE'!K43="",'N-DBE'!M43=0),0,IF('N-DBE'!K43=0,-AB43,('N-DBE'!K43*AB43/'N-DBE'!J43)-AB43)))</f>
        <v/>
      </c>
      <c r="AD43" s="341" t="str">
        <f>IF(OR(B43="",G43=""),"",IF(VLOOKUP(B43,Schlagliste!B:J,9,FALSE)="","",VLOOKUP(B43,Schlagliste!B:J,9,FALSE)))</f>
        <v/>
      </c>
      <c r="AE43" s="244" t="str">
        <f>IF(OR(AD43="",S43=""),"",IF(AD43&gt;39,0,IF(S43="leicht",VLOOKUP(AD43,'Boden DüV-Bolap'!A:AA,19,FALSE),IF(S43="mittel",VLOOKUP(AD43,'Boden DüV-Bolap'!A:AA,23,FALSE),IF(S43="schwer",VLOOKUP(AD43,'Boden DüV-Bolap'!A:AA,27,FALSE))))))</f>
        <v/>
      </c>
      <c r="AF43" s="254" t="str">
        <f>IF(OR(F43="",G43="",S43="",AD43=""),"",IF(AD43&gt;=44,-(AB43+AC43),IF(AND(S43="leicht",AD43&lt;11),VLOOKUP(AD43,'Boden DüV-Bolap'!A:AC,20,FALSE),IF(AND(S43="leicht",AD43&gt;10),VLOOKUP(AD43,'Boden DüV-Bolap'!A:AC,21,FALSE)*(AB43+AC43)-(AB43+AC43),IF(AND(S43="mittel",AD43&lt;18),VLOOKUP(AD43,'Boden DüV-Bolap'!A:AC,24,FALSE),IF(AND(S43="mittel",AD43&gt;17),VLOOKUP(AD43,'Boden DüV-Bolap'!A:AC,25,FALSE)*(AB43+AC43)-(AB43+AC43),IF(AND(S43="schwer",AD43&lt;23),VLOOKUP(AD43,'Boden DüV-Bolap'!A:AC,28,FALSE),IF(AND(S43="schwer",AD43&gt;22),VLOOKUP(AD43,'Boden DüV-Bolap'!A:AC,29,FALSE)*(AB43+AC43)-(AB43+AC43)))))))))</f>
        <v/>
      </c>
      <c r="AG43" s="256" t="str">
        <f>IF(OR(F43="",G43=""),"",IF(OR(F43="A",F43="HG"),0,VLOOKUP(G43,'Tab 4+5 DüV+Abfuhr_G'!A:Q,17,FALSE)))</f>
        <v/>
      </c>
      <c r="AH43" s="257" t="str">
        <f t="shared" si="5"/>
        <v/>
      </c>
      <c r="AI43" s="900" t="str">
        <f t="shared" si="6"/>
        <v/>
      </c>
      <c r="AJ43" s="265"/>
    </row>
    <row r="44" spans="1:36" s="145" customFormat="1">
      <c r="A44" s="289" t="str">
        <f>IF('N-DBE'!A44="","",'N-DBE'!A44)</f>
        <v/>
      </c>
      <c r="B44" s="485" t="str">
        <f>IF('N-DBE'!B44="","",'N-DBE'!B44)</f>
        <v/>
      </c>
      <c r="C44" s="232" t="str">
        <f>IF('N-DBE'!C44="","",'N-DBE'!C44)</f>
        <v/>
      </c>
      <c r="D44" s="232" t="str">
        <f>IF('N-DBE'!D44="","",'N-DBE'!D44)</f>
        <v/>
      </c>
      <c r="E44" s="238" t="str">
        <f>IF('N-DBE'!E44="","",'N-DBE'!E44)</f>
        <v/>
      </c>
      <c r="F44" s="233" t="str">
        <f>IF('N-DBE'!F44="","",'N-DBE'!F44)</f>
        <v/>
      </c>
      <c r="G44" s="225" t="str">
        <f>IF('N-DBE'!G44="","",'N-DBE'!G44)</f>
        <v/>
      </c>
      <c r="H44" s="248" t="str">
        <f>IF(OR(F44="",G44=""),"",IF(F44="g",VLOOKUP(G44,'Tab 4+5 DüV+Abfuhr_G'!A:N,12,FALSE)*'N-DBE'!J44,IF(F44="A",VLOOKUP(G44,'Tab 2+3 DüV_A'!A:L,10,FALSE)*'N-DBE'!J44,VLOOKUP(G44,'H&amp;G LfL'!B:U,18,FALSE)*'N-DBE'!J44)))</f>
        <v/>
      </c>
      <c r="I44" s="249" t="str">
        <f>IF(OR(F44="",G44=""),"",IF(OR('N-DBE'!K44="",'N-DBE'!M44=0),0,IF('N-DBE'!K44=0,-H44,('N-DBE'!K44*H44/'N-DBE'!J44)-H44)))</f>
        <v/>
      </c>
      <c r="J44" s="341" t="str">
        <f>IF(OR(B44="",G44=""),"",IF(VLOOKUP(B44,Schlagliste!B:J,7,FALSE)="","",VLOOKUP(B44,Schlagliste!B:J,7,FALSE)))</f>
        <v/>
      </c>
      <c r="K44" s="244" t="str">
        <f>IF(J44="","",IF(J44&gt;39,"E",VLOOKUP(J44,'Boden DüV-Bolap'!A:B,2,FALSE)))</f>
        <v/>
      </c>
      <c r="L44" s="250" t="str">
        <f>IF(J44="","",IF(J44&gt;=44,0,VLOOKUP(J44,'Boden DüV-Bolap'!A:C,3,FALSE)))</f>
        <v/>
      </c>
      <c r="M44" s="251" t="str">
        <f>IF(OR(F44="",G44=""),"",IF(OR(F44="A",F44="HG"),0,VLOOKUP(G44,'Tab 4+5 DüV+Abfuhr_G'!A:Q,15,FALSE)))</f>
        <v/>
      </c>
      <c r="N44" s="252" t="str">
        <f t="shared" si="0"/>
        <v/>
      </c>
      <c r="O44" s="611" t="str">
        <f>IF(OR(F44="",G44=""),"",IF(J44="",SUM(H44,I44),IF(OR(K44="D",K44="E"),(H44+M44)*VLOOKUP(K44,'Boden DüV-Bolap'!B:E,4,FALSE),SUM(H44,I44,L44,M44))))</f>
        <v/>
      </c>
      <c r="P44" s="892" t="str">
        <f t="shared" si="1"/>
        <v/>
      </c>
      <c r="Q44" s="245"/>
      <c r="R44" s="615" t="str">
        <f t="shared" si="2"/>
        <v/>
      </c>
      <c r="S44" s="244" t="str">
        <f>IF(OR(B44="",G44=""),"",IF(VLOOKUP(B44,Schlagliste!B:J,5,FALSE)="","",VLOOKUP(B44,Schlagliste!B:J,5,FALSE)))</f>
        <v/>
      </c>
      <c r="T44" s="253" t="str">
        <f>IF(OR(F44="",G44=""),"",IF(F44="g",VLOOKUP(G44,'Tab 4+5 DüV+Abfuhr_G'!A:N,13,FALSE)*'N-DBE'!J44,IF(F44="A",VLOOKUP(G44,'Tab 2+3 DüV_A'!A:L,11,FALSE)*'N-DBE'!J44,VLOOKUP(G44,'H&amp;G LfL'!B:U,19,FALSE)*'N-DBE'!J44)))</f>
        <v/>
      </c>
      <c r="U44" s="249" t="str">
        <f>IF(OR(F44="",G44=""),"",IF(OR('N-DBE'!K44="",'N-DBE'!M44=0),0,IF('N-DBE'!K44=0,-T44,('N-DBE'!K44*T44/'N-DBE'!J44)-T44)))</f>
        <v/>
      </c>
      <c r="V44" s="341" t="str">
        <f>IF(OR(B44="",G44=""),"",IF(VLOOKUP(B44,Schlagliste!B:J,8,FALSE)="","",VLOOKUP(B44,Schlagliste!B:J,8,FALSE)))</f>
        <v/>
      </c>
      <c r="W44" s="244" t="str">
        <f>IF(OR(V44="",S44=""),"",IF(V44&gt;39,0,IF(S44="leicht",VLOOKUP(V44,'Boden DüV-Bolap'!A:Q,7,FALSE),IF(S44="mittel",VLOOKUP(V44,'Boden DüV-Bolap'!A:K,11,FALSE),IF(S44="schwer",VLOOKUP(V44,'Boden DüV-Bolap'!A:R,15,FALSE))))))</f>
        <v/>
      </c>
      <c r="X44" s="254" t="str">
        <f>IF(OR(F44="",G44="",S44="",V44=""),"",IF(V44&gt;=44,-(T44+U44),IF(AND(S44="leicht",V44&lt;14),VLOOKUP(V44,'Boden DüV-Bolap'!A:Q,8,FALSE),IF(AND(S44="leicht",V44&gt;13),VLOOKUP(V44,'Boden DüV-Bolap'!A:Q,9,FALSE)*(T44+U44)-(T44+U44),IF(AND(S44="mittel",V44&lt;20),VLOOKUP(V44,'Boden DüV-Bolap'!A:Q,12,FALSE),IF(AND(S44="mittel",V44&gt;19),VLOOKUP(V44,'Boden DüV-Bolap'!A:Q,13,FALSE)*(T44+U44)-(T44+U44),IF(AND(S44="schwer",V44&lt;28),VLOOKUP(V44,'Boden DüV-Bolap'!A:Q,16,FALSE),IF(AND(S44="schwer",V44&gt;27),VLOOKUP(V44,'Boden DüV-Bolap'!A:Q,17,FALSE)*(T44+U44)-(T44+U44)))))))))</f>
        <v/>
      </c>
      <c r="Y44" s="251" t="str">
        <f>IF(OR(F44="",G44=""),"",IF(OR(F44="A",F44="HG"),0,VLOOKUP(G44,'Tab 4+5 DüV+Abfuhr_G'!A:Q,16,FALSE)))</f>
        <v/>
      </c>
      <c r="Z44" s="255" t="str">
        <f t="shared" si="3"/>
        <v/>
      </c>
      <c r="AA44" s="896" t="str">
        <f t="shared" si="4"/>
        <v/>
      </c>
      <c r="AB44" s="253" t="str">
        <f>IF(OR(F44="",G44=""),"",IF(F44="g",VLOOKUP(G44,'Tab 4+5 DüV+Abfuhr_G'!A:N,14,FALSE)*'N-DBE'!J44,IF(F44="A",VLOOKUP(G44,'Tab 2+3 DüV_A'!A:L,12,FALSE)*'N-DBE'!J44,VLOOKUP(G44,'H&amp;G LfL'!B:U,20,FALSE)*'N-DBE'!J44)))</f>
        <v/>
      </c>
      <c r="AC44" s="249" t="str">
        <f>IF(OR(F44="",G44=""),"",IF(OR('N-DBE'!K44="",'N-DBE'!M44=0),0,IF('N-DBE'!K44=0,-AB44,('N-DBE'!K44*AB44/'N-DBE'!J44)-AB44)))</f>
        <v/>
      </c>
      <c r="AD44" s="341" t="str">
        <f>IF(OR(B44="",G44=""),"",IF(VLOOKUP(B44,Schlagliste!B:J,9,FALSE)="","",VLOOKUP(B44,Schlagliste!B:J,9,FALSE)))</f>
        <v/>
      </c>
      <c r="AE44" s="244" t="str">
        <f>IF(OR(AD44="",S44=""),"",IF(AD44&gt;39,0,IF(S44="leicht",VLOOKUP(AD44,'Boden DüV-Bolap'!A:AA,19,FALSE),IF(S44="mittel",VLOOKUP(AD44,'Boden DüV-Bolap'!A:AA,23,FALSE),IF(S44="schwer",VLOOKUP(AD44,'Boden DüV-Bolap'!A:AA,27,FALSE))))))</f>
        <v/>
      </c>
      <c r="AF44" s="254" t="str">
        <f>IF(OR(F44="",G44="",S44="",AD44=""),"",IF(AD44&gt;=44,-(AB44+AC44),IF(AND(S44="leicht",AD44&lt;11),VLOOKUP(AD44,'Boden DüV-Bolap'!A:AC,20,FALSE),IF(AND(S44="leicht",AD44&gt;10),VLOOKUP(AD44,'Boden DüV-Bolap'!A:AC,21,FALSE)*(AB44+AC44)-(AB44+AC44),IF(AND(S44="mittel",AD44&lt;18),VLOOKUP(AD44,'Boden DüV-Bolap'!A:AC,24,FALSE),IF(AND(S44="mittel",AD44&gt;17),VLOOKUP(AD44,'Boden DüV-Bolap'!A:AC,25,FALSE)*(AB44+AC44)-(AB44+AC44),IF(AND(S44="schwer",AD44&lt;23),VLOOKUP(AD44,'Boden DüV-Bolap'!A:AC,28,FALSE),IF(AND(S44="schwer",AD44&gt;22),VLOOKUP(AD44,'Boden DüV-Bolap'!A:AC,29,FALSE)*(AB44+AC44)-(AB44+AC44)))))))))</f>
        <v/>
      </c>
      <c r="AG44" s="256" t="str">
        <f>IF(OR(F44="",G44=""),"",IF(OR(F44="A",F44="HG"),0,VLOOKUP(G44,'Tab 4+5 DüV+Abfuhr_G'!A:Q,17,FALSE)))</f>
        <v/>
      </c>
      <c r="AH44" s="257" t="str">
        <f t="shared" si="5"/>
        <v/>
      </c>
      <c r="AI44" s="900" t="str">
        <f t="shared" si="6"/>
        <v/>
      </c>
      <c r="AJ44" s="265"/>
    </row>
    <row r="45" spans="1:36" s="145" customFormat="1">
      <c r="A45" s="289" t="str">
        <f>IF('N-DBE'!A45="","",'N-DBE'!A45)</f>
        <v/>
      </c>
      <c r="B45" s="485" t="str">
        <f>IF('N-DBE'!B45="","",'N-DBE'!B45)</f>
        <v/>
      </c>
      <c r="C45" s="232" t="str">
        <f>IF('N-DBE'!C45="","",'N-DBE'!C45)</f>
        <v/>
      </c>
      <c r="D45" s="232" t="str">
        <f>IF('N-DBE'!D45="","",'N-DBE'!D45)</f>
        <v/>
      </c>
      <c r="E45" s="238" t="str">
        <f>IF('N-DBE'!E45="","",'N-DBE'!E45)</f>
        <v/>
      </c>
      <c r="F45" s="233" t="str">
        <f>IF('N-DBE'!F45="","",'N-DBE'!F45)</f>
        <v/>
      </c>
      <c r="G45" s="225" t="str">
        <f>IF('N-DBE'!G45="","",'N-DBE'!G45)</f>
        <v/>
      </c>
      <c r="H45" s="248" t="str">
        <f>IF(OR(F45="",G45=""),"",IF(F45="g",VLOOKUP(G45,'Tab 4+5 DüV+Abfuhr_G'!A:N,12,FALSE)*'N-DBE'!J45,IF(F45="A",VLOOKUP(G45,'Tab 2+3 DüV_A'!A:L,10,FALSE)*'N-DBE'!J45,VLOOKUP(G45,'H&amp;G LfL'!B:U,18,FALSE)*'N-DBE'!J45)))</f>
        <v/>
      </c>
      <c r="I45" s="249" t="str">
        <f>IF(OR(F45="",G45=""),"",IF(OR('N-DBE'!K45="",'N-DBE'!M45=0),0,IF('N-DBE'!K45=0,-H45,('N-DBE'!K45*H45/'N-DBE'!J45)-H45)))</f>
        <v/>
      </c>
      <c r="J45" s="341" t="str">
        <f>IF(OR(B45="",G45=""),"",IF(VLOOKUP(B45,Schlagliste!B:J,7,FALSE)="","",VLOOKUP(B45,Schlagliste!B:J,7,FALSE)))</f>
        <v/>
      </c>
      <c r="K45" s="244" t="str">
        <f>IF(J45="","",IF(J45&gt;39,"E",VLOOKUP(J45,'Boden DüV-Bolap'!A:B,2,FALSE)))</f>
        <v/>
      </c>
      <c r="L45" s="250" t="str">
        <f>IF(J45="","",IF(J45&gt;=44,0,VLOOKUP(J45,'Boden DüV-Bolap'!A:C,3,FALSE)))</f>
        <v/>
      </c>
      <c r="M45" s="251" t="str">
        <f>IF(OR(F45="",G45=""),"",IF(OR(F45="A",F45="HG"),0,VLOOKUP(G45,'Tab 4+5 DüV+Abfuhr_G'!A:Q,15,FALSE)))</f>
        <v/>
      </c>
      <c r="N45" s="252" t="str">
        <f t="shared" si="0"/>
        <v/>
      </c>
      <c r="O45" s="611" t="str">
        <f>IF(OR(F45="",G45=""),"",IF(J45="",SUM(H45,I45),IF(OR(K45="D",K45="E"),(H45+M45)*VLOOKUP(K45,'Boden DüV-Bolap'!B:E,4,FALSE),SUM(H45,I45,L45,M45))))</f>
        <v/>
      </c>
      <c r="P45" s="892" t="str">
        <f t="shared" si="1"/>
        <v/>
      </c>
      <c r="Q45" s="245"/>
      <c r="R45" s="615" t="str">
        <f t="shared" si="2"/>
        <v/>
      </c>
      <c r="S45" s="244" t="str">
        <f>IF(OR(B45="",G45=""),"",IF(VLOOKUP(B45,Schlagliste!B:J,5,FALSE)="","",VLOOKUP(B45,Schlagliste!B:J,5,FALSE)))</f>
        <v/>
      </c>
      <c r="T45" s="253" t="str">
        <f>IF(OR(F45="",G45=""),"",IF(F45="g",VLOOKUP(G45,'Tab 4+5 DüV+Abfuhr_G'!A:N,13,FALSE)*'N-DBE'!J45,IF(F45="A",VLOOKUP(G45,'Tab 2+3 DüV_A'!A:L,11,FALSE)*'N-DBE'!J45,VLOOKUP(G45,'H&amp;G LfL'!B:U,19,FALSE)*'N-DBE'!J45)))</f>
        <v/>
      </c>
      <c r="U45" s="249" t="str">
        <f>IF(OR(F45="",G45=""),"",IF(OR('N-DBE'!K45="",'N-DBE'!M45=0),0,IF('N-DBE'!K45=0,-T45,('N-DBE'!K45*T45/'N-DBE'!J45)-T45)))</f>
        <v/>
      </c>
      <c r="V45" s="341" t="str">
        <f>IF(OR(B45="",G45=""),"",IF(VLOOKUP(B45,Schlagliste!B:J,8,FALSE)="","",VLOOKUP(B45,Schlagliste!B:J,8,FALSE)))</f>
        <v/>
      </c>
      <c r="W45" s="244" t="str">
        <f>IF(OR(V45="",S45=""),"",IF(V45&gt;39,0,IF(S45="leicht",VLOOKUP(V45,'Boden DüV-Bolap'!A:Q,7,FALSE),IF(S45="mittel",VLOOKUP(V45,'Boden DüV-Bolap'!A:K,11,FALSE),IF(S45="schwer",VLOOKUP(V45,'Boden DüV-Bolap'!A:R,15,FALSE))))))</f>
        <v/>
      </c>
      <c r="X45" s="254" t="str">
        <f>IF(OR(F45="",G45="",S45="",V45=""),"",IF(V45&gt;=44,-(T45+U45),IF(AND(S45="leicht",V45&lt;14),VLOOKUP(V45,'Boden DüV-Bolap'!A:Q,8,FALSE),IF(AND(S45="leicht",V45&gt;13),VLOOKUP(V45,'Boden DüV-Bolap'!A:Q,9,FALSE)*(T45+U45)-(T45+U45),IF(AND(S45="mittel",V45&lt;20),VLOOKUP(V45,'Boden DüV-Bolap'!A:Q,12,FALSE),IF(AND(S45="mittel",V45&gt;19),VLOOKUP(V45,'Boden DüV-Bolap'!A:Q,13,FALSE)*(T45+U45)-(T45+U45),IF(AND(S45="schwer",V45&lt;28),VLOOKUP(V45,'Boden DüV-Bolap'!A:Q,16,FALSE),IF(AND(S45="schwer",V45&gt;27),VLOOKUP(V45,'Boden DüV-Bolap'!A:Q,17,FALSE)*(T45+U45)-(T45+U45)))))))))</f>
        <v/>
      </c>
      <c r="Y45" s="251" t="str">
        <f>IF(OR(F45="",G45=""),"",IF(OR(F45="A",F45="HG"),0,VLOOKUP(G45,'Tab 4+5 DüV+Abfuhr_G'!A:Q,16,FALSE)))</f>
        <v/>
      </c>
      <c r="Z45" s="255" t="str">
        <f t="shared" si="3"/>
        <v/>
      </c>
      <c r="AA45" s="896" t="str">
        <f t="shared" si="4"/>
        <v/>
      </c>
      <c r="AB45" s="253" t="str">
        <f>IF(OR(F45="",G45=""),"",IF(F45="g",VLOOKUP(G45,'Tab 4+5 DüV+Abfuhr_G'!A:N,14,FALSE)*'N-DBE'!J45,IF(F45="A",VLOOKUP(G45,'Tab 2+3 DüV_A'!A:L,12,FALSE)*'N-DBE'!J45,VLOOKUP(G45,'H&amp;G LfL'!B:U,20,FALSE)*'N-DBE'!J45)))</f>
        <v/>
      </c>
      <c r="AC45" s="249" t="str">
        <f>IF(OR(F45="",G45=""),"",IF(OR('N-DBE'!K45="",'N-DBE'!M45=0),0,IF('N-DBE'!K45=0,-AB45,('N-DBE'!K45*AB45/'N-DBE'!J45)-AB45)))</f>
        <v/>
      </c>
      <c r="AD45" s="341" t="str">
        <f>IF(OR(B45="",G45=""),"",IF(VLOOKUP(B45,Schlagliste!B:J,9,FALSE)="","",VLOOKUP(B45,Schlagliste!B:J,9,FALSE)))</f>
        <v/>
      </c>
      <c r="AE45" s="244" t="str">
        <f>IF(OR(AD45="",S45=""),"",IF(AD45&gt;39,0,IF(S45="leicht",VLOOKUP(AD45,'Boden DüV-Bolap'!A:AA,19,FALSE),IF(S45="mittel",VLOOKUP(AD45,'Boden DüV-Bolap'!A:AA,23,FALSE),IF(S45="schwer",VLOOKUP(AD45,'Boden DüV-Bolap'!A:AA,27,FALSE))))))</f>
        <v/>
      </c>
      <c r="AF45" s="254" t="str">
        <f>IF(OR(F45="",G45="",S45="",AD45=""),"",IF(AD45&gt;=44,-(AB45+AC45),IF(AND(S45="leicht",AD45&lt;11),VLOOKUP(AD45,'Boden DüV-Bolap'!A:AC,20,FALSE),IF(AND(S45="leicht",AD45&gt;10),VLOOKUP(AD45,'Boden DüV-Bolap'!A:AC,21,FALSE)*(AB45+AC45)-(AB45+AC45),IF(AND(S45="mittel",AD45&lt;18),VLOOKUP(AD45,'Boden DüV-Bolap'!A:AC,24,FALSE),IF(AND(S45="mittel",AD45&gt;17),VLOOKUP(AD45,'Boden DüV-Bolap'!A:AC,25,FALSE)*(AB45+AC45)-(AB45+AC45),IF(AND(S45="schwer",AD45&lt;23),VLOOKUP(AD45,'Boden DüV-Bolap'!A:AC,28,FALSE),IF(AND(S45="schwer",AD45&gt;22),VLOOKUP(AD45,'Boden DüV-Bolap'!A:AC,29,FALSE)*(AB45+AC45)-(AB45+AC45)))))))))</f>
        <v/>
      </c>
      <c r="AG45" s="256" t="str">
        <f>IF(OR(F45="",G45=""),"",IF(OR(F45="A",F45="HG"),0,VLOOKUP(G45,'Tab 4+5 DüV+Abfuhr_G'!A:Q,17,FALSE)))</f>
        <v/>
      </c>
      <c r="AH45" s="257" t="str">
        <f t="shared" si="5"/>
        <v/>
      </c>
      <c r="AI45" s="900" t="str">
        <f t="shared" si="6"/>
        <v/>
      </c>
      <c r="AJ45" s="265"/>
    </row>
    <row r="46" spans="1:36" s="145" customFormat="1">
      <c r="A46" s="289" t="str">
        <f>IF('N-DBE'!A46="","",'N-DBE'!A46)</f>
        <v/>
      </c>
      <c r="B46" s="485" t="str">
        <f>IF('N-DBE'!B46="","",'N-DBE'!B46)</f>
        <v/>
      </c>
      <c r="C46" s="232" t="str">
        <f>IF('N-DBE'!C46="","",'N-DBE'!C46)</f>
        <v/>
      </c>
      <c r="D46" s="232" t="str">
        <f>IF('N-DBE'!D46="","",'N-DBE'!D46)</f>
        <v/>
      </c>
      <c r="E46" s="238" t="str">
        <f>IF('N-DBE'!E46="","",'N-DBE'!E46)</f>
        <v/>
      </c>
      <c r="F46" s="233" t="str">
        <f>IF('N-DBE'!F46="","",'N-DBE'!F46)</f>
        <v/>
      </c>
      <c r="G46" s="225" t="str">
        <f>IF('N-DBE'!G46="","",'N-DBE'!G46)</f>
        <v/>
      </c>
      <c r="H46" s="248" t="str">
        <f>IF(OR(F46="",G46=""),"",IF(F46="g",VLOOKUP(G46,'Tab 4+5 DüV+Abfuhr_G'!A:N,12,FALSE)*'N-DBE'!J46,IF(F46="A",VLOOKUP(G46,'Tab 2+3 DüV_A'!A:L,10,FALSE)*'N-DBE'!J46,VLOOKUP(G46,'H&amp;G LfL'!B:U,18,FALSE)*'N-DBE'!J46)))</f>
        <v/>
      </c>
      <c r="I46" s="249" t="str">
        <f>IF(OR(F46="",G46=""),"",IF(OR('N-DBE'!K46="",'N-DBE'!M46=0),0,IF('N-DBE'!K46=0,-H46,('N-DBE'!K46*H46/'N-DBE'!J46)-H46)))</f>
        <v/>
      </c>
      <c r="J46" s="341" t="str">
        <f>IF(OR(B46="",G46=""),"",IF(VLOOKUP(B46,Schlagliste!B:J,7,FALSE)="","",VLOOKUP(B46,Schlagliste!B:J,7,FALSE)))</f>
        <v/>
      </c>
      <c r="K46" s="244" t="str">
        <f>IF(J46="","",IF(J46&gt;39,"E",VLOOKUP(J46,'Boden DüV-Bolap'!A:B,2,FALSE)))</f>
        <v/>
      </c>
      <c r="L46" s="250" t="str">
        <f>IF(J46="","",IF(J46&gt;=44,0,VLOOKUP(J46,'Boden DüV-Bolap'!A:C,3,FALSE)))</f>
        <v/>
      </c>
      <c r="M46" s="251" t="str">
        <f>IF(OR(F46="",G46=""),"",IF(OR(F46="A",F46="HG"),0,VLOOKUP(G46,'Tab 4+5 DüV+Abfuhr_G'!A:Q,15,FALSE)))</f>
        <v/>
      </c>
      <c r="N46" s="252" t="str">
        <f t="shared" si="0"/>
        <v/>
      </c>
      <c r="O46" s="611" t="str">
        <f>IF(OR(F46="",G46=""),"",IF(J46="",SUM(H46,I46),IF(OR(K46="D",K46="E"),(H46+M46)*VLOOKUP(K46,'Boden DüV-Bolap'!B:E,4,FALSE),SUM(H46,I46,L46,M46))))</f>
        <v/>
      </c>
      <c r="P46" s="892" t="str">
        <f t="shared" si="1"/>
        <v/>
      </c>
      <c r="Q46" s="245"/>
      <c r="R46" s="615" t="str">
        <f t="shared" si="2"/>
        <v/>
      </c>
      <c r="S46" s="244" t="str">
        <f>IF(OR(B46="",G46=""),"",IF(VLOOKUP(B46,Schlagliste!B:J,5,FALSE)="","",VLOOKUP(B46,Schlagliste!B:J,5,FALSE)))</f>
        <v/>
      </c>
      <c r="T46" s="253" t="str">
        <f>IF(OR(F46="",G46=""),"",IF(F46="g",VLOOKUP(G46,'Tab 4+5 DüV+Abfuhr_G'!A:N,13,FALSE)*'N-DBE'!J46,IF(F46="A",VLOOKUP(G46,'Tab 2+3 DüV_A'!A:L,11,FALSE)*'N-DBE'!J46,VLOOKUP(G46,'H&amp;G LfL'!B:U,19,FALSE)*'N-DBE'!J46)))</f>
        <v/>
      </c>
      <c r="U46" s="249" t="str">
        <f>IF(OR(F46="",G46=""),"",IF(OR('N-DBE'!K46="",'N-DBE'!M46=0),0,IF('N-DBE'!K46=0,-T46,('N-DBE'!K46*T46/'N-DBE'!J46)-T46)))</f>
        <v/>
      </c>
      <c r="V46" s="341" t="str">
        <f>IF(OR(B46="",G46=""),"",IF(VLOOKUP(B46,Schlagliste!B:J,8,FALSE)="","",VLOOKUP(B46,Schlagliste!B:J,8,FALSE)))</f>
        <v/>
      </c>
      <c r="W46" s="244" t="str">
        <f>IF(OR(V46="",S46=""),"",IF(V46&gt;39,0,IF(S46="leicht",VLOOKUP(V46,'Boden DüV-Bolap'!A:Q,7,FALSE),IF(S46="mittel",VLOOKUP(V46,'Boden DüV-Bolap'!A:K,11,FALSE),IF(S46="schwer",VLOOKUP(V46,'Boden DüV-Bolap'!A:R,15,FALSE))))))</f>
        <v/>
      </c>
      <c r="X46" s="254" t="str">
        <f>IF(OR(F46="",G46="",S46="",V46=""),"",IF(V46&gt;=44,-(T46+U46),IF(AND(S46="leicht",V46&lt;14),VLOOKUP(V46,'Boden DüV-Bolap'!A:Q,8,FALSE),IF(AND(S46="leicht",V46&gt;13),VLOOKUP(V46,'Boden DüV-Bolap'!A:Q,9,FALSE)*(T46+U46)-(T46+U46),IF(AND(S46="mittel",V46&lt;20),VLOOKUP(V46,'Boden DüV-Bolap'!A:Q,12,FALSE),IF(AND(S46="mittel",V46&gt;19),VLOOKUP(V46,'Boden DüV-Bolap'!A:Q,13,FALSE)*(T46+U46)-(T46+U46),IF(AND(S46="schwer",V46&lt;28),VLOOKUP(V46,'Boden DüV-Bolap'!A:Q,16,FALSE),IF(AND(S46="schwer",V46&gt;27),VLOOKUP(V46,'Boden DüV-Bolap'!A:Q,17,FALSE)*(T46+U46)-(T46+U46)))))))))</f>
        <v/>
      </c>
      <c r="Y46" s="251" t="str">
        <f>IF(OR(F46="",G46=""),"",IF(OR(F46="A",F46="HG"),0,VLOOKUP(G46,'Tab 4+5 DüV+Abfuhr_G'!A:Q,16,FALSE)))</f>
        <v/>
      </c>
      <c r="Z46" s="255" t="str">
        <f t="shared" si="3"/>
        <v/>
      </c>
      <c r="AA46" s="896" t="str">
        <f t="shared" si="4"/>
        <v/>
      </c>
      <c r="AB46" s="253" t="str">
        <f>IF(OR(F46="",G46=""),"",IF(F46="g",VLOOKUP(G46,'Tab 4+5 DüV+Abfuhr_G'!A:N,14,FALSE)*'N-DBE'!J46,IF(F46="A",VLOOKUP(G46,'Tab 2+3 DüV_A'!A:L,12,FALSE)*'N-DBE'!J46,VLOOKUP(G46,'H&amp;G LfL'!B:U,20,FALSE)*'N-DBE'!J46)))</f>
        <v/>
      </c>
      <c r="AC46" s="249" t="str">
        <f>IF(OR(F46="",G46=""),"",IF(OR('N-DBE'!K46="",'N-DBE'!M46=0),0,IF('N-DBE'!K46=0,-AB46,('N-DBE'!K46*AB46/'N-DBE'!J46)-AB46)))</f>
        <v/>
      </c>
      <c r="AD46" s="341" t="str">
        <f>IF(OR(B46="",G46=""),"",IF(VLOOKUP(B46,Schlagliste!B:J,9,FALSE)="","",VLOOKUP(B46,Schlagliste!B:J,9,FALSE)))</f>
        <v/>
      </c>
      <c r="AE46" s="244" t="str">
        <f>IF(OR(AD46="",S46=""),"",IF(AD46&gt;39,0,IF(S46="leicht",VLOOKUP(AD46,'Boden DüV-Bolap'!A:AA,19,FALSE),IF(S46="mittel",VLOOKUP(AD46,'Boden DüV-Bolap'!A:AA,23,FALSE),IF(S46="schwer",VLOOKUP(AD46,'Boden DüV-Bolap'!A:AA,27,FALSE))))))</f>
        <v/>
      </c>
      <c r="AF46" s="254" t="str">
        <f>IF(OR(F46="",G46="",S46="",AD46=""),"",IF(AD46&gt;=44,-(AB46+AC46),IF(AND(S46="leicht",AD46&lt;11),VLOOKUP(AD46,'Boden DüV-Bolap'!A:AC,20,FALSE),IF(AND(S46="leicht",AD46&gt;10),VLOOKUP(AD46,'Boden DüV-Bolap'!A:AC,21,FALSE)*(AB46+AC46)-(AB46+AC46),IF(AND(S46="mittel",AD46&lt;18),VLOOKUP(AD46,'Boden DüV-Bolap'!A:AC,24,FALSE),IF(AND(S46="mittel",AD46&gt;17),VLOOKUP(AD46,'Boden DüV-Bolap'!A:AC,25,FALSE)*(AB46+AC46)-(AB46+AC46),IF(AND(S46="schwer",AD46&lt;23),VLOOKUP(AD46,'Boden DüV-Bolap'!A:AC,28,FALSE),IF(AND(S46="schwer",AD46&gt;22),VLOOKUP(AD46,'Boden DüV-Bolap'!A:AC,29,FALSE)*(AB46+AC46)-(AB46+AC46)))))))))</f>
        <v/>
      </c>
      <c r="AG46" s="256" t="str">
        <f>IF(OR(F46="",G46=""),"",IF(OR(F46="A",F46="HG"),0,VLOOKUP(G46,'Tab 4+5 DüV+Abfuhr_G'!A:Q,17,FALSE)))</f>
        <v/>
      </c>
      <c r="AH46" s="257" t="str">
        <f t="shared" si="5"/>
        <v/>
      </c>
      <c r="AI46" s="900" t="str">
        <f t="shared" si="6"/>
        <v/>
      </c>
      <c r="AJ46" s="265"/>
    </row>
    <row r="47" spans="1:36" s="145" customFormat="1">
      <c r="A47" s="289" t="str">
        <f>IF('N-DBE'!A47="","",'N-DBE'!A47)</f>
        <v/>
      </c>
      <c r="B47" s="485" t="str">
        <f>IF('N-DBE'!B47="","",'N-DBE'!B47)</f>
        <v/>
      </c>
      <c r="C47" s="232" t="str">
        <f>IF('N-DBE'!C47="","",'N-DBE'!C47)</f>
        <v/>
      </c>
      <c r="D47" s="232" t="str">
        <f>IF('N-DBE'!D47="","",'N-DBE'!D47)</f>
        <v/>
      </c>
      <c r="E47" s="238" t="str">
        <f>IF('N-DBE'!E47="","",'N-DBE'!E47)</f>
        <v/>
      </c>
      <c r="F47" s="233" t="str">
        <f>IF('N-DBE'!F47="","",'N-DBE'!F47)</f>
        <v/>
      </c>
      <c r="G47" s="225" t="str">
        <f>IF('N-DBE'!G47="","",'N-DBE'!G47)</f>
        <v/>
      </c>
      <c r="H47" s="248" t="str">
        <f>IF(OR(F47="",G47=""),"",IF(F47="g",VLOOKUP(G47,'Tab 4+5 DüV+Abfuhr_G'!A:N,12,FALSE)*'N-DBE'!J47,IF(F47="A",VLOOKUP(G47,'Tab 2+3 DüV_A'!A:L,10,FALSE)*'N-DBE'!J47,VLOOKUP(G47,'H&amp;G LfL'!B:U,18,FALSE)*'N-DBE'!J47)))</f>
        <v/>
      </c>
      <c r="I47" s="249" t="str">
        <f>IF(OR(F47="",G47=""),"",IF(OR('N-DBE'!K47="",'N-DBE'!M47=0),0,IF('N-DBE'!K47=0,-H47,('N-DBE'!K47*H47/'N-DBE'!J47)-H47)))</f>
        <v/>
      </c>
      <c r="J47" s="341" t="str">
        <f>IF(OR(B47="",G47=""),"",IF(VLOOKUP(B47,Schlagliste!B:J,7,FALSE)="","",VLOOKUP(B47,Schlagliste!B:J,7,FALSE)))</f>
        <v/>
      </c>
      <c r="K47" s="244" t="str">
        <f>IF(J47="","",IF(J47&gt;39,"E",VLOOKUP(J47,'Boden DüV-Bolap'!A:B,2,FALSE)))</f>
        <v/>
      </c>
      <c r="L47" s="250" t="str">
        <f>IF(J47="","",IF(J47&gt;=44,0,VLOOKUP(J47,'Boden DüV-Bolap'!A:C,3,FALSE)))</f>
        <v/>
      </c>
      <c r="M47" s="251" t="str">
        <f>IF(OR(F47="",G47=""),"",IF(OR(F47="A",F47="HG"),0,VLOOKUP(G47,'Tab 4+5 DüV+Abfuhr_G'!A:Q,15,FALSE)))</f>
        <v/>
      </c>
      <c r="N47" s="252" t="str">
        <f t="shared" ref="N47" si="7">IF(OR(F47="",G47=""),"",IF(J47="",SUM(H47,I47),SUM(H47:I47,L47,M47)))</f>
        <v/>
      </c>
      <c r="O47" s="611" t="str">
        <f>IF(OR(F47="",G47=""),"",IF(J47="",SUM(H47,I47),IF(OR(K47="D",K47="E"),(H47+M47)*VLOOKUP(K47,'Boden DüV-Bolap'!B:E,4,FALSE),SUM(H47,I47,L47,M47))))</f>
        <v/>
      </c>
      <c r="P47" s="892" t="str">
        <f t="shared" ref="P47" si="8">IF(OR(B47="",F47="",G47=""),"",N47*E47)</f>
        <v/>
      </c>
      <c r="Q47" s="245"/>
      <c r="R47" s="615" t="str">
        <f t="shared" ref="R47" si="9">IF(N47="","",IF(OR(Q47="",Q47="nein"),0,N47*0.1))</f>
        <v/>
      </c>
      <c r="S47" s="244" t="str">
        <f>IF(OR(B47="",G47=""),"",IF(VLOOKUP(B47,Schlagliste!B:J,5,FALSE)="","",VLOOKUP(B47,Schlagliste!B:J,5,FALSE)))</f>
        <v/>
      </c>
      <c r="T47" s="253" t="str">
        <f>IF(OR(F47="",G47=""),"",IF(F47="g",VLOOKUP(G47,'Tab 4+5 DüV+Abfuhr_G'!A:N,13,FALSE)*'N-DBE'!J47,IF(F47="A",VLOOKUP(G47,'Tab 2+3 DüV_A'!A:L,11,FALSE)*'N-DBE'!J47,VLOOKUP(G47,'H&amp;G LfL'!B:U,19,FALSE)*'N-DBE'!J47)))</f>
        <v/>
      </c>
      <c r="U47" s="249" t="str">
        <f>IF(OR(F47="",G47=""),"",IF(OR('N-DBE'!K47="",'N-DBE'!M47=0),0,IF('N-DBE'!K47=0,-T47,('N-DBE'!K47*T47/'N-DBE'!J47)-T47)))</f>
        <v/>
      </c>
      <c r="V47" s="341" t="str">
        <f>IF(OR(B47="",G47=""),"",IF(VLOOKUP(B47,Schlagliste!B:J,8,FALSE)="","",VLOOKUP(B47,Schlagliste!B:J,8,FALSE)))</f>
        <v/>
      </c>
      <c r="W47" s="244" t="str">
        <f>IF(OR(V47="",S47=""),"",IF(V47&gt;39,0,IF(S47="leicht",VLOOKUP(V47,'Boden DüV-Bolap'!A:Q,7,FALSE),IF(S47="mittel",VLOOKUP(V47,'Boden DüV-Bolap'!A:K,11,FALSE),IF(S47="schwer",VLOOKUP(V47,'Boden DüV-Bolap'!A:R,15,FALSE))))))</f>
        <v/>
      </c>
      <c r="X47" s="254" t="str">
        <f>IF(OR(F47="",G47="",S47="",V47=""),"",IF(V47&gt;=44,-(T47+U47),IF(AND(S47="leicht",V47&lt;14),VLOOKUP(V47,'Boden DüV-Bolap'!A:Q,8,FALSE),IF(AND(S47="leicht",V47&gt;13),VLOOKUP(V47,'Boden DüV-Bolap'!A:Q,9,FALSE)*(T47+U47)-(T47+U47),IF(AND(S47="mittel",V47&lt;20),VLOOKUP(V47,'Boden DüV-Bolap'!A:Q,12,FALSE),IF(AND(S47="mittel",V47&gt;19),VLOOKUP(V47,'Boden DüV-Bolap'!A:Q,13,FALSE)*(T47+U47)-(T47+U47),IF(AND(S47="schwer",V47&lt;28),VLOOKUP(V47,'Boden DüV-Bolap'!A:Q,16,FALSE),IF(AND(S47="schwer",V47&gt;27),VLOOKUP(V47,'Boden DüV-Bolap'!A:Q,17,FALSE)*(T47+U47)-(T47+U47)))))))))</f>
        <v/>
      </c>
      <c r="Y47" s="251" t="str">
        <f>IF(OR(F47="",G47=""),"",IF(OR(F47="A",F47="HG"),0,VLOOKUP(G47,'Tab 4+5 DüV+Abfuhr_G'!A:Q,16,FALSE)))</f>
        <v/>
      </c>
      <c r="Z47" s="255" t="str">
        <f t="shared" ref="Z47" si="10">IF(OR(F47="",G47=""),"",IF(V47="",SUM(T47,U47),SUM(T47:U47,X47:Y47)))</f>
        <v/>
      </c>
      <c r="AA47" s="896" t="str">
        <f t="shared" ref="AA47" si="11">IF(OR(B47="",F47="",G47=""),"",Z47*E47)</f>
        <v/>
      </c>
      <c r="AB47" s="253" t="str">
        <f>IF(OR(F47="",G47=""),"",IF(F47="g",VLOOKUP(G47,'Tab 4+5 DüV+Abfuhr_G'!A:N,14,FALSE)*'N-DBE'!J47,IF(F47="A",VLOOKUP(G47,'Tab 2+3 DüV_A'!A:L,12,FALSE)*'N-DBE'!J47,VLOOKUP(G47,'H&amp;G LfL'!B:U,20,FALSE)*'N-DBE'!J47)))</f>
        <v/>
      </c>
      <c r="AC47" s="249" t="str">
        <f>IF(OR(F47="",G47=""),"",IF(OR('N-DBE'!K47="",'N-DBE'!M47=0),0,IF('N-DBE'!K47=0,-AB47,('N-DBE'!K47*AB47/'N-DBE'!J47)-AB47)))</f>
        <v/>
      </c>
      <c r="AD47" s="341" t="str">
        <f>IF(OR(B47="",G47=""),"",IF(VLOOKUP(B47,Schlagliste!B:J,9,FALSE)="","",VLOOKUP(B47,Schlagliste!B:J,9,FALSE)))</f>
        <v/>
      </c>
      <c r="AE47" s="244" t="str">
        <f>IF(OR(AD47="",S47=""),"",IF(AD47&gt;39,0,IF(S47="leicht",VLOOKUP(AD47,'Boden DüV-Bolap'!A:AA,19,FALSE),IF(S47="mittel",VLOOKUP(AD47,'Boden DüV-Bolap'!A:AA,23,FALSE),IF(S47="schwer",VLOOKUP(AD47,'Boden DüV-Bolap'!A:AA,27,FALSE))))))</f>
        <v/>
      </c>
      <c r="AF47" s="254" t="str">
        <f>IF(OR(F47="",G47="",S47="",AD47=""),"",IF(AD47&gt;=44,-(AB47+AC47),IF(AND(S47="leicht",AD47&lt;11),VLOOKUP(AD47,'Boden DüV-Bolap'!A:AC,20,FALSE),IF(AND(S47="leicht",AD47&gt;10),VLOOKUP(AD47,'Boden DüV-Bolap'!A:AC,21,FALSE)*(AB47+AC47)-(AB47+AC47),IF(AND(S47="mittel",AD47&lt;18),VLOOKUP(AD47,'Boden DüV-Bolap'!A:AC,24,FALSE),IF(AND(S47="mittel",AD47&gt;17),VLOOKUP(AD47,'Boden DüV-Bolap'!A:AC,25,FALSE)*(AB47+AC47)-(AB47+AC47),IF(AND(S47="schwer",AD47&lt;23),VLOOKUP(AD47,'Boden DüV-Bolap'!A:AC,28,FALSE),IF(AND(S47="schwer",AD47&gt;22),VLOOKUP(AD47,'Boden DüV-Bolap'!A:AC,29,FALSE)*(AB47+AC47)-(AB47+AC47)))))))))</f>
        <v/>
      </c>
      <c r="AG47" s="256" t="str">
        <f>IF(OR(F47="",G47=""),"",IF(OR(F47="A",F47="HG"),0,VLOOKUP(G47,'Tab 4+5 DüV+Abfuhr_G'!A:Q,17,FALSE)))</f>
        <v/>
      </c>
      <c r="AH47" s="257" t="str">
        <f t="shared" ref="AH47" si="12">IF(OR(F47="",G47=""),"",IF(AD47="",SUM(AB47,AC47),SUM(AB47:AC47,AF47:AG47)))</f>
        <v/>
      </c>
      <c r="AI47" s="900" t="str">
        <f t="shared" ref="AI47" si="13">IF(OR(B47="",F47="",G47=""),"",AH47*E47)</f>
        <v/>
      </c>
      <c r="AJ47" s="265"/>
    </row>
    <row r="48" spans="1:36" s="145" customFormat="1">
      <c r="A48" s="289" t="str">
        <f>IF('N-DBE'!A48="","",'N-DBE'!A48)</f>
        <v/>
      </c>
      <c r="B48" s="485" t="str">
        <f>IF('N-DBE'!B48="","",'N-DBE'!B48)</f>
        <v/>
      </c>
      <c r="C48" s="232" t="str">
        <f>IF('N-DBE'!C48="","",'N-DBE'!C48)</f>
        <v/>
      </c>
      <c r="D48" s="232" t="str">
        <f>IF('N-DBE'!D48="","",'N-DBE'!D48)</f>
        <v/>
      </c>
      <c r="E48" s="238" t="str">
        <f>IF('N-DBE'!E48="","",'N-DBE'!E48)</f>
        <v/>
      </c>
      <c r="F48" s="233" t="str">
        <f>IF('N-DBE'!F48="","",'N-DBE'!F48)</f>
        <v/>
      </c>
      <c r="G48" s="225" t="str">
        <f>IF('N-DBE'!G48="","",'N-DBE'!G48)</f>
        <v/>
      </c>
      <c r="H48" s="248" t="str">
        <f>IF(OR(F48="",G48=""),"",IF(F48="g",VLOOKUP(G48,'Tab 4+5 DüV+Abfuhr_G'!A:N,12,FALSE)*'N-DBE'!J48,IF(F48="A",VLOOKUP(G48,'Tab 2+3 DüV_A'!A:L,10,FALSE)*'N-DBE'!J48,VLOOKUP(G48,'H&amp;G LfL'!B:U,18,FALSE)*'N-DBE'!J48)))</f>
        <v/>
      </c>
      <c r="I48" s="249" t="str">
        <f>IF(OR(F48="",G48=""),"",IF(OR('N-DBE'!K48="",'N-DBE'!M48=0),0,IF('N-DBE'!K48=0,-H48,('N-DBE'!K48*H48/'N-DBE'!J48)-H48)))</f>
        <v/>
      </c>
      <c r="J48" s="341" t="str">
        <f>IF(OR(B48="",G48=""),"",IF(VLOOKUP(B48,Schlagliste!B:J,7,FALSE)="","",VLOOKUP(B48,Schlagliste!B:J,7,FALSE)))</f>
        <v/>
      </c>
      <c r="K48" s="244" t="str">
        <f>IF(J48="","",IF(J48&gt;39,"E",VLOOKUP(J48,'Boden DüV-Bolap'!A:B,2,FALSE)))</f>
        <v/>
      </c>
      <c r="L48" s="250" t="str">
        <f>IF(J48="","",IF(J48&gt;=44,0,VLOOKUP(J48,'Boden DüV-Bolap'!A:C,3,FALSE)))</f>
        <v/>
      </c>
      <c r="M48" s="251" t="str">
        <f>IF(OR(F48="",G48=""),"",IF(OR(F48="A",F48="HG"),0,VLOOKUP(G48,'Tab 4+5 DüV+Abfuhr_G'!A:Q,15,FALSE)))</f>
        <v/>
      </c>
      <c r="N48" s="252" t="str">
        <f t="shared" ref="N48:N111" si="14">IF(OR(F48="",G48=""),"",IF(J48="",SUM(H48,I48),SUM(H48:I48,L48,M48)))</f>
        <v/>
      </c>
      <c r="O48" s="611" t="str">
        <f>IF(OR(F48="",G48=""),"",IF(J48="",SUM(H48,I48),IF(OR(K48="D",K48="E"),(H48+M48)*VLOOKUP(K48,'Boden DüV-Bolap'!B:E,4,FALSE),SUM(H48,I48,L48,M48))))</f>
        <v/>
      </c>
      <c r="P48" s="892" t="str">
        <f t="shared" ref="P48:P111" si="15">IF(OR(B48="",F48="",G48=""),"",N48*E48)</f>
        <v/>
      </c>
      <c r="Q48" s="245"/>
      <c r="R48" s="615" t="str">
        <f t="shared" ref="R48:R111" si="16">IF(N48="","",IF(OR(Q48="",Q48="nein"),0,N48*0.1))</f>
        <v/>
      </c>
      <c r="S48" s="244" t="str">
        <f>IF(OR(B48="",G48=""),"",IF(VLOOKUP(B48,Schlagliste!B:J,5,FALSE)="","",VLOOKUP(B48,Schlagliste!B:J,5,FALSE)))</f>
        <v/>
      </c>
      <c r="T48" s="253" t="str">
        <f>IF(OR(F48="",G48=""),"",IF(F48="g",VLOOKUP(G48,'Tab 4+5 DüV+Abfuhr_G'!A:N,13,FALSE)*'N-DBE'!J48,IF(F48="A",VLOOKUP(G48,'Tab 2+3 DüV_A'!A:L,11,FALSE)*'N-DBE'!J48,VLOOKUP(G48,'H&amp;G LfL'!B:U,19,FALSE)*'N-DBE'!J48)))</f>
        <v/>
      </c>
      <c r="U48" s="249" t="str">
        <f>IF(OR(F48="",G48=""),"",IF(OR('N-DBE'!K48="",'N-DBE'!M48=0),0,IF('N-DBE'!K48=0,-T48,('N-DBE'!K48*T48/'N-DBE'!J48)-T48)))</f>
        <v/>
      </c>
      <c r="V48" s="341" t="str">
        <f>IF(OR(B48="",G48=""),"",IF(VLOOKUP(B48,Schlagliste!B:J,8,FALSE)="","",VLOOKUP(B48,Schlagliste!B:J,8,FALSE)))</f>
        <v/>
      </c>
      <c r="W48" s="244" t="str">
        <f>IF(OR(V48="",S48=""),"",IF(V48&gt;39,0,IF(S48="leicht",VLOOKUP(V48,'Boden DüV-Bolap'!A:Q,7,FALSE),IF(S48="mittel",VLOOKUP(V48,'Boden DüV-Bolap'!A:K,11,FALSE),IF(S48="schwer",VLOOKUP(V48,'Boden DüV-Bolap'!A:R,15,FALSE))))))</f>
        <v/>
      </c>
      <c r="X48" s="254" t="str">
        <f>IF(OR(F48="",G48="",S48="",V48=""),"",IF(V48&gt;=44,-(T48+U48),IF(AND(S48="leicht",V48&lt;14),VLOOKUP(V48,'Boden DüV-Bolap'!A:Q,8,FALSE),IF(AND(S48="leicht",V48&gt;13),VLOOKUP(V48,'Boden DüV-Bolap'!A:Q,9,FALSE)*(T48+U48)-(T48+U48),IF(AND(S48="mittel",V48&lt;20),VLOOKUP(V48,'Boden DüV-Bolap'!A:Q,12,FALSE),IF(AND(S48="mittel",V48&gt;19),VLOOKUP(V48,'Boden DüV-Bolap'!A:Q,13,FALSE)*(T48+U48)-(T48+U48),IF(AND(S48="schwer",V48&lt;28),VLOOKUP(V48,'Boden DüV-Bolap'!A:Q,16,FALSE),IF(AND(S48="schwer",V48&gt;27),VLOOKUP(V48,'Boden DüV-Bolap'!A:Q,17,FALSE)*(T48+U48)-(T48+U48)))))))))</f>
        <v/>
      </c>
      <c r="Y48" s="251" t="str">
        <f>IF(OR(F48="",G48=""),"",IF(OR(F48="A",F48="HG"),0,VLOOKUP(G48,'Tab 4+5 DüV+Abfuhr_G'!A:Q,16,FALSE)))</f>
        <v/>
      </c>
      <c r="Z48" s="255" t="str">
        <f t="shared" ref="Z48:Z111" si="17">IF(OR(F48="",G48=""),"",IF(V48="",SUM(T48,U48),SUM(T48:U48,X48:Y48)))</f>
        <v/>
      </c>
      <c r="AA48" s="896" t="str">
        <f t="shared" ref="AA48:AA111" si="18">IF(OR(B48="",F48="",G48=""),"",Z48*E48)</f>
        <v/>
      </c>
      <c r="AB48" s="253" t="str">
        <f>IF(OR(F48="",G48=""),"",IF(F48="g",VLOOKUP(G48,'Tab 4+5 DüV+Abfuhr_G'!A:N,14,FALSE)*'N-DBE'!J48,IF(F48="A",VLOOKUP(G48,'Tab 2+3 DüV_A'!A:L,12,FALSE)*'N-DBE'!J48,VLOOKUP(G48,'H&amp;G LfL'!B:U,20,FALSE)*'N-DBE'!J48)))</f>
        <v/>
      </c>
      <c r="AC48" s="249" t="str">
        <f>IF(OR(F48="",G48=""),"",IF(OR('N-DBE'!K48="",'N-DBE'!M48=0),0,IF('N-DBE'!K48=0,-AB48,('N-DBE'!K48*AB48/'N-DBE'!J48)-AB48)))</f>
        <v/>
      </c>
      <c r="AD48" s="341" t="str">
        <f>IF(OR(B48="",G48=""),"",IF(VLOOKUP(B48,Schlagliste!B:J,9,FALSE)="","",VLOOKUP(B48,Schlagliste!B:J,9,FALSE)))</f>
        <v/>
      </c>
      <c r="AE48" s="244" t="str">
        <f>IF(OR(AD48="",S48=""),"",IF(AD48&gt;39,0,IF(S48="leicht",VLOOKUP(AD48,'Boden DüV-Bolap'!A:AA,19,FALSE),IF(S48="mittel",VLOOKUP(AD48,'Boden DüV-Bolap'!A:AA,23,FALSE),IF(S48="schwer",VLOOKUP(AD48,'Boden DüV-Bolap'!A:AA,27,FALSE))))))</f>
        <v/>
      </c>
      <c r="AF48" s="254" t="str">
        <f>IF(OR(F48="",G48="",S48="",AD48=""),"",IF(AD48&gt;=44,-(AB48+AC48),IF(AND(S48="leicht",AD48&lt;11),VLOOKUP(AD48,'Boden DüV-Bolap'!A:AC,20,FALSE),IF(AND(S48="leicht",AD48&gt;10),VLOOKUP(AD48,'Boden DüV-Bolap'!A:AC,21,FALSE)*(AB48+AC48)-(AB48+AC48),IF(AND(S48="mittel",AD48&lt;18),VLOOKUP(AD48,'Boden DüV-Bolap'!A:AC,24,FALSE),IF(AND(S48="mittel",AD48&gt;17),VLOOKUP(AD48,'Boden DüV-Bolap'!A:AC,25,FALSE)*(AB48+AC48)-(AB48+AC48),IF(AND(S48="schwer",AD48&lt;23),VLOOKUP(AD48,'Boden DüV-Bolap'!A:AC,28,FALSE),IF(AND(S48="schwer",AD48&gt;22),VLOOKUP(AD48,'Boden DüV-Bolap'!A:AC,29,FALSE)*(AB48+AC48)-(AB48+AC48)))))))))</f>
        <v/>
      </c>
      <c r="AG48" s="256" t="str">
        <f>IF(OR(F48="",G48=""),"",IF(OR(F48="A",F48="HG"),0,VLOOKUP(G48,'Tab 4+5 DüV+Abfuhr_G'!A:Q,17,FALSE)))</f>
        <v/>
      </c>
      <c r="AH48" s="257" t="str">
        <f t="shared" ref="AH48:AH111" si="19">IF(OR(F48="",G48=""),"",IF(AD48="",SUM(AB48,AC48),SUM(AB48:AC48,AF48:AG48)))</f>
        <v/>
      </c>
      <c r="AI48" s="900" t="str">
        <f t="shared" ref="AI48:AI111" si="20">IF(OR(B48="",F48="",G48=""),"",AH48*E48)</f>
        <v/>
      </c>
      <c r="AJ48" s="265"/>
    </row>
    <row r="49" spans="1:36" s="145" customFormat="1">
      <c r="A49" s="289" t="str">
        <f>IF('N-DBE'!A49="","",'N-DBE'!A49)</f>
        <v/>
      </c>
      <c r="B49" s="485" t="str">
        <f>IF('N-DBE'!B49="","",'N-DBE'!B49)</f>
        <v/>
      </c>
      <c r="C49" s="232" t="str">
        <f>IF('N-DBE'!C49="","",'N-DBE'!C49)</f>
        <v/>
      </c>
      <c r="D49" s="232" t="str">
        <f>IF('N-DBE'!D49="","",'N-DBE'!D49)</f>
        <v/>
      </c>
      <c r="E49" s="238" t="str">
        <f>IF('N-DBE'!E49="","",'N-DBE'!E49)</f>
        <v/>
      </c>
      <c r="F49" s="233" t="str">
        <f>IF('N-DBE'!F49="","",'N-DBE'!F49)</f>
        <v/>
      </c>
      <c r="G49" s="225" t="str">
        <f>IF('N-DBE'!G49="","",'N-DBE'!G49)</f>
        <v/>
      </c>
      <c r="H49" s="248" t="str">
        <f>IF(OR(F49="",G49=""),"",IF(F49="g",VLOOKUP(G49,'Tab 4+5 DüV+Abfuhr_G'!A:N,12,FALSE)*'N-DBE'!J49,IF(F49="A",VLOOKUP(G49,'Tab 2+3 DüV_A'!A:L,10,FALSE)*'N-DBE'!J49,VLOOKUP(G49,'H&amp;G LfL'!B:U,18,FALSE)*'N-DBE'!J49)))</f>
        <v/>
      </c>
      <c r="I49" s="249" t="str">
        <f>IF(OR(F49="",G49=""),"",IF(OR('N-DBE'!K49="",'N-DBE'!M49=0),0,IF('N-DBE'!K49=0,-H49,('N-DBE'!K49*H49/'N-DBE'!J49)-H49)))</f>
        <v/>
      </c>
      <c r="J49" s="341" t="str">
        <f>IF(OR(B49="",G49=""),"",IF(VLOOKUP(B49,Schlagliste!B:J,7,FALSE)="","",VLOOKUP(B49,Schlagliste!B:J,7,FALSE)))</f>
        <v/>
      </c>
      <c r="K49" s="244" t="str">
        <f>IF(J49="","",IF(J49&gt;39,"E",VLOOKUP(J49,'Boden DüV-Bolap'!A:B,2,FALSE)))</f>
        <v/>
      </c>
      <c r="L49" s="250" t="str">
        <f>IF(J49="","",IF(J49&gt;=44,0,VLOOKUP(J49,'Boden DüV-Bolap'!A:C,3,FALSE)))</f>
        <v/>
      </c>
      <c r="M49" s="251" t="str">
        <f>IF(OR(F49="",G49=""),"",IF(OR(F49="A",F49="HG"),0,VLOOKUP(G49,'Tab 4+5 DüV+Abfuhr_G'!A:Q,15,FALSE)))</f>
        <v/>
      </c>
      <c r="N49" s="252" t="str">
        <f t="shared" si="14"/>
        <v/>
      </c>
      <c r="O49" s="611" t="str">
        <f>IF(OR(F49="",G49=""),"",IF(J49="",SUM(H49,I49),IF(OR(K49="D",K49="E"),(H49+M49)*VLOOKUP(K49,'Boden DüV-Bolap'!B:E,4,FALSE),SUM(H49,I49,L49,M49))))</f>
        <v/>
      </c>
      <c r="P49" s="892" t="str">
        <f t="shared" si="15"/>
        <v/>
      </c>
      <c r="Q49" s="245"/>
      <c r="R49" s="615" t="str">
        <f t="shared" si="16"/>
        <v/>
      </c>
      <c r="S49" s="244" t="str">
        <f>IF(OR(B49="",G49=""),"",IF(VLOOKUP(B49,Schlagliste!B:J,5,FALSE)="","",VLOOKUP(B49,Schlagliste!B:J,5,FALSE)))</f>
        <v/>
      </c>
      <c r="T49" s="253" t="str">
        <f>IF(OR(F49="",G49=""),"",IF(F49="g",VLOOKUP(G49,'Tab 4+5 DüV+Abfuhr_G'!A:N,13,FALSE)*'N-DBE'!J49,IF(F49="A",VLOOKUP(G49,'Tab 2+3 DüV_A'!A:L,11,FALSE)*'N-DBE'!J49,VLOOKUP(G49,'H&amp;G LfL'!B:U,19,FALSE)*'N-DBE'!J49)))</f>
        <v/>
      </c>
      <c r="U49" s="249" t="str">
        <f>IF(OR(F49="",G49=""),"",IF(OR('N-DBE'!K49="",'N-DBE'!M49=0),0,IF('N-DBE'!K49=0,-T49,('N-DBE'!K49*T49/'N-DBE'!J49)-T49)))</f>
        <v/>
      </c>
      <c r="V49" s="341" t="str">
        <f>IF(OR(B49="",G49=""),"",IF(VLOOKUP(B49,Schlagliste!B:J,8,FALSE)="","",VLOOKUP(B49,Schlagliste!B:J,8,FALSE)))</f>
        <v/>
      </c>
      <c r="W49" s="244" t="str">
        <f>IF(OR(V49="",S49=""),"",IF(V49&gt;39,0,IF(S49="leicht",VLOOKUP(V49,'Boden DüV-Bolap'!A:Q,7,FALSE),IF(S49="mittel",VLOOKUP(V49,'Boden DüV-Bolap'!A:K,11,FALSE),IF(S49="schwer",VLOOKUP(V49,'Boden DüV-Bolap'!A:R,15,FALSE))))))</f>
        <v/>
      </c>
      <c r="X49" s="254" t="str">
        <f>IF(OR(F49="",G49="",S49="",V49=""),"",IF(V49&gt;=44,-(T49+U49),IF(AND(S49="leicht",V49&lt;14),VLOOKUP(V49,'Boden DüV-Bolap'!A:Q,8,FALSE),IF(AND(S49="leicht",V49&gt;13),VLOOKUP(V49,'Boden DüV-Bolap'!A:Q,9,FALSE)*(T49+U49)-(T49+U49),IF(AND(S49="mittel",V49&lt;20),VLOOKUP(V49,'Boden DüV-Bolap'!A:Q,12,FALSE),IF(AND(S49="mittel",V49&gt;19),VLOOKUP(V49,'Boden DüV-Bolap'!A:Q,13,FALSE)*(T49+U49)-(T49+U49),IF(AND(S49="schwer",V49&lt;28),VLOOKUP(V49,'Boden DüV-Bolap'!A:Q,16,FALSE),IF(AND(S49="schwer",V49&gt;27),VLOOKUP(V49,'Boden DüV-Bolap'!A:Q,17,FALSE)*(T49+U49)-(T49+U49)))))))))</f>
        <v/>
      </c>
      <c r="Y49" s="251" t="str">
        <f>IF(OR(F49="",G49=""),"",IF(OR(F49="A",F49="HG"),0,VLOOKUP(G49,'Tab 4+5 DüV+Abfuhr_G'!A:Q,16,FALSE)))</f>
        <v/>
      </c>
      <c r="Z49" s="255" t="str">
        <f t="shared" si="17"/>
        <v/>
      </c>
      <c r="AA49" s="896" t="str">
        <f t="shared" si="18"/>
        <v/>
      </c>
      <c r="AB49" s="253" t="str">
        <f>IF(OR(F49="",G49=""),"",IF(F49="g",VLOOKUP(G49,'Tab 4+5 DüV+Abfuhr_G'!A:N,14,FALSE)*'N-DBE'!J49,IF(F49="A",VLOOKUP(G49,'Tab 2+3 DüV_A'!A:L,12,FALSE)*'N-DBE'!J49,VLOOKUP(G49,'H&amp;G LfL'!B:U,20,FALSE)*'N-DBE'!J49)))</f>
        <v/>
      </c>
      <c r="AC49" s="249" t="str">
        <f>IF(OR(F49="",G49=""),"",IF(OR('N-DBE'!K49="",'N-DBE'!M49=0),0,IF('N-DBE'!K49=0,-AB49,('N-DBE'!K49*AB49/'N-DBE'!J49)-AB49)))</f>
        <v/>
      </c>
      <c r="AD49" s="341" t="str">
        <f>IF(OR(B49="",G49=""),"",IF(VLOOKUP(B49,Schlagliste!B:J,9,FALSE)="","",VLOOKUP(B49,Schlagliste!B:J,9,FALSE)))</f>
        <v/>
      </c>
      <c r="AE49" s="244" t="str">
        <f>IF(OR(AD49="",S49=""),"",IF(AD49&gt;39,0,IF(S49="leicht",VLOOKUP(AD49,'Boden DüV-Bolap'!A:AA,19,FALSE),IF(S49="mittel",VLOOKUP(AD49,'Boden DüV-Bolap'!A:AA,23,FALSE),IF(S49="schwer",VLOOKUP(AD49,'Boden DüV-Bolap'!A:AA,27,FALSE))))))</f>
        <v/>
      </c>
      <c r="AF49" s="254" t="str">
        <f>IF(OR(F49="",G49="",S49="",AD49=""),"",IF(AD49&gt;=44,-(AB49+AC49),IF(AND(S49="leicht",AD49&lt;11),VLOOKUP(AD49,'Boden DüV-Bolap'!A:AC,20,FALSE),IF(AND(S49="leicht",AD49&gt;10),VLOOKUP(AD49,'Boden DüV-Bolap'!A:AC,21,FALSE)*(AB49+AC49)-(AB49+AC49),IF(AND(S49="mittel",AD49&lt;18),VLOOKUP(AD49,'Boden DüV-Bolap'!A:AC,24,FALSE),IF(AND(S49="mittel",AD49&gt;17),VLOOKUP(AD49,'Boden DüV-Bolap'!A:AC,25,FALSE)*(AB49+AC49)-(AB49+AC49),IF(AND(S49="schwer",AD49&lt;23),VLOOKUP(AD49,'Boden DüV-Bolap'!A:AC,28,FALSE),IF(AND(S49="schwer",AD49&gt;22),VLOOKUP(AD49,'Boden DüV-Bolap'!A:AC,29,FALSE)*(AB49+AC49)-(AB49+AC49)))))))))</f>
        <v/>
      </c>
      <c r="AG49" s="256" t="str">
        <f>IF(OR(F49="",G49=""),"",IF(OR(F49="A",F49="HG"),0,VLOOKUP(G49,'Tab 4+5 DüV+Abfuhr_G'!A:Q,17,FALSE)))</f>
        <v/>
      </c>
      <c r="AH49" s="257" t="str">
        <f t="shared" si="19"/>
        <v/>
      </c>
      <c r="AI49" s="900" t="str">
        <f t="shared" si="20"/>
        <v/>
      </c>
      <c r="AJ49" s="265"/>
    </row>
    <row r="50" spans="1:36" s="145" customFormat="1">
      <c r="A50" s="289" t="str">
        <f>IF('N-DBE'!A50="","",'N-DBE'!A50)</f>
        <v/>
      </c>
      <c r="B50" s="485" t="str">
        <f>IF('N-DBE'!B50="","",'N-DBE'!B50)</f>
        <v/>
      </c>
      <c r="C50" s="232" t="str">
        <f>IF('N-DBE'!C50="","",'N-DBE'!C50)</f>
        <v/>
      </c>
      <c r="D50" s="232" t="str">
        <f>IF('N-DBE'!D50="","",'N-DBE'!D50)</f>
        <v/>
      </c>
      <c r="E50" s="238" t="str">
        <f>IF('N-DBE'!E50="","",'N-DBE'!E50)</f>
        <v/>
      </c>
      <c r="F50" s="233" t="str">
        <f>IF('N-DBE'!F50="","",'N-DBE'!F50)</f>
        <v/>
      </c>
      <c r="G50" s="225" t="str">
        <f>IF('N-DBE'!G50="","",'N-DBE'!G50)</f>
        <v/>
      </c>
      <c r="H50" s="248" t="str">
        <f>IF(OR(F50="",G50=""),"",IF(F50="g",VLOOKUP(G50,'Tab 4+5 DüV+Abfuhr_G'!A:N,12,FALSE)*'N-DBE'!J50,IF(F50="A",VLOOKUP(G50,'Tab 2+3 DüV_A'!A:L,10,FALSE)*'N-DBE'!J50,VLOOKUP(G50,'H&amp;G LfL'!B:U,18,FALSE)*'N-DBE'!J50)))</f>
        <v/>
      </c>
      <c r="I50" s="249" t="str">
        <f>IF(OR(F50="",G50=""),"",IF(OR('N-DBE'!K50="",'N-DBE'!M50=0),0,IF('N-DBE'!K50=0,-H50,('N-DBE'!K50*H50/'N-DBE'!J50)-H50)))</f>
        <v/>
      </c>
      <c r="J50" s="341" t="str">
        <f>IF(OR(B50="",G50=""),"",IF(VLOOKUP(B50,Schlagliste!B:J,7,FALSE)="","",VLOOKUP(B50,Schlagliste!B:J,7,FALSE)))</f>
        <v/>
      </c>
      <c r="K50" s="244" t="str">
        <f>IF(J50="","",IF(J50&gt;39,"E",VLOOKUP(J50,'Boden DüV-Bolap'!A:B,2,FALSE)))</f>
        <v/>
      </c>
      <c r="L50" s="250" t="str">
        <f>IF(J50="","",IF(J50&gt;=44,0,VLOOKUP(J50,'Boden DüV-Bolap'!A:C,3,FALSE)))</f>
        <v/>
      </c>
      <c r="M50" s="251" t="str">
        <f>IF(OR(F50="",G50=""),"",IF(OR(F50="A",F50="HG"),0,VLOOKUP(G50,'Tab 4+5 DüV+Abfuhr_G'!A:Q,15,FALSE)))</f>
        <v/>
      </c>
      <c r="N50" s="252" t="str">
        <f t="shared" si="14"/>
        <v/>
      </c>
      <c r="O50" s="611" t="str">
        <f>IF(OR(F50="",G50=""),"",IF(J50="",SUM(H50,I50),IF(OR(K50="D",K50="E"),(H50+M50)*VLOOKUP(K50,'Boden DüV-Bolap'!B:E,4,FALSE),SUM(H50,I50,L50,M50))))</f>
        <v/>
      </c>
      <c r="P50" s="892" t="str">
        <f t="shared" si="15"/>
        <v/>
      </c>
      <c r="Q50" s="245"/>
      <c r="R50" s="615" t="str">
        <f t="shared" si="16"/>
        <v/>
      </c>
      <c r="S50" s="244" t="str">
        <f>IF(OR(B50="",G50=""),"",IF(VLOOKUP(B50,Schlagliste!B:J,5,FALSE)="","",VLOOKUP(B50,Schlagliste!B:J,5,FALSE)))</f>
        <v/>
      </c>
      <c r="T50" s="253" t="str">
        <f>IF(OR(F50="",G50=""),"",IF(F50="g",VLOOKUP(G50,'Tab 4+5 DüV+Abfuhr_G'!A:N,13,FALSE)*'N-DBE'!J50,IF(F50="A",VLOOKUP(G50,'Tab 2+3 DüV_A'!A:L,11,FALSE)*'N-DBE'!J50,VLOOKUP(G50,'H&amp;G LfL'!B:U,19,FALSE)*'N-DBE'!J50)))</f>
        <v/>
      </c>
      <c r="U50" s="249" t="str">
        <f>IF(OR(F50="",G50=""),"",IF(OR('N-DBE'!K50="",'N-DBE'!M50=0),0,IF('N-DBE'!K50=0,-T50,('N-DBE'!K50*T50/'N-DBE'!J50)-T50)))</f>
        <v/>
      </c>
      <c r="V50" s="341" t="str">
        <f>IF(OR(B50="",G50=""),"",IF(VLOOKUP(B50,Schlagliste!B:J,8,FALSE)="","",VLOOKUP(B50,Schlagliste!B:J,8,FALSE)))</f>
        <v/>
      </c>
      <c r="W50" s="244" t="str">
        <f>IF(OR(V50="",S50=""),"",IF(V50&gt;39,0,IF(S50="leicht",VLOOKUP(V50,'Boden DüV-Bolap'!A:Q,7,FALSE),IF(S50="mittel",VLOOKUP(V50,'Boden DüV-Bolap'!A:K,11,FALSE),IF(S50="schwer",VLOOKUP(V50,'Boden DüV-Bolap'!A:R,15,FALSE))))))</f>
        <v/>
      </c>
      <c r="X50" s="254" t="str">
        <f>IF(OR(F50="",G50="",S50="",V50=""),"",IF(V50&gt;=44,-(T50+U50),IF(AND(S50="leicht",V50&lt;14),VLOOKUP(V50,'Boden DüV-Bolap'!A:Q,8,FALSE),IF(AND(S50="leicht",V50&gt;13),VLOOKUP(V50,'Boden DüV-Bolap'!A:Q,9,FALSE)*(T50+U50)-(T50+U50),IF(AND(S50="mittel",V50&lt;20),VLOOKUP(V50,'Boden DüV-Bolap'!A:Q,12,FALSE),IF(AND(S50="mittel",V50&gt;19),VLOOKUP(V50,'Boden DüV-Bolap'!A:Q,13,FALSE)*(T50+U50)-(T50+U50),IF(AND(S50="schwer",V50&lt;28),VLOOKUP(V50,'Boden DüV-Bolap'!A:Q,16,FALSE),IF(AND(S50="schwer",V50&gt;27),VLOOKUP(V50,'Boden DüV-Bolap'!A:Q,17,FALSE)*(T50+U50)-(T50+U50)))))))))</f>
        <v/>
      </c>
      <c r="Y50" s="251" t="str">
        <f>IF(OR(F50="",G50=""),"",IF(OR(F50="A",F50="HG"),0,VLOOKUP(G50,'Tab 4+5 DüV+Abfuhr_G'!A:Q,16,FALSE)))</f>
        <v/>
      </c>
      <c r="Z50" s="255" t="str">
        <f t="shared" si="17"/>
        <v/>
      </c>
      <c r="AA50" s="896" t="str">
        <f t="shared" si="18"/>
        <v/>
      </c>
      <c r="AB50" s="253" t="str">
        <f>IF(OR(F50="",G50=""),"",IF(F50="g",VLOOKUP(G50,'Tab 4+5 DüV+Abfuhr_G'!A:N,14,FALSE)*'N-DBE'!J50,IF(F50="A",VLOOKUP(G50,'Tab 2+3 DüV_A'!A:L,12,FALSE)*'N-DBE'!J50,VLOOKUP(G50,'H&amp;G LfL'!B:U,20,FALSE)*'N-DBE'!J50)))</f>
        <v/>
      </c>
      <c r="AC50" s="249" t="str">
        <f>IF(OR(F50="",G50=""),"",IF(OR('N-DBE'!K50="",'N-DBE'!M50=0),0,IF('N-DBE'!K50=0,-AB50,('N-DBE'!K50*AB50/'N-DBE'!J50)-AB50)))</f>
        <v/>
      </c>
      <c r="AD50" s="341" t="str">
        <f>IF(OR(B50="",G50=""),"",IF(VLOOKUP(B50,Schlagliste!B:J,9,FALSE)="","",VLOOKUP(B50,Schlagliste!B:J,9,FALSE)))</f>
        <v/>
      </c>
      <c r="AE50" s="244" t="str">
        <f>IF(OR(AD50="",S50=""),"",IF(AD50&gt;39,0,IF(S50="leicht",VLOOKUP(AD50,'Boden DüV-Bolap'!A:AA,19,FALSE),IF(S50="mittel",VLOOKUP(AD50,'Boden DüV-Bolap'!A:AA,23,FALSE),IF(S50="schwer",VLOOKUP(AD50,'Boden DüV-Bolap'!A:AA,27,FALSE))))))</f>
        <v/>
      </c>
      <c r="AF50" s="254" t="str">
        <f>IF(OR(F50="",G50="",S50="",AD50=""),"",IF(AD50&gt;=44,-(AB50+AC50),IF(AND(S50="leicht",AD50&lt;11),VLOOKUP(AD50,'Boden DüV-Bolap'!A:AC,20,FALSE),IF(AND(S50="leicht",AD50&gt;10),VLOOKUP(AD50,'Boden DüV-Bolap'!A:AC,21,FALSE)*(AB50+AC50)-(AB50+AC50),IF(AND(S50="mittel",AD50&lt;18),VLOOKUP(AD50,'Boden DüV-Bolap'!A:AC,24,FALSE),IF(AND(S50="mittel",AD50&gt;17),VLOOKUP(AD50,'Boden DüV-Bolap'!A:AC,25,FALSE)*(AB50+AC50)-(AB50+AC50),IF(AND(S50="schwer",AD50&lt;23),VLOOKUP(AD50,'Boden DüV-Bolap'!A:AC,28,FALSE),IF(AND(S50="schwer",AD50&gt;22),VLOOKUP(AD50,'Boden DüV-Bolap'!A:AC,29,FALSE)*(AB50+AC50)-(AB50+AC50)))))))))</f>
        <v/>
      </c>
      <c r="AG50" s="256" t="str">
        <f>IF(OR(F50="",G50=""),"",IF(OR(F50="A",F50="HG"),0,VLOOKUP(G50,'Tab 4+5 DüV+Abfuhr_G'!A:Q,17,FALSE)))</f>
        <v/>
      </c>
      <c r="AH50" s="257" t="str">
        <f t="shared" si="19"/>
        <v/>
      </c>
      <c r="AI50" s="900" t="str">
        <f t="shared" si="20"/>
        <v/>
      </c>
      <c r="AJ50" s="265"/>
    </row>
    <row r="51" spans="1:36" s="145" customFormat="1">
      <c r="A51" s="289" t="str">
        <f>IF('N-DBE'!A51="","",'N-DBE'!A51)</f>
        <v/>
      </c>
      <c r="B51" s="485" t="str">
        <f>IF('N-DBE'!B51="","",'N-DBE'!B51)</f>
        <v/>
      </c>
      <c r="C51" s="232" t="str">
        <f>IF('N-DBE'!C51="","",'N-DBE'!C51)</f>
        <v/>
      </c>
      <c r="D51" s="232" t="str">
        <f>IF('N-DBE'!D51="","",'N-DBE'!D51)</f>
        <v/>
      </c>
      <c r="E51" s="238" t="str">
        <f>IF('N-DBE'!E51="","",'N-DBE'!E51)</f>
        <v/>
      </c>
      <c r="F51" s="233" t="str">
        <f>IF('N-DBE'!F51="","",'N-DBE'!F51)</f>
        <v/>
      </c>
      <c r="G51" s="225" t="str">
        <f>IF('N-DBE'!G51="","",'N-DBE'!G51)</f>
        <v/>
      </c>
      <c r="H51" s="248" t="str">
        <f>IF(OR(F51="",G51=""),"",IF(F51="g",VLOOKUP(G51,'Tab 4+5 DüV+Abfuhr_G'!A:N,12,FALSE)*'N-DBE'!J51,IF(F51="A",VLOOKUP(G51,'Tab 2+3 DüV_A'!A:L,10,FALSE)*'N-DBE'!J51,VLOOKUP(G51,'H&amp;G LfL'!B:U,18,FALSE)*'N-DBE'!J51)))</f>
        <v/>
      </c>
      <c r="I51" s="249" t="str">
        <f>IF(OR(F51="",G51=""),"",IF(OR('N-DBE'!K51="",'N-DBE'!M51=0),0,IF('N-DBE'!K51=0,-H51,('N-DBE'!K51*H51/'N-DBE'!J51)-H51)))</f>
        <v/>
      </c>
      <c r="J51" s="341" t="str">
        <f>IF(OR(B51="",G51=""),"",IF(VLOOKUP(B51,Schlagliste!B:J,7,FALSE)="","",VLOOKUP(B51,Schlagliste!B:J,7,FALSE)))</f>
        <v/>
      </c>
      <c r="K51" s="244" t="str">
        <f>IF(J51="","",IF(J51&gt;39,"E",VLOOKUP(J51,'Boden DüV-Bolap'!A:B,2,FALSE)))</f>
        <v/>
      </c>
      <c r="L51" s="250" t="str">
        <f>IF(J51="","",IF(J51&gt;=44,0,VLOOKUP(J51,'Boden DüV-Bolap'!A:C,3,FALSE)))</f>
        <v/>
      </c>
      <c r="M51" s="251" t="str">
        <f>IF(OR(F51="",G51=""),"",IF(OR(F51="A",F51="HG"),0,VLOOKUP(G51,'Tab 4+5 DüV+Abfuhr_G'!A:Q,15,FALSE)))</f>
        <v/>
      </c>
      <c r="N51" s="252" t="str">
        <f t="shared" si="14"/>
        <v/>
      </c>
      <c r="O51" s="611" t="str">
        <f>IF(OR(F51="",G51=""),"",IF(J51="",SUM(H51,I51),IF(OR(K51="D",K51="E"),(H51+M51)*VLOOKUP(K51,'Boden DüV-Bolap'!B:E,4,FALSE),SUM(H51,I51,L51,M51))))</f>
        <v/>
      </c>
      <c r="P51" s="892" t="str">
        <f t="shared" si="15"/>
        <v/>
      </c>
      <c r="Q51" s="245"/>
      <c r="R51" s="615" t="str">
        <f t="shared" si="16"/>
        <v/>
      </c>
      <c r="S51" s="244" t="str">
        <f>IF(OR(B51="",G51=""),"",IF(VLOOKUP(B51,Schlagliste!B:J,5,FALSE)="","",VLOOKUP(B51,Schlagliste!B:J,5,FALSE)))</f>
        <v/>
      </c>
      <c r="T51" s="253" t="str">
        <f>IF(OR(F51="",G51=""),"",IF(F51="g",VLOOKUP(G51,'Tab 4+5 DüV+Abfuhr_G'!A:N,13,FALSE)*'N-DBE'!J51,IF(F51="A",VLOOKUP(G51,'Tab 2+3 DüV_A'!A:L,11,FALSE)*'N-DBE'!J51,VLOOKUP(G51,'H&amp;G LfL'!B:U,19,FALSE)*'N-DBE'!J51)))</f>
        <v/>
      </c>
      <c r="U51" s="249" t="str">
        <f>IF(OR(F51="",G51=""),"",IF(OR('N-DBE'!K51="",'N-DBE'!M51=0),0,IF('N-DBE'!K51=0,-T51,('N-DBE'!K51*T51/'N-DBE'!J51)-T51)))</f>
        <v/>
      </c>
      <c r="V51" s="341" t="str">
        <f>IF(OR(B51="",G51=""),"",IF(VLOOKUP(B51,Schlagliste!B:J,8,FALSE)="","",VLOOKUP(B51,Schlagliste!B:J,8,FALSE)))</f>
        <v/>
      </c>
      <c r="W51" s="244" t="str">
        <f>IF(OR(V51="",S51=""),"",IF(V51&gt;39,0,IF(S51="leicht",VLOOKUP(V51,'Boden DüV-Bolap'!A:Q,7,FALSE),IF(S51="mittel",VLOOKUP(V51,'Boden DüV-Bolap'!A:K,11,FALSE),IF(S51="schwer",VLOOKUP(V51,'Boden DüV-Bolap'!A:R,15,FALSE))))))</f>
        <v/>
      </c>
      <c r="X51" s="254" t="str">
        <f>IF(OR(F51="",G51="",S51="",V51=""),"",IF(V51&gt;=44,-(T51+U51),IF(AND(S51="leicht",V51&lt;14),VLOOKUP(V51,'Boden DüV-Bolap'!A:Q,8,FALSE),IF(AND(S51="leicht",V51&gt;13),VLOOKUP(V51,'Boden DüV-Bolap'!A:Q,9,FALSE)*(T51+U51)-(T51+U51),IF(AND(S51="mittel",V51&lt;20),VLOOKUP(V51,'Boden DüV-Bolap'!A:Q,12,FALSE),IF(AND(S51="mittel",V51&gt;19),VLOOKUP(V51,'Boden DüV-Bolap'!A:Q,13,FALSE)*(T51+U51)-(T51+U51),IF(AND(S51="schwer",V51&lt;28),VLOOKUP(V51,'Boden DüV-Bolap'!A:Q,16,FALSE),IF(AND(S51="schwer",V51&gt;27),VLOOKUP(V51,'Boden DüV-Bolap'!A:Q,17,FALSE)*(T51+U51)-(T51+U51)))))))))</f>
        <v/>
      </c>
      <c r="Y51" s="251" t="str">
        <f>IF(OR(F51="",G51=""),"",IF(OR(F51="A",F51="HG"),0,VLOOKUP(G51,'Tab 4+5 DüV+Abfuhr_G'!A:Q,16,FALSE)))</f>
        <v/>
      </c>
      <c r="Z51" s="255" t="str">
        <f t="shared" si="17"/>
        <v/>
      </c>
      <c r="AA51" s="896" t="str">
        <f t="shared" si="18"/>
        <v/>
      </c>
      <c r="AB51" s="253" t="str">
        <f>IF(OR(F51="",G51=""),"",IF(F51="g",VLOOKUP(G51,'Tab 4+5 DüV+Abfuhr_G'!A:N,14,FALSE)*'N-DBE'!J51,IF(F51="A",VLOOKUP(G51,'Tab 2+3 DüV_A'!A:L,12,FALSE)*'N-DBE'!J51,VLOOKUP(G51,'H&amp;G LfL'!B:U,20,FALSE)*'N-DBE'!J51)))</f>
        <v/>
      </c>
      <c r="AC51" s="249" t="str">
        <f>IF(OR(F51="",G51=""),"",IF(OR('N-DBE'!K51="",'N-DBE'!M51=0),0,IF('N-DBE'!K51=0,-AB51,('N-DBE'!K51*AB51/'N-DBE'!J51)-AB51)))</f>
        <v/>
      </c>
      <c r="AD51" s="341" t="str">
        <f>IF(OR(B51="",G51=""),"",IF(VLOOKUP(B51,Schlagliste!B:J,9,FALSE)="","",VLOOKUP(B51,Schlagliste!B:J,9,FALSE)))</f>
        <v/>
      </c>
      <c r="AE51" s="244" t="str">
        <f>IF(OR(AD51="",S51=""),"",IF(AD51&gt;39,0,IF(S51="leicht",VLOOKUP(AD51,'Boden DüV-Bolap'!A:AA,19,FALSE),IF(S51="mittel",VLOOKUP(AD51,'Boden DüV-Bolap'!A:AA,23,FALSE),IF(S51="schwer",VLOOKUP(AD51,'Boden DüV-Bolap'!A:AA,27,FALSE))))))</f>
        <v/>
      </c>
      <c r="AF51" s="254" t="str">
        <f>IF(OR(F51="",G51="",S51="",AD51=""),"",IF(AD51&gt;=44,-(AB51+AC51),IF(AND(S51="leicht",AD51&lt;11),VLOOKUP(AD51,'Boden DüV-Bolap'!A:AC,20,FALSE),IF(AND(S51="leicht",AD51&gt;10),VLOOKUP(AD51,'Boden DüV-Bolap'!A:AC,21,FALSE)*(AB51+AC51)-(AB51+AC51),IF(AND(S51="mittel",AD51&lt;18),VLOOKUP(AD51,'Boden DüV-Bolap'!A:AC,24,FALSE),IF(AND(S51="mittel",AD51&gt;17),VLOOKUP(AD51,'Boden DüV-Bolap'!A:AC,25,FALSE)*(AB51+AC51)-(AB51+AC51),IF(AND(S51="schwer",AD51&lt;23),VLOOKUP(AD51,'Boden DüV-Bolap'!A:AC,28,FALSE),IF(AND(S51="schwer",AD51&gt;22),VLOOKUP(AD51,'Boden DüV-Bolap'!A:AC,29,FALSE)*(AB51+AC51)-(AB51+AC51)))))))))</f>
        <v/>
      </c>
      <c r="AG51" s="256" t="str">
        <f>IF(OR(F51="",G51=""),"",IF(OR(F51="A",F51="HG"),0,VLOOKUP(G51,'Tab 4+5 DüV+Abfuhr_G'!A:Q,17,FALSE)))</f>
        <v/>
      </c>
      <c r="AH51" s="257" t="str">
        <f t="shared" si="19"/>
        <v/>
      </c>
      <c r="AI51" s="900" t="str">
        <f t="shared" si="20"/>
        <v/>
      </c>
      <c r="AJ51" s="265"/>
    </row>
    <row r="52" spans="1:36" s="145" customFormat="1">
      <c r="A52" s="289" t="str">
        <f>IF('N-DBE'!A52="","",'N-DBE'!A52)</f>
        <v/>
      </c>
      <c r="B52" s="485" t="str">
        <f>IF('N-DBE'!B52="","",'N-DBE'!B52)</f>
        <v/>
      </c>
      <c r="C52" s="232" t="str">
        <f>IF('N-DBE'!C52="","",'N-DBE'!C52)</f>
        <v/>
      </c>
      <c r="D52" s="232" t="str">
        <f>IF('N-DBE'!D52="","",'N-DBE'!D52)</f>
        <v/>
      </c>
      <c r="E52" s="238" t="str">
        <f>IF('N-DBE'!E52="","",'N-DBE'!E52)</f>
        <v/>
      </c>
      <c r="F52" s="233" t="str">
        <f>IF('N-DBE'!F52="","",'N-DBE'!F52)</f>
        <v/>
      </c>
      <c r="G52" s="225" t="str">
        <f>IF('N-DBE'!G52="","",'N-DBE'!G52)</f>
        <v/>
      </c>
      <c r="H52" s="248" t="str">
        <f>IF(OR(F52="",G52=""),"",IF(F52="g",VLOOKUP(G52,'Tab 4+5 DüV+Abfuhr_G'!A:N,12,FALSE)*'N-DBE'!J52,IF(F52="A",VLOOKUP(G52,'Tab 2+3 DüV_A'!A:L,10,FALSE)*'N-DBE'!J52,VLOOKUP(G52,'H&amp;G LfL'!B:U,18,FALSE)*'N-DBE'!J52)))</f>
        <v/>
      </c>
      <c r="I52" s="249" t="str">
        <f>IF(OR(F52="",G52=""),"",IF(OR('N-DBE'!K52="",'N-DBE'!M52=0),0,IF('N-DBE'!K52=0,-H52,('N-DBE'!K52*H52/'N-DBE'!J52)-H52)))</f>
        <v/>
      </c>
      <c r="J52" s="341" t="str">
        <f>IF(OR(B52="",G52=""),"",IF(VLOOKUP(B52,Schlagliste!B:J,7,FALSE)="","",VLOOKUP(B52,Schlagliste!B:J,7,FALSE)))</f>
        <v/>
      </c>
      <c r="K52" s="244" t="str">
        <f>IF(J52="","",IF(J52&gt;39,"E",VLOOKUP(J52,'Boden DüV-Bolap'!A:B,2,FALSE)))</f>
        <v/>
      </c>
      <c r="L52" s="250" t="str">
        <f>IF(J52="","",IF(J52&gt;=44,0,VLOOKUP(J52,'Boden DüV-Bolap'!A:C,3,FALSE)))</f>
        <v/>
      </c>
      <c r="M52" s="251" t="str">
        <f>IF(OR(F52="",G52=""),"",IF(OR(F52="A",F52="HG"),0,VLOOKUP(G52,'Tab 4+5 DüV+Abfuhr_G'!A:Q,15,FALSE)))</f>
        <v/>
      </c>
      <c r="N52" s="252" t="str">
        <f t="shared" si="14"/>
        <v/>
      </c>
      <c r="O52" s="611" t="str">
        <f>IF(OR(F52="",G52=""),"",IF(J52="",SUM(H52,I52),IF(OR(K52="D",K52="E"),(H52+M52)*VLOOKUP(K52,'Boden DüV-Bolap'!B:E,4,FALSE),SUM(H52,I52,L52,M52))))</f>
        <v/>
      </c>
      <c r="P52" s="892" t="str">
        <f t="shared" si="15"/>
        <v/>
      </c>
      <c r="Q52" s="245"/>
      <c r="R52" s="615" t="str">
        <f t="shared" si="16"/>
        <v/>
      </c>
      <c r="S52" s="244" t="str">
        <f>IF(OR(B52="",G52=""),"",IF(VLOOKUP(B52,Schlagliste!B:J,5,FALSE)="","",VLOOKUP(B52,Schlagliste!B:J,5,FALSE)))</f>
        <v/>
      </c>
      <c r="T52" s="253" t="str">
        <f>IF(OR(F52="",G52=""),"",IF(F52="g",VLOOKUP(G52,'Tab 4+5 DüV+Abfuhr_G'!A:N,13,FALSE)*'N-DBE'!J52,IF(F52="A",VLOOKUP(G52,'Tab 2+3 DüV_A'!A:L,11,FALSE)*'N-DBE'!J52,VLOOKUP(G52,'H&amp;G LfL'!B:U,19,FALSE)*'N-DBE'!J52)))</f>
        <v/>
      </c>
      <c r="U52" s="249" t="str">
        <f>IF(OR(F52="",G52=""),"",IF(OR('N-DBE'!K52="",'N-DBE'!M52=0),0,IF('N-DBE'!K52=0,-T52,('N-DBE'!K52*T52/'N-DBE'!J52)-T52)))</f>
        <v/>
      </c>
      <c r="V52" s="341" t="str">
        <f>IF(OR(B52="",G52=""),"",IF(VLOOKUP(B52,Schlagliste!B:J,8,FALSE)="","",VLOOKUP(B52,Schlagliste!B:J,8,FALSE)))</f>
        <v/>
      </c>
      <c r="W52" s="244" t="str">
        <f>IF(OR(V52="",S52=""),"",IF(V52&gt;39,0,IF(S52="leicht",VLOOKUP(V52,'Boden DüV-Bolap'!A:Q,7,FALSE),IF(S52="mittel",VLOOKUP(V52,'Boden DüV-Bolap'!A:K,11,FALSE),IF(S52="schwer",VLOOKUP(V52,'Boden DüV-Bolap'!A:R,15,FALSE))))))</f>
        <v/>
      </c>
      <c r="X52" s="254" t="str">
        <f>IF(OR(F52="",G52="",S52="",V52=""),"",IF(V52&gt;=44,-(T52+U52),IF(AND(S52="leicht",V52&lt;14),VLOOKUP(V52,'Boden DüV-Bolap'!A:Q,8,FALSE),IF(AND(S52="leicht",V52&gt;13),VLOOKUP(V52,'Boden DüV-Bolap'!A:Q,9,FALSE)*(T52+U52)-(T52+U52),IF(AND(S52="mittel",V52&lt;20),VLOOKUP(V52,'Boden DüV-Bolap'!A:Q,12,FALSE),IF(AND(S52="mittel",V52&gt;19),VLOOKUP(V52,'Boden DüV-Bolap'!A:Q,13,FALSE)*(T52+U52)-(T52+U52),IF(AND(S52="schwer",V52&lt;28),VLOOKUP(V52,'Boden DüV-Bolap'!A:Q,16,FALSE),IF(AND(S52="schwer",V52&gt;27),VLOOKUP(V52,'Boden DüV-Bolap'!A:Q,17,FALSE)*(T52+U52)-(T52+U52)))))))))</f>
        <v/>
      </c>
      <c r="Y52" s="251" t="str">
        <f>IF(OR(F52="",G52=""),"",IF(OR(F52="A",F52="HG"),0,VLOOKUP(G52,'Tab 4+5 DüV+Abfuhr_G'!A:Q,16,FALSE)))</f>
        <v/>
      </c>
      <c r="Z52" s="255" t="str">
        <f t="shared" si="17"/>
        <v/>
      </c>
      <c r="AA52" s="896" t="str">
        <f t="shared" si="18"/>
        <v/>
      </c>
      <c r="AB52" s="253" t="str">
        <f>IF(OR(F52="",G52=""),"",IF(F52="g",VLOOKUP(G52,'Tab 4+5 DüV+Abfuhr_G'!A:N,14,FALSE)*'N-DBE'!J52,IF(F52="A",VLOOKUP(G52,'Tab 2+3 DüV_A'!A:L,12,FALSE)*'N-DBE'!J52,VLOOKUP(G52,'H&amp;G LfL'!B:U,20,FALSE)*'N-DBE'!J52)))</f>
        <v/>
      </c>
      <c r="AC52" s="249" t="str">
        <f>IF(OR(F52="",G52=""),"",IF(OR('N-DBE'!K52="",'N-DBE'!M52=0),0,IF('N-DBE'!K52=0,-AB52,('N-DBE'!K52*AB52/'N-DBE'!J52)-AB52)))</f>
        <v/>
      </c>
      <c r="AD52" s="341" t="str">
        <f>IF(OR(B52="",G52=""),"",IF(VLOOKUP(B52,Schlagliste!B:J,9,FALSE)="","",VLOOKUP(B52,Schlagliste!B:J,9,FALSE)))</f>
        <v/>
      </c>
      <c r="AE52" s="244" t="str">
        <f>IF(OR(AD52="",S52=""),"",IF(AD52&gt;39,0,IF(S52="leicht",VLOOKUP(AD52,'Boden DüV-Bolap'!A:AA,19,FALSE),IF(S52="mittel",VLOOKUP(AD52,'Boden DüV-Bolap'!A:AA,23,FALSE),IF(S52="schwer",VLOOKUP(AD52,'Boden DüV-Bolap'!A:AA,27,FALSE))))))</f>
        <v/>
      </c>
      <c r="AF52" s="254" t="str">
        <f>IF(OR(F52="",G52="",S52="",AD52=""),"",IF(AD52&gt;=44,-(AB52+AC52),IF(AND(S52="leicht",AD52&lt;11),VLOOKUP(AD52,'Boden DüV-Bolap'!A:AC,20,FALSE),IF(AND(S52="leicht",AD52&gt;10),VLOOKUP(AD52,'Boden DüV-Bolap'!A:AC,21,FALSE)*(AB52+AC52)-(AB52+AC52),IF(AND(S52="mittel",AD52&lt;18),VLOOKUP(AD52,'Boden DüV-Bolap'!A:AC,24,FALSE),IF(AND(S52="mittel",AD52&gt;17),VLOOKUP(AD52,'Boden DüV-Bolap'!A:AC,25,FALSE)*(AB52+AC52)-(AB52+AC52),IF(AND(S52="schwer",AD52&lt;23),VLOOKUP(AD52,'Boden DüV-Bolap'!A:AC,28,FALSE),IF(AND(S52="schwer",AD52&gt;22),VLOOKUP(AD52,'Boden DüV-Bolap'!A:AC,29,FALSE)*(AB52+AC52)-(AB52+AC52)))))))))</f>
        <v/>
      </c>
      <c r="AG52" s="256" t="str">
        <f>IF(OR(F52="",G52=""),"",IF(OR(F52="A",F52="HG"),0,VLOOKUP(G52,'Tab 4+5 DüV+Abfuhr_G'!A:Q,17,FALSE)))</f>
        <v/>
      </c>
      <c r="AH52" s="257" t="str">
        <f t="shared" si="19"/>
        <v/>
      </c>
      <c r="AI52" s="900" t="str">
        <f t="shared" si="20"/>
        <v/>
      </c>
      <c r="AJ52" s="265"/>
    </row>
    <row r="53" spans="1:36" s="145" customFormat="1">
      <c r="A53" s="289" t="str">
        <f>IF('N-DBE'!A53="","",'N-DBE'!A53)</f>
        <v/>
      </c>
      <c r="B53" s="485" t="str">
        <f>IF('N-DBE'!B53="","",'N-DBE'!B53)</f>
        <v/>
      </c>
      <c r="C53" s="232" t="str">
        <f>IF('N-DBE'!C53="","",'N-DBE'!C53)</f>
        <v/>
      </c>
      <c r="D53" s="232" t="str">
        <f>IF('N-DBE'!D53="","",'N-DBE'!D53)</f>
        <v/>
      </c>
      <c r="E53" s="238" t="str">
        <f>IF('N-DBE'!E53="","",'N-DBE'!E53)</f>
        <v/>
      </c>
      <c r="F53" s="233" t="str">
        <f>IF('N-DBE'!F53="","",'N-DBE'!F53)</f>
        <v/>
      </c>
      <c r="G53" s="225" t="str">
        <f>IF('N-DBE'!G53="","",'N-DBE'!G53)</f>
        <v/>
      </c>
      <c r="H53" s="248" t="str">
        <f>IF(OR(F53="",G53=""),"",IF(F53="g",VLOOKUP(G53,'Tab 4+5 DüV+Abfuhr_G'!A:N,12,FALSE)*'N-DBE'!J53,IF(F53="A",VLOOKUP(G53,'Tab 2+3 DüV_A'!A:L,10,FALSE)*'N-DBE'!J53,VLOOKUP(G53,'H&amp;G LfL'!B:U,18,FALSE)*'N-DBE'!J53)))</f>
        <v/>
      </c>
      <c r="I53" s="249" t="str">
        <f>IF(OR(F53="",G53=""),"",IF(OR('N-DBE'!K53="",'N-DBE'!M53=0),0,IF('N-DBE'!K53=0,-H53,('N-DBE'!K53*H53/'N-DBE'!J53)-H53)))</f>
        <v/>
      </c>
      <c r="J53" s="341" t="str">
        <f>IF(OR(B53="",G53=""),"",IF(VLOOKUP(B53,Schlagliste!B:J,7,FALSE)="","",VLOOKUP(B53,Schlagliste!B:J,7,FALSE)))</f>
        <v/>
      </c>
      <c r="K53" s="244" t="str">
        <f>IF(J53="","",IF(J53&gt;39,"E",VLOOKUP(J53,'Boden DüV-Bolap'!A:B,2,FALSE)))</f>
        <v/>
      </c>
      <c r="L53" s="250" t="str">
        <f>IF(J53="","",IF(J53&gt;=44,0,VLOOKUP(J53,'Boden DüV-Bolap'!A:C,3,FALSE)))</f>
        <v/>
      </c>
      <c r="M53" s="251" t="str">
        <f>IF(OR(F53="",G53=""),"",IF(OR(F53="A",F53="HG"),0,VLOOKUP(G53,'Tab 4+5 DüV+Abfuhr_G'!A:Q,15,FALSE)))</f>
        <v/>
      </c>
      <c r="N53" s="252" t="str">
        <f t="shared" si="14"/>
        <v/>
      </c>
      <c r="O53" s="611" t="str">
        <f>IF(OR(F53="",G53=""),"",IF(J53="",SUM(H53,I53),IF(OR(K53="D",K53="E"),(H53+M53)*VLOOKUP(K53,'Boden DüV-Bolap'!B:E,4,FALSE),SUM(H53,I53,L53,M53))))</f>
        <v/>
      </c>
      <c r="P53" s="892" t="str">
        <f t="shared" si="15"/>
        <v/>
      </c>
      <c r="Q53" s="245"/>
      <c r="R53" s="615" t="str">
        <f t="shared" si="16"/>
        <v/>
      </c>
      <c r="S53" s="244" t="str">
        <f>IF(OR(B53="",G53=""),"",IF(VLOOKUP(B53,Schlagliste!B:J,5,FALSE)="","",VLOOKUP(B53,Schlagliste!B:J,5,FALSE)))</f>
        <v/>
      </c>
      <c r="T53" s="253" t="str">
        <f>IF(OR(F53="",G53=""),"",IF(F53="g",VLOOKUP(G53,'Tab 4+5 DüV+Abfuhr_G'!A:N,13,FALSE)*'N-DBE'!J53,IF(F53="A",VLOOKUP(G53,'Tab 2+3 DüV_A'!A:L,11,FALSE)*'N-DBE'!J53,VLOOKUP(G53,'H&amp;G LfL'!B:U,19,FALSE)*'N-DBE'!J53)))</f>
        <v/>
      </c>
      <c r="U53" s="249" t="str">
        <f>IF(OR(F53="",G53=""),"",IF(OR('N-DBE'!K53="",'N-DBE'!M53=0),0,IF('N-DBE'!K53=0,-T53,('N-DBE'!K53*T53/'N-DBE'!J53)-T53)))</f>
        <v/>
      </c>
      <c r="V53" s="341" t="str">
        <f>IF(OR(B53="",G53=""),"",IF(VLOOKUP(B53,Schlagliste!B:J,8,FALSE)="","",VLOOKUP(B53,Schlagliste!B:J,8,FALSE)))</f>
        <v/>
      </c>
      <c r="W53" s="244" t="str">
        <f>IF(OR(V53="",S53=""),"",IF(V53&gt;39,0,IF(S53="leicht",VLOOKUP(V53,'Boden DüV-Bolap'!A:Q,7,FALSE),IF(S53="mittel",VLOOKUP(V53,'Boden DüV-Bolap'!A:K,11,FALSE),IF(S53="schwer",VLOOKUP(V53,'Boden DüV-Bolap'!A:R,15,FALSE))))))</f>
        <v/>
      </c>
      <c r="X53" s="254" t="str">
        <f>IF(OR(F53="",G53="",S53="",V53=""),"",IF(V53&gt;=44,-(T53+U53),IF(AND(S53="leicht",V53&lt;14),VLOOKUP(V53,'Boden DüV-Bolap'!A:Q,8,FALSE),IF(AND(S53="leicht",V53&gt;13),VLOOKUP(V53,'Boden DüV-Bolap'!A:Q,9,FALSE)*(T53+U53)-(T53+U53),IF(AND(S53="mittel",V53&lt;20),VLOOKUP(V53,'Boden DüV-Bolap'!A:Q,12,FALSE),IF(AND(S53="mittel",V53&gt;19),VLOOKUP(V53,'Boden DüV-Bolap'!A:Q,13,FALSE)*(T53+U53)-(T53+U53),IF(AND(S53="schwer",V53&lt;28),VLOOKUP(V53,'Boden DüV-Bolap'!A:Q,16,FALSE),IF(AND(S53="schwer",V53&gt;27),VLOOKUP(V53,'Boden DüV-Bolap'!A:Q,17,FALSE)*(T53+U53)-(T53+U53)))))))))</f>
        <v/>
      </c>
      <c r="Y53" s="251" t="str">
        <f>IF(OR(F53="",G53=""),"",IF(OR(F53="A",F53="HG"),0,VLOOKUP(G53,'Tab 4+5 DüV+Abfuhr_G'!A:Q,16,FALSE)))</f>
        <v/>
      </c>
      <c r="Z53" s="255" t="str">
        <f t="shared" si="17"/>
        <v/>
      </c>
      <c r="AA53" s="896" t="str">
        <f t="shared" si="18"/>
        <v/>
      </c>
      <c r="AB53" s="253" t="str">
        <f>IF(OR(F53="",G53=""),"",IF(F53="g",VLOOKUP(G53,'Tab 4+5 DüV+Abfuhr_G'!A:N,14,FALSE)*'N-DBE'!J53,IF(F53="A",VLOOKUP(G53,'Tab 2+3 DüV_A'!A:L,12,FALSE)*'N-DBE'!J53,VLOOKUP(G53,'H&amp;G LfL'!B:U,20,FALSE)*'N-DBE'!J53)))</f>
        <v/>
      </c>
      <c r="AC53" s="249" t="str">
        <f>IF(OR(F53="",G53=""),"",IF(OR('N-DBE'!K53="",'N-DBE'!M53=0),0,IF('N-DBE'!K53=0,-AB53,('N-DBE'!K53*AB53/'N-DBE'!J53)-AB53)))</f>
        <v/>
      </c>
      <c r="AD53" s="341" t="str">
        <f>IF(OR(B53="",G53=""),"",IF(VLOOKUP(B53,Schlagliste!B:J,9,FALSE)="","",VLOOKUP(B53,Schlagliste!B:J,9,FALSE)))</f>
        <v/>
      </c>
      <c r="AE53" s="244" t="str">
        <f>IF(OR(AD53="",S53=""),"",IF(AD53&gt;39,0,IF(S53="leicht",VLOOKUP(AD53,'Boden DüV-Bolap'!A:AA,19,FALSE),IF(S53="mittel",VLOOKUP(AD53,'Boden DüV-Bolap'!A:AA,23,FALSE),IF(S53="schwer",VLOOKUP(AD53,'Boden DüV-Bolap'!A:AA,27,FALSE))))))</f>
        <v/>
      </c>
      <c r="AF53" s="254" t="str">
        <f>IF(OR(F53="",G53="",S53="",AD53=""),"",IF(AD53&gt;=44,-(AB53+AC53),IF(AND(S53="leicht",AD53&lt;11),VLOOKUP(AD53,'Boden DüV-Bolap'!A:AC,20,FALSE),IF(AND(S53="leicht",AD53&gt;10),VLOOKUP(AD53,'Boden DüV-Bolap'!A:AC,21,FALSE)*(AB53+AC53)-(AB53+AC53),IF(AND(S53="mittel",AD53&lt;18),VLOOKUP(AD53,'Boden DüV-Bolap'!A:AC,24,FALSE),IF(AND(S53="mittel",AD53&gt;17),VLOOKUP(AD53,'Boden DüV-Bolap'!A:AC,25,FALSE)*(AB53+AC53)-(AB53+AC53),IF(AND(S53="schwer",AD53&lt;23),VLOOKUP(AD53,'Boden DüV-Bolap'!A:AC,28,FALSE),IF(AND(S53="schwer",AD53&gt;22),VLOOKUP(AD53,'Boden DüV-Bolap'!A:AC,29,FALSE)*(AB53+AC53)-(AB53+AC53)))))))))</f>
        <v/>
      </c>
      <c r="AG53" s="256" t="str">
        <f>IF(OR(F53="",G53=""),"",IF(OR(F53="A",F53="HG"),0,VLOOKUP(G53,'Tab 4+5 DüV+Abfuhr_G'!A:Q,17,FALSE)))</f>
        <v/>
      </c>
      <c r="AH53" s="257" t="str">
        <f t="shared" si="19"/>
        <v/>
      </c>
      <c r="AI53" s="900" t="str">
        <f t="shared" si="20"/>
        <v/>
      </c>
      <c r="AJ53" s="265"/>
    </row>
    <row r="54" spans="1:36" s="145" customFormat="1">
      <c r="A54" s="289" t="str">
        <f>IF('N-DBE'!A54="","",'N-DBE'!A54)</f>
        <v/>
      </c>
      <c r="B54" s="485" t="str">
        <f>IF('N-DBE'!B54="","",'N-DBE'!B54)</f>
        <v/>
      </c>
      <c r="C54" s="232" t="str">
        <f>IF('N-DBE'!C54="","",'N-DBE'!C54)</f>
        <v/>
      </c>
      <c r="D54" s="232" t="str">
        <f>IF('N-DBE'!D54="","",'N-DBE'!D54)</f>
        <v/>
      </c>
      <c r="E54" s="238" t="str">
        <f>IF('N-DBE'!E54="","",'N-DBE'!E54)</f>
        <v/>
      </c>
      <c r="F54" s="233" t="str">
        <f>IF('N-DBE'!F54="","",'N-DBE'!F54)</f>
        <v/>
      </c>
      <c r="G54" s="225" t="str">
        <f>IF('N-DBE'!G54="","",'N-DBE'!G54)</f>
        <v/>
      </c>
      <c r="H54" s="248" t="str">
        <f>IF(OR(F54="",G54=""),"",IF(F54="g",VLOOKUP(G54,'Tab 4+5 DüV+Abfuhr_G'!A:N,12,FALSE)*'N-DBE'!J54,IF(F54="A",VLOOKUP(G54,'Tab 2+3 DüV_A'!A:L,10,FALSE)*'N-DBE'!J54,VLOOKUP(G54,'H&amp;G LfL'!B:U,18,FALSE)*'N-DBE'!J54)))</f>
        <v/>
      </c>
      <c r="I54" s="249" t="str">
        <f>IF(OR(F54="",G54=""),"",IF(OR('N-DBE'!K54="",'N-DBE'!M54=0),0,IF('N-DBE'!K54=0,-H54,('N-DBE'!K54*H54/'N-DBE'!J54)-H54)))</f>
        <v/>
      </c>
      <c r="J54" s="341" t="str">
        <f>IF(OR(B54="",G54=""),"",IF(VLOOKUP(B54,Schlagliste!B:J,7,FALSE)="","",VLOOKUP(B54,Schlagliste!B:J,7,FALSE)))</f>
        <v/>
      </c>
      <c r="K54" s="244" t="str">
        <f>IF(J54="","",IF(J54&gt;39,"E",VLOOKUP(J54,'Boden DüV-Bolap'!A:B,2,FALSE)))</f>
        <v/>
      </c>
      <c r="L54" s="250" t="str">
        <f>IF(J54="","",IF(J54&gt;=44,0,VLOOKUP(J54,'Boden DüV-Bolap'!A:C,3,FALSE)))</f>
        <v/>
      </c>
      <c r="M54" s="251" t="str">
        <f>IF(OR(F54="",G54=""),"",IF(OR(F54="A",F54="HG"),0,VLOOKUP(G54,'Tab 4+5 DüV+Abfuhr_G'!A:Q,15,FALSE)))</f>
        <v/>
      </c>
      <c r="N54" s="252" t="str">
        <f t="shared" si="14"/>
        <v/>
      </c>
      <c r="O54" s="611" t="str">
        <f>IF(OR(F54="",G54=""),"",IF(J54="",SUM(H54,I54),IF(OR(K54="D",K54="E"),(H54+M54)*VLOOKUP(K54,'Boden DüV-Bolap'!B:E,4,FALSE),SUM(H54,I54,L54,M54))))</f>
        <v/>
      </c>
      <c r="P54" s="892" t="str">
        <f t="shared" si="15"/>
        <v/>
      </c>
      <c r="Q54" s="245"/>
      <c r="R54" s="615" t="str">
        <f t="shared" si="16"/>
        <v/>
      </c>
      <c r="S54" s="244" t="str">
        <f>IF(OR(B54="",G54=""),"",IF(VLOOKUP(B54,Schlagliste!B:J,5,FALSE)="","",VLOOKUP(B54,Schlagliste!B:J,5,FALSE)))</f>
        <v/>
      </c>
      <c r="T54" s="253" t="str">
        <f>IF(OR(F54="",G54=""),"",IF(F54="g",VLOOKUP(G54,'Tab 4+5 DüV+Abfuhr_G'!A:N,13,FALSE)*'N-DBE'!J54,IF(F54="A",VLOOKUP(G54,'Tab 2+3 DüV_A'!A:L,11,FALSE)*'N-DBE'!J54,VLOOKUP(G54,'H&amp;G LfL'!B:U,19,FALSE)*'N-DBE'!J54)))</f>
        <v/>
      </c>
      <c r="U54" s="249" t="str">
        <f>IF(OR(F54="",G54=""),"",IF(OR('N-DBE'!K54="",'N-DBE'!M54=0),0,IF('N-DBE'!K54=0,-T54,('N-DBE'!K54*T54/'N-DBE'!J54)-T54)))</f>
        <v/>
      </c>
      <c r="V54" s="341" t="str">
        <f>IF(OR(B54="",G54=""),"",IF(VLOOKUP(B54,Schlagliste!B:J,8,FALSE)="","",VLOOKUP(B54,Schlagliste!B:J,8,FALSE)))</f>
        <v/>
      </c>
      <c r="W54" s="244" t="str">
        <f>IF(OR(V54="",S54=""),"",IF(V54&gt;39,0,IF(S54="leicht",VLOOKUP(V54,'Boden DüV-Bolap'!A:Q,7,FALSE),IF(S54="mittel",VLOOKUP(V54,'Boden DüV-Bolap'!A:K,11,FALSE),IF(S54="schwer",VLOOKUP(V54,'Boden DüV-Bolap'!A:R,15,FALSE))))))</f>
        <v/>
      </c>
      <c r="X54" s="254" t="str">
        <f>IF(OR(F54="",G54="",S54="",V54=""),"",IF(V54&gt;=44,-(T54+U54),IF(AND(S54="leicht",V54&lt;14),VLOOKUP(V54,'Boden DüV-Bolap'!A:Q,8,FALSE),IF(AND(S54="leicht",V54&gt;13),VLOOKUP(V54,'Boden DüV-Bolap'!A:Q,9,FALSE)*(T54+U54)-(T54+U54),IF(AND(S54="mittel",V54&lt;20),VLOOKUP(V54,'Boden DüV-Bolap'!A:Q,12,FALSE),IF(AND(S54="mittel",V54&gt;19),VLOOKUP(V54,'Boden DüV-Bolap'!A:Q,13,FALSE)*(T54+U54)-(T54+U54),IF(AND(S54="schwer",V54&lt;28),VLOOKUP(V54,'Boden DüV-Bolap'!A:Q,16,FALSE),IF(AND(S54="schwer",V54&gt;27),VLOOKUP(V54,'Boden DüV-Bolap'!A:Q,17,FALSE)*(T54+U54)-(T54+U54)))))))))</f>
        <v/>
      </c>
      <c r="Y54" s="251" t="str">
        <f>IF(OR(F54="",G54=""),"",IF(OR(F54="A",F54="HG"),0,VLOOKUP(G54,'Tab 4+5 DüV+Abfuhr_G'!A:Q,16,FALSE)))</f>
        <v/>
      </c>
      <c r="Z54" s="255" t="str">
        <f t="shared" si="17"/>
        <v/>
      </c>
      <c r="AA54" s="896" t="str">
        <f t="shared" si="18"/>
        <v/>
      </c>
      <c r="AB54" s="253" t="str">
        <f>IF(OR(F54="",G54=""),"",IF(F54="g",VLOOKUP(G54,'Tab 4+5 DüV+Abfuhr_G'!A:N,14,FALSE)*'N-DBE'!J54,IF(F54="A",VLOOKUP(G54,'Tab 2+3 DüV_A'!A:L,12,FALSE)*'N-DBE'!J54,VLOOKUP(G54,'H&amp;G LfL'!B:U,20,FALSE)*'N-DBE'!J54)))</f>
        <v/>
      </c>
      <c r="AC54" s="249" t="str">
        <f>IF(OR(F54="",G54=""),"",IF(OR('N-DBE'!K54="",'N-DBE'!M54=0),0,IF('N-DBE'!K54=0,-AB54,('N-DBE'!K54*AB54/'N-DBE'!J54)-AB54)))</f>
        <v/>
      </c>
      <c r="AD54" s="341" t="str">
        <f>IF(OR(B54="",G54=""),"",IF(VLOOKUP(B54,Schlagliste!B:J,9,FALSE)="","",VLOOKUP(B54,Schlagliste!B:J,9,FALSE)))</f>
        <v/>
      </c>
      <c r="AE54" s="244" t="str">
        <f>IF(OR(AD54="",S54=""),"",IF(AD54&gt;39,0,IF(S54="leicht",VLOOKUP(AD54,'Boden DüV-Bolap'!A:AA,19,FALSE),IF(S54="mittel",VLOOKUP(AD54,'Boden DüV-Bolap'!A:AA,23,FALSE),IF(S54="schwer",VLOOKUP(AD54,'Boden DüV-Bolap'!A:AA,27,FALSE))))))</f>
        <v/>
      </c>
      <c r="AF54" s="254" t="str">
        <f>IF(OR(F54="",G54="",S54="",AD54=""),"",IF(AD54&gt;=44,-(AB54+AC54),IF(AND(S54="leicht",AD54&lt;11),VLOOKUP(AD54,'Boden DüV-Bolap'!A:AC,20,FALSE),IF(AND(S54="leicht",AD54&gt;10),VLOOKUP(AD54,'Boden DüV-Bolap'!A:AC,21,FALSE)*(AB54+AC54)-(AB54+AC54),IF(AND(S54="mittel",AD54&lt;18),VLOOKUP(AD54,'Boden DüV-Bolap'!A:AC,24,FALSE),IF(AND(S54="mittel",AD54&gt;17),VLOOKUP(AD54,'Boden DüV-Bolap'!A:AC,25,FALSE)*(AB54+AC54)-(AB54+AC54),IF(AND(S54="schwer",AD54&lt;23),VLOOKUP(AD54,'Boden DüV-Bolap'!A:AC,28,FALSE),IF(AND(S54="schwer",AD54&gt;22),VLOOKUP(AD54,'Boden DüV-Bolap'!A:AC,29,FALSE)*(AB54+AC54)-(AB54+AC54)))))))))</f>
        <v/>
      </c>
      <c r="AG54" s="256" t="str">
        <f>IF(OR(F54="",G54=""),"",IF(OR(F54="A",F54="HG"),0,VLOOKUP(G54,'Tab 4+5 DüV+Abfuhr_G'!A:Q,17,FALSE)))</f>
        <v/>
      </c>
      <c r="AH54" s="257" t="str">
        <f t="shared" si="19"/>
        <v/>
      </c>
      <c r="AI54" s="900" t="str">
        <f t="shared" si="20"/>
        <v/>
      </c>
      <c r="AJ54" s="265"/>
    </row>
    <row r="55" spans="1:36" s="145" customFormat="1">
      <c r="A55" s="289" t="str">
        <f>IF('N-DBE'!A55="","",'N-DBE'!A55)</f>
        <v/>
      </c>
      <c r="B55" s="485" t="str">
        <f>IF('N-DBE'!B55="","",'N-DBE'!B55)</f>
        <v/>
      </c>
      <c r="C55" s="232" t="str">
        <f>IF('N-DBE'!C55="","",'N-DBE'!C55)</f>
        <v/>
      </c>
      <c r="D55" s="232" t="str">
        <f>IF('N-DBE'!D55="","",'N-DBE'!D55)</f>
        <v/>
      </c>
      <c r="E55" s="238" t="str">
        <f>IF('N-DBE'!E55="","",'N-DBE'!E55)</f>
        <v/>
      </c>
      <c r="F55" s="233" t="str">
        <f>IF('N-DBE'!F55="","",'N-DBE'!F55)</f>
        <v/>
      </c>
      <c r="G55" s="225" t="str">
        <f>IF('N-DBE'!G55="","",'N-DBE'!G55)</f>
        <v/>
      </c>
      <c r="H55" s="248" t="str">
        <f>IF(OR(F55="",G55=""),"",IF(F55="g",VLOOKUP(G55,'Tab 4+5 DüV+Abfuhr_G'!A:N,12,FALSE)*'N-DBE'!J55,IF(F55="A",VLOOKUP(G55,'Tab 2+3 DüV_A'!A:L,10,FALSE)*'N-DBE'!J55,VLOOKUP(G55,'H&amp;G LfL'!B:U,18,FALSE)*'N-DBE'!J55)))</f>
        <v/>
      </c>
      <c r="I55" s="249" t="str">
        <f>IF(OR(F55="",G55=""),"",IF(OR('N-DBE'!K55="",'N-DBE'!M55=0),0,IF('N-DBE'!K55=0,-H55,('N-DBE'!K55*H55/'N-DBE'!J55)-H55)))</f>
        <v/>
      </c>
      <c r="J55" s="341" t="str">
        <f>IF(OR(B55="",G55=""),"",IF(VLOOKUP(B55,Schlagliste!B:J,7,FALSE)="","",VLOOKUP(B55,Schlagliste!B:J,7,FALSE)))</f>
        <v/>
      </c>
      <c r="K55" s="244" t="str">
        <f>IF(J55="","",IF(J55&gt;39,"E",VLOOKUP(J55,'Boden DüV-Bolap'!A:B,2,FALSE)))</f>
        <v/>
      </c>
      <c r="L55" s="250" t="str">
        <f>IF(J55="","",IF(J55&gt;=44,0,VLOOKUP(J55,'Boden DüV-Bolap'!A:C,3,FALSE)))</f>
        <v/>
      </c>
      <c r="M55" s="251" t="str">
        <f>IF(OR(F55="",G55=""),"",IF(OR(F55="A",F55="HG"),0,VLOOKUP(G55,'Tab 4+5 DüV+Abfuhr_G'!A:Q,15,FALSE)))</f>
        <v/>
      </c>
      <c r="N55" s="252" t="str">
        <f t="shared" si="14"/>
        <v/>
      </c>
      <c r="O55" s="611" t="str">
        <f>IF(OR(F55="",G55=""),"",IF(J55="",SUM(H55,I55),IF(OR(K55="D",K55="E"),(H55+M55)*VLOOKUP(K55,'Boden DüV-Bolap'!B:E,4,FALSE),SUM(H55,I55,L55,M55))))</f>
        <v/>
      </c>
      <c r="P55" s="892" t="str">
        <f t="shared" si="15"/>
        <v/>
      </c>
      <c r="Q55" s="245"/>
      <c r="R55" s="615" t="str">
        <f t="shared" si="16"/>
        <v/>
      </c>
      <c r="S55" s="244" t="str">
        <f>IF(OR(B55="",G55=""),"",IF(VLOOKUP(B55,Schlagliste!B:J,5,FALSE)="","",VLOOKUP(B55,Schlagliste!B:J,5,FALSE)))</f>
        <v/>
      </c>
      <c r="T55" s="253" t="str">
        <f>IF(OR(F55="",G55=""),"",IF(F55="g",VLOOKUP(G55,'Tab 4+5 DüV+Abfuhr_G'!A:N,13,FALSE)*'N-DBE'!J55,IF(F55="A",VLOOKUP(G55,'Tab 2+3 DüV_A'!A:L,11,FALSE)*'N-DBE'!J55,VLOOKUP(G55,'H&amp;G LfL'!B:U,19,FALSE)*'N-DBE'!J55)))</f>
        <v/>
      </c>
      <c r="U55" s="249" t="str">
        <f>IF(OR(F55="",G55=""),"",IF(OR('N-DBE'!K55="",'N-DBE'!M55=0),0,IF('N-DBE'!K55=0,-T55,('N-DBE'!K55*T55/'N-DBE'!J55)-T55)))</f>
        <v/>
      </c>
      <c r="V55" s="341" t="str">
        <f>IF(OR(B55="",G55=""),"",IF(VLOOKUP(B55,Schlagliste!B:J,8,FALSE)="","",VLOOKUP(B55,Schlagliste!B:J,8,FALSE)))</f>
        <v/>
      </c>
      <c r="W55" s="244" t="str">
        <f>IF(OR(V55="",S55=""),"",IF(V55&gt;39,0,IF(S55="leicht",VLOOKUP(V55,'Boden DüV-Bolap'!A:Q,7,FALSE),IF(S55="mittel",VLOOKUP(V55,'Boden DüV-Bolap'!A:K,11,FALSE),IF(S55="schwer",VLOOKUP(V55,'Boden DüV-Bolap'!A:R,15,FALSE))))))</f>
        <v/>
      </c>
      <c r="X55" s="254" t="str">
        <f>IF(OR(F55="",G55="",S55="",V55=""),"",IF(V55&gt;=44,-(T55+U55),IF(AND(S55="leicht",V55&lt;14),VLOOKUP(V55,'Boden DüV-Bolap'!A:Q,8,FALSE),IF(AND(S55="leicht",V55&gt;13),VLOOKUP(V55,'Boden DüV-Bolap'!A:Q,9,FALSE)*(T55+U55)-(T55+U55),IF(AND(S55="mittel",V55&lt;20),VLOOKUP(V55,'Boden DüV-Bolap'!A:Q,12,FALSE),IF(AND(S55="mittel",V55&gt;19),VLOOKUP(V55,'Boden DüV-Bolap'!A:Q,13,FALSE)*(T55+U55)-(T55+U55),IF(AND(S55="schwer",V55&lt;28),VLOOKUP(V55,'Boden DüV-Bolap'!A:Q,16,FALSE),IF(AND(S55="schwer",V55&gt;27),VLOOKUP(V55,'Boden DüV-Bolap'!A:Q,17,FALSE)*(T55+U55)-(T55+U55)))))))))</f>
        <v/>
      </c>
      <c r="Y55" s="251" t="str">
        <f>IF(OR(F55="",G55=""),"",IF(OR(F55="A",F55="HG"),0,VLOOKUP(G55,'Tab 4+5 DüV+Abfuhr_G'!A:Q,16,FALSE)))</f>
        <v/>
      </c>
      <c r="Z55" s="255" t="str">
        <f t="shared" si="17"/>
        <v/>
      </c>
      <c r="AA55" s="896" t="str">
        <f t="shared" si="18"/>
        <v/>
      </c>
      <c r="AB55" s="253" t="str">
        <f>IF(OR(F55="",G55=""),"",IF(F55="g",VLOOKUP(G55,'Tab 4+5 DüV+Abfuhr_G'!A:N,14,FALSE)*'N-DBE'!J55,IF(F55="A",VLOOKUP(G55,'Tab 2+3 DüV_A'!A:L,12,FALSE)*'N-DBE'!J55,VLOOKUP(G55,'H&amp;G LfL'!B:U,20,FALSE)*'N-DBE'!J55)))</f>
        <v/>
      </c>
      <c r="AC55" s="249" t="str">
        <f>IF(OR(F55="",G55=""),"",IF(OR('N-DBE'!K55="",'N-DBE'!M55=0),0,IF('N-DBE'!K55=0,-AB55,('N-DBE'!K55*AB55/'N-DBE'!J55)-AB55)))</f>
        <v/>
      </c>
      <c r="AD55" s="341" t="str">
        <f>IF(OR(B55="",G55=""),"",IF(VLOOKUP(B55,Schlagliste!B:J,9,FALSE)="","",VLOOKUP(B55,Schlagliste!B:J,9,FALSE)))</f>
        <v/>
      </c>
      <c r="AE55" s="244" t="str">
        <f>IF(OR(AD55="",S55=""),"",IF(AD55&gt;39,0,IF(S55="leicht",VLOOKUP(AD55,'Boden DüV-Bolap'!A:AA,19,FALSE),IF(S55="mittel",VLOOKUP(AD55,'Boden DüV-Bolap'!A:AA,23,FALSE),IF(S55="schwer",VLOOKUP(AD55,'Boden DüV-Bolap'!A:AA,27,FALSE))))))</f>
        <v/>
      </c>
      <c r="AF55" s="254" t="str">
        <f>IF(OR(F55="",G55="",S55="",AD55=""),"",IF(AD55&gt;=44,-(AB55+AC55),IF(AND(S55="leicht",AD55&lt;11),VLOOKUP(AD55,'Boden DüV-Bolap'!A:AC,20,FALSE),IF(AND(S55="leicht",AD55&gt;10),VLOOKUP(AD55,'Boden DüV-Bolap'!A:AC,21,FALSE)*(AB55+AC55)-(AB55+AC55),IF(AND(S55="mittel",AD55&lt;18),VLOOKUP(AD55,'Boden DüV-Bolap'!A:AC,24,FALSE),IF(AND(S55="mittel",AD55&gt;17),VLOOKUP(AD55,'Boden DüV-Bolap'!A:AC,25,FALSE)*(AB55+AC55)-(AB55+AC55),IF(AND(S55="schwer",AD55&lt;23),VLOOKUP(AD55,'Boden DüV-Bolap'!A:AC,28,FALSE),IF(AND(S55="schwer",AD55&gt;22),VLOOKUP(AD55,'Boden DüV-Bolap'!A:AC,29,FALSE)*(AB55+AC55)-(AB55+AC55)))))))))</f>
        <v/>
      </c>
      <c r="AG55" s="256" t="str">
        <f>IF(OR(F55="",G55=""),"",IF(OR(F55="A",F55="HG"),0,VLOOKUP(G55,'Tab 4+5 DüV+Abfuhr_G'!A:Q,17,FALSE)))</f>
        <v/>
      </c>
      <c r="AH55" s="257" t="str">
        <f t="shared" si="19"/>
        <v/>
      </c>
      <c r="AI55" s="900" t="str">
        <f t="shared" si="20"/>
        <v/>
      </c>
      <c r="AJ55" s="265"/>
    </row>
    <row r="56" spans="1:36" s="145" customFormat="1">
      <c r="A56" s="289" t="str">
        <f>IF('N-DBE'!A56="","",'N-DBE'!A56)</f>
        <v/>
      </c>
      <c r="B56" s="485" t="str">
        <f>IF('N-DBE'!B56="","",'N-DBE'!B56)</f>
        <v/>
      </c>
      <c r="C56" s="232" t="str">
        <f>IF('N-DBE'!C56="","",'N-DBE'!C56)</f>
        <v/>
      </c>
      <c r="D56" s="232" t="str">
        <f>IF('N-DBE'!D56="","",'N-DBE'!D56)</f>
        <v/>
      </c>
      <c r="E56" s="238" t="str">
        <f>IF('N-DBE'!E56="","",'N-DBE'!E56)</f>
        <v/>
      </c>
      <c r="F56" s="233" t="str">
        <f>IF('N-DBE'!F56="","",'N-DBE'!F56)</f>
        <v/>
      </c>
      <c r="G56" s="225" t="str">
        <f>IF('N-DBE'!G56="","",'N-DBE'!G56)</f>
        <v/>
      </c>
      <c r="H56" s="248" t="str">
        <f>IF(OR(F56="",G56=""),"",IF(F56="g",VLOOKUP(G56,'Tab 4+5 DüV+Abfuhr_G'!A:N,12,FALSE)*'N-DBE'!J56,IF(F56="A",VLOOKUP(G56,'Tab 2+3 DüV_A'!A:L,10,FALSE)*'N-DBE'!J56,VLOOKUP(G56,'H&amp;G LfL'!B:U,18,FALSE)*'N-DBE'!J56)))</f>
        <v/>
      </c>
      <c r="I56" s="249" t="str">
        <f>IF(OR(F56="",G56=""),"",IF(OR('N-DBE'!K56="",'N-DBE'!M56=0),0,IF('N-DBE'!K56=0,-H56,('N-DBE'!K56*H56/'N-DBE'!J56)-H56)))</f>
        <v/>
      </c>
      <c r="J56" s="341" t="str">
        <f>IF(OR(B56="",G56=""),"",IF(VLOOKUP(B56,Schlagliste!B:J,7,FALSE)="","",VLOOKUP(B56,Schlagliste!B:J,7,FALSE)))</f>
        <v/>
      </c>
      <c r="K56" s="244" t="str">
        <f>IF(J56="","",IF(J56&gt;39,"E",VLOOKUP(J56,'Boden DüV-Bolap'!A:B,2,FALSE)))</f>
        <v/>
      </c>
      <c r="L56" s="250" t="str">
        <f>IF(J56="","",IF(J56&gt;=44,0,VLOOKUP(J56,'Boden DüV-Bolap'!A:C,3,FALSE)))</f>
        <v/>
      </c>
      <c r="M56" s="251" t="str">
        <f>IF(OR(F56="",G56=""),"",IF(OR(F56="A",F56="HG"),0,VLOOKUP(G56,'Tab 4+5 DüV+Abfuhr_G'!A:Q,15,FALSE)))</f>
        <v/>
      </c>
      <c r="N56" s="252" t="str">
        <f t="shared" si="14"/>
        <v/>
      </c>
      <c r="O56" s="611" t="str">
        <f>IF(OR(F56="",G56=""),"",IF(J56="",SUM(H56,I56),IF(OR(K56="D",K56="E"),(H56+M56)*VLOOKUP(K56,'Boden DüV-Bolap'!B:E,4,FALSE),SUM(H56,I56,L56,M56))))</f>
        <v/>
      </c>
      <c r="P56" s="892" t="str">
        <f t="shared" si="15"/>
        <v/>
      </c>
      <c r="Q56" s="245"/>
      <c r="R56" s="615" t="str">
        <f t="shared" si="16"/>
        <v/>
      </c>
      <c r="S56" s="244" t="str">
        <f>IF(OR(B56="",G56=""),"",IF(VLOOKUP(B56,Schlagliste!B:J,5,FALSE)="","",VLOOKUP(B56,Schlagliste!B:J,5,FALSE)))</f>
        <v/>
      </c>
      <c r="T56" s="253" t="str">
        <f>IF(OR(F56="",G56=""),"",IF(F56="g",VLOOKUP(G56,'Tab 4+5 DüV+Abfuhr_G'!A:N,13,FALSE)*'N-DBE'!J56,IF(F56="A",VLOOKUP(G56,'Tab 2+3 DüV_A'!A:L,11,FALSE)*'N-DBE'!J56,VLOOKUP(G56,'H&amp;G LfL'!B:U,19,FALSE)*'N-DBE'!J56)))</f>
        <v/>
      </c>
      <c r="U56" s="249" t="str">
        <f>IF(OR(F56="",G56=""),"",IF(OR('N-DBE'!K56="",'N-DBE'!M56=0),0,IF('N-DBE'!K56=0,-T56,('N-DBE'!K56*T56/'N-DBE'!J56)-T56)))</f>
        <v/>
      </c>
      <c r="V56" s="341" t="str">
        <f>IF(OR(B56="",G56=""),"",IF(VLOOKUP(B56,Schlagliste!B:J,8,FALSE)="","",VLOOKUP(B56,Schlagliste!B:J,8,FALSE)))</f>
        <v/>
      </c>
      <c r="W56" s="244" t="str">
        <f>IF(OR(V56="",S56=""),"",IF(V56&gt;39,0,IF(S56="leicht",VLOOKUP(V56,'Boden DüV-Bolap'!A:Q,7,FALSE),IF(S56="mittel",VLOOKUP(V56,'Boden DüV-Bolap'!A:K,11,FALSE),IF(S56="schwer",VLOOKUP(V56,'Boden DüV-Bolap'!A:R,15,FALSE))))))</f>
        <v/>
      </c>
      <c r="X56" s="254" t="str">
        <f>IF(OR(F56="",G56="",S56="",V56=""),"",IF(V56&gt;=44,-(T56+U56),IF(AND(S56="leicht",V56&lt;14),VLOOKUP(V56,'Boden DüV-Bolap'!A:Q,8,FALSE),IF(AND(S56="leicht",V56&gt;13),VLOOKUP(V56,'Boden DüV-Bolap'!A:Q,9,FALSE)*(T56+U56)-(T56+U56),IF(AND(S56="mittel",V56&lt;20),VLOOKUP(V56,'Boden DüV-Bolap'!A:Q,12,FALSE),IF(AND(S56="mittel",V56&gt;19),VLOOKUP(V56,'Boden DüV-Bolap'!A:Q,13,FALSE)*(T56+U56)-(T56+U56),IF(AND(S56="schwer",V56&lt;28),VLOOKUP(V56,'Boden DüV-Bolap'!A:Q,16,FALSE),IF(AND(S56="schwer",V56&gt;27),VLOOKUP(V56,'Boden DüV-Bolap'!A:Q,17,FALSE)*(T56+U56)-(T56+U56)))))))))</f>
        <v/>
      </c>
      <c r="Y56" s="251" t="str">
        <f>IF(OR(F56="",G56=""),"",IF(OR(F56="A",F56="HG"),0,VLOOKUP(G56,'Tab 4+5 DüV+Abfuhr_G'!A:Q,16,FALSE)))</f>
        <v/>
      </c>
      <c r="Z56" s="255" t="str">
        <f t="shared" si="17"/>
        <v/>
      </c>
      <c r="AA56" s="896" t="str">
        <f t="shared" si="18"/>
        <v/>
      </c>
      <c r="AB56" s="253" t="str">
        <f>IF(OR(F56="",G56=""),"",IF(F56="g",VLOOKUP(G56,'Tab 4+5 DüV+Abfuhr_G'!A:N,14,FALSE)*'N-DBE'!J56,IF(F56="A",VLOOKUP(G56,'Tab 2+3 DüV_A'!A:L,12,FALSE)*'N-DBE'!J56,VLOOKUP(G56,'H&amp;G LfL'!B:U,20,FALSE)*'N-DBE'!J56)))</f>
        <v/>
      </c>
      <c r="AC56" s="249" t="str">
        <f>IF(OR(F56="",G56=""),"",IF(OR('N-DBE'!K56="",'N-DBE'!M56=0),0,IF('N-DBE'!K56=0,-AB56,('N-DBE'!K56*AB56/'N-DBE'!J56)-AB56)))</f>
        <v/>
      </c>
      <c r="AD56" s="341" t="str">
        <f>IF(OR(B56="",G56=""),"",IF(VLOOKUP(B56,Schlagliste!B:J,9,FALSE)="","",VLOOKUP(B56,Schlagliste!B:J,9,FALSE)))</f>
        <v/>
      </c>
      <c r="AE56" s="244" t="str">
        <f>IF(OR(AD56="",S56=""),"",IF(AD56&gt;39,0,IF(S56="leicht",VLOOKUP(AD56,'Boden DüV-Bolap'!A:AA,19,FALSE),IF(S56="mittel",VLOOKUP(AD56,'Boden DüV-Bolap'!A:AA,23,FALSE),IF(S56="schwer",VLOOKUP(AD56,'Boden DüV-Bolap'!A:AA,27,FALSE))))))</f>
        <v/>
      </c>
      <c r="AF56" s="254" t="str">
        <f>IF(OR(F56="",G56="",S56="",AD56=""),"",IF(AD56&gt;=44,-(AB56+AC56),IF(AND(S56="leicht",AD56&lt;11),VLOOKUP(AD56,'Boden DüV-Bolap'!A:AC,20,FALSE),IF(AND(S56="leicht",AD56&gt;10),VLOOKUP(AD56,'Boden DüV-Bolap'!A:AC,21,FALSE)*(AB56+AC56)-(AB56+AC56),IF(AND(S56="mittel",AD56&lt;18),VLOOKUP(AD56,'Boden DüV-Bolap'!A:AC,24,FALSE),IF(AND(S56="mittel",AD56&gt;17),VLOOKUP(AD56,'Boden DüV-Bolap'!A:AC,25,FALSE)*(AB56+AC56)-(AB56+AC56),IF(AND(S56="schwer",AD56&lt;23),VLOOKUP(AD56,'Boden DüV-Bolap'!A:AC,28,FALSE),IF(AND(S56="schwer",AD56&gt;22),VLOOKUP(AD56,'Boden DüV-Bolap'!A:AC,29,FALSE)*(AB56+AC56)-(AB56+AC56)))))))))</f>
        <v/>
      </c>
      <c r="AG56" s="256" t="str">
        <f>IF(OR(F56="",G56=""),"",IF(OR(F56="A",F56="HG"),0,VLOOKUP(G56,'Tab 4+5 DüV+Abfuhr_G'!A:Q,17,FALSE)))</f>
        <v/>
      </c>
      <c r="AH56" s="257" t="str">
        <f t="shared" si="19"/>
        <v/>
      </c>
      <c r="AI56" s="900" t="str">
        <f t="shared" si="20"/>
        <v/>
      </c>
      <c r="AJ56" s="265"/>
    </row>
    <row r="57" spans="1:36" s="145" customFormat="1">
      <c r="A57" s="289" t="str">
        <f>IF('N-DBE'!A57="","",'N-DBE'!A57)</f>
        <v/>
      </c>
      <c r="B57" s="485" t="str">
        <f>IF('N-DBE'!B57="","",'N-DBE'!B57)</f>
        <v/>
      </c>
      <c r="C57" s="232" t="str">
        <f>IF('N-DBE'!C57="","",'N-DBE'!C57)</f>
        <v/>
      </c>
      <c r="D57" s="232" t="str">
        <f>IF('N-DBE'!D57="","",'N-DBE'!D57)</f>
        <v/>
      </c>
      <c r="E57" s="238" t="str">
        <f>IF('N-DBE'!E57="","",'N-DBE'!E57)</f>
        <v/>
      </c>
      <c r="F57" s="233" t="str">
        <f>IF('N-DBE'!F57="","",'N-DBE'!F57)</f>
        <v/>
      </c>
      <c r="G57" s="225" t="str">
        <f>IF('N-DBE'!G57="","",'N-DBE'!G57)</f>
        <v/>
      </c>
      <c r="H57" s="248" t="str">
        <f>IF(OR(F57="",G57=""),"",IF(F57="g",VLOOKUP(G57,'Tab 4+5 DüV+Abfuhr_G'!A:N,12,FALSE)*'N-DBE'!J57,IF(F57="A",VLOOKUP(G57,'Tab 2+3 DüV_A'!A:L,10,FALSE)*'N-DBE'!J57,VLOOKUP(G57,'H&amp;G LfL'!B:U,18,FALSE)*'N-DBE'!J57)))</f>
        <v/>
      </c>
      <c r="I57" s="249" t="str">
        <f>IF(OR(F57="",G57=""),"",IF(OR('N-DBE'!K57="",'N-DBE'!M57=0),0,IF('N-DBE'!K57=0,-H57,('N-DBE'!K57*H57/'N-DBE'!J57)-H57)))</f>
        <v/>
      </c>
      <c r="J57" s="341" t="str">
        <f>IF(OR(B57="",G57=""),"",IF(VLOOKUP(B57,Schlagliste!B:J,7,FALSE)="","",VLOOKUP(B57,Schlagliste!B:J,7,FALSE)))</f>
        <v/>
      </c>
      <c r="K57" s="244" t="str">
        <f>IF(J57="","",IF(J57&gt;39,"E",VLOOKUP(J57,'Boden DüV-Bolap'!A:B,2,FALSE)))</f>
        <v/>
      </c>
      <c r="L57" s="250" t="str">
        <f>IF(J57="","",IF(J57&gt;=44,0,VLOOKUP(J57,'Boden DüV-Bolap'!A:C,3,FALSE)))</f>
        <v/>
      </c>
      <c r="M57" s="251" t="str">
        <f>IF(OR(F57="",G57=""),"",IF(OR(F57="A",F57="HG"),0,VLOOKUP(G57,'Tab 4+5 DüV+Abfuhr_G'!A:Q,15,FALSE)))</f>
        <v/>
      </c>
      <c r="N57" s="252" t="str">
        <f t="shared" si="14"/>
        <v/>
      </c>
      <c r="O57" s="611" t="str">
        <f>IF(OR(F57="",G57=""),"",IF(J57="",SUM(H57,I57),IF(OR(K57="D",K57="E"),(H57+M57)*VLOOKUP(K57,'Boden DüV-Bolap'!B:E,4,FALSE),SUM(H57,I57,L57,M57))))</f>
        <v/>
      </c>
      <c r="P57" s="892" t="str">
        <f t="shared" si="15"/>
        <v/>
      </c>
      <c r="Q57" s="245"/>
      <c r="R57" s="615" t="str">
        <f t="shared" si="16"/>
        <v/>
      </c>
      <c r="S57" s="244" t="str">
        <f>IF(OR(B57="",G57=""),"",IF(VLOOKUP(B57,Schlagliste!B:J,5,FALSE)="","",VLOOKUP(B57,Schlagliste!B:J,5,FALSE)))</f>
        <v/>
      </c>
      <c r="T57" s="253" t="str">
        <f>IF(OR(F57="",G57=""),"",IF(F57="g",VLOOKUP(G57,'Tab 4+5 DüV+Abfuhr_G'!A:N,13,FALSE)*'N-DBE'!J57,IF(F57="A",VLOOKUP(G57,'Tab 2+3 DüV_A'!A:L,11,FALSE)*'N-DBE'!J57,VLOOKUP(G57,'H&amp;G LfL'!B:U,19,FALSE)*'N-DBE'!J57)))</f>
        <v/>
      </c>
      <c r="U57" s="249" t="str">
        <f>IF(OR(F57="",G57=""),"",IF(OR('N-DBE'!K57="",'N-DBE'!M57=0),0,IF('N-DBE'!K57=0,-T57,('N-DBE'!K57*T57/'N-DBE'!J57)-T57)))</f>
        <v/>
      </c>
      <c r="V57" s="341" t="str">
        <f>IF(OR(B57="",G57=""),"",IF(VLOOKUP(B57,Schlagliste!B:J,8,FALSE)="","",VLOOKUP(B57,Schlagliste!B:J,8,FALSE)))</f>
        <v/>
      </c>
      <c r="W57" s="244" t="str">
        <f>IF(OR(V57="",S57=""),"",IF(V57&gt;39,0,IF(S57="leicht",VLOOKUP(V57,'Boden DüV-Bolap'!A:Q,7,FALSE),IF(S57="mittel",VLOOKUP(V57,'Boden DüV-Bolap'!A:K,11,FALSE),IF(S57="schwer",VLOOKUP(V57,'Boden DüV-Bolap'!A:R,15,FALSE))))))</f>
        <v/>
      </c>
      <c r="X57" s="254" t="str">
        <f>IF(OR(F57="",G57="",S57="",V57=""),"",IF(V57&gt;=44,-(T57+U57),IF(AND(S57="leicht",V57&lt;14),VLOOKUP(V57,'Boden DüV-Bolap'!A:Q,8,FALSE),IF(AND(S57="leicht",V57&gt;13),VLOOKUP(V57,'Boden DüV-Bolap'!A:Q,9,FALSE)*(T57+U57)-(T57+U57),IF(AND(S57="mittel",V57&lt;20),VLOOKUP(V57,'Boden DüV-Bolap'!A:Q,12,FALSE),IF(AND(S57="mittel",V57&gt;19),VLOOKUP(V57,'Boden DüV-Bolap'!A:Q,13,FALSE)*(T57+U57)-(T57+U57),IF(AND(S57="schwer",V57&lt;28),VLOOKUP(V57,'Boden DüV-Bolap'!A:Q,16,FALSE),IF(AND(S57="schwer",V57&gt;27),VLOOKUP(V57,'Boden DüV-Bolap'!A:Q,17,FALSE)*(T57+U57)-(T57+U57)))))))))</f>
        <v/>
      </c>
      <c r="Y57" s="251" t="str">
        <f>IF(OR(F57="",G57=""),"",IF(OR(F57="A",F57="HG"),0,VLOOKUP(G57,'Tab 4+5 DüV+Abfuhr_G'!A:Q,16,FALSE)))</f>
        <v/>
      </c>
      <c r="Z57" s="255" t="str">
        <f t="shared" si="17"/>
        <v/>
      </c>
      <c r="AA57" s="896" t="str">
        <f t="shared" si="18"/>
        <v/>
      </c>
      <c r="AB57" s="253" t="str">
        <f>IF(OR(F57="",G57=""),"",IF(F57="g",VLOOKUP(G57,'Tab 4+5 DüV+Abfuhr_G'!A:N,14,FALSE)*'N-DBE'!J57,IF(F57="A",VLOOKUP(G57,'Tab 2+3 DüV_A'!A:L,12,FALSE)*'N-DBE'!J57,VLOOKUP(G57,'H&amp;G LfL'!B:U,20,FALSE)*'N-DBE'!J57)))</f>
        <v/>
      </c>
      <c r="AC57" s="249" t="str">
        <f>IF(OR(F57="",G57=""),"",IF(OR('N-DBE'!K57="",'N-DBE'!M57=0),0,IF('N-DBE'!K57=0,-AB57,('N-DBE'!K57*AB57/'N-DBE'!J57)-AB57)))</f>
        <v/>
      </c>
      <c r="AD57" s="341" t="str">
        <f>IF(OR(B57="",G57=""),"",IF(VLOOKUP(B57,Schlagliste!B:J,9,FALSE)="","",VLOOKUP(B57,Schlagliste!B:J,9,FALSE)))</f>
        <v/>
      </c>
      <c r="AE57" s="244" t="str">
        <f>IF(OR(AD57="",S57=""),"",IF(AD57&gt;39,0,IF(S57="leicht",VLOOKUP(AD57,'Boden DüV-Bolap'!A:AA,19,FALSE),IF(S57="mittel",VLOOKUP(AD57,'Boden DüV-Bolap'!A:AA,23,FALSE),IF(S57="schwer",VLOOKUP(AD57,'Boden DüV-Bolap'!A:AA,27,FALSE))))))</f>
        <v/>
      </c>
      <c r="AF57" s="254" t="str">
        <f>IF(OR(F57="",G57="",S57="",AD57=""),"",IF(AD57&gt;=44,-(AB57+AC57),IF(AND(S57="leicht",AD57&lt;11),VLOOKUP(AD57,'Boden DüV-Bolap'!A:AC,20,FALSE),IF(AND(S57="leicht",AD57&gt;10),VLOOKUP(AD57,'Boden DüV-Bolap'!A:AC,21,FALSE)*(AB57+AC57)-(AB57+AC57),IF(AND(S57="mittel",AD57&lt;18),VLOOKUP(AD57,'Boden DüV-Bolap'!A:AC,24,FALSE),IF(AND(S57="mittel",AD57&gt;17),VLOOKUP(AD57,'Boden DüV-Bolap'!A:AC,25,FALSE)*(AB57+AC57)-(AB57+AC57),IF(AND(S57="schwer",AD57&lt;23),VLOOKUP(AD57,'Boden DüV-Bolap'!A:AC,28,FALSE),IF(AND(S57="schwer",AD57&gt;22),VLOOKUP(AD57,'Boden DüV-Bolap'!A:AC,29,FALSE)*(AB57+AC57)-(AB57+AC57)))))))))</f>
        <v/>
      </c>
      <c r="AG57" s="256" t="str">
        <f>IF(OR(F57="",G57=""),"",IF(OR(F57="A",F57="HG"),0,VLOOKUP(G57,'Tab 4+5 DüV+Abfuhr_G'!A:Q,17,FALSE)))</f>
        <v/>
      </c>
      <c r="AH57" s="257" t="str">
        <f t="shared" si="19"/>
        <v/>
      </c>
      <c r="AI57" s="900" t="str">
        <f t="shared" si="20"/>
        <v/>
      </c>
      <c r="AJ57" s="265"/>
    </row>
    <row r="58" spans="1:36" s="145" customFormat="1">
      <c r="A58" s="289" t="str">
        <f>IF('N-DBE'!A58="","",'N-DBE'!A58)</f>
        <v/>
      </c>
      <c r="B58" s="485" t="str">
        <f>IF('N-DBE'!B58="","",'N-DBE'!B58)</f>
        <v/>
      </c>
      <c r="C58" s="232" t="str">
        <f>IF('N-DBE'!C58="","",'N-DBE'!C58)</f>
        <v/>
      </c>
      <c r="D58" s="232" t="str">
        <f>IF('N-DBE'!D58="","",'N-DBE'!D58)</f>
        <v/>
      </c>
      <c r="E58" s="238" t="str">
        <f>IF('N-DBE'!E58="","",'N-DBE'!E58)</f>
        <v/>
      </c>
      <c r="F58" s="233" t="str">
        <f>IF('N-DBE'!F58="","",'N-DBE'!F58)</f>
        <v/>
      </c>
      <c r="G58" s="225" t="str">
        <f>IF('N-DBE'!G58="","",'N-DBE'!G58)</f>
        <v/>
      </c>
      <c r="H58" s="248" t="str">
        <f>IF(OR(F58="",G58=""),"",IF(F58="g",VLOOKUP(G58,'Tab 4+5 DüV+Abfuhr_G'!A:N,12,FALSE)*'N-DBE'!J58,IF(F58="A",VLOOKUP(G58,'Tab 2+3 DüV_A'!A:L,10,FALSE)*'N-DBE'!J58,VLOOKUP(G58,'H&amp;G LfL'!B:U,18,FALSE)*'N-DBE'!J58)))</f>
        <v/>
      </c>
      <c r="I58" s="249" t="str">
        <f>IF(OR(F58="",G58=""),"",IF(OR('N-DBE'!K58="",'N-DBE'!M58=0),0,IF('N-DBE'!K58=0,-H58,('N-DBE'!K58*H58/'N-DBE'!J58)-H58)))</f>
        <v/>
      </c>
      <c r="J58" s="341" t="str">
        <f>IF(OR(B58="",G58=""),"",IF(VLOOKUP(B58,Schlagliste!B:J,7,FALSE)="","",VLOOKUP(B58,Schlagliste!B:J,7,FALSE)))</f>
        <v/>
      </c>
      <c r="K58" s="244" t="str">
        <f>IF(J58="","",IF(J58&gt;39,"E",VLOOKUP(J58,'Boden DüV-Bolap'!A:B,2,FALSE)))</f>
        <v/>
      </c>
      <c r="L58" s="250" t="str">
        <f>IF(J58="","",IF(J58&gt;=44,0,VLOOKUP(J58,'Boden DüV-Bolap'!A:C,3,FALSE)))</f>
        <v/>
      </c>
      <c r="M58" s="251" t="str">
        <f>IF(OR(F58="",G58=""),"",IF(OR(F58="A",F58="HG"),0,VLOOKUP(G58,'Tab 4+5 DüV+Abfuhr_G'!A:Q,15,FALSE)))</f>
        <v/>
      </c>
      <c r="N58" s="252" t="str">
        <f t="shared" si="14"/>
        <v/>
      </c>
      <c r="O58" s="611" t="str">
        <f>IF(OR(F58="",G58=""),"",IF(J58="",SUM(H58,I58),IF(OR(K58="D",K58="E"),(H58+M58)*VLOOKUP(K58,'Boden DüV-Bolap'!B:E,4,FALSE),SUM(H58,I58,L58,M58))))</f>
        <v/>
      </c>
      <c r="P58" s="892" t="str">
        <f t="shared" si="15"/>
        <v/>
      </c>
      <c r="Q58" s="245"/>
      <c r="R58" s="615" t="str">
        <f t="shared" si="16"/>
        <v/>
      </c>
      <c r="S58" s="244" t="str">
        <f>IF(OR(B58="",G58=""),"",IF(VLOOKUP(B58,Schlagliste!B:J,5,FALSE)="","",VLOOKUP(B58,Schlagliste!B:J,5,FALSE)))</f>
        <v/>
      </c>
      <c r="T58" s="253" t="str">
        <f>IF(OR(F58="",G58=""),"",IF(F58="g",VLOOKUP(G58,'Tab 4+5 DüV+Abfuhr_G'!A:N,13,FALSE)*'N-DBE'!J58,IF(F58="A",VLOOKUP(G58,'Tab 2+3 DüV_A'!A:L,11,FALSE)*'N-DBE'!J58,VLOOKUP(G58,'H&amp;G LfL'!B:U,19,FALSE)*'N-DBE'!J58)))</f>
        <v/>
      </c>
      <c r="U58" s="249" t="str">
        <f>IF(OR(F58="",G58=""),"",IF(OR('N-DBE'!K58="",'N-DBE'!M58=0),0,IF('N-DBE'!K58=0,-T58,('N-DBE'!K58*T58/'N-DBE'!J58)-T58)))</f>
        <v/>
      </c>
      <c r="V58" s="341" t="str">
        <f>IF(OR(B58="",G58=""),"",IF(VLOOKUP(B58,Schlagliste!B:J,8,FALSE)="","",VLOOKUP(B58,Schlagliste!B:J,8,FALSE)))</f>
        <v/>
      </c>
      <c r="W58" s="244" t="str">
        <f>IF(OR(V58="",S58=""),"",IF(V58&gt;39,0,IF(S58="leicht",VLOOKUP(V58,'Boden DüV-Bolap'!A:Q,7,FALSE),IF(S58="mittel",VLOOKUP(V58,'Boden DüV-Bolap'!A:K,11,FALSE),IF(S58="schwer",VLOOKUP(V58,'Boden DüV-Bolap'!A:R,15,FALSE))))))</f>
        <v/>
      </c>
      <c r="X58" s="254" t="str">
        <f>IF(OR(F58="",G58="",S58="",V58=""),"",IF(V58&gt;=44,-(T58+U58),IF(AND(S58="leicht",V58&lt;14),VLOOKUP(V58,'Boden DüV-Bolap'!A:Q,8,FALSE),IF(AND(S58="leicht",V58&gt;13),VLOOKUP(V58,'Boden DüV-Bolap'!A:Q,9,FALSE)*(T58+U58)-(T58+U58),IF(AND(S58="mittel",V58&lt;20),VLOOKUP(V58,'Boden DüV-Bolap'!A:Q,12,FALSE),IF(AND(S58="mittel",V58&gt;19),VLOOKUP(V58,'Boden DüV-Bolap'!A:Q,13,FALSE)*(T58+U58)-(T58+U58),IF(AND(S58="schwer",V58&lt;28),VLOOKUP(V58,'Boden DüV-Bolap'!A:Q,16,FALSE),IF(AND(S58="schwer",V58&gt;27),VLOOKUP(V58,'Boden DüV-Bolap'!A:Q,17,FALSE)*(T58+U58)-(T58+U58)))))))))</f>
        <v/>
      </c>
      <c r="Y58" s="251" t="str">
        <f>IF(OR(F58="",G58=""),"",IF(OR(F58="A",F58="HG"),0,VLOOKUP(G58,'Tab 4+5 DüV+Abfuhr_G'!A:Q,16,FALSE)))</f>
        <v/>
      </c>
      <c r="Z58" s="255" t="str">
        <f t="shared" si="17"/>
        <v/>
      </c>
      <c r="AA58" s="896" t="str">
        <f t="shared" si="18"/>
        <v/>
      </c>
      <c r="AB58" s="253" t="str">
        <f>IF(OR(F58="",G58=""),"",IF(F58="g",VLOOKUP(G58,'Tab 4+5 DüV+Abfuhr_G'!A:N,14,FALSE)*'N-DBE'!J58,IF(F58="A",VLOOKUP(G58,'Tab 2+3 DüV_A'!A:L,12,FALSE)*'N-DBE'!J58,VLOOKUP(G58,'H&amp;G LfL'!B:U,20,FALSE)*'N-DBE'!J58)))</f>
        <v/>
      </c>
      <c r="AC58" s="249" t="str">
        <f>IF(OR(F58="",G58=""),"",IF(OR('N-DBE'!K58="",'N-DBE'!M58=0),0,IF('N-DBE'!K58=0,-AB58,('N-DBE'!K58*AB58/'N-DBE'!J58)-AB58)))</f>
        <v/>
      </c>
      <c r="AD58" s="341" t="str">
        <f>IF(OR(B58="",G58=""),"",IF(VLOOKUP(B58,Schlagliste!B:J,9,FALSE)="","",VLOOKUP(B58,Schlagliste!B:J,9,FALSE)))</f>
        <v/>
      </c>
      <c r="AE58" s="244" t="str">
        <f>IF(OR(AD58="",S58=""),"",IF(AD58&gt;39,0,IF(S58="leicht",VLOOKUP(AD58,'Boden DüV-Bolap'!A:AA,19,FALSE),IF(S58="mittel",VLOOKUP(AD58,'Boden DüV-Bolap'!A:AA,23,FALSE),IF(S58="schwer",VLOOKUP(AD58,'Boden DüV-Bolap'!A:AA,27,FALSE))))))</f>
        <v/>
      </c>
      <c r="AF58" s="254" t="str">
        <f>IF(OR(F58="",G58="",S58="",AD58=""),"",IF(AD58&gt;=44,-(AB58+AC58),IF(AND(S58="leicht",AD58&lt;11),VLOOKUP(AD58,'Boden DüV-Bolap'!A:AC,20,FALSE),IF(AND(S58="leicht",AD58&gt;10),VLOOKUP(AD58,'Boden DüV-Bolap'!A:AC,21,FALSE)*(AB58+AC58)-(AB58+AC58),IF(AND(S58="mittel",AD58&lt;18),VLOOKUP(AD58,'Boden DüV-Bolap'!A:AC,24,FALSE),IF(AND(S58="mittel",AD58&gt;17),VLOOKUP(AD58,'Boden DüV-Bolap'!A:AC,25,FALSE)*(AB58+AC58)-(AB58+AC58),IF(AND(S58="schwer",AD58&lt;23),VLOOKUP(AD58,'Boden DüV-Bolap'!A:AC,28,FALSE),IF(AND(S58="schwer",AD58&gt;22),VLOOKUP(AD58,'Boden DüV-Bolap'!A:AC,29,FALSE)*(AB58+AC58)-(AB58+AC58)))))))))</f>
        <v/>
      </c>
      <c r="AG58" s="256" t="str">
        <f>IF(OR(F58="",G58=""),"",IF(OR(F58="A",F58="HG"),0,VLOOKUP(G58,'Tab 4+5 DüV+Abfuhr_G'!A:Q,17,FALSE)))</f>
        <v/>
      </c>
      <c r="AH58" s="257" t="str">
        <f t="shared" si="19"/>
        <v/>
      </c>
      <c r="AI58" s="900" t="str">
        <f t="shared" si="20"/>
        <v/>
      </c>
      <c r="AJ58" s="265"/>
    </row>
    <row r="59" spans="1:36" s="145" customFormat="1">
      <c r="A59" s="289" t="str">
        <f>IF('N-DBE'!A59="","",'N-DBE'!A59)</f>
        <v/>
      </c>
      <c r="B59" s="485" t="str">
        <f>IF('N-DBE'!B59="","",'N-DBE'!B59)</f>
        <v/>
      </c>
      <c r="C59" s="232" t="str">
        <f>IF('N-DBE'!C59="","",'N-DBE'!C59)</f>
        <v/>
      </c>
      <c r="D59" s="232" t="str">
        <f>IF('N-DBE'!D59="","",'N-DBE'!D59)</f>
        <v/>
      </c>
      <c r="E59" s="238" t="str">
        <f>IF('N-DBE'!E59="","",'N-DBE'!E59)</f>
        <v/>
      </c>
      <c r="F59" s="233" t="str">
        <f>IF('N-DBE'!F59="","",'N-DBE'!F59)</f>
        <v/>
      </c>
      <c r="G59" s="225" t="str">
        <f>IF('N-DBE'!G59="","",'N-DBE'!G59)</f>
        <v/>
      </c>
      <c r="H59" s="248" t="str">
        <f>IF(OR(F59="",G59=""),"",IF(F59="g",VLOOKUP(G59,'Tab 4+5 DüV+Abfuhr_G'!A:N,12,FALSE)*'N-DBE'!J59,IF(F59="A",VLOOKUP(G59,'Tab 2+3 DüV_A'!A:L,10,FALSE)*'N-DBE'!J59,VLOOKUP(G59,'H&amp;G LfL'!B:U,18,FALSE)*'N-DBE'!J59)))</f>
        <v/>
      </c>
      <c r="I59" s="249" t="str">
        <f>IF(OR(F59="",G59=""),"",IF(OR('N-DBE'!K59="",'N-DBE'!M59=0),0,IF('N-DBE'!K59=0,-H59,('N-DBE'!K59*H59/'N-DBE'!J59)-H59)))</f>
        <v/>
      </c>
      <c r="J59" s="341" t="str">
        <f>IF(OR(B59="",G59=""),"",IF(VLOOKUP(B59,Schlagliste!B:J,7,FALSE)="","",VLOOKUP(B59,Schlagliste!B:J,7,FALSE)))</f>
        <v/>
      </c>
      <c r="K59" s="244" t="str">
        <f>IF(J59="","",IF(J59&gt;39,"E",VLOOKUP(J59,'Boden DüV-Bolap'!A:B,2,FALSE)))</f>
        <v/>
      </c>
      <c r="L59" s="250" t="str">
        <f>IF(J59="","",IF(J59&gt;=44,0,VLOOKUP(J59,'Boden DüV-Bolap'!A:C,3,FALSE)))</f>
        <v/>
      </c>
      <c r="M59" s="251" t="str">
        <f>IF(OR(F59="",G59=""),"",IF(OR(F59="A",F59="HG"),0,VLOOKUP(G59,'Tab 4+5 DüV+Abfuhr_G'!A:Q,15,FALSE)))</f>
        <v/>
      </c>
      <c r="N59" s="252" t="str">
        <f t="shared" si="14"/>
        <v/>
      </c>
      <c r="O59" s="611" t="str">
        <f>IF(OR(F59="",G59=""),"",IF(J59="",SUM(H59,I59),IF(OR(K59="D",K59="E"),(H59+M59)*VLOOKUP(K59,'Boden DüV-Bolap'!B:E,4,FALSE),SUM(H59,I59,L59,M59))))</f>
        <v/>
      </c>
      <c r="P59" s="892" t="str">
        <f t="shared" si="15"/>
        <v/>
      </c>
      <c r="Q59" s="245"/>
      <c r="R59" s="615" t="str">
        <f t="shared" si="16"/>
        <v/>
      </c>
      <c r="S59" s="244" t="str">
        <f>IF(OR(B59="",G59=""),"",IF(VLOOKUP(B59,Schlagliste!B:J,5,FALSE)="","",VLOOKUP(B59,Schlagliste!B:J,5,FALSE)))</f>
        <v/>
      </c>
      <c r="T59" s="253" t="str">
        <f>IF(OR(F59="",G59=""),"",IF(F59="g",VLOOKUP(G59,'Tab 4+5 DüV+Abfuhr_G'!A:N,13,FALSE)*'N-DBE'!J59,IF(F59="A",VLOOKUP(G59,'Tab 2+3 DüV_A'!A:L,11,FALSE)*'N-DBE'!J59,VLOOKUP(G59,'H&amp;G LfL'!B:U,19,FALSE)*'N-DBE'!J59)))</f>
        <v/>
      </c>
      <c r="U59" s="249" t="str">
        <f>IF(OR(F59="",G59=""),"",IF(OR('N-DBE'!K59="",'N-DBE'!M59=0),0,IF('N-DBE'!K59=0,-T59,('N-DBE'!K59*T59/'N-DBE'!J59)-T59)))</f>
        <v/>
      </c>
      <c r="V59" s="341" t="str">
        <f>IF(OR(B59="",G59=""),"",IF(VLOOKUP(B59,Schlagliste!B:J,8,FALSE)="","",VLOOKUP(B59,Schlagliste!B:J,8,FALSE)))</f>
        <v/>
      </c>
      <c r="W59" s="244" t="str">
        <f>IF(OR(V59="",S59=""),"",IF(V59&gt;39,0,IF(S59="leicht",VLOOKUP(V59,'Boden DüV-Bolap'!A:Q,7,FALSE),IF(S59="mittel",VLOOKUP(V59,'Boden DüV-Bolap'!A:K,11,FALSE),IF(S59="schwer",VLOOKUP(V59,'Boden DüV-Bolap'!A:R,15,FALSE))))))</f>
        <v/>
      </c>
      <c r="X59" s="254" t="str">
        <f>IF(OR(F59="",G59="",S59="",V59=""),"",IF(V59&gt;=44,-(T59+U59),IF(AND(S59="leicht",V59&lt;14),VLOOKUP(V59,'Boden DüV-Bolap'!A:Q,8,FALSE),IF(AND(S59="leicht",V59&gt;13),VLOOKUP(V59,'Boden DüV-Bolap'!A:Q,9,FALSE)*(T59+U59)-(T59+U59),IF(AND(S59="mittel",V59&lt;20),VLOOKUP(V59,'Boden DüV-Bolap'!A:Q,12,FALSE),IF(AND(S59="mittel",V59&gt;19),VLOOKUP(V59,'Boden DüV-Bolap'!A:Q,13,FALSE)*(T59+U59)-(T59+U59),IF(AND(S59="schwer",V59&lt;28),VLOOKUP(V59,'Boden DüV-Bolap'!A:Q,16,FALSE),IF(AND(S59="schwer",V59&gt;27),VLOOKUP(V59,'Boden DüV-Bolap'!A:Q,17,FALSE)*(T59+U59)-(T59+U59)))))))))</f>
        <v/>
      </c>
      <c r="Y59" s="251" t="str">
        <f>IF(OR(F59="",G59=""),"",IF(OR(F59="A",F59="HG"),0,VLOOKUP(G59,'Tab 4+5 DüV+Abfuhr_G'!A:Q,16,FALSE)))</f>
        <v/>
      </c>
      <c r="Z59" s="255" t="str">
        <f t="shared" si="17"/>
        <v/>
      </c>
      <c r="AA59" s="896" t="str">
        <f t="shared" si="18"/>
        <v/>
      </c>
      <c r="AB59" s="253" t="str">
        <f>IF(OR(F59="",G59=""),"",IF(F59="g",VLOOKUP(G59,'Tab 4+5 DüV+Abfuhr_G'!A:N,14,FALSE)*'N-DBE'!J59,IF(F59="A",VLOOKUP(G59,'Tab 2+3 DüV_A'!A:L,12,FALSE)*'N-DBE'!J59,VLOOKUP(G59,'H&amp;G LfL'!B:U,20,FALSE)*'N-DBE'!J59)))</f>
        <v/>
      </c>
      <c r="AC59" s="249" t="str">
        <f>IF(OR(F59="",G59=""),"",IF(OR('N-DBE'!K59="",'N-DBE'!M59=0),0,IF('N-DBE'!K59=0,-AB59,('N-DBE'!K59*AB59/'N-DBE'!J59)-AB59)))</f>
        <v/>
      </c>
      <c r="AD59" s="341" t="str">
        <f>IF(OR(B59="",G59=""),"",IF(VLOOKUP(B59,Schlagliste!B:J,9,FALSE)="","",VLOOKUP(B59,Schlagliste!B:J,9,FALSE)))</f>
        <v/>
      </c>
      <c r="AE59" s="244" t="str">
        <f>IF(OR(AD59="",S59=""),"",IF(AD59&gt;39,0,IF(S59="leicht",VLOOKUP(AD59,'Boden DüV-Bolap'!A:AA,19,FALSE),IF(S59="mittel",VLOOKUP(AD59,'Boden DüV-Bolap'!A:AA,23,FALSE),IF(S59="schwer",VLOOKUP(AD59,'Boden DüV-Bolap'!A:AA,27,FALSE))))))</f>
        <v/>
      </c>
      <c r="AF59" s="254" t="str">
        <f>IF(OR(F59="",G59="",S59="",AD59=""),"",IF(AD59&gt;=44,-(AB59+AC59),IF(AND(S59="leicht",AD59&lt;11),VLOOKUP(AD59,'Boden DüV-Bolap'!A:AC,20,FALSE),IF(AND(S59="leicht",AD59&gt;10),VLOOKUP(AD59,'Boden DüV-Bolap'!A:AC,21,FALSE)*(AB59+AC59)-(AB59+AC59),IF(AND(S59="mittel",AD59&lt;18),VLOOKUP(AD59,'Boden DüV-Bolap'!A:AC,24,FALSE),IF(AND(S59="mittel",AD59&gt;17),VLOOKUP(AD59,'Boden DüV-Bolap'!A:AC,25,FALSE)*(AB59+AC59)-(AB59+AC59),IF(AND(S59="schwer",AD59&lt;23),VLOOKUP(AD59,'Boden DüV-Bolap'!A:AC,28,FALSE),IF(AND(S59="schwer",AD59&gt;22),VLOOKUP(AD59,'Boden DüV-Bolap'!A:AC,29,FALSE)*(AB59+AC59)-(AB59+AC59)))))))))</f>
        <v/>
      </c>
      <c r="AG59" s="256" t="str">
        <f>IF(OR(F59="",G59=""),"",IF(OR(F59="A",F59="HG"),0,VLOOKUP(G59,'Tab 4+5 DüV+Abfuhr_G'!A:Q,17,FALSE)))</f>
        <v/>
      </c>
      <c r="AH59" s="257" t="str">
        <f t="shared" si="19"/>
        <v/>
      </c>
      <c r="AI59" s="900" t="str">
        <f t="shared" si="20"/>
        <v/>
      </c>
      <c r="AJ59" s="265"/>
    </row>
    <row r="60" spans="1:36" s="145" customFormat="1">
      <c r="A60" s="289" t="str">
        <f>IF('N-DBE'!A60="","",'N-DBE'!A60)</f>
        <v/>
      </c>
      <c r="B60" s="485" t="str">
        <f>IF('N-DBE'!B60="","",'N-DBE'!B60)</f>
        <v/>
      </c>
      <c r="C60" s="232" t="str">
        <f>IF('N-DBE'!C60="","",'N-DBE'!C60)</f>
        <v/>
      </c>
      <c r="D60" s="232" t="str">
        <f>IF('N-DBE'!D60="","",'N-DBE'!D60)</f>
        <v/>
      </c>
      <c r="E60" s="238" t="str">
        <f>IF('N-DBE'!E60="","",'N-DBE'!E60)</f>
        <v/>
      </c>
      <c r="F60" s="233" t="str">
        <f>IF('N-DBE'!F60="","",'N-DBE'!F60)</f>
        <v/>
      </c>
      <c r="G60" s="225" t="str">
        <f>IF('N-DBE'!G60="","",'N-DBE'!G60)</f>
        <v/>
      </c>
      <c r="H60" s="248" t="str">
        <f>IF(OR(F60="",G60=""),"",IF(F60="g",VLOOKUP(G60,'Tab 4+5 DüV+Abfuhr_G'!A:N,12,FALSE)*'N-DBE'!J60,IF(F60="A",VLOOKUP(G60,'Tab 2+3 DüV_A'!A:L,10,FALSE)*'N-DBE'!J60,VLOOKUP(G60,'H&amp;G LfL'!B:U,18,FALSE)*'N-DBE'!J60)))</f>
        <v/>
      </c>
      <c r="I60" s="249" t="str">
        <f>IF(OR(F60="",G60=""),"",IF(OR('N-DBE'!K60="",'N-DBE'!M60=0),0,IF('N-DBE'!K60=0,-H60,('N-DBE'!K60*H60/'N-DBE'!J60)-H60)))</f>
        <v/>
      </c>
      <c r="J60" s="341" t="str">
        <f>IF(OR(B60="",G60=""),"",IF(VLOOKUP(B60,Schlagliste!B:J,7,FALSE)="","",VLOOKUP(B60,Schlagliste!B:J,7,FALSE)))</f>
        <v/>
      </c>
      <c r="K60" s="244" t="str">
        <f>IF(J60="","",IF(J60&gt;39,"E",VLOOKUP(J60,'Boden DüV-Bolap'!A:B,2,FALSE)))</f>
        <v/>
      </c>
      <c r="L60" s="250" t="str">
        <f>IF(J60="","",IF(J60&gt;=44,0,VLOOKUP(J60,'Boden DüV-Bolap'!A:C,3,FALSE)))</f>
        <v/>
      </c>
      <c r="M60" s="251" t="str">
        <f>IF(OR(F60="",G60=""),"",IF(OR(F60="A",F60="HG"),0,VLOOKUP(G60,'Tab 4+5 DüV+Abfuhr_G'!A:Q,15,FALSE)))</f>
        <v/>
      </c>
      <c r="N60" s="252" t="str">
        <f t="shared" si="14"/>
        <v/>
      </c>
      <c r="O60" s="611" t="str">
        <f>IF(OR(F60="",G60=""),"",IF(J60="",SUM(H60,I60),IF(OR(K60="D",K60="E"),(H60+M60)*VLOOKUP(K60,'Boden DüV-Bolap'!B:E,4,FALSE),SUM(H60,I60,L60,M60))))</f>
        <v/>
      </c>
      <c r="P60" s="892" t="str">
        <f t="shared" si="15"/>
        <v/>
      </c>
      <c r="Q60" s="245"/>
      <c r="R60" s="615" t="str">
        <f t="shared" si="16"/>
        <v/>
      </c>
      <c r="S60" s="244" t="str">
        <f>IF(OR(B60="",G60=""),"",IF(VLOOKUP(B60,Schlagliste!B:J,5,FALSE)="","",VLOOKUP(B60,Schlagliste!B:J,5,FALSE)))</f>
        <v/>
      </c>
      <c r="T60" s="253" t="str">
        <f>IF(OR(F60="",G60=""),"",IF(F60="g",VLOOKUP(G60,'Tab 4+5 DüV+Abfuhr_G'!A:N,13,FALSE)*'N-DBE'!J60,IF(F60="A",VLOOKUP(G60,'Tab 2+3 DüV_A'!A:L,11,FALSE)*'N-DBE'!J60,VLOOKUP(G60,'H&amp;G LfL'!B:U,19,FALSE)*'N-DBE'!J60)))</f>
        <v/>
      </c>
      <c r="U60" s="249" t="str">
        <f>IF(OR(F60="",G60=""),"",IF(OR('N-DBE'!K60="",'N-DBE'!M60=0),0,IF('N-DBE'!K60=0,-T60,('N-DBE'!K60*T60/'N-DBE'!J60)-T60)))</f>
        <v/>
      </c>
      <c r="V60" s="341" t="str">
        <f>IF(OR(B60="",G60=""),"",IF(VLOOKUP(B60,Schlagliste!B:J,8,FALSE)="","",VLOOKUP(B60,Schlagliste!B:J,8,FALSE)))</f>
        <v/>
      </c>
      <c r="W60" s="244" t="str">
        <f>IF(OR(V60="",S60=""),"",IF(V60&gt;39,0,IF(S60="leicht",VLOOKUP(V60,'Boden DüV-Bolap'!A:Q,7,FALSE),IF(S60="mittel",VLOOKUP(V60,'Boden DüV-Bolap'!A:K,11,FALSE),IF(S60="schwer",VLOOKUP(V60,'Boden DüV-Bolap'!A:R,15,FALSE))))))</f>
        <v/>
      </c>
      <c r="X60" s="254" t="str">
        <f>IF(OR(F60="",G60="",S60="",V60=""),"",IF(V60&gt;=44,-(T60+U60),IF(AND(S60="leicht",V60&lt;14),VLOOKUP(V60,'Boden DüV-Bolap'!A:Q,8,FALSE),IF(AND(S60="leicht",V60&gt;13),VLOOKUP(V60,'Boden DüV-Bolap'!A:Q,9,FALSE)*(T60+U60)-(T60+U60),IF(AND(S60="mittel",V60&lt;20),VLOOKUP(V60,'Boden DüV-Bolap'!A:Q,12,FALSE),IF(AND(S60="mittel",V60&gt;19),VLOOKUP(V60,'Boden DüV-Bolap'!A:Q,13,FALSE)*(T60+U60)-(T60+U60),IF(AND(S60="schwer",V60&lt;28),VLOOKUP(V60,'Boden DüV-Bolap'!A:Q,16,FALSE),IF(AND(S60="schwer",V60&gt;27),VLOOKUP(V60,'Boden DüV-Bolap'!A:Q,17,FALSE)*(T60+U60)-(T60+U60)))))))))</f>
        <v/>
      </c>
      <c r="Y60" s="251" t="str">
        <f>IF(OR(F60="",G60=""),"",IF(OR(F60="A",F60="HG"),0,VLOOKUP(G60,'Tab 4+5 DüV+Abfuhr_G'!A:Q,16,FALSE)))</f>
        <v/>
      </c>
      <c r="Z60" s="255" t="str">
        <f t="shared" si="17"/>
        <v/>
      </c>
      <c r="AA60" s="896" t="str">
        <f t="shared" si="18"/>
        <v/>
      </c>
      <c r="AB60" s="253" t="str">
        <f>IF(OR(F60="",G60=""),"",IF(F60="g",VLOOKUP(G60,'Tab 4+5 DüV+Abfuhr_G'!A:N,14,FALSE)*'N-DBE'!J60,IF(F60="A",VLOOKUP(G60,'Tab 2+3 DüV_A'!A:L,12,FALSE)*'N-DBE'!J60,VLOOKUP(G60,'H&amp;G LfL'!B:U,20,FALSE)*'N-DBE'!J60)))</f>
        <v/>
      </c>
      <c r="AC60" s="249" t="str">
        <f>IF(OR(F60="",G60=""),"",IF(OR('N-DBE'!K60="",'N-DBE'!M60=0),0,IF('N-DBE'!K60=0,-AB60,('N-DBE'!K60*AB60/'N-DBE'!J60)-AB60)))</f>
        <v/>
      </c>
      <c r="AD60" s="341" t="str">
        <f>IF(OR(B60="",G60=""),"",IF(VLOOKUP(B60,Schlagliste!B:J,9,FALSE)="","",VLOOKUP(B60,Schlagliste!B:J,9,FALSE)))</f>
        <v/>
      </c>
      <c r="AE60" s="244" t="str">
        <f>IF(OR(AD60="",S60=""),"",IF(AD60&gt;39,0,IF(S60="leicht",VLOOKUP(AD60,'Boden DüV-Bolap'!A:AA,19,FALSE),IF(S60="mittel",VLOOKUP(AD60,'Boden DüV-Bolap'!A:AA,23,FALSE),IF(S60="schwer",VLOOKUP(AD60,'Boden DüV-Bolap'!A:AA,27,FALSE))))))</f>
        <v/>
      </c>
      <c r="AF60" s="254" t="str">
        <f>IF(OR(F60="",G60="",S60="",AD60=""),"",IF(AD60&gt;=44,-(AB60+AC60),IF(AND(S60="leicht",AD60&lt;11),VLOOKUP(AD60,'Boden DüV-Bolap'!A:AC,20,FALSE),IF(AND(S60="leicht",AD60&gt;10),VLOOKUP(AD60,'Boden DüV-Bolap'!A:AC,21,FALSE)*(AB60+AC60)-(AB60+AC60),IF(AND(S60="mittel",AD60&lt;18),VLOOKUP(AD60,'Boden DüV-Bolap'!A:AC,24,FALSE),IF(AND(S60="mittel",AD60&gt;17),VLOOKUP(AD60,'Boden DüV-Bolap'!A:AC,25,FALSE)*(AB60+AC60)-(AB60+AC60),IF(AND(S60="schwer",AD60&lt;23),VLOOKUP(AD60,'Boden DüV-Bolap'!A:AC,28,FALSE),IF(AND(S60="schwer",AD60&gt;22),VLOOKUP(AD60,'Boden DüV-Bolap'!A:AC,29,FALSE)*(AB60+AC60)-(AB60+AC60)))))))))</f>
        <v/>
      </c>
      <c r="AG60" s="256" t="str">
        <f>IF(OR(F60="",G60=""),"",IF(OR(F60="A",F60="HG"),0,VLOOKUP(G60,'Tab 4+5 DüV+Abfuhr_G'!A:Q,17,FALSE)))</f>
        <v/>
      </c>
      <c r="AH60" s="257" t="str">
        <f t="shared" si="19"/>
        <v/>
      </c>
      <c r="AI60" s="900" t="str">
        <f t="shared" si="20"/>
        <v/>
      </c>
      <c r="AJ60" s="265"/>
    </row>
    <row r="61" spans="1:36" s="145" customFormat="1">
      <c r="A61" s="289" t="str">
        <f>IF('N-DBE'!A61="","",'N-DBE'!A61)</f>
        <v/>
      </c>
      <c r="B61" s="485" t="str">
        <f>IF('N-DBE'!B61="","",'N-DBE'!B61)</f>
        <v/>
      </c>
      <c r="C61" s="232" t="str">
        <f>IF('N-DBE'!C61="","",'N-DBE'!C61)</f>
        <v/>
      </c>
      <c r="D61" s="232" t="str">
        <f>IF('N-DBE'!D61="","",'N-DBE'!D61)</f>
        <v/>
      </c>
      <c r="E61" s="238" t="str">
        <f>IF('N-DBE'!E61="","",'N-DBE'!E61)</f>
        <v/>
      </c>
      <c r="F61" s="233" t="str">
        <f>IF('N-DBE'!F61="","",'N-DBE'!F61)</f>
        <v/>
      </c>
      <c r="G61" s="225" t="str">
        <f>IF('N-DBE'!G61="","",'N-DBE'!G61)</f>
        <v/>
      </c>
      <c r="H61" s="248" t="str">
        <f>IF(OR(F61="",G61=""),"",IF(F61="g",VLOOKUP(G61,'Tab 4+5 DüV+Abfuhr_G'!A:N,12,FALSE)*'N-DBE'!J61,IF(F61="A",VLOOKUP(G61,'Tab 2+3 DüV_A'!A:L,10,FALSE)*'N-DBE'!J61,VLOOKUP(G61,'H&amp;G LfL'!B:U,18,FALSE)*'N-DBE'!J61)))</f>
        <v/>
      </c>
      <c r="I61" s="249" t="str">
        <f>IF(OR(F61="",G61=""),"",IF(OR('N-DBE'!K61="",'N-DBE'!M61=0),0,IF('N-DBE'!K61=0,-H61,('N-DBE'!K61*H61/'N-DBE'!J61)-H61)))</f>
        <v/>
      </c>
      <c r="J61" s="341" t="str">
        <f>IF(OR(B61="",G61=""),"",IF(VLOOKUP(B61,Schlagliste!B:J,7,FALSE)="","",VLOOKUP(B61,Schlagliste!B:J,7,FALSE)))</f>
        <v/>
      </c>
      <c r="K61" s="244" t="str">
        <f>IF(J61="","",IF(J61&gt;39,"E",VLOOKUP(J61,'Boden DüV-Bolap'!A:B,2,FALSE)))</f>
        <v/>
      </c>
      <c r="L61" s="250" t="str">
        <f>IF(J61="","",IF(J61&gt;=44,0,VLOOKUP(J61,'Boden DüV-Bolap'!A:C,3,FALSE)))</f>
        <v/>
      </c>
      <c r="M61" s="251" t="str">
        <f>IF(OR(F61="",G61=""),"",IF(OR(F61="A",F61="HG"),0,VLOOKUP(G61,'Tab 4+5 DüV+Abfuhr_G'!A:Q,15,FALSE)))</f>
        <v/>
      </c>
      <c r="N61" s="252" t="str">
        <f t="shared" si="14"/>
        <v/>
      </c>
      <c r="O61" s="611" t="str">
        <f>IF(OR(F61="",G61=""),"",IF(J61="",SUM(H61,I61),IF(OR(K61="D",K61="E"),(H61+M61)*VLOOKUP(K61,'Boden DüV-Bolap'!B:E,4,FALSE),SUM(H61,I61,L61,M61))))</f>
        <v/>
      </c>
      <c r="P61" s="892" t="str">
        <f t="shared" si="15"/>
        <v/>
      </c>
      <c r="Q61" s="245"/>
      <c r="R61" s="615" t="str">
        <f t="shared" si="16"/>
        <v/>
      </c>
      <c r="S61" s="244" t="str">
        <f>IF(OR(B61="",G61=""),"",IF(VLOOKUP(B61,Schlagliste!B:J,5,FALSE)="","",VLOOKUP(B61,Schlagliste!B:J,5,FALSE)))</f>
        <v/>
      </c>
      <c r="T61" s="253" t="str">
        <f>IF(OR(F61="",G61=""),"",IF(F61="g",VLOOKUP(G61,'Tab 4+5 DüV+Abfuhr_G'!A:N,13,FALSE)*'N-DBE'!J61,IF(F61="A",VLOOKUP(G61,'Tab 2+3 DüV_A'!A:L,11,FALSE)*'N-DBE'!J61,VLOOKUP(G61,'H&amp;G LfL'!B:U,19,FALSE)*'N-DBE'!J61)))</f>
        <v/>
      </c>
      <c r="U61" s="249" t="str">
        <f>IF(OR(F61="",G61=""),"",IF(OR('N-DBE'!K61="",'N-DBE'!M61=0),0,IF('N-DBE'!K61=0,-T61,('N-DBE'!K61*T61/'N-DBE'!J61)-T61)))</f>
        <v/>
      </c>
      <c r="V61" s="341" t="str">
        <f>IF(OR(B61="",G61=""),"",IF(VLOOKUP(B61,Schlagliste!B:J,8,FALSE)="","",VLOOKUP(B61,Schlagliste!B:J,8,FALSE)))</f>
        <v/>
      </c>
      <c r="W61" s="244" t="str">
        <f>IF(OR(V61="",S61=""),"",IF(V61&gt;39,0,IF(S61="leicht",VLOOKUP(V61,'Boden DüV-Bolap'!A:Q,7,FALSE),IF(S61="mittel",VLOOKUP(V61,'Boden DüV-Bolap'!A:K,11,FALSE),IF(S61="schwer",VLOOKUP(V61,'Boden DüV-Bolap'!A:R,15,FALSE))))))</f>
        <v/>
      </c>
      <c r="X61" s="254" t="str">
        <f>IF(OR(F61="",G61="",S61="",V61=""),"",IF(V61&gt;=44,-(T61+U61),IF(AND(S61="leicht",V61&lt;14),VLOOKUP(V61,'Boden DüV-Bolap'!A:Q,8,FALSE),IF(AND(S61="leicht",V61&gt;13),VLOOKUP(V61,'Boden DüV-Bolap'!A:Q,9,FALSE)*(T61+U61)-(T61+U61),IF(AND(S61="mittel",V61&lt;20),VLOOKUP(V61,'Boden DüV-Bolap'!A:Q,12,FALSE),IF(AND(S61="mittel",V61&gt;19),VLOOKUP(V61,'Boden DüV-Bolap'!A:Q,13,FALSE)*(T61+U61)-(T61+U61),IF(AND(S61="schwer",V61&lt;28),VLOOKUP(V61,'Boden DüV-Bolap'!A:Q,16,FALSE),IF(AND(S61="schwer",V61&gt;27),VLOOKUP(V61,'Boden DüV-Bolap'!A:Q,17,FALSE)*(T61+U61)-(T61+U61)))))))))</f>
        <v/>
      </c>
      <c r="Y61" s="251" t="str">
        <f>IF(OR(F61="",G61=""),"",IF(OR(F61="A",F61="HG"),0,VLOOKUP(G61,'Tab 4+5 DüV+Abfuhr_G'!A:Q,16,FALSE)))</f>
        <v/>
      </c>
      <c r="Z61" s="255" t="str">
        <f t="shared" si="17"/>
        <v/>
      </c>
      <c r="AA61" s="896" t="str">
        <f t="shared" si="18"/>
        <v/>
      </c>
      <c r="AB61" s="253" t="str">
        <f>IF(OR(F61="",G61=""),"",IF(F61="g",VLOOKUP(G61,'Tab 4+5 DüV+Abfuhr_G'!A:N,14,FALSE)*'N-DBE'!J61,IF(F61="A",VLOOKUP(G61,'Tab 2+3 DüV_A'!A:L,12,FALSE)*'N-DBE'!J61,VLOOKUP(G61,'H&amp;G LfL'!B:U,20,FALSE)*'N-DBE'!J61)))</f>
        <v/>
      </c>
      <c r="AC61" s="249" t="str">
        <f>IF(OR(F61="",G61=""),"",IF(OR('N-DBE'!K61="",'N-DBE'!M61=0),0,IF('N-DBE'!K61=0,-AB61,('N-DBE'!K61*AB61/'N-DBE'!J61)-AB61)))</f>
        <v/>
      </c>
      <c r="AD61" s="341" t="str">
        <f>IF(OR(B61="",G61=""),"",IF(VLOOKUP(B61,Schlagliste!B:J,9,FALSE)="","",VLOOKUP(B61,Schlagliste!B:J,9,FALSE)))</f>
        <v/>
      </c>
      <c r="AE61" s="244" t="str">
        <f>IF(OR(AD61="",S61=""),"",IF(AD61&gt;39,0,IF(S61="leicht",VLOOKUP(AD61,'Boden DüV-Bolap'!A:AA,19,FALSE),IF(S61="mittel",VLOOKUP(AD61,'Boden DüV-Bolap'!A:AA,23,FALSE),IF(S61="schwer",VLOOKUP(AD61,'Boden DüV-Bolap'!A:AA,27,FALSE))))))</f>
        <v/>
      </c>
      <c r="AF61" s="254" t="str">
        <f>IF(OR(F61="",G61="",S61="",AD61=""),"",IF(AD61&gt;=44,-(AB61+AC61),IF(AND(S61="leicht",AD61&lt;11),VLOOKUP(AD61,'Boden DüV-Bolap'!A:AC,20,FALSE),IF(AND(S61="leicht",AD61&gt;10),VLOOKUP(AD61,'Boden DüV-Bolap'!A:AC,21,FALSE)*(AB61+AC61)-(AB61+AC61),IF(AND(S61="mittel",AD61&lt;18),VLOOKUP(AD61,'Boden DüV-Bolap'!A:AC,24,FALSE),IF(AND(S61="mittel",AD61&gt;17),VLOOKUP(AD61,'Boden DüV-Bolap'!A:AC,25,FALSE)*(AB61+AC61)-(AB61+AC61),IF(AND(S61="schwer",AD61&lt;23),VLOOKUP(AD61,'Boden DüV-Bolap'!A:AC,28,FALSE),IF(AND(S61="schwer",AD61&gt;22),VLOOKUP(AD61,'Boden DüV-Bolap'!A:AC,29,FALSE)*(AB61+AC61)-(AB61+AC61)))))))))</f>
        <v/>
      </c>
      <c r="AG61" s="256" t="str">
        <f>IF(OR(F61="",G61=""),"",IF(OR(F61="A",F61="HG"),0,VLOOKUP(G61,'Tab 4+5 DüV+Abfuhr_G'!A:Q,17,FALSE)))</f>
        <v/>
      </c>
      <c r="AH61" s="257" t="str">
        <f t="shared" si="19"/>
        <v/>
      </c>
      <c r="AI61" s="900" t="str">
        <f t="shared" si="20"/>
        <v/>
      </c>
      <c r="AJ61" s="265"/>
    </row>
    <row r="62" spans="1:36" s="145" customFormat="1">
      <c r="A62" s="289" t="str">
        <f>IF('N-DBE'!A62="","",'N-DBE'!A62)</f>
        <v/>
      </c>
      <c r="B62" s="485" t="str">
        <f>IF('N-DBE'!B62="","",'N-DBE'!B62)</f>
        <v/>
      </c>
      <c r="C62" s="232" t="str">
        <f>IF('N-DBE'!C62="","",'N-DBE'!C62)</f>
        <v/>
      </c>
      <c r="D62" s="232" t="str">
        <f>IF('N-DBE'!D62="","",'N-DBE'!D62)</f>
        <v/>
      </c>
      <c r="E62" s="238" t="str">
        <f>IF('N-DBE'!E62="","",'N-DBE'!E62)</f>
        <v/>
      </c>
      <c r="F62" s="233" t="str">
        <f>IF('N-DBE'!F62="","",'N-DBE'!F62)</f>
        <v/>
      </c>
      <c r="G62" s="225" t="str">
        <f>IF('N-DBE'!G62="","",'N-DBE'!G62)</f>
        <v/>
      </c>
      <c r="H62" s="248" t="str">
        <f>IF(OR(F62="",G62=""),"",IF(F62="g",VLOOKUP(G62,'Tab 4+5 DüV+Abfuhr_G'!A:N,12,FALSE)*'N-DBE'!J62,IF(F62="A",VLOOKUP(G62,'Tab 2+3 DüV_A'!A:L,10,FALSE)*'N-DBE'!J62,VLOOKUP(G62,'H&amp;G LfL'!B:U,18,FALSE)*'N-DBE'!J62)))</f>
        <v/>
      </c>
      <c r="I62" s="249" t="str">
        <f>IF(OR(F62="",G62=""),"",IF(OR('N-DBE'!K62="",'N-DBE'!M62=0),0,IF('N-DBE'!K62=0,-H62,('N-DBE'!K62*H62/'N-DBE'!J62)-H62)))</f>
        <v/>
      </c>
      <c r="J62" s="341" t="str">
        <f>IF(OR(B62="",G62=""),"",IF(VLOOKUP(B62,Schlagliste!B:J,7,FALSE)="","",VLOOKUP(B62,Schlagliste!B:J,7,FALSE)))</f>
        <v/>
      </c>
      <c r="K62" s="244" t="str">
        <f>IF(J62="","",IF(J62&gt;39,"E",VLOOKUP(J62,'Boden DüV-Bolap'!A:B,2,FALSE)))</f>
        <v/>
      </c>
      <c r="L62" s="250" t="str">
        <f>IF(J62="","",IF(J62&gt;=44,0,VLOOKUP(J62,'Boden DüV-Bolap'!A:C,3,FALSE)))</f>
        <v/>
      </c>
      <c r="M62" s="251" t="str">
        <f>IF(OR(F62="",G62=""),"",IF(OR(F62="A",F62="HG"),0,VLOOKUP(G62,'Tab 4+5 DüV+Abfuhr_G'!A:Q,15,FALSE)))</f>
        <v/>
      </c>
      <c r="N62" s="252" t="str">
        <f t="shared" si="14"/>
        <v/>
      </c>
      <c r="O62" s="611" t="str">
        <f>IF(OR(F62="",G62=""),"",IF(J62="",SUM(H62,I62),IF(OR(K62="D",K62="E"),(H62+M62)*VLOOKUP(K62,'Boden DüV-Bolap'!B:E,4,FALSE),SUM(H62,I62,L62,M62))))</f>
        <v/>
      </c>
      <c r="P62" s="892" t="str">
        <f t="shared" si="15"/>
        <v/>
      </c>
      <c r="Q62" s="245"/>
      <c r="R62" s="615" t="str">
        <f t="shared" si="16"/>
        <v/>
      </c>
      <c r="S62" s="244" t="str">
        <f>IF(OR(B62="",G62=""),"",IF(VLOOKUP(B62,Schlagliste!B:J,5,FALSE)="","",VLOOKUP(B62,Schlagliste!B:J,5,FALSE)))</f>
        <v/>
      </c>
      <c r="T62" s="253" t="str">
        <f>IF(OR(F62="",G62=""),"",IF(F62="g",VLOOKUP(G62,'Tab 4+5 DüV+Abfuhr_G'!A:N,13,FALSE)*'N-DBE'!J62,IF(F62="A",VLOOKUP(G62,'Tab 2+3 DüV_A'!A:L,11,FALSE)*'N-DBE'!J62,VLOOKUP(G62,'H&amp;G LfL'!B:U,19,FALSE)*'N-DBE'!J62)))</f>
        <v/>
      </c>
      <c r="U62" s="249" t="str">
        <f>IF(OR(F62="",G62=""),"",IF(OR('N-DBE'!K62="",'N-DBE'!M62=0),0,IF('N-DBE'!K62=0,-T62,('N-DBE'!K62*T62/'N-DBE'!J62)-T62)))</f>
        <v/>
      </c>
      <c r="V62" s="341" t="str">
        <f>IF(OR(B62="",G62=""),"",IF(VLOOKUP(B62,Schlagliste!B:J,8,FALSE)="","",VLOOKUP(B62,Schlagliste!B:J,8,FALSE)))</f>
        <v/>
      </c>
      <c r="W62" s="244" t="str">
        <f>IF(OR(V62="",S62=""),"",IF(V62&gt;39,0,IF(S62="leicht",VLOOKUP(V62,'Boden DüV-Bolap'!A:Q,7,FALSE),IF(S62="mittel",VLOOKUP(V62,'Boden DüV-Bolap'!A:K,11,FALSE),IF(S62="schwer",VLOOKUP(V62,'Boden DüV-Bolap'!A:R,15,FALSE))))))</f>
        <v/>
      </c>
      <c r="X62" s="254" t="str">
        <f>IF(OR(F62="",G62="",S62="",V62=""),"",IF(V62&gt;=44,-(T62+U62),IF(AND(S62="leicht",V62&lt;14),VLOOKUP(V62,'Boden DüV-Bolap'!A:Q,8,FALSE),IF(AND(S62="leicht",V62&gt;13),VLOOKUP(V62,'Boden DüV-Bolap'!A:Q,9,FALSE)*(T62+U62)-(T62+U62),IF(AND(S62="mittel",V62&lt;20),VLOOKUP(V62,'Boden DüV-Bolap'!A:Q,12,FALSE),IF(AND(S62="mittel",V62&gt;19),VLOOKUP(V62,'Boden DüV-Bolap'!A:Q,13,FALSE)*(T62+U62)-(T62+U62),IF(AND(S62="schwer",V62&lt;28),VLOOKUP(V62,'Boden DüV-Bolap'!A:Q,16,FALSE),IF(AND(S62="schwer",V62&gt;27),VLOOKUP(V62,'Boden DüV-Bolap'!A:Q,17,FALSE)*(T62+U62)-(T62+U62)))))))))</f>
        <v/>
      </c>
      <c r="Y62" s="251" t="str">
        <f>IF(OR(F62="",G62=""),"",IF(OR(F62="A",F62="HG"),0,VLOOKUP(G62,'Tab 4+5 DüV+Abfuhr_G'!A:Q,16,FALSE)))</f>
        <v/>
      </c>
      <c r="Z62" s="255" t="str">
        <f t="shared" si="17"/>
        <v/>
      </c>
      <c r="AA62" s="896" t="str">
        <f t="shared" si="18"/>
        <v/>
      </c>
      <c r="AB62" s="253" t="str">
        <f>IF(OR(F62="",G62=""),"",IF(F62="g",VLOOKUP(G62,'Tab 4+5 DüV+Abfuhr_G'!A:N,14,FALSE)*'N-DBE'!J62,IF(F62="A",VLOOKUP(G62,'Tab 2+3 DüV_A'!A:L,12,FALSE)*'N-DBE'!J62,VLOOKUP(G62,'H&amp;G LfL'!B:U,20,FALSE)*'N-DBE'!J62)))</f>
        <v/>
      </c>
      <c r="AC62" s="249" t="str">
        <f>IF(OR(F62="",G62=""),"",IF(OR('N-DBE'!K62="",'N-DBE'!M62=0),0,IF('N-DBE'!K62=0,-AB62,('N-DBE'!K62*AB62/'N-DBE'!J62)-AB62)))</f>
        <v/>
      </c>
      <c r="AD62" s="341" t="str">
        <f>IF(OR(B62="",G62=""),"",IF(VLOOKUP(B62,Schlagliste!B:J,9,FALSE)="","",VLOOKUP(B62,Schlagliste!B:J,9,FALSE)))</f>
        <v/>
      </c>
      <c r="AE62" s="244" t="str">
        <f>IF(OR(AD62="",S62=""),"",IF(AD62&gt;39,0,IF(S62="leicht",VLOOKUP(AD62,'Boden DüV-Bolap'!A:AA,19,FALSE),IF(S62="mittel",VLOOKUP(AD62,'Boden DüV-Bolap'!A:AA,23,FALSE),IF(S62="schwer",VLOOKUP(AD62,'Boden DüV-Bolap'!A:AA,27,FALSE))))))</f>
        <v/>
      </c>
      <c r="AF62" s="254" t="str">
        <f>IF(OR(F62="",G62="",S62="",AD62=""),"",IF(AD62&gt;=44,-(AB62+AC62),IF(AND(S62="leicht",AD62&lt;11),VLOOKUP(AD62,'Boden DüV-Bolap'!A:AC,20,FALSE),IF(AND(S62="leicht",AD62&gt;10),VLOOKUP(AD62,'Boden DüV-Bolap'!A:AC,21,FALSE)*(AB62+AC62)-(AB62+AC62),IF(AND(S62="mittel",AD62&lt;18),VLOOKUP(AD62,'Boden DüV-Bolap'!A:AC,24,FALSE),IF(AND(S62="mittel",AD62&gt;17),VLOOKUP(AD62,'Boden DüV-Bolap'!A:AC,25,FALSE)*(AB62+AC62)-(AB62+AC62),IF(AND(S62="schwer",AD62&lt;23),VLOOKUP(AD62,'Boden DüV-Bolap'!A:AC,28,FALSE),IF(AND(S62="schwer",AD62&gt;22),VLOOKUP(AD62,'Boden DüV-Bolap'!A:AC,29,FALSE)*(AB62+AC62)-(AB62+AC62)))))))))</f>
        <v/>
      </c>
      <c r="AG62" s="256" t="str">
        <f>IF(OR(F62="",G62=""),"",IF(OR(F62="A",F62="HG"),0,VLOOKUP(G62,'Tab 4+5 DüV+Abfuhr_G'!A:Q,17,FALSE)))</f>
        <v/>
      </c>
      <c r="AH62" s="257" t="str">
        <f t="shared" si="19"/>
        <v/>
      </c>
      <c r="AI62" s="900" t="str">
        <f t="shared" si="20"/>
        <v/>
      </c>
      <c r="AJ62" s="265"/>
    </row>
    <row r="63" spans="1:36" s="145" customFormat="1">
      <c r="A63" s="289" t="str">
        <f>IF('N-DBE'!A63="","",'N-DBE'!A63)</f>
        <v/>
      </c>
      <c r="B63" s="485" t="str">
        <f>IF('N-DBE'!B63="","",'N-DBE'!B63)</f>
        <v/>
      </c>
      <c r="C63" s="232" t="str">
        <f>IF('N-DBE'!C63="","",'N-DBE'!C63)</f>
        <v/>
      </c>
      <c r="D63" s="232" t="str">
        <f>IF('N-DBE'!D63="","",'N-DBE'!D63)</f>
        <v/>
      </c>
      <c r="E63" s="238" t="str">
        <f>IF('N-DBE'!E63="","",'N-DBE'!E63)</f>
        <v/>
      </c>
      <c r="F63" s="233" t="str">
        <f>IF('N-DBE'!F63="","",'N-DBE'!F63)</f>
        <v/>
      </c>
      <c r="G63" s="225" t="str">
        <f>IF('N-DBE'!G63="","",'N-DBE'!G63)</f>
        <v/>
      </c>
      <c r="H63" s="248" t="str">
        <f>IF(OR(F63="",G63=""),"",IF(F63="g",VLOOKUP(G63,'Tab 4+5 DüV+Abfuhr_G'!A:N,12,FALSE)*'N-DBE'!J63,IF(F63="A",VLOOKUP(G63,'Tab 2+3 DüV_A'!A:L,10,FALSE)*'N-DBE'!J63,VLOOKUP(G63,'H&amp;G LfL'!B:U,18,FALSE)*'N-DBE'!J63)))</f>
        <v/>
      </c>
      <c r="I63" s="249" t="str">
        <f>IF(OR(F63="",G63=""),"",IF(OR('N-DBE'!K63="",'N-DBE'!M63=0),0,IF('N-DBE'!K63=0,-H63,('N-DBE'!K63*H63/'N-DBE'!J63)-H63)))</f>
        <v/>
      </c>
      <c r="J63" s="341" t="str">
        <f>IF(OR(B63="",G63=""),"",IF(VLOOKUP(B63,Schlagliste!B:J,7,FALSE)="","",VLOOKUP(B63,Schlagliste!B:J,7,FALSE)))</f>
        <v/>
      </c>
      <c r="K63" s="244" t="str">
        <f>IF(J63="","",IF(J63&gt;39,"E",VLOOKUP(J63,'Boden DüV-Bolap'!A:B,2,FALSE)))</f>
        <v/>
      </c>
      <c r="L63" s="250" t="str">
        <f>IF(J63="","",IF(J63&gt;=44,0,VLOOKUP(J63,'Boden DüV-Bolap'!A:C,3,FALSE)))</f>
        <v/>
      </c>
      <c r="M63" s="251" t="str">
        <f>IF(OR(F63="",G63=""),"",IF(OR(F63="A",F63="HG"),0,VLOOKUP(G63,'Tab 4+5 DüV+Abfuhr_G'!A:Q,15,FALSE)))</f>
        <v/>
      </c>
      <c r="N63" s="252" t="str">
        <f t="shared" si="14"/>
        <v/>
      </c>
      <c r="O63" s="611" t="str">
        <f>IF(OR(F63="",G63=""),"",IF(J63="",SUM(H63,I63),IF(OR(K63="D",K63="E"),(H63+M63)*VLOOKUP(K63,'Boden DüV-Bolap'!B:E,4,FALSE),SUM(H63,I63,L63,M63))))</f>
        <v/>
      </c>
      <c r="P63" s="892" t="str">
        <f t="shared" si="15"/>
        <v/>
      </c>
      <c r="Q63" s="245"/>
      <c r="R63" s="615" t="str">
        <f t="shared" si="16"/>
        <v/>
      </c>
      <c r="S63" s="244" t="str">
        <f>IF(OR(B63="",G63=""),"",IF(VLOOKUP(B63,Schlagliste!B:J,5,FALSE)="","",VLOOKUP(B63,Schlagliste!B:J,5,FALSE)))</f>
        <v/>
      </c>
      <c r="T63" s="253" t="str">
        <f>IF(OR(F63="",G63=""),"",IF(F63="g",VLOOKUP(G63,'Tab 4+5 DüV+Abfuhr_G'!A:N,13,FALSE)*'N-DBE'!J63,IF(F63="A",VLOOKUP(G63,'Tab 2+3 DüV_A'!A:L,11,FALSE)*'N-DBE'!J63,VLOOKUP(G63,'H&amp;G LfL'!B:U,19,FALSE)*'N-DBE'!J63)))</f>
        <v/>
      </c>
      <c r="U63" s="249" t="str">
        <f>IF(OR(F63="",G63=""),"",IF(OR('N-DBE'!K63="",'N-DBE'!M63=0),0,IF('N-DBE'!K63=0,-T63,('N-DBE'!K63*T63/'N-DBE'!J63)-T63)))</f>
        <v/>
      </c>
      <c r="V63" s="341" t="str">
        <f>IF(OR(B63="",G63=""),"",IF(VLOOKUP(B63,Schlagliste!B:J,8,FALSE)="","",VLOOKUP(B63,Schlagliste!B:J,8,FALSE)))</f>
        <v/>
      </c>
      <c r="W63" s="244" t="str">
        <f>IF(OR(V63="",S63=""),"",IF(V63&gt;39,0,IF(S63="leicht",VLOOKUP(V63,'Boden DüV-Bolap'!A:Q,7,FALSE),IF(S63="mittel",VLOOKUP(V63,'Boden DüV-Bolap'!A:K,11,FALSE),IF(S63="schwer",VLOOKUP(V63,'Boden DüV-Bolap'!A:R,15,FALSE))))))</f>
        <v/>
      </c>
      <c r="X63" s="254" t="str">
        <f>IF(OR(F63="",G63="",S63="",V63=""),"",IF(V63&gt;=44,-(T63+U63),IF(AND(S63="leicht",V63&lt;14),VLOOKUP(V63,'Boden DüV-Bolap'!A:Q,8,FALSE),IF(AND(S63="leicht",V63&gt;13),VLOOKUP(V63,'Boden DüV-Bolap'!A:Q,9,FALSE)*(T63+U63)-(T63+U63),IF(AND(S63="mittel",V63&lt;20),VLOOKUP(V63,'Boden DüV-Bolap'!A:Q,12,FALSE),IF(AND(S63="mittel",V63&gt;19),VLOOKUP(V63,'Boden DüV-Bolap'!A:Q,13,FALSE)*(T63+U63)-(T63+U63),IF(AND(S63="schwer",V63&lt;28),VLOOKUP(V63,'Boden DüV-Bolap'!A:Q,16,FALSE),IF(AND(S63="schwer",V63&gt;27),VLOOKUP(V63,'Boden DüV-Bolap'!A:Q,17,FALSE)*(T63+U63)-(T63+U63)))))))))</f>
        <v/>
      </c>
      <c r="Y63" s="251" t="str">
        <f>IF(OR(F63="",G63=""),"",IF(OR(F63="A",F63="HG"),0,VLOOKUP(G63,'Tab 4+5 DüV+Abfuhr_G'!A:Q,16,FALSE)))</f>
        <v/>
      </c>
      <c r="Z63" s="255" t="str">
        <f t="shared" si="17"/>
        <v/>
      </c>
      <c r="AA63" s="896" t="str">
        <f t="shared" si="18"/>
        <v/>
      </c>
      <c r="AB63" s="253" t="str">
        <f>IF(OR(F63="",G63=""),"",IF(F63="g",VLOOKUP(G63,'Tab 4+5 DüV+Abfuhr_G'!A:N,14,FALSE)*'N-DBE'!J63,IF(F63="A",VLOOKUP(G63,'Tab 2+3 DüV_A'!A:L,12,FALSE)*'N-DBE'!J63,VLOOKUP(G63,'H&amp;G LfL'!B:U,20,FALSE)*'N-DBE'!J63)))</f>
        <v/>
      </c>
      <c r="AC63" s="249" t="str">
        <f>IF(OR(F63="",G63=""),"",IF(OR('N-DBE'!K63="",'N-DBE'!M63=0),0,IF('N-DBE'!K63=0,-AB63,('N-DBE'!K63*AB63/'N-DBE'!J63)-AB63)))</f>
        <v/>
      </c>
      <c r="AD63" s="341" t="str">
        <f>IF(OR(B63="",G63=""),"",IF(VLOOKUP(B63,Schlagliste!B:J,9,FALSE)="","",VLOOKUP(B63,Schlagliste!B:J,9,FALSE)))</f>
        <v/>
      </c>
      <c r="AE63" s="244" t="str">
        <f>IF(OR(AD63="",S63=""),"",IF(AD63&gt;39,0,IF(S63="leicht",VLOOKUP(AD63,'Boden DüV-Bolap'!A:AA,19,FALSE),IF(S63="mittel",VLOOKUP(AD63,'Boden DüV-Bolap'!A:AA,23,FALSE),IF(S63="schwer",VLOOKUP(AD63,'Boden DüV-Bolap'!A:AA,27,FALSE))))))</f>
        <v/>
      </c>
      <c r="AF63" s="254" t="str">
        <f>IF(OR(F63="",G63="",S63="",AD63=""),"",IF(AD63&gt;=44,-(AB63+AC63),IF(AND(S63="leicht",AD63&lt;11),VLOOKUP(AD63,'Boden DüV-Bolap'!A:AC,20,FALSE),IF(AND(S63="leicht",AD63&gt;10),VLOOKUP(AD63,'Boden DüV-Bolap'!A:AC,21,FALSE)*(AB63+AC63)-(AB63+AC63),IF(AND(S63="mittel",AD63&lt;18),VLOOKUP(AD63,'Boden DüV-Bolap'!A:AC,24,FALSE),IF(AND(S63="mittel",AD63&gt;17),VLOOKUP(AD63,'Boden DüV-Bolap'!A:AC,25,FALSE)*(AB63+AC63)-(AB63+AC63),IF(AND(S63="schwer",AD63&lt;23),VLOOKUP(AD63,'Boden DüV-Bolap'!A:AC,28,FALSE),IF(AND(S63="schwer",AD63&gt;22),VLOOKUP(AD63,'Boden DüV-Bolap'!A:AC,29,FALSE)*(AB63+AC63)-(AB63+AC63)))))))))</f>
        <v/>
      </c>
      <c r="AG63" s="256" t="str">
        <f>IF(OR(F63="",G63=""),"",IF(OR(F63="A",F63="HG"),0,VLOOKUP(G63,'Tab 4+5 DüV+Abfuhr_G'!A:Q,17,FALSE)))</f>
        <v/>
      </c>
      <c r="AH63" s="257" t="str">
        <f t="shared" si="19"/>
        <v/>
      </c>
      <c r="AI63" s="900" t="str">
        <f t="shared" si="20"/>
        <v/>
      </c>
      <c r="AJ63" s="265"/>
    </row>
    <row r="64" spans="1:36" s="145" customFormat="1">
      <c r="A64" s="289" t="str">
        <f>IF('N-DBE'!A64="","",'N-DBE'!A64)</f>
        <v/>
      </c>
      <c r="B64" s="485" t="str">
        <f>IF('N-DBE'!B64="","",'N-DBE'!B64)</f>
        <v/>
      </c>
      <c r="C64" s="232" t="str">
        <f>IF('N-DBE'!C64="","",'N-DBE'!C64)</f>
        <v/>
      </c>
      <c r="D64" s="232" t="str">
        <f>IF('N-DBE'!D64="","",'N-DBE'!D64)</f>
        <v/>
      </c>
      <c r="E64" s="238" t="str">
        <f>IF('N-DBE'!E64="","",'N-DBE'!E64)</f>
        <v/>
      </c>
      <c r="F64" s="233" t="str">
        <f>IF('N-DBE'!F64="","",'N-DBE'!F64)</f>
        <v/>
      </c>
      <c r="G64" s="225" t="str">
        <f>IF('N-DBE'!G64="","",'N-DBE'!G64)</f>
        <v/>
      </c>
      <c r="H64" s="248" t="str">
        <f>IF(OR(F64="",G64=""),"",IF(F64="g",VLOOKUP(G64,'Tab 4+5 DüV+Abfuhr_G'!A:N,12,FALSE)*'N-DBE'!J64,IF(F64="A",VLOOKUP(G64,'Tab 2+3 DüV_A'!A:L,10,FALSE)*'N-DBE'!J64,VLOOKUP(G64,'H&amp;G LfL'!B:U,18,FALSE)*'N-DBE'!J64)))</f>
        <v/>
      </c>
      <c r="I64" s="249" t="str">
        <f>IF(OR(F64="",G64=""),"",IF(OR('N-DBE'!K64="",'N-DBE'!M64=0),0,IF('N-DBE'!K64=0,-H64,('N-DBE'!K64*H64/'N-DBE'!J64)-H64)))</f>
        <v/>
      </c>
      <c r="J64" s="341" t="str">
        <f>IF(OR(B64="",G64=""),"",IF(VLOOKUP(B64,Schlagliste!B:J,7,FALSE)="","",VLOOKUP(B64,Schlagliste!B:J,7,FALSE)))</f>
        <v/>
      </c>
      <c r="K64" s="244" t="str">
        <f>IF(J64="","",IF(J64&gt;39,"E",VLOOKUP(J64,'Boden DüV-Bolap'!A:B,2,FALSE)))</f>
        <v/>
      </c>
      <c r="L64" s="250" t="str">
        <f>IF(J64="","",IF(J64&gt;=44,0,VLOOKUP(J64,'Boden DüV-Bolap'!A:C,3,FALSE)))</f>
        <v/>
      </c>
      <c r="M64" s="251" t="str">
        <f>IF(OR(F64="",G64=""),"",IF(OR(F64="A",F64="HG"),0,VLOOKUP(G64,'Tab 4+5 DüV+Abfuhr_G'!A:Q,15,FALSE)))</f>
        <v/>
      </c>
      <c r="N64" s="252" t="str">
        <f t="shared" si="14"/>
        <v/>
      </c>
      <c r="O64" s="611" t="str">
        <f>IF(OR(F64="",G64=""),"",IF(J64="",SUM(H64,I64),IF(OR(K64="D",K64="E"),(H64+M64)*VLOOKUP(K64,'Boden DüV-Bolap'!B:E,4,FALSE),SUM(H64,I64,L64,M64))))</f>
        <v/>
      </c>
      <c r="P64" s="892" t="str">
        <f t="shared" si="15"/>
        <v/>
      </c>
      <c r="Q64" s="245"/>
      <c r="R64" s="615" t="str">
        <f t="shared" si="16"/>
        <v/>
      </c>
      <c r="S64" s="244" t="str">
        <f>IF(OR(B64="",G64=""),"",IF(VLOOKUP(B64,Schlagliste!B:J,5,FALSE)="","",VLOOKUP(B64,Schlagliste!B:J,5,FALSE)))</f>
        <v/>
      </c>
      <c r="T64" s="253" t="str">
        <f>IF(OR(F64="",G64=""),"",IF(F64="g",VLOOKUP(G64,'Tab 4+5 DüV+Abfuhr_G'!A:N,13,FALSE)*'N-DBE'!J64,IF(F64="A",VLOOKUP(G64,'Tab 2+3 DüV_A'!A:L,11,FALSE)*'N-DBE'!J64,VLOOKUP(G64,'H&amp;G LfL'!B:U,19,FALSE)*'N-DBE'!J64)))</f>
        <v/>
      </c>
      <c r="U64" s="249" t="str">
        <f>IF(OR(F64="",G64=""),"",IF(OR('N-DBE'!K64="",'N-DBE'!M64=0),0,IF('N-DBE'!K64=0,-T64,('N-DBE'!K64*T64/'N-DBE'!J64)-T64)))</f>
        <v/>
      </c>
      <c r="V64" s="341" t="str">
        <f>IF(OR(B64="",G64=""),"",IF(VLOOKUP(B64,Schlagliste!B:J,8,FALSE)="","",VLOOKUP(B64,Schlagliste!B:J,8,FALSE)))</f>
        <v/>
      </c>
      <c r="W64" s="244" t="str">
        <f>IF(OR(V64="",S64=""),"",IF(V64&gt;39,0,IF(S64="leicht",VLOOKUP(V64,'Boden DüV-Bolap'!A:Q,7,FALSE),IF(S64="mittel",VLOOKUP(V64,'Boden DüV-Bolap'!A:K,11,FALSE),IF(S64="schwer",VLOOKUP(V64,'Boden DüV-Bolap'!A:R,15,FALSE))))))</f>
        <v/>
      </c>
      <c r="X64" s="254" t="str">
        <f>IF(OR(F64="",G64="",S64="",V64=""),"",IF(V64&gt;=44,-(T64+U64),IF(AND(S64="leicht",V64&lt;14),VLOOKUP(V64,'Boden DüV-Bolap'!A:Q,8,FALSE),IF(AND(S64="leicht",V64&gt;13),VLOOKUP(V64,'Boden DüV-Bolap'!A:Q,9,FALSE)*(T64+U64)-(T64+U64),IF(AND(S64="mittel",V64&lt;20),VLOOKUP(V64,'Boden DüV-Bolap'!A:Q,12,FALSE),IF(AND(S64="mittel",V64&gt;19),VLOOKUP(V64,'Boden DüV-Bolap'!A:Q,13,FALSE)*(T64+U64)-(T64+U64),IF(AND(S64="schwer",V64&lt;28),VLOOKUP(V64,'Boden DüV-Bolap'!A:Q,16,FALSE),IF(AND(S64="schwer",V64&gt;27),VLOOKUP(V64,'Boden DüV-Bolap'!A:Q,17,FALSE)*(T64+U64)-(T64+U64)))))))))</f>
        <v/>
      </c>
      <c r="Y64" s="251" t="str">
        <f>IF(OR(F64="",G64=""),"",IF(OR(F64="A",F64="HG"),0,VLOOKUP(G64,'Tab 4+5 DüV+Abfuhr_G'!A:Q,16,FALSE)))</f>
        <v/>
      </c>
      <c r="Z64" s="255" t="str">
        <f t="shared" si="17"/>
        <v/>
      </c>
      <c r="AA64" s="896" t="str">
        <f t="shared" si="18"/>
        <v/>
      </c>
      <c r="AB64" s="253" t="str">
        <f>IF(OR(F64="",G64=""),"",IF(F64="g",VLOOKUP(G64,'Tab 4+5 DüV+Abfuhr_G'!A:N,14,FALSE)*'N-DBE'!J64,IF(F64="A",VLOOKUP(G64,'Tab 2+3 DüV_A'!A:L,12,FALSE)*'N-DBE'!J64,VLOOKUP(G64,'H&amp;G LfL'!B:U,20,FALSE)*'N-DBE'!J64)))</f>
        <v/>
      </c>
      <c r="AC64" s="249" t="str">
        <f>IF(OR(F64="",G64=""),"",IF(OR('N-DBE'!K64="",'N-DBE'!M64=0),0,IF('N-DBE'!K64=0,-AB64,('N-DBE'!K64*AB64/'N-DBE'!J64)-AB64)))</f>
        <v/>
      </c>
      <c r="AD64" s="341" t="str">
        <f>IF(OR(B64="",G64=""),"",IF(VLOOKUP(B64,Schlagliste!B:J,9,FALSE)="","",VLOOKUP(B64,Schlagliste!B:J,9,FALSE)))</f>
        <v/>
      </c>
      <c r="AE64" s="244" t="str">
        <f>IF(OR(AD64="",S64=""),"",IF(AD64&gt;39,0,IF(S64="leicht",VLOOKUP(AD64,'Boden DüV-Bolap'!A:AA,19,FALSE),IF(S64="mittel",VLOOKUP(AD64,'Boden DüV-Bolap'!A:AA,23,FALSE),IF(S64="schwer",VLOOKUP(AD64,'Boden DüV-Bolap'!A:AA,27,FALSE))))))</f>
        <v/>
      </c>
      <c r="AF64" s="254" t="str">
        <f>IF(OR(F64="",G64="",S64="",AD64=""),"",IF(AD64&gt;=44,-(AB64+AC64),IF(AND(S64="leicht",AD64&lt;11),VLOOKUP(AD64,'Boden DüV-Bolap'!A:AC,20,FALSE),IF(AND(S64="leicht",AD64&gt;10),VLOOKUP(AD64,'Boden DüV-Bolap'!A:AC,21,FALSE)*(AB64+AC64)-(AB64+AC64),IF(AND(S64="mittel",AD64&lt;18),VLOOKUP(AD64,'Boden DüV-Bolap'!A:AC,24,FALSE),IF(AND(S64="mittel",AD64&gt;17),VLOOKUP(AD64,'Boden DüV-Bolap'!A:AC,25,FALSE)*(AB64+AC64)-(AB64+AC64),IF(AND(S64="schwer",AD64&lt;23),VLOOKUP(AD64,'Boden DüV-Bolap'!A:AC,28,FALSE),IF(AND(S64="schwer",AD64&gt;22),VLOOKUP(AD64,'Boden DüV-Bolap'!A:AC,29,FALSE)*(AB64+AC64)-(AB64+AC64)))))))))</f>
        <v/>
      </c>
      <c r="AG64" s="256" t="str">
        <f>IF(OR(F64="",G64=""),"",IF(OR(F64="A",F64="HG"),0,VLOOKUP(G64,'Tab 4+5 DüV+Abfuhr_G'!A:Q,17,FALSE)))</f>
        <v/>
      </c>
      <c r="AH64" s="257" t="str">
        <f t="shared" si="19"/>
        <v/>
      </c>
      <c r="AI64" s="900" t="str">
        <f t="shared" si="20"/>
        <v/>
      </c>
      <c r="AJ64" s="265"/>
    </row>
    <row r="65" spans="1:36" s="145" customFormat="1">
      <c r="A65" s="289" t="str">
        <f>IF('N-DBE'!A65="","",'N-DBE'!A65)</f>
        <v/>
      </c>
      <c r="B65" s="485" t="str">
        <f>IF('N-DBE'!B65="","",'N-DBE'!B65)</f>
        <v/>
      </c>
      <c r="C65" s="232" t="str">
        <f>IF('N-DBE'!C65="","",'N-DBE'!C65)</f>
        <v/>
      </c>
      <c r="D65" s="232" t="str">
        <f>IF('N-DBE'!D65="","",'N-DBE'!D65)</f>
        <v/>
      </c>
      <c r="E65" s="238" t="str">
        <f>IF('N-DBE'!E65="","",'N-DBE'!E65)</f>
        <v/>
      </c>
      <c r="F65" s="233" t="str">
        <f>IF('N-DBE'!F65="","",'N-DBE'!F65)</f>
        <v/>
      </c>
      <c r="G65" s="225" t="str">
        <f>IF('N-DBE'!G65="","",'N-DBE'!G65)</f>
        <v/>
      </c>
      <c r="H65" s="248" t="str">
        <f>IF(OR(F65="",G65=""),"",IF(F65="g",VLOOKUP(G65,'Tab 4+5 DüV+Abfuhr_G'!A:N,12,FALSE)*'N-DBE'!J65,IF(F65="A",VLOOKUP(G65,'Tab 2+3 DüV_A'!A:L,10,FALSE)*'N-DBE'!J65,VLOOKUP(G65,'H&amp;G LfL'!B:U,18,FALSE)*'N-DBE'!J65)))</f>
        <v/>
      </c>
      <c r="I65" s="249" t="str">
        <f>IF(OR(F65="",G65=""),"",IF(OR('N-DBE'!K65="",'N-DBE'!M65=0),0,IF('N-DBE'!K65=0,-H65,('N-DBE'!K65*H65/'N-DBE'!J65)-H65)))</f>
        <v/>
      </c>
      <c r="J65" s="341" t="str">
        <f>IF(OR(B65="",G65=""),"",IF(VLOOKUP(B65,Schlagliste!B:J,7,FALSE)="","",VLOOKUP(B65,Schlagliste!B:J,7,FALSE)))</f>
        <v/>
      </c>
      <c r="K65" s="244" t="str">
        <f>IF(J65="","",IF(J65&gt;39,"E",VLOOKUP(J65,'Boden DüV-Bolap'!A:B,2,FALSE)))</f>
        <v/>
      </c>
      <c r="L65" s="250" t="str">
        <f>IF(J65="","",IF(J65&gt;=44,0,VLOOKUP(J65,'Boden DüV-Bolap'!A:C,3,FALSE)))</f>
        <v/>
      </c>
      <c r="M65" s="251" t="str">
        <f>IF(OR(F65="",G65=""),"",IF(OR(F65="A",F65="HG"),0,VLOOKUP(G65,'Tab 4+5 DüV+Abfuhr_G'!A:Q,15,FALSE)))</f>
        <v/>
      </c>
      <c r="N65" s="252" t="str">
        <f t="shared" si="14"/>
        <v/>
      </c>
      <c r="O65" s="611" t="str">
        <f>IF(OR(F65="",G65=""),"",IF(J65="",SUM(H65,I65),IF(OR(K65="D",K65="E"),(H65+M65)*VLOOKUP(K65,'Boden DüV-Bolap'!B:E,4,FALSE),SUM(H65,I65,L65,M65))))</f>
        <v/>
      </c>
      <c r="P65" s="892" t="str">
        <f t="shared" si="15"/>
        <v/>
      </c>
      <c r="Q65" s="245"/>
      <c r="R65" s="615" t="str">
        <f t="shared" si="16"/>
        <v/>
      </c>
      <c r="S65" s="244" t="str">
        <f>IF(OR(B65="",G65=""),"",IF(VLOOKUP(B65,Schlagliste!B:J,5,FALSE)="","",VLOOKUP(B65,Schlagliste!B:J,5,FALSE)))</f>
        <v/>
      </c>
      <c r="T65" s="253" t="str">
        <f>IF(OR(F65="",G65=""),"",IF(F65="g",VLOOKUP(G65,'Tab 4+5 DüV+Abfuhr_G'!A:N,13,FALSE)*'N-DBE'!J65,IF(F65="A",VLOOKUP(G65,'Tab 2+3 DüV_A'!A:L,11,FALSE)*'N-DBE'!J65,VLOOKUP(G65,'H&amp;G LfL'!B:U,19,FALSE)*'N-DBE'!J65)))</f>
        <v/>
      </c>
      <c r="U65" s="249" t="str">
        <f>IF(OR(F65="",G65=""),"",IF(OR('N-DBE'!K65="",'N-DBE'!M65=0),0,IF('N-DBE'!K65=0,-T65,('N-DBE'!K65*T65/'N-DBE'!J65)-T65)))</f>
        <v/>
      </c>
      <c r="V65" s="341" t="str">
        <f>IF(OR(B65="",G65=""),"",IF(VLOOKUP(B65,Schlagliste!B:J,8,FALSE)="","",VLOOKUP(B65,Schlagliste!B:J,8,FALSE)))</f>
        <v/>
      </c>
      <c r="W65" s="244" t="str">
        <f>IF(OR(V65="",S65=""),"",IF(V65&gt;39,0,IF(S65="leicht",VLOOKUP(V65,'Boden DüV-Bolap'!A:Q,7,FALSE),IF(S65="mittel",VLOOKUP(V65,'Boden DüV-Bolap'!A:K,11,FALSE),IF(S65="schwer",VLOOKUP(V65,'Boden DüV-Bolap'!A:R,15,FALSE))))))</f>
        <v/>
      </c>
      <c r="X65" s="254" t="str">
        <f>IF(OR(F65="",G65="",S65="",V65=""),"",IF(V65&gt;=44,-(T65+U65),IF(AND(S65="leicht",V65&lt;14),VLOOKUP(V65,'Boden DüV-Bolap'!A:Q,8,FALSE),IF(AND(S65="leicht",V65&gt;13),VLOOKUP(V65,'Boden DüV-Bolap'!A:Q,9,FALSE)*(T65+U65)-(T65+U65),IF(AND(S65="mittel",V65&lt;20),VLOOKUP(V65,'Boden DüV-Bolap'!A:Q,12,FALSE),IF(AND(S65="mittel",V65&gt;19),VLOOKUP(V65,'Boden DüV-Bolap'!A:Q,13,FALSE)*(T65+U65)-(T65+U65),IF(AND(S65="schwer",V65&lt;28),VLOOKUP(V65,'Boden DüV-Bolap'!A:Q,16,FALSE),IF(AND(S65="schwer",V65&gt;27),VLOOKUP(V65,'Boden DüV-Bolap'!A:Q,17,FALSE)*(T65+U65)-(T65+U65)))))))))</f>
        <v/>
      </c>
      <c r="Y65" s="251" t="str">
        <f>IF(OR(F65="",G65=""),"",IF(OR(F65="A",F65="HG"),0,VLOOKUP(G65,'Tab 4+5 DüV+Abfuhr_G'!A:Q,16,FALSE)))</f>
        <v/>
      </c>
      <c r="Z65" s="255" t="str">
        <f t="shared" si="17"/>
        <v/>
      </c>
      <c r="AA65" s="896" t="str">
        <f t="shared" si="18"/>
        <v/>
      </c>
      <c r="AB65" s="253" t="str">
        <f>IF(OR(F65="",G65=""),"",IF(F65="g",VLOOKUP(G65,'Tab 4+5 DüV+Abfuhr_G'!A:N,14,FALSE)*'N-DBE'!J65,IF(F65="A",VLOOKUP(G65,'Tab 2+3 DüV_A'!A:L,12,FALSE)*'N-DBE'!J65,VLOOKUP(G65,'H&amp;G LfL'!B:U,20,FALSE)*'N-DBE'!J65)))</f>
        <v/>
      </c>
      <c r="AC65" s="249" t="str">
        <f>IF(OR(F65="",G65=""),"",IF(OR('N-DBE'!K65="",'N-DBE'!M65=0),0,IF('N-DBE'!K65=0,-AB65,('N-DBE'!K65*AB65/'N-DBE'!J65)-AB65)))</f>
        <v/>
      </c>
      <c r="AD65" s="341" t="str">
        <f>IF(OR(B65="",G65=""),"",IF(VLOOKUP(B65,Schlagliste!B:J,9,FALSE)="","",VLOOKUP(B65,Schlagliste!B:J,9,FALSE)))</f>
        <v/>
      </c>
      <c r="AE65" s="244" t="str">
        <f>IF(OR(AD65="",S65=""),"",IF(AD65&gt;39,0,IF(S65="leicht",VLOOKUP(AD65,'Boden DüV-Bolap'!A:AA,19,FALSE),IF(S65="mittel",VLOOKUP(AD65,'Boden DüV-Bolap'!A:AA,23,FALSE),IF(S65="schwer",VLOOKUP(AD65,'Boden DüV-Bolap'!A:AA,27,FALSE))))))</f>
        <v/>
      </c>
      <c r="AF65" s="254" t="str">
        <f>IF(OR(F65="",G65="",S65="",AD65=""),"",IF(AD65&gt;=44,-(AB65+AC65),IF(AND(S65="leicht",AD65&lt;11),VLOOKUP(AD65,'Boden DüV-Bolap'!A:AC,20,FALSE),IF(AND(S65="leicht",AD65&gt;10),VLOOKUP(AD65,'Boden DüV-Bolap'!A:AC,21,FALSE)*(AB65+AC65)-(AB65+AC65),IF(AND(S65="mittel",AD65&lt;18),VLOOKUP(AD65,'Boden DüV-Bolap'!A:AC,24,FALSE),IF(AND(S65="mittel",AD65&gt;17),VLOOKUP(AD65,'Boden DüV-Bolap'!A:AC,25,FALSE)*(AB65+AC65)-(AB65+AC65),IF(AND(S65="schwer",AD65&lt;23),VLOOKUP(AD65,'Boden DüV-Bolap'!A:AC,28,FALSE),IF(AND(S65="schwer",AD65&gt;22),VLOOKUP(AD65,'Boden DüV-Bolap'!A:AC,29,FALSE)*(AB65+AC65)-(AB65+AC65)))))))))</f>
        <v/>
      </c>
      <c r="AG65" s="256" t="str">
        <f>IF(OR(F65="",G65=""),"",IF(OR(F65="A",F65="HG"),0,VLOOKUP(G65,'Tab 4+5 DüV+Abfuhr_G'!A:Q,17,FALSE)))</f>
        <v/>
      </c>
      <c r="AH65" s="257" t="str">
        <f t="shared" si="19"/>
        <v/>
      </c>
      <c r="AI65" s="900" t="str">
        <f t="shared" si="20"/>
        <v/>
      </c>
      <c r="AJ65" s="265"/>
    </row>
    <row r="66" spans="1:36" s="145" customFormat="1">
      <c r="A66" s="289" t="str">
        <f>IF('N-DBE'!A66="","",'N-DBE'!A66)</f>
        <v/>
      </c>
      <c r="B66" s="485" t="str">
        <f>IF('N-DBE'!B66="","",'N-DBE'!B66)</f>
        <v/>
      </c>
      <c r="C66" s="232" t="str">
        <f>IF('N-DBE'!C66="","",'N-DBE'!C66)</f>
        <v/>
      </c>
      <c r="D66" s="232" t="str">
        <f>IF('N-DBE'!D66="","",'N-DBE'!D66)</f>
        <v/>
      </c>
      <c r="E66" s="238" t="str">
        <f>IF('N-DBE'!E66="","",'N-DBE'!E66)</f>
        <v/>
      </c>
      <c r="F66" s="233" t="str">
        <f>IF('N-DBE'!F66="","",'N-DBE'!F66)</f>
        <v/>
      </c>
      <c r="G66" s="225" t="str">
        <f>IF('N-DBE'!G66="","",'N-DBE'!G66)</f>
        <v/>
      </c>
      <c r="H66" s="248" t="str">
        <f>IF(OR(F66="",G66=""),"",IF(F66="g",VLOOKUP(G66,'Tab 4+5 DüV+Abfuhr_G'!A:N,12,FALSE)*'N-DBE'!J66,IF(F66="A",VLOOKUP(G66,'Tab 2+3 DüV_A'!A:L,10,FALSE)*'N-DBE'!J66,VLOOKUP(G66,'H&amp;G LfL'!B:U,18,FALSE)*'N-DBE'!J66)))</f>
        <v/>
      </c>
      <c r="I66" s="249" t="str">
        <f>IF(OR(F66="",G66=""),"",IF(OR('N-DBE'!K66="",'N-DBE'!M66=0),0,IF('N-DBE'!K66=0,-H66,('N-DBE'!K66*H66/'N-DBE'!J66)-H66)))</f>
        <v/>
      </c>
      <c r="J66" s="341" t="str">
        <f>IF(OR(B66="",G66=""),"",IF(VLOOKUP(B66,Schlagliste!B:J,7,FALSE)="","",VLOOKUP(B66,Schlagliste!B:J,7,FALSE)))</f>
        <v/>
      </c>
      <c r="K66" s="244" t="str">
        <f>IF(J66="","",IF(J66&gt;39,"E",VLOOKUP(J66,'Boden DüV-Bolap'!A:B,2,FALSE)))</f>
        <v/>
      </c>
      <c r="L66" s="250" t="str">
        <f>IF(J66="","",IF(J66&gt;=44,0,VLOOKUP(J66,'Boden DüV-Bolap'!A:C,3,FALSE)))</f>
        <v/>
      </c>
      <c r="M66" s="251" t="str">
        <f>IF(OR(F66="",G66=""),"",IF(OR(F66="A",F66="HG"),0,VLOOKUP(G66,'Tab 4+5 DüV+Abfuhr_G'!A:Q,15,FALSE)))</f>
        <v/>
      </c>
      <c r="N66" s="252" t="str">
        <f t="shared" si="14"/>
        <v/>
      </c>
      <c r="O66" s="611" t="str">
        <f>IF(OR(F66="",G66=""),"",IF(J66="",SUM(H66,I66),IF(OR(K66="D",K66="E"),(H66+M66)*VLOOKUP(K66,'Boden DüV-Bolap'!B:E,4,FALSE),SUM(H66,I66,L66,M66))))</f>
        <v/>
      </c>
      <c r="P66" s="892" t="str">
        <f t="shared" si="15"/>
        <v/>
      </c>
      <c r="Q66" s="245"/>
      <c r="R66" s="615" t="str">
        <f t="shared" si="16"/>
        <v/>
      </c>
      <c r="S66" s="244" t="str">
        <f>IF(OR(B66="",G66=""),"",IF(VLOOKUP(B66,Schlagliste!B:J,5,FALSE)="","",VLOOKUP(B66,Schlagliste!B:J,5,FALSE)))</f>
        <v/>
      </c>
      <c r="T66" s="253" t="str">
        <f>IF(OR(F66="",G66=""),"",IF(F66="g",VLOOKUP(G66,'Tab 4+5 DüV+Abfuhr_G'!A:N,13,FALSE)*'N-DBE'!J66,IF(F66="A",VLOOKUP(G66,'Tab 2+3 DüV_A'!A:L,11,FALSE)*'N-DBE'!J66,VLOOKUP(G66,'H&amp;G LfL'!B:U,19,FALSE)*'N-DBE'!J66)))</f>
        <v/>
      </c>
      <c r="U66" s="249" t="str">
        <f>IF(OR(F66="",G66=""),"",IF(OR('N-DBE'!K66="",'N-DBE'!M66=0),0,IF('N-DBE'!K66=0,-T66,('N-DBE'!K66*T66/'N-DBE'!J66)-T66)))</f>
        <v/>
      </c>
      <c r="V66" s="341" t="str">
        <f>IF(OR(B66="",G66=""),"",IF(VLOOKUP(B66,Schlagliste!B:J,8,FALSE)="","",VLOOKUP(B66,Schlagliste!B:J,8,FALSE)))</f>
        <v/>
      </c>
      <c r="W66" s="244" t="str">
        <f>IF(OR(V66="",S66=""),"",IF(V66&gt;39,0,IF(S66="leicht",VLOOKUP(V66,'Boden DüV-Bolap'!A:Q,7,FALSE),IF(S66="mittel",VLOOKUP(V66,'Boden DüV-Bolap'!A:K,11,FALSE),IF(S66="schwer",VLOOKUP(V66,'Boden DüV-Bolap'!A:R,15,FALSE))))))</f>
        <v/>
      </c>
      <c r="X66" s="254" t="str">
        <f>IF(OR(F66="",G66="",S66="",V66=""),"",IF(V66&gt;=44,-(T66+U66),IF(AND(S66="leicht",V66&lt;14),VLOOKUP(V66,'Boden DüV-Bolap'!A:Q,8,FALSE),IF(AND(S66="leicht",V66&gt;13),VLOOKUP(V66,'Boden DüV-Bolap'!A:Q,9,FALSE)*(T66+U66)-(T66+U66),IF(AND(S66="mittel",V66&lt;20),VLOOKUP(V66,'Boden DüV-Bolap'!A:Q,12,FALSE),IF(AND(S66="mittel",V66&gt;19),VLOOKUP(V66,'Boden DüV-Bolap'!A:Q,13,FALSE)*(T66+U66)-(T66+U66),IF(AND(S66="schwer",V66&lt;28),VLOOKUP(V66,'Boden DüV-Bolap'!A:Q,16,FALSE),IF(AND(S66="schwer",V66&gt;27),VLOOKUP(V66,'Boden DüV-Bolap'!A:Q,17,FALSE)*(T66+U66)-(T66+U66)))))))))</f>
        <v/>
      </c>
      <c r="Y66" s="251" t="str">
        <f>IF(OR(F66="",G66=""),"",IF(OR(F66="A",F66="HG"),0,VLOOKUP(G66,'Tab 4+5 DüV+Abfuhr_G'!A:Q,16,FALSE)))</f>
        <v/>
      </c>
      <c r="Z66" s="255" t="str">
        <f t="shared" si="17"/>
        <v/>
      </c>
      <c r="AA66" s="896" t="str">
        <f t="shared" si="18"/>
        <v/>
      </c>
      <c r="AB66" s="253" t="str">
        <f>IF(OR(F66="",G66=""),"",IF(F66="g",VLOOKUP(G66,'Tab 4+5 DüV+Abfuhr_G'!A:N,14,FALSE)*'N-DBE'!J66,IF(F66="A",VLOOKUP(G66,'Tab 2+3 DüV_A'!A:L,12,FALSE)*'N-DBE'!J66,VLOOKUP(G66,'H&amp;G LfL'!B:U,20,FALSE)*'N-DBE'!J66)))</f>
        <v/>
      </c>
      <c r="AC66" s="249" t="str">
        <f>IF(OR(F66="",G66=""),"",IF(OR('N-DBE'!K66="",'N-DBE'!M66=0),0,IF('N-DBE'!K66=0,-AB66,('N-DBE'!K66*AB66/'N-DBE'!J66)-AB66)))</f>
        <v/>
      </c>
      <c r="AD66" s="341" t="str">
        <f>IF(OR(B66="",G66=""),"",IF(VLOOKUP(B66,Schlagliste!B:J,9,FALSE)="","",VLOOKUP(B66,Schlagliste!B:J,9,FALSE)))</f>
        <v/>
      </c>
      <c r="AE66" s="244" t="str">
        <f>IF(OR(AD66="",S66=""),"",IF(AD66&gt;39,0,IF(S66="leicht",VLOOKUP(AD66,'Boden DüV-Bolap'!A:AA,19,FALSE),IF(S66="mittel",VLOOKUP(AD66,'Boden DüV-Bolap'!A:AA,23,FALSE),IF(S66="schwer",VLOOKUP(AD66,'Boden DüV-Bolap'!A:AA,27,FALSE))))))</f>
        <v/>
      </c>
      <c r="AF66" s="254" t="str">
        <f>IF(OR(F66="",G66="",S66="",AD66=""),"",IF(AD66&gt;=44,-(AB66+AC66),IF(AND(S66="leicht",AD66&lt;11),VLOOKUP(AD66,'Boden DüV-Bolap'!A:AC,20,FALSE),IF(AND(S66="leicht",AD66&gt;10),VLOOKUP(AD66,'Boden DüV-Bolap'!A:AC,21,FALSE)*(AB66+AC66)-(AB66+AC66),IF(AND(S66="mittel",AD66&lt;18),VLOOKUP(AD66,'Boden DüV-Bolap'!A:AC,24,FALSE),IF(AND(S66="mittel",AD66&gt;17),VLOOKUP(AD66,'Boden DüV-Bolap'!A:AC,25,FALSE)*(AB66+AC66)-(AB66+AC66),IF(AND(S66="schwer",AD66&lt;23),VLOOKUP(AD66,'Boden DüV-Bolap'!A:AC,28,FALSE),IF(AND(S66="schwer",AD66&gt;22),VLOOKUP(AD66,'Boden DüV-Bolap'!A:AC,29,FALSE)*(AB66+AC66)-(AB66+AC66)))))))))</f>
        <v/>
      </c>
      <c r="AG66" s="256" t="str">
        <f>IF(OR(F66="",G66=""),"",IF(OR(F66="A",F66="HG"),0,VLOOKUP(G66,'Tab 4+5 DüV+Abfuhr_G'!A:Q,17,FALSE)))</f>
        <v/>
      </c>
      <c r="AH66" s="257" t="str">
        <f t="shared" si="19"/>
        <v/>
      </c>
      <c r="AI66" s="900" t="str">
        <f t="shared" si="20"/>
        <v/>
      </c>
      <c r="AJ66" s="265"/>
    </row>
    <row r="67" spans="1:36" s="145" customFormat="1">
      <c r="A67" s="289" t="str">
        <f>IF('N-DBE'!A67="","",'N-DBE'!A67)</f>
        <v/>
      </c>
      <c r="B67" s="485" t="str">
        <f>IF('N-DBE'!B67="","",'N-DBE'!B67)</f>
        <v/>
      </c>
      <c r="C67" s="232" t="str">
        <f>IF('N-DBE'!C67="","",'N-DBE'!C67)</f>
        <v/>
      </c>
      <c r="D67" s="232" t="str">
        <f>IF('N-DBE'!D67="","",'N-DBE'!D67)</f>
        <v/>
      </c>
      <c r="E67" s="238" t="str">
        <f>IF('N-DBE'!E67="","",'N-DBE'!E67)</f>
        <v/>
      </c>
      <c r="F67" s="233" t="str">
        <f>IF('N-DBE'!F67="","",'N-DBE'!F67)</f>
        <v/>
      </c>
      <c r="G67" s="225" t="str">
        <f>IF('N-DBE'!G67="","",'N-DBE'!G67)</f>
        <v/>
      </c>
      <c r="H67" s="248" t="str">
        <f>IF(OR(F67="",G67=""),"",IF(F67="g",VLOOKUP(G67,'Tab 4+5 DüV+Abfuhr_G'!A:N,12,FALSE)*'N-DBE'!J67,IF(F67="A",VLOOKUP(G67,'Tab 2+3 DüV_A'!A:L,10,FALSE)*'N-DBE'!J67,VLOOKUP(G67,'H&amp;G LfL'!B:U,18,FALSE)*'N-DBE'!J67)))</f>
        <v/>
      </c>
      <c r="I67" s="249" t="str">
        <f>IF(OR(F67="",G67=""),"",IF(OR('N-DBE'!K67="",'N-DBE'!M67=0),0,IF('N-DBE'!K67=0,-H67,('N-DBE'!K67*H67/'N-DBE'!J67)-H67)))</f>
        <v/>
      </c>
      <c r="J67" s="341" t="str">
        <f>IF(OR(B67="",G67=""),"",IF(VLOOKUP(B67,Schlagliste!B:J,7,FALSE)="","",VLOOKUP(B67,Schlagliste!B:J,7,FALSE)))</f>
        <v/>
      </c>
      <c r="K67" s="244" t="str">
        <f>IF(J67="","",IF(J67&gt;39,"E",VLOOKUP(J67,'Boden DüV-Bolap'!A:B,2,FALSE)))</f>
        <v/>
      </c>
      <c r="L67" s="250" t="str">
        <f>IF(J67="","",IF(J67&gt;=44,0,VLOOKUP(J67,'Boden DüV-Bolap'!A:C,3,FALSE)))</f>
        <v/>
      </c>
      <c r="M67" s="251" t="str">
        <f>IF(OR(F67="",G67=""),"",IF(OR(F67="A",F67="HG"),0,VLOOKUP(G67,'Tab 4+5 DüV+Abfuhr_G'!A:Q,15,FALSE)))</f>
        <v/>
      </c>
      <c r="N67" s="252" t="str">
        <f t="shared" si="14"/>
        <v/>
      </c>
      <c r="O67" s="611" t="str">
        <f>IF(OR(F67="",G67=""),"",IF(J67="",SUM(H67,I67),IF(OR(K67="D",K67="E"),(H67+M67)*VLOOKUP(K67,'Boden DüV-Bolap'!B:E,4,FALSE),SUM(H67,I67,L67,M67))))</f>
        <v/>
      </c>
      <c r="P67" s="892" t="str">
        <f t="shared" si="15"/>
        <v/>
      </c>
      <c r="Q67" s="245"/>
      <c r="R67" s="615" t="str">
        <f t="shared" si="16"/>
        <v/>
      </c>
      <c r="S67" s="244" t="str">
        <f>IF(OR(B67="",G67=""),"",IF(VLOOKUP(B67,Schlagliste!B:J,5,FALSE)="","",VLOOKUP(B67,Schlagliste!B:J,5,FALSE)))</f>
        <v/>
      </c>
      <c r="T67" s="253" t="str">
        <f>IF(OR(F67="",G67=""),"",IF(F67="g",VLOOKUP(G67,'Tab 4+5 DüV+Abfuhr_G'!A:N,13,FALSE)*'N-DBE'!J67,IF(F67="A",VLOOKUP(G67,'Tab 2+3 DüV_A'!A:L,11,FALSE)*'N-DBE'!J67,VLOOKUP(G67,'H&amp;G LfL'!B:U,19,FALSE)*'N-DBE'!J67)))</f>
        <v/>
      </c>
      <c r="U67" s="249" t="str">
        <f>IF(OR(F67="",G67=""),"",IF(OR('N-DBE'!K67="",'N-DBE'!M67=0),0,IF('N-DBE'!K67=0,-T67,('N-DBE'!K67*T67/'N-DBE'!J67)-T67)))</f>
        <v/>
      </c>
      <c r="V67" s="341" t="str">
        <f>IF(OR(B67="",G67=""),"",IF(VLOOKUP(B67,Schlagliste!B:J,8,FALSE)="","",VLOOKUP(B67,Schlagliste!B:J,8,FALSE)))</f>
        <v/>
      </c>
      <c r="W67" s="244" t="str">
        <f>IF(OR(V67="",S67=""),"",IF(V67&gt;39,0,IF(S67="leicht",VLOOKUP(V67,'Boden DüV-Bolap'!A:Q,7,FALSE),IF(S67="mittel",VLOOKUP(V67,'Boden DüV-Bolap'!A:K,11,FALSE),IF(S67="schwer",VLOOKUP(V67,'Boden DüV-Bolap'!A:R,15,FALSE))))))</f>
        <v/>
      </c>
      <c r="X67" s="254" t="str">
        <f>IF(OR(F67="",G67="",S67="",V67=""),"",IF(V67&gt;=44,-(T67+U67),IF(AND(S67="leicht",V67&lt;14),VLOOKUP(V67,'Boden DüV-Bolap'!A:Q,8,FALSE),IF(AND(S67="leicht",V67&gt;13),VLOOKUP(V67,'Boden DüV-Bolap'!A:Q,9,FALSE)*(T67+U67)-(T67+U67),IF(AND(S67="mittel",V67&lt;20),VLOOKUP(V67,'Boden DüV-Bolap'!A:Q,12,FALSE),IF(AND(S67="mittel",V67&gt;19),VLOOKUP(V67,'Boden DüV-Bolap'!A:Q,13,FALSE)*(T67+U67)-(T67+U67),IF(AND(S67="schwer",V67&lt;28),VLOOKUP(V67,'Boden DüV-Bolap'!A:Q,16,FALSE),IF(AND(S67="schwer",V67&gt;27),VLOOKUP(V67,'Boden DüV-Bolap'!A:Q,17,FALSE)*(T67+U67)-(T67+U67)))))))))</f>
        <v/>
      </c>
      <c r="Y67" s="251" t="str">
        <f>IF(OR(F67="",G67=""),"",IF(OR(F67="A",F67="HG"),0,VLOOKUP(G67,'Tab 4+5 DüV+Abfuhr_G'!A:Q,16,FALSE)))</f>
        <v/>
      </c>
      <c r="Z67" s="255" t="str">
        <f t="shared" si="17"/>
        <v/>
      </c>
      <c r="AA67" s="896" t="str">
        <f t="shared" si="18"/>
        <v/>
      </c>
      <c r="AB67" s="253" t="str">
        <f>IF(OR(F67="",G67=""),"",IF(F67="g",VLOOKUP(G67,'Tab 4+5 DüV+Abfuhr_G'!A:N,14,FALSE)*'N-DBE'!J67,IF(F67="A",VLOOKUP(G67,'Tab 2+3 DüV_A'!A:L,12,FALSE)*'N-DBE'!J67,VLOOKUP(G67,'H&amp;G LfL'!B:U,20,FALSE)*'N-DBE'!J67)))</f>
        <v/>
      </c>
      <c r="AC67" s="249" t="str">
        <f>IF(OR(F67="",G67=""),"",IF(OR('N-DBE'!K67="",'N-DBE'!M67=0),0,IF('N-DBE'!K67=0,-AB67,('N-DBE'!K67*AB67/'N-DBE'!J67)-AB67)))</f>
        <v/>
      </c>
      <c r="AD67" s="341" t="str">
        <f>IF(OR(B67="",G67=""),"",IF(VLOOKUP(B67,Schlagliste!B:J,9,FALSE)="","",VLOOKUP(B67,Schlagliste!B:J,9,FALSE)))</f>
        <v/>
      </c>
      <c r="AE67" s="244" t="str">
        <f>IF(OR(AD67="",S67=""),"",IF(AD67&gt;39,0,IF(S67="leicht",VLOOKUP(AD67,'Boden DüV-Bolap'!A:AA,19,FALSE),IF(S67="mittel",VLOOKUP(AD67,'Boden DüV-Bolap'!A:AA,23,FALSE),IF(S67="schwer",VLOOKUP(AD67,'Boden DüV-Bolap'!A:AA,27,FALSE))))))</f>
        <v/>
      </c>
      <c r="AF67" s="254" t="str">
        <f>IF(OR(F67="",G67="",S67="",AD67=""),"",IF(AD67&gt;=44,-(AB67+AC67),IF(AND(S67="leicht",AD67&lt;11),VLOOKUP(AD67,'Boden DüV-Bolap'!A:AC,20,FALSE),IF(AND(S67="leicht",AD67&gt;10),VLOOKUP(AD67,'Boden DüV-Bolap'!A:AC,21,FALSE)*(AB67+AC67)-(AB67+AC67),IF(AND(S67="mittel",AD67&lt;18),VLOOKUP(AD67,'Boden DüV-Bolap'!A:AC,24,FALSE),IF(AND(S67="mittel",AD67&gt;17),VLOOKUP(AD67,'Boden DüV-Bolap'!A:AC,25,FALSE)*(AB67+AC67)-(AB67+AC67),IF(AND(S67="schwer",AD67&lt;23),VLOOKUP(AD67,'Boden DüV-Bolap'!A:AC,28,FALSE),IF(AND(S67="schwer",AD67&gt;22),VLOOKUP(AD67,'Boden DüV-Bolap'!A:AC,29,FALSE)*(AB67+AC67)-(AB67+AC67)))))))))</f>
        <v/>
      </c>
      <c r="AG67" s="256" t="str">
        <f>IF(OR(F67="",G67=""),"",IF(OR(F67="A",F67="HG"),0,VLOOKUP(G67,'Tab 4+5 DüV+Abfuhr_G'!A:Q,17,FALSE)))</f>
        <v/>
      </c>
      <c r="AH67" s="257" t="str">
        <f t="shared" si="19"/>
        <v/>
      </c>
      <c r="AI67" s="900" t="str">
        <f t="shared" si="20"/>
        <v/>
      </c>
      <c r="AJ67" s="265"/>
    </row>
    <row r="68" spans="1:36" s="145" customFormat="1">
      <c r="A68" s="289" t="str">
        <f>IF('N-DBE'!A68="","",'N-DBE'!A68)</f>
        <v/>
      </c>
      <c r="B68" s="485" t="str">
        <f>IF('N-DBE'!B68="","",'N-DBE'!B68)</f>
        <v/>
      </c>
      <c r="C68" s="232" t="str">
        <f>IF('N-DBE'!C68="","",'N-DBE'!C68)</f>
        <v/>
      </c>
      <c r="D68" s="232" t="str">
        <f>IF('N-DBE'!D68="","",'N-DBE'!D68)</f>
        <v/>
      </c>
      <c r="E68" s="238" t="str">
        <f>IF('N-DBE'!E68="","",'N-DBE'!E68)</f>
        <v/>
      </c>
      <c r="F68" s="233" t="str">
        <f>IF('N-DBE'!F68="","",'N-DBE'!F68)</f>
        <v/>
      </c>
      <c r="G68" s="225" t="str">
        <f>IF('N-DBE'!G68="","",'N-DBE'!G68)</f>
        <v/>
      </c>
      <c r="H68" s="248" t="str">
        <f>IF(OR(F68="",G68=""),"",IF(F68="g",VLOOKUP(G68,'Tab 4+5 DüV+Abfuhr_G'!A:N,12,FALSE)*'N-DBE'!J68,IF(F68="A",VLOOKUP(G68,'Tab 2+3 DüV_A'!A:L,10,FALSE)*'N-DBE'!J68,VLOOKUP(G68,'H&amp;G LfL'!B:U,18,FALSE)*'N-DBE'!J68)))</f>
        <v/>
      </c>
      <c r="I68" s="249" t="str">
        <f>IF(OR(F68="",G68=""),"",IF(OR('N-DBE'!K68="",'N-DBE'!M68=0),0,IF('N-DBE'!K68=0,-H68,('N-DBE'!K68*H68/'N-DBE'!J68)-H68)))</f>
        <v/>
      </c>
      <c r="J68" s="341" t="str">
        <f>IF(OR(B68="",G68=""),"",IF(VLOOKUP(B68,Schlagliste!B:J,7,FALSE)="","",VLOOKUP(B68,Schlagliste!B:J,7,FALSE)))</f>
        <v/>
      </c>
      <c r="K68" s="244" t="str">
        <f>IF(J68="","",IF(J68&gt;39,"E",VLOOKUP(J68,'Boden DüV-Bolap'!A:B,2,FALSE)))</f>
        <v/>
      </c>
      <c r="L68" s="250" t="str">
        <f>IF(J68="","",IF(J68&gt;=44,0,VLOOKUP(J68,'Boden DüV-Bolap'!A:C,3,FALSE)))</f>
        <v/>
      </c>
      <c r="M68" s="251" t="str">
        <f>IF(OR(F68="",G68=""),"",IF(OR(F68="A",F68="HG"),0,VLOOKUP(G68,'Tab 4+5 DüV+Abfuhr_G'!A:Q,15,FALSE)))</f>
        <v/>
      </c>
      <c r="N68" s="252" t="str">
        <f t="shared" si="14"/>
        <v/>
      </c>
      <c r="O68" s="611" t="str">
        <f>IF(OR(F68="",G68=""),"",IF(J68="",SUM(H68,I68),IF(OR(K68="D",K68="E"),(H68+M68)*VLOOKUP(K68,'Boden DüV-Bolap'!B:E,4,FALSE),SUM(H68,I68,L68,M68))))</f>
        <v/>
      </c>
      <c r="P68" s="892" t="str">
        <f t="shared" si="15"/>
        <v/>
      </c>
      <c r="Q68" s="245"/>
      <c r="R68" s="615" t="str">
        <f t="shared" si="16"/>
        <v/>
      </c>
      <c r="S68" s="244" t="str">
        <f>IF(OR(B68="",G68=""),"",IF(VLOOKUP(B68,Schlagliste!B:J,5,FALSE)="","",VLOOKUP(B68,Schlagliste!B:J,5,FALSE)))</f>
        <v/>
      </c>
      <c r="T68" s="253" t="str">
        <f>IF(OR(F68="",G68=""),"",IF(F68="g",VLOOKUP(G68,'Tab 4+5 DüV+Abfuhr_G'!A:N,13,FALSE)*'N-DBE'!J68,IF(F68="A",VLOOKUP(G68,'Tab 2+3 DüV_A'!A:L,11,FALSE)*'N-DBE'!J68,VLOOKUP(G68,'H&amp;G LfL'!B:U,19,FALSE)*'N-DBE'!J68)))</f>
        <v/>
      </c>
      <c r="U68" s="249" t="str">
        <f>IF(OR(F68="",G68=""),"",IF(OR('N-DBE'!K68="",'N-DBE'!M68=0),0,IF('N-DBE'!K68=0,-T68,('N-DBE'!K68*T68/'N-DBE'!J68)-T68)))</f>
        <v/>
      </c>
      <c r="V68" s="341" t="str">
        <f>IF(OR(B68="",G68=""),"",IF(VLOOKUP(B68,Schlagliste!B:J,8,FALSE)="","",VLOOKUP(B68,Schlagliste!B:J,8,FALSE)))</f>
        <v/>
      </c>
      <c r="W68" s="244" t="str">
        <f>IF(OR(V68="",S68=""),"",IF(V68&gt;39,0,IF(S68="leicht",VLOOKUP(V68,'Boden DüV-Bolap'!A:Q,7,FALSE),IF(S68="mittel",VLOOKUP(V68,'Boden DüV-Bolap'!A:K,11,FALSE),IF(S68="schwer",VLOOKUP(V68,'Boden DüV-Bolap'!A:R,15,FALSE))))))</f>
        <v/>
      </c>
      <c r="X68" s="254" t="str">
        <f>IF(OR(F68="",G68="",S68="",V68=""),"",IF(V68&gt;=44,-(T68+U68),IF(AND(S68="leicht",V68&lt;14),VLOOKUP(V68,'Boden DüV-Bolap'!A:Q,8,FALSE),IF(AND(S68="leicht",V68&gt;13),VLOOKUP(V68,'Boden DüV-Bolap'!A:Q,9,FALSE)*(T68+U68)-(T68+U68),IF(AND(S68="mittel",V68&lt;20),VLOOKUP(V68,'Boden DüV-Bolap'!A:Q,12,FALSE),IF(AND(S68="mittel",V68&gt;19),VLOOKUP(V68,'Boden DüV-Bolap'!A:Q,13,FALSE)*(T68+U68)-(T68+U68),IF(AND(S68="schwer",V68&lt;28),VLOOKUP(V68,'Boden DüV-Bolap'!A:Q,16,FALSE),IF(AND(S68="schwer",V68&gt;27),VLOOKUP(V68,'Boden DüV-Bolap'!A:Q,17,FALSE)*(T68+U68)-(T68+U68)))))))))</f>
        <v/>
      </c>
      <c r="Y68" s="251" t="str">
        <f>IF(OR(F68="",G68=""),"",IF(OR(F68="A",F68="HG"),0,VLOOKUP(G68,'Tab 4+5 DüV+Abfuhr_G'!A:Q,16,FALSE)))</f>
        <v/>
      </c>
      <c r="Z68" s="255" t="str">
        <f t="shared" si="17"/>
        <v/>
      </c>
      <c r="AA68" s="896" t="str">
        <f t="shared" si="18"/>
        <v/>
      </c>
      <c r="AB68" s="253" t="str">
        <f>IF(OR(F68="",G68=""),"",IF(F68="g",VLOOKUP(G68,'Tab 4+5 DüV+Abfuhr_G'!A:N,14,FALSE)*'N-DBE'!J68,IF(F68="A",VLOOKUP(G68,'Tab 2+3 DüV_A'!A:L,12,FALSE)*'N-DBE'!J68,VLOOKUP(G68,'H&amp;G LfL'!B:U,20,FALSE)*'N-DBE'!J68)))</f>
        <v/>
      </c>
      <c r="AC68" s="249" t="str">
        <f>IF(OR(F68="",G68=""),"",IF(OR('N-DBE'!K68="",'N-DBE'!M68=0),0,IF('N-DBE'!K68=0,-AB68,('N-DBE'!K68*AB68/'N-DBE'!J68)-AB68)))</f>
        <v/>
      </c>
      <c r="AD68" s="341" t="str">
        <f>IF(OR(B68="",G68=""),"",IF(VLOOKUP(B68,Schlagliste!B:J,9,FALSE)="","",VLOOKUP(B68,Schlagliste!B:J,9,FALSE)))</f>
        <v/>
      </c>
      <c r="AE68" s="244" t="str">
        <f>IF(OR(AD68="",S68=""),"",IF(AD68&gt;39,0,IF(S68="leicht",VLOOKUP(AD68,'Boden DüV-Bolap'!A:AA,19,FALSE),IF(S68="mittel",VLOOKUP(AD68,'Boden DüV-Bolap'!A:AA,23,FALSE),IF(S68="schwer",VLOOKUP(AD68,'Boden DüV-Bolap'!A:AA,27,FALSE))))))</f>
        <v/>
      </c>
      <c r="AF68" s="254" t="str">
        <f>IF(OR(F68="",G68="",S68="",AD68=""),"",IF(AD68&gt;=44,-(AB68+AC68),IF(AND(S68="leicht",AD68&lt;11),VLOOKUP(AD68,'Boden DüV-Bolap'!A:AC,20,FALSE),IF(AND(S68="leicht",AD68&gt;10),VLOOKUP(AD68,'Boden DüV-Bolap'!A:AC,21,FALSE)*(AB68+AC68)-(AB68+AC68),IF(AND(S68="mittel",AD68&lt;18),VLOOKUP(AD68,'Boden DüV-Bolap'!A:AC,24,FALSE),IF(AND(S68="mittel",AD68&gt;17),VLOOKUP(AD68,'Boden DüV-Bolap'!A:AC,25,FALSE)*(AB68+AC68)-(AB68+AC68),IF(AND(S68="schwer",AD68&lt;23),VLOOKUP(AD68,'Boden DüV-Bolap'!A:AC,28,FALSE),IF(AND(S68="schwer",AD68&gt;22),VLOOKUP(AD68,'Boden DüV-Bolap'!A:AC,29,FALSE)*(AB68+AC68)-(AB68+AC68)))))))))</f>
        <v/>
      </c>
      <c r="AG68" s="256" t="str">
        <f>IF(OR(F68="",G68=""),"",IF(OR(F68="A",F68="HG"),0,VLOOKUP(G68,'Tab 4+5 DüV+Abfuhr_G'!A:Q,17,FALSE)))</f>
        <v/>
      </c>
      <c r="AH68" s="257" t="str">
        <f t="shared" si="19"/>
        <v/>
      </c>
      <c r="AI68" s="900" t="str">
        <f t="shared" si="20"/>
        <v/>
      </c>
      <c r="AJ68" s="265"/>
    </row>
    <row r="69" spans="1:36" s="145" customFormat="1">
      <c r="A69" s="289" t="str">
        <f>IF('N-DBE'!A69="","",'N-DBE'!A69)</f>
        <v/>
      </c>
      <c r="B69" s="485" t="str">
        <f>IF('N-DBE'!B69="","",'N-DBE'!B69)</f>
        <v/>
      </c>
      <c r="C69" s="232" t="str">
        <f>IF('N-DBE'!C69="","",'N-DBE'!C69)</f>
        <v/>
      </c>
      <c r="D69" s="232" t="str">
        <f>IF('N-DBE'!D69="","",'N-DBE'!D69)</f>
        <v/>
      </c>
      <c r="E69" s="238" t="str">
        <f>IF('N-DBE'!E69="","",'N-DBE'!E69)</f>
        <v/>
      </c>
      <c r="F69" s="233" t="str">
        <f>IF('N-DBE'!F69="","",'N-DBE'!F69)</f>
        <v/>
      </c>
      <c r="G69" s="225" t="str">
        <f>IF('N-DBE'!G69="","",'N-DBE'!G69)</f>
        <v/>
      </c>
      <c r="H69" s="248" t="str">
        <f>IF(OR(F69="",G69=""),"",IF(F69="g",VLOOKUP(G69,'Tab 4+5 DüV+Abfuhr_G'!A:N,12,FALSE)*'N-DBE'!J69,IF(F69="A",VLOOKUP(G69,'Tab 2+3 DüV_A'!A:L,10,FALSE)*'N-DBE'!J69,VLOOKUP(G69,'H&amp;G LfL'!B:U,18,FALSE)*'N-DBE'!J69)))</f>
        <v/>
      </c>
      <c r="I69" s="249" t="str">
        <f>IF(OR(F69="",G69=""),"",IF(OR('N-DBE'!K69="",'N-DBE'!M69=0),0,IF('N-DBE'!K69=0,-H69,('N-DBE'!K69*H69/'N-DBE'!J69)-H69)))</f>
        <v/>
      </c>
      <c r="J69" s="341" t="str">
        <f>IF(OR(B69="",G69=""),"",IF(VLOOKUP(B69,Schlagliste!B:J,7,FALSE)="","",VLOOKUP(B69,Schlagliste!B:J,7,FALSE)))</f>
        <v/>
      </c>
      <c r="K69" s="244" t="str">
        <f>IF(J69="","",IF(J69&gt;39,"E",VLOOKUP(J69,'Boden DüV-Bolap'!A:B,2,FALSE)))</f>
        <v/>
      </c>
      <c r="L69" s="250" t="str">
        <f>IF(J69="","",IF(J69&gt;=44,0,VLOOKUP(J69,'Boden DüV-Bolap'!A:C,3,FALSE)))</f>
        <v/>
      </c>
      <c r="M69" s="251" t="str">
        <f>IF(OR(F69="",G69=""),"",IF(OR(F69="A",F69="HG"),0,VLOOKUP(G69,'Tab 4+5 DüV+Abfuhr_G'!A:Q,15,FALSE)))</f>
        <v/>
      </c>
      <c r="N69" s="252" t="str">
        <f t="shared" si="14"/>
        <v/>
      </c>
      <c r="O69" s="611" t="str">
        <f>IF(OR(F69="",G69=""),"",IF(J69="",SUM(H69,I69),IF(OR(K69="D",K69="E"),(H69+M69)*VLOOKUP(K69,'Boden DüV-Bolap'!B:E,4,FALSE),SUM(H69,I69,L69,M69))))</f>
        <v/>
      </c>
      <c r="P69" s="892" t="str">
        <f t="shared" si="15"/>
        <v/>
      </c>
      <c r="Q69" s="245"/>
      <c r="R69" s="615" t="str">
        <f t="shared" si="16"/>
        <v/>
      </c>
      <c r="S69" s="244" t="str">
        <f>IF(OR(B69="",G69=""),"",IF(VLOOKUP(B69,Schlagliste!B:J,5,FALSE)="","",VLOOKUP(B69,Schlagliste!B:J,5,FALSE)))</f>
        <v/>
      </c>
      <c r="T69" s="253" t="str">
        <f>IF(OR(F69="",G69=""),"",IF(F69="g",VLOOKUP(G69,'Tab 4+5 DüV+Abfuhr_G'!A:N,13,FALSE)*'N-DBE'!J69,IF(F69="A",VLOOKUP(G69,'Tab 2+3 DüV_A'!A:L,11,FALSE)*'N-DBE'!J69,VLOOKUP(G69,'H&amp;G LfL'!B:U,19,FALSE)*'N-DBE'!J69)))</f>
        <v/>
      </c>
      <c r="U69" s="249" t="str">
        <f>IF(OR(F69="",G69=""),"",IF(OR('N-DBE'!K69="",'N-DBE'!M69=0),0,IF('N-DBE'!K69=0,-T69,('N-DBE'!K69*T69/'N-DBE'!J69)-T69)))</f>
        <v/>
      </c>
      <c r="V69" s="341" t="str">
        <f>IF(OR(B69="",G69=""),"",IF(VLOOKUP(B69,Schlagliste!B:J,8,FALSE)="","",VLOOKUP(B69,Schlagliste!B:J,8,FALSE)))</f>
        <v/>
      </c>
      <c r="W69" s="244" t="str">
        <f>IF(OR(V69="",S69=""),"",IF(V69&gt;39,0,IF(S69="leicht",VLOOKUP(V69,'Boden DüV-Bolap'!A:Q,7,FALSE),IF(S69="mittel",VLOOKUP(V69,'Boden DüV-Bolap'!A:K,11,FALSE),IF(S69="schwer",VLOOKUP(V69,'Boden DüV-Bolap'!A:R,15,FALSE))))))</f>
        <v/>
      </c>
      <c r="X69" s="254" t="str">
        <f>IF(OR(F69="",G69="",S69="",V69=""),"",IF(V69&gt;=44,-(T69+U69),IF(AND(S69="leicht",V69&lt;14),VLOOKUP(V69,'Boden DüV-Bolap'!A:Q,8,FALSE),IF(AND(S69="leicht",V69&gt;13),VLOOKUP(V69,'Boden DüV-Bolap'!A:Q,9,FALSE)*(T69+U69)-(T69+U69),IF(AND(S69="mittel",V69&lt;20),VLOOKUP(V69,'Boden DüV-Bolap'!A:Q,12,FALSE),IF(AND(S69="mittel",V69&gt;19),VLOOKUP(V69,'Boden DüV-Bolap'!A:Q,13,FALSE)*(T69+U69)-(T69+U69),IF(AND(S69="schwer",V69&lt;28),VLOOKUP(V69,'Boden DüV-Bolap'!A:Q,16,FALSE),IF(AND(S69="schwer",V69&gt;27),VLOOKUP(V69,'Boden DüV-Bolap'!A:Q,17,FALSE)*(T69+U69)-(T69+U69)))))))))</f>
        <v/>
      </c>
      <c r="Y69" s="251" t="str">
        <f>IF(OR(F69="",G69=""),"",IF(OR(F69="A",F69="HG"),0,VLOOKUP(G69,'Tab 4+5 DüV+Abfuhr_G'!A:Q,16,FALSE)))</f>
        <v/>
      </c>
      <c r="Z69" s="255" t="str">
        <f t="shared" si="17"/>
        <v/>
      </c>
      <c r="AA69" s="896" t="str">
        <f t="shared" si="18"/>
        <v/>
      </c>
      <c r="AB69" s="253" t="str">
        <f>IF(OR(F69="",G69=""),"",IF(F69="g",VLOOKUP(G69,'Tab 4+5 DüV+Abfuhr_G'!A:N,14,FALSE)*'N-DBE'!J69,IF(F69="A",VLOOKUP(G69,'Tab 2+3 DüV_A'!A:L,12,FALSE)*'N-DBE'!J69,VLOOKUP(G69,'H&amp;G LfL'!B:U,20,FALSE)*'N-DBE'!J69)))</f>
        <v/>
      </c>
      <c r="AC69" s="249" t="str">
        <f>IF(OR(F69="",G69=""),"",IF(OR('N-DBE'!K69="",'N-DBE'!M69=0),0,IF('N-DBE'!K69=0,-AB69,('N-DBE'!K69*AB69/'N-DBE'!J69)-AB69)))</f>
        <v/>
      </c>
      <c r="AD69" s="341" t="str">
        <f>IF(OR(B69="",G69=""),"",IF(VLOOKUP(B69,Schlagliste!B:J,9,FALSE)="","",VLOOKUP(B69,Schlagliste!B:J,9,FALSE)))</f>
        <v/>
      </c>
      <c r="AE69" s="244" t="str">
        <f>IF(OR(AD69="",S69=""),"",IF(AD69&gt;39,0,IF(S69="leicht",VLOOKUP(AD69,'Boden DüV-Bolap'!A:AA,19,FALSE),IF(S69="mittel",VLOOKUP(AD69,'Boden DüV-Bolap'!A:AA,23,FALSE),IF(S69="schwer",VLOOKUP(AD69,'Boden DüV-Bolap'!A:AA,27,FALSE))))))</f>
        <v/>
      </c>
      <c r="AF69" s="254" t="str">
        <f>IF(OR(F69="",G69="",S69="",AD69=""),"",IF(AD69&gt;=44,-(AB69+AC69),IF(AND(S69="leicht",AD69&lt;11),VLOOKUP(AD69,'Boden DüV-Bolap'!A:AC,20,FALSE),IF(AND(S69="leicht",AD69&gt;10),VLOOKUP(AD69,'Boden DüV-Bolap'!A:AC,21,FALSE)*(AB69+AC69)-(AB69+AC69),IF(AND(S69="mittel",AD69&lt;18),VLOOKUP(AD69,'Boden DüV-Bolap'!A:AC,24,FALSE),IF(AND(S69="mittel",AD69&gt;17),VLOOKUP(AD69,'Boden DüV-Bolap'!A:AC,25,FALSE)*(AB69+AC69)-(AB69+AC69),IF(AND(S69="schwer",AD69&lt;23),VLOOKUP(AD69,'Boden DüV-Bolap'!A:AC,28,FALSE),IF(AND(S69="schwer",AD69&gt;22),VLOOKUP(AD69,'Boden DüV-Bolap'!A:AC,29,FALSE)*(AB69+AC69)-(AB69+AC69)))))))))</f>
        <v/>
      </c>
      <c r="AG69" s="256" t="str">
        <f>IF(OR(F69="",G69=""),"",IF(OR(F69="A",F69="HG"),0,VLOOKUP(G69,'Tab 4+5 DüV+Abfuhr_G'!A:Q,17,FALSE)))</f>
        <v/>
      </c>
      <c r="AH69" s="257" t="str">
        <f t="shared" si="19"/>
        <v/>
      </c>
      <c r="AI69" s="900" t="str">
        <f t="shared" si="20"/>
        <v/>
      </c>
      <c r="AJ69" s="265"/>
    </row>
    <row r="70" spans="1:36" s="145" customFormat="1">
      <c r="A70" s="289" t="str">
        <f>IF('N-DBE'!A70="","",'N-DBE'!A70)</f>
        <v/>
      </c>
      <c r="B70" s="485" t="str">
        <f>IF('N-DBE'!B70="","",'N-DBE'!B70)</f>
        <v/>
      </c>
      <c r="C70" s="232" t="str">
        <f>IF('N-DBE'!C70="","",'N-DBE'!C70)</f>
        <v/>
      </c>
      <c r="D70" s="232" t="str">
        <f>IF('N-DBE'!D70="","",'N-DBE'!D70)</f>
        <v/>
      </c>
      <c r="E70" s="238" t="str">
        <f>IF('N-DBE'!E70="","",'N-DBE'!E70)</f>
        <v/>
      </c>
      <c r="F70" s="233" t="str">
        <f>IF('N-DBE'!F70="","",'N-DBE'!F70)</f>
        <v/>
      </c>
      <c r="G70" s="225" t="str">
        <f>IF('N-DBE'!G70="","",'N-DBE'!G70)</f>
        <v/>
      </c>
      <c r="H70" s="248" t="str">
        <f>IF(OR(F70="",G70=""),"",IF(F70="g",VLOOKUP(G70,'Tab 4+5 DüV+Abfuhr_G'!A:N,12,FALSE)*'N-DBE'!J70,IF(F70="A",VLOOKUP(G70,'Tab 2+3 DüV_A'!A:L,10,FALSE)*'N-DBE'!J70,VLOOKUP(G70,'H&amp;G LfL'!B:U,18,FALSE)*'N-DBE'!J70)))</f>
        <v/>
      </c>
      <c r="I70" s="249" t="str">
        <f>IF(OR(F70="",G70=""),"",IF(OR('N-DBE'!K70="",'N-DBE'!M70=0),0,IF('N-DBE'!K70=0,-H70,('N-DBE'!K70*H70/'N-DBE'!J70)-H70)))</f>
        <v/>
      </c>
      <c r="J70" s="341" t="str">
        <f>IF(OR(B70="",G70=""),"",IF(VLOOKUP(B70,Schlagliste!B:J,7,FALSE)="","",VLOOKUP(B70,Schlagliste!B:J,7,FALSE)))</f>
        <v/>
      </c>
      <c r="K70" s="244" t="str">
        <f>IF(J70="","",IF(J70&gt;39,"E",VLOOKUP(J70,'Boden DüV-Bolap'!A:B,2,FALSE)))</f>
        <v/>
      </c>
      <c r="L70" s="250" t="str">
        <f>IF(J70="","",IF(J70&gt;=44,0,VLOOKUP(J70,'Boden DüV-Bolap'!A:C,3,FALSE)))</f>
        <v/>
      </c>
      <c r="M70" s="251" t="str">
        <f>IF(OR(F70="",G70=""),"",IF(OR(F70="A",F70="HG"),0,VLOOKUP(G70,'Tab 4+5 DüV+Abfuhr_G'!A:Q,15,FALSE)))</f>
        <v/>
      </c>
      <c r="N70" s="252" t="str">
        <f t="shared" si="14"/>
        <v/>
      </c>
      <c r="O70" s="611" t="str">
        <f>IF(OR(F70="",G70=""),"",IF(J70="",SUM(H70,I70),IF(OR(K70="D",K70="E"),(H70+M70)*VLOOKUP(K70,'Boden DüV-Bolap'!B:E,4,FALSE),SUM(H70,I70,L70,M70))))</f>
        <v/>
      </c>
      <c r="P70" s="892" t="str">
        <f t="shared" si="15"/>
        <v/>
      </c>
      <c r="Q70" s="245"/>
      <c r="R70" s="615" t="str">
        <f t="shared" si="16"/>
        <v/>
      </c>
      <c r="S70" s="244" t="str">
        <f>IF(OR(B70="",G70=""),"",IF(VLOOKUP(B70,Schlagliste!B:J,5,FALSE)="","",VLOOKUP(B70,Schlagliste!B:J,5,FALSE)))</f>
        <v/>
      </c>
      <c r="T70" s="253" t="str">
        <f>IF(OR(F70="",G70=""),"",IF(F70="g",VLOOKUP(G70,'Tab 4+5 DüV+Abfuhr_G'!A:N,13,FALSE)*'N-DBE'!J70,IF(F70="A",VLOOKUP(G70,'Tab 2+3 DüV_A'!A:L,11,FALSE)*'N-DBE'!J70,VLOOKUP(G70,'H&amp;G LfL'!B:U,19,FALSE)*'N-DBE'!J70)))</f>
        <v/>
      </c>
      <c r="U70" s="249" t="str">
        <f>IF(OR(F70="",G70=""),"",IF(OR('N-DBE'!K70="",'N-DBE'!M70=0),0,IF('N-DBE'!K70=0,-T70,('N-DBE'!K70*T70/'N-DBE'!J70)-T70)))</f>
        <v/>
      </c>
      <c r="V70" s="341" t="str">
        <f>IF(OR(B70="",G70=""),"",IF(VLOOKUP(B70,Schlagliste!B:J,8,FALSE)="","",VLOOKUP(B70,Schlagliste!B:J,8,FALSE)))</f>
        <v/>
      </c>
      <c r="W70" s="244" t="str">
        <f>IF(OR(V70="",S70=""),"",IF(V70&gt;39,0,IF(S70="leicht",VLOOKUP(V70,'Boden DüV-Bolap'!A:Q,7,FALSE),IF(S70="mittel",VLOOKUP(V70,'Boden DüV-Bolap'!A:K,11,FALSE),IF(S70="schwer",VLOOKUP(V70,'Boden DüV-Bolap'!A:R,15,FALSE))))))</f>
        <v/>
      </c>
      <c r="X70" s="254" t="str">
        <f>IF(OR(F70="",G70="",S70="",V70=""),"",IF(V70&gt;=44,-(T70+U70),IF(AND(S70="leicht",V70&lt;14),VLOOKUP(V70,'Boden DüV-Bolap'!A:Q,8,FALSE),IF(AND(S70="leicht",V70&gt;13),VLOOKUP(V70,'Boden DüV-Bolap'!A:Q,9,FALSE)*(T70+U70)-(T70+U70),IF(AND(S70="mittel",V70&lt;20),VLOOKUP(V70,'Boden DüV-Bolap'!A:Q,12,FALSE),IF(AND(S70="mittel",V70&gt;19),VLOOKUP(V70,'Boden DüV-Bolap'!A:Q,13,FALSE)*(T70+U70)-(T70+U70),IF(AND(S70="schwer",V70&lt;28),VLOOKUP(V70,'Boden DüV-Bolap'!A:Q,16,FALSE),IF(AND(S70="schwer",V70&gt;27),VLOOKUP(V70,'Boden DüV-Bolap'!A:Q,17,FALSE)*(T70+U70)-(T70+U70)))))))))</f>
        <v/>
      </c>
      <c r="Y70" s="251" t="str">
        <f>IF(OR(F70="",G70=""),"",IF(OR(F70="A",F70="HG"),0,VLOOKUP(G70,'Tab 4+5 DüV+Abfuhr_G'!A:Q,16,FALSE)))</f>
        <v/>
      </c>
      <c r="Z70" s="255" t="str">
        <f t="shared" si="17"/>
        <v/>
      </c>
      <c r="AA70" s="896" t="str">
        <f t="shared" si="18"/>
        <v/>
      </c>
      <c r="AB70" s="253" t="str">
        <f>IF(OR(F70="",G70=""),"",IF(F70="g",VLOOKUP(G70,'Tab 4+5 DüV+Abfuhr_G'!A:N,14,FALSE)*'N-DBE'!J70,IF(F70="A",VLOOKUP(G70,'Tab 2+3 DüV_A'!A:L,12,FALSE)*'N-DBE'!J70,VLOOKUP(G70,'H&amp;G LfL'!B:U,20,FALSE)*'N-DBE'!J70)))</f>
        <v/>
      </c>
      <c r="AC70" s="249" t="str">
        <f>IF(OR(F70="",G70=""),"",IF(OR('N-DBE'!K70="",'N-DBE'!M70=0),0,IF('N-DBE'!K70=0,-AB70,('N-DBE'!K70*AB70/'N-DBE'!J70)-AB70)))</f>
        <v/>
      </c>
      <c r="AD70" s="341" t="str">
        <f>IF(OR(B70="",G70=""),"",IF(VLOOKUP(B70,Schlagliste!B:J,9,FALSE)="","",VLOOKUP(B70,Schlagliste!B:J,9,FALSE)))</f>
        <v/>
      </c>
      <c r="AE70" s="244" t="str">
        <f>IF(OR(AD70="",S70=""),"",IF(AD70&gt;39,0,IF(S70="leicht",VLOOKUP(AD70,'Boden DüV-Bolap'!A:AA,19,FALSE),IF(S70="mittel",VLOOKUP(AD70,'Boden DüV-Bolap'!A:AA,23,FALSE),IF(S70="schwer",VLOOKUP(AD70,'Boden DüV-Bolap'!A:AA,27,FALSE))))))</f>
        <v/>
      </c>
      <c r="AF70" s="254" t="str">
        <f>IF(OR(F70="",G70="",S70="",AD70=""),"",IF(AD70&gt;=44,-(AB70+AC70),IF(AND(S70="leicht",AD70&lt;11),VLOOKUP(AD70,'Boden DüV-Bolap'!A:AC,20,FALSE),IF(AND(S70="leicht",AD70&gt;10),VLOOKUP(AD70,'Boden DüV-Bolap'!A:AC,21,FALSE)*(AB70+AC70)-(AB70+AC70),IF(AND(S70="mittel",AD70&lt;18),VLOOKUP(AD70,'Boden DüV-Bolap'!A:AC,24,FALSE),IF(AND(S70="mittel",AD70&gt;17),VLOOKUP(AD70,'Boden DüV-Bolap'!A:AC,25,FALSE)*(AB70+AC70)-(AB70+AC70),IF(AND(S70="schwer",AD70&lt;23),VLOOKUP(AD70,'Boden DüV-Bolap'!A:AC,28,FALSE),IF(AND(S70="schwer",AD70&gt;22),VLOOKUP(AD70,'Boden DüV-Bolap'!A:AC,29,FALSE)*(AB70+AC70)-(AB70+AC70)))))))))</f>
        <v/>
      </c>
      <c r="AG70" s="256" t="str">
        <f>IF(OR(F70="",G70=""),"",IF(OR(F70="A",F70="HG"),0,VLOOKUP(G70,'Tab 4+5 DüV+Abfuhr_G'!A:Q,17,FALSE)))</f>
        <v/>
      </c>
      <c r="AH70" s="257" t="str">
        <f t="shared" si="19"/>
        <v/>
      </c>
      <c r="AI70" s="900" t="str">
        <f t="shared" si="20"/>
        <v/>
      </c>
      <c r="AJ70" s="265"/>
    </row>
    <row r="71" spans="1:36" s="145" customFormat="1">
      <c r="A71" s="289" t="str">
        <f>IF('N-DBE'!A71="","",'N-DBE'!A71)</f>
        <v/>
      </c>
      <c r="B71" s="485" t="str">
        <f>IF('N-DBE'!B71="","",'N-DBE'!B71)</f>
        <v/>
      </c>
      <c r="C71" s="232" t="str">
        <f>IF('N-DBE'!C71="","",'N-DBE'!C71)</f>
        <v/>
      </c>
      <c r="D71" s="232" t="str">
        <f>IF('N-DBE'!D71="","",'N-DBE'!D71)</f>
        <v/>
      </c>
      <c r="E71" s="238" t="str">
        <f>IF('N-DBE'!E71="","",'N-DBE'!E71)</f>
        <v/>
      </c>
      <c r="F71" s="233" t="str">
        <f>IF('N-DBE'!F71="","",'N-DBE'!F71)</f>
        <v/>
      </c>
      <c r="G71" s="225" t="str">
        <f>IF('N-DBE'!G71="","",'N-DBE'!G71)</f>
        <v/>
      </c>
      <c r="H71" s="248" t="str">
        <f>IF(OR(F71="",G71=""),"",IF(F71="g",VLOOKUP(G71,'Tab 4+5 DüV+Abfuhr_G'!A:N,12,FALSE)*'N-DBE'!J71,IF(F71="A",VLOOKUP(G71,'Tab 2+3 DüV_A'!A:L,10,FALSE)*'N-DBE'!J71,VLOOKUP(G71,'H&amp;G LfL'!B:U,18,FALSE)*'N-DBE'!J71)))</f>
        <v/>
      </c>
      <c r="I71" s="249" t="str">
        <f>IF(OR(F71="",G71=""),"",IF(OR('N-DBE'!K71="",'N-DBE'!M71=0),0,IF('N-DBE'!K71=0,-H71,('N-DBE'!K71*H71/'N-DBE'!J71)-H71)))</f>
        <v/>
      </c>
      <c r="J71" s="341" t="str">
        <f>IF(OR(B71="",G71=""),"",IF(VLOOKUP(B71,Schlagliste!B:J,7,FALSE)="","",VLOOKUP(B71,Schlagliste!B:J,7,FALSE)))</f>
        <v/>
      </c>
      <c r="K71" s="244" t="str">
        <f>IF(J71="","",IF(J71&gt;39,"E",VLOOKUP(J71,'Boden DüV-Bolap'!A:B,2,FALSE)))</f>
        <v/>
      </c>
      <c r="L71" s="250" t="str">
        <f>IF(J71="","",IF(J71&gt;=44,0,VLOOKUP(J71,'Boden DüV-Bolap'!A:C,3,FALSE)))</f>
        <v/>
      </c>
      <c r="M71" s="251" t="str">
        <f>IF(OR(F71="",G71=""),"",IF(OR(F71="A",F71="HG"),0,VLOOKUP(G71,'Tab 4+5 DüV+Abfuhr_G'!A:Q,15,FALSE)))</f>
        <v/>
      </c>
      <c r="N71" s="252" t="str">
        <f t="shared" si="14"/>
        <v/>
      </c>
      <c r="O71" s="611" t="str">
        <f>IF(OR(F71="",G71=""),"",IF(J71="",SUM(H71,I71),IF(OR(K71="D",K71="E"),(H71+M71)*VLOOKUP(K71,'Boden DüV-Bolap'!B:E,4,FALSE),SUM(H71,I71,L71,M71))))</f>
        <v/>
      </c>
      <c r="P71" s="892" t="str">
        <f t="shared" si="15"/>
        <v/>
      </c>
      <c r="Q71" s="245"/>
      <c r="R71" s="615" t="str">
        <f t="shared" si="16"/>
        <v/>
      </c>
      <c r="S71" s="244" t="str">
        <f>IF(OR(B71="",G71=""),"",IF(VLOOKUP(B71,Schlagliste!B:J,5,FALSE)="","",VLOOKUP(B71,Schlagliste!B:J,5,FALSE)))</f>
        <v/>
      </c>
      <c r="T71" s="253" t="str">
        <f>IF(OR(F71="",G71=""),"",IF(F71="g",VLOOKUP(G71,'Tab 4+5 DüV+Abfuhr_G'!A:N,13,FALSE)*'N-DBE'!J71,IF(F71="A",VLOOKUP(G71,'Tab 2+3 DüV_A'!A:L,11,FALSE)*'N-DBE'!J71,VLOOKUP(G71,'H&amp;G LfL'!B:U,19,FALSE)*'N-DBE'!J71)))</f>
        <v/>
      </c>
      <c r="U71" s="249" t="str">
        <f>IF(OR(F71="",G71=""),"",IF(OR('N-DBE'!K71="",'N-DBE'!M71=0),0,IF('N-DBE'!K71=0,-T71,('N-DBE'!K71*T71/'N-DBE'!J71)-T71)))</f>
        <v/>
      </c>
      <c r="V71" s="341" t="str">
        <f>IF(OR(B71="",G71=""),"",IF(VLOOKUP(B71,Schlagliste!B:J,8,FALSE)="","",VLOOKUP(B71,Schlagliste!B:J,8,FALSE)))</f>
        <v/>
      </c>
      <c r="W71" s="244" t="str">
        <f>IF(OR(V71="",S71=""),"",IF(V71&gt;39,0,IF(S71="leicht",VLOOKUP(V71,'Boden DüV-Bolap'!A:Q,7,FALSE),IF(S71="mittel",VLOOKUP(V71,'Boden DüV-Bolap'!A:K,11,FALSE),IF(S71="schwer",VLOOKUP(V71,'Boden DüV-Bolap'!A:R,15,FALSE))))))</f>
        <v/>
      </c>
      <c r="X71" s="254" t="str">
        <f>IF(OR(F71="",G71="",S71="",V71=""),"",IF(V71&gt;=44,-(T71+U71),IF(AND(S71="leicht",V71&lt;14),VLOOKUP(V71,'Boden DüV-Bolap'!A:Q,8,FALSE),IF(AND(S71="leicht",V71&gt;13),VLOOKUP(V71,'Boden DüV-Bolap'!A:Q,9,FALSE)*(T71+U71)-(T71+U71),IF(AND(S71="mittel",V71&lt;20),VLOOKUP(V71,'Boden DüV-Bolap'!A:Q,12,FALSE),IF(AND(S71="mittel",V71&gt;19),VLOOKUP(V71,'Boden DüV-Bolap'!A:Q,13,FALSE)*(T71+U71)-(T71+U71),IF(AND(S71="schwer",V71&lt;28),VLOOKUP(V71,'Boden DüV-Bolap'!A:Q,16,FALSE),IF(AND(S71="schwer",V71&gt;27),VLOOKUP(V71,'Boden DüV-Bolap'!A:Q,17,FALSE)*(T71+U71)-(T71+U71)))))))))</f>
        <v/>
      </c>
      <c r="Y71" s="251" t="str">
        <f>IF(OR(F71="",G71=""),"",IF(OR(F71="A",F71="HG"),0,VLOOKUP(G71,'Tab 4+5 DüV+Abfuhr_G'!A:Q,16,FALSE)))</f>
        <v/>
      </c>
      <c r="Z71" s="255" t="str">
        <f t="shared" si="17"/>
        <v/>
      </c>
      <c r="AA71" s="896" t="str">
        <f t="shared" si="18"/>
        <v/>
      </c>
      <c r="AB71" s="253" t="str">
        <f>IF(OR(F71="",G71=""),"",IF(F71="g",VLOOKUP(G71,'Tab 4+5 DüV+Abfuhr_G'!A:N,14,FALSE)*'N-DBE'!J71,IF(F71="A",VLOOKUP(G71,'Tab 2+3 DüV_A'!A:L,12,FALSE)*'N-DBE'!J71,VLOOKUP(G71,'H&amp;G LfL'!B:U,20,FALSE)*'N-DBE'!J71)))</f>
        <v/>
      </c>
      <c r="AC71" s="249" t="str">
        <f>IF(OR(F71="",G71=""),"",IF(OR('N-DBE'!K71="",'N-DBE'!M71=0),0,IF('N-DBE'!K71=0,-AB71,('N-DBE'!K71*AB71/'N-DBE'!J71)-AB71)))</f>
        <v/>
      </c>
      <c r="AD71" s="341" t="str">
        <f>IF(OR(B71="",G71=""),"",IF(VLOOKUP(B71,Schlagliste!B:J,9,FALSE)="","",VLOOKUP(B71,Schlagliste!B:J,9,FALSE)))</f>
        <v/>
      </c>
      <c r="AE71" s="244" t="str">
        <f>IF(OR(AD71="",S71=""),"",IF(AD71&gt;39,0,IF(S71="leicht",VLOOKUP(AD71,'Boden DüV-Bolap'!A:AA,19,FALSE),IF(S71="mittel",VLOOKUP(AD71,'Boden DüV-Bolap'!A:AA,23,FALSE),IF(S71="schwer",VLOOKUP(AD71,'Boden DüV-Bolap'!A:AA,27,FALSE))))))</f>
        <v/>
      </c>
      <c r="AF71" s="254" t="str">
        <f>IF(OR(F71="",G71="",S71="",AD71=""),"",IF(AD71&gt;=44,-(AB71+AC71),IF(AND(S71="leicht",AD71&lt;11),VLOOKUP(AD71,'Boden DüV-Bolap'!A:AC,20,FALSE),IF(AND(S71="leicht",AD71&gt;10),VLOOKUP(AD71,'Boden DüV-Bolap'!A:AC,21,FALSE)*(AB71+AC71)-(AB71+AC71),IF(AND(S71="mittel",AD71&lt;18),VLOOKUP(AD71,'Boden DüV-Bolap'!A:AC,24,FALSE),IF(AND(S71="mittel",AD71&gt;17),VLOOKUP(AD71,'Boden DüV-Bolap'!A:AC,25,FALSE)*(AB71+AC71)-(AB71+AC71),IF(AND(S71="schwer",AD71&lt;23),VLOOKUP(AD71,'Boden DüV-Bolap'!A:AC,28,FALSE),IF(AND(S71="schwer",AD71&gt;22),VLOOKUP(AD71,'Boden DüV-Bolap'!A:AC,29,FALSE)*(AB71+AC71)-(AB71+AC71)))))))))</f>
        <v/>
      </c>
      <c r="AG71" s="256" t="str">
        <f>IF(OR(F71="",G71=""),"",IF(OR(F71="A",F71="HG"),0,VLOOKUP(G71,'Tab 4+5 DüV+Abfuhr_G'!A:Q,17,FALSE)))</f>
        <v/>
      </c>
      <c r="AH71" s="257" t="str">
        <f t="shared" si="19"/>
        <v/>
      </c>
      <c r="AI71" s="900" t="str">
        <f t="shared" si="20"/>
        <v/>
      </c>
      <c r="AJ71" s="265"/>
    </row>
    <row r="72" spans="1:36" s="145" customFormat="1">
      <c r="A72" s="289" t="str">
        <f>IF('N-DBE'!A72="","",'N-DBE'!A72)</f>
        <v/>
      </c>
      <c r="B72" s="485" t="str">
        <f>IF('N-DBE'!B72="","",'N-DBE'!B72)</f>
        <v/>
      </c>
      <c r="C72" s="232" t="str">
        <f>IF('N-DBE'!C72="","",'N-DBE'!C72)</f>
        <v/>
      </c>
      <c r="D72" s="232" t="str">
        <f>IF('N-DBE'!D72="","",'N-DBE'!D72)</f>
        <v/>
      </c>
      <c r="E72" s="238" t="str">
        <f>IF('N-DBE'!E72="","",'N-DBE'!E72)</f>
        <v/>
      </c>
      <c r="F72" s="233" t="str">
        <f>IF('N-DBE'!F72="","",'N-DBE'!F72)</f>
        <v/>
      </c>
      <c r="G72" s="225" t="str">
        <f>IF('N-DBE'!G72="","",'N-DBE'!G72)</f>
        <v/>
      </c>
      <c r="H72" s="248" t="str">
        <f>IF(OR(F72="",G72=""),"",IF(F72="g",VLOOKUP(G72,'Tab 4+5 DüV+Abfuhr_G'!A:N,12,FALSE)*'N-DBE'!J72,IF(F72="A",VLOOKUP(G72,'Tab 2+3 DüV_A'!A:L,10,FALSE)*'N-DBE'!J72,VLOOKUP(G72,'H&amp;G LfL'!B:U,18,FALSE)*'N-DBE'!J72)))</f>
        <v/>
      </c>
      <c r="I72" s="249" t="str">
        <f>IF(OR(F72="",G72=""),"",IF(OR('N-DBE'!K72="",'N-DBE'!M72=0),0,IF('N-DBE'!K72=0,-H72,('N-DBE'!K72*H72/'N-DBE'!J72)-H72)))</f>
        <v/>
      </c>
      <c r="J72" s="341" t="str">
        <f>IF(OR(B72="",G72=""),"",IF(VLOOKUP(B72,Schlagliste!B:J,7,FALSE)="","",VLOOKUP(B72,Schlagliste!B:J,7,FALSE)))</f>
        <v/>
      </c>
      <c r="K72" s="244" t="str">
        <f>IF(J72="","",IF(J72&gt;39,"E",VLOOKUP(J72,'Boden DüV-Bolap'!A:B,2,FALSE)))</f>
        <v/>
      </c>
      <c r="L72" s="250" t="str">
        <f>IF(J72="","",IF(J72&gt;=44,0,VLOOKUP(J72,'Boden DüV-Bolap'!A:C,3,FALSE)))</f>
        <v/>
      </c>
      <c r="M72" s="251" t="str">
        <f>IF(OR(F72="",G72=""),"",IF(OR(F72="A",F72="HG"),0,VLOOKUP(G72,'Tab 4+5 DüV+Abfuhr_G'!A:Q,15,FALSE)))</f>
        <v/>
      </c>
      <c r="N72" s="252" t="str">
        <f t="shared" si="14"/>
        <v/>
      </c>
      <c r="O72" s="611" t="str">
        <f>IF(OR(F72="",G72=""),"",IF(J72="",SUM(H72,I72),IF(OR(K72="D",K72="E"),(H72+M72)*VLOOKUP(K72,'Boden DüV-Bolap'!B:E,4,FALSE),SUM(H72,I72,L72,M72))))</f>
        <v/>
      </c>
      <c r="P72" s="892" t="str">
        <f t="shared" si="15"/>
        <v/>
      </c>
      <c r="Q72" s="245"/>
      <c r="R72" s="615" t="str">
        <f t="shared" si="16"/>
        <v/>
      </c>
      <c r="S72" s="244" t="str">
        <f>IF(OR(B72="",G72=""),"",IF(VLOOKUP(B72,Schlagliste!B:J,5,FALSE)="","",VLOOKUP(B72,Schlagliste!B:J,5,FALSE)))</f>
        <v/>
      </c>
      <c r="T72" s="253" t="str">
        <f>IF(OR(F72="",G72=""),"",IF(F72="g",VLOOKUP(G72,'Tab 4+5 DüV+Abfuhr_G'!A:N,13,FALSE)*'N-DBE'!J72,IF(F72="A",VLOOKUP(G72,'Tab 2+3 DüV_A'!A:L,11,FALSE)*'N-DBE'!J72,VLOOKUP(G72,'H&amp;G LfL'!B:U,19,FALSE)*'N-DBE'!J72)))</f>
        <v/>
      </c>
      <c r="U72" s="249" t="str">
        <f>IF(OR(F72="",G72=""),"",IF(OR('N-DBE'!K72="",'N-DBE'!M72=0),0,IF('N-DBE'!K72=0,-T72,('N-DBE'!K72*T72/'N-DBE'!J72)-T72)))</f>
        <v/>
      </c>
      <c r="V72" s="341" t="str">
        <f>IF(OR(B72="",G72=""),"",IF(VLOOKUP(B72,Schlagliste!B:J,8,FALSE)="","",VLOOKUP(B72,Schlagliste!B:J,8,FALSE)))</f>
        <v/>
      </c>
      <c r="W72" s="244" t="str">
        <f>IF(OR(V72="",S72=""),"",IF(V72&gt;39,0,IF(S72="leicht",VLOOKUP(V72,'Boden DüV-Bolap'!A:Q,7,FALSE),IF(S72="mittel",VLOOKUP(V72,'Boden DüV-Bolap'!A:K,11,FALSE),IF(S72="schwer",VLOOKUP(V72,'Boden DüV-Bolap'!A:R,15,FALSE))))))</f>
        <v/>
      </c>
      <c r="X72" s="254" t="str">
        <f>IF(OR(F72="",G72="",S72="",V72=""),"",IF(V72&gt;=44,-(T72+U72),IF(AND(S72="leicht",V72&lt;14),VLOOKUP(V72,'Boden DüV-Bolap'!A:Q,8,FALSE),IF(AND(S72="leicht",V72&gt;13),VLOOKUP(V72,'Boden DüV-Bolap'!A:Q,9,FALSE)*(T72+U72)-(T72+U72),IF(AND(S72="mittel",V72&lt;20),VLOOKUP(V72,'Boden DüV-Bolap'!A:Q,12,FALSE),IF(AND(S72="mittel",V72&gt;19),VLOOKUP(V72,'Boden DüV-Bolap'!A:Q,13,FALSE)*(T72+U72)-(T72+U72),IF(AND(S72="schwer",V72&lt;28),VLOOKUP(V72,'Boden DüV-Bolap'!A:Q,16,FALSE),IF(AND(S72="schwer",V72&gt;27),VLOOKUP(V72,'Boden DüV-Bolap'!A:Q,17,FALSE)*(T72+U72)-(T72+U72)))))))))</f>
        <v/>
      </c>
      <c r="Y72" s="251" t="str">
        <f>IF(OR(F72="",G72=""),"",IF(OR(F72="A",F72="HG"),0,VLOOKUP(G72,'Tab 4+5 DüV+Abfuhr_G'!A:Q,16,FALSE)))</f>
        <v/>
      </c>
      <c r="Z72" s="255" t="str">
        <f t="shared" si="17"/>
        <v/>
      </c>
      <c r="AA72" s="896" t="str">
        <f t="shared" si="18"/>
        <v/>
      </c>
      <c r="AB72" s="253" t="str">
        <f>IF(OR(F72="",G72=""),"",IF(F72="g",VLOOKUP(G72,'Tab 4+5 DüV+Abfuhr_G'!A:N,14,FALSE)*'N-DBE'!J72,IF(F72="A",VLOOKUP(G72,'Tab 2+3 DüV_A'!A:L,12,FALSE)*'N-DBE'!J72,VLOOKUP(G72,'H&amp;G LfL'!B:U,20,FALSE)*'N-DBE'!J72)))</f>
        <v/>
      </c>
      <c r="AC72" s="249" t="str">
        <f>IF(OR(F72="",G72=""),"",IF(OR('N-DBE'!K72="",'N-DBE'!M72=0),0,IF('N-DBE'!K72=0,-AB72,('N-DBE'!K72*AB72/'N-DBE'!J72)-AB72)))</f>
        <v/>
      </c>
      <c r="AD72" s="341" t="str">
        <f>IF(OR(B72="",G72=""),"",IF(VLOOKUP(B72,Schlagliste!B:J,9,FALSE)="","",VLOOKUP(B72,Schlagliste!B:J,9,FALSE)))</f>
        <v/>
      </c>
      <c r="AE72" s="244" t="str">
        <f>IF(OR(AD72="",S72=""),"",IF(AD72&gt;39,0,IF(S72="leicht",VLOOKUP(AD72,'Boden DüV-Bolap'!A:AA,19,FALSE),IF(S72="mittel",VLOOKUP(AD72,'Boden DüV-Bolap'!A:AA,23,FALSE),IF(S72="schwer",VLOOKUP(AD72,'Boden DüV-Bolap'!A:AA,27,FALSE))))))</f>
        <v/>
      </c>
      <c r="AF72" s="254" t="str">
        <f>IF(OR(F72="",G72="",S72="",AD72=""),"",IF(AD72&gt;=44,-(AB72+AC72),IF(AND(S72="leicht",AD72&lt;11),VLOOKUP(AD72,'Boden DüV-Bolap'!A:AC,20,FALSE),IF(AND(S72="leicht",AD72&gt;10),VLOOKUP(AD72,'Boden DüV-Bolap'!A:AC,21,FALSE)*(AB72+AC72)-(AB72+AC72),IF(AND(S72="mittel",AD72&lt;18),VLOOKUP(AD72,'Boden DüV-Bolap'!A:AC,24,FALSE),IF(AND(S72="mittel",AD72&gt;17),VLOOKUP(AD72,'Boden DüV-Bolap'!A:AC,25,FALSE)*(AB72+AC72)-(AB72+AC72),IF(AND(S72="schwer",AD72&lt;23),VLOOKUP(AD72,'Boden DüV-Bolap'!A:AC,28,FALSE),IF(AND(S72="schwer",AD72&gt;22),VLOOKUP(AD72,'Boden DüV-Bolap'!A:AC,29,FALSE)*(AB72+AC72)-(AB72+AC72)))))))))</f>
        <v/>
      </c>
      <c r="AG72" s="256" t="str">
        <f>IF(OR(F72="",G72=""),"",IF(OR(F72="A",F72="HG"),0,VLOOKUP(G72,'Tab 4+5 DüV+Abfuhr_G'!A:Q,17,FALSE)))</f>
        <v/>
      </c>
      <c r="AH72" s="257" t="str">
        <f t="shared" si="19"/>
        <v/>
      </c>
      <c r="AI72" s="900" t="str">
        <f t="shared" si="20"/>
        <v/>
      </c>
      <c r="AJ72" s="265"/>
    </row>
    <row r="73" spans="1:36" s="145" customFormat="1">
      <c r="A73" s="289" t="str">
        <f>IF('N-DBE'!A73="","",'N-DBE'!A73)</f>
        <v/>
      </c>
      <c r="B73" s="485" t="str">
        <f>IF('N-DBE'!B73="","",'N-DBE'!B73)</f>
        <v/>
      </c>
      <c r="C73" s="232" t="str">
        <f>IF('N-DBE'!C73="","",'N-DBE'!C73)</f>
        <v/>
      </c>
      <c r="D73" s="232" t="str">
        <f>IF('N-DBE'!D73="","",'N-DBE'!D73)</f>
        <v/>
      </c>
      <c r="E73" s="238" t="str">
        <f>IF('N-DBE'!E73="","",'N-DBE'!E73)</f>
        <v/>
      </c>
      <c r="F73" s="233" t="str">
        <f>IF('N-DBE'!F73="","",'N-DBE'!F73)</f>
        <v/>
      </c>
      <c r="G73" s="225" t="str">
        <f>IF('N-DBE'!G73="","",'N-DBE'!G73)</f>
        <v/>
      </c>
      <c r="H73" s="248" t="str">
        <f>IF(OR(F73="",G73=""),"",IF(F73="g",VLOOKUP(G73,'Tab 4+5 DüV+Abfuhr_G'!A:N,12,FALSE)*'N-DBE'!J73,IF(F73="A",VLOOKUP(G73,'Tab 2+3 DüV_A'!A:L,10,FALSE)*'N-DBE'!J73,VLOOKUP(G73,'H&amp;G LfL'!B:U,18,FALSE)*'N-DBE'!J73)))</f>
        <v/>
      </c>
      <c r="I73" s="249" t="str">
        <f>IF(OR(F73="",G73=""),"",IF(OR('N-DBE'!K73="",'N-DBE'!M73=0),0,IF('N-DBE'!K73=0,-H73,('N-DBE'!K73*H73/'N-DBE'!J73)-H73)))</f>
        <v/>
      </c>
      <c r="J73" s="341" t="str">
        <f>IF(OR(B73="",G73=""),"",IF(VLOOKUP(B73,Schlagliste!B:J,7,FALSE)="","",VLOOKUP(B73,Schlagliste!B:J,7,FALSE)))</f>
        <v/>
      </c>
      <c r="K73" s="244" t="str">
        <f>IF(J73="","",IF(J73&gt;39,"E",VLOOKUP(J73,'Boden DüV-Bolap'!A:B,2,FALSE)))</f>
        <v/>
      </c>
      <c r="L73" s="250" t="str">
        <f>IF(J73="","",IF(J73&gt;=44,0,VLOOKUP(J73,'Boden DüV-Bolap'!A:C,3,FALSE)))</f>
        <v/>
      </c>
      <c r="M73" s="251" t="str">
        <f>IF(OR(F73="",G73=""),"",IF(OR(F73="A",F73="HG"),0,VLOOKUP(G73,'Tab 4+5 DüV+Abfuhr_G'!A:Q,15,FALSE)))</f>
        <v/>
      </c>
      <c r="N73" s="252" t="str">
        <f t="shared" si="14"/>
        <v/>
      </c>
      <c r="O73" s="611" t="str">
        <f>IF(OR(F73="",G73=""),"",IF(J73="",SUM(H73,I73),IF(OR(K73="D",K73="E"),(H73+M73)*VLOOKUP(K73,'Boden DüV-Bolap'!B:E,4,FALSE),SUM(H73,I73,L73,M73))))</f>
        <v/>
      </c>
      <c r="P73" s="892" t="str">
        <f t="shared" si="15"/>
        <v/>
      </c>
      <c r="Q73" s="245"/>
      <c r="R73" s="615" t="str">
        <f t="shared" si="16"/>
        <v/>
      </c>
      <c r="S73" s="244" t="str">
        <f>IF(OR(B73="",G73=""),"",IF(VLOOKUP(B73,Schlagliste!B:J,5,FALSE)="","",VLOOKUP(B73,Schlagliste!B:J,5,FALSE)))</f>
        <v/>
      </c>
      <c r="T73" s="253" t="str">
        <f>IF(OR(F73="",G73=""),"",IF(F73="g",VLOOKUP(G73,'Tab 4+5 DüV+Abfuhr_G'!A:N,13,FALSE)*'N-DBE'!J73,IF(F73="A",VLOOKUP(G73,'Tab 2+3 DüV_A'!A:L,11,FALSE)*'N-DBE'!J73,VLOOKUP(G73,'H&amp;G LfL'!B:U,19,FALSE)*'N-DBE'!J73)))</f>
        <v/>
      </c>
      <c r="U73" s="249" t="str">
        <f>IF(OR(F73="",G73=""),"",IF(OR('N-DBE'!K73="",'N-DBE'!M73=0),0,IF('N-DBE'!K73=0,-T73,('N-DBE'!K73*T73/'N-DBE'!J73)-T73)))</f>
        <v/>
      </c>
      <c r="V73" s="341" t="str">
        <f>IF(OR(B73="",G73=""),"",IF(VLOOKUP(B73,Schlagliste!B:J,8,FALSE)="","",VLOOKUP(B73,Schlagliste!B:J,8,FALSE)))</f>
        <v/>
      </c>
      <c r="W73" s="244" t="str">
        <f>IF(OR(V73="",S73=""),"",IF(V73&gt;39,0,IF(S73="leicht",VLOOKUP(V73,'Boden DüV-Bolap'!A:Q,7,FALSE),IF(S73="mittel",VLOOKUP(V73,'Boden DüV-Bolap'!A:K,11,FALSE),IF(S73="schwer",VLOOKUP(V73,'Boden DüV-Bolap'!A:R,15,FALSE))))))</f>
        <v/>
      </c>
      <c r="X73" s="254" t="str">
        <f>IF(OR(F73="",G73="",S73="",V73=""),"",IF(V73&gt;=44,-(T73+U73),IF(AND(S73="leicht",V73&lt;14),VLOOKUP(V73,'Boden DüV-Bolap'!A:Q,8,FALSE),IF(AND(S73="leicht",V73&gt;13),VLOOKUP(V73,'Boden DüV-Bolap'!A:Q,9,FALSE)*(T73+U73)-(T73+U73),IF(AND(S73="mittel",V73&lt;20),VLOOKUP(V73,'Boden DüV-Bolap'!A:Q,12,FALSE),IF(AND(S73="mittel",V73&gt;19),VLOOKUP(V73,'Boden DüV-Bolap'!A:Q,13,FALSE)*(T73+U73)-(T73+U73),IF(AND(S73="schwer",V73&lt;28),VLOOKUP(V73,'Boden DüV-Bolap'!A:Q,16,FALSE),IF(AND(S73="schwer",V73&gt;27),VLOOKUP(V73,'Boden DüV-Bolap'!A:Q,17,FALSE)*(T73+U73)-(T73+U73)))))))))</f>
        <v/>
      </c>
      <c r="Y73" s="251" t="str">
        <f>IF(OR(F73="",G73=""),"",IF(OR(F73="A",F73="HG"),0,VLOOKUP(G73,'Tab 4+5 DüV+Abfuhr_G'!A:Q,16,FALSE)))</f>
        <v/>
      </c>
      <c r="Z73" s="255" t="str">
        <f t="shared" si="17"/>
        <v/>
      </c>
      <c r="AA73" s="896" t="str">
        <f t="shared" si="18"/>
        <v/>
      </c>
      <c r="AB73" s="253" t="str">
        <f>IF(OR(F73="",G73=""),"",IF(F73="g",VLOOKUP(G73,'Tab 4+5 DüV+Abfuhr_G'!A:N,14,FALSE)*'N-DBE'!J73,IF(F73="A",VLOOKUP(G73,'Tab 2+3 DüV_A'!A:L,12,FALSE)*'N-DBE'!J73,VLOOKUP(G73,'H&amp;G LfL'!B:U,20,FALSE)*'N-DBE'!J73)))</f>
        <v/>
      </c>
      <c r="AC73" s="249" t="str">
        <f>IF(OR(F73="",G73=""),"",IF(OR('N-DBE'!K73="",'N-DBE'!M73=0),0,IF('N-DBE'!K73=0,-AB73,('N-DBE'!K73*AB73/'N-DBE'!J73)-AB73)))</f>
        <v/>
      </c>
      <c r="AD73" s="341" t="str">
        <f>IF(OR(B73="",G73=""),"",IF(VLOOKUP(B73,Schlagliste!B:J,9,FALSE)="","",VLOOKUP(B73,Schlagliste!B:J,9,FALSE)))</f>
        <v/>
      </c>
      <c r="AE73" s="244" t="str">
        <f>IF(OR(AD73="",S73=""),"",IF(AD73&gt;39,0,IF(S73="leicht",VLOOKUP(AD73,'Boden DüV-Bolap'!A:AA,19,FALSE),IF(S73="mittel",VLOOKUP(AD73,'Boden DüV-Bolap'!A:AA,23,FALSE),IF(S73="schwer",VLOOKUP(AD73,'Boden DüV-Bolap'!A:AA,27,FALSE))))))</f>
        <v/>
      </c>
      <c r="AF73" s="254" t="str">
        <f>IF(OR(F73="",G73="",S73="",AD73=""),"",IF(AD73&gt;=44,-(AB73+AC73),IF(AND(S73="leicht",AD73&lt;11),VLOOKUP(AD73,'Boden DüV-Bolap'!A:AC,20,FALSE),IF(AND(S73="leicht",AD73&gt;10),VLOOKUP(AD73,'Boden DüV-Bolap'!A:AC,21,FALSE)*(AB73+AC73)-(AB73+AC73),IF(AND(S73="mittel",AD73&lt;18),VLOOKUP(AD73,'Boden DüV-Bolap'!A:AC,24,FALSE),IF(AND(S73="mittel",AD73&gt;17),VLOOKUP(AD73,'Boden DüV-Bolap'!A:AC,25,FALSE)*(AB73+AC73)-(AB73+AC73),IF(AND(S73="schwer",AD73&lt;23),VLOOKUP(AD73,'Boden DüV-Bolap'!A:AC,28,FALSE),IF(AND(S73="schwer",AD73&gt;22),VLOOKUP(AD73,'Boden DüV-Bolap'!A:AC,29,FALSE)*(AB73+AC73)-(AB73+AC73)))))))))</f>
        <v/>
      </c>
      <c r="AG73" s="256" t="str">
        <f>IF(OR(F73="",G73=""),"",IF(OR(F73="A",F73="HG"),0,VLOOKUP(G73,'Tab 4+5 DüV+Abfuhr_G'!A:Q,17,FALSE)))</f>
        <v/>
      </c>
      <c r="AH73" s="257" t="str">
        <f t="shared" si="19"/>
        <v/>
      </c>
      <c r="AI73" s="900" t="str">
        <f t="shared" si="20"/>
        <v/>
      </c>
      <c r="AJ73" s="265"/>
    </row>
    <row r="74" spans="1:36" s="145" customFormat="1">
      <c r="A74" s="289" t="str">
        <f>IF('N-DBE'!A74="","",'N-DBE'!A74)</f>
        <v/>
      </c>
      <c r="B74" s="485" t="str">
        <f>IF('N-DBE'!B74="","",'N-DBE'!B74)</f>
        <v/>
      </c>
      <c r="C74" s="232" t="str">
        <f>IF('N-DBE'!C74="","",'N-DBE'!C74)</f>
        <v/>
      </c>
      <c r="D74" s="232" t="str">
        <f>IF('N-DBE'!D74="","",'N-DBE'!D74)</f>
        <v/>
      </c>
      <c r="E74" s="238" t="str">
        <f>IF('N-DBE'!E74="","",'N-DBE'!E74)</f>
        <v/>
      </c>
      <c r="F74" s="233" t="str">
        <f>IF('N-DBE'!F74="","",'N-DBE'!F74)</f>
        <v/>
      </c>
      <c r="G74" s="225" t="str">
        <f>IF('N-DBE'!G74="","",'N-DBE'!G74)</f>
        <v/>
      </c>
      <c r="H74" s="248" t="str">
        <f>IF(OR(F74="",G74=""),"",IF(F74="g",VLOOKUP(G74,'Tab 4+5 DüV+Abfuhr_G'!A:N,12,FALSE)*'N-DBE'!J74,IF(F74="A",VLOOKUP(G74,'Tab 2+3 DüV_A'!A:L,10,FALSE)*'N-DBE'!J74,VLOOKUP(G74,'H&amp;G LfL'!B:U,18,FALSE)*'N-DBE'!J74)))</f>
        <v/>
      </c>
      <c r="I74" s="249" t="str">
        <f>IF(OR(F74="",G74=""),"",IF(OR('N-DBE'!K74="",'N-DBE'!M74=0),0,IF('N-DBE'!K74=0,-H74,('N-DBE'!K74*H74/'N-DBE'!J74)-H74)))</f>
        <v/>
      </c>
      <c r="J74" s="341" t="str">
        <f>IF(OR(B74="",G74=""),"",IF(VLOOKUP(B74,Schlagliste!B:J,7,FALSE)="","",VLOOKUP(B74,Schlagliste!B:J,7,FALSE)))</f>
        <v/>
      </c>
      <c r="K74" s="244" t="str">
        <f>IF(J74="","",IF(J74&gt;39,"E",VLOOKUP(J74,'Boden DüV-Bolap'!A:B,2,FALSE)))</f>
        <v/>
      </c>
      <c r="L74" s="250" t="str">
        <f>IF(J74="","",IF(J74&gt;=44,0,VLOOKUP(J74,'Boden DüV-Bolap'!A:C,3,FALSE)))</f>
        <v/>
      </c>
      <c r="M74" s="251" t="str">
        <f>IF(OR(F74="",G74=""),"",IF(OR(F74="A",F74="HG"),0,VLOOKUP(G74,'Tab 4+5 DüV+Abfuhr_G'!A:Q,15,FALSE)))</f>
        <v/>
      </c>
      <c r="N74" s="252" t="str">
        <f t="shared" si="14"/>
        <v/>
      </c>
      <c r="O74" s="611" t="str">
        <f>IF(OR(F74="",G74=""),"",IF(J74="",SUM(H74,I74),IF(OR(K74="D",K74="E"),(H74+M74)*VLOOKUP(K74,'Boden DüV-Bolap'!B:E,4,FALSE),SUM(H74,I74,L74,M74))))</f>
        <v/>
      </c>
      <c r="P74" s="892" t="str">
        <f t="shared" si="15"/>
        <v/>
      </c>
      <c r="Q74" s="245"/>
      <c r="R74" s="615" t="str">
        <f t="shared" si="16"/>
        <v/>
      </c>
      <c r="S74" s="244" t="str">
        <f>IF(OR(B74="",G74=""),"",IF(VLOOKUP(B74,Schlagliste!B:J,5,FALSE)="","",VLOOKUP(B74,Schlagliste!B:J,5,FALSE)))</f>
        <v/>
      </c>
      <c r="T74" s="253" t="str">
        <f>IF(OR(F74="",G74=""),"",IF(F74="g",VLOOKUP(G74,'Tab 4+5 DüV+Abfuhr_G'!A:N,13,FALSE)*'N-DBE'!J74,IF(F74="A",VLOOKUP(G74,'Tab 2+3 DüV_A'!A:L,11,FALSE)*'N-DBE'!J74,VLOOKUP(G74,'H&amp;G LfL'!B:U,19,FALSE)*'N-DBE'!J74)))</f>
        <v/>
      </c>
      <c r="U74" s="249" t="str">
        <f>IF(OR(F74="",G74=""),"",IF(OR('N-DBE'!K74="",'N-DBE'!M74=0),0,IF('N-DBE'!K74=0,-T74,('N-DBE'!K74*T74/'N-DBE'!J74)-T74)))</f>
        <v/>
      </c>
      <c r="V74" s="341" t="str">
        <f>IF(OR(B74="",G74=""),"",IF(VLOOKUP(B74,Schlagliste!B:J,8,FALSE)="","",VLOOKUP(B74,Schlagliste!B:J,8,FALSE)))</f>
        <v/>
      </c>
      <c r="W74" s="244" t="str">
        <f>IF(OR(V74="",S74=""),"",IF(V74&gt;39,0,IF(S74="leicht",VLOOKUP(V74,'Boden DüV-Bolap'!A:Q,7,FALSE),IF(S74="mittel",VLOOKUP(V74,'Boden DüV-Bolap'!A:K,11,FALSE),IF(S74="schwer",VLOOKUP(V74,'Boden DüV-Bolap'!A:R,15,FALSE))))))</f>
        <v/>
      </c>
      <c r="X74" s="254" t="str">
        <f>IF(OR(F74="",G74="",S74="",V74=""),"",IF(V74&gt;=44,-(T74+U74),IF(AND(S74="leicht",V74&lt;14),VLOOKUP(V74,'Boden DüV-Bolap'!A:Q,8,FALSE),IF(AND(S74="leicht",V74&gt;13),VLOOKUP(V74,'Boden DüV-Bolap'!A:Q,9,FALSE)*(T74+U74)-(T74+U74),IF(AND(S74="mittel",V74&lt;20),VLOOKUP(V74,'Boden DüV-Bolap'!A:Q,12,FALSE),IF(AND(S74="mittel",V74&gt;19),VLOOKUP(V74,'Boden DüV-Bolap'!A:Q,13,FALSE)*(T74+U74)-(T74+U74),IF(AND(S74="schwer",V74&lt;28),VLOOKUP(V74,'Boden DüV-Bolap'!A:Q,16,FALSE),IF(AND(S74="schwer",V74&gt;27),VLOOKUP(V74,'Boden DüV-Bolap'!A:Q,17,FALSE)*(T74+U74)-(T74+U74)))))))))</f>
        <v/>
      </c>
      <c r="Y74" s="251" t="str">
        <f>IF(OR(F74="",G74=""),"",IF(OR(F74="A",F74="HG"),0,VLOOKUP(G74,'Tab 4+5 DüV+Abfuhr_G'!A:Q,16,FALSE)))</f>
        <v/>
      </c>
      <c r="Z74" s="255" t="str">
        <f t="shared" si="17"/>
        <v/>
      </c>
      <c r="AA74" s="896" t="str">
        <f t="shared" si="18"/>
        <v/>
      </c>
      <c r="AB74" s="253" t="str">
        <f>IF(OR(F74="",G74=""),"",IF(F74="g",VLOOKUP(G74,'Tab 4+5 DüV+Abfuhr_G'!A:N,14,FALSE)*'N-DBE'!J74,IF(F74="A",VLOOKUP(G74,'Tab 2+3 DüV_A'!A:L,12,FALSE)*'N-DBE'!J74,VLOOKUP(G74,'H&amp;G LfL'!B:U,20,FALSE)*'N-DBE'!J74)))</f>
        <v/>
      </c>
      <c r="AC74" s="249" t="str">
        <f>IF(OR(F74="",G74=""),"",IF(OR('N-DBE'!K74="",'N-DBE'!M74=0),0,IF('N-DBE'!K74=0,-AB74,('N-DBE'!K74*AB74/'N-DBE'!J74)-AB74)))</f>
        <v/>
      </c>
      <c r="AD74" s="341" t="str">
        <f>IF(OR(B74="",G74=""),"",IF(VLOOKUP(B74,Schlagliste!B:J,9,FALSE)="","",VLOOKUP(B74,Schlagliste!B:J,9,FALSE)))</f>
        <v/>
      </c>
      <c r="AE74" s="244" t="str">
        <f>IF(OR(AD74="",S74=""),"",IF(AD74&gt;39,0,IF(S74="leicht",VLOOKUP(AD74,'Boden DüV-Bolap'!A:AA,19,FALSE),IF(S74="mittel",VLOOKUP(AD74,'Boden DüV-Bolap'!A:AA,23,FALSE),IF(S74="schwer",VLOOKUP(AD74,'Boden DüV-Bolap'!A:AA,27,FALSE))))))</f>
        <v/>
      </c>
      <c r="AF74" s="254" t="str">
        <f>IF(OR(F74="",G74="",S74="",AD74=""),"",IF(AD74&gt;=44,-(AB74+AC74),IF(AND(S74="leicht",AD74&lt;11),VLOOKUP(AD74,'Boden DüV-Bolap'!A:AC,20,FALSE),IF(AND(S74="leicht",AD74&gt;10),VLOOKUP(AD74,'Boden DüV-Bolap'!A:AC,21,FALSE)*(AB74+AC74)-(AB74+AC74),IF(AND(S74="mittel",AD74&lt;18),VLOOKUP(AD74,'Boden DüV-Bolap'!A:AC,24,FALSE),IF(AND(S74="mittel",AD74&gt;17),VLOOKUP(AD74,'Boden DüV-Bolap'!A:AC,25,FALSE)*(AB74+AC74)-(AB74+AC74),IF(AND(S74="schwer",AD74&lt;23),VLOOKUP(AD74,'Boden DüV-Bolap'!A:AC,28,FALSE),IF(AND(S74="schwer",AD74&gt;22),VLOOKUP(AD74,'Boden DüV-Bolap'!A:AC,29,FALSE)*(AB74+AC74)-(AB74+AC74)))))))))</f>
        <v/>
      </c>
      <c r="AG74" s="256" t="str">
        <f>IF(OR(F74="",G74=""),"",IF(OR(F74="A",F74="HG"),0,VLOOKUP(G74,'Tab 4+5 DüV+Abfuhr_G'!A:Q,17,FALSE)))</f>
        <v/>
      </c>
      <c r="AH74" s="257" t="str">
        <f t="shared" si="19"/>
        <v/>
      </c>
      <c r="AI74" s="900" t="str">
        <f t="shared" si="20"/>
        <v/>
      </c>
      <c r="AJ74" s="265"/>
    </row>
    <row r="75" spans="1:36" s="145" customFormat="1">
      <c r="A75" s="289" t="str">
        <f>IF('N-DBE'!A75="","",'N-DBE'!A75)</f>
        <v/>
      </c>
      <c r="B75" s="485" t="str">
        <f>IF('N-DBE'!B75="","",'N-DBE'!B75)</f>
        <v/>
      </c>
      <c r="C75" s="232" t="str">
        <f>IF('N-DBE'!C75="","",'N-DBE'!C75)</f>
        <v/>
      </c>
      <c r="D75" s="232" t="str">
        <f>IF('N-DBE'!D75="","",'N-DBE'!D75)</f>
        <v/>
      </c>
      <c r="E75" s="238" t="str">
        <f>IF('N-DBE'!E75="","",'N-DBE'!E75)</f>
        <v/>
      </c>
      <c r="F75" s="233" t="str">
        <f>IF('N-DBE'!F75="","",'N-DBE'!F75)</f>
        <v/>
      </c>
      <c r="G75" s="225" t="str">
        <f>IF('N-DBE'!G75="","",'N-DBE'!G75)</f>
        <v/>
      </c>
      <c r="H75" s="248" t="str">
        <f>IF(OR(F75="",G75=""),"",IF(F75="g",VLOOKUP(G75,'Tab 4+5 DüV+Abfuhr_G'!A:N,12,FALSE)*'N-DBE'!J75,IF(F75="A",VLOOKUP(G75,'Tab 2+3 DüV_A'!A:L,10,FALSE)*'N-DBE'!J75,VLOOKUP(G75,'H&amp;G LfL'!B:U,18,FALSE)*'N-DBE'!J75)))</f>
        <v/>
      </c>
      <c r="I75" s="249" t="str">
        <f>IF(OR(F75="",G75=""),"",IF(OR('N-DBE'!K75="",'N-DBE'!M75=0),0,IF('N-DBE'!K75=0,-H75,('N-DBE'!K75*H75/'N-DBE'!J75)-H75)))</f>
        <v/>
      </c>
      <c r="J75" s="341" t="str">
        <f>IF(OR(B75="",G75=""),"",IF(VLOOKUP(B75,Schlagliste!B:J,7,FALSE)="","",VLOOKUP(B75,Schlagliste!B:J,7,FALSE)))</f>
        <v/>
      </c>
      <c r="K75" s="244" t="str">
        <f>IF(J75="","",IF(J75&gt;39,"E",VLOOKUP(J75,'Boden DüV-Bolap'!A:B,2,FALSE)))</f>
        <v/>
      </c>
      <c r="L75" s="250" t="str">
        <f>IF(J75="","",IF(J75&gt;=44,0,VLOOKUP(J75,'Boden DüV-Bolap'!A:C,3,FALSE)))</f>
        <v/>
      </c>
      <c r="M75" s="251" t="str">
        <f>IF(OR(F75="",G75=""),"",IF(OR(F75="A",F75="HG"),0,VLOOKUP(G75,'Tab 4+5 DüV+Abfuhr_G'!A:Q,15,FALSE)))</f>
        <v/>
      </c>
      <c r="N75" s="252" t="str">
        <f t="shared" si="14"/>
        <v/>
      </c>
      <c r="O75" s="611" t="str">
        <f>IF(OR(F75="",G75=""),"",IF(J75="",SUM(H75,I75),IF(OR(K75="D",K75="E"),(H75+M75)*VLOOKUP(K75,'Boden DüV-Bolap'!B:E,4,FALSE),SUM(H75,I75,L75,M75))))</f>
        <v/>
      </c>
      <c r="P75" s="892" t="str">
        <f t="shared" si="15"/>
        <v/>
      </c>
      <c r="Q75" s="245"/>
      <c r="R75" s="615" t="str">
        <f t="shared" si="16"/>
        <v/>
      </c>
      <c r="S75" s="244" t="str">
        <f>IF(OR(B75="",G75=""),"",IF(VLOOKUP(B75,Schlagliste!B:J,5,FALSE)="","",VLOOKUP(B75,Schlagliste!B:J,5,FALSE)))</f>
        <v/>
      </c>
      <c r="T75" s="253" t="str">
        <f>IF(OR(F75="",G75=""),"",IF(F75="g",VLOOKUP(G75,'Tab 4+5 DüV+Abfuhr_G'!A:N,13,FALSE)*'N-DBE'!J75,IF(F75="A",VLOOKUP(G75,'Tab 2+3 DüV_A'!A:L,11,FALSE)*'N-DBE'!J75,VLOOKUP(G75,'H&amp;G LfL'!B:U,19,FALSE)*'N-DBE'!J75)))</f>
        <v/>
      </c>
      <c r="U75" s="249" t="str">
        <f>IF(OR(F75="",G75=""),"",IF(OR('N-DBE'!K75="",'N-DBE'!M75=0),0,IF('N-DBE'!K75=0,-T75,('N-DBE'!K75*T75/'N-DBE'!J75)-T75)))</f>
        <v/>
      </c>
      <c r="V75" s="341" t="str">
        <f>IF(OR(B75="",G75=""),"",IF(VLOOKUP(B75,Schlagliste!B:J,8,FALSE)="","",VLOOKUP(B75,Schlagliste!B:J,8,FALSE)))</f>
        <v/>
      </c>
      <c r="W75" s="244" t="str">
        <f>IF(OR(V75="",S75=""),"",IF(V75&gt;39,0,IF(S75="leicht",VLOOKUP(V75,'Boden DüV-Bolap'!A:Q,7,FALSE),IF(S75="mittel",VLOOKUP(V75,'Boden DüV-Bolap'!A:K,11,FALSE),IF(S75="schwer",VLOOKUP(V75,'Boden DüV-Bolap'!A:R,15,FALSE))))))</f>
        <v/>
      </c>
      <c r="X75" s="254" t="str">
        <f>IF(OR(F75="",G75="",S75="",V75=""),"",IF(V75&gt;=44,-(T75+U75),IF(AND(S75="leicht",V75&lt;14),VLOOKUP(V75,'Boden DüV-Bolap'!A:Q,8,FALSE),IF(AND(S75="leicht",V75&gt;13),VLOOKUP(V75,'Boden DüV-Bolap'!A:Q,9,FALSE)*(T75+U75)-(T75+U75),IF(AND(S75="mittel",V75&lt;20),VLOOKUP(V75,'Boden DüV-Bolap'!A:Q,12,FALSE),IF(AND(S75="mittel",V75&gt;19),VLOOKUP(V75,'Boden DüV-Bolap'!A:Q,13,FALSE)*(T75+U75)-(T75+U75),IF(AND(S75="schwer",V75&lt;28),VLOOKUP(V75,'Boden DüV-Bolap'!A:Q,16,FALSE),IF(AND(S75="schwer",V75&gt;27),VLOOKUP(V75,'Boden DüV-Bolap'!A:Q,17,FALSE)*(T75+U75)-(T75+U75)))))))))</f>
        <v/>
      </c>
      <c r="Y75" s="251" t="str">
        <f>IF(OR(F75="",G75=""),"",IF(OR(F75="A",F75="HG"),0,VLOOKUP(G75,'Tab 4+5 DüV+Abfuhr_G'!A:Q,16,FALSE)))</f>
        <v/>
      </c>
      <c r="Z75" s="255" t="str">
        <f t="shared" si="17"/>
        <v/>
      </c>
      <c r="AA75" s="896" t="str">
        <f t="shared" si="18"/>
        <v/>
      </c>
      <c r="AB75" s="253" t="str">
        <f>IF(OR(F75="",G75=""),"",IF(F75="g",VLOOKUP(G75,'Tab 4+5 DüV+Abfuhr_G'!A:N,14,FALSE)*'N-DBE'!J75,IF(F75="A",VLOOKUP(G75,'Tab 2+3 DüV_A'!A:L,12,FALSE)*'N-DBE'!J75,VLOOKUP(G75,'H&amp;G LfL'!B:U,20,FALSE)*'N-DBE'!J75)))</f>
        <v/>
      </c>
      <c r="AC75" s="249" t="str">
        <f>IF(OR(F75="",G75=""),"",IF(OR('N-DBE'!K75="",'N-DBE'!M75=0),0,IF('N-DBE'!K75=0,-AB75,('N-DBE'!K75*AB75/'N-DBE'!J75)-AB75)))</f>
        <v/>
      </c>
      <c r="AD75" s="341" t="str">
        <f>IF(OR(B75="",G75=""),"",IF(VLOOKUP(B75,Schlagliste!B:J,9,FALSE)="","",VLOOKUP(B75,Schlagliste!B:J,9,FALSE)))</f>
        <v/>
      </c>
      <c r="AE75" s="244" t="str">
        <f>IF(OR(AD75="",S75=""),"",IF(AD75&gt;39,0,IF(S75="leicht",VLOOKUP(AD75,'Boden DüV-Bolap'!A:AA,19,FALSE),IF(S75="mittel",VLOOKUP(AD75,'Boden DüV-Bolap'!A:AA,23,FALSE),IF(S75="schwer",VLOOKUP(AD75,'Boden DüV-Bolap'!A:AA,27,FALSE))))))</f>
        <v/>
      </c>
      <c r="AF75" s="254" t="str">
        <f>IF(OR(F75="",G75="",S75="",AD75=""),"",IF(AD75&gt;=44,-(AB75+AC75),IF(AND(S75="leicht",AD75&lt;11),VLOOKUP(AD75,'Boden DüV-Bolap'!A:AC,20,FALSE),IF(AND(S75="leicht",AD75&gt;10),VLOOKUP(AD75,'Boden DüV-Bolap'!A:AC,21,FALSE)*(AB75+AC75)-(AB75+AC75),IF(AND(S75="mittel",AD75&lt;18),VLOOKUP(AD75,'Boden DüV-Bolap'!A:AC,24,FALSE),IF(AND(S75="mittel",AD75&gt;17),VLOOKUP(AD75,'Boden DüV-Bolap'!A:AC,25,FALSE)*(AB75+AC75)-(AB75+AC75),IF(AND(S75="schwer",AD75&lt;23),VLOOKUP(AD75,'Boden DüV-Bolap'!A:AC,28,FALSE),IF(AND(S75="schwer",AD75&gt;22),VLOOKUP(AD75,'Boden DüV-Bolap'!A:AC,29,FALSE)*(AB75+AC75)-(AB75+AC75)))))))))</f>
        <v/>
      </c>
      <c r="AG75" s="256" t="str">
        <f>IF(OR(F75="",G75=""),"",IF(OR(F75="A",F75="HG"),0,VLOOKUP(G75,'Tab 4+5 DüV+Abfuhr_G'!A:Q,17,FALSE)))</f>
        <v/>
      </c>
      <c r="AH75" s="257" t="str">
        <f t="shared" si="19"/>
        <v/>
      </c>
      <c r="AI75" s="900" t="str">
        <f t="shared" si="20"/>
        <v/>
      </c>
      <c r="AJ75" s="265"/>
    </row>
    <row r="76" spans="1:36" s="145" customFormat="1">
      <c r="A76" s="289" t="str">
        <f>IF('N-DBE'!A76="","",'N-DBE'!A76)</f>
        <v/>
      </c>
      <c r="B76" s="485" t="str">
        <f>IF('N-DBE'!B76="","",'N-DBE'!B76)</f>
        <v/>
      </c>
      <c r="C76" s="232" t="str">
        <f>IF('N-DBE'!C76="","",'N-DBE'!C76)</f>
        <v/>
      </c>
      <c r="D76" s="232" t="str">
        <f>IF('N-DBE'!D76="","",'N-DBE'!D76)</f>
        <v/>
      </c>
      <c r="E76" s="238" t="str">
        <f>IF('N-DBE'!E76="","",'N-DBE'!E76)</f>
        <v/>
      </c>
      <c r="F76" s="233" t="str">
        <f>IF('N-DBE'!F76="","",'N-DBE'!F76)</f>
        <v/>
      </c>
      <c r="G76" s="225" t="str">
        <f>IF('N-DBE'!G76="","",'N-DBE'!G76)</f>
        <v/>
      </c>
      <c r="H76" s="248" t="str">
        <f>IF(OR(F76="",G76=""),"",IF(F76="g",VLOOKUP(G76,'Tab 4+5 DüV+Abfuhr_G'!A:N,12,FALSE)*'N-DBE'!J76,IF(F76="A",VLOOKUP(G76,'Tab 2+3 DüV_A'!A:L,10,FALSE)*'N-DBE'!J76,VLOOKUP(G76,'H&amp;G LfL'!B:U,18,FALSE)*'N-DBE'!J76)))</f>
        <v/>
      </c>
      <c r="I76" s="249" t="str">
        <f>IF(OR(F76="",G76=""),"",IF(OR('N-DBE'!K76="",'N-DBE'!M76=0),0,IF('N-DBE'!K76=0,-H76,('N-DBE'!K76*H76/'N-DBE'!J76)-H76)))</f>
        <v/>
      </c>
      <c r="J76" s="341" t="str">
        <f>IF(OR(B76="",G76=""),"",IF(VLOOKUP(B76,Schlagliste!B:J,7,FALSE)="","",VLOOKUP(B76,Schlagliste!B:J,7,FALSE)))</f>
        <v/>
      </c>
      <c r="K76" s="244" t="str">
        <f>IF(J76="","",IF(J76&gt;39,"E",VLOOKUP(J76,'Boden DüV-Bolap'!A:B,2,FALSE)))</f>
        <v/>
      </c>
      <c r="L76" s="250" t="str">
        <f>IF(J76="","",IF(J76&gt;=44,0,VLOOKUP(J76,'Boden DüV-Bolap'!A:C,3,FALSE)))</f>
        <v/>
      </c>
      <c r="M76" s="251" t="str">
        <f>IF(OR(F76="",G76=""),"",IF(OR(F76="A",F76="HG"),0,VLOOKUP(G76,'Tab 4+5 DüV+Abfuhr_G'!A:Q,15,FALSE)))</f>
        <v/>
      </c>
      <c r="N76" s="252" t="str">
        <f t="shared" si="14"/>
        <v/>
      </c>
      <c r="O76" s="611" t="str">
        <f>IF(OR(F76="",G76=""),"",IF(J76="",SUM(H76,I76),IF(OR(K76="D",K76="E"),(H76+M76)*VLOOKUP(K76,'Boden DüV-Bolap'!B:E,4,FALSE),SUM(H76,I76,L76,M76))))</f>
        <v/>
      </c>
      <c r="P76" s="892" t="str">
        <f t="shared" si="15"/>
        <v/>
      </c>
      <c r="Q76" s="245"/>
      <c r="R76" s="615" t="str">
        <f t="shared" si="16"/>
        <v/>
      </c>
      <c r="S76" s="244" t="str">
        <f>IF(OR(B76="",G76=""),"",IF(VLOOKUP(B76,Schlagliste!B:J,5,FALSE)="","",VLOOKUP(B76,Schlagliste!B:J,5,FALSE)))</f>
        <v/>
      </c>
      <c r="T76" s="253" t="str">
        <f>IF(OR(F76="",G76=""),"",IF(F76="g",VLOOKUP(G76,'Tab 4+5 DüV+Abfuhr_G'!A:N,13,FALSE)*'N-DBE'!J76,IF(F76="A",VLOOKUP(G76,'Tab 2+3 DüV_A'!A:L,11,FALSE)*'N-DBE'!J76,VLOOKUP(G76,'H&amp;G LfL'!B:U,19,FALSE)*'N-DBE'!J76)))</f>
        <v/>
      </c>
      <c r="U76" s="249" t="str">
        <f>IF(OR(F76="",G76=""),"",IF(OR('N-DBE'!K76="",'N-DBE'!M76=0),0,IF('N-DBE'!K76=0,-T76,('N-DBE'!K76*T76/'N-DBE'!J76)-T76)))</f>
        <v/>
      </c>
      <c r="V76" s="341" t="str">
        <f>IF(OR(B76="",G76=""),"",IF(VLOOKUP(B76,Schlagliste!B:J,8,FALSE)="","",VLOOKUP(B76,Schlagliste!B:J,8,FALSE)))</f>
        <v/>
      </c>
      <c r="W76" s="244" t="str">
        <f>IF(OR(V76="",S76=""),"",IF(V76&gt;39,0,IF(S76="leicht",VLOOKUP(V76,'Boden DüV-Bolap'!A:Q,7,FALSE),IF(S76="mittel",VLOOKUP(V76,'Boden DüV-Bolap'!A:K,11,FALSE),IF(S76="schwer",VLOOKUP(V76,'Boden DüV-Bolap'!A:R,15,FALSE))))))</f>
        <v/>
      </c>
      <c r="X76" s="254" t="str">
        <f>IF(OR(F76="",G76="",S76="",V76=""),"",IF(V76&gt;=44,-(T76+U76),IF(AND(S76="leicht",V76&lt;14),VLOOKUP(V76,'Boden DüV-Bolap'!A:Q,8,FALSE),IF(AND(S76="leicht",V76&gt;13),VLOOKUP(V76,'Boden DüV-Bolap'!A:Q,9,FALSE)*(T76+U76)-(T76+U76),IF(AND(S76="mittel",V76&lt;20),VLOOKUP(V76,'Boden DüV-Bolap'!A:Q,12,FALSE),IF(AND(S76="mittel",V76&gt;19),VLOOKUP(V76,'Boden DüV-Bolap'!A:Q,13,FALSE)*(T76+U76)-(T76+U76),IF(AND(S76="schwer",V76&lt;28),VLOOKUP(V76,'Boden DüV-Bolap'!A:Q,16,FALSE),IF(AND(S76="schwer",V76&gt;27),VLOOKUP(V76,'Boden DüV-Bolap'!A:Q,17,FALSE)*(T76+U76)-(T76+U76)))))))))</f>
        <v/>
      </c>
      <c r="Y76" s="251" t="str">
        <f>IF(OR(F76="",G76=""),"",IF(OR(F76="A",F76="HG"),0,VLOOKUP(G76,'Tab 4+5 DüV+Abfuhr_G'!A:Q,16,FALSE)))</f>
        <v/>
      </c>
      <c r="Z76" s="255" t="str">
        <f t="shared" si="17"/>
        <v/>
      </c>
      <c r="AA76" s="896" t="str">
        <f t="shared" si="18"/>
        <v/>
      </c>
      <c r="AB76" s="253" t="str">
        <f>IF(OR(F76="",G76=""),"",IF(F76="g",VLOOKUP(G76,'Tab 4+5 DüV+Abfuhr_G'!A:N,14,FALSE)*'N-DBE'!J76,IF(F76="A",VLOOKUP(G76,'Tab 2+3 DüV_A'!A:L,12,FALSE)*'N-DBE'!J76,VLOOKUP(G76,'H&amp;G LfL'!B:U,20,FALSE)*'N-DBE'!J76)))</f>
        <v/>
      </c>
      <c r="AC76" s="249" t="str">
        <f>IF(OR(F76="",G76=""),"",IF(OR('N-DBE'!K76="",'N-DBE'!M76=0),0,IF('N-DBE'!K76=0,-AB76,('N-DBE'!K76*AB76/'N-DBE'!J76)-AB76)))</f>
        <v/>
      </c>
      <c r="AD76" s="341" t="str">
        <f>IF(OR(B76="",G76=""),"",IF(VLOOKUP(B76,Schlagliste!B:J,9,FALSE)="","",VLOOKUP(B76,Schlagliste!B:J,9,FALSE)))</f>
        <v/>
      </c>
      <c r="AE76" s="244" t="str">
        <f>IF(OR(AD76="",S76=""),"",IF(AD76&gt;39,0,IF(S76="leicht",VLOOKUP(AD76,'Boden DüV-Bolap'!A:AA,19,FALSE),IF(S76="mittel",VLOOKUP(AD76,'Boden DüV-Bolap'!A:AA,23,FALSE),IF(S76="schwer",VLOOKUP(AD76,'Boden DüV-Bolap'!A:AA,27,FALSE))))))</f>
        <v/>
      </c>
      <c r="AF76" s="254" t="str">
        <f>IF(OR(F76="",G76="",S76="",AD76=""),"",IF(AD76&gt;=44,-(AB76+AC76),IF(AND(S76="leicht",AD76&lt;11),VLOOKUP(AD76,'Boden DüV-Bolap'!A:AC,20,FALSE),IF(AND(S76="leicht",AD76&gt;10),VLOOKUP(AD76,'Boden DüV-Bolap'!A:AC,21,FALSE)*(AB76+AC76)-(AB76+AC76),IF(AND(S76="mittel",AD76&lt;18),VLOOKUP(AD76,'Boden DüV-Bolap'!A:AC,24,FALSE),IF(AND(S76="mittel",AD76&gt;17),VLOOKUP(AD76,'Boden DüV-Bolap'!A:AC,25,FALSE)*(AB76+AC76)-(AB76+AC76),IF(AND(S76="schwer",AD76&lt;23),VLOOKUP(AD76,'Boden DüV-Bolap'!A:AC,28,FALSE),IF(AND(S76="schwer",AD76&gt;22),VLOOKUP(AD76,'Boden DüV-Bolap'!A:AC,29,FALSE)*(AB76+AC76)-(AB76+AC76)))))))))</f>
        <v/>
      </c>
      <c r="AG76" s="256" t="str">
        <f>IF(OR(F76="",G76=""),"",IF(OR(F76="A",F76="HG"),0,VLOOKUP(G76,'Tab 4+5 DüV+Abfuhr_G'!A:Q,17,FALSE)))</f>
        <v/>
      </c>
      <c r="AH76" s="257" t="str">
        <f t="shared" si="19"/>
        <v/>
      </c>
      <c r="AI76" s="900" t="str">
        <f t="shared" si="20"/>
        <v/>
      </c>
      <c r="AJ76" s="265"/>
    </row>
    <row r="77" spans="1:36" s="145" customFormat="1">
      <c r="A77" s="289" t="str">
        <f>IF('N-DBE'!A77="","",'N-DBE'!A77)</f>
        <v/>
      </c>
      <c r="B77" s="485" t="str">
        <f>IF('N-DBE'!B77="","",'N-DBE'!B77)</f>
        <v/>
      </c>
      <c r="C77" s="232" t="str">
        <f>IF('N-DBE'!C77="","",'N-DBE'!C77)</f>
        <v/>
      </c>
      <c r="D77" s="232" t="str">
        <f>IF('N-DBE'!D77="","",'N-DBE'!D77)</f>
        <v/>
      </c>
      <c r="E77" s="238" t="str">
        <f>IF('N-DBE'!E77="","",'N-DBE'!E77)</f>
        <v/>
      </c>
      <c r="F77" s="233" t="str">
        <f>IF('N-DBE'!F77="","",'N-DBE'!F77)</f>
        <v/>
      </c>
      <c r="G77" s="225" t="str">
        <f>IF('N-DBE'!G77="","",'N-DBE'!G77)</f>
        <v/>
      </c>
      <c r="H77" s="248" t="str">
        <f>IF(OR(F77="",G77=""),"",IF(F77="g",VLOOKUP(G77,'Tab 4+5 DüV+Abfuhr_G'!A:N,12,FALSE)*'N-DBE'!J77,IF(F77="A",VLOOKUP(G77,'Tab 2+3 DüV_A'!A:L,10,FALSE)*'N-DBE'!J77,VLOOKUP(G77,'H&amp;G LfL'!B:U,18,FALSE)*'N-DBE'!J77)))</f>
        <v/>
      </c>
      <c r="I77" s="249" t="str">
        <f>IF(OR(F77="",G77=""),"",IF(OR('N-DBE'!K77="",'N-DBE'!M77=0),0,IF('N-DBE'!K77=0,-H77,('N-DBE'!K77*H77/'N-DBE'!J77)-H77)))</f>
        <v/>
      </c>
      <c r="J77" s="341" t="str">
        <f>IF(OR(B77="",G77=""),"",IF(VLOOKUP(B77,Schlagliste!B:J,7,FALSE)="","",VLOOKUP(B77,Schlagliste!B:J,7,FALSE)))</f>
        <v/>
      </c>
      <c r="K77" s="244" t="str">
        <f>IF(J77="","",IF(J77&gt;39,"E",VLOOKUP(J77,'Boden DüV-Bolap'!A:B,2,FALSE)))</f>
        <v/>
      </c>
      <c r="L77" s="250" t="str">
        <f>IF(J77="","",IF(J77&gt;=44,0,VLOOKUP(J77,'Boden DüV-Bolap'!A:C,3,FALSE)))</f>
        <v/>
      </c>
      <c r="M77" s="251" t="str">
        <f>IF(OR(F77="",G77=""),"",IF(OR(F77="A",F77="HG"),0,VLOOKUP(G77,'Tab 4+5 DüV+Abfuhr_G'!A:Q,15,FALSE)))</f>
        <v/>
      </c>
      <c r="N77" s="252" t="str">
        <f t="shared" si="14"/>
        <v/>
      </c>
      <c r="O77" s="611" t="str">
        <f>IF(OR(F77="",G77=""),"",IF(J77="",SUM(H77,I77),IF(OR(K77="D",K77="E"),(H77+M77)*VLOOKUP(K77,'Boden DüV-Bolap'!B:E,4,FALSE),SUM(H77,I77,L77,M77))))</f>
        <v/>
      </c>
      <c r="P77" s="892" t="str">
        <f t="shared" si="15"/>
        <v/>
      </c>
      <c r="Q77" s="245"/>
      <c r="R77" s="615" t="str">
        <f t="shared" si="16"/>
        <v/>
      </c>
      <c r="S77" s="244" t="str">
        <f>IF(OR(B77="",G77=""),"",IF(VLOOKUP(B77,Schlagliste!B:J,5,FALSE)="","",VLOOKUP(B77,Schlagliste!B:J,5,FALSE)))</f>
        <v/>
      </c>
      <c r="T77" s="253" t="str">
        <f>IF(OR(F77="",G77=""),"",IF(F77="g",VLOOKUP(G77,'Tab 4+5 DüV+Abfuhr_G'!A:N,13,FALSE)*'N-DBE'!J77,IF(F77="A",VLOOKUP(G77,'Tab 2+3 DüV_A'!A:L,11,FALSE)*'N-DBE'!J77,VLOOKUP(G77,'H&amp;G LfL'!B:U,19,FALSE)*'N-DBE'!J77)))</f>
        <v/>
      </c>
      <c r="U77" s="249" t="str">
        <f>IF(OR(F77="",G77=""),"",IF(OR('N-DBE'!K77="",'N-DBE'!M77=0),0,IF('N-DBE'!K77=0,-T77,('N-DBE'!K77*T77/'N-DBE'!J77)-T77)))</f>
        <v/>
      </c>
      <c r="V77" s="341" t="str">
        <f>IF(OR(B77="",G77=""),"",IF(VLOOKUP(B77,Schlagliste!B:J,8,FALSE)="","",VLOOKUP(B77,Schlagliste!B:J,8,FALSE)))</f>
        <v/>
      </c>
      <c r="W77" s="244" t="str">
        <f>IF(OR(V77="",S77=""),"",IF(V77&gt;39,0,IF(S77="leicht",VLOOKUP(V77,'Boden DüV-Bolap'!A:Q,7,FALSE),IF(S77="mittel",VLOOKUP(V77,'Boden DüV-Bolap'!A:K,11,FALSE),IF(S77="schwer",VLOOKUP(V77,'Boden DüV-Bolap'!A:R,15,FALSE))))))</f>
        <v/>
      </c>
      <c r="X77" s="254" t="str">
        <f>IF(OR(F77="",G77="",S77="",V77=""),"",IF(V77&gt;=44,-(T77+U77),IF(AND(S77="leicht",V77&lt;14),VLOOKUP(V77,'Boden DüV-Bolap'!A:Q,8,FALSE),IF(AND(S77="leicht",V77&gt;13),VLOOKUP(V77,'Boden DüV-Bolap'!A:Q,9,FALSE)*(T77+U77)-(T77+U77),IF(AND(S77="mittel",V77&lt;20),VLOOKUP(V77,'Boden DüV-Bolap'!A:Q,12,FALSE),IF(AND(S77="mittel",V77&gt;19),VLOOKUP(V77,'Boden DüV-Bolap'!A:Q,13,FALSE)*(T77+U77)-(T77+U77),IF(AND(S77="schwer",V77&lt;28),VLOOKUP(V77,'Boden DüV-Bolap'!A:Q,16,FALSE),IF(AND(S77="schwer",V77&gt;27),VLOOKUP(V77,'Boden DüV-Bolap'!A:Q,17,FALSE)*(T77+U77)-(T77+U77)))))))))</f>
        <v/>
      </c>
      <c r="Y77" s="251" t="str">
        <f>IF(OR(F77="",G77=""),"",IF(OR(F77="A",F77="HG"),0,VLOOKUP(G77,'Tab 4+5 DüV+Abfuhr_G'!A:Q,16,FALSE)))</f>
        <v/>
      </c>
      <c r="Z77" s="255" t="str">
        <f t="shared" si="17"/>
        <v/>
      </c>
      <c r="AA77" s="896" t="str">
        <f t="shared" si="18"/>
        <v/>
      </c>
      <c r="AB77" s="253" t="str">
        <f>IF(OR(F77="",G77=""),"",IF(F77="g",VLOOKUP(G77,'Tab 4+5 DüV+Abfuhr_G'!A:N,14,FALSE)*'N-DBE'!J77,IF(F77="A",VLOOKUP(G77,'Tab 2+3 DüV_A'!A:L,12,FALSE)*'N-DBE'!J77,VLOOKUP(G77,'H&amp;G LfL'!B:U,20,FALSE)*'N-DBE'!J77)))</f>
        <v/>
      </c>
      <c r="AC77" s="249" t="str">
        <f>IF(OR(F77="",G77=""),"",IF(OR('N-DBE'!K77="",'N-DBE'!M77=0),0,IF('N-DBE'!K77=0,-AB77,('N-DBE'!K77*AB77/'N-DBE'!J77)-AB77)))</f>
        <v/>
      </c>
      <c r="AD77" s="341" t="str">
        <f>IF(OR(B77="",G77=""),"",IF(VLOOKUP(B77,Schlagliste!B:J,9,FALSE)="","",VLOOKUP(B77,Schlagliste!B:J,9,FALSE)))</f>
        <v/>
      </c>
      <c r="AE77" s="244" t="str">
        <f>IF(OR(AD77="",S77=""),"",IF(AD77&gt;39,0,IF(S77="leicht",VLOOKUP(AD77,'Boden DüV-Bolap'!A:AA,19,FALSE),IF(S77="mittel",VLOOKUP(AD77,'Boden DüV-Bolap'!A:AA,23,FALSE),IF(S77="schwer",VLOOKUP(AD77,'Boden DüV-Bolap'!A:AA,27,FALSE))))))</f>
        <v/>
      </c>
      <c r="AF77" s="254" t="str">
        <f>IF(OR(F77="",G77="",S77="",AD77=""),"",IF(AD77&gt;=44,-(AB77+AC77),IF(AND(S77="leicht",AD77&lt;11),VLOOKUP(AD77,'Boden DüV-Bolap'!A:AC,20,FALSE),IF(AND(S77="leicht",AD77&gt;10),VLOOKUP(AD77,'Boden DüV-Bolap'!A:AC,21,FALSE)*(AB77+AC77)-(AB77+AC77),IF(AND(S77="mittel",AD77&lt;18),VLOOKUP(AD77,'Boden DüV-Bolap'!A:AC,24,FALSE),IF(AND(S77="mittel",AD77&gt;17),VLOOKUP(AD77,'Boden DüV-Bolap'!A:AC,25,FALSE)*(AB77+AC77)-(AB77+AC77),IF(AND(S77="schwer",AD77&lt;23),VLOOKUP(AD77,'Boden DüV-Bolap'!A:AC,28,FALSE),IF(AND(S77="schwer",AD77&gt;22),VLOOKUP(AD77,'Boden DüV-Bolap'!A:AC,29,FALSE)*(AB77+AC77)-(AB77+AC77)))))))))</f>
        <v/>
      </c>
      <c r="AG77" s="256" t="str">
        <f>IF(OR(F77="",G77=""),"",IF(OR(F77="A",F77="HG"),0,VLOOKUP(G77,'Tab 4+5 DüV+Abfuhr_G'!A:Q,17,FALSE)))</f>
        <v/>
      </c>
      <c r="AH77" s="257" t="str">
        <f t="shared" si="19"/>
        <v/>
      </c>
      <c r="AI77" s="900" t="str">
        <f t="shared" si="20"/>
        <v/>
      </c>
      <c r="AJ77" s="265"/>
    </row>
    <row r="78" spans="1:36" s="145" customFormat="1">
      <c r="A78" s="289" t="str">
        <f>IF('N-DBE'!A78="","",'N-DBE'!A78)</f>
        <v/>
      </c>
      <c r="B78" s="485" t="str">
        <f>IF('N-DBE'!B78="","",'N-DBE'!B78)</f>
        <v/>
      </c>
      <c r="C78" s="232" t="str">
        <f>IF('N-DBE'!C78="","",'N-DBE'!C78)</f>
        <v/>
      </c>
      <c r="D78" s="232" t="str">
        <f>IF('N-DBE'!D78="","",'N-DBE'!D78)</f>
        <v/>
      </c>
      <c r="E78" s="238" t="str">
        <f>IF('N-DBE'!E78="","",'N-DBE'!E78)</f>
        <v/>
      </c>
      <c r="F78" s="233" t="str">
        <f>IF('N-DBE'!F78="","",'N-DBE'!F78)</f>
        <v/>
      </c>
      <c r="G78" s="225" t="str">
        <f>IF('N-DBE'!G78="","",'N-DBE'!G78)</f>
        <v/>
      </c>
      <c r="H78" s="248" t="str">
        <f>IF(OR(F78="",G78=""),"",IF(F78="g",VLOOKUP(G78,'Tab 4+5 DüV+Abfuhr_G'!A:N,12,FALSE)*'N-DBE'!J78,IF(F78="A",VLOOKUP(G78,'Tab 2+3 DüV_A'!A:L,10,FALSE)*'N-DBE'!J78,VLOOKUP(G78,'H&amp;G LfL'!B:U,18,FALSE)*'N-DBE'!J78)))</f>
        <v/>
      </c>
      <c r="I78" s="249" t="str">
        <f>IF(OR(F78="",G78=""),"",IF(OR('N-DBE'!K78="",'N-DBE'!M78=0),0,IF('N-DBE'!K78=0,-H78,('N-DBE'!K78*H78/'N-DBE'!J78)-H78)))</f>
        <v/>
      </c>
      <c r="J78" s="341" t="str">
        <f>IF(OR(B78="",G78=""),"",IF(VLOOKUP(B78,Schlagliste!B:J,7,FALSE)="","",VLOOKUP(B78,Schlagliste!B:J,7,FALSE)))</f>
        <v/>
      </c>
      <c r="K78" s="244" t="str">
        <f>IF(J78="","",IF(J78&gt;39,"E",VLOOKUP(J78,'Boden DüV-Bolap'!A:B,2,FALSE)))</f>
        <v/>
      </c>
      <c r="L78" s="250" t="str">
        <f>IF(J78="","",IF(J78&gt;=44,0,VLOOKUP(J78,'Boden DüV-Bolap'!A:C,3,FALSE)))</f>
        <v/>
      </c>
      <c r="M78" s="251" t="str">
        <f>IF(OR(F78="",G78=""),"",IF(OR(F78="A",F78="HG"),0,VLOOKUP(G78,'Tab 4+5 DüV+Abfuhr_G'!A:Q,15,FALSE)))</f>
        <v/>
      </c>
      <c r="N78" s="252" t="str">
        <f t="shared" si="14"/>
        <v/>
      </c>
      <c r="O78" s="611" t="str">
        <f>IF(OR(F78="",G78=""),"",IF(J78="",SUM(H78,I78),IF(OR(K78="D",K78="E"),(H78+M78)*VLOOKUP(K78,'Boden DüV-Bolap'!B:E,4,FALSE),SUM(H78,I78,L78,M78))))</f>
        <v/>
      </c>
      <c r="P78" s="892" t="str">
        <f t="shared" si="15"/>
        <v/>
      </c>
      <c r="Q78" s="245"/>
      <c r="R78" s="615" t="str">
        <f t="shared" si="16"/>
        <v/>
      </c>
      <c r="S78" s="244" t="str">
        <f>IF(OR(B78="",G78=""),"",IF(VLOOKUP(B78,Schlagliste!B:J,5,FALSE)="","",VLOOKUP(B78,Schlagliste!B:J,5,FALSE)))</f>
        <v/>
      </c>
      <c r="T78" s="253" t="str">
        <f>IF(OR(F78="",G78=""),"",IF(F78="g",VLOOKUP(G78,'Tab 4+5 DüV+Abfuhr_G'!A:N,13,FALSE)*'N-DBE'!J78,IF(F78="A",VLOOKUP(G78,'Tab 2+3 DüV_A'!A:L,11,FALSE)*'N-DBE'!J78,VLOOKUP(G78,'H&amp;G LfL'!B:U,19,FALSE)*'N-DBE'!J78)))</f>
        <v/>
      </c>
      <c r="U78" s="249" t="str">
        <f>IF(OR(F78="",G78=""),"",IF(OR('N-DBE'!K78="",'N-DBE'!M78=0),0,IF('N-DBE'!K78=0,-T78,('N-DBE'!K78*T78/'N-DBE'!J78)-T78)))</f>
        <v/>
      </c>
      <c r="V78" s="341" t="str">
        <f>IF(OR(B78="",G78=""),"",IF(VLOOKUP(B78,Schlagliste!B:J,8,FALSE)="","",VLOOKUP(B78,Schlagliste!B:J,8,FALSE)))</f>
        <v/>
      </c>
      <c r="W78" s="244" t="str">
        <f>IF(OR(V78="",S78=""),"",IF(V78&gt;39,0,IF(S78="leicht",VLOOKUP(V78,'Boden DüV-Bolap'!A:Q,7,FALSE),IF(S78="mittel",VLOOKUP(V78,'Boden DüV-Bolap'!A:K,11,FALSE),IF(S78="schwer",VLOOKUP(V78,'Boden DüV-Bolap'!A:R,15,FALSE))))))</f>
        <v/>
      </c>
      <c r="X78" s="254" t="str">
        <f>IF(OR(F78="",G78="",S78="",V78=""),"",IF(V78&gt;=44,-(T78+U78),IF(AND(S78="leicht",V78&lt;14),VLOOKUP(V78,'Boden DüV-Bolap'!A:Q,8,FALSE),IF(AND(S78="leicht",V78&gt;13),VLOOKUP(V78,'Boden DüV-Bolap'!A:Q,9,FALSE)*(T78+U78)-(T78+U78),IF(AND(S78="mittel",V78&lt;20),VLOOKUP(V78,'Boden DüV-Bolap'!A:Q,12,FALSE),IF(AND(S78="mittel",V78&gt;19),VLOOKUP(V78,'Boden DüV-Bolap'!A:Q,13,FALSE)*(T78+U78)-(T78+U78),IF(AND(S78="schwer",V78&lt;28),VLOOKUP(V78,'Boden DüV-Bolap'!A:Q,16,FALSE),IF(AND(S78="schwer",V78&gt;27),VLOOKUP(V78,'Boden DüV-Bolap'!A:Q,17,FALSE)*(T78+U78)-(T78+U78)))))))))</f>
        <v/>
      </c>
      <c r="Y78" s="251" t="str">
        <f>IF(OR(F78="",G78=""),"",IF(OR(F78="A",F78="HG"),0,VLOOKUP(G78,'Tab 4+5 DüV+Abfuhr_G'!A:Q,16,FALSE)))</f>
        <v/>
      </c>
      <c r="Z78" s="255" t="str">
        <f t="shared" si="17"/>
        <v/>
      </c>
      <c r="AA78" s="896" t="str">
        <f t="shared" si="18"/>
        <v/>
      </c>
      <c r="AB78" s="253" t="str">
        <f>IF(OR(F78="",G78=""),"",IF(F78="g",VLOOKUP(G78,'Tab 4+5 DüV+Abfuhr_G'!A:N,14,FALSE)*'N-DBE'!J78,IF(F78="A",VLOOKUP(G78,'Tab 2+3 DüV_A'!A:L,12,FALSE)*'N-DBE'!J78,VLOOKUP(G78,'H&amp;G LfL'!B:U,20,FALSE)*'N-DBE'!J78)))</f>
        <v/>
      </c>
      <c r="AC78" s="249" t="str">
        <f>IF(OR(F78="",G78=""),"",IF(OR('N-DBE'!K78="",'N-DBE'!M78=0),0,IF('N-DBE'!K78=0,-AB78,('N-DBE'!K78*AB78/'N-DBE'!J78)-AB78)))</f>
        <v/>
      </c>
      <c r="AD78" s="341" t="str">
        <f>IF(OR(B78="",G78=""),"",IF(VLOOKUP(B78,Schlagliste!B:J,9,FALSE)="","",VLOOKUP(B78,Schlagliste!B:J,9,FALSE)))</f>
        <v/>
      </c>
      <c r="AE78" s="244" t="str">
        <f>IF(OR(AD78="",S78=""),"",IF(AD78&gt;39,0,IF(S78="leicht",VLOOKUP(AD78,'Boden DüV-Bolap'!A:AA,19,FALSE),IF(S78="mittel",VLOOKUP(AD78,'Boden DüV-Bolap'!A:AA,23,FALSE),IF(S78="schwer",VLOOKUP(AD78,'Boden DüV-Bolap'!A:AA,27,FALSE))))))</f>
        <v/>
      </c>
      <c r="AF78" s="254" t="str">
        <f>IF(OR(F78="",G78="",S78="",AD78=""),"",IF(AD78&gt;=44,-(AB78+AC78),IF(AND(S78="leicht",AD78&lt;11),VLOOKUP(AD78,'Boden DüV-Bolap'!A:AC,20,FALSE),IF(AND(S78="leicht",AD78&gt;10),VLOOKUP(AD78,'Boden DüV-Bolap'!A:AC,21,FALSE)*(AB78+AC78)-(AB78+AC78),IF(AND(S78="mittel",AD78&lt;18),VLOOKUP(AD78,'Boden DüV-Bolap'!A:AC,24,FALSE),IF(AND(S78="mittel",AD78&gt;17),VLOOKUP(AD78,'Boden DüV-Bolap'!A:AC,25,FALSE)*(AB78+AC78)-(AB78+AC78),IF(AND(S78="schwer",AD78&lt;23),VLOOKUP(AD78,'Boden DüV-Bolap'!A:AC,28,FALSE),IF(AND(S78="schwer",AD78&gt;22),VLOOKUP(AD78,'Boden DüV-Bolap'!A:AC,29,FALSE)*(AB78+AC78)-(AB78+AC78)))))))))</f>
        <v/>
      </c>
      <c r="AG78" s="256" t="str">
        <f>IF(OR(F78="",G78=""),"",IF(OR(F78="A",F78="HG"),0,VLOOKUP(G78,'Tab 4+5 DüV+Abfuhr_G'!A:Q,17,FALSE)))</f>
        <v/>
      </c>
      <c r="AH78" s="257" t="str">
        <f t="shared" si="19"/>
        <v/>
      </c>
      <c r="AI78" s="900" t="str">
        <f t="shared" si="20"/>
        <v/>
      </c>
      <c r="AJ78" s="265"/>
    </row>
    <row r="79" spans="1:36" s="145" customFormat="1">
      <c r="A79" s="289" t="str">
        <f>IF('N-DBE'!A79="","",'N-DBE'!A79)</f>
        <v/>
      </c>
      <c r="B79" s="485" t="str">
        <f>IF('N-DBE'!B79="","",'N-DBE'!B79)</f>
        <v/>
      </c>
      <c r="C79" s="232" t="str">
        <f>IF('N-DBE'!C79="","",'N-DBE'!C79)</f>
        <v/>
      </c>
      <c r="D79" s="232" t="str">
        <f>IF('N-DBE'!D79="","",'N-DBE'!D79)</f>
        <v/>
      </c>
      <c r="E79" s="238" t="str">
        <f>IF('N-DBE'!E79="","",'N-DBE'!E79)</f>
        <v/>
      </c>
      <c r="F79" s="233" t="str">
        <f>IF('N-DBE'!F79="","",'N-DBE'!F79)</f>
        <v/>
      </c>
      <c r="G79" s="225" t="str">
        <f>IF('N-DBE'!G79="","",'N-DBE'!G79)</f>
        <v/>
      </c>
      <c r="H79" s="248" t="str">
        <f>IF(OR(F79="",G79=""),"",IF(F79="g",VLOOKUP(G79,'Tab 4+5 DüV+Abfuhr_G'!A:N,12,FALSE)*'N-DBE'!J79,IF(F79="A",VLOOKUP(G79,'Tab 2+3 DüV_A'!A:L,10,FALSE)*'N-DBE'!J79,VLOOKUP(G79,'H&amp;G LfL'!B:U,18,FALSE)*'N-DBE'!J79)))</f>
        <v/>
      </c>
      <c r="I79" s="249" t="str">
        <f>IF(OR(F79="",G79=""),"",IF(OR('N-DBE'!K79="",'N-DBE'!M79=0),0,IF('N-DBE'!K79=0,-H79,('N-DBE'!K79*H79/'N-DBE'!J79)-H79)))</f>
        <v/>
      </c>
      <c r="J79" s="341" t="str">
        <f>IF(OR(B79="",G79=""),"",IF(VLOOKUP(B79,Schlagliste!B:J,7,FALSE)="","",VLOOKUP(B79,Schlagliste!B:J,7,FALSE)))</f>
        <v/>
      </c>
      <c r="K79" s="244" t="str">
        <f>IF(J79="","",IF(J79&gt;39,"E",VLOOKUP(J79,'Boden DüV-Bolap'!A:B,2,FALSE)))</f>
        <v/>
      </c>
      <c r="L79" s="250" t="str">
        <f>IF(J79="","",IF(J79&gt;=44,0,VLOOKUP(J79,'Boden DüV-Bolap'!A:C,3,FALSE)))</f>
        <v/>
      </c>
      <c r="M79" s="251" t="str">
        <f>IF(OR(F79="",G79=""),"",IF(OR(F79="A",F79="HG"),0,VLOOKUP(G79,'Tab 4+5 DüV+Abfuhr_G'!A:Q,15,FALSE)))</f>
        <v/>
      </c>
      <c r="N79" s="252" t="str">
        <f t="shared" si="14"/>
        <v/>
      </c>
      <c r="O79" s="611" t="str">
        <f>IF(OR(F79="",G79=""),"",IF(J79="",SUM(H79,I79),IF(OR(K79="D",K79="E"),(H79+M79)*VLOOKUP(K79,'Boden DüV-Bolap'!B:E,4,FALSE),SUM(H79,I79,L79,M79))))</f>
        <v/>
      </c>
      <c r="P79" s="892" t="str">
        <f t="shared" si="15"/>
        <v/>
      </c>
      <c r="Q79" s="245"/>
      <c r="R79" s="615" t="str">
        <f t="shared" si="16"/>
        <v/>
      </c>
      <c r="S79" s="244" t="str">
        <f>IF(OR(B79="",G79=""),"",IF(VLOOKUP(B79,Schlagliste!B:J,5,FALSE)="","",VLOOKUP(B79,Schlagliste!B:J,5,FALSE)))</f>
        <v/>
      </c>
      <c r="T79" s="253" t="str">
        <f>IF(OR(F79="",G79=""),"",IF(F79="g",VLOOKUP(G79,'Tab 4+5 DüV+Abfuhr_G'!A:N,13,FALSE)*'N-DBE'!J79,IF(F79="A",VLOOKUP(G79,'Tab 2+3 DüV_A'!A:L,11,FALSE)*'N-DBE'!J79,VLOOKUP(G79,'H&amp;G LfL'!B:U,19,FALSE)*'N-DBE'!J79)))</f>
        <v/>
      </c>
      <c r="U79" s="249" t="str">
        <f>IF(OR(F79="",G79=""),"",IF(OR('N-DBE'!K79="",'N-DBE'!M79=0),0,IF('N-DBE'!K79=0,-T79,('N-DBE'!K79*T79/'N-DBE'!J79)-T79)))</f>
        <v/>
      </c>
      <c r="V79" s="341" t="str">
        <f>IF(OR(B79="",G79=""),"",IF(VLOOKUP(B79,Schlagliste!B:J,8,FALSE)="","",VLOOKUP(B79,Schlagliste!B:J,8,FALSE)))</f>
        <v/>
      </c>
      <c r="W79" s="244" t="str">
        <f>IF(OR(V79="",S79=""),"",IF(V79&gt;39,0,IF(S79="leicht",VLOOKUP(V79,'Boden DüV-Bolap'!A:Q,7,FALSE),IF(S79="mittel",VLOOKUP(V79,'Boden DüV-Bolap'!A:K,11,FALSE),IF(S79="schwer",VLOOKUP(V79,'Boden DüV-Bolap'!A:R,15,FALSE))))))</f>
        <v/>
      </c>
      <c r="X79" s="254" t="str">
        <f>IF(OR(F79="",G79="",S79="",V79=""),"",IF(V79&gt;=44,-(T79+U79),IF(AND(S79="leicht",V79&lt;14),VLOOKUP(V79,'Boden DüV-Bolap'!A:Q,8,FALSE),IF(AND(S79="leicht",V79&gt;13),VLOOKUP(V79,'Boden DüV-Bolap'!A:Q,9,FALSE)*(T79+U79)-(T79+U79),IF(AND(S79="mittel",V79&lt;20),VLOOKUP(V79,'Boden DüV-Bolap'!A:Q,12,FALSE),IF(AND(S79="mittel",V79&gt;19),VLOOKUP(V79,'Boden DüV-Bolap'!A:Q,13,FALSE)*(T79+U79)-(T79+U79),IF(AND(S79="schwer",V79&lt;28),VLOOKUP(V79,'Boden DüV-Bolap'!A:Q,16,FALSE),IF(AND(S79="schwer",V79&gt;27),VLOOKUP(V79,'Boden DüV-Bolap'!A:Q,17,FALSE)*(T79+U79)-(T79+U79)))))))))</f>
        <v/>
      </c>
      <c r="Y79" s="251" t="str">
        <f>IF(OR(F79="",G79=""),"",IF(OR(F79="A",F79="HG"),0,VLOOKUP(G79,'Tab 4+5 DüV+Abfuhr_G'!A:Q,16,FALSE)))</f>
        <v/>
      </c>
      <c r="Z79" s="255" t="str">
        <f t="shared" si="17"/>
        <v/>
      </c>
      <c r="AA79" s="896" t="str">
        <f t="shared" si="18"/>
        <v/>
      </c>
      <c r="AB79" s="253" t="str">
        <f>IF(OR(F79="",G79=""),"",IF(F79="g",VLOOKUP(G79,'Tab 4+5 DüV+Abfuhr_G'!A:N,14,FALSE)*'N-DBE'!J79,IF(F79="A",VLOOKUP(G79,'Tab 2+3 DüV_A'!A:L,12,FALSE)*'N-DBE'!J79,VLOOKUP(G79,'H&amp;G LfL'!B:U,20,FALSE)*'N-DBE'!J79)))</f>
        <v/>
      </c>
      <c r="AC79" s="249" t="str">
        <f>IF(OR(F79="",G79=""),"",IF(OR('N-DBE'!K79="",'N-DBE'!M79=0),0,IF('N-DBE'!K79=0,-AB79,('N-DBE'!K79*AB79/'N-DBE'!J79)-AB79)))</f>
        <v/>
      </c>
      <c r="AD79" s="341" t="str">
        <f>IF(OR(B79="",G79=""),"",IF(VLOOKUP(B79,Schlagliste!B:J,9,FALSE)="","",VLOOKUP(B79,Schlagliste!B:J,9,FALSE)))</f>
        <v/>
      </c>
      <c r="AE79" s="244" t="str">
        <f>IF(OR(AD79="",S79=""),"",IF(AD79&gt;39,0,IF(S79="leicht",VLOOKUP(AD79,'Boden DüV-Bolap'!A:AA,19,FALSE),IF(S79="mittel",VLOOKUP(AD79,'Boden DüV-Bolap'!A:AA,23,FALSE),IF(S79="schwer",VLOOKUP(AD79,'Boden DüV-Bolap'!A:AA,27,FALSE))))))</f>
        <v/>
      </c>
      <c r="AF79" s="254" t="str">
        <f>IF(OR(F79="",G79="",S79="",AD79=""),"",IF(AD79&gt;=44,-(AB79+AC79),IF(AND(S79="leicht",AD79&lt;11),VLOOKUP(AD79,'Boden DüV-Bolap'!A:AC,20,FALSE),IF(AND(S79="leicht",AD79&gt;10),VLOOKUP(AD79,'Boden DüV-Bolap'!A:AC,21,FALSE)*(AB79+AC79)-(AB79+AC79),IF(AND(S79="mittel",AD79&lt;18),VLOOKUP(AD79,'Boden DüV-Bolap'!A:AC,24,FALSE),IF(AND(S79="mittel",AD79&gt;17),VLOOKUP(AD79,'Boden DüV-Bolap'!A:AC,25,FALSE)*(AB79+AC79)-(AB79+AC79),IF(AND(S79="schwer",AD79&lt;23),VLOOKUP(AD79,'Boden DüV-Bolap'!A:AC,28,FALSE),IF(AND(S79="schwer",AD79&gt;22),VLOOKUP(AD79,'Boden DüV-Bolap'!A:AC,29,FALSE)*(AB79+AC79)-(AB79+AC79)))))))))</f>
        <v/>
      </c>
      <c r="AG79" s="256" t="str">
        <f>IF(OR(F79="",G79=""),"",IF(OR(F79="A",F79="HG"),0,VLOOKUP(G79,'Tab 4+5 DüV+Abfuhr_G'!A:Q,17,FALSE)))</f>
        <v/>
      </c>
      <c r="AH79" s="257" t="str">
        <f t="shared" si="19"/>
        <v/>
      </c>
      <c r="AI79" s="900" t="str">
        <f t="shared" si="20"/>
        <v/>
      </c>
      <c r="AJ79" s="265"/>
    </row>
    <row r="80" spans="1:36" s="145" customFormat="1">
      <c r="A80" s="289" t="str">
        <f>IF('N-DBE'!A80="","",'N-DBE'!A80)</f>
        <v/>
      </c>
      <c r="B80" s="485" t="str">
        <f>IF('N-DBE'!B80="","",'N-DBE'!B80)</f>
        <v/>
      </c>
      <c r="C80" s="232" t="str">
        <f>IF('N-DBE'!C80="","",'N-DBE'!C80)</f>
        <v/>
      </c>
      <c r="D80" s="232" t="str">
        <f>IF('N-DBE'!D80="","",'N-DBE'!D80)</f>
        <v/>
      </c>
      <c r="E80" s="238" t="str">
        <f>IF('N-DBE'!E80="","",'N-DBE'!E80)</f>
        <v/>
      </c>
      <c r="F80" s="233" t="str">
        <f>IF('N-DBE'!F80="","",'N-DBE'!F80)</f>
        <v/>
      </c>
      <c r="G80" s="225" t="str">
        <f>IF('N-DBE'!G80="","",'N-DBE'!G80)</f>
        <v/>
      </c>
      <c r="H80" s="248" t="str">
        <f>IF(OR(F80="",G80=""),"",IF(F80="g",VLOOKUP(G80,'Tab 4+5 DüV+Abfuhr_G'!A:N,12,FALSE)*'N-DBE'!J80,IF(F80="A",VLOOKUP(G80,'Tab 2+3 DüV_A'!A:L,10,FALSE)*'N-DBE'!J80,VLOOKUP(G80,'H&amp;G LfL'!B:U,18,FALSE)*'N-DBE'!J80)))</f>
        <v/>
      </c>
      <c r="I80" s="249" t="str">
        <f>IF(OR(F80="",G80=""),"",IF(OR('N-DBE'!K80="",'N-DBE'!M80=0),0,IF('N-DBE'!K80=0,-H80,('N-DBE'!K80*H80/'N-DBE'!J80)-H80)))</f>
        <v/>
      </c>
      <c r="J80" s="341" t="str">
        <f>IF(OR(B80="",G80=""),"",IF(VLOOKUP(B80,Schlagliste!B:J,7,FALSE)="","",VLOOKUP(B80,Schlagliste!B:J,7,FALSE)))</f>
        <v/>
      </c>
      <c r="K80" s="244" t="str">
        <f>IF(J80="","",IF(J80&gt;39,"E",VLOOKUP(J80,'Boden DüV-Bolap'!A:B,2,FALSE)))</f>
        <v/>
      </c>
      <c r="L80" s="250" t="str">
        <f>IF(J80="","",IF(J80&gt;=44,0,VLOOKUP(J80,'Boden DüV-Bolap'!A:C,3,FALSE)))</f>
        <v/>
      </c>
      <c r="M80" s="251" t="str">
        <f>IF(OR(F80="",G80=""),"",IF(OR(F80="A",F80="HG"),0,VLOOKUP(G80,'Tab 4+5 DüV+Abfuhr_G'!A:Q,15,FALSE)))</f>
        <v/>
      </c>
      <c r="N80" s="252" t="str">
        <f t="shared" si="14"/>
        <v/>
      </c>
      <c r="O80" s="611" t="str">
        <f>IF(OR(F80="",G80=""),"",IF(J80="",SUM(H80,I80),IF(OR(K80="D",K80="E"),(H80+M80)*VLOOKUP(K80,'Boden DüV-Bolap'!B:E,4,FALSE),SUM(H80,I80,L80,M80))))</f>
        <v/>
      </c>
      <c r="P80" s="892" t="str">
        <f t="shared" si="15"/>
        <v/>
      </c>
      <c r="Q80" s="245"/>
      <c r="R80" s="615" t="str">
        <f t="shared" si="16"/>
        <v/>
      </c>
      <c r="S80" s="244" t="str">
        <f>IF(OR(B80="",G80=""),"",IF(VLOOKUP(B80,Schlagliste!B:J,5,FALSE)="","",VLOOKUP(B80,Schlagliste!B:J,5,FALSE)))</f>
        <v/>
      </c>
      <c r="T80" s="253" t="str">
        <f>IF(OR(F80="",G80=""),"",IF(F80="g",VLOOKUP(G80,'Tab 4+5 DüV+Abfuhr_G'!A:N,13,FALSE)*'N-DBE'!J80,IF(F80="A",VLOOKUP(G80,'Tab 2+3 DüV_A'!A:L,11,FALSE)*'N-DBE'!J80,VLOOKUP(G80,'H&amp;G LfL'!B:U,19,FALSE)*'N-DBE'!J80)))</f>
        <v/>
      </c>
      <c r="U80" s="249" t="str">
        <f>IF(OR(F80="",G80=""),"",IF(OR('N-DBE'!K80="",'N-DBE'!M80=0),0,IF('N-DBE'!K80=0,-T80,('N-DBE'!K80*T80/'N-DBE'!J80)-T80)))</f>
        <v/>
      </c>
      <c r="V80" s="341" t="str">
        <f>IF(OR(B80="",G80=""),"",IF(VLOOKUP(B80,Schlagliste!B:J,8,FALSE)="","",VLOOKUP(B80,Schlagliste!B:J,8,FALSE)))</f>
        <v/>
      </c>
      <c r="W80" s="244" t="str">
        <f>IF(OR(V80="",S80=""),"",IF(V80&gt;39,0,IF(S80="leicht",VLOOKUP(V80,'Boden DüV-Bolap'!A:Q,7,FALSE),IF(S80="mittel",VLOOKUP(V80,'Boden DüV-Bolap'!A:K,11,FALSE),IF(S80="schwer",VLOOKUP(V80,'Boden DüV-Bolap'!A:R,15,FALSE))))))</f>
        <v/>
      </c>
      <c r="X80" s="254" t="str">
        <f>IF(OR(F80="",G80="",S80="",V80=""),"",IF(V80&gt;=44,-(T80+U80),IF(AND(S80="leicht",V80&lt;14),VLOOKUP(V80,'Boden DüV-Bolap'!A:Q,8,FALSE),IF(AND(S80="leicht",V80&gt;13),VLOOKUP(V80,'Boden DüV-Bolap'!A:Q,9,FALSE)*(T80+U80)-(T80+U80),IF(AND(S80="mittel",V80&lt;20),VLOOKUP(V80,'Boden DüV-Bolap'!A:Q,12,FALSE),IF(AND(S80="mittel",V80&gt;19),VLOOKUP(V80,'Boden DüV-Bolap'!A:Q,13,FALSE)*(T80+U80)-(T80+U80),IF(AND(S80="schwer",V80&lt;28),VLOOKUP(V80,'Boden DüV-Bolap'!A:Q,16,FALSE),IF(AND(S80="schwer",V80&gt;27),VLOOKUP(V80,'Boden DüV-Bolap'!A:Q,17,FALSE)*(T80+U80)-(T80+U80)))))))))</f>
        <v/>
      </c>
      <c r="Y80" s="251" t="str">
        <f>IF(OR(F80="",G80=""),"",IF(OR(F80="A",F80="HG"),0,VLOOKUP(G80,'Tab 4+5 DüV+Abfuhr_G'!A:Q,16,FALSE)))</f>
        <v/>
      </c>
      <c r="Z80" s="255" t="str">
        <f t="shared" si="17"/>
        <v/>
      </c>
      <c r="AA80" s="896" t="str">
        <f t="shared" si="18"/>
        <v/>
      </c>
      <c r="AB80" s="253" t="str">
        <f>IF(OR(F80="",G80=""),"",IF(F80="g",VLOOKUP(G80,'Tab 4+5 DüV+Abfuhr_G'!A:N,14,FALSE)*'N-DBE'!J80,IF(F80="A",VLOOKUP(G80,'Tab 2+3 DüV_A'!A:L,12,FALSE)*'N-DBE'!J80,VLOOKUP(G80,'H&amp;G LfL'!B:U,20,FALSE)*'N-DBE'!J80)))</f>
        <v/>
      </c>
      <c r="AC80" s="249" t="str">
        <f>IF(OR(F80="",G80=""),"",IF(OR('N-DBE'!K80="",'N-DBE'!M80=0),0,IF('N-DBE'!K80=0,-AB80,('N-DBE'!K80*AB80/'N-DBE'!J80)-AB80)))</f>
        <v/>
      </c>
      <c r="AD80" s="341" t="str">
        <f>IF(OR(B80="",G80=""),"",IF(VLOOKUP(B80,Schlagliste!B:J,9,FALSE)="","",VLOOKUP(B80,Schlagliste!B:J,9,FALSE)))</f>
        <v/>
      </c>
      <c r="AE80" s="244" t="str">
        <f>IF(OR(AD80="",S80=""),"",IF(AD80&gt;39,0,IF(S80="leicht",VLOOKUP(AD80,'Boden DüV-Bolap'!A:AA,19,FALSE),IF(S80="mittel",VLOOKUP(AD80,'Boden DüV-Bolap'!A:AA,23,FALSE),IF(S80="schwer",VLOOKUP(AD80,'Boden DüV-Bolap'!A:AA,27,FALSE))))))</f>
        <v/>
      </c>
      <c r="AF80" s="254" t="str">
        <f>IF(OR(F80="",G80="",S80="",AD80=""),"",IF(AD80&gt;=44,-(AB80+AC80),IF(AND(S80="leicht",AD80&lt;11),VLOOKUP(AD80,'Boden DüV-Bolap'!A:AC,20,FALSE),IF(AND(S80="leicht",AD80&gt;10),VLOOKUP(AD80,'Boden DüV-Bolap'!A:AC,21,FALSE)*(AB80+AC80)-(AB80+AC80),IF(AND(S80="mittel",AD80&lt;18),VLOOKUP(AD80,'Boden DüV-Bolap'!A:AC,24,FALSE),IF(AND(S80="mittel",AD80&gt;17),VLOOKUP(AD80,'Boden DüV-Bolap'!A:AC,25,FALSE)*(AB80+AC80)-(AB80+AC80),IF(AND(S80="schwer",AD80&lt;23),VLOOKUP(AD80,'Boden DüV-Bolap'!A:AC,28,FALSE),IF(AND(S80="schwer",AD80&gt;22),VLOOKUP(AD80,'Boden DüV-Bolap'!A:AC,29,FALSE)*(AB80+AC80)-(AB80+AC80)))))))))</f>
        <v/>
      </c>
      <c r="AG80" s="256" t="str">
        <f>IF(OR(F80="",G80=""),"",IF(OR(F80="A",F80="HG"),0,VLOOKUP(G80,'Tab 4+5 DüV+Abfuhr_G'!A:Q,17,FALSE)))</f>
        <v/>
      </c>
      <c r="AH80" s="257" t="str">
        <f t="shared" si="19"/>
        <v/>
      </c>
      <c r="AI80" s="900" t="str">
        <f t="shared" si="20"/>
        <v/>
      </c>
      <c r="AJ80" s="265"/>
    </row>
    <row r="81" spans="1:36" s="145" customFormat="1">
      <c r="A81" s="289" t="str">
        <f>IF('N-DBE'!A81="","",'N-DBE'!A81)</f>
        <v/>
      </c>
      <c r="B81" s="485" t="str">
        <f>IF('N-DBE'!B81="","",'N-DBE'!B81)</f>
        <v/>
      </c>
      <c r="C81" s="232" t="str">
        <f>IF('N-DBE'!C81="","",'N-DBE'!C81)</f>
        <v/>
      </c>
      <c r="D81" s="232" t="str">
        <f>IF('N-DBE'!D81="","",'N-DBE'!D81)</f>
        <v/>
      </c>
      <c r="E81" s="238" t="str">
        <f>IF('N-DBE'!E81="","",'N-DBE'!E81)</f>
        <v/>
      </c>
      <c r="F81" s="233" t="str">
        <f>IF('N-DBE'!F81="","",'N-DBE'!F81)</f>
        <v/>
      </c>
      <c r="G81" s="225" t="str">
        <f>IF('N-DBE'!G81="","",'N-DBE'!G81)</f>
        <v/>
      </c>
      <c r="H81" s="248" t="str">
        <f>IF(OR(F81="",G81=""),"",IF(F81="g",VLOOKUP(G81,'Tab 4+5 DüV+Abfuhr_G'!A:N,12,FALSE)*'N-DBE'!J81,IF(F81="A",VLOOKUP(G81,'Tab 2+3 DüV_A'!A:L,10,FALSE)*'N-DBE'!J81,VLOOKUP(G81,'H&amp;G LfL'!B:U,18,FALSE)*'N-DBE'!J81)))</f>
        <v/>
      </c>
      <c r="I81" s="249" t="str">
        <f>IF(OR(F81="",G81=""),"",IF(OR('N-DBE'!K81="",'N-DBE'!M81=0),0,IF('N-DBE'!K81=0,-H81,('N-DBE'!K81*H81/'N-DBE'!J81)-H81)))</f>
        <v/>
      </c>
      <c r="J81" s="341" t="str">
        <f>IF(OR(B81="",G81=""),"",IF(VLOOKUP(B81,Schlagliste!B:J,7,FALSE)="","",VLOOKUP(B81,Schlagliste!B:J,7,FALSE)))</f>
        <v/>
      </c>
      <c r="K81" s="244" t="str">
        <f>IF(J81="","",IF(J81&gt;39,"E",VLOOKUP(J81,'Boden DüV-Bolap'!A:B,2,FALSE)))</f>
        <v/>
      </c>
      <c r="L81" s="250" t="str">
        <f>IF(J81="","",IF(J81&gt;=44,0,VLOOKUP(J81,'Boden DüV-Bolap'!A:C,3,FALSE)))</f>
        <v/>
      </c>
      <c r="M81" s="251" t="str">
        <f>IF(OR(F81="",G81=""),"",IF(OR(F81="A",F81="HG"),0,VLOOKUP(G81,'Tab 4+5 DüV+Abfuhr_G'!A:Q,15,FALSE)))</f>
        <v/>
      </c>
      <c r="N81" s="252" t="str">
        <f t="shared" si="14"/>
        <v/>
      </c>
      <c r="O81" s="611" t="str">
        <f>IF(OR(F81="",G81=""),"",IF(J81="",SUM(H81,I81),IF(OR(K81="D",K81="E"),(H81+M81)*VLOOKUP(K81,'Boden DüV-Bolap'!B:E,4,FALSE),SUM(H81,I81,L81,M81))))</f>
        <v/>
      </c>
      <c r="P81" s="892" t="str">
        <f t="shared" si="15"/>
        <v/>
      </c>
      <c r="Q81" s="245"/>
      <c r="R81" s="615" t="str">
        <f t="shared" si="16"/>
        <v/>
      </c>
      <c r="S81" s="244" t="str">
        <f>IF(OR(B81="",G81=""),"",IF(VLOOKUP(B81,Schlagliste!B:J,5,FALSE)="","",VLOOKUP(B81,Schlagliste!B:J,5,FALSE)))</f>
        <v/>
      </c>
      <c r="T81" s="253" t="str">
        <f>IF(OR(F81="",G81=""),"",IF(F81="g",VLOOKUP(G81,'Tab 4+5 DüV+Abfuhr_G'!A:N,13,FALSE)*'N-DBE'!J81,IF(F81="A",VLOOKUP(G81,'Tab 2+3 DüV_A'!A:L,11,FALSE)*'N-DBE'!J81,VLOOKUP(G81,'H&amp;G LfL'!B:U,19,FALSE)*'N-DBE'!J81)))</f>
        <v/>
      </c>
      <c r="U81" s="249" t="str">
        <f>IF(OR(F81="",G81=""),"",IF(OR('N-DBE'!K81="",'N-DBE'!M81=0),0,IF('N-DBE'!K81=0,-T81,('N-DBE'!K81*T81/'N-DBE'!J81)-T81)))</f>
        <v/>
      </c>
      <c r="V81" s="341" t="str">
        <f>IF(OR(B81="",G81=""),"",IF(VLOOKUP(B81,Schlagliste!B:J,8,FALSE)="","",VLOOKUP(B81,Schlagliste!B:J,8,FALSE)))</f>
        <v/>
      </c>
      <c r="W81" s="244" t="str">
        <f>IF(OR(V81="",S81=""),"",IF(V81&gt;39,0,IF(S81="leicht",VLOOKUP(V81,'Boden DüV-Bolap'!A:Q,7,FALSE),IF(S81="mittel",VLOOKUP(V81,'Boden DüV-Bolap'!A:K,11,FALSE),IF(S81="schwer",VLOOKUP(V81,'Boden DüV-Bolap'!A:R,15,FALSE))))))</f>
        <v/>
      </c>
      <c r="X81" s="254" t="str">
        <f>IF(OR(F81="",G81="",S81="",V81=""),"",IF(V81&gt;=44,-(T81+U81),IF(AND(S81="leicht",V81&lt;14),VLOOKUP(V81,'Boden DüV-Bolap'!A:Q,8,FALSE),IF(AND(S81="leicht",V81&gt;13),VLOOKUP(V81,'Boden DüV-Bolap'!A:Q,9,FALSE)*(T81+U81)-(T81+U81),IF(AND(S81="mittel",V81&lt;20),VLOOKUP(V81,'Boden DüV-Bolap'!A:Q,12,FALSE),IF(AND(S81="mittel",V81&gt;19),VLOOKUP(V81,'Boden DüV-Bolap'!A:Q,13,FALSE)*(T81+U81)-(T81+U81),IF(AND(S81="schwer",V81&lt;28),VLOOKUP(V81,'Boden DüV-Bolap'!A:Q,16,FALSE),IF(AND(S81="schwer",V81&gt;27),VLOOKUP(V81,'Boden DüV-Bolap'!A:Q,17,FALSE)*(T81+U81)-(T81+U81)))))))))</f>
        <v/>
      </c>
      <c r="Y81" s="251" t="str">
        <f>IF(OR(F81="",G81=""),"",IF(OR(F81="A",F81="HG"),0,VLOOKUP(G81,'Tab 4+5 DüV+Abfuhr_G'!A:Q,16,FALSE)))</f>
        <v/>
      </c>
      <c r="Z81" s="255" t="str">
        <f t="shared" si="17"/>
        <v/>
      </c>
      <c r="AA81" s="896" t="str">
        <f t="shared" si="18"/>
        <v/>
      </c>
      <c r="AB81" s="253" t="str">
        <f>IF(OR(F81="",G81=""),"",IF(F81="g",VLOOKUP(G81,'Tab 4+5 DüV+Abfuhr_G'!A:N,14,FALSE)*'N-DBE'!J81,IF(F81="A",VLOOKUP(G81,'Tab 2+3 DüV_A'!A:L,12,FALSE)*'N-DBE'!J81,VLOOKUP(G81,'H&amp;G LfL'!B:U,20,FALSE)*'N-DBE'!J81)))</f>
        <v/>
      </c>
      <c r="AC81" s="249" t="str">
        <f>IF(OR(F81="",G81=""),"",IF(OR('N-DBE'!K81="",'N-DBE'!M81=0),0,IF('N-DBE'!K81=0,-AB81,('N-DBE'!K81*AB81/'N-DBE'!J81)-AB81)))</f>
        <v/>
      </c>
      <c r="AD81" s="341" t="str">
        <f>IF(OR(B81="",G81=""),"",IF(VLOOKUP(B81,Schlagliste!B:J,9,FALSE)="","",VLOOKUP(B81,Schlagliste!B:J,9,FALSE)))</f>
        <v/>
      </c>
      <c r="AE81" s="244" t="str">
        <f>IF(OR(AD81="",S81=""),"",IF(AD81&gt;39,0,IF(S81="leicht",VLOOKUP(AD81,'Boden DüV-Bolap'!A:AA,19,FALSE),IF(S81="mittel",VLOOKUP(AD81,'Boden DüV-Bolap'!A:AA,23,FALSE),IF(S81="schwer",VLOOKUP(AD81,'Boden DüV-Bolap'!A:AA,27,FALSE))))))</f>
        <v/>
      </c>
      <c r="AF81" s="254" t="str">
        <f>IF(OR(F81="",G81="",S81="",AD81=""),"",IF(AD81&gt;=44,-(AB81+AC81),IF(AND(S81="leicht",AD81&lt;11),VLOOKUP(AD81,'Boden DüV-Bolap'!A:AC,20,FALSE),IF(AND(S81="leicht",AD81&gt;10),VLOOKUP(AD81,'Boden DüV-Bolap'!A:AC,21,FALSE)*(AB81+AC81)-(AB81+AC81),IF(AND(S81="mittel",AD81&lt;18),VLOOKUP(AD81,'Boden DüV-Bolap'!A:AC,24,FALSE),IF(AND(S81="mittel",AD81&gt;17),VLOOKUP(AD81,'Boden DüV-Bolap'!A:AC,25,FALSE)*(AB81+AC81)-(AB81+AC81),IF(AND(S81="schwer",AD81&lt;23),VLOOKUP(AD81,'Boden DüV-Bolap'!A:AC,28,FALSE),IF(AND(S81="schwer",AD81&gt;22),VLOOKUP(AD81,'Boden DüV-Bolap'!A:AC,29,FALSE)*(AB81+AC81)-(AB81+AC81)))))))))</f>
        <v/>
      </c>
      <c r="AG81" s="256" t="str">
        <f>IF(OR(F81="",G81=""),"",IF(OR(F81="A",F81="HG"),0,VLOOKUP(G81,'Tab 4+5 DüV+Abfuhr_G'!A:Q,17,FALSE)))</f>
        <v/>
      </c>
      <c r="AH81" s="257" t="str">
        <f t="shared" si="19"/>
        <v/>
      </c>
      <c r="AI81" s="900" t="str">
        <f t="shared" si="20"/>
        <v/>
      </c>
      <c r="AJ81" s="265"/>
    </row>
    <row r="82" spans="1:36" s="145" customFormat="1">
      <c r="A82" s="289" t="str">
        <f>IF('N-DBE'!A82="","",'N-DBE'!A82)</f>
        <v/>
      </c>
      <c r="B82" s="485" t="str">
        <f>IF('N-DBE'!B82="","",'N-DBE'!B82)</f>
        <v/>
      </c>
      <c r="C82" s="232" t="str">
        <f>IF('N-DBE'!C82="","",'N-DBE'!C82)</f>
        <v/>
      </c>
      <c r="D82" s="232" t="str">
        <f>IF('N-DBE'!D82="","",'N-DBE'!D82)</f>
        <v/>
      </c>
      <c r="E82" s="238" t="str">
        <f>IF('N-DBE'!E82="","",'N-DBE'!E82)</f>
        <v/>
      </c>
      <c r="F82" s="233" t="str">
        <f>IF('N-DBE'!F82="","",'N-DBE'!F82)</f>
        <v/>
      </c>
      <c r="G82" s="225" t="str">
        <f>IF('N-DBE'!G82="","",'N-DBE'!G82)</f>
        <v/>
      </c>
      <c r="H82" s="248" t="str">
        <f>IF(OR(F82="",G82=""),"",IF(F82="g",VLOOKUP(G82,'Tab 4+5 DüV+Abfuhr_G'!A:N,12,FALSE)*'N-DBE'!J82,IF(F82="A",VLOOKUP(G82,'Tab 2+3 DüV_A'!A:L,10,FALSE)*'N-DBE'!J82,VLOOKUP(G82,'H&amp;G LfL'!B:U,18,FALSE)*'N-DBE'!J82)))</f>
        <v/>
      </c>
      <c r="I82" s="249" t="str">
        <f>IF(OR(F82="",G82=""),"",IF(OR('N-DBE'!K82="",'N-DBE'!M82=0),0,IF('N-DBE'!K82=0,-H82,('N-DBE'!K82*H82/'N-DBE'!J82)-H82)))</f>
        <v/>
      </c>
      <c r="J82" s="341" t="str">
        <f>IF(OR(B82="",G82=""),"",IF(VLOOKUP(B82,Schlagliste!B:J,7,FALSE)="","",VLOOKUP(B82,Schlagliste!B:J,7,FALSE)))</f>
        <v/>
      </c>
      <c r="K82" s="244" t="str">
        <f>IF(J82="","",IF(J82&gt;39,"E",VLOOKUP(J82,'Boden DüV-Bolap'!A:B,2,FALSE)))</f>
        <v/>
      </c>
      <c r="L82" s="250" t="str">
        <f>IF(J82="","",IF(J82&gt;=44,0,VLOOKUP(J82,'Boden DüV-Bolap'!A:C,3,FALSE)))</f>
        <v/>
      </c>
      <c r="M82" s="251" t="str">
        <f>IF(OR(F82="",G82=""),"",IF(OR(F82="A",F82="HG"),0,VLOOKUP(G82,'Tab 4+5 DüV+Abfuhr_G'!A:Q,15,FALSE)))</f>
        <v/>
      </c>
      <c r="N82" s="252" t="str">
        <f t="shared" si="14"/>
        <v/>
      </c>
      <c r="O82" s="611" t="str">
        <f>IF(OR(F82="",G82=""),"",IF(J82="",SUM(H82,I82),IF(OR(K82="D",K82="E"),(H82+M82)*VLOOKUP(K82,'Boden DüV-Bolap'!B:E,4,FALSE),SUM(H82,I82,L82,M82))))</f>
        <v/>
      </c>
      <c r="P82" s="892" t="str">
        <f t="shared" si="15"/>
        <v/>
      </c>
      <c r="Q82" s="245"/>
      <c r="R82" s="615" t="str">
        <f t="shared" si="16"/>
        <v/>
      </c>
      <c r="S82" s="244" t="str">
        <f>IF(OR(B82="",G82=""),"",IF(VLOOKUP(B82,Schlagliste!B:J,5,FALSE)="","",VLOOKUP(B82,Schlagliste!B:J,5,FALSE)))</f>
        <v/>
      </c>
      <c r="T82" s="253" t="str">
        <f>IF(OR(F82="",G82=""),"",IF(F82="g",VLOOKUP(G82,'Tab 4+5 DüV+Abfuhr_G'!A:N,13,FALSE)*'N-DBE'!J82,IF(F82="A",VLOOKUP(G82,'Tab 2+3 DüV_A'!A:L,11,FALSE)*'N-DBE'!J82,VLOOKUP(G82,'H&amp;G LfL'!B:U,19,FALSE)*'N-DBE'!J82)))</f>
        <v/>
      </c>
      <c r="U82" s="249" t="str">
        <f>IF(OR(F82="",G82=""),"",IF(OR('N-DBE'!K82="",'N-DBE'!M82=0),0,IF('N-DBE'!K82=0,-T82,('N-DBE'!K82*T82/'N-DBE'!J82)-T82)))</f>
        <v/>
      </c>
      <c r="V82" s="341" t="str">
        <f>IF(OR(B82="",G82=""),"",IF(VLOOKUP(B82,Schlagliste!B:J,8,FALSE)="","",VLOOKUP(B82,Schlagliste!B:J,8,FALSE)))</f>
        <v/>
      </c>
      <c r="W82" s="244" t="str">
        <f>IF(OR(V82="",S82=""),"",IF(V82&gt;39,0,IF(S82="leicht",VLOOKUP(V82,'Boden DüV-Bolap'!A:Q,7,FALSE),IF(S82="mittel",VLOOKUP(V82,'Boden DüV-Bolap'!A:K,11,FALSE),IF(S82="schwer",VLOOKUP(V82,'Boden DüV-Bolap'!A:R,15,FALSE))))))</f>
        <v/>
      </c>
      <c r="X82" s="254" t="str">
        <f>IF(OR(F82="",G82="",S82="",V82=""),"",IF(V82&gt;=44,-(T82+U82),IF(AND(S82="leicht",V82&lt;14),VLOOKUP(V82,'Boden DüV-Bolap'!A:Q,8,FALSE),IF(AND(S82="leicht",V82&gt;13),VLOOKUP(V82,'Boden DüV-Bolap'!A:Q,9,FALSE)*(T82+U82)-(T82+U82),IF(AND(S82="mittel",V82&lt;20),VLOOKUP(V82,'Boden DüV-Bolap'!A:Q,12,FALSE),IF(AND(S82="mittel",V82&gt;19),VLOOKUP(V82,'Boden DüV-Bolap'!A:Q,13,FALSE)*(T82+U82)-(T82+U82),IF(AND(S82="schwer",V82&lt;28),VLOOKUP(V82,'Boden DüV-Bolap'!A:Q,16,FALSE),IF(AND(S82="schwer",V82&gt;27),VLOOKUP(V82,'Boden DüV-Bolap'!A:Q,17,FALSE)*(T82+U82)-(T82+U82)))))))))</f>
        <v/>
      </c>
      <c r="Y82" s="251" t="str">
        <f>IF(OR(F82="",G82=""),"",IF(OR(F82="A",F82="HG"),0,VLOOKUP(G82,'Tab 4+5 DüV+Abfuhr_G'!A:Q,16,FALSE)))</f>
        <v/>
      </c>
      <c r="Z82" s="255" t="str">
        <f t="shared" si="17"/>
        <v/>
      </c>
      <c r="AA82" s="896" t="str">
        <f t="shared" si="18"/>
        <v/>
      </c>
      <c r="AB82" s="253" t="str">
        <f>IF(OR(F82="",G82=""),"",IF(F82="g",VLOOKUP(G82,'Tab 4+5 DüV+Abfuhr_G'!A:N,14,FALSE)*'N-DBE'!J82,IF(F82="A",VLOOKUP(G82,'Tab 2+3 DüV_A'!A:L,12,FALSE)*'N-DBE'!J82,VLOOKUP(G82,'H&amp;G LfL'!B:U,20,FALSE)*'N-DBE'!J82)))</f>
        <v/>
      </c>
      <c r="AC82" s="249" t="str">
        <f>IF(OR(F82="",G82=""),"",IF(OR('N-DBE'!K82="",'N-DBE'!M82=0),0,IF('N-DBE'!K82=0,-AB82,('N-DBE'!K82*AB82/'N-DBE'!J82)-AB82)))</f>
        <v/>
      </c>
      <c r="AD82" s="341" t="str">
        <f>IF(OR(B82="",G82=""),"",IF(VLOOKUP(B82,Schlagliste!B:J,9,FALSE)="","",VLOOKUP(B82,Schlagliste!B:J,9,FALSE)))</f>
        <v/>
      </c>
      <c r="AE82" s="244" t="str">
        <f>IF(OR(AD82="",S82=""),"",IF(AD82&gt;39,0,IF(S82="leicht",VLOOKUP(AD82,'Boden DüV-Bolap'!A:AA,19,FALSE),IF(S82="mittel",VLOOKUP(AD82,'Boden DüV-Bolap'!A:AA,23,FALSE),IF(S82="schwer",VLOOKUP(AD82,'Boden DüV-Bolap'!A:AA,27,FALSE))))))</f>
        <v/>
      </c>
      <c r="AF82" s="254" t="str">
        <f>IF(OR(F82="",G82="",S82="",AD82=""),"",IF(AD82&gt;=44,-(AB82+AC82),IF(AND(S82="leicht",AD82&lt;11),VLOOKUP(AD82,'Boden DüV-Bolap'!A:AC,20,FALSE),IF(AND(S82="leicht",AD82&gt;10),VLOOKUP(AD82,'Boden DüV-Bolap'!A:AC,21,FALSE)*(AB82+AC82)-(AB82+AC82),IF(AND(S82="mittel",AD82&lt;18),VLOOKUP(AD82,'Boden DüV-Bolap'!A:AC,24,FALSE),IF(AND(S82="mittel",AD82&gt;17),VLOOKUP(AD82,'Boden DüV-Bolap'!A:AC,25,FALSE)*(AB82+AC82)-(AB82+AC82),IF(AND(S82="schwer",AD82&lt;23),VLOOKUP(AD82,'Boden DüV-Bolap'!A:AC,28,FALSE),IF(AND(S82="schwer",AD82&gt;22),VLOOKUP(AD82,'Boden DüV-Bolap'!A:AC,29,FALSE)*(AB82+AC82)-(AB82+AC82)))))))))</f>
        <v/>
      </c>
      <c r="AG82" s="256" t="str">
        <f>IF(OR(F82="",G82=""),"",IF(OR(F82="A",F82="HG"),0,VLOOKUP(G82,'Tab 4+5 DüV+Abfuhr_G'!A:Q,17,FALSE)))</f>
        <v/>
      </c>
      <c r="AH82" s="257" t="str">
        <f t="shared" si="19"/>
        <v/>
      </c>
      <c r="AI82" s="900" t="str">
        <f t="shared" si="20"/>
        <v/>
      </c>
      <c r="AJ82" s="265"/>
    </row>
    <row r="83" spans="1:36" s="145" customFormat="1">
      <c r="A83" s="289" t="str">
        <f>IF('N-DBE'!A83="","",'N-DBE'!A83)</f>
        <v/>
      </c>
      <c r="B83" s="485" t="str">
        <f>IF('N-DBE'!B83="","",'N-DBE'!B83)</f>
        <v/>
      </c>
      <c r="C83" s="232" t="str">
        <f>IF('N-DBE'!C83="","",'N-DBE'!C83)</f>
        <v/>
      </c>
      <c r="D83" s="232" t="str">
        <f>IF('N-DBE'!D83="","",'N-DBE'!D83)</f>
        <v/>
      </c>
      <c r="E83" s="238" t="str">
        <f>IF('N-DBE'!E83="","",'N-DBE'!E83)</f>
        <v/>
      </c>
      <c r="F83" s="233" t="str">
        <f>IF('N-DBE'!F83="","",'N-DBE'!F83)</f>
        <v/>
      </c>
      <c r="G83" s="225" t="str">
        <f>IF('N-DBE'!G83="","",'N-DBE'!G83)</f>
        <v/>
      </c>
      <c r="H83" s="248" t="str">
        <f>IF(OR(F83="",G83=""),"",IF(F83="g",VLOOKUP(G83,'Tab 4+5 DüV+Abfuhr_G'!A:N,12,FALSE)*'N-DBE'!J83,IF(F83="A",VLOOKUP(G83,'Tab 2+3 DüV_A'!A:L,10,FALSE)*'N-DBE'!J83,VLOOKUP(G83,'H&amp;G LfL'!B:U,18,FALSE)*'N-DBE'!J83)))</f>
        <v/>
      </c>
      <c r="I83" s="249" t="str">
        <f>IF(OR(F83="",G83=""),"",IF(OR('N-DBE'!K83="",'N-DBE'!M83=0),0,IF('N-DBE'!K83=0,-H83,('N-DBE'!K83*H83/'N-DBE'!J83)-H83)))</f>
        <v/>
      </c>
      <c r="J83" s="341" t="str">
        <f>IF(OR(B83="",G83=""),"",IF(VLOOKUP(B83,Schlagliste!B:J,7,FALSE)="","",VLOOKUP(B83,Schlagliste!B:J,7,FALSE)))</f>
        <v/>
      </c>
      <c r="K83" s="244" t="str">
        <f>IF(J83="","",IF(J83&gt;39,"E",VLOOKUP(J83,'Boden DüV-Bolap'!A:B,2,FALSE)))</f>
        <v/>
      </c>
      <c r="L83" s="250" t="str">
        <f>IF(J83="","",IF(J83&gt;=44,0,VLOOKUP(J83,'Boden DüV-Bolap'!A:C,3,FALSE)))</f>
        <v/>
      </c>
      <c r="M83" s="251" t="str">
        <f>IF(OR(F83="",G83=""),"",IF(OR(F83="A",F83="HG"),0,VLOOKUP(G83,'Tab 4+5 DüV+Abfuhr_G'!A:Q,15,FALSE)))</f>
        <v/>
      </c>
      <c r="N83" s="252" t="str">
        <f t="shared" si="14"/>
        <v/>
      </c>
      <c r="O83" s="611" t="str">
        <f>IF(OR(F83="",G83=""),"",IF(J83="",SUM(H83,I83),IF(OR(K83="D",K83="E"),(H83+M83)*VLOOKUP(K83,'Boden DüV-Bolap'!B:E,4,FALSE),SUM(H83,I83,L83,M83))))</f>
        <v/>
      </c>
      <c r="P83" s="892" t="str">
        <f t="shared" si="15"/>
        <v/>
      </c>
      <c r="Q83" s="245"/>
      <c r="R83" s="615" t="str">
        <f t="shared" si="16"/>
        <v/>
      </c>
      <c r="S83" s="244" t="str">
        <f>IF(OR(B83="",G83=""),"",IF(VLOOKUP(B83,Schlagliste!B:J,5,FALSE)="","",VLOOKUP(B83,Schlagliste!B:J,5,FALSE)))</f>
        <v/>
      </c>
      <c r="T83" s="253" t="str">
        <f>IF(OR(F83="",G83=""),"",IF(F83="g",VLOOKUP(G83,'Tab 4+5 DüV+Abfuhr_G'!A:N,13,FALSE)*'N-DBE'!J83,IF(F83="A",VLOOKUP(G83,'Tab 2+3 DüV_A'!A:L,11,FALSE)*'N-DBE'!J83,VLOOKUP(G83,'H&amp;G LfL'!B:U,19,FALSE)*'N-DBE'!J83)))</f>
        <v/>
      </c>
      <c r="U83" s="249" t="str">
        <f>IF(OR(F83="",G83=""),"",IF(OR('N-DBE'!K83="",'N-DBE'!M83=0),0,IF('N-DBE'!K83=0,-T83,('N-DBE'!K83*T83/'N-DBE'!J83)-T83)))</f>
        <v/>
      </c>
      <c r="V83" s="341" t="str">
        <f>IF(OR(B83="",G83=""),"",IF(VLOOKUP(B83,Schlagliste!B:J,8,FALSE)="","",VLOOKUP(B83,Schlagliste!B:J,8,FALSE)))</f>
        <v/>
      </c>
      <c r="W83" s="244" t="str">
        <f>IF(OR(V83="",S83=""),"",IF(V83&gt;39,0,IF(S83="leicht",VLOOKUP(V83,'Boden DüV-Bolap'!A:Q,7,FALSE),IF(S83="mittel",VLOOKUP(V83,'Boden DüV-Bolap'!A:K,11,FALSE),IF(S83="schwer",VLOOKUP(V83,'Boden DüV-Bolap'!A:R,15,FALSE))))))</f>
        <v/>
      </c>
      <c r="X83" s="254" t="str">
        <f>IF(OR(F83="",G83="",S83="",V83=""),"",IF(V83&gt;=44,-(T83+U83),IF(AND(S83="leicht",V83&lt;14),VLOOKUP(V83,'Boden DüV-Bolap'!A:Q,8,FALSE),IF(AND(S83="leicht",V83&gt;13),VLOOKUP(V83,'Boden DüV-Bolap'!A:Q,9,FALSE)*(T83+U83)-(T83+U83),IF(AND(S83="mittel",V83&lt;20),VLOOKUP(V83,'Boden DüV-Bolap'!A:Q,12,FALSE),IF(AND(S83="mittel",V83&gt;19),VLOOKUP(V83,'Boden DüV-Bolap'!A:Q,13,FALSE)*(T83+U83)-(T83+U83),IF(AND(S83="schwer",V83&lt;28),VLOOKUP(V83,'Boden DüV-Bolap'!A:Q,16,FALSE),IF(AND(S83="schwer",V83&gt;27),VLOOKUP(V83,'Boden DüV-Bolap'!A:Q,17,FALSE)*(T83+U83)-(T83+U83)))))))))</f>
        <v/>
      </c>
      <c r="Y83" s="251" t="str">
        <f>IF(OR(F83="",G83=""),"",IF(OR(F83="A",F83="HG"),0,VLOOKUP(G83,'Tab 4+5 DüV+Abfuhr_G'!A:Q,16,FALSE)))</f>
        <v/>
      </c>
      <c r="Z83" s="255" t="str">
        <f t="shared" si="17"/>
        <v/>
      </c>
      <c r="AA83" s="896" t="str">
        <f t="shared" si="18"/>
        <v/>
      </c>
      <c r="AB83" s="253" t="str">
        <f>IF(OR(F83="",G83=""),"",IF(F83="g",VLOOKUP(G83,'Tab 4+5 DüV+Abfuhr_G'!A:N,14,FALSE)*'N-DBE'!J83,IF(F83="A",VLOOKUP(G83,'Tab 2+3 DüV_A'!A:L,12,FALSE)*'N-DBE'!J83,VLOOKUP(G83,'H&amp;G LfL'!B:U,20,FALSE)*'N-DBE'!J83)))</f>
        <v/>
      </c>
      <c r="AC83" s="249" t="str">
        <f>IF(OR(F83="",G83=""),"",IF(OR('N-DBE'!K83="",'N-DBE'!M83=0),0,IF('N-DBE'!K83=0,-AB83,('N-DBE'!K83*AB83/'N-DBE'!J83)-AB83)))</f>
        <v/>
      </c>
      <c r="AD83" s="341" t="str">
        <f>IF(OR(B83="",G83=""),"",IF(VLOOKUP(B83,Schlagliste!B:J,9,FALSE)="","",VLOOKUP(B83,Schlagliste!B:J,9,FALSE)))</f>
        <v/>
      </c>
      <c r="AE83" s="244" t="str">
        <f>IF(OR(AD83="",S83=""),"",IF(AD83&gt;39,0,IF(S83="leicht",VLOOKUP(AD83,'Boden DüV-Bolap'!A:AA,19,FALSE),IF(S83="mittel",VLOOKUP(AD83,'Boden DüV-Bolap'!A:AA,23,FALSE),IF(S83="schwer",VLOOKUP(AD83,'Boden DüV-Bolap'!A:AA,27,FALSE))))))</f>
        <v/>
      </c>
      <c r="AF83" s="254" t="str">
        <f>IF(OR(F83="",G83="",S83="",AD83=""),"",IF(AD83&gt;=44,-(AB83+AC83),IF(AND(S83="leicht",AD83&lt;11),VLOOKUP(AD83,'Boden DüV-Bolap'!A:AC,20,FALSE),IF(AND(S83="leicht",AD83&gt;10),VLOOKUP(AD83,'Boden DüV-Bolap'!A:AC,21,FALSE)*(AB83+AC83)-(AB83+AC83),IF(AND(S83="mittel",AD83&lt;18),VLOOKUP(AD83,'Boden DüV-Bolap'!A:AC,24,FALSE),IF(AND(S83="mittel",AD83&gt;17),VLOOKUP(AD83,'Boden DüV-Bolap'!A:AC,25,FALSE)*(AB83+AC83)-(AB83+AC83),IF(AND(S83="schwer",AD83&lt;23),VLOOKUP(AD83,'Boden DüV-Bolap'!A:AC,28,FALSE),IF(AND(S83="schwer",AD83&gt;22),VLOOKUP(AD83,'Boden DüV-Bolap'!A:AC,29,FALSE)*(AB83+AC83)-(AB83+AC83)))))))))</f>
        <v/>
      </c>
      <c r="AG83" s="256" t="str">
        <f>IF(OR(F83="",G83=""),"",IF(OR(F83="A",F83="HG"),0,VLOOKUP(G83,'Tab 4+5 DüV+Abfuhr_G'!A:Q,17,FALSE)))</f>
        <v/>
      </c>
      <c r="AH83" s="257" t="str">
        <f t="shared" si="19"/>
        <v/>
      </c>
      <c r="AI83" s="900" t="str">
        <f t="shared" si="20"/>
        <v/>
      </c>
      <c r="AJ83" s="265"/>
    </row>
    <row r="84" spans="1:36" s="145" customFormat="1">
      <c r="A84" s="289" t="str">
        <f>IF('N-DBE'!A84="","",'N-DBE'!A84)</f>
        <v/>
      </c>
      <c r="B84" s="485" t="str">
        <f>IF('N-DBE'!B84="","",'N-DBE'!B84)</f>
        <v/>
      </c>
      <c r="C84" s="232" t="str">
        <f>IF('N-DBE'!C84="","",'N-DBE'!C84)</f>
        <v/>
      </c>
      <c r="D84" s="232" t="str">
        <f>IF('N-DBE'!D84="","",'N-DBE'!D84)</f>
        <v/>
      </c>
      <c r="E84" s="238" t="str">
        <f>IF('N-DBE'!E84="","",'N-DBE'!E84)</f>
        <v/>
      </c>
      <c r="F84" s="233" t="str">
        <f>IF('N-DBE'!F84="","",'N-DBE'!F84)</f>
        <v/>
      </c>
      <c r="G84" s="225" t="str">
        <f>IF('N-DBE'!G84="","",'N-DBE'!G84)</f>
        <v/>
      </c>
      <c r="H84" s="248" t="str">
        <f>IF(OR(F84="",G84=""),"",IF(F84="g",VLOOKUP(G84,'Tab 4+5 DüV+Abfuhr_G'!A:N,12,FALSE)*'N-DBE'!J84,IF(F84="A",VLOOKUP(G84,'Tab 2+3 DüV_A'!A:L,10,FALSE)*'N-DBE'!J84,VLOOKUP(G84,'H&amp;G LfL'!B:U,18,FALSE)*'N-DBE'!J84)))</f>
        <v/>
      </c>
      <c r="I84" s="249" t="str">
        <f>IF(OR(F84="",G84=""),"",IF(OR('N-DBE'!K84="",'N-DBE'!M84=0),0,IF('N-DBE'!K84=0,-H84,('N-DBE'!K84*H84/'N-DBE'!J84)-H84)))</f>
        <v/>
      </c>
      <c r="J84" s="341" t="str">
        <f>IF(OR(B84="",G84=""),"",IF(VLOOKUP(B84,Schlagliste!B:J,7,FALSE)="","",VLOOKUP(B84,Schlagliste!B:J,7,FALSE)))</f>
        <v/>
      </c>
      <c r="K84" s="244" t="str">
        <f>IF(J84="","",IF(J84&gt;39,"E",VLOOKUP(J84,'Boden DüV-Bolap'!A:B,2,FALSE)))</f>
        <v/>
      </c>
      <c r="L84" s="250" t="str">
        <f>IF(J84="","",IF(J84&gt;=44,0,VLOOKUP(J84,'Boden DüV-Bolap'!A:C,3,FALSE)))</f>
        <v/>
      </c>
      <c r="M84" s="251" t="str">
        <f>IF(OR(F84="",G84=""),"",IF(OR(F84="A",F84="HG"),0,VLOOKUP(G84,'Tab 4+5 DüV+Abfuhr_G'!A:Q,15,FALSE)))</f>
        <v/>
      </c>
      <c r="N84" s="252" t="str">
        <f t="shared" si="14"/>
        <v/>
      </c>
      <c r="O84" s="611" t="str">
        <f>IF(OR(F84="",G84=""),"",IF(J84="",SUM(H84,I84),IF(OR(K84="D",K84="E"),(H84+M84)*VLOOKUP(K84,'Boden DüV-Bolap'!B:E,4,FALSE),SUM(H84,I84,L84,M84))))</f>
        <v/>
      </c>
      <c r="P84" s="892" t="str">
        <f t="shared" si="15"/>
        <v/>
      </c>
      <c r="Q84" s="245"/>
      <c r="R84" s="615" t="str">
        <f t="shared" si="16"/>
        <v/>
      </c>
      <c r="S84" s="244" t="str">
        <f>IF(OR(B84="",G84=""),"",IF(VLOOKUP(B84,Schlagliste!B:J,5,FALSE)="","",VLOOKUP(B84,Schlagliste!B:J,5,FALSE)))</f>
        <v/>
      </c>
      <c r="T84" s="253" t="str">
        <f>IF(OR(F84="",G84=""),"",IF(F84="g",VLOOKUP(G84,'Tab 4+5 DüV+Abfuhr_G'!A:N,13,FALSE)*'N-DBE'!J84,IF(F84="A",VLOOKUP(G84,'Tab 2+3 DüV_A'!A:L,11,FALSE)*'N-DBE'!J84,VLOOKUP(G84,'H&amp;G LfL'!B:U,19,FALSE)*'N-DBE'!J84)))</f>
        <v/>
      </c>
      <c r="U84" s="249" t="str">
        <f>IF(OR(F84="",G84=""),"",IF(OR('N-DBE'!K84="",'N-DBE'!M84=0),0,IF('N-DBE'!K84=0,-T84,('N-DBE'!K84*T84/'N-DBE'!J84)-T84)))</f>
        <v/>
      </c>
      <c r="V84" s="341" t="str">
        <f>IF(OR(B84="",G84=""),"",IF(VLOOKUP(B84,Schlagliste!B:J,8,FALSE)="","",VLOOKUP(B84,Schlagliste!B:J,8,FALSE)))</f>
        <v/>
      </c>
      <c r="W84" s="244" t="str">
        <f>IF(OR(V84="",S84=""),"",IF(V84&gt;39,0,IF(S84="leicht",VLOOKUP(V84,'Boden DüV-Bolap'!A:Q,7,FALSE),IF(S84="mittel",VLOOKUP(V84,'Boden DüV-Bolap'!A:K,11,FALSE),IF(S84="schwer",VLOOKUP(V84,'Boden DüV-Bolap'!A:R,15,FALSE))))))</f>
        <v/>
      </c>
      <c r="X84" s="254" t="str">
        <f>IF(OR(F84="",G84="",S84="",V84=""),"",IF(V84&gt;=44,-(T84+U84),IF(AND(S84="leicht",V84&lt;14),VLOOKUP(V84,'Boden DüV-Bolap'!A:Q,8,FALSE),IF(AND(S84="leicht",V84&gt;13),VLOOKUP(V84,'Boden DüV-Bolap'!A:Q,9,FALSE)*(T84+U84)-(T84+U84),IF(AND(S84="mittel",V84&lt;20),VLOOKUP(V84,'Boden DüV-Bolap'!A:Q,12,FALSE),IF(AND(S84="mittel",V84&gt;19),VLOOKUP(V84,'Boden DüV-Bolap'!A:Q,13,FALSE)*(T84+U84)-(T84+U84),IF(AND(S84="schwer",V84&lt;28),VLOOKUP(V84,'Boden DüV-Bolap'!A:Q,16,FALSE),IF(AND(S84="schwer",V84&gt;27),VLOOKUP(V84,'Boden DüV-Bolap'!A:Q,17,FALSE)*(T84+U84)-(T84+U84)))))))))</f>
        <v/>
      </c>
      <c r="Y84" s="251" t="str">
        <f>IF(OR(F84="",G84=""),"",IF(OR(F84="A",F84="HG"),0,VLOOKUP(G84,'Tab 4+5 DüV+Abfuhr_G'!A:Q,16,FALSE)))</f>
        <v/>
      </c>
      <c r="Z84" s="255" t="str">
        <f t="shared" si="17"/>
        <v/>
      </c>
      <c r="AA84" s="896" t="str">
        <f t="shared" si="18"/>
        <v/>
      </c>
      <c r="AB84" s="253" t="str">
        <f>IF(OR(F84="",G84=""),"",IF(F84="g",VLOOKUP(G84,'Tab 4+5 DüV+Abfuhr_G'!A:N,14,FALSE)*'N-DBE'!J84,IF(F84="A",VLOOKUP(G84,'Tab 2+3 DüV_A'!A:L,12,FALSE)*'N-DBE'!J84,VLOOKUP(G84,'H&amp;G LfL'!B:U,20,FALSE)*'N-DBE'!J84)))</f>
        <v/>
      </c>
      <c r="AC84" s="249" t="str">
        <f>IF(OR(F84="",G84=""),"",IF(OR('N-DBE'!K84="",'N-DBE'!M84=0),0,IF('N-DBE'!K84=0,-AB84,('N-DBE'!K84*AB84/'N-DBE'!J84)-AB84)))</f>
        <v/>
      </c>
      <c r="AD84" s="341" t="str">
        <f>IF(OR(B84="",G84=""),"",IF(VLOOKUP(B84,Schlagliste!B:J,9,FALSE)="","",VLOOKUP(B84,Schlagliste!B:J,9,FALSE)))</f>
        <v/>
      </c>
      <c r="AE84" s="244" t="str">
        <f>IF(OR(AD84="",S84=""),"",IF(AD84&gt;39,0,IF(S84="leicht",VLOOKUP(AD84,'Boden DüV-Bolap'!A:AA,19,FALSE),IF(S84="mittel",VLOOKUP(AD84,'Boden DüV-Bolap'!A:AA,23,FALSE),IF(S84="schwer",VLOOKUP(AD84,'Boden DüV-Bolap'!A:AA,27,FALSE))))))</f>
        <v/>
      </c>
      <c r="AF84" s="254" t="str">
        <f>IF(OR(F84="",G84="",S84="",AD84=""),"",IF(AD84&gt;=44,-(AB84+AC84),IF(AND(S84="leicht",AD84&lt;11),VLOOKUP(AD84,'Boden DüV-Bolap'!A:AC,20,FALSE),IF(AND(S84="leicht",AD84&gt;10),VLOOKUP(AD84,'Boden DüV-Bolap'!A:AC,21,FALSE)*(AB84+AC84)-(AB84+AC84),IF(AND(S84="mittel",AD84&lt;18),VLOOKUP(AD84,'Boden DüV-Bolap'!A:AC,24,FALSE),IF(AND(S84="mittel",AD84&gt;17),VLOOKUP(AD84,'Boden DüV-Bolap'!A:AC,25,FALSE)*(AB84+AC84)-(AB84+AC84),IF(AND(S84="schwer",AD84&lt;23),VLOOKUP(AD84,'Boden DüV-Bolap'!A:AC,28,FALSE),IF(AND(S84="schwer",AD84&gt;22),VLOOKUP(AD84,'Boden DüV-Bolap'!A:AC,29,FALSE)*(AB84+AC84)-(AB84+AC84)))))))))</f>
        <v/>
      </c>
      <c r="AG84" s="256" t="str">
        <f>IF(OR(F84="",G84=""),"",IF(OR(F84="A",F84="HG"),0,VLOOKUP(G84,'Tab 4+5 DüV+Abfuhr_G'!A:Q,17,FALSE)))</f>
        <v/>
      </c>
      <c r="AH84" s="257" t="str">
        <f t="shared" si="19"/>
        <v/>
      </c>
      <c r="AI84" s="900" t="str">
        <f t="shared" si="20"/>
        <v/>
      </c>
      <c r="AJ84" s="265"/>
    </row>
    <row r="85" spans="1:36" s="145" customFormat="1">
      <c r="A85" s="289" t="str">
        <f>IF('N-DBE'!A85="","",'N-DBE'!A85)</f>
        <v/>
      </c>
      <c r="B85" s="485" t="str">
        <f>IF('N-DBE'!B85="","",'N-DBE'!B85)</f>
        <v/>
      </c>
      <c r="C85" s="232" t="str">
        <f>IF('N-DBE'!C85="","",'N-DBE'!C85)</f>
        <v/>
      </c>
      <c r="D85" s="232" t="str">
        <f>IF('N-DBE'!D85="","",'N-DBE'!D85)</f>
        <v/>
      </c>
      <c r="E85" s="238" t="str">
        <f>IF('N-DBE'!E85="","",'N-DBE'!E85)</f>
        <v/>
      </c>
      <c r="F85" s="233" t="str">
        <f>IF('N-DBE'!F85="","",'N-DBE'!F85)</f>
        <v/>
      </c>
      <c r="G85" s="225" t="str">
        <f>IF('N-DBE'!G85="","",'N-DBE'!G85)</f>
        <v/>
      </c>
      <c r="H85" s="248" t="str">
        <f>IF(OR(F85="",G85=""),"",IF(F85="g",VLOOKUP(G85,'Tab 4+5 DüV+Abfuhr_G'!A:N,12,FALSE)*'N-DBE'!J85,IF(F85="A",VLOOKUP(G85,'Tab 2+3 DüV_A'!A:L,10,FALSE)*'N-DBE'!J85,VLOOKUP(G85,'H&amp;G LfL'!B:U,18,FALSE)*'N-DBE'!J85)))</f>
        <v/>
      </c>
      <c r="I85" s="249" t="str">
        <f>IF(OR(F85="",G85=""),"",IF(OR('N-DBE'!K85="",'N-DBE'!M85=0),0,IF('N-DBE'!K85=0,-H85,('N-DBE'!K85*H85/'N-DBE'!J85)-H85)))</f>
        <v/>
      </c>
      <c r="J85" s="341" t="str">
        <f>IF(OR(B85="",G85=""),"",IF(VLOOKUP(B85,Schlagliste!B:J,7,FALSE)="","",VLOOKUP(B85,Schlagliste!B:J,7,FALSE)))</f>
        <v/>
      </c>
      <c r="K85" s="244" t="str">
        <f>IF(J85="","",IF(J85&gt;39,"E",VLOOKUP(J85,'Boden DüV-Bolap'!A:B,2,FALSE)))</f>
        <v/>
      </c>
      <c r="L85" s="250" t="str">
        <f>IF(J85="","",IF(J85&gt;=44,0,VLOOKUP(J85,'Boden DüV-Bolap'!A:C,3,FALSE)))</f>
        <v/>
      </c>
      <c r="M85" s="251" t="str">
        <f>IF(OR(F85="",G85=""),"",IF(OR(F85="A",F85="HG"),0,VLOOKUP(G85,'Tab 4+5 DüV+Abfuhr_G'!A:Q,15,FALSE)))</f>
        <v/>
      </c>
      <c r="N85" s="252" t="str">
        <f t="shared" si="14"/>
        <v/>
      </c>
      <c r="O85" s="611" t="str">
        <f>IF(OR(F85="",G85=""),"",IF(J85="",SUM(H85,I85),IF(OR(K85="D",K85="E"),(H85+M85)*VLOOKUP(K85,'Boden DüV-Bolap'!B:E,4,FALSE),SUM(H85,I85,L85,M85))))</f>
        <v/>
      </c>
      <c r="P85" s="892" t="str">
        <f t="shared" si="15"/>
        <v/>
      </c>
      <c r="Q85" s="245"/>
      <c r="R85" s="615" t="str">
        <f t="shared" si="16"/>
        <v/>
      </c>
      <c r="S85" s="244" t="str">
        <f>IF(OR(B85="",G85=""),"",IF(VLOOKUP(B85,Schlagliste!B:J,5,FALSE)="","",VLOOKUP(B85,Schlagliste!B:J,5,FALSE)))</f>
        <v/>
      </c>
      <c r="T85" s="253" t="str">
        <f>IF(OR(F85="",G85=""),"",IF(F85="g",VLOOKUP(G85,'Tab 4+5 DüV+Abfuhr_G'!A:N,13,FALSE)*'N-DBE'!J85,IF(F85="A",VLOOKUP(G85,'Tab 2+3 DüV_A'!A:L,11,FALSE)*'N-DBE'!J85,VLOOKUP(G85,'H&amp;G LfL'!B:U,19,FALSE)*'N-DBE'!J85)))</f>
        <v/>
      </c>
      <c r="U85" s="249" t="str">
        <f>IF(OR(F85="",G85=""),"",IF(OR('N-DBE'!K85="",'N-DBE'!M85=0),0,IF('N-DBE'!K85=0,-T85,('N-DBE'!K85*T85/'N-DBE'!J85)-T85)))</f>
        <v/>
      </c>
      <c r="V85" s="341" t="str">
        <f>IF(OR(B85="",G85=""),"",IF(VLOOKUP(B85,Schlagliste!B:J,8,FALSE)="","",VLOOKUP(B85,Schlagliste!B:J,8,FALSE)))</f>
        <v/>
      </c>
      <c r="W85" s="244" t="str">
        <f>IF(OR(V85="",S85=""),"",IF(V85&gt;39,0,IF(S85="leicht",VLOOKUP(V85,'Boden DüV-Bolap'!A:Q,7,FALSE),IF(S85="mittel",VLOOKUP(V85,'Boden DüV-Bolap'!A:K,11,FALSE),IF(S85="schwer",VLOOKUP(V85,'Boden DüV-Bolap'!A:R,15,FALSE))))))</f>
        <v/>
      </c>
      <c r="X85" s="254" t="str">
        <f>IF(OR(F85="",G85="",S85="",V85=""),"",IF(V85&gt;=44,-(T85+U85),IF(AND(S85="leicht",V85&lt;14),VLOOKUP(V85,'Boden DüV-Bolap'!A:Q,8,FALSE),IF(AND(S85="leicht",V85&gt;13),VLOOKUP(V85,'Boden DüV-Bolap'!A:Q,9,FALSE)*(T85+U85)-(T85+U85),IF(AND(S85="mittel",V85&lt;20),VLOOKUP(V85,'Boden DüV-Bolap'!A:Q,12,FALSE),IF(AND(S85="mittel",V85&gt;19),VLOOKUP(V85,'Boden DüV-Bolap'!A:Q,13,FALSE)*(T85+U85)-(T85+U85),IF(AND(S85="schwer",V85&lt;28),VLOOKUP(V85,'Boden DüV-Bolap'!A:Q,16,FALSE),IF(AND(S85="schwer",V85&gt;27),VLOOKUP(V85,'Boden DüV-Bolap'!A:Q,17,FALSE)*(T85+U85)-(T85+U85)))))))))</f>
        <v/>
      </c>
      <c r="Y85" s="251" t="str">
        <f>IF(OR(F85="",G85=""),"",IF(OR(F85="A",F85="HG"),0,VLOOKUP(G85,'Tab 4+5 DüV+Abfuhr_G'!A:Q,16,FALSE)))</f>
        <v/>
      </c>
      <c r="Z85" s="255" t="str">
        <f t="shared" si="17"/>
        <v/>
      </c>
      <c r="AA85" s="896" t="str">
        <f t="shared" si="18"/>
        <v/>
      </c>
      <c r="AB85" s="253" t="str">
        <f>IF(OR(F85="",G85=""),"",IF(F85="g",VLOOKUP(G85,'Tab 4+5 DüV+Abfuhr_G'!A:N,14,FALSE)*'N-DBE'!J85,IF(F85="A",VLOOKUP(G85,'Tab 2+3 DüV_A'!A:L,12,FALSE)*'N-DBE'!J85,VLOOKUP(G85,'H&amp;G LfL'!B:U,20,FALSE)*'N-DBE'!J85)))</f>
        <v/>
      </c>
      <c r="AC85" s="249" t="str">
        <f>IF(OR(F85="",G85=""),"",IF(OR('N-DBE'!K85="",'N-DBE'!M85=0),0,IF('N-DBE'!K85=0,-AB85,('N-DBE'!K85*AB85/'N-DBE'!J85)-AB85)))</f>
        <v/>
      </c>
      <c r="AD85" s="341" t="str">
        <f>IF(OR(B85="",G85=""),"",IF(VLOOKUP(B85,Schlagliste!B:J,9,FALSE)="","",VLOOKUP(B85,Schlagliste!B:J,9,FALSE)))</f>
        <v/>
      </c>
      <c r="AE85" s="244" t="str">
        <f>IF(OR(AD85="",S85=""),"",IF(AD85&gt;39,0,IF(S85="leicht",VLOOKUP(AD85,'Boden DüV-Bolap'!A:AA,19,FALSE),IF(S85="mittel",VLOOKUP(AD85,'Boden DüV-Bolap'!A:AA,23,FALSE),IF(S85="schwer",VLOOKUP(AD85,'Boden DüV-Bolap'!A:AA,27,FALSE))))))</f>
        <v/>
      </c>
      <c r="AF85" s="254" t="str">
        <f>IF(OR(F85="",G85="",S85="",AD85=""),"",IF(AD85&gt;=44,-(AB85+AC85),IF(AND(S85="leicht",AD85&lt;11),VLOOKUP(AD85,'Boden DüV-Bolap'!A:AC,20,FALSE),IF(AND(S85="leicht",AD85&gt;10),VLOOKUP(AD85,'Boden DüV-Bolap'!A:AC,21,FALSE)*(AB85+AC85)-(AB85+AC85),IF(AND(S85="mittel",AD85&lt;18),VLOOKUP(AD85,'Boden DüV-Bolap'!A:AC,24,FALSE),IF(AND(S85="mittel",AD85&gt;17),VLOOKUP(AD85,'Boden DüV-Bolap'!A:AC,25,FALSE)*(AB85+AC85)-(AB85+AC85),IF(AND(S85="schwer",AD85&lt;23),VLOOKUP(AD85,'Boden DüV-Bolap'!A:AC,28,FALSE),IF(AND(S85="schwer",AD85&gt;22),VLOOKUP(AD85,'Boden DüV-Bolap'!A:AC,29,FALSE)*(AB85+AC85)-(AB85+AC85)))))))))</f>
        <v/>
      </c>
      <c r="AG85" s="256" t="str">
        <f>IF(OR(F85="",G85=""),"",IF(OR(F85="A",F85="HG"),0,VLOOKUP(G85,'Tab 4+5 DüV+Abfuhr_G'!A:Q,17,FALSE)))</f>
        <v/>
      </c>
      <c r="AH85" s="257" t="str">
        <f t="shared" si="19"/>
        <v/>
      </c>
      <c r="AI85" s="900" t="str">
        <f t="shared" si="20"/>
        <v/>
      </c>
      <c r="AJ85" s="265"/>
    </row>
    <row r="86" spans="1:36" s="145" customFormat="1">
      <c r="A86" s="289" t="str">
        <f>IF('N-DBE'!A86="","",'N-DBE'!A86)</f>
        <v/>
      </c>
      <c r="B86" s="485" t="str">
        <f>IF('N-DBE'!B86="","",'N-DBE'!B86)</f>
        <v/>
      </c>
      <c r="C86" s="232" t="str">
        <f>IF('N-DBE'!C86="","",'N-DBE'!C86)</f>
        <v/>
      </c>
      <c r="D86" s="232" t="str">
        <f>IF('N-DBE'!D86="","",'N-DBE'!D86)</f>
        <v/>
      </c>
      <c r="E86" s="238" t="str">
        <f>IF('N-DBE'!E86="","",'N-DBE'!E86)</f>
        <v/>
      </c>
      <c r="F86" s="233" t="str">
        <f>IF('N-DBE'!F86="","",'N-DBE'!F86)</f>
        <v/>
      </c>
      <c r="G86" s="225" t="str">
        <f>IF('N-DBE'!G86="","",'N-DBE'!G86)</f>
        <v/>
      </c>
      <c r="H86" s="248" t="str">
        <f>IF(OR(F86="",G86=""),"",IF(F86="g",VLOOKUP(G86,'Tab 4+5 DüV+Abfuhr_G'!A:N,12,FALSE)*'N-DBE'!J86,IF(F86="A",VLOOKUP(G86,'Tab 2+3 DüV_A'!A:L,10,FALSE)*'N-DBE'!J86,VLOOKUP(G86,'H&amp;G LfL'!B:U,18,FALSE)*'N-DBE'!J86)))</f>
        <v/>
      </c>
      <c r="I86" s="249" t="str">
        <f>IF(OR(F86="",G86=""),"",IF(OR('N-DBE'!K86="",'N-DBE'!M86=0),0,IF('N-DBE'!K86=0,-H86,('N-DBE'!K86*H86/'N-DBE'!J86)-H86)))</f>
        <v/>
      </c>
      <c r="J86" s="341" t="str">
        <f>IF(OR(B86="",G86=""),"",IF(VLOOKUP(B86,Schlagliste!B:J,7,FALSE)="","",VLOOKUP(B86,Schlagliste!B:J,7,FALSE)))</f>
        <v/>
      </c>
      <c r="K86" s="244" t="str">
        <f>IF(J86="","",IF(J86&gt;39,"E",VLOOKUP(J86,'Boden DüV-Bolap'!A:B,2,FALSE)))</f>
        <v/>
      </c>
      <c r="L86" s="250" t="str">
        <f>IF(J86="","",IF(J86&gt;=44,0,VLOOKUP(J86,'Boden DüV-Bolap'!A:C,3,FALSE)))</f>
        <v/>
      </c>
      <c r="M86" s="251" t="str">
        <f>IF(OR(F86="",G86=""),"",IF(OR(F86="A",F86="HG"),0,VLOOKUP(G86,'Tab 4+5 DüV+Abfuhr_G'!A:Q,15,FALSE)))</f>
        <v/>
      </c>
      <c r="N86" s="252" t="str">
        <f t="shared" si="14"/>
        <v/>
      </c>
      <c r="O86" s="611" t="str">
        <f>IF(OR(F86="",G86=""),"",IF(J86="",SUM(H86,I86),IF(OR(K86="D",K86="E"),(H86+M86)*VLOOKUP(K86,'Boden DüV-Bolap'!B:E,4,FALSE),SUM(H86,I86,L86,M86))))</f>
        <v/>
      </c>
      <c r="P86" s="892" t="str">
        <f t="shared" si="15"/>
        <v/>
      </c>
      <c r="Q86" s="245"/>
      <c r="R86" s="615" t="str">
        <f t="shared" si="16"/>
        <v/>
      </c>
      <c r="S86" s="244" t="str">
        <f>IF(OR(B86="",G86=""),"",IF(VLOOKUP(B86,Schlagliste!B:J,5,FALSE)="","",VLOOKUP(B86,Schlagliste!B:J,5,FALSE)))</f>
        <v/>
      </c>
      <c r="T86" s="253" t="str">
        <f>IF(OR(F86="",G86=""),"",IF(F86="g",VLOOKUP(G86,'Tab 4+5 DüV+Abfuhr_G'!A:N,13,FALSE)*'N-DBE'!J86,IF(F86="A",VLOOKUP(G86,'Tab 2+3 DüV_A'!A:L,11,FALSE)*'N-DBE'!J86,VLOOKUP(G86,'H&amp;G LfL'!B:U,19,FALSE)*'N-DBE'!J86)))</f>
        <v/>
      </c>
      <c r="U86" s="249" t="str">
        <f>IF(OR(F86="",G86=""),"",IF(OR('N-DBE'!K86="",'N-DBE'!M86=0),0,IF('N-DBE'!K86=0,-T86,('N-DBE'!K86*T86/'N-DBE'!J86)-T86)))</f>
        <v/>
      </c>
      <c r="V86" s="341" t="str">
        <f>IF(OR(B86="",G86=""),"",IF(VLOOKUP(B86,Schlagliste!B:J,8,FALSE)="","",VLOOKUP(B86,Schlagliste!B:J,8,FALSE)))</f>
        <v/>
      </c>
      <c r="W86" s="244" t="str">
        <f>IF(OR(V86="",S86=""),"",IF(V86&gt;39,0,IF(S86="leicht",VLOOKUP(V86,'Boden DüV-Bolap'!A:Q,7,FALSE),IF(S86="mittel",VLOOKUP(V86,'Boden DüV-Bolap'!A:K,11,FALSE),IF(S86="schwer",VLOOKUP(V86,'Boden DüV-Bolap'!A:R,15,FALSE))))))</f>
        <v/>
      </c>
      <c r="X86" s="254" t="str">
        <f>IF(OR(F86="",G86="",S86="",V86=""),"",IF(V86&gt;=44,-(T86+U86),IF(AND(S86="leicht",V86&lt;14),VLOOKUP(V86,'Boden DüV-Bolap'!A:Q,8,FALSE),IF(AND(S86="leicht",V86&gt;13),VLOOKUP(V86,'Boden DüV-Bolap'!A:Q,9,FALSE)*(T86+U86)-(T86+U86),IF(AND(S86="mittel",V86&lt;20),VLOOKUP(V86,'Boden DüV-Bolap'!A:Q,12,FALSE),IF(AND(S86="mittel",V86&gt;19),VLOOKUP(V86,'Boden DüV-Bolap'!A:Q,13,FALSE)*(T86+U86)-(T86+U86),IF(AND(S86="schwer",V86&lt;28),VLOOKUP(V86,'Boden DüV-Bolap'!A:Q,16,FALSE),IF(AND(S86="schwer",V86&gt;27),VLOOKUP(V86,'Boden DüV-Bolap'!A:Q,17,FALSE)*(T86+U86)-(T86+U86)))))))))</f>
        <v/>
      </c>
      <c r="Y86" s="251" t="str">
        <f>IF(OR(F86="",G86=""),"",IF(OR(F86="A",F86="HG"),0,VLOOKUP(G86,'Tab 4+5 DüV+Abfuhr_G'!A:Q,16,FALSE)))</f>
        <v/>
      </c>
      <c r="Z86" s="255" t="str">
        <f t="shared" si="17"/>
        <v/>
      </c>
      <c r="AA86" s="896" t="str">
        <f t="shared" si="18"/>
        <v/>
      </c>
      <c r="AB86" s="253" t="str">
        <f>IF(OR(F86="",G86=""),"",IF(F86="g",VLOOKUP(G86,'Tab 4+5 DüV+Abfuhr_G'!A:N,14,FALSE)*'N-DBE'!J86,IF(F86="A",VLOOKUP(G86,'Tab 2+3 DüV_A'!A:L,12,FALSE)*'N-DBE'!J86,VLOOKUP(G86,'H&amp;G LfL'!B:U,20,FALSE)*'N-DBE'!J86)))</f>
        <v/>
      </c>
      <c r="AC86" s="249" t="str">
        <f>IF(OR(F86="",G86=""),"",IF(OR('N-DBE'!K86="",'N-DBE'!M86=0),0,IF('N-DBE'!K86=0,-AB86,('N-DBE'!K86*AB86/'N-DBE'!J86)-AB86)))</f>
        <v/>
      </c>
      <c r="AD86" s="341" t="str">
        <f>IF(OR(B86="",G86=""),"",IF(VLOOKUP(B86,Schlagliste!B:J,9,FALSE)="","",VLOOKUP(B86,Schlagliste!B:J,9,FALSE)))</f>
        <v/>
      </c>
      <c r="AE86" s="244" t="str">
        <f>IF(OR(AD86="",S86=""),"",IF(AD86&gt;39,0,IF(S86="leicht",VLOOKUP(AD86,'Boden DüV-Bolap'!A:AA,19,FALSE),IF(S86="mittel",VLOOKUP(AD86,'Boden DüV-Bolap'!A:AA,23,FALSE),IF(S86="schwer",VLOOKUP(AD86,'Boden DüV-Bolap'!A:AA,27,FALSE))))))</f>
        <v/>
      </c>
      <c r="AF86" s="254" t="str">
        <f>IF(OR(F86="",G86="",S86="",AD86=""),"",IF(AD86&gt;=44,-(AB86+AC86),IF(AND(S86="leicht",AD86&lt;11),VLOOKUP(AD86,'Boden DüV-Bolap'!A:AC,20,FALSE),IF(AND(S86="leicht",AD86&gt;10),VLOOKUP(AD86,'Boden DüV-Bolap'!A:AC,21,FALSE)*(AB86+AC86)-(AB86+AC86),IF(AND(S86="mittel",AD86&lt;18),VLOOKUP(AD86,'Boden DüV-Bolap'!A:AC,24,FALSE),IF(AND(S86="mittel",AD86&gt;17),VLOOKUP(AD86,'Boden DüV-Bolap'!A:AC,25,FALSE)*(AB86+AC86)-(AB86+AC86),IF(AND(S86="schwer",AD86&lt;23),VLOOKUP(AD86,'Boden DüV-Bolap'!A:AC,28,FALSE),IF(AND(S86="schwer",AD86&gt;22),VLOOKUP(AD86,'Boden DüV-Bolap'!A:AC,29,FALSE)*(AB86+AC86)-(AB86+AC86)))))))))</f>
        <v/>
      </c>
      <c r="AG86" s="256" t="str">
        <f>IF(OR(F86="",G86=""),"",IF(OR(F86="A",F86="HG"),0,VLOOKUP(G86,'Tab 4+5 DüV+Abfuhr_G'!A:Q,17,FALSE)))</f>
        <v/>
      </c>
      <c r="AH86" s="257" t="str">
        <f t="shared" si="19"/>
        <v/>
      </c>
      <c r="AI86" s="900" t="str">
        <f t="shared" si="20"/>
        <v/>
      </c>
      <c r="AJ86" s="265"/>
    </row>
    <row r="87" spans="1:36" s="145" customFormat="1">
      <c r="A87" s="289" t="str">
        <f>IF('N-DBE'!A87="","",'N-DBE'!A87)</f>
        <v/>
      </c>
      <c r="B87" s="485" t="str">
        <f>IF('N-DBE'!B87="","",'N-DBE'!B87)</f>
        <v/>
      </c>
      <c r="C87" s="232" t="str">
        <f>IF('N-DBE'!C87="","",'N-DBE'!C87)</f>
        <v/>
      </c>
      <c r="D87" s="232" t="str">
        <f>IF('N-DBE'!D87="","",'N-DBE'!D87)</f>
        <v/>
      </c>
      <c r="E87" s="238" t="str">
        <f>IF('N-DBE'!E87="","",'N-DBE'!E87)</f>
        <v/>
      </c>
      <c r="F87" s="233" t="str">
        <f>IF('N-DBE'!F87="","",'N-DBE'!F87)</f>
        <v/>
      </c>
      <c r="G87" s="225" t="str">
        <f>IF('N-DBE'!G87="","",'N-DBE'!G87)</f>
        <v/>
      </c>
      <c r="H87" s="248" t="str">
        <f>IF(OR(F87="",G87=""),"",IF(F87="g",VLOOKUP(G87,'Tab 4+5 DüV+Abfuhr_G'!A:N,12,FALSE)*'N-DBE'!J87,IF(F87="A",VLOOKUP(G87,'Tab 2+3 DüV_A'!A:L,10,FALSE)*'N-DBE'!J87,VLOOKUP(G87,'H&amp;G LfL'!B:U,18,FALSE)*'N-DBE'!J87)))</f>
        <v/>
      </c>
      <c r="I87" s="249" t="str">
        <f>IF(OR(F87="",G87=""),"",IF(OR('N-DBE'!K87="",'N-DBE'!M87=0),0,IF('N-DBE'!K87=0,-H87,('N-DBE'!K87*H87/'N-DBE'!J87)-H87)))</f>
        <v/>
      </c>
      <c r="J87" s="341" t="str">
        <f>IF(OR(B87="",G87=""),"",IF(VLOOKUP(B87,Schlagliste!B:J,7,FALSE)="","",VLOOKUP(B87,Schlagliste!B:J,7,FALSE)))</f>
        <v/>
      </c>
      <c r="K87" s="244" t="str">
        <f>IF(J87="","",IF(J87&gt;39,"E",VLOOKUP(J87,'Boden DüV-Bolap'!A:B,2,FALSE)))</f>
        <v/>
      </c>
      <c r="L87" s="250" t="str">
        <f>IF(J87="","",IF(J87&gt;=44,0,VLOOKUP(J87,'Boden DüV-Bolap'!A:C,3,FALSE)))</f>
        <v/>
      </c>
      <c r="M87" s="251" t="str">
        <f>IF(OR(F87="",G87=""),"",IF(OR(F87="A",F87="HG"),0,VLOOKUP(G87,'Tab 4+5 DüV+Abfuhr_G'!A:Q,15,FALSE)))</f>
        <v/>
      </c>
      <c r="N87" s="252" t="str">
        <f t="shared" si="14"/>
        <v/>
      </c>
      <c r="O87" s="611" t="str">
        <f>IF(OR(F87="",G87=""),"",IF(J87="",SUM(H87,I87),IF(OR(K87="D",K87="E"),(H87+M87)*VLOOKUP(K87,'Boden DüV-Bolap'!B:E,4,FALSE),SUM(H87,I87,L87,M87))))</f>
        <v/>
      </c>
      <c r="P87" s="892" t="str">
        <f t="shared" si="15"/>
        <v/>
      </c>
      <c r="Q87" s="245"/>
      <c r="R87" s="615" t="str">
        <f t="shared" si="16"/>
        <v/>
      </c>
      <c r="S87" s="244" t="str">
        <f>IF(OR(B87="",G87=""),"",IF(VLOOKUP(B87,Schlagliste!B:J,5,FALSE)="","",VLOOKUP(B87,Schlagliste!B:J,5,FALSE)))</f>
        <v/>
      </c>
      <c r="T87" s="253" t="str">
        <f>IF(OR(F87="",G87=""),"",IF(F87="g",VLOOKUP(G87,'Tab 4+5 DüV+Abfuhr_G'!A:N,13,FALSE)*'N-DBE'!J87,IF(F87="A",VLOOKUP(G87,'Tab 2+3 DüV_A'!A:L,11,FALSE)*'N-DBE'!J87,VLOOKUP(G87,'H&amp;G LfL'!B:U,19,FALSE)*'N-DBE'!J87)))</f>
        <v/>
      </c>
      <c r="U87" s="249" t="str">
        <f>IF(OR(F87="",G87=""),"",IF(OR('N-DBE'!K87="",'N-DBE'!M87=0),0,IF('N-DBE'!K87=0,-T87,('N-DBE'!K87*T87/'N-DBE'!J87)-T87)))</f>
        <v/>
      </c>
      <c r="V87" s="341" t="str">
        <f>IF(OR(B87="",G87=""),"",IF(VLOOKUP(B87,Schlagliste!B:J,8,FALSE)="","",VLOOKUP(B87,Schlagliste!B:J,8,FALSE)))</f>
        <v/>
      </c>
      <c r="W87" s="244" t="str">
        <f>IF(OR(V87="",S87=""),"",IF(V87&gt;39,0,IF(S87="leicht",VLOOKUP(V87,'Boden DüV-Bolap'!A:Q,7,FALSE),IF(S87="mittel",VLOOKUP(V87,'Boden DüV-Bolap'!A:K,11,FALSE),IF(S87="schwer",VLOOKUP(V87,'Boden DüV-Bolap'!A:R,15,FALSE))))))</f>
        <v/>
      </c>
      <c r="X87" s="254" t="str">
        <f>IF(OR(F87="",G87="",S87="",V87=""),"",IF(V87&gt;=44,-(T87+U87),IF(AND(S87="leicht",V87&lt;14),VLOOKUP(V87,'Boden DüV-Bolap'!A:Q,8,FALSE),IF(AND(S87="leicht",V87&gt;13),VLOOKUP(V87,'Boden DüV-Bolap'!A:Q,9,FALSE)*(T87+U87)-(T87+U87),IF(AND(S87="mittel",V87&lt;20),VLOOKUP(V87,'Boden DüV-Bolap'!A:Q,12,FALSE),IF(AND(S87="mittel",V87&gt;19),VLOOKUP(V87,'Boden DüV-Bolap'!A:Q,13,FALSE)*(T87+U87)-(T87+U87),IF(AND(S87="schwer",V87&lt;28),VLOOKUP(V87,'Boden DüV-Bolap'!A:Q,16,FALSE),IF(AND(S87="schwer",V87&gt;27),VLOOKUP(V87,'Boden DüV-Bolap'!A:Q,17,FALSE)*(T87+U87)-(T87+U87)))))))))</f>
        <v/>
      </c>
      <c r="Y87" s="251" t="str">
        <f>IF(OR(F87="",G87=""),"",IF(OR(F87="A",F87="HG"),0,VLOOKUP(G87,'Tab 4+5 DüV+Abfuhr_G'!A:Q,16,FALSE)))</f>
        <v/>
      </c>
      <c r="Z87" s="255" t="str">
        <f t="shared" si="17"/>
        <v/>
      </c>
      <c r="AA87" s="896" t="str">
        <f t="shared" si="18"/>
        <v/>
      </c>
      <c r="AB87" s="253" t="str">
        <f>IF(OR(F87="",G87=""),"",IF(F87="g",VLOOKUP(G87,'Tab 4+5 DüV+Abfuhr_G'!A:N,14,FALSE)*'N-DBE'!J87,IF(F87="A",VLOOKUP(G87,'Tab 2+3 DüV_A'!A:L,12,FALSE)*'N-DBE'!J87,VLOOKUP(G87,'H&amp;G LfL'!B:U,20,FALSE)*'N-DBE'!J87)))</f>
        <v/>
      </c>
      <c r="AC87" s="249" t="str">
        <f>IF(OR(F87="",G87=""),"",IF(OR('N-DBE'!K87="",'N-DBE'!M87=0),0,IF('N-DBE'!K87=0,-AB87,('N-DBE'!K87*AB87/'N-DBE'!J87)-AB87)))</f>
        <v/>
      </c>
      <c r="AD87" s="341" t="str">
        <f>IF(OR(B87="",G87=""),"",IF(VLOOKUP(B87,Schlagliste!B:J,9,FALSE)="","",VLOOKUP(B87,Schlagliste!B:J,9,FALSE)))</f>
        <v/>
      </c>
      <c r="AE87" s="244" t="str">
        <f>IF(OR(AD87="",S87=""),"",IF(AD87&gt;39,0,IF(S87="leicht",VLOOKUP(AD87,'Boden DüV-Bolap'!A:AA,19,FALSE),IF(S87="mittel",VLOOKUP(AD87,'Boden DüV-Bolap'!A:AA,23,FALSE),IF(S87="schwer",VLOOKUP(AD87,'Boden DüV-Bolap'!A:AA,27,FALSE))))))</f>
        <v/>
      </c>
      <c r="AF87" s="254" t="str">
        <f>IF(OR(F87="",G87="",S87="",AD87=""),"",IF(AD87&gt;=44,-(AB87+AC87),IF(AND(S87="leicht",AD87&lt;11),VLOOKUP(AD87,'Boden DüV-Bolap'!A:AC,20,FALSE),IF(AND(S87="leicht",AD87&gt;10),VLOOKUP(AD87,'Boden DüV-Bolap'!A:AC,21,FALSE)*(AB87+AC87)-(AB87+AC87),IF(AND(S87="mittel",AD87&lt;18),VLOOKUP(AD87,'Boden DüV-Bolap'!A:AC,24,FALSE),IF(AND(S87="mittel",AD87&gt;17),VLOOKUP(AD87,'Boden DüV-Bolap'!A:AC,25,FALSE)*(AB87+AC87)-(AB87+AC87),IF(AND(S87="schwer",AD87&lt;23),VLOOKUP(AD87,'Boden DüV-Bolap'!A:AC,28,FALSE),IF(AND(S87="schwer",AD87&gt;22),VLOOKUP(AD87,'Boden DüV-Bolap'!A:AC,29,FALSE)*(AB87+AC87)-(AB87+AC87)))))))))</f>
        <v/>
      </c>
      <c r="AG87" s="256" t="str">
        <f>IF(OR(F87="",G87=""),"",IF(OR(F87="A",F87="HG"),0,VLOOKUP(G87,'Tab 4+5 DüV+Abfuhr_G'!A:Q,17,FALSE)))</f>
        <v/>
      </c>
      <c r="AH87" s="257" t="str">
        <f t="shared" si="19"/>
        <v/>
      </c>
      <c r="AI87" s="900" t="str">
        <f t="shared" si="20"/>
        <v/>
      </c>
      <c r="AJ87" s="265"/>
    </row>
    <row r="88" spans="1:36" s="145" customFormat="1">
      <c r="A88" s="289" t="str">
        <f>IF('N-DBE'!A88="","",'N-DBE'!A88)</f>
        <v/>
      </c>
      <c r="B88" s="485" t="str">
        <f>IF('N-DBE'!B88="","",'N-DBE'!B88)</f>
        <v/>
      </c>
      <c r="C88" s="232" t="str">
        <f>IF('N-DBE'!C88="","",'N-DBE'!C88)</f>
        <v/>
      </c>
      <c r="D88" s="232" t="str">
        <f>IF('N-DBE'!D88="","",'N-DBE'!D88)</f>
        <v/>
      </c>
      <c r="E88" s="238" t="str">
        <f>IF('N-DBE'!E88="","",'N-DBE'!E88)</f>
        <v/>
      </c>
      <c r="F88" s="233" t="str">
        <f>IF('N-DBE'!F88="","",'N-DBE'!F88)</f>
        <v/>
      </c>
      <c r="G88" s="225" t="str">
        <f>IF('N-DBE'!G88="","",'N-DBE'!G88)</f>
        <v/>
      </c>
      <c r="H88" s="248" t="str">
        <f>IF(OR(F88="",G88=""),"",IF(F88="g",VLOOKUP(G88,'Tab 4+5 DüV+Abfuhr_G'!A:N,12,FALSE)*'N-DBE'!J88,IF(F88="A",VLOOKUP(G88,'Tab 2+3 DüV_A'!A:L,10,FALSE)*'N-DBE'!J88,VLOOKUP(G88,'H&amp;G LfL'!B:U,18,FALSE)*'N-DBE'!J88)))</f>
        <v/>
      </c>
      <c r="I88" s="249" t="str">
        <f>IF(OR(F88="",G88=""),"",IF(OR('N-DBE'!K88="",'N-DBE'!M88=0),0,IF('N-DBE'!K88=0,-H88,('N-DBE'!K88*H88/'N-DBE'!J88)-H88)))</f>
        <v/>
      </c>
      <c r="J88" s="341" t="str">
        <f>IF(OR(B88="",G88=""),"",IF(VLOOKUP(B88,Schlagliste!B:J,7,FALSE)="","",VLOOKUP(B88,Schlagliste!B:J,7,FALSE)))</f>
        <v/>
      </c>
      <c r="K88" s="244" t="str">
        <f>IF(J88="","",IF(J88&gt;39,"E",VLOOKUP(J88,'Boden DüV-Bolap'!A:B,2,FALSE)))</f>
        <v/>
      </c>
      <c r="L88" s="250" t="str">
        <f>IF(J88="","",IF(J88&gt;=44,0,VLOOKUP(J88,'Boden DüV-Bolap'!A:C,3,FALSE)))</f>
        <v/>
      </c>
      <c r="M88" s="251" t="str">
        <f>IF(OR(F88="",G88=""),"",IF(OR(F88="A",F88="HG"),0,VLOOKUP(G88,'Tab 4+5 DüV+Abfuhr_G'!A:Q,15,FALSE)))</f>
        <v/>
      </c>
      <c r="N88" s="252" t="str">
        <f t="shared" si="14"/>
        <v/>
      </c>
      <c r="O88" s="611" t="str">
        <f>IF(OR(F88="",G88=""),"",IF(J88="",SUM(H88,I88),IF(OR(K88="D",K88="E"),(H88+M88)*VLOOKUP(K88,'Boden DüV-Bolap'!B:E,4,FALSE),SUM(H88,I88,L88,M88))))</f>
        <v/>
      </c>
      <c r="P88" s="892" t="str">
        <f t="shared" si="15"/>
        <v/>
      </c>
      <c r="Q88" s="245"/>
      <c r="R88" s="615" t="str">
        <f t="shared" si="16"/>
        <v/>
      </c>
      <c r="S88" s="244" t="str">
        <f>IF(OR(B88="",G88=""),"",IF(VLOOKUP(B88,Schlagliste!B:J,5,FALSE)="","",VLOOKUP(B88,Schlagliste!B:J,5,FALSE)))</f>
        <v/>
      </c>
      <c r="T88" s="253" t="str">
        <f>IF(OR(F88="",G88=""),"",IF(F88="g",VLOOKUP(G88,'Tab 4+5 DüV+Abfuhr_G'!A:N,13,FALSE)*'N-DBE'!J88,IF(F88="A",VLOOKUP(G88,'Tab 2+3 DüV_A'!A:L,11,FALSE)*'N-DBE'!J88,VLOOKUP(G88,'H&amp;G LfL'!B:U,19,FALSE)*'N-DBE'!J88)))</f>
        <v/>
      </c>
      <c r="U88" s="249" t="str">
        <f>IF(OR(F88="",G88=""),"",IF(OR('N-DBE'!K88="",'N-DBE'!M88=0),0,IF('N-DBE'!K88=0,-T88,('N-DBE'!K88*T88/'N-DBE'!J88)-T88)))</f>
        <v/>
      </c>
      <c r="V88" s="341" t="str">
        <f>IF(OR(B88="",G88=""),"",IF(VLOOKUP(B88,Schlagliste!B:J,8,FALSE)="","",VLOOKUP(B88,Schlagliste!B:J,8,FALSE)))</f>
        <v/>
      </c>
      <c r="W88" s="244" t="str">
        <f>IF(OR(V88="",S88=""),"",IF(V88&gt;39,0,IF(S88="leicht",VLOOKUP(V88,'Boden DüV-Bolap'!A:Q,7,FALSE),IF(S88="mittel",VLOOKUP(V88,'Boden DüV-Bolap'!A:K,11,FALSE),IF(S88="schwer",VLOOKUP(V88,'Boden DüV-Bolap'!A:R,15,FALSE))))))</f>
        <v/>
      </c>
      <c r="X88" s="254" t="str">
        <f>IF(OR(F88="",G88="",S88="",V88=""),"",IF(V88&gt;=44,-(T88+U88),IF(AND(S88="leicht",V88&lt;14),VLOOKUP(V88,'Boden DüV-Bolap'!A:Q,8,FALSE),IF(AND(S88="leicht",V88&gt;13),VLOOKUP(V88,'Boden DüV-Bolap'!A:Q,9,FALSE)*(T88+U88)-(T88+U88),IF(AND(S88="mittel",V88&lt;20),VLOOKUP(V88,'Boden DüV-Bolap'!A:Q,12,FALSE),IF(AND(S88="mittel",V88&gt;19),VLOOKUP(V88,'Boden DüV-Bolap'!A:Q,13,FALSE)*(T88+U88)-(T88+U88),IF(AND(S88="schwer",V88&lt;28),VLOOKUP(V88,'Boden DüV-Bolap'!A:Q,16,FALSE),IF(AND(S88="schwer",V88&gt;27),VLOOKUP(V88,'Boden DüV-Bolap'!A:Q,17,FALSE)*(T88+U88)-(T88+U88)))))))))</f>
        <v/>
      </c>
      <c r="Y88" s="251" t="str">
        <f>IF(OR(F88="",G88=""),"",IF(OR(F88="A",F88="HG"),0,VLOOKUP(G88,'Tab 4+5 DüV+Abfuhr_G'!A:Q,16,FALSE)))</f>
        <v/>
      </c>
      <c r="Z88" s="255" t="str">
        <f t="shared" si="17"/>
        <v/>
      </c>
      <c r="AA88" s="896" t="str">
        <f t="shared" si="18"/>
        <v/>
      </c>
      <c r="AB88" s="253" t="str">
        <f>IF(OR(F88="",G88=""),"",IF(F88="g",VLOOKUP(G88,'Tab 4+5 DüV+Abfuhr_G'!A:N,14,FALSE)*'N-DBE'!J88,IF(F88="A",VLOOKUP(G88,'Tab 2+3 DüV_A'!A:L,12,FALSE)*'N-DBE'!J88,VLOOKUP(G88,'H&amp;G LfL'!B:U,20,FALSE)*'N-DBE'!J88)))</f>
        <v/>
      </c>
      <c r="AC88" s="249" t="str">
        <f>IF(OR(F88="",G88=""),"",IF(OR('N-DBE'!K88="",'N-DBE'!M88=0),0,IF('N-DBE'!K88=0,-AB88,('N-DBE'!K88*AB88/'N-DBE'!J88)-AB88)))</f>
        <v/>
      </c>
      <c r="AD88" s="341" t="str">
        <f>IF(OR(B88="",G88=""),"",IF(VLOOKUP(B88,Schlagliste!B:J,9,FALSE)="","",VLOOKUP(B88,Schlagliste!B:J,9,FALSE)))</f>
        <v/>
      </c>
      <c r="AE88" s="244" t="str">
        <f>IF(OR(AD88="",S88=""),"",IF(AD88&gt;39,0,IF(S88="leicht",VLOOKUP(AD88,'Boden DüV-Bolap'!A:AA,19,FALSE),IF(S88="mittel",VLOOKUP(AD88,'Boden DüV-Bolap'!A:AA,23,FALSE),IF(S88="schwer",VLOOKUP(AD88,'Boden DüV-Bolap'!A:AA,27,FALSE))))))</f>
        <v/>
      </c>
      <c r="AF88" s="254" t="str">
        <f>IF(OR(F88="",G88="",S88="",AD88=""),"",IF(AD88&gt;=44,-(AB88+AC88),IF(AND(S88="leicht",AD88&lt;11),VLOOKUP(AD88,'Boden DüV-Bolap'!A:AC,20,FALSE),IF(AND(S88="leicht",AD88&gt;10),VLOOKUP(AD88,'Boden DüV-Bolap'!A:AC,21,FALSE)*(AB88+AC88)-(AB88+AC88),IF(AND(S88="mittel",AD88&lt;18),VLOOKUP(AD88,'Boden DüV-Bolap'!A:AC,24,FALSE),IF(AND(S88="mittel",AD88&gt;17),VLOOKUP(AD88,'Boden DüV-Bolap'!A:AC,25,FALSE)*(AB88+AC88)-(AB88+AC88),IF(AND(S88="schwer",AD88&lt;23),VLOOKUP(AD88,'Boden DüV-Bolap'!A:AC,28,FALSE),IF(AND(S88="schwer",AD88&gt;22),VLOOKUP(AD88,'Boden DüV-Bolap'!A:AC,29,FALSE)*(AB88+AC88)-(AB88+AC88)))))))))</f>
        <v/>
      </c>
      <c r="AG88" s="256" t="str">
        <f>IF(OR(F88="",G88=""),"",IF(OR(F88="A",F88="HG"),0,VLOOKUP(G88,'Tab 4+5 DüV+Abfuhr_G'!A:Q,17,FALSE)))</f>
        <v/>
      </c>
      <c r="AH88" s="257" t="str">
        <f t="shared" si="19"/>
        <v/>
      </c>
      <c r="AI88" s="900" t="str">
        <f t="shared" si="20"/>
        <v/>
      </c>
      <c r="AJ88" s="265"/>
    </row>
    <row r="89" spans="1:36" s="145" customFormat="1">
      <c r="A89" s="289" t="str">
        <f>IF('N-DBE'!A89="","",'N-DBE'!A89)</f>
        <v/>
      </c>
      <c r="B89" s="485" t="str">
        <f>IF('N-DBE'!B89="","",'N-DBE'!B89)</f>
        <v/>
      </c>
      <c r="C89" s="232" t="str">
        <f>IF('N-DBE'!C89="","",'N-DBE'!C89)</f>
        <v/>
      </c>
      <c r="D89" s="232" t="str">
        <f>IF('N-DBE'!D89="","",'N-DBE'!D89)</f>
        <v/>
      </c>
      <c r="E89" s="238" t="str">
        <f>IF('N-DBE'!E89="","",'N-DBE'!E89)</f>
        <v/>
      </c>
      <c r="F89" s="233" t="str">
        <f>IF('N-DBE'!F89="","",'N-DBE'!F89)</f>
        <v/>
      </c>
      <c r="G89" s="225" t="str">
        <f>IF('N-DBE'!G89="","",'N-DBE'!G89)</f>
        <v/>
      </c>
      <c r="H89" s="248" t="str">
        <f>IF(OR(F89="",G89=""),"",IF(F89="g",VLOOKUP(G89,'Tab 4+5 DüV+Abfuhr_G'!A:N,12,FALSE)*'N-DBE'!J89,IF(F89="A",VLOOKUP(G89,'Tab 2+3 DüV_A'!A:L,10,FALSE)*'N-DBE'!J89,VLOOKUP(G89,'H&amp;G LfL'!B:U,18,FALSE)*'N-DBE'!J89)))</f>
        <v/>
      </c>
      <c r="I89" s="249" t="str">
        <f>IF(OR(F89="",G89=""),"",IF(OR('N-DBE'!K89="",'N-DBE'!M89=0),0,IF('N-DBE'!K89=0,-H89,('N-DBE'!K89*H89/'N-DBE'!J89)-H89)))</f>
        <v/>
      </c>
      <c r="J89" s="341" t="str">
        <f>IF(OR(B89="",G89=""),"",IF(VLOOKUP(B89,Schlagliste!B:J,7,FALSE)="","",VLOOKUP(B89,Schlagliste!B:J,7,FALSE)))</f>
        <v/>
      </c>
      <c r="K89" s="244" t="str">
        <f>IF(J89="","",IF(J89&gt;39,"E",VLOOKUP(J89,'Boden DüV-Bolap'!A:B,2,FALSE)))</f>
        <v/>
      </c>
      <c r="L89" s="250" t="str">
        <f>IF(J89="","",IF(J89&gt;=44,0,VLOOKUP(J89,'Boden DüV-Bolap'!A:C,3,FALSE)))</f>
        <v/>
      </c>
      <c r="M89" s="251" t="str">
        <f>IF(OR(F89="",G89=""),"",IF(OR(F89="A",F89="HG"),0,VLOOKUP(G89,'Tab 4+5 DüV+Abfuhr_G'!A:Q,15,FALSE)))</f>
        <v/>
      </c>
      <c r="N89" s="252" t="str">
        <f t="shared" si="14"/>
        <v/>
      </c>
      <c r="O89" s="611" t="str">
        <f>IF(OR(F89="",G89=""),"",IF(J89="",SUM(H89,I89),IF(OR(K89="D",K89="E"),(H89+M89)*VLOOKUP(K89,'Boden DüV-Bolap'!B:E,4,FALSE),SUM(H89,I89,L89,M89))))</f>
        <v/>
      </c>
      <c r="P89" s="892" t="str">
        <f t="shared" si="15"/>
        <v/>
      </c>
      <c r="Q89" s="245"/>
      <c r="R89" s="615" t="str">
        <f t="shared" si="16"/>
        <v/>
      </c>
      <c r="S89" s="244" t="str">
        <f>IF(OR(B89="",G89=""),"",IF(VLOOKUP(B89,Schlagliste!B:J,5,FALSE)="","",VLOOKUP(B89,Schlagliste!B:J,5,FALSE)))</f>
        <v/>
      </c>
      <c r="T89" s="253" t="str">
        <f>IF(OR(F89="",G89=""),"",IF(F89="g",VLOOKUP(G89,'Tab 4+5 DüV+Abfuhr_G'!A:N,13,FALSE)*'N-DBE'!J89,IF(F89="A",VLOOKUP(G89,'Tab 2+3 DüV_A'!A:L,11,FALSE)*'N-DBE'!J89,VLOOKUP(G89,'H&amp;G LfL'!B:U,19,FALSE)*'N-DBE'!J89)))</f>
        <v/>
      </c>
      <c r="U89" s="249" t="str">
        <f>IF(OR(F89="",G89=""),"",IF(OR('N-DBE'!K89="",'N-DBE'!M89=0),0,IF('N-DBE'!K89=0,-T89,('N-DBE'!K89*T89/'N-DBE'!J89)-T89)))</f>
        <v/>
      </c>
      <c r="V89" s="341" t="str">
        <f>IF(OR(B89="",G89=""),"",IF(VLOOKUP(B89,Schlagliste!B:J,8,FALSE)="","",VLOOKUP(B89,Schlagliste!B:J,8,FALSE)))</f>
        <v/>
      </c>
      <c r="W89" s="244" t="str">
        <f>IF(OR(V89="",S89=""),"",IF(V89&gt;39,0,IF(S89="leicht",VLOOKUP(V89,'Boden DüV-Bolap'!A:Q,7,FALSE),IF(S89="mittel",VLOOKUP(V89,'Boden DüV-Bolap'!A:K,11,FALSE),IF(S89="schwer",VLOOKUP(V89,'Boden DüV-Bolap'!A:R,15,FALSE))))))</f>
        <v/>
      </c>
      <c r="X89" s="254" t="str">
        <f>IF(OR(F89="",G89="",S89="",V89=""),"",IF(V89&gt;=44,-(T89+U89),IF(AND(S89="leicht",V89&lt;14),VLOOKUP(V89,'Boden DüV-Bolap'!A:Q,8,FALSE),IF(AND(S89="leicht",V89&gt;13),VLOOKUP(V89,'Boden DüV-Bolap'!A:Q,9,FALSE)*(T89+U89)-(T89+U89),IF(AND(S89="mittel",V89&lt;20),VLOOKUP(V89,'Boden DüV-Bolap'!A:Q,12,FALSE),IF(AND(S89="mittel",V89&gt;19),VLOOKUP(V89,'Boden DüV-Bolap'!A:Q,13,FALSE)*(T89+U89)-(T89+U89),IF(AND(S89="schwer",V89&lt;28),VLOOKUP(V89,'Boden DüV-Bolap'!A:Q,16,FALSE),IF(AND(S89="schwer",V89&gt;27),VLOOKUP(V89,'Boden DüV-Bolap'!A:Q,17,FALSE)*(T89+U89)-(T89+U89)))))))))</f>
        <v/>
      </c>
      <c r="Y89" s="251" t="str">
        <f>IF(OR(F89="",G89=""),"",IF(OR(F89="A",F89="HG"),0,VLOOKUP(G89,'Tab 4+5 DüV+Abfuhr_G'!A:Q,16,FALSE)))</f>
        <v/>
      </c>
      <c r="Z89" s="255" t="str">
        <f t="shared" si="17"/>
        <v/>
      </c>
      <c r="AA89" s="896" t="str">
        <f t="shared" si="18"/>
        <v/>
      </c>
      <c r="AB89" s="253" t="str">
        <f>IF(OR(F89="",G89=""),"",IF(F89="g",VLOOKUP(G89,'Tab 4+5 DüV+Abfuhr_G'!A:N,14,FALSE)*'N-DBE'!J89,IF(F89="A",VLOOKUP(G89,'Tab 2+3 DüV_A'!A:L,12,FALSE)*'N-DBE'!J89,VLOOKUP(G89,'H&amp;G LfL'!B:U,20,FALSE)*'N-DBE'!J89)))</f>
        <v/>
      </c>
      <c r="AC89" s="249" t="str">
        <f>IF(OR(F89="",G89=""),"",IF(OR('N-DBE'!K89="",'N-DBE'!M89=0),0,IF('N-DBE'!K89=0,-AB89,('N-DBE'!K89*AB89/'N-DBE'!J89)-AB89)))</f>
        <v/>
      </c>
      <c r="AD89" s="341" t="str">
        <f>IF(OR(B89="",G89=""),"",IF(VLOOKUP(B89,Schlagliste!B:J,9,FALSE)="","",VLOOKUP(B89,Schlagliste!B:J,9,FALSE)))</f>
        <v/>
      </c>
      <c r="AE89" s="244" t="str">
        <f>IF(OR(AD89="",S89=""),"",IF(AD89&gt;39,0,IF(S89="leicht",VLOOKUP(AD89,'Boden DüV-Bolap'!A:AA,19,FALSE),IF(S89="mittel",VLOOKUP(AD89,'Boden DüV-Bolap'!A:AA,23,FALSE),IF(S89="schwer",VLOOKUP(AD89,'Boden DüV-Bolap'!A:AA,27,FALSE))))))</f>
        <v/>
      </c>
      <c r="AF89" s="254" t="str">
        <f>IF(OR(F89="",G89="",S89="",AD89=""),"",IF(AD89&gt;=44,-(AB89+AC89),IF(AND(S89="leicht",AD89&lt;11),VLOOKUP(AD89,'Boden DüV-Bolap'!A:AC,20,FALSE),IF(AND(S89="leicht",AD89&gt;10),VLOOKUP(AD89,'Boden DüV-Bolap'!A:AC,21,FALSE)*(AB89+AC89)-(AB89+AC89),IF(AND(S89="mittel",AD89&lt;18),VLOOKUP(AD89,'Boden DüV-Bolap'!A:AC,24,FALSE),IF(AND(S89="mittel",AD89&gt;17),VLOOKUP(AD89,'Boden DüV-Bolap'!A:AC,25,FALSE)*(AB89+AC89)-(AB89+AC89),IF(AND(S89="schwer",AD89&lt;23),VLOOKUP(AD89,'Boden DüV-Bolap'!A:AC,28,FALSE),IF(AND(S89="schwer",AD89&gt;22),VLOOKUP(AD89,'Boden DüV-Bolap'!A:AC,29,FALSE)*(AB89+AC89)-(AB89+AC89)))))))))</f>
        <v/>
      </c>
      <c r="AG89" s="256" t="str">
        <f>IF(OR(F89="",G89=""),"",IF(OR(F89="A",F89="HG"),0,VLOOKUP(G89,'Tab 4+5 DüV+Abfuhr_G'!A:Q,17,FALSE)))</f>
        <v/>
      </c>
      <c r="AH89" s="257" t="str">
        <f t="shared" si="19"/>
        <v/>
      </c>
      <c r="AI89" s="900" t="str">
        <f t="shared" si="20"/>
        <v/>
      </c>
      <c r="AJ89" s="265"/>
    </row>
    <row r="90" spans="1:36" s="145" customFormat="1">
      <c r="A90" s="289" t="str">
        <f>IF('N-DBE'!A90="","",'N-DBE'!A90)</f>
        <v/>
      </c>
      <c r="B90" s="485" t="str">
        <f>IF('N-DBE'!B90="","",'N-DBE'!B90)</f>
        <v/>
      </c>
      <c r="C90" s="232" t="str">
        <f>IF('N-DBE'!C90="","",'N-DBE'!C90)</f>
        <v/>
      </c>
      <c r="D90" s="232" t="str">
        <f>IF('N-DBE'!D90="","",'N-DBE'!D90)</f>
        <v/>
      </c>
      <c r="E90" s="238" t="str">
        <f>IF('N-DBE'!E90="","",'N-DBE'!E90)</f>
        <v/>
      </c>
      <c r="F90" s="233" t="str">
        <f>IF('N-DBE'!F90="","",'N-DBE'!F90)</f>
        <v/>
      </c>
      <c r="G90" s="225" t="str">
        <f>IF('N-DBE'!G90="","",'N-DBE'!G90)</f>
        <v/>
      </c>
      <c r="H90" s="248" t="str">
        <f>IF(OR(F90="",G90=""),"",IF(F90="g",VLOOKUP(G90,'Tab 4+5 DüV+Abfuhr_G'!A:N,12,FALSE)*'N-DBE'!J90,IF(F90="A",VLOOKUP(G90,'Tab 2+3 DüV_A'!A:L,10,FALSE)*'N-DBE'!J90,VLOOKUP(G90,'H&amp;G LfL'!B:U,18,FALSE)*'N-DBE'!J90)))</f>
        <v/>
      </c>
      <c r="I90" s="249" t="str">
        <f>IF(OR(F90="",G90=""),"",IF(OR('N-DBE'!K90="",'N-DBE'!M90=0),0,IF('N-DBE'!K90=0,-H90,('N-DBE'!K90*H90/'N-DBE'!J90)-H90)))</f>
        <v/>
      </c>
      <c r="J90" s="341" t="str">
        <f>IF(OR(B90="",G90=""),"",IF(VLOOKUP(B90,Schlagliste!B:J,7,FALSE)="","",VLOOKUP(B90,Schlagliste!B:J,7,FALSE)))</f>
        <v/>
      </c>
      <c r="K90" s="244" t="str">
        <f>IF(J90="","",IF(J90&gt;39,"E",VLOOKUP(J90,'Boden DüV-Bolap'!A:B,2,FALSE)))</f>
        <v/>
      </c>
      <c r="L90" s="250" t="str">
        <f>IF(J90="","",IF(J90&gt;=44,0,VLOOKUP(J90,'Boden DüV-Bolap'!A:C,3,FALSE)))</f>
        <v/>
      </c>
      <c r="M90" s="251" t="str">
        <f>IF(OR(F90="",G90=""),"",IF(OR(F90="A",F90="HG"),0,VLOOKUP(G90,'Tab 4+5 DüV+Abfuhr_G'!A:Q,15,FALSE)))</f>
        <v/>
      </c>
      <c r="N90" s="252" t="str">
        <f t="shared" si="14"/>
        <v/>
      </c>
      <c r="O90" s="611" t="str">
        <f>IF(OR(F90="",G90=""),"",IF(J90="",SUM(H90,I90),IF(OR(K90="D",K90="E"),(H90+M90)*VLOOKUP(K90,'Boden DüV-Bolap'!B:E,4,FALSE),SUM(H90,I90,L90,M90))))</f>
        <v/>
      </c>
      <c r="P90" s="892" t="str">
        <f t="shared" si="15"/>
        <v/>
      </c>
      <c r="Q90" s="245"/>
      <c r="R90" s="615" t="str">
        <f t="shared" si="16"/>
        <v/>
      </c>
      <c r="S90" s="244" t="str">
        <f>IF(OR(B90="",G90=""),"",IF(VLOOKUP(B90,Schlagliste!B:J,5,FALSE)="","",VLOOKUP(B90,Schlagliste!B:J,5,FALSE)))</f>
        <v/>
      </c>
      <c r="T90" s="253" t="str">
        <f>IF(OR(F90="",G90=""),"",IF(F90="g",VLOOKUP(G90,'Tab 4+5 DüV+Abfuhr_G'!A:N,13,FALSE)*'N-DBE'!J90,IF(F90="A",VLOOKUP(G90,'Tab 2+3 DüV_A'!A:L,11,FALSE)*'N-DBE'!J90,VLOOKUP(G90,'H&amp;G LfL'!B:U,19,FALSE)*'N-DBE'!J90)))</f>
        <v/>
      </c>
      <c r="U90" s="249" t="str">
        <f>IF(OR(F90="",G90=""),"",IF(OR('N-DBE'!K90="",'N-DBE'!M90=0),0,IF('N-DBE'!K90=0,-T90,('N-DBE'!K90*T90/'N-DBE'!J90)-T90)))</f>
        <v/>
      </c>
      <c r="V90" s="341" t="str">
        <f>IF(OR(B90="",G90=""),"",IF(VLOOKUP(B90,Schlagliste!B:J,8,FALSE)="","",VLOOKUP(B90,Schlagliste!B:J,8,FALSE)))</f>
        <v/>
      </c>
      <c r="W90" s="244" t="str">
        <f>IF(OR(V90="",S90=""),"",IF(V90&gt;39,0,IF(S90="leicht",VLOOKUP(V90,'Boden DüV-Bolap'!A:Q,7,FALSE),IF(S90="mittel",VLOOKUP(V90,'Boden DüV-Bolap'!A:K,11,FALSE),IF(S90="schwer",VLOOKUP(V90,'Boden DüV-Bolap'!A:R,15,FALSE))))))</f>
        <v/>
      </c>
      <c r="X90" s="254" t="str">
        <f>IF(OR(F90="",G90="",S90="",V90=""),"",IF(V90&gt;=44,-(T90+U90),IF(AND(S90="leicht",V90&lt;14),VLOOKUP(V90,'Boden DüV-Bolap'!A:Q,8,FALSE),IF(AND(S90="leicht",V90&gt;13),VLOOKUP(V90,'Boden DüV-Bolap'!A:Q,9,FALSE)*(T90+U90)-(T90+U90),IF(AND(S90="mittel",V90&lt;20),VLOOKUP(V90,'Boden DüV-Bolap'!A:Q,12,FALSE),IF(AND(S90="mittel",V90&gt;19),VLOOKUP(V90,'Boden DüV-Bolap'!A:Q,13,FALSE)*(T90+U90)-(T90+U90),IF(AND(S90="schwer",V90&lt;28),VLOOKUP(V90,'Boden DüV-Bolap'!A:Q,16,FALSE),IF(AND(S90="schwer",V90&gt;27),VLOOKUP(V90,'Boden DüV-Bolap'!A:Q,17,FALSE)*(T90+U90)-(T90+U90)))))))))</f>
        <v/>
      </c>
      <c r="Y90" s="251" t="str">
        <f>IF(OR(F90="",G90=""),"",IF(OR(F90="A",F90="HG"),0,VLOOKUP(G90,'Tab 4+5 DüV+Abfuhr_G'!A:Q,16,FALSE)))</f>
        <v/>
      </c>
      <c r="Z90" s="255" t="str">
        <f t="shared" si="17"/>
        <v/>
      </c>
      <c r="AA90" s="896" t="str">
        <f t="shared" si="18"/>
        <v/>
      </c>
      <c r="AB90" s="253" t="str">
        <f>IF(OR(F90="",G90=""),"",IF(F90="g",VLOOKUP(G90,'Tab 4+5 DüV+Abfuhr_G'!A:N,14,FALSE)*'N-DBE'!J90,IF(F90="A",VLOOKUP(G90,'Tab 2+3 DüV_A'!A:L,12,FALSE)*'N-DBE'!J90,VLOOKUP(G90,'H&amp;G LfL'!B:U,20,FALSE)*'N-DBE'!J90)))</f>
        <v/>
      </c>
      <c r="AC90" s="249" t="str">
        <f>IF(OR(F90="",G90=""),"",IF(OR('N-DBE'!K90="",'N-DBE'!M90=0),0,IF('N-DBE'!K90=0,-AB90,('N-DBE'!K90*AB90/'N-DBE'!J90)-AB90)))</f>
        <v/>
      </c>
      <c r="AD90" s="341" t="str">
        <f>IF(OR(B90="",G90=""),"",IF(VLOOKUP(B90,Schlagliste!B:J,9,FALSE)="","",VLOOKUP(B90,Schlagliste!B:J,9,FALSE)))</f>
        <v/>
      </c>
      <c r="AE90" s="244" t="str">
        <f>IF(OR(AD90="",S90=""),"",IF(AD90&gt;39,0,IF(S90="leicht",VLOOKUP(AD90,'Boden DüV-Bolap'!A:AA,19,FALSE),IF(S90="mittel",VLOOKUP(AD90,'Boden DüV-Bolap'!A:AA,23,FALSE),IF(S90="schwer",VLOOKUP(AD90,'Boden DüV-Bolap'!A:AA,27,FALSE))))))</f>
        <v/>
      </c>
      <c r="AF90" s="254" t="str">
        <f>IF(OR(F90="",G90="",S90="",AD90=""),"",IF(AD90&gt;=44,-(AB90+AC90),IF(AND(S90="leicht",AD90&lt;11),VLOOKUP(AD90,'Boden DüV-Bolap'!A:AC,20,FALSE),IF(AND(S90="leicht",AD90&gt;10),VLOOKUP(AD90,'Boden DüV-Bolap'!A:AC,21,FALSE)*(AB90+AC90)-(AB90+AC90),IF(AND(S90="mittel",AD90&lt;18),VLOOKUP(AD90,'Boden DüV-Bolap'!A:AC,24,FALSE),IF(AND(S90="mittel",AD90&gt;17),VLOOKUP(AD90,'Boden DüV-Bolap'!A:AC,25,FALSE)*(AB90+AC90)-(AB90+AC90),IF(AND(S90="schwer",AD90&lt;23),VLOOKUP(AD90,'Boden DüV-Bolap'!A:AC,28,FALSE),IF(AND(S90="schwer",AD90&gt;22),VLOOKUP(AD90,'Boden DüV-Bolap'!A:AC,29,FALSE)*(AB90+AC90)-(AB90+AC90)))))))))</f>
        <v/>
      </c>
      <c r="AG90" s="256" t="str">
        <f>IF(OR(F90="",G90=""),"",IF(OR(F90="A",F90="HG"),0,VLOOKUP(G90,'Tab 4+5 DüV+Abfuhr_G'!A:Q,17,FALSE)))</f>
        <v/>
      </c>
      <c r="AH90" s="257" t="str">
        <f t="shared" si="19"/>
        <v/>
      </c>
      <c r="AI90" s="900" t="str">
        <f t="shared" si="20"/>
        <v/>
      </c>
      <c r="AJ90" s="265"/>
    </row>
    <row r="91" spans="1:36" s="145" customFormat="1">
      <c r="A91" s="289" t="str">
        <f>IF('N-DBE'!A91="","",'N-DBE'!A91)</f>
        <v/>
      </c>
      <c r="B91" s="485" t="str">
        <f>IF('N-DBE'!B91="","",'N-DBE'!B91)</f>
        <v/>
      </c>
      <c r="C91" s="232" t="str">
        <f>IF('N-DBE'!C91="","",'N-DBE'!C91)</f>
        <v/>
      </c>
      <c r="D91" s="232" t="str">
        <f>IF('N-DBE'!D91="","",'N-DBE'!D91)</f>
        <v/>
      </c>
      <c r="E91" s="238" t="str">
        <f>IF('N-DBE'!E91="","",'N-DBE'!E91)</f>
        <v/>
      </c>
      <c r="F91" s="233" t="str">
        <f>IF('N-DBE'!F91="","",'N-DBE'!F91)</f>
        <v/>
      </c>
      <c r="G91" s="225" t="str">
        <f>IF('N-DBE'!G91="","",'N-DBE'!G91)</f>
        <v/>
      </c>
      <c r="H91" s="248" t="str">
        <f>IF(OR(F91="",G91=""),"",IF(F91="g",VLOOKUP(G91,'Tab 4+5 DüV+Abfuhr_G'!A:N,12,FALSE)*'N-DBE'!J91,IF(F91="A",VLOOKUP(G91,'Tab 2+3 DüV_A'!A:L,10,FALSE)*'N-DBE'!J91,VLOOKUP(G91,'H&amp;G LfL'!B:U,18,FALSE)*'N-DBE'!J91)))</f>
        <v/>
      </c>
      <c r="I91" s="249" t="str">
        <f>IF(OR(F91="",G91=""),"",IF(OR('N-DBE'!K91="",'N-DBE'!M91=0),0,IF('N-DBE'!K91=0,-H91,('N-DBE'!K91*H91/'N-DBE'!J91)-H91)))</f>
        <v/>
      </c>
      <c r="J91" s="341" t="str">
        <f>IF(OR(B91="",G91=""),"",IF(VLOOKUP(B91,Schlagliste!B:J,7,FALSE)="","",VLOOKUP(B91,Schlagliste!B:J,7,FALSE)))</f>
        <v/>
      </c>
      <c r="K91" s="244" t="str">
        <f>IF(J91="","",IF(J91&gt;39,"E",VLOOKUP(J91,'Boden DüV-Bolap'!A:B,2,FALSE)))</f>
        <v/>
      </c>
      <c r="L91" s="250" t="str">
        <f>IF(J91="","",IF(J91&gt;=44,0,VLOOKUP(J91,'Boden DüV-Bolap'!A:C,3,FALSE)))</f>
        <v/>
      </c>
      <c r="M91" s="251" t="str">
        <f>IF(OR(F91="",G91=""),"",IF(OR(F91="A",F91="HG"),0,VLOOKUP(G91,'Tab 4+5 DüV+Abfuhr_G'!A:Q,15,FALSE)))</f>
        <v/>
      </c>
      <c r="N91" s="252" t="str">
        <f t="shared" si="14"/>
        <v/>
      </c>
      <c r="O91" s="611" t="str">
        <f>IF(OR(F91="",G91=""),"",IF(J91="",SUM(H91,I91),IF(OR(K91="D",K91="E"),(H91+M91)*VLOOKUP(K91,'Boden DüV-Bolap'!B:E,4,FALSE),SUM(H91,I91,L91,M91))))</f>
        <v/>
      </c>
      <c r="P91" s="892" t="str">
        <f t="shared" si="15"/>
        <v/>
      </c>
      <c r="Q91" s="245"/>
      <c r="R91" s="615" t="str">
        <f t="shared" si="16"/>
        <v/>
      </c>
      <c r="S91" s="244" t="str">
        <f>IF(OR(B91="",G91=""),"",IF(VLOOKUP(B91,Schlagliste!B:J,5,FALSE)="","",VLOOKUP(B91,Schlagliste!B:J,5,FALSE)))</f>
        <v/>
      </c>
      <c r="T91" s="253" t="str">
        <f>IF(OR(F91="",G91=""),"",IF(F91="g",VLOOKUP(G91,'Tab 4+5 DüV+Abfuhr_G'!A:N,13,FALSE)*'N-DBE'!J91,IF(F91="A",VLOOKUP(G91,'Tab 2+3 DüV_A'!A:L,11,FALSE)*'N-DBE'!J91,VLOOKUP(G91,'H&amp;G LfL'!B:U,19,FALSE)*'N-DBE'!J91)))</f>
        <v/>
      </c>
      <c r="U91" s="249" t="str">
        <f>IF(OR(F91="",G91=""),"",IF(OR('N-DBE'!K91="",'N-DBE'!M91=0),0,IF('N-DBE'!K91=0,-T91,('N-DBE'!K91*T91/'N-DBE'!J91)-T91)))</f>
        <v/>
      </c>
      <c r="V91" s="341" t="str">
        <f>IF(OR(B91="",G91=""),"",IF(VLOOKUP(B91,Schlagliste!B:J,8,FALSE)="","",VLOOKUP(B91,Schlagliste!B:J,8,FALSE)))</f>
        <v/>
      </c>
      <c r="W91" s="244" t="str">
        <f>IF(OR(V91="",S91=""),"",IF(V91&gt;39,0,IF(S91="leicht",VLOOKUP(V91,'Boden DüV-Bolap'!A:Q,7,FALSE),IF(S91="mittel",VLOOKUP(V91,'Boden DüV-Bolap'!A:K,11,FALSE),IF(S91="schwer",VLOOKUP(V91,'Boden DüV-Bolap'!A:R,15,FALSE))))))</f>
        <v/>
      </c>
      <c r="X91" s="254" t="str">
        <f>IF(OR(F91="",G91="",S91="",V91=""),"",IF(V91&gt;=44,-(T91+U91),IF(AND(S91="leicht",V91&lt;14),VLOOKUP(V91,'Boden DüV-Bolap'!A:Q,8,FALSE),IF(AND(S91="leicht",V91&gt;13),VLOOKUP(V91,'Boden DüV-Bolap'!A:Q,9,FALSE)*(T91+U91)-(T91+U91),IF(AND(S91="mittel",V91&lt;20),VLOOKUP(V91,'Boden DüV-Bolap'!A:Q,12,FALSE),IF(AND(S91="mittel",V91&gt;19),VLOOKUP(V91,'Boden DüV-Bolap'!A:Q,13,FALSE)*(T91+U91)-(T91+U91),IF(AND(S91="schwer",V91&lt;28),VLOOKUP(V91,'Boden DüV-Bolap'!A:Q,16,FALSE),IF(AND(S91="schwer",V91&gt;27),VLOOKUP(V91,'Boden DüV-Bolap'!A:Q,17,FALSE)*(T91+U91)-(T91+U91)))))))))</f>
        <v/>
      </c>
      <c r="Y91" s="251" t="str">
        <f>IF(OR(F91="",G91=""),"",IF(OR(F91="A",F91="HG"),0,VLOOKUP(G91,'Tab 4+5 DüV+Abfuhr_G'!A:Q,16,FALSE)))</f>
        <v/>
      </c>
      <c r="Z91" s="255" t="str">
        <f t="shared" si="17"/>
        <v/>
      </c>
      <c r="AA91" s="896" t="str">
        <f t="shared" si="18"/>
        <v/>
      </c>
      <c r="AB91" s="253" t="str">
        <f>IF(OR(F91="",G91=""),"",IF(F91="g",VLOOKUP(G91,'Tab 4+5 DüV+Abfuhr_G'!A:N,14,FALSE)*'N-DBE'!J91,IF(F91="A",VLOOKUP(G91,'Tab 2+3 DüV_A'!A:L,12,FALSE)*'N-DBE'!J91,VLOOKUP(G91,'H&amp;G LfL'!B:U,20,FALSE)*'N-DBE'!J91)))</f>
        <v/>
      </c>
      <c r="AC91" s="249" t="str">
        <f>IF(OR(F91="",G91=""),"",IF(OR('N-DBE'!K91="",'N-DBE'!M91=0),0,IF('N-DBE'!K91=0,-AB91,('N-DBE'!K91*AB91/'N-DBE'!J91)-AB91)))</f>
        <v/>
      </c>
      <c r="AD91" s="341" t="str">
        <f>IF(OR(B91="",G91=""),"",IF(VLOOKUP(B91,Schlagliste!B:J,9,FALSE)="","",VLOOKUP(B91,Schlagliste!B:J,9,FALSE)))</f>
        <v/>
      </c>
      <c r="AE91" s="244" t="str">
        <f>IF(OR(AD91="",S91=""),"",IF(AD91&gt;39,0,IF(S91="leicht",VLOOKUP(AD91,'Boden DüV-Bolap'!A:AA,19,FALSE),IF(S91="mittel",VLOOKUP(AD91,'Boden DüV-Bolap'!A:AA,23,FALSE),IF(S91="schwer",VLOOKUP(AD91,'Boden DüV-Bolap'!A:AA,27,FALSE))))))</f>
        <v/>
      </c>
      <c r="AF91" s="254" t="str">
        <f>IF(OR(F91="",G91="",S91="",AD91=""),"",IF(AD91&gt;=44,-(AB91+AC91),IF(AND(S91="leicht",AD91&lt;11),VLOOKUP(AD91,'Boden DüV-Bolap'!A:AC,20,FALSE),IF(AND(S91="leicht",AD91&gt;10),VLOOKUP(AD91,'Boden DüV-Bolap'!A:AC,21,FALSE)*(AB91+AC91)-(AB91+AC91),IF(AND(S91="mittel",AD91&lt;18),VLOOKUP(AD91,'Boden DüV-Bolap'!A:AC,24,FALSE),IF(AND(S91="mittel",AD91&gt;17),VLOOKUP(AD91,'Boden DüV-Bolap'!A:AC,25,FALSE)*(AB91+AC91)-(AB91+AC91),IF(AND(S91="schwer",AD91&lt;23),VLOOKUP(AD91,'Boden DüV-Bolap'!A:AC,28,FALSE),IF(AND(S91="schwer",AD91&gt;22),VLOOKUP(AD91,'Boden DüV-Bolap'!A:AC,29,FALSE)*(AB91+AC91)-(AB91+AC91)))))))))</f>
        <v/>
      </c>
      <c r="AG91" s="256" t="str">
        <f>IF(OR(F91="",G91=""),"",IF(OR(F91="A",F91="HG"),0,VLOOKUP(G91,'Tab 4+5 DüV+Abfuhr_G'!A:Q,17,FALSE)))</f>
        <v/>
      </c>
      <c r="AH91" s="257" t="str">
        <f t="shared" si="19"/>
        <v/>
      </c>
      <c r="AI91" s="900" t="str">
        <f t="shared" si="20"/>
        <v/>
      </c>
      <c r="AJ91" s="265"/>
    </row>
    <row r="92" spans="1:36" s="145" customFormat="1">
      <c r="A92" s="289" t="str">
        <f>IF('N-DBE'!A92="","",'N-DBE'!A92)</f>
        <v/>
      </c>
      <c r="B92" s="485" t="str">
        <f>IF('N-DBE'!B92="","",'N-DBE'!B92)</f>
        <v/>
      </c>
      <c r="C92" s="232" t="str">
        <f>IF('N-DBE'!C92="","",'N-DBE'!C92)</f>
        <v/>
      </c>
      <c r="D92" s="232" t="str">
        <f>IF('N-DBE'!D92="","",'N-DBE'!D92)</f>
        <v/>
      </c>
      <c r="E92" s="238" t="str">
        <f>IF('N-DBE'!E92="","",'N-DBE'!E92)</f>
        <v/>
      </c>
      <c r="F92" s="233" t="str">
        <f>IF('N-DBE'!F92="","",'N-DBE'!F92)</f>
        <v/>
      </c>
      <c r="G92" s="225" t="str">
        <f>IF('N-DBE'!G92="","",'N-DBE'!G92)</f>
        <v/>
      </c>
      <c r="H92" s="248" t="str">
        <f>IF(OR(F92="",G92=""),"",IF(F92="g",VLOOKUP(G92,'Tab 4+5 DüV+Abfuhr_G'!A:N,12,FALSE)*'N-DBE'!J92,IF(F92="A",VLOOKUP(G92,'Tab 2+3 DüV_A'!A:L,10,FALSE)*'N-DBE'!J92,VLOOKUP(G92,'H&amp;G LfL'!B:U,18,FALSE)*'N-DBE'!J92)))</f>
        <v/>
      </c>
      <c r="I92" s="249" t="str">
        <f>IF(OR(F92="",G92=""),"",IF(OR('N-DBE'!K92="",'N-DBE'!M92=0),0,IF('N-DBE'!K92=0,-H92,('N-DBE'!K92*H92/'N-DBE'!J92)-H92)))</f>
        <v/>
      </c>
      <c r="J92" s="341" t="str">
        <f>IF(OR(B92="",G92=""),"",IF(VLOOKUP(B92,Schlagliste!B:J,7,FALSE)="","",VLOOKUP(B92,Schlagliste!B:J,7,FALSE)))</f>
        <v/>
      </c>
      <c r="K92" s="244" t="str">
        <f>IF(J92="","",IF(J92&gt;39,"E",VLOOKUP(J92,'Boden DüV-Bolap'!A:B,2,FALSE)))</f>
        <v/>
      </c>
      <c r="L92" s="250" t="str">
        <f>IF(J92="","",IF(J92&gt;=44,0,VLOOKUP(J92,'Boden DüV-Bolap'!A:C,3,FALSE)))</f>
        <v/>
      </c>
      <c r="M92" s="251" t="str">
        <f>IF(OR(F92="",G92=""),"",IF(OR(F92="A",F92="HG"),0,VLOOKUP(G92,'Tab 4+5 DüV+Abfuhr_G'!A:Q,15,FALSE)))</f>
        <v/>
      </c>
      <c r="N92" s="252" t="str">
        <f t="shared" si="14"/>
        <v/>
      </c>
      <c r="O92" s="611" t="str">
        <f>IF(OR(F92="",G92=""),"",IF(J92="",SUM(H92,I92),IF(OR(K92="D",K92="E"),(H92+M92)*VLOOKUP(K92,'Boden DüV-Bolap'!B:E,4,FALSE),SUM(H92,I92,L92,M92))))</f>
        <v/>
      </c>
      <c r="P92" s="892" t="str">
        <f t="shared" si="15"/>
        <v/>
      </c>
      <c r="Q92" s="245"/>
      <c r="R92" s="615" t="str">
        <f t="shared" si="16"/>
        <v/>
      </c>
      <c r="S92" s="244" t="str">
        <f>IF(OR(B92="",G92=""),"",IF(VLOOKUP(B92,Schlagliste!B:J,5,FALSE)="","",VLOOKUP(B92,Schlagliste!B:J,5,FALSE)))</f>
        <v/>
      </c>
      <c r="T92" s="253" t="str">
        <f>IF(OR(F92="",G92=""),"",IF(F92="g",VLOOKUP(G92,'Tab 4+5 DüV+Abfuhr_G'!A:N,13,FALSE)*'N-DBE'!J92,IF(F92="A",VLOOKUP(G92,'Tab 2+3 DüV_A'!A:L,11,FALSE)*'N-DBE'!J92,VLOOKUP(G92,'H&amp;G LfL'!B:U,19,FALSE)*'N-DBE'!J92)))</f>
        <v/>
      </c>
      <c r="U92" s="249" t="str">
        <f>IF(OR(F92="",G92=""),"",IF(OR('N-DBE'!K92="",'N-DBE'!M92=0),0,IF('N-DBE'!K92=0,-T92,('N-DBE'!K92*T92/'N-DBE'!J92)-T92)))</f>
        <v/>
      </c>
      <c r="V92" s="341" t="str">
        <f>IF(OR(B92="",G92=""),"",IF(VLOOKUP(B92,Schlagliste!B:J,8,FALSE)="","",VLOOKUP(B92,Schlagliste!B:J,8,FALSE)))</f>
        <v/>
      </c>
      <c r="W92" s="244" t="str">
        <f>IF(OR(V92="",S92=""),"",IF(V92&gt;39,0,IF(S92="leicht",VLOOKUP(V92,'Boden DüV-Bolap'!A:Q,7,FALSE),IF(S92="mittel",VLOOKUP(V92,'Boden DüV-Bolap'!A:K,11,FALSE),IF(S92="schwer",VLOOKUP(V92,'Boden DüV-Bolap'!A:R,15,FALSE))))))</f>
        <v/>
      </c>
      <c r="X92" s="254" t="str">
        <f>IF(OR(F92="",G92="",S92="",V92=""),"",IF(V92&gt;=44,-(T92+U92),IF(AND(S92="leicht",V92&lt;14),VLOOKUP(V92,'Boden DüV-Bolap'!A:Q,8,FALSE),IF(AND(S92="leicht",V92&gt;13),VLOOKUP(V92,'Boden DüV-Bolap'!A:Q,9,FALSE)*(T92+U92)-(T92+U92),IF(AND(S92="mittel",V92&lt;20),VLOOKUP(V92,'Boden DüV-Bolap'!A:Q,12,FALSE),IF(AND(S92="mittel",V92&gt;19),VLOOKUP(V92,'Boden DüV-Bolap'!A:Q,13,FALSE)*(T92+U92)-(T92+U92),IF(AND(S92="schwer",V92&lt;28),VLOOKUP(V92,'Boden DüV-Bolap'!A:Q,16,FALSE),IF(AND(S92="schwer",V92&gt;27),VLOOKUP(V92,'Boden DüV-Bolap'!A:Q,17,FALSE)*(T92+U92)-(T92+U92)))))))))</f>
        <v/>
      </c>
      <c r="Y92" s="251" t="str">
        <f>IF(OR(F92="",G92=""),"",IF(OR(F92="A",F92="HG"),0,VLOOKUP(G92,'Tab 4+5 DüV+Abfuhr_G'!A:Q,16,FALSE)))</f>
        <v/>
      </c>
      <c r="Z92" s="255" t="str">
        <f t="shared" si="17"/>
        <v/>
      </c>
      <c r="AA92" s="896" t="str">
        <f t="shared" si="18"/>
        <v/>
      </c>
      <c r="AB92" s="253" t="str">
        <f>IF(OR(F92="",G92=""),"",IF(F92="g",VLOOKUP(G92,'Tab 4+5 DüV+Abfuhr_G'!A:N,14,FALSE)*'N-DBE'!J92,IF(F92="A",VLOOKUP(G92,'Tab 2+3 DüV_A'!A:L,12,FALSE)*'N-DBE'!J92,VLOOKUP(G92,'H&amp;G LfL'!B:U,20,FALSE)*'N-DBE'!J92)))</f>
        <v/>
      </c>
      <c r="AC92" s="249" t="str">
        <f>IF(OR(F92="",G92=""),"",IF(OR('N-DBE'!K92="",'N-DBE'!M92=0),0,IF('N-DBE'!K92=0,-AB92,('N-DBE'!K92*AB92/'N-DBE'!J92)-AB92)))</f>
        <v/>
      </c>
      <c r="AD92" s="341" t="str">
        <f>IF(OR(B92="",G92=""),"",IF(VLOOKUP(B92,Schlagliste!B:J,9,FALSE)="","",VLOOKUP(B92,Schlagliste!B:J,9,FALSE)))</f>
        <v/>
      </c>
      <c r="AE92" s="244" t="str">
        <f>IF(OR(AD92="",S92=""),"",IF(AD92&gt;39,0,IF(S92="leicht",VLOOKUP(AD92,'Boden DüV-Bolap'!A:AA,19,FALSE),IF(S92="mittel",VLOOKUP(AD92,'Boden DüV-Bolap'!A:AA,23,FALSE),IF(S92="schwer",VLOOKUP(AD92,'Boden DüV-Bolap'!A:AA,27,FALSE))))))</f>
        <v/>
      </c>
      <c r="AF92" s="254" t="str">
        <f>IF(OR(F92="",G92="",S92="",AD92=""),"",IF(AD92&gt;=44,-(AB92+AC92),IF(AND(S92="leicht",AD92&lt;11),VLOOKUP(AD92,'Boden DüV-Bolap'!A:AC,20,FALSE),IF(AND(S92="leicht",AD92&gt;10),VLOOKUP(AD92,'Boden DüV-Bolap'!A:AC,21,FALSE)*(AB92+AC92)-(AB92+AC92),IF(AND(S92="mittel",AD92&lt;18),VLOOKUP(AD92,'Boden DüV-Bolap'!A:AC,24,FALSE),IF(AND(S92="mittel",AD92&gt;17),VLOOKUP(AD92,'Boden DüV-Bolap'!A:AC,25,FALSE)*(AB92+AC92)-(AB92+AC92),IF(AND(S92="schwer",AD92&lt;23),VLOOKUP(AD92,'Boden DüV-Bolap'!A:AC,28,FALSE),IF(AND(S92="schwer",AD92&gt;22),VLOOKUP(AD92,'Boden DüV-Bolap'!A:AC,29,FALSE)*(AB92+AC92)-(AB92+AC92)))))))))</f>
        <v/>
      </c>
      <c r="AG92" s="256" t="str">
        <f>IF(OR(F92="",G92=""),"",IF(OR(F92="A",F92="HG"),0,VLOOKUP(G92,'Tab 4+5 DüV+Abfuhr_G'!A:Q,17,FALSE)))</f>
        <v/>
      </c>
      <c r="AH92" s="257" t="str">
        <f t="shared" si="19"/>
        <v/>
      </c>
      <c r="AI92" s="900" t="str">
        <f t="shared" si="20"/>
        <v/>
      </c>
      <c r="AJ92" s="265"/>
    </row>
    <row r="93" spans="1:36" s="145" customFormat="1">
      <c r="A93" s="289" t="str">
        <f>IF('N-DBE'!A93="","",'N-DBE'!A93)</f>
        <v/>
      </c>
      <c r="B93" s="485" t="str">
        <f>IF('N-DBE'!B93="","",'N-DBE'!B93)</f>
        <v/>
      </c>
      <c r="C93" s="232" t="str">
        <f>IF('N-DBE'!C93="","",'N-DBE'!C93)</f>
        <v/>
      </c>
      <c r="D93" s="232" t="str">
        <f>IF('N-DBE'!D93="","",'N-DBE'!D93)</f>
        <v/>
      </c>
      <c r="E93" s="238" t="str">
        <f>IF('N-DBE'!E93="","",'N-DBE'!E93)</f>
        <v/>
      </c>
      <c r="F93" s="233" t="str">
        <f>IF('N-DBE'!F93="","",'N-DBE'!F93)</f>
        <v/>
      </c>
      <c r="G93" s="225" t="str">
        <f>IF('N-DBE'!G93="","",'N-DBE'!G93)</f>
        <v/>
      </c>
      <c r="H93" s="248" t="str">
        <f>IF(OR(F93="",G93=""),"",IF(F93="g",VLOOKUP(G93,'Tab 4+5 DüV+Abfuhr_G'!A:N,12,FALSE)*'N-DBE'!J93,IF(F93="A",VLOOKUP(G93,'Tab 2+3 DüV_A'!A:L,10,FALSE)*'N-DBE'!J93,VLOOKUP(G93,'H&amp;G LfL'!B:U,18,FALSE)*'N-DBE'!J93)))</f>
        <v/>
      </c>
      <c r="I93" s="249" t="str">
        <f>IF(OR(F93="",G93=""),"",IF(OR('N-DBE'!K93="",'N-DBE'!M93=0),0,IF('N-DBE'!K93=0,-H93,('N-DBE'!K93*H93/'N-DBE'!J93)-H93)))</f>
        <v/>
      </c>
      <c r="J93" s="341" t="str">
        <f>IF(OR(B93="",G93=""),"",IF(VLOOKUP(B93,Schlagliste!B:J,7,FALSE)="","",VLOOKUP(B93,Schlagliste!B:J,7,FALSE)))</f>
        <v/>
      </c>
      <c r="K93" s="244" t="str">
        <f>IF(J93="","",IF(J93&gt;39,"E",VLOOKUP(J93,'Boden DüV-Bolap'!A:B,2,FALSE)))</f>
        <v/>
      </c>
      <c r="L93" s="250" t="str">
        <f>IF(J93="","",IF(J93&gt;=44,0,VLOOKUP(J93,'Boden DüV-Bolap'!A:C,3,FALSE)))</f>
        <v/>
      </c>
      <c r="M93" s="251" t="str">
        <f>IF(OR(F93="",G93=""),"",IF(OR(F93="A",F93="HG"),0,VLOOKUP(G93,'Tab 4+5 DüV+Abfuhr_G'!A:Q,15,FALSE)))</f>
        <v/>
      </c>
      <c r="N93" s="252" t="str">
        <f t="shared" si="14"/>
        <v/>
      </c>
      <c r="O93" s="611" t="str">
        <f>IF(OR(F93="",G93=""),"",IF(J93="",SUM(H93,I93),IF(OR(K93="D",K93="E"),(H93+M93)*VLOOKUP(K93,'Boden DüV-Bolap'!B:E,4,FALSE),SUM(H93,I93,L93,M93))))</f>
        <v/>
      </c>
      <c r="P93" s="892" t="str">
        <f t="shared" si="15"/>
        <v/>
      </c>
      <c r="Q93" s="245"/>
      <c r="R93" s="615" t="str">
        <f t="shared" si="16"/>
        <v/>
      </c>
      <c r="S93" s="244" t="str">
        <f>IF(OR(B93="",G93=""),"",IF(VLOOKUP(B93,Schlagliste!B:J,5,FALSE)="","",VLOOKUP(B93,Schlagliste!B:J,5,FALSE)))</f>
        <v/>
      </c>
      <c r="T93" s="253" t="str">
        <f>IF(OR(F93="",G93=""),"",IF(F93="g",VLOOKUP(G93,'Tab 4+5 DüV+Abfuhr_G'!A:N,13,FALSE)*'N-DBE'!J93,IF(F93="A",VLOOKUP(G93,'Tab 2+3 DüV_A'!A:L,11,FALSE)*'N-DBE'!J93,VLOOKUP(G93,'H&amp;G LfL'!B:U,19,FALSE)*'N-DBE'!J93)))</f>
        <v/>
      </c>
      <c r="U93" s="249" t="str">
        <f>IF(OR(F93="",G93=""),"",IF(OR('N-DBE'!K93="",'N-DBE'!M93=0),0,IF('N-DBE'!K93=0,-T93,('N-DBE'!K93*T93/'N-DBE'!J93)-T93)))</f>
        <v/>
      </c>
      <c r="V93" s="341" t="str">
        <f>IF(OR(B93="",G93=""),"",IF(VLOOKUP(B93,Schlagliste!B:J,8,FALSE)="","",VLOOKUP(B93,Schlagliste!B:J,8,FALSE)))</f>
        <v/>
      </c>
      <c r="W93" s="244" t="str">
        <f>IF(OR(V93="",S93=""),"",IF(V93&gt;39,0,IF(S93="leicht",VLOOKUP(V93,'Boden DüV-Bolap'!A:Q,7,FALSE),IF(S93="mittel",VLOOKUP(V93,'Boden DüV-Bolap'!A:K,11,FALSE),IF(S93="schwer",VLOOKUP(V93,'Boden DüV-Bolap'!A:R,15,FALSE))))))</f>
        <v/>
      </c>
      <c r="X93" s="254" t="str">
        <f>IF(OR(F93="",G93="",S93="",V93=""),"",IF(V93&gt;=44,-(T93+U93),IF(AND(S93="leicht",V93&lt;14),VLOOKUP(V93,'Boden DüV-Bolap'!A:Q,8,FALSE),IF(AND(S93="leicht",V93&gt;13),VLOOKUP(V93,'Boden DüV-Bolap'!A:Q,9,FALSE)*(T93+U93)-(T93+U93),IF(AND(S93="mittel",V93&lt;20),VLOOKUP(V93,'Boden DüV-Bolap'!A:Q,12,FALSE),IF(AND(S93="mittel",V93&gt;19),VLOOKUP(V93,'Boden DüV-Bolap'!A:Q,13,FALSE)*(T93+U93)-(T93+U93),IF(AND(S93="schwer",V93&lt;28),VLOOKUP(V93,'Boden DüV-Bolap'!A:Q,16,FALSE),IF(AND(S93="schwer",V93&gt;27),VLOOKUP(V93,'Boden DüV-Bolap'!A:Q,17,FALSE)*(T93+U93)-(T93+U93)))))))))</f>
        <v/>
      </c>
      <c r="Y93" s="251" t="str">
        <f>IF(OR(F93="",G93=""),"",IF(OR(F93="A",F93="HG"),0,VLOOKUP(G93,'Tab 4+5 DüV+Abfuhr_G'!A:Q,16,FALSE)))</f>
        <v/>
      </c>
      <c r="Z93" s="255" t="str">
        <f t="shared" si="17"/>
        <v/>
      </c>
      <c r="AA93" s="896" t="str">
        <f t="shared" si="18"/>
        <v/>
      </c>
      <c r="AB93" s="253" t="str">
        <f>IF(OR(F93="",G93=""),"",IF(F93="g",VLOOKUP(G93,'Tab 4+5 DüV+Abfuhr_G'!A:N,14,FALSE)*'N-DBE'!J93,IF(F93="A",VLOOKUP(G93,'Tab 2+3 DüV_A'!A:L,12,FALSE)*'N-DBE'!J93,VLOOKUP(G93,'H&amp;G LfL'!B:U,20,FALSE)*'N-DBE'!J93)))</f>
        <v/>
      </c>
      <c r="AC93" s="249" t="str">
        <f>IF(OR(F93="",G93=""),"",IF(OR('N-DBE'!K93="",'N-DBE'!M93=0),0,IF('N-DBE'!K93=0,-AB93,('N-DBE'!K93*AB93/'N-DBE'!J93)-AB93)))</f>
        <v/>
      </c>
      <c r="AD93" s="341" t="str">
        <f>IF(OR(B93="",G93=""),"",IF(VLOOKUP(B93,Schlagliste!B:J,9,FALSE)="","",VLOOKUP(B93,Schlagliste!B:J,9,FALSE)))</f>
        <v/>
      </c>
      <c r="AE93" s="244" t="str">
        <f>IF(OR(AD93="",S93=""),"",IF(AD93&gt;39,0,IF(S93="leicht",VLOOKUP(AD93,'Boden DüV-Bolap'!A:AA,19,FALSE),IF(S93="mittel",VLOOKUP(AD93,'Boden DüV-Bolap'!A:AA,23,FALSE),IF(S93="schwer",VLOOKUP(AD93,'Boden DüV-Bolap'!A:AA,27,FALSE))))))</f>
        <v/>
      </c>
      <c r="AF93" s="254" t="str">
        <f>IF(OR(F93="",G93="",S93="",AD93=""),"",IF(AD93&gt;=44,-(AB93+AC93),IF(AND(S93="leicht",AD93&lt;11),VLOOKUP(AD93,'Boden DüV-Bolap'!A:AC,20,FALSE),IF(AND(S93="leicht",AD93&gt;10),VLOOKUP(AD93,'Boden DüV-Bolap'!A:AC,21,FALSE)*(AB93+AC93)-(AB93+AC93),IF(AND(S93="mittel",AD93&lt;18),VLOOKUP(AD93,'Boden DüV-Bolap'!A:AC,24,FALSE),IF(AND(S93="mittel",AD93&gt;17),VLOOKUP(AD93,'Boden DüV-Bolap'!A:AC,25,FALSE)*(AB93+AC93)-(AB93+AC93),IF(AND(S93="schwer",AD93&lt;23),VLOOKUP(AD93,'Boden DüV-Bolap'!A:AC,28,FALSE),IF(AND(S93="schwer",AD93&gt;22),VLOOKUP(AD93,'Boden DüV-Bolap'!A:AC,29,FALSE)*(AB93+AC93)-(AB93+AC93)))))))))</f>
        <v/>
      </c>
      <c r="AG93" s="256" t="str">
        <f>IF(OR(F93="",G93=""),"",IF(OR(F93="A",F93="HG"),0,VLOOKUP(G93,'Tab 4+5 DüV+Abfuhr_G'!A:Q,17,FALSE)))</f>
        <v/>
      </c>
      <c r="AH93" s="257" t="str">
        <f t="shared" si="19"/>
        <v/>
      </c>
      <c r="AI93" s="900" t="str">
        <f t="shared" si="20"/>
        <v/>
      </c>
      <c r="AJ93" s="265"/>
    </row>
    <row r="94" spans="1:36" s="145" customFormat="1">
      <c r="A94" s="289" t="str">
        <f>IF('N-DBE'!A94="","",'N-DBE'!A94)</f>
        <v/>
      </c>
      <c r="B94" s="485" t="str">
        <f>IF('N-DBE'!B94="","",'N-DBE'!B94)</f>
        <v/>
      </c>
      <c r="C94" s="232" t="str">
        <f>IF('N-DBE'!C94="","",'N-DBE'!C94)</f>
        <v/>
      </c>
      <c r="D94" s="232" t="str">
        <f>IF('N-DBE'!D94="","",'N-DBE'!D94)</f>
        <v/>
      </c>
      <c r="E94" s="238" t="str">
        <f>IF('N-DBE'!E94="","",'N-DBE'!E94)</f>
        <v/>
      </c>
      <c r="F94" s="233" t="str">
        <f>IF('N-DBE'!F94="","",'N-DBE'!F94)</f>
        <v/>
      </c>
      <c r="G94" s="225" t="str">
        <f>IF('N-DBE'!G94="","",'N-DBE'!G94)</f>
        <v/>
      </c>
      <c r="H94" s="248" t="str">
        <f>IF(OR(F94="",G94=""),"",IF(F94="g",VLOOKUP(G94,'Tab 4+5 DüV+Abfuhr_G'!A:N,12,FALSE)*'N-DBE'!J94,IF(F94="A",VLOOKUP(G94,'Tab 2+3 DüV_A'!A:L,10,FALSE)*'N-DBE'!J94,VLOOKUP(G94,'H&amp;G LfL'!B:U,18,FALSE)*'N-DBE'!J94)))</f>
        <v/>
      </c>
      <c r="I94" s="249" t="str">
        <f>IF(OR(F94="",G94=""),"",IF(OR('N-DBE'!K94="",'N-DBE'!M94=0),0,IF('N-DBE'!K94=0,-H94,('N-DBE'!K94*H94/'N-DBE'!J94)-H94)))</f>
        <v/>
      </c>
      <c r="J94" s="341" t="str">
        <f>IF(OR(B94="",G94=""),"",IF(VLOOKUP(B94,Schlagliste!B:J,7,FALSE)="","",VLOOKUP(B94,Schlagliste!B:J,7,FALSE)))</f>
        <v/>
      </c>
      <c r="K94" s="244" t="str">
        <f>IF(J94="","",IF(J94&gt;39,"E",VLOOKUP(J94,'Boden DüV-Bolap'!A:B,2,FALSE)))</f>
        <v/>
      </c>
      <c r="L94" s="250" t="str">
        <f>IF(J94="","",IF(J94&gt;=44,0,VLOOKUP(J94,'Boden DüV-Bolap'!A:C,3,FALSE)))</f>
        <v/>
      </c>
      <c r="M94" s="251" t="str">
        <f>IF(OR(F94="",G94=""),"",IF(OR(F94="A",F94="HG"),0,VLOOKUP(G94,'Tab 4+5 DüV+Abfuhr_G'!A:Q,15,FALSE)))</f>
        <v/>
      </c>
      <c r="N94" s="252" t="str">
        <f t="shared" si="14"/>
        <v/>
      </c>
      <c r="O94" s="611" t="str">
        <f>IF(OR(F94="",G94=""),"",IF(J94="",SUM(H94,I94),IF(OR(K94="D",K94="E"),(H94+M94)*VLOOKUP(K94,'Boden DüV-Bolap'!B:E,4,FALSE),SUM(H94,I94,L94,M94))))</f>
        <v/>
      </c>
      <c r="P94" s="892" t="str">
        <f t="shared" si="15"/>
        <v/>
      </c>
      <c r="Q94" s="245"/>
      <c r="R94" s="615" t="str">
        <f t="shared" si="16"/>
        <v/>
      </c>
      <c r="S94" s="244" t="str">
        <f>IF(OR(B94="",G94=""),"",IF(VLOOKUP(B94,Schlagliste!B:J,5,FALSE)="","",VLOOKUP(B94,Schlagliste!B:J,5,FALSE)))</f>
        <v/>
      </c>
      <c r="T94" s="253" t="str">
        <f>IF(OR(F94="",G94=""),"",IF(F94="g",VLOOKUP(G94,'Tab 4+5 DüV+Abfuhr_G'!A:N,13,FALSE)*'N-DBE'!J94,IF(F94="A",VLOOKUP(G94,'Tab 2+3 DüV_A'!A:L,11,FALSE)*'N-DBE'!J94,VLOOKUP(G94,'H&amp;G LfL'!B:U,19,FALSE)*'N-DBE'!J94)))</f>
        <v/>
      </c>
      <c r="U94" s="249" t="str">
        <f>IF(OR(F94="",G94=""),"",IF(OR('N-DBE'!K94="",'N-DBE'!M94=0),0,IF('N-DBE'!K94=0,-T94,('N-DBE'!K94*T94/'N-DBE'!J94)-T94)))</f>
        <v/>
      </c>
      <c r="V94" s="341" t="str">
        <f>IF(OR(B94="",G94=""),"",IF(VLOOKUP(B94,Schlagliste!B:J,8,FALSE)="","",VLOOKUP(B94,Schlagliste!B:J,8,FALSE)))</f>
        <v/>
      </c>
      <c r="W94" s="244" t="str">
        <f>IF(OR(V94="",S94=""),"",IF(V94&gt;39,0,IF(S94="leicht",VLOOKUP(V94,'Boden DüV-Bolap'!A:Q,7,FALSE),IF(S94="mittel",VLOOKUP(V94,'Boden DüV-Bolap'!A:K,11,FALSE),IF(S94="schwer",VLOOKUP(V94,'Boden DüV-Bolap'!A:R,15,FALSE))))))</f>
        <v/>
      </c>
      <c r="X94" s="254" t="str">
        <f>IF(OR(F94="",G94="",S94="",V94=""),"",IF(V94&gt;=44,-(T94+U94),IF(AND(S94="leicht",V94&lt;14),VLOOKUP(V94,'Boden DüV-Bolap'!A:Q,8,FALSE),IF(AND(S94="leicht",V94&gt;13),VLOOKUP(V94,'Boden DüV-Bolap'!A:Q,9,FALSE)*(T94+U94)-(T94+U94),IF(AND(S94="mittel",V94&lt;20),VLOOKUP(V94,'Boden DüV-Bolap'!A:Q,12,FALSE),IF(AND(S94="mittel",V94&gt;19),VLOOKUP(V94,'Boden DüV-Bolap'!A:Q,13,FALSE)*(T94+U94)-(T94+U94),IF(AND(S94="schwer",V94&lt;28),VLOOKUP(V94,'Boden DüV-Bolap'!A:Q,16,FALSE),IF(AND(S94="schwer",V94&gt;27),VLOOKUP(V94,'Boden DüV-Bolap'!A:Q,17,FALSE)*(T94+U94)-(T94+U94)))))))))</f>
        <v/>
      </c>
      <c r="Y94" s="251" t="str">
        <f>IF(OR(F94="",G94=""),"",IF(OR(F94="A",F94="HG"),0,VLOOKUP(G94,'Tab 4+5 DüV+Abfuhr_G'!A:Q,16,FALSE)))</f>
        <v/>
      </c>
      <c r="Z94" s="255" t="str">
        <f t="shared" si="17"/>
        <v/>
      </c>
      <c r="AA94" s="896" t="str">
        <f t="shared" si="18"/>
        <v/>
      </c>
      <c r="AB94" s="253" t="str">
        <f>IF(OR(F94="",G94=""),"",IF(F94="g",VLOOKUP(G94,'Tab 4+5 DüV+Abfuhr_G'!A:N,14,FALSE)*'N-DBE'!J94,IF(F94="A",VLOOKUP(G94,'Tab 2+3 DüV_A'!A:L,12,FALSE)*'N-DBE'!J94,VLOOKUP(G94,'H&amp;G LfL'!B:U,20,FALSE)*'N-DBE'!J94)))</f>
        <v/>
      </c>
      <c r="AC94" s="249" t="str">
        <f>IF(OR(F94="",G94=""),"",IF(OR('N-DBE'!K94="",'N-DBE'!M94=0),0,IF('N-DBE'!K94=0,-AB94,('N-DBE'!K94*AB94/'N-DBE'!J94)-AB94)))</f>
        <v/>
      </c>
      <c r="AD94" s="341" t="str">
        <f>IF(OR(B94="",G94=""),"",IF(VLOOKUP(B94,Schlagliste!B:J,9,FALSE)="","",VLOOKUP(B94,Schlagliste!B:J,9,FALSE)))</f>
        <v/>
      </c>
      <c r="AE94" s="244" t="str">
        <f>IF(OR(AD94="",S94=""),"",IF(AD94&gt;39,0,IF(S94="leicht",VLOOKUP(AD94,'Boden DüV-Bolap'!A:AA,19,FALSE),IF(S94="mittel",VLOOKUP(AD94,'Boden DüV-Bolap'!A:AA,23,FALSE),IF(S94="schwer",VLOOKUP(AD94,'Boden DüV-Bolap'!A:AA,27,FALSE))))))</f>
        <v/>
      </c>
      <c r="AF94" s="254" t="str">
        <f>IF(OR(F94="",G94="",S94="",AD94=""),"",IF(AD94&gt;=44,-(AB94+AC94),IF(AND(S94="leicht",AD94&lt;11),VLOOKUP(AD94,'Boden DüV-Bolap'!A:AC,20,FALSE),IF(AND(S94="leicht",AD94&gt;10),VLOOKUP(AD94,'Boden DüV-Bolap'!A:AC,21,FALSE)*(AB94+AC94)-(AB94+AC94),IF(AND(S94="mittel",AD94&lt;18),VLOOKUP(AD94,'Boden DüV-Bolap'!A:AC,24,FALSE),IF(AND(S94="mittel",AD94&gt;17),VLOOKUP(AD94,'Boden DüV-Bolap'!A:AC,25,FALSE)*(AB94+AC94)-(AB94+AC94),IF(AND(S94="schwer",AD94&lt;23),VLOOKUP(AD94,'Boden DüV-Bolap'!A:AC,28,FALSE),IF(AND(S94="schwer",AD94&gt;22),VLOOKUP(AD94,'Boden DüV-Bolap'!A:AC,29,FALSE)*(AB94+AC94)-(AB94+AC94)))))))))</f>
        <v/>
      </c>
      <c r="AG94" s="256" t="str">
        <f>IF(OR(F94="",G94=""),"",IF(OR(F94="A",F94="HG"),0,VLOOKUP(G94,'Tab 4+5 DüV+Abfuhr_G'!A:Q,17,FALSE)))</f>
        <v/>
      </c>
      <c r="AH94" s="257" t="str">
        <f t="shared" si="19"/>
        <v/>
      </c>
      <c r="AI94" s="900" t="str">
        <f t="shared" si="20"/>
        <v/>
      </c>
      <c r="AJ94" s="265"/>
    </row>
    <row r="95" spans="1:36" s="145" customFormat="1">
      <c r="A95" s="289" t="str">
        <f>IF('N-DBE'!A95="","",'N-DBE'!A95)</f>
        <v/>
      </c>
      <c r="B95" s="485" t="str">
        <f>IF('N-DBE'!B95="","",'N-DBE'!B95)</f>
        <v/>
      </c>
      <c r="C95" s="232" t="str">
        <f>IF('N-DBE'!C95="","",'N-DBE'!C95)</f>
        <v/>
      </c>
      <c r="D95" s="232" t="str">
        <f>IF('N-DBE'!D95="","",'N-DBE'!D95)</f>
        <v/>
      </c>
      <c r="E95" s="238" t="str">
        <f>IF('N-DBE'!E95="","",'N-DBE'!E95)</f>
        <v/>
      </c>
      <c r="F95" s="233" t="str">
        <f>IF('N-DBE'!F95="","",'N-DBE'!F95)</f>
        <v/>
      </c>
      <c r="G95" s="225" t="str">
        <f>IF('N-DBE'!G95="","",'N-DBE'!G95)</f>
        <v/>
      </c>
      <c r="H95" s="248" t="str">
        <f>IF(OR(F95="",G95=""),"",IF(F95="g",VLOOKUP(G95,'Tab 4+5 DüV+Abfuhr_G'!A:N,12,FALSE)*'N-DBE'!J95,IF(F95="A",VLOOKUP(G95,'Tab 2+3 DüV_A'!A:L,10,FALSE)*'N-DBE'!J95,VLOOKUP(G95,'H&amp;G LfL'!B:U,18,FALSE)*'N-DBE'!J95)))</f>
        <v/>
      </c>
      <c r="I95" s="249" t="str">
        <f>IF(OR(F95="",G95=""),"",IF(OR('N-DBE'!K95="",'N-DBE'!M95=0),0,IF('N-DBE'!K95=0,-H95,('N-DBE'!K95*H95/'N-DBE'!J95)-H95)))</f>
        <v/>
      </c>
      <c r="J95" s="341" t="str">
        <f>IF(OR(B95="",G95=""),"",IF(VLOOKUP(B95,Schlagliste!B:J,7,FALSE)="","",VLOOKUP(B95,Schlagliste!B:J,7,FALSE)))</f>
        <v/>
      </c>
      <c r="K95" s="244" t="str">
        <f>IF(J95="","",IF(J95&gt;39,"E",VLOOKUP(J95,'Boden DüV-Bolap'!A:B,2,FALSE)))</f>
        <v/>
      </c>
      <c r="L95" s="250" t="str">
        <f>IF(J95="","",IF(J95&gt;=44,0,VLOOKUP(J95,'Boden DüV-Bolap'!A:C,3,FALSE)))</f>
        <v/>
      </c>
      <c r="M95" s="251" t="str">
        <f>IF(OR(F95="",G95=""),"",IF(OR(F95="A",F95="HG"),0,VLOOKUP(G95,'Tab 4+5 DüV+Abfuhr_G'!A:Q,15,FALSE)))</f>
        <v/>
      </c>
      <c r="N95" s="252" t="str">
        <f t="shared" si="14"/>
        <v/>
      </c>
      <c r="O95" s="611" t="str">
        <f>IF(OR(F95="",G95=""),"",IF(J95="",SUM(H95,I95),IF(OR(K95="D",K95="E"),(H95+M95)*VLOOKUP(K95,'Boden DüV-Bolap'!B:E,4,FALSE),SUM(H95,I95,L95,M95))))</f>
        <v/>
      </c>
      <c r="P95" s="892" t="str">
        <f t="shared" si="15"/>
        <v/>
      </c>
      <c r="Q95" s="245"/>
      <c r="R95" s="615" t="str">
        <f t="shared" si="16"/>
        <v/>
      </c>
      <c r="S95" s="244" t="str">
        <f>IF(OR(B95="",G95=""),"",IF(VLOOKUP(B95,Schlagliste!B:J,5,FALSE)="","",VLOOKUP(B95,Schlagliste!B:J,5,FALSE)))</f>
        <v/>
      </c>
      <c r="T95" s="253" t="str">
        <f>IF(OR(F95="",G95=""),"",IF(F95="g",VLOOKUP(G95,'Tab 4+5 DüV+Abfuhr_G'!A:N,13,FALSE)*'N-DBE'!J95,IF(F95="A",VLOOKUP(G95,'Tab 2+3 DüV_A'!A:L,11,FALSE)*'N-DBE'!J95,VLOOKUP(G95,'H&amp;G LfL'!B:U,19,FALSE)*'N-DBE'!J95)))</f>
        <v/>
      </c>
      <c r="U95" s="249" t="str">
        <f>IF(OR(F95="",G95=""),"",IF(OR('N-DBE'!K95="",'N-DBE'!M95=0),0,IF('N-DBE'!K95=0,-T95,('N-DBE'!K95*T95/'N-DBE'!J95)-T95)))</f>
        <v/>
      </c>
      <c r="V95" s="341" t="str">
        <f>IF(OR(B95="",G95=""),"",IF(VLOOKUP(B95,Schlagliste!B:J,8,FALSE)="","",VLOOKUP(B95,Schlagliste!B:J,8,FALSE)))</f>
        <v/>
      </c>
      <c r="W95" s="244" t="str">
        <f>IF(OR(V95="",S95=""),"",IF(V95&gt;39,0,IF(S95="leicht",VLOOKUP(V95,'Boden DüV-Bolap'!A:Q,7,FALSE),IF(S95="mittel",VLOOKUP(V95,'Boden DüV-Bolap'!A:K,11,FALSE),IF(S95="schwer",VLOOKUP(V95,'Boden DüV-Bolap'!A:R,15,FALSE))))))</f>
        <v/>
      </c>
      <c r="X95" s="254" t="str">
        <f>IF(OR(F95="",G95="",S95="",V95=""),"",IF(V95&gt;=44,-(T95+U95),IF(AND(S95="leicht",V95&lt;14),VLOOKUP(V95,'Boden DüV-Bolap'!A:Q,8,FALSE),IF(AND(S95="leicht",V95&gt;13),VLOOKUP(V95,'Boden DüV-Bolap'!A:Q,9,FALSE)*(T95+U95)-(T95+U95),IF(AND(S95="mittel",V95&lt;20),VLOOKUP(V95,'Boden DüV-Bolap'!A:Q,12,FALSE),IF(AND(S95="mittel",V95&gt;19),VLOOKUP(V95,'Boden DüV-Bolap'!A:Q,13,FALSE)*(T95+U95)-(T95+U95),IF(AND(S95="schwer",V95&lt;28),VLOOKUP(V95,'Boden DüV-Bolap'!A:Q,16,FALSE),IF(AND(S95="schwer",V95&gt;27),VLOOKUP(V95,'Boden DüV-Bolap'!A:Q,17,FALSE)*(T95+U95)-(T95+U95)))))))))</f>
        <v/>
      </c>
      <c r="Y95" s="251" t="str">
        <f>IF(OR(F95="",G95=""),"",IF(OR(F95="A",F95="HG"),0,VLOOKUP(G95,'Tab 4+5 DüV+Abfuhr_G'!A:Q,16,FALSE)))</f>
        <v/>
      </c>
      <c r="Z95" s="255" t="str">
        <f t="shared" si="17"/>
        <v/>
      </c>
      <c r="AA95" s="896" t="str">
        <f t="shared" si="18"/>
        <v/>
      </c>
      <c r="AB95" s="253" t="str">
        <f>IF(OR(F95="",G95=""),"",IF(F95="g",VLOOKUP(G95,'Tab 4+5 DüV+Abfuhr_G'!A:N,14,FALSE)*'N-DBE'!J95,IF(F95="A",VLOOKUP(G95,'Tab 2+3 DüV_A'!A:L,12,FALSE)*'N-DBE'!J95,VLOOKUP(G95,'H&amp;G LfL'!B:U,20,FALSE)*'N-DBE'!J95)))</f>
        <v/>
      </c>
      <c r="AC95" s="249" t="str">
        <f>IF(OR(F95="",G95=""),"",IF(OR('N-DBE'!K95="",'N-DBE'!M95=0),0,IF('N-DBE'!K95=0,-AB95,('N-DBE'!K95*AB95/'N-DBE'!J95)-AB95)))</f>
        <v/>
      </c>
      <c r="AD95" s="341" t="str">
        <f>IF(OR(B95="",G95=""),"",IF(VLOOKUP(B95,Schlagliste!B:J,9,FALSE)="","",VLOOKUP(B95,Schlagliste!B:J,9,FALSE)))</f>
        <v/>
      </c>
      <c r="AE95" s="244" t="str">
        <f>IF(OR(AD95="",S95=""),"",IF(AD95&gt;39,0,IF(S95="leicht",VLOOKUP(AD95,'Boden DüV-Bolap'!A:AA,19,FALSE),IF(S95="mittel",VLOOKUP(AD95,'Boden DüV-Bolap'!A:AA,23,FALSE),IF(S95="schwer",VLOOKUP(AD95,'Boden DüV-Bolap'!A:AA,27,FALSE))))))</f>
        <v/>
      </c>
      <c r="AF95" s="254" t="str">
        <f>IF(OR(F95="",G95="",S95="",AD95=""),"",IF(AD95&gt;=44,-(AB95+AC95),IF(AND(S95="leicht",AD95&lt;11),VLOOKUP(AD95,'Boden DüV-Bolap'!A:AC,20,FALSE),IF(AND(S95="leicht",AD95&gt;10),VLOOKUP(AD95,'Boden DüV-Bolap'!A:AC,21,FALSE)*(AB95+AC95)-(AB95+AC95),IF(AND(S95="mittel",AD95&lt;18),VLOOKUP(AD95,'Boden DüV-Bolap'!A:AC,24,FALSE),IF(AND(S95="mittel",AD95&gt;17),VLOOKUP(AD95,'Boden DüV-Bolap'!A:AC,25,FALSE)*(AB95+AC95)-(AB95+AC95),IF(AND(S95="schwer",AD95&lt;23),VLOOKUP(AD95,'Boden DüV-Bolap'!A:AC,28,FALSE),IF(AND(S95="schwer",AD95&gt;22),VLOOKUP(AD95,'Boden DüV-Bolap'!A:AC,29,FALSE)*(AB95+AC95)-(AB95+AC95)))))))))</f>
        <v/>
      </c>
      <c r="AG95" s="256" t="str">
        <f>IF(OR(F95="",G95=""),"",IF(OR(F95="A",F95="HG"),0,VLOOKUP(G95,'Tab 4+5 DüV+Abfuhr_G'!A:Q,17,FALSE)))</f>
        <v/>
      </c>
      <c r="AH95" s="257" t="str">
        <f t="shared" si="19"/>
        <v/>
      </c>
      <c r="AI95" s="900" t="str">
        <f t="shared" si="20"/>
        <v/>
      </c>
      <c r="AJ95" s="265"/>
    </row>
    <row r="96" spans="1:36" s="145" customFormat="1">
      <c r="A96" s="289" t="str">
        <f>IF('N-DBE'!A96="","",'N-DBE'!A96)</f>
        <v/>
      </c>
      <c r="B96" s="485" t="str">
        <f>IF('N-DBE'!B96="","",'N-DBE'!B96)</f>
        <v/>
      </c>
      <c r="C96" s="232" t="str">
        <f>IF('N-DBE'!C96="","",'N-DBE'!C96)</f>
        <v/>
      </c>
      <c r="D96" s="232" t="str">
        <f>IF('N-DBE'!D96="","",'N-DBE'!D96)</f>
        <v/>
      </c>
      <c r="E96" s="238" t="str">
        <f>IF('N-DBE'!E96="","",'N-DBE'!E96)</f>
        <v/>
      </c>
      <c r="F96" s="233" t="str">
        <f>IF('N-DBE'!F96="","",'N-DBE'!F96)</f>
        <v/>
      </c>
      <c r="G96" s="225" t="str">
        <f>IF('N-DBE'!G96="","",'N-DBE'!G96)</f>
        <v/>
      </c>
      <c r="H96" s="248" t="str">
        <f>IF(OR(F96="",G96=""),"",IF(F96="g",VLOOKUP(G96,'Tab 4+5 DüV+Abfuhr_G'!A:N,12,FALSE)*'N-DBE'!J96,IF(F96="A",VLOOKUP(G96,'Tab 2+3 DüV_A'!A:L,10,FALSE)*'N-DBE'!J96,VLOOKUP(G96,'H&amp;G LfL'!B:U,18,FALSE)*'N-DBE'!J96)))</f>
        <v/>
      </c>
      <c r="I96" s="249" t="str">
        <f>IF(OR(F96="",G96=""),"",IF(OR('N-DBE'!K96="",'N-DBE'!M96=0),0,IF('N-DBE'!K96=0,-H96,('N-DBE'!K96*H96/'N-DBE'!J96)-H96)))</f>
        <v/>
      </c>
      <c r="J96" s="341" t="str">
        <f>IF(OR(B96="",G96=""),"",IF(VLOOKUP(B96,Schlagliste!B:J,7,FALSE)="","",VLOOKUP(B96,Schlagliste!B:J,7,FALSE)))</f>
        <v/>
      </c>
      <c r="K96" s="244" t="str">
        <f>IF(J96="","",IF(J96&gt;39,"E",VLOOKUP(J96,'Boden DüV-Bolap'!A:B,2,FALSE)))</f>
        <v/>
      </c>
      <c r="L96" s="250" t="str">
        <f>IF(J96="","",IF(J96&gt;=44,0,VLOOKUP(J96,'Boden DüV-Bolap'!A:C,3,FALSE)))</f>
        <v/>
      </c>
      <c r="M96" s="251" t="str">
        <f>IF(OR(F96="",G96=""),"",IF(OR(F96="A",F96="HG"),0,VLOOKUP(G96,'Tab 4+5 DüV+Abfuhr_G'!A:Q,15,FALSE)))</f>
        <v/>
      </c>
      <c r="N96" s="252" t="str">
        <f t="shared" si="14"/>
        <v/>
      </c>
      <c r="O96" s="611" t="str">
        <f>IF(OR(F96="",G96=""),"",IF(J96="",SUM(H96,I96),IF(OR(K96="D",K96="E"),(H96+M96)*VLOOKUP(K96,'Boden DüV-Bolap'!B:E,4,FALSE),SUM(H96,I96,L96,M96))))</f>
        <v/>
      </c>
      <c r="P96" s="892" t="str">
        <f t="shared" si="15"/>
        <v/>
      </c>
      <c r="Q96" s="245"/>
      <c r="R96" s="615" t="str">
        <f t="shared" si="16"/>
        <v/>
      </c>
      <c r="S96" s="244" t="str">
        <f>IF(OR(B96="",G96=""),"",IF(VLOOKUP(B96,Schlagliste!B:J,5,FALSE)="","",VLOOKUP(B96,Schlagliste!B:J,5,FALSE)))</f>
        <v/>
      </c>
      <c r="T96" s="253" t="str">
        <f>IF(OR(F96="",G96=""),"",IF(F96="g",VLOOKUP(G96,'Tab 4+5 DüV+Abfuhr_G'!A:N,13,FALSE)*'N-DBE'!J96,IF(F96="A",VLOOKUP(G96,'Tab 2+3 DüV_A'!A:L,11,FALSE)*'N-DBE'!J96,VLOOKUP(G96,'H&amp;G LfL'!B:U,19,FALSE)*'N-DBE'!J96)))</f>
        <v/>
      </c>
      <c r="U96" s="249" t="str">
        <f>IF(OR(F96="",G96=""),"",IF(OR('N-DBE'!K96="",'N-DBE'!M96=0),0,IF('N-DBE'!K96=0,-T96,('N-DBE'!K96*T96/'N-DBE'!J96)-T96)))</f>
        <v/>
      </c>
      <c r="V96" s="341" t="str">
        <f>IF(OR(B96="",G96=""),"",IF(VLOOKUP(B96,Schlagliste!B:J,8,FALSE)="","",VLOOKUP(B96,Schlagliste!B:J,8,FALSE)))</f>
        <v/>
      </c>
      <c r="W96" s="244" t="str">
        <f>IF(OR(V96="",S96=""),"",IF(V96&gt;39,0,IF(S96="leicht",VLOOKUP(V96,'Boden DüV-Bolap'!A:Q,7,FALSE),IF(S96="mittel",VLOOKUP(V96,'Boden DüV-Bolap'!A:K,11,FALSE),IF(S96="schwer",VLOOKUP(V96,'Boden DüV-Bolap'!A:R,15,FALSE))))))</f>
        <v/>
      </c>
      <c r="X96" s="254" t="str">
        <f>IF(OR(F96="",G96="",S96="",V96=""),"",IF(V96&gt;=44,-(T96+U96),IF(AND(S96="leicht",V96&lt;14),VLOOKUP(V96,'Boden DüV-Bolap'!A:Q,8,FALSE),IF(AND(S96="leicht",V96&gt;13),VLOOKUP(V96,'Boden DüV-Bolap'!A:Q,9,FALSE)*(T96+U96)-(T96+U96),IF(AND(S96="mittel",V96&lt;20),VLOOKUP(V96,'Boden DüV-Bolap'!A:Q,12,FALSE),IF(AND(S96="mittel",V96&gt;19),VLOOKUP(V96,'Boden DüV-Bolap'!A:Q,13,FALSE)*(T96+U96)-(T96+U96),IF(AND(S96="schwer",V96&lt;28),VLOOKUP(V96,'Boden DüV-Bolap'!A:Q,16,FALSE),IF(AND(S96="schwer",V96&gt;27),VLOOKUP(V96,'Boden DüV-Bolap'!A:Q,17,FALSE)*(T96+U96)-(T96+U96)))))))))</f>
        <v/>
      </c>
      <c r="Y96" s="251" t="str">
        <f>IF(OR(F96="",G96=""),"",IF(OR(F96="A",F96="HG"),0,VLOOKUP(G96,'Tab 4+5 DüV+Abfuhr_G'!A:Q,16,FALSE)))</f>
        <v/>
      </c>
      <c r="Z96" s="255" t="str">
        <f t="shared" si="17"/>
        <v/>
      </c>
      <c r="AA96" s="896" t="str">
        <f t="shared" si="18"/>
        <v/>
      </c>
      <c r="AB96" s="253" t="str">
        <f>IF(OR(F96="",G96=""),"",IF(F96="g",VLOOKUP(G96,'Tab 4+5 DüV+Abfuhr_G'!A:N,14,FALSE)*'N-DBE'!J96,IF(F96="A",VLOOKUP(G96,'Tab 2+3 DüV_A'!A:L,12,FALSE)*'N-DBE'!J96,VLOOKUP(G96,'H&amp;G LfL'!B:U,20,FALSE)*'N-DBE'!J96)))</f>
        <v/>
      </c>
      <c r="AC96" s="249" t="str">
        <f>IF(OR(F96="",G96=""),"",IF(OR('N-DBE'!K96="",'N-DBE'!M96=0),0,IF('N-DBE'!K96=0,-AB96,('N-DBE'!K96*AB96/'N-DBE'!J96)-AB96)))</f>
        <v/>
      </c>
      <c r="AD96" s="341" t="str">
        <f>IF(OR(B96="",G96=""),"",IF(VLOOKUP(B96,Schlagliste!B:J,9,FALSE)="","",VLOOKUP(B96,Schlagliste!B:J,9,FALSE)))</f>
        <v/>
      </c>
      <c r="AE96" s="244" t="str">
        <f>IF(OR(AD96="",S96=""),"",IF(AD96&gt;39,0,IF(S96="leicht",VLOOKUP(AD96,'Boden DüV-Bolap'!A:AA,19,FALSE),IF(S96="mittel",VLOOKUP(AD96,'Boden DüV-Bolap'!A:AA,23,FALSE),IF(S96="schwer",VLOOKUP(AD96,'Boden DüV-Bolap'!A:AA,27,FALSE))))))</f>
        <v/>
      </c>
      <c r="AF96" s="254" t="str">
        <f>IF(OR(F96="",G96="",S96="",AD96=""),"",IF(AD96&gt;=44,-(AB96+AC96),IF(AND(S96="leicht",AD96&lt;11),VLOOKUP(AD96,'Boden DüV-Bolap'!A:AC,20,FALSE),IF(AND(S96="leicht",AD96&gt;10),VLOOKUP(AD96,'Boden DüV-Bolap'!A:AC,21,FALSE)*(AB96+AC96)-(AB96+AC96),IF(AND(S96="mittel",AD96&lt;18),VLOOKUP(AD96,'Boden DüV-Bolap'!A:AC,24,FALSE),IF(AND(S96="mittel",AD96&gt;17),VLOOKUP(AD96,'Boden DüV-Bolap'!A:AC,25,FALSE)*(AB96+AC96)-(AB96+AC96),IF(AND(S96="schwer",AD96&lt;23),VLOOKUP(AD96,'Boden DüV-Bolap'!A:AC,28,FALSE),IF(AND(S96="schwer",AD96&gt;22),VLOOKUP(AD96,'Boden DüV-Bolap'!A:AC,29,FALSE)*(AB96+AC96)-(AB96+AC96)))))))))</f>
        <v/>
      </c>
      <c r="AG96" s="256" t="str">
        <f>IF(OR(F96="",G96=""),"",IF(OR(F96="A",F96="HG"),0,VLOOKUP(G96,'Tab 4+5 DüV+Abfuhr_G'!A:Q,17,FALSE)))</f>
        <v/>
      </c>
      <c r="AH96" s="257" t="str">
        <f t="shared" si="19"/>
        <v/>
      </c>
      <c r="AI96" s="900" t="str">
        <f t="shared" si="20"/>
        <v/>
      </c>
      <c r="AJ96" s="265"/>
    </row>
    <row r="97" spans="1:36" s="145" customFormat="1">
      <c r="A97" s="289" t="str">
        <f>IF('N-DBE'!A97="","",'N-DBE'!A97)</f>
        <v/>
      </c>
      <c r="B97" s="485" t="str">
        <f>IF('N-DBE'!B97="","",'N-DBE'!B97)</f>
        <v/>
      </c>
      <c r="C97" s="232" t="str">
        <f>IF('N-DBE'!C97="","",'N-DBE'!C97)</f>
        <v/>
      </c>
      <c r="D97" s="232" t="str">
        <f>IF('N-DBE'!D97="","",'N-DBE'!D97)</f>
        <v/>
      </c>
      <c r="E97" s="238" t="str">
        <f>IF('N-DBE'!E97="","",'N-DBE'!E97)</f>
        <v/>
      </c>
      <c r="F97" s="233" t="str">
        <f>IF('N-DBE'!F97="","",'N-DBE'!F97)</f>
        <v/>
      </c>
      <c r="G97" s="225" t="str">
        <f>IF('N-DBE'!G97="","",'N-DBE'!G97)</f>
        <v/>
      </c>
      <c r="H97" s="248" t="str">
        <f>IF(OR(F97="",G97=""),"",IF(F97="g",VLOOKUP(G97,'Tab 4+5 DüV+Abfuhr_G'!A:N,12,FALSE)*'N-DBE'!J97,IF(F97="A",VLOOKUP(G97,'Tab 2+3 DüV_A'!A:L,10,FALSE)*'N-DBE'!J97,VLOOKUP(G97,'H&amp;G LfL'!B:U,18,FALSE)*'N-DBE'!J97)))</f>
        <v/>
      </c>
      <c r="I97" s="249" t="str">
        <f>IF(OR(F97="",G97=""),"",IF(OR('N-DBE'!K97="",'N-DBE'!M97=0),0,IF('N-DBE'!K97=0,-H97,('N-DBE'!K97*H97/'N-DBE'!J97)-H97)))</f>
        <v/>
      </c>
      <c r="J97" s="341" t="str">
        <f>IF(OR(B97="",G97=""),"",IF(VLOOKUP(B97,Schlagliste!B:J,7,FALSE)="","",VLOOKUP(B97,Schlagliste!B:J,7,FALSE)))</f>
        <v/>
      </c>
      <c r="K97" s="244" t="str">
        <f>IF(J97="","",IF(J97&gt;39,"E",VLOOKUP(J97,'Boden DüV-Bolap'!A:B,2,FALSE)))</f>
        <v/>
      </c>
      <c r="L97" s="250" t="str">
        <f>IF(J97="","",IF(J97&gt;=44,0,VLOOKUP(J97,'Boden DüV-Bolap'!A:C,3,FALSE)))</f>
        <v/>
      </c>
      <c r="M97" s="251" t="str">
        <f>IF(OR(F97="",G97=""),"",IF(OR(F97="A",F97="HG"),0,VLOOKUP(G97,'Tab 4+5 DüV+Abfuhr_G'!A:Q,15,FALSE)))</f>
        <v/>
      </c>
      <c r="N97" s="252" t="str">
        <f t="shared" si="14"/>
        <v/>
      </c>
      <c r="O97" s="611" t="str">
        <f>IF(OR(F97="",G97=""),"",IF(J97="",SUM(H97,I97),IF(OR(K97="D",K97="E"),(H97+M97)*VLOOKUP(K97,'Boden DüV-Bolap'!B:E,4,FALSE),SUM(H97,I97,L97,M97))))</f>
        <v/>
      </c>
      <c r="P97" s="892" t="str">
        <f t="shared" si="15"/>
        <v/>
      </c>
      <c r="Q97" s="245"/>
      <c r="R97" s="615" t="str">
        <f t="shared" si="16"/>
        <v/>
      </c>
      <c r="S97" s="244" t="str">
        <f>IF(OR(B97="",G97=""),"",IF(VLOOKUP(B97,Schlagliste!B:J,5,FALSE)="","",VLOOKUP(B97,Schlagliste!B:J,5,FALSE)))</f>
        <v/>
      </c>
      <c r="T97" s="253" t="str">
        <f>IF(OR(F97="",G97=""),"",IF(F97="g",VLOOKUP(G97,'Tab 4+5 DüV+Abfuhr_G'!A:N,13,FALSE)*'N-DBE'!J97,IF(F97="A",VLOOKUP(G97,'Tab 2+3 DüV_A'!A:L,11,FALSE)*'N-DBE'!J97,VLOOKUP(G97,'H&amp;G LfL'!B:U,19,FALSE)*'N-DBE'!J97)))</f>
        <v/>
      </c>
      <c r="U97" s="249" t="str">
        <f>IF(OR(F97="",G97=""),"",IF(OR('N-DBE'!K97="",'N-DBE'!M97=0),0,IF('N-DBE'!K97=0,-T97,('N-DBE'!K97*T97/'N-DBE'!J97)-T97)))</f>
        <v/>
      </c>
      <c r="V97" s="341" t="str">
        <f>IF(OR(B97="",G97=""),"",IF(VLOOKUP(B97,Schlagliste!B:J,8,FALSE)="","",VLOOKUP(B97,Schlagliste!B:J,8,FALSE)))</f>
        <v/>
      </c>
      <c r="W97" s="244" t="str">
        <f>IF(OR(V97="",S97=""),"",IF(V97&gt;39,0,IF(S97="leicht",VLOOKUP(V97,'Boden DüV-Bolap'!A:Q,7,FALSE),IF(S97="mittel",VLOOKUP(V97,'Boden DüV-Bolap'!A:K,11,FALSE),IF(S97="schwer",VLOOKUP(V97,'Boden DüV-Bolap'!A:R,15,FALSE))))))</f>
        <v/>
      </c>
      <c r="X97" s="254" t="str">
        <f>IF(OR(F97="",G97="",S97="",V97=""),"",IF(V97&gt;=44,-(T97+U97),IF(AND(S97="leicht",V97&lt;14),VLOOKUP(V97,'Boden DüV-Bolap'!A:Q,8,FALSE),IF(AND(S97="leicht",V97&gt;13),VLOOKUP(V97,'Boden DüV-Bolap'!A:Q,9,FALSE)*(T97+U97)-(T97+U97),IF(AND(S97="mittel",V97&lt;20),VLOOKUP(V97,'Boden DüV-Bolap'!A:Q,12,FALSE),IF(AND(S97="mittel",V97&gt;19),VLOOKUP(V97,'Boden DüV-Bolap'!A:Q,13,FALSE)*(T97+U97)-(T97+U97),IF(AND(S97="schwer",V97&lt;28),VLOOKUP(V97,'Boden DüV-Bolap'!A:Q,16,FALSE),IF(AND(S97="schwer",V97&gt;27),VLOOKUP(V97,'Boden DüV-Bolap'!A:Q,17,FALSE)*(T97+U97)-(T97+U97)))))))))</f>
        <v/>
      </c>
      <c r="Y97" s="251" t="str">
        <f>IF(OR(F97="",G97=""),"",IF(OR(F97="A",F97="HG"),0,VLOOKUP(G97,'Tab 4+5 DüV+Abfuhr_G'!A:Q,16,FALSE)))</f>
        <v/>
      </c>
      <c r="Z97" s="255" t="str">
        <f t="shared" si="17"/>
        <v/>
      </c>
      <c r="AA97" s="896" t="str">
        <f t="shared" si="18"/>
        <v/>
      </c>
      <c r="AB97" s="253" t="str">
        <f>IF(OR(F97="",G97=""),"",IF(F97="g",VLOOKUP(G97,'Tab 4+5 DüV+Abfuhr_G'!A:N,14,FALSE)*'N-DBE'!J97,IF(F97="A",VLOOKUP(G97,'Tab 2+3 DüV_A'!A:L,12,FALSE)*'N-DBE'!J97,VLOOKUP(G97,'H&amp;G LfL'!B:U,20,FALSE)*'N-DBE'!J97)))</f>
        <v/>
      </c>
      <c r="AC97" s="249" t="str">
        <f>IF(OR(F97="",G97=""),"",IF(OR('N-DBE'!K97="",'N-DBE'!M97=0),0,IF('N-DBE'!K97=0,-AB97,('N-DBE'!K97*AB97/'N-DBE'!J97)-AB97)))</f>
        <v/>
      </c>
      <c r="AD97" s="341" t="str">
        <f>IF(OR(B97="",G97=""),"",IF(VLOOKUP(B97,Schlagliste!B:J,9,FALSE)="","",VLOOKUP(B97,Schlagliste!B:J,9,FALSE)))</f>
        <v/>
      </c>
      <c r="AE97" s="244" t="str">
        <f>IF(OR(AD97="",S97=""),"",IF(AD97&gt;39,0,IF(S97="leicht",VLOOKUP(AD97,'Boden DüV-Bolap'!A:AA,19,FALSE),IF(S97="mittel",VLOOKUP(AD97,'Boden DüV-Bolap'!A:AA,23,FALSE),IF(S97="schwer",VLOOKUP(AD97,'Boden DüV-Bolap'!A:AA,27,FALSE))))))</f>
        <v/>
      </c>
      <c r="AF97" s="254" t="str">
        <f>IF(OR(F97="",G97="",S97="",AD97=""),"",IF(AD97&gt;=44,-(AB97+AC97),IF(AND(S97="leicht",AD97&lt;11),VLOOKUP(AD97,'Boden DüV-Bolap'!A:AC,20,FALSE),IF(AND(S97="leicht",AD97&gt;10),VLOOKUP(AD97,'Boden DüV-Bolap'!A:AC,21,FALSE)*(AB97+AC97)-(AB97+AC97),IF(AND(S97="mittel",AD97&lt;18),VLOOKUP(AD97,'Boden DüV-Bolap'!A:AC,24,FALSE),IF(AND(S97="mittel",AD97&gt;17),VLOOKUP(AD97,'Boden DüV-Bolap'!A:AC,25,FALSE)*(AB97+AC97)-(AB97+AC97),IF(AND(S97="schwer",AD97&lt;23),VLOOKUP(AD97,'Boden DüV-Bolap'!A:AC,28,FALSE),IF(AND(S97="schwer",AD97&gt;22),VLOOKUP(AD97,'Boden DüV-Bolap'!A:AC,29,FALSE)*(AB97+AC97)-(AB97+AC97)))))))))</f>
        <v/>
      </c>
      <c r="AG97" s="256" t="str">
        <f>IF(OR(F97="",G97=""),"",IF(OR(F97="A",F97="HG"),0,VLOOKUP(G97,'Tab 4+5 DüV+Abfuhr_G'!A:Q,17,FALSE)))</f>
        <v/>
      </c>
      <c r="AH97" s="257" t="str">
        <f t="shared" si="19"/>
        <v/>
      </c>
      <c r="AI97" s="900" t="str">
        <f t="shared" si="20"/>
        <v/>
      </c>
      <c r="AJ97" s="265"/>
    </row>
    <row r="98" spans="1:36" s="145" customFormat="1">
      <c r="A98" s="289" t="str">
        <f>IF('N-DBE'!A98="","",'N-DBE'!A98)</f>
        <v/>
      </c>
      <c r="B98" s="485" t="str">
        <f>IF('N-DBE'!B98="","",'N-DBE'!B98)</f>
        <v/>
      </c>
      <c r="C98" s="232" t="str">
        <f>IF('N-DBE'!C98="","",'N-DBE'!C98)</f>
        <v/>
      </c>
      <c r="D98" s="232" t="str">
        <f>IF('N-DBE'!D98="","",'N-DBE'!D98)</f>
        <v/>
      </c>
      <c r="E98" s="238" t="str">
        <f>IF('N-DBE'!E98="","",'N-DBE'!E98)</f>
        <v/>
      </c>
      <c r="F98" s="233" t="str">
        <f>IF('N-DBE'!F98="","",'N-DBE'!F98)</f>
        <v/>
      </c>
      <c r="G98" s="225" t="str">
        <f>IF('N-DBE'!G98="","",'N-DBE'!G98)</f>
        <v/>
      </c>
      <c r="H98" s="248" t="str">
        <f>IF(OR(F98="",G98=""),"",IF(F98="g",VLOOKUP(G98,'Tab 4+5 DüV+Abfuhr_G'!A:N,12,FALSE)*'N-DBE'!J98,IF(F98="A",VLOOKUP(G98,'Tab 2+3 DüV_A'!A:L,10,FALSE)*'N-DBE'!J98,VLOOKUP(G98,'H&amp;G LfL'!B:U,18,FALSE)*'N-DBE'!J98)))</f>
        <v/>
      </c>
      <c r="I98" s="249" t="str">
        <f>IF(OR(F98="",G98=""),"",IF(OR('N-DBE'!K98="",'N-DBE'!M98=0),0,IF('N-DBE'!K98=0,-H98,('N-DBE'!K98*H98/'N-DBE'!J98)-H98)))</f>
        <v/>
      </c>
      <c r="J98" s="341" t="str">
        <f>IF(OR(B98="",G98=""),"",IF(VLOOKUP(B98,Schlagliste!B:J,7,FALSE)="","",VLOOKUP(B98,Schlagliste!B:J,7,FALSE)))</f>
        <v/>
      </c>
      <c r="K98" s="244" t="str">
        <f>IF(J98="","",IF(J98&gt;39,"E",VLOOKUP(J98,'Boden DüV-Bolap'!A:B,2,FALSE)))</f>
        <v/>
      </c>
      <c r="L98" s="250" t="str">
        <f>IF(J98="","",IF(J98&gt;=44,0,VLOOKUP(J98,'Boden DüV-Bolap'!A:C,3,FALSE)))</f>
        <v/>
      </c>
      <c r="M98" s="251" t="str">
        <f>IF(OR(F98="",G98=""),"",IF(OR(F98="A",F98="HG"),0,VLOOKUP(G98,'Tab 4+5 DüV+Abfuhr_G'!A:Q,15,FALSE)))</f>
        <v/>
      </c>
      <c r="N98" s="252" t="str">
        <f t="shared" si="14"/>
        <v/>
      </c>
      <c r="O98" s="611" t="str">
        <f>IF(OR(F98="",G98=""),"",IF(J98="",SUM(H98,I98),IF(OR(K98="D",K98="E"),(H98+M98)*VLOOKUP(K98,'Boden DüV-Bolap'!B:E,4,FALSE),SUM(H98,I98,L98,M98))))</f>
        <v/>
      </c>
      <c r="P98" s="892" t="str">
        <f t="shared" si="15"/>
        <v/>
      </c>
      <c r="Q98" s="245"/>
      <c r="R98" s="615" t="str">
        <f t="shared" si="16"/>
        <v/>
      </c>
      <c r="S98" s="244" t="str">
        <f>IF(OR(B98="",G98=""),"",IF(VLOOKUP(B98,Schlagliste!B:J,5,FALSE)="","",VLOOKUP(B98,Schlagliste!B:J,5,FALSE)))</f>
        <v/>
      </c>
      <c r="T98" s="253" t="str">
        <f>IF(OR(F98="",G98=""),"",IF(F98="g",VLOOKUP(G98,'Tab 4+5 DüV+Abfuhr_G'!A:N,13,FALSE)*'N-DBE'!J98,IF(F98="A",VLOOKUP(G98,'Tab 2+3 DüV_A'!A:L,11,FALSE)*'N-DBE'!J98,VLOOKUP(G98,'H&amp;G LfL'!B:U,19,FALSE)*'N-DBE'!J98)))</f>
        <v/>
      </c>
      <c r="U98" s="249" t="str">
        <f>IF(OR(F98="",G98=""),"",IF(OR('N-DBE'!K98="",'N-DBE'!M98=0),0,IF('N-DBE'!K98=0,-T98,('N-DBE'!K98*T98/'N-DBE'!J98)-T98)))</f>
        <v/>
      </c>
      <c r="V98" s="341" t="str">
        <f>IF(OR(B98="",G98=""),"",IF(VLOOKUP(B98,Schlagliste!B:J,8,FALSE)="","",VLOOKUP(B98,Schlagliste!B:J,8,FALSE)))</f>
        <v/>
      </c>
      <c r="W98" s="244" t="str">
        <f>IF(OR(V98="",S98=""),"",IF(V98&gt;39,0,IF(S98="leicht",VLOOKUP(V98,'Boden DüV-Bolap'!A:Q,7,FALSE),IF(S98="mittel",VLOOKUP(V98,'Boden DüV-Bolap'!A:K,11,FALSE),IF(S98="schwer",VLOOKUP(V98,'Boden DüV-Bolap'!A:R,15,FALSE))))))</f>
        <v/>
      </c>
      <c r="X98" s="254" t="str">
        <f>IF(OR(F98="",G98="",S98="",V98=""),"",IF(V98&gt;=44,-(T98+U98),IF(AND(S98="leicht",V98&lt;14),VLOOKUP(V98,'Boden DüV-Bolap'!A:Q,8,FALSE),IF(AND(S98="leicht",V98&gt;13),VLOOKUP(V98,'Boden DüV-Bolap'!A:Q,9,FALSE)*(T98+U98)-(T98+U98),IF(AND(S98="mittel",V98&lt;20),VLOOKUP(V98,'Boden DüV-Bolap'!A:Q,12,FALSE),IF(AND(S98="mittel",V98&gt;19),VLOOKUP(V98,'Boden DüV-Bolap'!A:Q,13,FALSE)*(T98+U98)-(T98+U98),IF(AND(S98="schwer",V98&lt;28),VLOOKUP(V98,'Boden DüV-Bolap'!A:Q,16,FALSE),IF(AND(S98="schwer",V98&gt;27),VLOOKUP(V98,'Boden DüV-Bolap'!A:Q,17,FALSE)*(T98+U98)-(T98+U98)))))))))</f>
        <v/>
      </c>
      <c r="Y98" s="251" t="str">
        <f>IF(OR(F98="",G98=""),"",IF(OR(F98="A",F98="HG"),0,VLOOKUP(G98,'Tab 4+5 DüV+Abfuhr_G'!A:Q,16,FALSE)))</f>
        <v/>
      </c>
      <c r="Z98" s="255" t="str">
        <f t="shared" si="17"/>
        <v/>
      </c>
      <c r="AA98" s="896" t="str">
        <f t="shared" si="18"/>
        <v/>
      </c>
      <c r="AB98" s="253" t="str">
        <f>IF(OR(F98="",G98=""),"",IF(F98="g",VLOOKUP(G98,'Tab 4+5 DüV+Abfuhr_G'!A:N,14,FALSE)*'N-DBE'!J98,IF(F98="A",VLOOKUP(G98,'Tab 2+3 DüV_A'!A:L,12,FALSE)*'N-DBE'!J98,VLOOKUP(G98,'H&amp;G LfL'!B:U,20,FALSE)*'N-DBE'!J98)))</f>
        <v/>
      </c>
      <c r="AC98" s="249" t="str">
        <f>IF(OR(F98="",G98=""),"",IF(OR('N-DBE'!K98="",'N-DBE'!M98=0),0,IF('N-DBE'!K98=0,-AB98,('N-DBE'!K98*AB98/'N-DBE'!J98)-AB98)))</f>
        <v/>
      </c>
      <c r="AD98" s="341" t="str">
        <f>IF(OR(B98="",G98=""),"",IF(VLOOKUP(B98,Schlagliste!B:J,9,FALSE)="","",VLOOKUP(B98,Schlagliste!B:J,9,FALSE)))</f>
        <v/>
      </c>
      <c r="AE98" s="244" t="str">
        <f>IF(OR(AD98="",S98=""),"",IF(AD98&gt;39,0,IF(S98="leicht",VLOOKUP(AD98,'Boden DüV-Bolap'!A:AA,19,FALSE),IF(S98="mittel",VLOOKUP(AD98,'Boden DüV-Bolap'!A:AA,23,FALSE),IF(S98="schwer",VLOOKUP(AD98,'Boden DüV-Bolap'!A:AA,27,FALSE))))))</f>
        <v/>
      </c>
      <c r="AF98" s="254" t="str">
        <f>IF(OR(F98="",G98="",S98="",AD98=""),"",IF(AD98&gt;=44,-(AB98+AC98),IF(AND(S98="leicht",AD98&lt;11),VLOOKUP(AD98,'Boden DüV-Bolap'!A:AC,20,FALSE),IF(AND(S98="leicht",AD98&gt;10),VLOOKUP(AD98,'Boden DüV-Bolap'!A:AC,21,FALSE)*(AB98+AC98)-(AB98+AC98),IF(AND(S98="mittel",AD98&lt;18),VLOOKUP(AD98,'Boden DüV-Bolap'!A:AC,24,FALSE),IF(AND(S98="mittel",AD98&gt;17),VLOOKUP(AD98,'Boden DüV-Bolap'!A:AC,25,FALSE)*(AB98+AC98)-(AB98+AC98),IF(AND(S98="schwer",AD98&lt;23),VLOOKUP(AD98,'Boden DüV-Bolap'!A:AC,28,FALSE),IF(AND(S98="schwer",AD98&gt;22),VLOOKUP(AD98,'Boden DüV-Bolap'!A:AC,29,FALSE)*(AB98+AC98)-(AB98+AC98)))))))))</f>
        <v/>
      </c>
      <c r="AG98" s="256" t="str">
        <f>IF(OR(F98="",G98=""),"",IF(OR(F98="A",F98="HG"),0,VLOOKUP(G98,'Tab 4+5 DüV+Abfuhr_G'!A:Q,17,FALSE)))</f>
        <v/>
      </c>
      <c r="AH98" s="257" t="str">
        <f t="shared" si="19"/>
        <v/>
      </c>
      <c r="AI98" s="900" t="str">
        <f t="shared" si="20"/>
        <v/>
      </c>
      <c r="AJ98" s="265"/>
    </row>
    <row r="99" spans="1:36" s="145" customFormat="1">
      <c r="A99" s="289" t="str">
        <f>IF('N-DBE'!A99="","",'N-DBE'!A99)</f>
        <v/>
      </c>
      <c r="B99" s="485" t="str">
        <f>IF('N-DBE'!B99="","",'N-DBE'!B99)</f>
        <v/>
      </c>
      <c r="C99" s="232" t="str">
        <f>IF('N-DBE'!C99="","",'N-DBE'!C99)</f>
        <v/>
      </c>
      <c r="D99" s="232" t="str">
        <f>IF('N-DBE'!D99="","",'N-DBE'!D99)</f>
        <v/>
      </c>
      <c r="E99" s="238" t="str">
        <f>IF('N-DBE'!E99="","",'N-DBE'!E99)</f>
        <v/>
      </c>
      <c r="F99" s="233" t="str">
        <f>IF('N-DBE'!F99="","",'N-DBE'!F99)</f>
        <v/>
      </c>
      <c r="G99" s="225" t="str">
        <f>IF('N-DBE'!G99="","",'N-DBE'!G99)</f>
        <v/>
      </c>
      <c r="H99" s="248" t="str">
        <f>IF(OR(F99="",G99=""),"",IF(F99="g",VLOOKUP(G99,'Tab 4+5 DüV+Abfuhr_G'!A:N,12,FALSE)*'N-DBE'!J99,IF(F99="A",VLOOKUP(G99,'Tab 2+3 DüV_A'!A:L,10,FALSE)*'N-DBE'!J99,VLOOKUP(G99,'H&amp;G LfL'!B:U,18,FALSE)*'N-DBE'!J99)))</f>
        <v/>
      </c>
      <c r="I99" s="249" t="str">
        <f>IF(OR(F99="",G99=""),"",IF(OR('N-DBE'!K99="",'N-DBE'!M99=0),0,IF('N-DBE'!K99=0,-H99,('N-DBE'!K99*H99/'N-DBE'!J99)-H99)))</f>
        <v/>
      </c>
      <c r="J99" s="341" t="str">
        <f>IF(OR(B99="",G99=""),"",IF(VLOOKUP(B99,Schlagliste!B:J,7,FALSE)="","",VLOOKUP(B99,Schlagliste!B:J,7,FALSE)))</f>
        <v/>
      </c>
      <c r="K99" s="244" t="str">
        <f>IF(J99="","",IF(J99&gt;39,"E",VLOOKUP(J99,'Boden DüV-Bolap'!A:B,2,FALSE)))</f>
        <v/>
      </c>
      <c r="L99" s="250" t="str">
        <f>IF(J99="","",IF(J99&gt;=44,0,VLOOKUP(J99,'Boden DüV-Bolap'!A:C,3,FALSE)))</f>
        <v/>
      </c>
      <c r="M99" s="251" t="str">
        <f>IF(OR(F99="",G99=""),"",IF(OR(F99="A",F99="HG"),0,VLOOKUP(G99,'Tab 4+5 DüV+Abfuhr_G'!A:Q,15,FALSE)))</f>
        <v/>
      </c>
      <c r="N99" s="252" t="str">
        <f t="shared" si="14"/>
        <v/>
      </c>
      <c r="O99" s="611" t="str">
        <f>IF(OR(F99="",G99=""),"",IF(J99="",SUM(H99,I99),IF(OR(K99="D",K99="E"),(H99+M99)*VLOOKUP(K99,'Boden DüV-Bolap'!B:E,4,FALSE),SUM(H99,I99,L99,M99))))</f>
        <v/>
      </c>
      <c r="P99" s="892" t="str">
        <f t="shared" si="15"/>
        <v/>
      </c>
      <c r="Q99" s="245"/>
      <c r="R99" s="615" t="str">
        <f t="shared" si="16"/>
        <v/>
      </c>
      <c r="S99" s="244" t="str">
        <f>IF(OR(B99="",G99=""),"",IF(VLOOKUP(B99,Schlagliste!B:J,5,FALSE)="","",VLOOKUP(B99,Schlagliste!B:J,5,FALSE)))</f>
        <v/>
      </c>
      <c r="T99" s="253" t="str">
        <f>IF(OR(F99="",G99=""),"",IF(F99="g",VLOOKUP(G99,'Tab 4+5 DüV+Abfuhr_G'!A:N,13,FALSE)*'N-DBE'!J99,IF(F99="A",VLOOKUP(G99,'Tab 2+3 DüV_A'!A:L,11,FALSE)*'N-DBE'!J99,VLOOKUP(G99,'H&amp;G LfL'!B:U,19,FALSE)*'N-DBE'!J99)))</f>
        <v/>
      </c>
      <c r="U99" s="249" t="str">
        <f>IF(OR(F99="",G99=""),"",IF(OR('N-DBE'!K99="",'N-DBE'!M99=0),0,IF('N-DBE'!K99=0,-T99,('N-DBE'!K99*T99/'N-DBE'!J99)-T99)))</f>
        <v/>
      </c>
      <c r="V99" s="341" t="str">
        <f>IF(OR(B99="",G99=""),"",IF(VLOOKUP(B99,Schlagliste!B:J,8,FALSE)="","",VLOOKUP(B99,Schlagliste!B:J,8,FALSE)))</f>
        <v/>
      </c>
      <c r="W99" s="244" t="str">
        <f>IF(OR(V99="",S99=""),"",IF(V99&gt;39,0,IF(S99="leicht",VLOOKUP(V99,'Boden DüV-Bolap'!A:Q,7,FALSE),IF(S99="mittel",VLOOKUP(V99,'Boden DüV-Bolap'!A:K,11,FALSE),IF(S99="schwer",VLOOKUP(V99,'Boden DüV-Bolap'!A:R,15,FALSE))))))</f>
        <v/>
      </c>
      <c r="X99" s="254" t="str">
        <f>IF(OR(F99="",G99="",S99="",V99=""),"",IF(V99&gt;=44,-(T99+U99),IF(AND(S99="leicht",V99&lt;14),VLOOKUP(V99,'Boden DüV-Bolap'!A:Q,8,FALSE),IF(AND(S99="leicht",V99&gt;13),VLOOKUP(V99,'Boden DüV-Bolap'!A:Q,9,FALSE)*(T99+U99)-(T99+U99),IF(AND(S99="mittel",V99&lt;20),VLOOKUP(V99,'Boden DüV-Bolap'!A:Q,12,FALSE),IF(AND(S99="mittel",V99&gt;19),VLOOKUP(V99,'Boden DüV-Bolap'!A:Q,13,FALSE)*(T99+U99)-(T99+U99),IF(AND(S99="schwer",V99&lt;28),VLOOKUP(V99,'Boden DüV-Bolap'!A:Q,16,FALSE),IF(AND(S99="schwer",V99&gt;27),VLOOKUP(V99,'Boden DüV-Bolap'!A:Q,17,FALSE)*(T99+U99)-(T99+U99)))))))))</f>
        <v/>
      </c>
      <c r="Y99" s="251" t="str">
        <f>IF(OR(F99="",G99=""),"",IF(OR(F99="A",F99="HG"),0,VLOOKUP(G99,'Tab 4+5 DüV+Abfuhr_G'!A:Q,16,FALSE)))</f>
        <v/>
      </c>
      <c r="Z99" s="255" t="str">
        <f t="shared" si="17"/>
        <v/>
      </c>
      <c r="AA99" s="896" t="str">
        <f t="shared" si="18"/>
        <v/>
      </c>
      <c r="AB99" s="253" t="str">
        <f>IF(OR(F99="",G99=""),"",IF(F99="g",VLOOKUP(G99,'Tab 4+5 DüV+Abfuhr_G'!A:N,14,FALSE)*'N-DBE'!J99,IF(F99="A",VLOOKUP(G99,'Tab 2+3 DüV_A'!A:L,12,FALSE)*'N-DBE'!J99,VLOOKUP(G99,'H&amp;G LfL'!B:U,20,FALSE)*'N-DBE'!J99)))</f>
        <v/>
      </c>
      <c r="AC99" s="249" t="str">
        <f>IF(OR(F99="",G99=""),"",IF(OR('N-DBE'!K99="",'N-DBE'!M99=0),0,IF('N-DBE'!K99=0,-AB99,('N-DBE'!K99*AB99/'N-DBE'!J99)-AB99)))</f>
        <v/>
      </c>
      <c r="AD99" s="341" t="str">
        <f>IF(OR(B99="",G99=""),"",IF(VLOOKUP(B99,Schlagliste!B:J,9,FALSE)="","",VLOOKUP(B99,Schlagliste!B:J,9,FALSE)))</f>
        <v/>
      </c>
      <c r="AE99" s="244" t="str">
        <f>IF(OR(AD99="",S99=""),"",IF(AD99&gt;39,0,IF(S99="leicht",VLOOKUP(AD99,'Boden DüV-Bolap'!A:AA,19,FALSE),IF(S99="mittel",VLOOKUP(AD99,'Boden DüV-Bolap'!A:AA,23,FALSE),IF(S99="schwer",VLOOKUP(AD99,'Boden DüV-Bolap'!A:AA,27,FALSE))))))</f>
        <v/>
      </c>
      <c r="AF99" s="254" t="str">
        <f>IF(OR(F99="",G99="",S99="",AD99=""),"",IF(AD99&gt;=44,-(AB99+AC99),IF(AND(S99="leicht",AD99&lt;11),VLOOKUP(AD99,'Boden DüV-Bolap'!A:AC,20,FALSE),IF(AND(S99="leicht",AD99&gt;10),VLOOKUP(AD99,'Boden DüV-Bolap'!A:AC,21,FALSE)*(AB99+AC99)-(AB99+AC99),IF(AND(S99="mittel",AD99&lt;18),VLOOKUP(AD99,'Boden DüV-Bolap'!A:AC,24,FALSE),IF(AND(S99="mittel",AD99&gt;17),VLOOKUP(AD99,'Boden DüV-Bolap'!A:AC,25,FALSE)*(AB99+AC99)-(AB99+AC99),IF(AND(S99="schwer",AD99&lt;23),VLOOKUP(AD99,'Boden DüV-Bolap'!A:AC,28,FALSE),IF(AND(S99="schwer",AD99&gt;22),VLOOKUP(AD99,'Boden DüV-Bolap'!A:AC,29,FALSE)*(AB99+AC99)-(AB99+AC99)))))))))</f>
        <v/>
      </c>
      <c r="AG99" s="256" t="str">
        <f>IF(OR(F99="",G99=""),"",IF(OR(F99="A",F99="HG"),0,VLOOKUP(G99,'Tab 4+5 DüV+Abfuhr_G'!A:Q,17,FALSE)))</f>
        <v/>
      </c>
      <c r="AH99" s="257" t="str">
        <f t="shared" si="19"/>
        <v/>
      </c>
      <c r="AI99" s="900" t="str">
        <f t="shared" si="20"/>
        <v/>
      </c>
      <c r="AJ99" s="265"/>
    </row>
    <row r="100" spans="1:36" s="145" customFormat="1">
      <c r="A100" s="289" t="str">
        <f>IF('N-DBE'!A100="","",'N-DBE'!A100)</f>
        <v/>
      </c>
      <c r="B100" s="485" t="str">
        <f>IF('N-DBE'!B100="","",'N-DBE'!B100)</f>
        <v/>
      </c>
      <c r="C100" s="232" t="str">
        <f>IF('N-DBE'!C100="","",'N-DBE'!C100)</f>
        <v/>
      </c>
      <c r="D100" s="232" t="str">
        <f>IF('N-DBE'!D100="","",'N-DBE'!D100)</f>
        <v/>
      </c>
      <c r="E100" s="238" t="str">
        <f>IF('N-DBE'!E100="","",'N-DBE'!E100)</f>
        <v/>
      </c>
      <c r="F100" s="233" t="str">
        <f>IF('N-DBE'!F100="","",'N-DBE'!F100)</f>
        <v/>
      </c>
      <c r="G100" s="225" t="str">
        <f>IF('N-DBE'!G100="","",'N-DBE'!G100)</f>
        <v/>
      </c>
      <c r="H100" s="248" t="str">
        <f>IF(OR(F100="",G100=""),"",IF(F100="g",VLOOKUP(G100,'Tab 4+5 DüV+Abfuhr_G'!A:N,12,FALSE)*'N-DBE'!J100,IF(F100="A",VLOOKUP(G100,'Tab 2+3 DüV_A'!A:L,10,FALSE)*'N-DBE'!J100,VLOOKUP(G100,'H&amp;G LfL'!B:U,18,FALSE)*'N-DBE'!J100)))</f>
        <v/>
      </c>
      <c r="I100" s="249" t="str">
        <f>IF(OR(F100="",G100=""),"",IF(OR('N-DBE'!K100="",'N-DBE'!M100=0),0,IF('N-DBE'!K100=0,-H100,('N-DBE'!K100*H100/'N-DBE'!J100)-H100)))</f>
        <v/>
      </c>
      <c r="J100" s="341" t="str">
        <f>IF(OR(B100="",G100=""),"",IF(VLOOKUP(B100,Schlagliste!B:J,7,FALSE)="","",VLOOKUP(B100,Schlagliste!B:J,7,FALSE)))</f>
        <v/>
      </c>
      <c r="K100" s="244" t="str">
        <f>IF(J100="","",IF(J100&gt;39,"E",VLOOKUP(J100,'Boden DüV-Bolap'!A:B,2,FALSE)))</f>
        <v/>
      </c>
      <c r="L100" s="250" t="str">
        <f>IF(J100="","",IF(J100&gt;=44,0,VLOOKUP(J100,'Boden DüV-Bolap'!A:C,3,FALSE)))</f>
        <v/>
      </c>
      <c r="M100" s="251" t="str">
        <f>IF(OR(F100="",G100=""),"",IF(OR(F100="A",F100="HG"),0,VLOOKUP(G100,'Tab 4+5 DüV+Abfuhr_G'!A:Q,15,FALSE)))</f>
        <v/>
      </c>
      <c r="N100" s="252" t="str">
        <f t="shared" si="14"/>
        <v/>
      </c>
      <c r="O100" s="611" t="str">
        <f>IF(OR(F100="",G100=""),"",IF(J100="",SUM(H100,I100),IF(OR(K100="D",K100="E"),(H100+M100)*VLOOKUP(K100,'Boden DüV-Bolap'!B:E,4,FALSE),SUM(H100,I100,L100,M100))))</f>
        <v/>
      </c>
      <c r="P100" s="892" t="str">
        <f t="shared" si="15"/>
        <v/>
      </c>
      <c r="Q100" s="245"/>
      <c r="R100" s="615" t="str">
        <f t="shared" si="16"/>
        <v/>
      </c>
      <c r="S100" s="244" t="str">
        <f>IF(OR(B100="",G100=""),"",IF(VLOOKUP(B100,Schlagliste!B:J,5,FALSE)="","",VLOOKUP(B100,Schlagliste!B:J,5,FALSE)))</f>
        <v/>
      </c>
      <c r="T100" s="253" t="str">
        <f>IF(OR(F100="",G100=""),"",IF(F100="g",VLOOKUP(G100,'Tab 4+5 DüV+Abfuhr_G'!A:N,13,FALSE)*'N-DBE'!J100,IF(F100="A",VLOOKUP(G100,'Tab 2+3 DüV_A'!A:L,11,FALSE)*'N-DBE'!J100,VLOOKUP(G100,'H&amp;G LfL'!B:U,19,FALSE)*'N-DBE'!J100)))</f>
        <v/>
      </c>
      <c r="U100" s="249" t="str">
        <f>IF(OR(F100="",G100=""),"",IF(OR('N-DBE'!K100="",'N-DBE'!M100=0),0,IF('N-DBE'!K100=0,-T100,('N-DBE'!K100*T100/'N-DBE'!J100)-T100)))</f>
        <v/>
      </c>
      <c r="V100" s="341" t="str">
        <f>IF(OR(B100="",G100=""),"",IF(VLOOKUP(B100,Schlagliste!B:J,8,FALSE)="","",VLOOKUP(B100,Schlagliste!B:J,8,FALSE)))</f>
        <v/>
      </c>
      <c r="W100" s="244" t="str">
        <f>IF(OR(V100="",S100=""),"",IF(V100&gt;39,0,IF(S100="leicht",VLOOKUP(V100,'Boden DüV-Bolap'!A:Q,7,FALSE),IF(S100="mittel",VLOOKUP(V100,'Boden DüV-Bolap'!A:K,11,FALSE),IF(S100="schwer",VLOOKUP(V100,'Boden DüV-Bolap'!A:R,15,FALSE))))))</f>
        <v/>
      </c>
      <c r="X100" s="254" t="str">
        <f>IF(OR(F100="",G100="",S100="",V100=""),"",IF(V100&gt;=44,-(T100+U100),IF(AND(S100="leicht",V100&lt;14),VLOOKUP(V100,'Boden DüV-Bolap'!A:Q,8,FALSE),IF(AND(S100="leicht",V100&gt;13),VLOOKUP(V100,'Boden DüV-Bolap'!A:Q,9,FALSE)*(T100+U100)-(T100+U100),IF(AND(S100="mittel",V100&lt;20),VLOOKUP(V100,'Boden DüV-Bolap'!A:Q,12,FALSE),IF(AND(S100="mittel",V100&gt;19),VLOOKUP(V100,'Boden DüV-Bolap'!A:Q,13,FALSE)*(T100+U100)-(T100+U100),IF(AND(S100="schwer",V100&lt;28),VLOOKUP(V100,'Boden DüV-Bolap'!A:Q,16,FALSE),IF(AND(S100="schwer",V100&gt;27),VLOOKUP(V100,'Boden DüV-Bolap'!A:Q,17,FALSE)*(T100+U100)-(T100+U100)))))))))</f>
        <v/>
      </c>
      <c r="Y100" s="251" t="str">
        <f>IF(OR(F100="",G100=""),"",IF(OR(F100="A",F100="HG"),0,VLOOKUP(G100,'Tab 4+5 DüV+Abfuhr_G'!A:Q,16,FALSE)))</f>
        <v/>
      </c>
      <c r="Z100" s="255" t="str">
        <f t="shared" si="17"/>
        <v/>
      </c>
      <c r="AA100" s="896" t="str">
        <f t="shared" si="18"/>
        <v/>
      </c>
      <c r="AB100" s="253" t="str">
        <f>IF(OR(F100="",G100=""),"",IF(F100="g",VLOOKUP(G100,'Tab 4+5 DüV+Abfuhr_G'!A:N,14,FALSE)*'N-DBE'!J100,IF(F100="A",VLOOKUP(G100,'Tab 2+3 DüV_A'!A:L,12,FALSE)*'N-DBE'!J100,VLOOKUP(G100,'H&amp;G LfL'!B:U,20,FALSE)*'N-DBE'!J100)))</f>
        <v/>
      </c>
      <c r="AC100" s="249" t="str">
        <f>IF(OR(F100="",G100=""),"",IF(OR('N-DBE'!K100="",'N-DBE'!M100=0),0,IF('N-DBE'!K100=0,-AB100,('N-DBE'!K100*AB100/'N-DBE'!J100)-AB100)))</f>
        <v/>
      </c>
      <c r="AD100" s="341" t="str">
        <f>IF(OR(B100="",G100=""),"",IF(VLOOKUP(B100,Schlagliste!B:J,9,FALSE)="","",VLOOKUP(B100,Schlagliste!B:J,9,FALSE)))</f>
        <v/>
      </c>
      <c r="AE100" s="244" t="str">
        <f>IF(OR(AD100="",S100=""),"",IF(AD100&gt;39,0,IF(S100="leicht",VLOOKUP(AD100,'Boden DüV-Bolap'!A:AA,19,FALSE),IF(S100="mittel",VLOOKUP(AD100,'Boden DüV-Bolap'!A:AA,23,FALSE),IF(S100="schwer",VLOOKUP(AD100,'Boden DüV-Bolap'!A:AA,27,FALSE))))))</f>
        <v/>
      </c>
      <c r="AF100" s="254" t="str">
        <f>IF(OR(F100="",G100="",S100="",AD100=""),"",IF(AD100&gt;=44,-(AB100+AC100),IF(AND(S100="leicht",AD100&lt;11),VLOOKUP(AD100,'Boden DüV-Bolap'!A:AC,20,FALSE),IF(AND(S100="leicht",AD100&gt;10),VLOOKUP(AD100,'Boden DüV-Bolap'!A:AC,21,FALSE)*(AB100+AC100)-(AB100+AC100),IF(AND(S100="mittel",AD100&lt;18),VLOOKUP(AD100,'Boden DüV-Bolap'!A:AC,24,FALSE),IF(AND(S100="mittel",AD100&gt;17),VLOOKUP(AD100,'Boden DüV-Bolap'!A:AC,25,FALSE)*(AB100+AC100)-(AB100+AC100),IF(AND(S100="schwer",AD100&lt;23),VLOOKUP(AD100,'Boden DüV-Bolap'!A:AC,28,FALSE),IF(AND(S100="schwer",AD100&gt;22),VLOOKUP(AD100,'Boden DüV-Bolap'!A:AC,29,FALSE)*(AB100+AC100)-(AB100+AC100)))))))))</f>
        <v/>
      </c>
      <c r="AG100" s="256" t="str">
        <f>IF(OR(F100="",G100=""),"",IF(OR(F100="A",F100="HG"),0,VLOOKUP(G100,'Tab 4+5 DüV+Abfuhr_G'!A:Q,17,FALSE)))</f>
        <v/>
      </c>
      <c r="AH100" s="257" t="str">
        <f t="shared" si="19"/>
        <v/>
      </c>
      <c r="AI100" s="900" t="str">
        <f t="shared" si="20"/>
        <v/>
      </c>
      <c r="AJ100" s="265"/>
    </row>
    <row r="101" spans="1:36" s="145" customFormat="1">
      <c r="A101" s="289" t="str">
        <f>IF('N-DBE'!A101="","",'N-DBE'!A101)</f>
        <v/>
      </c>
      <c r="B101" s="485" t="str">
        <f>IF('N-DBE'!B101="","",'N-DBE'!B101)</f>
        <v/>
      </c>
      <c r="C101" s="232" t="str">
        <f>IF('N-DBE'!C101="","",'N-DBE'!C101)</f>
        <v/>
      </c>
      <c r="D101" s="232" t="str">
        <f>IF('N-DBE'!D101="","",'N-DBE'!D101)</f>
        <v/>
      </c>
      <c r="E101" s="238" t="str">
        <f>IF('N-DBE'!E101="","",'N-DBE'!E101)</f>
        <v/>
      </c>
      <c r="F101" s="233" t="str">
        <f>IF('N-DBE'!F101="","",'N-DBE'!F101)</f>
        <v/>
      </c>
      <c r="G101" s="225" t="str">
        <f>IF('N-DBE'!G101="","",'N-DBE'!G101)</f>
        <v/>
      </c>
      <c r="H101" s="248" t="str">
        <f>IF(OR(F101="",G101=""),"",IF(F101="g",VLOOKUP(G101,'Tab 4+5 DüV+Abfuhr_G'!A:N,12,FALSE)*'N-DBE'!J101,IF(F101="A",VLOOKUP(G101,'Tab 2+3 DüV_A'!A:L,10,FALSE)*'N-DBE'!J101,VLOOKUP(G101,'H&amp;G LfL'!B:U,18,FALSE)*'N-DBE'!J101)))</f>
        <v/>
      </c>
      <c r="I101" s="249" t="str">
        <f>IF(OR(F101="",G101=""),"",IF(OR('N-DBE'!K101="",'N-DBE'!M101=0),0,IF('N-DBE'!K101=0,-H101,('N-DBE'!K101*H101/'N-DBE'!J101)-H101)))</f>
        <v/>
      </c>
      <c r="J101" s="341" t="str">
        <f>IF(OR(B101="",G101=""),"",IF(VLOOKUP(B101,Schlagliste!B:J,7,FALSE)="","",VLOOKUP(B101,Schlagliste!B:J,7,FALSE)))</f>
        <v/>
      </c>
      <c r="K101" s="244" t="str">
        <f>IF(J101="","",IF(J101&gt;39,"E",VLOOKUP(J101,'Boden DüV-Bolap'!A:B,2,FALSE)))</f>
        <v/>
      </c>
      <c r="L101" s="250" t="str">
        <f>IF(J101="","",IF(J101&gt;=44,0,VLOOKUP(J101,'Boden DüV-Bolap'!A:C,3,FALSE)))</f>
        <v/>
      </c>
      <c r="M101" s="251" t="str">
        <f>IF(OR(F101="",G101=""),"",IF(OR(F101="A",F101="HG"),0,VLOOKUP(G101,'Tab 4+5 DüV+Abfuhr_G'!A:Q,15,FALSE)))</f>
        <v/>
      </c>
      <c r="N101" s="252" t="str">
        <f t="shared" si="14"/>
        <v/>
      </c>
      <c r="O101" s="611" t="str">
        <f>IF(OR(F101="",G101=""),"",IF(J101="",SUM(H101,I101),IF(OR(K101="D",K101="E"),(H101+M101)*VLOOKUP(K101,'Boden DüV-Bolap'!B:E,4,FALSE),SUM(H101,I101,L101,M101))))</f>
        <v/>
      </c>
      <c r="P101" s="892" t="str">
        <f t="shared" si="15"/>
        <v/>
      </c>
      <c r="Q101" s="245"/>
      <c r="R101" s="615" t="str">
        <f t="shared" si="16"/>
        <v/>
      </c>
      <c r="S101" s="244" t="str">
        <f>IF(OR(B101="",G101=""),"",IF(VLOOKUP(B101,Schlagliste!B:J,5,FALSE)="","",VLOOKUP(B101,Schlagliste!B:J,5,FALSE)))</f>
        <v/>
      </c>
      <c r="T101" s="253" t="str">
        <f>IF(OR(F101="",G101=""),"",IF(F101="g",VLOOKUP(G101,'Tab 4+5 DüV+Abfuhr_G'!A:N,13,FALSE)*'N-DBE'!J101,IF(F101="A",VLOOKUP(G101,'Tab 2+3 DüV_A'!A:L,11,FALSE)*'N-DBE'!J101,VLOOKUP(G101,'H&amp;G LfL'!B:U,19,FALSE)*'N-DBE'!J101)))</f>
        <v/>
      </c>
      <c r="U101" s="249" t="str">
        <f>IF(OR(F101="",G101=""),"",IF(OR('N-DBE'!K101="",'N-DBE'!M101=0),0,IF('N-DBE'!K101=0,-T101,('N-DBE'!K101*T101/'N-DBE'!J101)-T101)))</f>
        <v/>
      </c>
      <c r="V101" s="341" t="str">
        <f>IF(OR(B101="",G101=""),"",IF(VLOOKUP(B101,Schlagliste!B:J,8,FALSE)="","",VLOOKUP(B101,Schlagliste!B:J,8,FALSE)))</f>
        <v/>
      </c>
      <c r="W101" s="244" t="str">
        <f>IF(OR(V101="",S101=""),"",IF(V101&gt;39,0,IF(S101="leicht",VLOOKUP(V101,'Boden DüV-Bolap'!A:Q,7,FALSE),IF(S101="mittel",VLOOKUP(V101,'Boden DüV-Bolap'!A:K,11,FALSE),IF(S101="schwer",VLOOKUP(V101,'Boden DüV-Bolap'!A:R,15,FALSE))))))</f>
        <v/>
      </c>
      <c r="X101" s="254" t="str">
        <f>IF(OR(F101="",G101="",S101="",V101=""),"",IF(V101&gt;=44,-(T101+U101),IF(AND(S101="leicht",V101&lt;14),VLOOKUP(V101,'Boden DüV-Bolap'!A:Q,8,FALSE),IF(AND(S101="leicht",V101&gt;13),VLOOKUP(V101,'Boden DüV-Bolap'!A:Q,9,FALSE)*(T101+U101)-(T101+U101),IF(AND(S101="mittel",V101&lt;20),VLOOKUP(V101,'Boden DüV-Bolap'!A:Q,12,FALSE),IF(AND(S101="mittel",V101&gt;19),VLOOKUP(V101,'Boden DüV-Bolap'!A:Q,13,FALSE)*(T101+U101)-(T101+U101),IF(AND(S101="schwer",V101&lt;28),VLOOKUP(V101,'Boden DüV-Bolap'!A:Q,16,FALSE),IF(AND(S101="schwer",V101&gt;27),VLOOKUP(V101,'Boden DüV-Bolap'!A:Q,17,FALSE)*(T101+U101)-(T101+U101)))))))))</f>
        <v/>
      </c>
      <c r="Y101" s="251" t="str">
        <f>IF(OR(F101="",G101=""),"",IF(OR(F101="A",F101="HG"),0,VLOOKUP(G101,'Tab 4+5 DüV+Abfuhr_G'!A:Q,16,FALSE)))</f>
        <v/>
      </c>
      <c r="Z101" s="255" t="str">
        <f t="shared" si="17"/>
        <v/>
      </c>
      <c r="AA101" s="896" t="str">
        <f t="shared" si="18"/>
        <v/>
      </c>
      <c r="AB101" s="253" t="str">
        <f>IF(OR(F101="",G101=""),"",IF(F101="g",VLOOKUP(G101,'Tab 4+5 DüV+Abfuhr_G'!A:N,14,FALSE)*'N-DBE'!J101,IF(F101="A",VLOOKUP(G101,'Tab 2+3 DüV_A'!A:L,12,FALSE)*'N-DBE'!J101,VLOOKUP(G101,'H&amp;G LfL'!B:U,20,FALSE)*'N-DBE'!J101)))</f>
        <v/>
      </c>
      <c r="AC101" s="249" t="str">
        <f>IF(OR(F101="",G101=""),"",IF(OR('N-DBE'!K101="",'N-DBE'!M101=0),0,IF('N-DBE'!K101=0,-AB101,('N-DBE'!K101*AB101/'N-DBE'!J101)-AB101)))</f>
        <v/>
      </c>
      <c r="AD101" s="341" t="str">
        <f>IF(OR(B101="",G101=""),"",IF(VLOOKUP(B101,Schlagliste!B:J,9,FALSE)="","",VLOOKUP(B101,Schlagliste!B:J,9,FALSE)))</f>
        <v/>
      </c>
      <c r="AE101" s="244" t="str">
        <f>IF(OR(AD101="",S101=""),"",IF(AD101&gt;39,0,IF(S101="leicht",VLOOKUP(AD101,'Boden DüV-Bolap'!A:AA,19,FALSE),IF(S101="mittel",VLOOKUP(AD101,'Boden DüV-Bolap'!A:AA,23,FALSE),IF(S101="schwer",VLOOKUP(AD101,'Boden DüV-Bolap'!A:AA,27,FALSE))))))</f>
        <v/>
      </c>
      <c r="AF101" s="254" t="str">
        <f>IF(OR(F101="",G101="",S101="",AD101=""),"",IF(AD101&gt;=44,-(AB101+AC101),IF(AND(S101="leicht",AD101&lt;11),VLOOKUP(AD101,'Boden DüV-Bolap'!A:AC,20,FALSE),IF(AND(S101="leicht",AD101&gt;10),VLOOKUP(AD101,'Boden DüV-Bolap'!A:AC,21,FALSE)*(AB101+AC101)-(AB101+AC101),IF(AND(S101="mittel",AD101&lt;18),VLOOKUP(AD101,'Boden DüV-Bolap'!A:AC,24,FALSE),IF(AND(S101="mittel",AD101&gt;17),VLOOKUP(AD101,'Boden DüV-Bolap'!A:AC,25,FALSE)*(AB101+AC101)-(AB101+AC101),IF(AND(S101="schwer",AD101&lt;23),VLOOKUP(AD101,'Boden DüV-Bolap'!A:AC,28,FALSE),IF(AND(S101="schwer",AD101&gt;22),VLOOKUP(AD101,'Boden DüV-Bolap'!A:AC,29,FALSE)*(AB101+AC101)-(AB101+AC101)))))))))</f>
        <v/>
      </c>
      <c r="AG101" s="256" t="str">
        <f>IF(OR(F101="",G101=""),"",IF(OR(F101="A",F101="HG"),0,VLOOKUP(G101,'Tab 4+5 DüV+Abfuhr_G'!A:Q,17,FALSE)))</f>
        <v/>
      </c>
      <c r="AH101" s="257" t="str">
        <f t="shared" si="19"/>
        <v/>
      </c>
      <c r="AI101" s="900" t="str">
        <f t="shared" si="20"/>
        <v/>
      </c>
      <c r="AJ101" s="265"/>
    </row>
    <row r="102" spans="1:36" s="145" customFormat="1">
      <c r="A102" s="289" t="str">
        <f>IF('N-DBE'!A102="","",'N-DBE'!A102)</f>
        <v/>
      </c>
      <c r="B102" s="485" t="str">
        <f>IF('N-DBE'!B102="","",'N-DBE'!B102)</f>
        <v/>
      </c>
      <c r="C102" s="232" t="str">
        <f>IF('N-DBE'!C102="","",'N-DBE'!C102)</f>
        <v/>
      </c>
      <c r="D102" s="232" t="str">
        <f>IF('N-DBE'!D102="","",'N-DBE'!D102)</f>
        <v/>
      </c>
      <c r="E102" s="238" t="str">
        <f>IF('N-DBE'!E102="","",'N-DBE'!E102)</f>
        <v/>
      </c>
      <c r="F102" s="233" t="str">
        <f>IF('N-DBE'!F102="","",'N-DBE'!F102)</f>
        <v/>
      </c>
      <c r="G102" s="225" t="str">
        <f>IF('N-DBE'!G102="","",'N-DBE'!G102)</f>
        <v/>
      </c>
      <c r="H102" s="248" t="str">
        <f>IF(OR(F102="",G102=""),"",IF(F102="g",VLOOKUP(G102,'Tab 4+5 DüV+Abfuhr_G'!A:N,12,FALSE)*'N-DBE'!J102,IF(F102="A",VLOOKUP(G102,'Tab 2+3 DüV_A'!A:L,10,FALSE)*'N-DBE'!J102,VLOOKUP(G102,'H&amp;G LfL'!B:U,18,FALSE)*'N-DBE'!J102)))</f>
        <v/>
      </c>
      <c r="I102" s="249" t="str">
        <f>IF(OR(F102="",G102=""),"",IF(OR('N-DBE'!K102="",'N-DBE'!M102=0),0,IF('N-DBE'!K102=0,-H102,('N-DBE'!K102*H102/'N-DBE'!J102)-H102)))</f>
        <v/>
      </c>
      <c r="J102" s="341" t="str">
        <f>IF(OR(B102="",G102=""),"",IF(VLOOKUP(B102,Schlagliste!B:J,7,FALSE)="","",VLOOKUP(B102,Schlagliste!B:J,7,FALSE)))</f>
        <v/>
      </c>
      <c r="K102" s="244" t="str">
        <f>IF(J102="","",IF(J102&gt;39,"E",VLOOKUP(J102,'Boden DüV-Bolap'!A:B,2,FALSE)))</f>
        <v/>
      </c>
      <c r="L102" s="250" t="str">
        <f>IF(J102="","",IF(J102&gt;=44,0,VLOOKUP(J102,'Boden DüV-Bolap'!A:C,3,FALSE)))</f>
        <v/>
      </c>
      <c r="M102" s="251" t="str">
        <f>IF(OR(F102="",G102=""),"",IF(OR(F102="A",F102="HG"),0,VLOOKUP(G102,'Tab 4+5 DüV+Abfuhr_G'!A:Q,15,FALSE)))</f>
        <v/>
      </c>
      <c r="N102" s="252" t="str">
        <f t="shared" si="14"/>
        <v/>
      </c>
      <c r="O102" s="611" t="str">
        <f>IF(OR(F102="",G102=""),"",IF(J102="",SUM(H102,I102),IF(OR(K102="D",K102="E"),(H102+M102)*VLOOKUP(K102,'Boden DüV-Bolap'!B:E,4,FALSE),SUM(H102,I102,L102,M102))))</f>
        <v/>
      </c>
      <c r="P102" s="892" t="str">
        <f t="shared" si="15"/>
        <v/>
      </c>
      <c r="Q102" s="245"/>
      <c r="R102" s="615" t="str">
        <f t="shared" si="16"/>
        <v/>
      </c>
      <c r="S102" s="244" t="str">
        <f>IF(OR(B102="",G102=""),"",IF(VLOOKUP(B102,Schlagliste!B:J,5,FALSE)="","",VLOOKUP(B102,Schlagliste!B:J,5,FALSE)))</f>
        <v/>
      </c>
      <c r="T102" s="253" t="str">
        <f>IF(OR(F102="",G102=""),"",IF(F102="g",VLOOKUP(G102,'Tab 4+5 DüV+Abfuhr_G'!A:N,13,FALSE)*'N-DBE'!J102,IF(F102="A",VLOOKUP(G102,'Tab 2+3 DüV_A'!A:L,11,FALSE)*'N-DBE'!J102,VLOOKUP(G102,'H&amp;G LfL'!B:U,19,FALSE)*'N-DBE'!J102)))</f>
        <v/>
      </c>
      <c r="U102" s="249" t="str">
        <f>IF(OR(F102="",G102=""),"",IF(OR('N-DBE'!K102="",'N-DBE'!M102=0),0,IF('N-DBE'!K102=0,-T102,('N-DBE'!K102*T102/'N-DBE'!J102)-T102)))</f>
        <v/>
      </c>
      <c r="V102" s="341" t="str">
        <f>IF(OR(B102="",G102=""),"",IF(VLOOKUP(B102,Schlagliste!B:J,8,FALSE)="","",VLOOKUP(B102,Schlagliste!B:J,8,FALSE)))</f>
        <v/>
      </c>
      <c r="W102" s="244" t="str">
        <f>IF(OR(V102="",S102=""),"",IF(V102&gt;39,0,IF(S102="leicht",VLOOKUP(V102,'Boden DüV-Bolap'!A:Q,7,FALSE),IF(S102="mittel",VLOOKUP(V102,'Boden DüV-Bolap'!A:K,11,FALSE),IF(S102="schwer",VLOOKUP(V102,'Boden DüV-Bolap'!A:R,15,FALSE))))))</f>
        <v/>
      </c>
      <c r="X102" s="254" t="str">
        <f>IF(OR(F102="",G102="",S102="",V102=""),"",IF(V102&gt;=44,-(T102+U102),IF(AND(S102="leicht",V102&lt;14),VLOOKUP(V102,'Boden DüV-Bolap'!A:Q,8,FALSE),IF(AND(S102="leicht",V102&gt;13),VLOOKUP(V102,'Boden DüV-Bolap'!A:Q,9,FALSE)*(T102+U102)-(T102+U102),IF(AND(S102="mittel",V102&lt;20),VLOOKUP(V102,'Boden DüV-Bolap'!A:Q,12,FALSE),IF(AND(S102="mittel",V102&gt;19),VLOOKUP(V102,'Boden DüV-Bolap'!A:Q,13,FALSE)*(T102+U102)-(T102+U102),IF(AND(S102="schwer",V102&lt;28),VLOOKUP(V102,'Boden DüV-Bolap'!A:Q,16,FALSE),IF(AND(S102="schwer",V102&gt;27),VLOOKUP(V102,'Boden DüV-Bolap'!A:Q,17,FALSE)*(T102+U102)-(T102+U102)))))))))</f>
        <v/>
      </c>
      <c r="Y102" s="251" t="str">
        <f>IF(OR(F102="",G102=""),"",IF(OR(F102="A",F102="HG"),0,VLOOKUP(G102,'Tab 4+5 DüV+Abfuhr_G'!A:Q,16,FALSE)))</f>
        <v/>
      </c>
      <c r="Z102" s="255" t="str">
        <f t="shared" si="17"/>
        <v/>
      </c>
      <c r="AA102" s="896" t="str">
        <f t="shared" si="18"/>
        <v/>
      </c>
      <c r="AB102" s="253" t="str">
        <f>IF(OR(F102="",G102=""),"",IF(F102="g",VLOOKUP(G102,'Tab 4+5 DüV+Abfuhr_G'!A:N,14,FALSE)*'N-DBE'!J102,IF(F102="A",VLOOKUP(G102,'Tab 2+3 DüV_A'!A:L,12,FALSE)*'N-DBE'!J102,VLOOKUP(G102,'H&amp;G LfL'!B:U,20,FALSE)*'N-DBE'!J102)))</f>
        <v/>
      </c>
      <c r="AC102" s="249" t="str">
        <f>IF(OR(F102="",G102=""),"",IF(OR('N-DBE'!K102="",'N-DBE'!M102=0),0,IF('N-DBE'!K102=0,-AB102,('N-DBE'!K102*AB102/'N-DBE'!J102)-AB102)))</f>
        <v/>
      </c>
      <c r="AD102" s="341" t="str">
        <f>IF(OR(B102="",G102=""),"",IF(VLOOKUP(B102,Schlagliste!B:J,9,FALSE)="","",VLOOKUP(B102,Schlagliste!B:J,9,FALSE)))</f>
        <v/>
      </c>
      <c r="AE102" s="244" t="str">
        <f>IF(OR(AD102="",S102=""),"",IF(AD102&gt;39,0,IF(S102="leicht",VLOOKUP(AD102,'Boden DüV-Bolap'!A:AA,19,FALSE),IF(S102="mittel",VLOOKUP(AD102,'Boden DüV-Bolap'!A:AA,23,FALSE),IF(S102="schwer",VLOOKUP(AD102,'Boden DüV-Bolap'!A:AA,27,FALSE))))))</f>
        <v/>
      </c>
      <c r="AF102" s="254" t="str">
        <f>IF(OR(F102="",G102="",S102="",AD102=""),"",IF(AD102&gt;=44,-(AB102+AC102),IF(AND(S102="leicht",AD102&lt;11),VLOOKUP(AD102,'Boden DüV-Bolap'!A:AC,20,FALSE),IF(AND(S102="leicht",AD102&gt;10),VLOOKUP(AD102,'Boden DüV-Bolap'!A:AC,21,FALSE)*(AB102+AC102)-(AB102+AC102),IF(AND(S102="mittel",AD102&lt;18),VLOOKUP(AD102,'Boden DüV-Bolap'!A:AC,24,FALSE),IF(AND(S102="mittel",AD102&gt;17),VLOOKUP(AD102,'Boden DüV-Bolap'!A:AC,25,FALSE)*(AB102+AC102)-(AB102+AC102),IF(AND(S102="schwer",AD102&lt;23),VLOOKUP(AD102,'Boden DüV-Bolap'!A:AC,28,FALSE),IF(AND(S102="schwer",AD102&gt;22),VLOOKUP(AD102,'Boden DüV-Bolap'!A:AC,29,FALSE)*(AB102+AC102)-(AB102+AC102)))))))))</f>
        <v/>
      </c>
      <c r="AG102" s="256" t="str">
        <f>IF(OR(F102="",G102=""),"",IF(OR(F102="A",F102="HG"),0,VLOOKUP(G102,'Tab 4+5 DüV+Abfuhr_G'!A:Q,17,FALSE)))</f>
        <v/>
      </c>
      <c r="AH102" s="257" t="str">
        <f t="shared" si="19"/>
        <v/>
      </c>
      <c r="AI102" s="900" t="str">
        <f t="shared" si="20"/>
        <v/>
      </c>
      <c r="AJ102" s="265"/>
    </row>
    <row r="103" spans="1:36" s="145" customFormat="1">
      <c r="A103" s="289" t="str">
        <f>IF('N-DBE'!A103="","",'N-DBE'!A103)</f>
        <v/>
      </c>
      <c r="B103" s="485" t="str">
        <f>IF('N-DBE'!B103="","",'N-DBE'!B103)</f>
        <v/>
      </c>
      <c r="C103" s="232" t="str">
        <f>IF('N-DBE'!C103="","",'N-DBE'!C103)</f>
        <v/>
      </c>
      <c r="D103" s="232" t="str">
        <f>IF('N-DBE'!D103="","",'N-DBE'!D103)</f>
        <v/>
      </c>
      <c r="E103" s="238" t="str">
        <f>IF('N-DBE'!E103="","",'N-DBE'!E103)</f>
        <v/>
      </c>
      <c r="F103" s="233" t="str">
        <f>IF('N-DBE'!F103="","",'N-DBE'!F103)</f>
        <v/>
      </c>
      <c r="G103" s="225" t="str">
        <f>IF('N-DBE'!G103="","",'N-DBE'!G103)</f>
        <v/>
      </c>
      <c r="H103" s="248" t="str">
        <f>IF(OR(F103="",G103=""),"",IF(F103="g",VLOOKUP(G103,'Tab 4+5 DüV+Abfuhr_G'!A:N,12,FALSE)*'N-DBE'!J103,IF(F103="A",VLOOKUP(G103,'Tab 2+3 DüV_A'!A:L,10,FALSE)*'N-DBE'!J103,VLOOKUP(G103,'H&amp;G LfL'!B:U,18,FALSE)*'N-DBE'!J103)))</f>
        <v/>
      </c>
      <c r="I103" s="249" t="str">
        <f>IF(OR(F103="",G103=""),"",IF(OR('N-DBE'!K103="",'N-DBE'!M103=0),0,IF('N-DBE'!K103=0,-H103,('N-DBE'!K103*H103/'N-DBE'!J103)-H103)))</f>
        <v/>
      </c>
      <c r="J103" s="341" t="str">
        <f>IF(OR(B103="",G103=""),"",IF(VLOOKUP(B103,Schlagliste!B:J,7,FALSE)="","",VLOOKUP(B103,Schlagliste!B:J,7,FALSE)))</f>
        <v/>
      </c>
      <c r="K103" s="244" t="str">
        <f>IF(J103="","",IF(J103&gt;39,"E",VLOOKUP(J103,'Boden DüV-Bolap'!A:B,2,FALSE)))</f>
        <v/>
      </c>
      <c r="L103" s="250" t="str">
        <f>IF(J103="","",IF(J103&gt;=44,0,VLOOKUP(J103,'Boden DüV-Bolap'!A:C,3,FALSE)))</f>
        <v/>
      </c>
      <c r="M103" s="251" t="str">
        <f>IF(OR(F103="",G103=""),"",IF(OR(F103="A",F103="HG"),0,VLOOKUP(G103,'Tab 4+5 DüV+Abfuhr_G'!A:Q,15,FALSE)))</f>
        <v/>
      </c>
      <c r="N103" s="252" t="str">
        <f t="shared" si="14"/>
        <v/>
      </c>
      <c r="O103" s="611" t="str">
        <f>IF(OR(F103="",G103=""),"",IF(J103="",SUM(H103,I103),IF(OR(K103="D",K103="E"),(H103+M103)*VLOOKUP(K103,'Boden DüV-Bolap'!B:E,4,FALSE),SUM(H103,I103,L103,M103))))</f>
        <v/>
      </c>
      <c r="P103" s="892" t="str">
        <f t="shared" si="15"/>
        <v/>
      </c>
      <c r="Q103" s="245"/>
      <c r="R103" s="615" t="str">
        <f t="shared" si="16"/>
        <v/>
      </c>
      <c r="S103" s="244" t="str">
        <f>IF(OR(B103="",G103=""),"",IF(VLOOKUP(B103,Schlagliste!B:J,5,FALSE)="","",VLOOKUP(B103,Schlagliste!B:J,5,FALSE)))</f>
        <v/>
      </c>
      <c r="T103" s="253" t="str">
        <f>IF(OR(F103="",G103=""),"",IF(F103="g",VLOOKUP(G103,'Tab 4+5 DüV+Abfuhr_G'!A:N,13,FALSE)*'N-DBE'!J103,IF(F103="A",VLOOKUP(G103,'Tab 2+3 DüV_A'!A:L,11,FALSE)*'N-DBE'!J103,VLOOKUP(G103,'H&amp;G LfL'!B:U,19,FALSE)*'N-DBE'!J103)))</f>
        <v/>
      </c>
      <c r="U103" s="249" t="str">
        <f>IF(OR(F103="",G103=""),"",IF(OR('N-DBE'!K103="",'N-DBE'!M103=0),0,IF('N-DBE'!K103=0,-T103,('N-DBE'!K103*T103/'N-DBE'!J103)-T103)))</f>
        <v/>
      </c>
      <c r="V103" s="341" t="str">
        <f>IF(OR(B103="",G103=""),"",IF(VLOOKUP(B103,Schlagliste!B:J,8,FALSE)="","",VLOOKUP(B103,Schlagliste!B:J,8,FALSE)))</f>
        <v/>
      </c>
      <c r="W103" s="244" t="str">
        <f>IF(OR(V103="",S103=""),"",IF(V103&gt;39,0,IF(S103="leicht",VLOOKUP(V103,'Boden DüV-Bolap'!A:Q,7,FALSE),IF(S103="mittel",VLOOKUP(V103,'Boden DüV-Bolap'!A:K,11,FALSE),IF(S103="schwer",VLOOKUP(V103,'Boden DüV-Bolap'!A:R,15,FALSE))))))</f>
        <v/>
      </c>
      <c r="X103" s="254" t="str">
        <f>IF(OR(F103="",G103="",S103="",V103=""),"",IF(V103&gt;=44,-(T103+U103),IF(AND(S103="leicht",V103&lt;14),VLOOKUP(V103,'Boden DüV-Bolap'!A:Q,8,FALSE),IF(AND(S103="leicht",V103&gt;13),VLOOKUP(V103,'Boden DüV-Bolap'!A:Q,9,FALSE)*(T103+U103)-(T103+U103),IF(AND(S103="mittel",V103&lt;20),VLOOKUP(V103,'Boden DüV-Bolap'!A:Q,12,FALSE),IF(AND(S103="mittel",V103&gt;19),VLOOKUP(V103,'Boden DüV-Bolap'!A:Q,13,FALSE)*(T103+U103)-(T103+U103),IF(AND(S103="schwer",V103&lt;28),VLOOKUP(V103,'Boden DüV-Bolap'!A:Q,16,FALSE),IF(AND(S103="schwer",V103&gt;27),VLOOKUP(V103,'Boden DüV-Bolap'!A:Q,17,FALSE)*(T103+U103)-(T103+U103)))))))))</f>
        <v/>
      </c>
      <c r="Y103" s="251" t="str">
        <f>IF(OR(F103="",G103=""),"",IF(OR(F103="A",F103="HG"),0,VLOOKUP(G103,'Tab 4+5 DüV+Abfuhr_G'!A:Q,16,FALSE)))</f>
        <v/>
      </c>
      <c r="Z103" s="255" t="str">
        <f t="shared" si="17"/>
        <v/>
      </c>
      <c r="AA103" s="896" t="str">
        <f t="shared" si="18"/>
        <v/>
      </c>
      <c r="AB103" s="253" t="str">
        <f>IF(OR(F103="",G103=""),"",IF(F103="g",VLOOKUP(G103,'Tab 4+5 DüV+Abfuhr_G'!A:N,14,FALSE)*'N-DBE'!J103,IF(F103="A",VLOOKUP(G103,'Tab 2+3 DüV_A'!A:L,12,FALSE)*'N-DBE'!J103,VLOOKUP(G103,'H&amp;G LfL'!B:U,20,FALSE)*'N-DBE'!J103)))</f>
        <v/>
      </c>
      <c r="AC103" s="249" t="str">
        <f>IF(OR(F103="",G103=""),"",IF(OR('N-DBE'!K103="",'N-DBE'!M103=0),0,IF('N-DBE'!K103=0,-AB103,('N-DBE'!K103*AB103/'N-DBE'!J103)-AB103)))</f>
        <v/>
      </c>
      <c r="AD103" s="341" t="str">
        <f>IF(OR(B103="",G103=""),"",IF(VLOOKUP(B103,Schlagliste!B:J,9,FALSE)="","",VLOOKUP(B103,Schlagliste!B:J,9,FALSE)))</f>
        <v/>
      </c>
      <c r="AE103" s="244" t="str">
        <f>IF(OR(AD103="",S103=""),"",IF(AD103&gt;39,0,IF(S103="leicht",VLOOKUP(AD103,'Boden DüV-Bolap'!A:AA,19,FALSE),IF(S103="mittel",VLOOKUP(AD103,'Boden DüV-Bolap'!A:AA,23,FALSE),IF(S103="schwer",VLOOKUP(AD103,'Boden DüV-Bolap'!A:AA,27,FALSE))))))</f>
        <v/>
      </c>
      <c r="AF103" s="254" t="str">
        <f>IF(OR(F103="",G103="",S103="",AD103=""),"",IF(AD103&gt;=44,-(AB103+AC103),IF(AND(S103="leicht",AD103&lt;11),VLOOKUP(AD103,'Boden DüV-Bolap'!A:AC,20,FALSE),IF(AND(S103="leicht",AD103&gt;10),VLOOKUP(AD103,'Boden DüV-Bolap'!A:AC,21,FALSE)*(AB103+AC103)-(AB103+AC103),IF(AND(S103="mittel",AD103&lt;18),VLOOKUP(AD103,'Boden DüV-Bolap'!A:AC,24,FALSE),IF(AND(S103="mittel",AD103&gt;17),VLOOKUP(AD103,'Boden DüV-Bolap'!A:AC,25,FALSE)*(AB103+AC103)-(AB103+AC103),IF(AND(S103="schwer",AD103&lt;23),VLOOKUP(AD103,'Boden DüV-Bolap'!A:AC,28,FALSE),IF(AND(S103="schwer",AD103&gt;22),VLOOKUP(AD103,'Boden DüV-Bolap'!A:AC,29,FALSE)*(AB103+AC103)-(AB103+AC103)))))))))</f>
        <v/>
      </c>
      <c r="AG103" s="256" t="str">
        <f>IF(OR(F103="",G103=""),"",IF(OR(F103="A",F103="HG"),0,VLOOKUP(G103,'Tab 4+5 DüV+Abfuhr_G'!A:Q,17,FALSE)))</f>
        <v/>
      </c>
      <c r="AH103" s="257" t="str">
        <f t="shared" si="19"/>
        <v/>
      </c>
      <c r="AI103" s="900" t="str">
        <f t="shared" si="20"/>
        <v/>
      </c>
      <c r="AJ103" s="265"/>
    </row>
    <row r="104" spans="1:36" s="145" customFormat="1">
      <c r="A104" s="289" t="str">
        <f>IF('N-DBE'!A104="","",'N-DBE'!A104)</f>
        <v/>
      </c>
      <c r="B104" s="485" t="str">
        <f>IF('N-DBE'!B104="","",'N-DBE'!B104)</f>
        <v/>
      </c>
      <c r="C104" s="232" t="str">
        <f>IF('N-DBE'!C104="","",'N-DBE'!C104)</f>
        <v/>
      </c>
      <c r="D104" s="232" t="str">
        <f>IF('N-DBE'!D104="","",'N-DBE'!D104)</f>
        <v/>
      </c>
      <c r="E104" s="238" t="str">
        <f>IF('N-DBE'!E104="","",'N-DBE'!E104)</f>
        <v/>
      </c>
      <c r="F104" s="233" t="str">
        <f>IF('N-DBE'!F104="","",'N-DBE'!F104)</f>
        <v/>
      </c>
      <c r="G104" s="225" t="str">
        <f>IF('N-DBE'!G104="","",'N-DBE'!G104)</f>
        <v/>
      </c>
      <c r="H104" s="248" t="str">
        <f>IF(OR(F104="",G104=""),"",IF(F104="g",VLOOKUP(G104,'Tab 4+5 DüV+Abfuhr_G'!A:N,12,FALSE)*'N-DBE'!J104,IF(F104="A",VLOOKUP(G104,'Tab 2+3 DüV_A'!A:L,10,FALSE)*'N-DBE'!J104,VLOOKUP(G104,'H&amp;G LfL'!B:U,18,FALSE)*'N-DBE'!J104)))</f>
        <v/>
      </c>
      <c r="I104" s="249" t="str">
        <f>IF(OR(F104="",G104=""),"",IF(OR('N-DBE'!K104="",'N-DBE'!M104=0),0,IF('N-DBE'!K104=0,-H104,('N-DBE'!K104*H104/'N-DBE'!J104)-H104)))</f>
        <v/>
      </c>
      <c r="J104" s="341" t="str">
        <f>IF(OR(B104="",G104=""),"",IF(VLOOKUP(B104,Schlagliste!B:J,7,FALSE)="","",VLOOKUP(B104,Schlagliste!B:J,7,FALSE)))</f>
        <v/>
      </c>
      <c r="K104" s="244" t="str">
        <f>IF(J104="","",IF(J104&gt;39,"E",VLOOKUP(J104,'Boden DüV-Bolap'!A:B,2,FALSE)))</f>
        <v/>
      </c>
      <c r="L104" s="250" t="str">
        <f>IF(J104="","",IF(J104&gt;=44,0,VLOOKUP(J104,'Boden DüV-Bolap'!A:C,3,FALSE)))</f>
        <v/>
      </c>
      <c r="M104" s="251" t="str">
        <f>IF(OR(F104="",G104=""),"",IF(OR(F104="A",F104="HG"),0,VLOOKUP(G104,'Tab 4+5 DüV+Abfuhr_G'!A:Q,15,FALSE)))</f>
        <v/>
      </c>
      <c r="N104" s="252" t="str">
        <f t="shared" si="14"/>
        <v/>
      </c>
      <c r="O104" s="611" t="str">
        <f>IF(OR(F104="",G104=""),"",IF(J104="",SUM(H104,I104),IF(OR(K104="D",K104="E"),(H104+M104)*VLOOKUP(K104,'Boden DüV-Bolap'!B:E,4,FALSE),SUM(H104,I104,L104,M104))))</f>
        <v/>
      </c>
      <c r="P104" s="892" t="str">
        <f t="shared" si="15"/>
        <v/>
      </c>
      <c r="Q104" s="245"/>
      <c r="R104" s="615" t="str">
        <f t="shared" si="16"/>
        <v/>
      </c>
      <c r="S104" s="244" t="str">
        <f>IF(OR(B104="",G104=""),"",IF(VLOOKUP(B104,Schlagliste!B:J,5,FALSE)="","",VLOOKUP(B104,Schlagliste!B:J,5,FALSE)))</f>
        <v/>
      </c>
      <c r="T104" s="253" t="str">
        <f>IF(OR(F104="",G104=""),"",IF(F104="g",VLOOKUP(G104,'Tab 4+5 DüV+Abfuhr_G'!A:N,13,FALSE)*'N-DBE'!J104,IF(F104="A",VLOOKUP(G104,'Tab 2+3 DüV_A'!A:L,11,FALSE)*'N-DBE'!J104,VLOOKUP(G104,'H&amp;G LfL'!B:U,19,FALSE)*'N-DBE'!J104)))</f>
        <v/>
      </c>
      <c r="U104" s="249" t="str">
        <f>IF(OR(F104="",G104=""),"",IF(OR('N-DBE'!K104="",'N-DBE'!M104=0),0,IF('N-DBE'!K104=0,-T104,('N-DBE'!K104*T104/'N-DBE'!J104)-T104)))</f>
        <v/>
      </c>
      <c r="V104" s="341" t="str">
        <f>IF(OR(B104="",G104=""),"",IF(VLOOKUP(B104,Schlagliste!B:J,8,FALSE)="","",VLOOKUP(B104,Schlagliste!B:J,8,FALSE)))</f>
        <v/>
      </c>
      <c r="W104" s="244" t="str">
        <f>IF(OR(V104="",S104=""),"",IF(V104&gt;39,0,IF(S104="leicht",VLOOKUP(V104,'Boden DüV-Bolap'!A:Q,7,FALSE),IF(S104="mittel",VLOOKUP(V104,'Boden DüV-Bolap'!A:K,11,FALSE),IF(S104="schwer",VLOOKUP(V104,'Boden DüV-Bolap'!A:R,15,FALSE))))))</f>
        <v/>
      </c>
      <c r="X104" s="254" t="str">
        <f>IF(OR(F104="",G104="",S104="",V104=""),"",IF(V104&gt;=44,-(T104+U104),IF(AND(S104="leicht",V104&lt;14),VLOOKUP(V104,'Boden DüV-Bolap'!A:Q,8,FALSE),IF(AND(S104="leicht",V104&gt;13),VLOOKUP(V104,'Boden DüV-Bolap'!A:Q,9,FALSE)*(T104+U104)-(T104+U104),IF(AND(S104="mittel",V104&lt;20),VLOOKUP(V104,'Boden DüV-Bolap'!A:Q,12,FALSE),IF(AND(S104="mittel",V104&gt;19),VLOOKUP(V104,'Boden DüV-Bolap'!A:Q,13,FALSE)*(T104+U104)-(T104+U104),IF(AND(S104="schwer",V104&lt;28),VLOOKUP(V104,'Boden DüV-Bolap'!A:Q,16,FALSE),IF(AND(S104="schwer",V104&gt;27),VLOOKUP(V104,'Boden DüV-Bolap'!A:Q,17,FALSE)*(T104+U104)-(T104+U104)))))))))</f>
        <v/>
      </c>
      <c r="Y104" s="251" t="str">
        <f>IF(OR(F104="",G104=""),"",IF(OR(F104="A",F104="HG"),0,VLOOKUP(G104,'Tab 4+5 DüV+Abfuhr_G'!A:Q,16,FALSE)))</f>
        <v/>
      </c>
      <c r="Z104" s="255" t="str">
        <f t="shared" si="17"/>
        <v/>
      </c>
      <c r="AA104" s="896" t="str">
        <f t="shared" si="18"/>
        <v/>
      </c>
      <c r="AB104" s="253" t="str">
        <f>IF(OR(F104="",G104=""),"",IF(F104="g",VLOOKUP(G104,'Tab 4+5 DüV+Abfuhr_G'!A:N,14,FALSE)*'N-DBE'!J104,IF(F104="A",VLOOKUP(G104,'Tab 2+3 DüV_A'!A:L,12,FALSE)*'N-DBE'!J104,VLOOKUP(G104,'H&amp;G LfL'!B:U,20,FALSE)*'N-DBE'!J104)))</f>
        <v/>
      </c>
      <c r="AC104" s="249" t="str">
        <f>IF(OR(F104="",G104=""),"",IF(OR('N-DBE'!K104="",'N-DBE'!M104=0),0,IF('N-DBE'!K104=0,-AB104,('N-DBE'!K104*AB104/'N-DBE'!J104)-AB104)))</f>
        <v/>
      </c>
      <c r="AD104" s="341" t="str">
        <f>IF(OR(B104="",G104=""),"",IF(VLOOKUP(B104,Schlagliste!B:J,9,FALSE)="","",VLOOKUP(B104,Schlagliste!B:J,9,FALSE)))</f>
        <v/>
      </c>
      <c r="AE104" s="244" t="str">
        <f>IF(OR(AD104="",S104=""),"",IF(AD104&gt;39,0,IF(S104="leicht",VLOOKUP(AD104,'Boden DüV-Bolap'!A:AA,19,FALSE),IF(S104="mittel",VLOOKUP(AD104,'Boden DüV-Bolap'!A:AA,23,FALSE),IF(S104="schwer",VLOOKUP(AD104,'Boden DüV-Bolap'!A:AA,27,FALSE))))))</f>
        <v/>
      </c>
      <c r="AF104" s="254" t="str">
        <f>IF(OR(F104="",G104="",S104="",AD104=""),"",IF(AD104&gt;=44,-(AB104+AC104),IF(AND(S104="leicht",AD104&lt;11),VLOOKUP(AD104,'Boden DüV-Bolap'!A:AC,20,FALSE),IF(AND(S104="leicht",AD104&gt;10),VLOOKUP(AD104,'Boden DüV-Bolap'!A:AC,21,FALSE)*(AB104+AC104)-(AB104+AC104),IF(AND(S104="mittel",AD104&lt;18),VLOOKUP(AD104,'Boden DüV-Bolap'!A:AC,24,FALSE),IF(AND(S104="mittel",AD104&gt;17),VLOOKUP(AD104,'Boden DüV-Bolap'!A:AC,25,FALSE)*(AB104+AC104)-(AB104+AC104),IF(AND(S104="schwer",AD104&lt;23),VLOOKUP(AD104,'Boden DüV-Bolap'!A:AC,28,FALSE),IF(AND(S104="schwer",AD104&gt;22),VLOOKUP(AD104,'Boden DüV-Bolap'!A:AC,29,FALSE)*(AB104+AC104)-(AB104+AC104)))))))))</f>
        <v/>
      </c>
      <c r="AG104" s="256" t="str">
        <f>IF(OR(F104="",G104=""),"",IF(OR(F104="A",F104="HG"),0,VLOOKUP(G104,'Tab 4+5 DüV+Abfuhr_G'!A:Q,17,FALSE)))</f>
        <v/>
      </c>
      <c r="AH104" s="257" t="str">
        <f t="shared" si="19"/>
        <v/>
      </c>
      <c r="AI104" s="900" t="str">
        <f t="shared" si="20"/>
        <v/>
      </c>
      <c r="AJ104" s="265"/>
    </row>
    <row r="105" spans="1:36" s="145" customFormat="1">
      <c r="A105" s="289" t="str">
        <f>IF('N-DBE'!A105="","",'N-DBE'!A105)</f>
        <v/>
      </c>
      <c r="B105" s="485" t="str">
        <f>IF('N-DBE'!B105="","",'N-DBE'!B105)</f>
        <v/>
      </c>
      <c r="C105" s="232" t="str">
        <f>IF('N-DBE'!C105="","",'N-DBE'!C105)</f>
        <v/>
      </c>
      <c r="D105" s="232" t="str">
        <f>IF('N-DBE'!D105="","",'N-DBE'!D105)</f>
        <v/>
      </c>
      <c r="E105" s="238" t="str">
        <f>IF('N-DBE'!E105="","",'N-DBE'!E105)</f>
        <v/>
      </c>
      <c r="F105" s="233" t="str">
        <f>IF('N-DBE'!F105="","",'N-DBE'!F105)</f>
        <v/>
      </c>
      <c r="G105" s="225" t="str">
        <f>IF('N-DBE'!G105="","",'N-DBE'!G105)</f>
        <v/>
      </c>
      <c r="H105" s="248" t="str">
        <f>IF(OR(F105="",G105=""),"",IF(F105="g",VLOOKUP(G105,'Tab 4+5 DüV+Abfuhr_G'!A:N,12,FALSE)*'N-DBE'!J105,IF(F105="A",VLOOKUP(G105,'Tab 2+3 DüV_A'!A:L,10,FALSE)*'N-DBE'!J105,VLOOKUP(G105,'H&amp;G LfL'!B:U,18,FALSE)*'N-DBE'!J105)))</f>
        <v/>
      </c>
      <c r="I105" s="249" t="str">
        <f>IF(OR(F105="",G105=""),"",IF(OR('N-DBE'!K105="",'N-DBE'!M105=0),0,IF('N-DBE'!K105=0,-H105,('N-DBE'!K105*H105/'N-DBE'!J105)-H105)))</f>
        <v/>
      </c>
      <c r="J105" s="341" t="str">
        <f>IF(OR(B105="",G105=""),"",IF(VLOOKUP(B105,Schlagliste!B:J,7,FALSE)="","",VLOOKUP(B105,Schlagliste!B:J,7,FALSE)))</f>
        <v/>
      </c>
      <c r="K105" s="244" t="str">
        <f>IF(J105="","",IF(J105&gt;39,"E",VLOOKUP(J105,'Boden DüV-Bolap'!A:B,2,FALSE)))</f>
        <v/>
      </c>
      <c r="L105" s="250" t="str">
        <f>IF(J105="","",IF(J105&gt;=44,0,VLOOKUP(J105,'Boden DüV-Bolap'!A:C,3,FALSE)))</f>
        <v/>
      </c>
      <c r="M105" s="251" t="str">
        <f>IF(OR(F105="",G105=""),"",IF(OR(F105="A",F105="HG"),0,VLOOKUP(G105,'Tab 4+5 DüV+Abfuhr_G'!A:Q,15,FALSE)))</f>
        <v/>
      </c>
      <c r="N105" s="252" t="str">
        <f t="shared" si="14"/>
        <v/>
      </c>
      <c r="O105" s="611" t="str">
        <f>IF(OR(F105="",G105=""),"",IF(J105="",SUM(H105,I105),IF(OR(K105="D",K105="E"),(H105+M105)*VLOOKUP(K105,'Boden DüV-Bolap'!B:E,4,FALSE),SUM(H105,I105,L105,M105))))</f>
        <v/>
      </c>
      <c r="P105" s="892" t="str">
        <f t="shared" si="15"/>
        <v/>
      </c>
      <c r="Q105" s="245"/>
      <c r="R105" s="615" t="str">
        <f t="shared" si="16"/>
        <v/>
      </c>
      <c r="S105" s="244" t="str">
        <f>IF(OR(B105="",G105=""),"",IF(VLOOKUP(B105,Schlagliste!B:J,5,FALSE)="","",VLOOKUP(B105,Schlagliste!B:J,5,FALSE)))</f>
        <v/>
      </c>
      <c r="T105" s="253" t="str">
        <f>IF(OR(F105="",G105=""),"",IF(F105="g",VLOOKUP(G105,'Tab 4+5 DüV+Abfuhr_G'!A:N,13,FALSE)*'N-DBE'!J105,IF(F105="A",VLOOKUP(G105,'Tab 2+3 DüV_A'!A:L,11,FALSE)*'N-DBE'!J105,VLOOKUP(G105,'H&amp;G LfL'!B:U,19,FALSE)*'N-DBE'!J105)))</f>
        <v/>
      </c>
      <c r="U105" s="249" t="str">
        <f>IF(OR(F105="",G105=""),"",IF(OR('N-DBE'!K105="",'N-DBE'!M105=0),0,IF('N-DBE'!K105=0,-T105,('N-DBE'!K105*T105/'N-DBE'!J105)-T105)))</f>
        <v/>
      </c>
      <c r="V105" s="341" t="str">
        <f>IF(OR(B105="",G105=""),"",IF(VLOOKUP(B105,Schlagliste!B:J,8,FALSE)="","",VLOOKUP(B105,Schlagliste!B:J,8,FALSE)))</f>
        <v/>
      </c>
      <c r="W105" s="244" t="str">
        <f>IF(OR(V105="",S105=""),"",IF(V105&gt;39,0,IF(S105="leicht",VLOOKUP(V105,'Boden DüV-Bolap'!A:Q,7,FALSE),IF(S105="mittel",VLOOKUP(V105,'Boden DüV-Bolap'!A:K,11,FALSE),IF(S105="schwer",VLOOKUP(V105,'Boden DüV-Bolap'!A:R,15,FALSE))))))</f>
        <v/>
      </c>
      <c r="X105" s="254" t="str">
        <f>IF(OR(F105="",G105="",S105="",V105=""),"",IF(V105&gt;=44,-(T105+U105),IF(AND(S105="leicht",V105&lt;14),VLOOKUP(V105,'Boden DüV-Bolap'!A:Q,8,FALSE),IF(AND(S105="leicht",V105&gt;13),VLOOKUP(V105,'Boden DüV-Bolap'!A:Q,9,FALSE)*(T105+U105)-(T105+U105),IF(AND(S105="mittel",V105&lt;20),VLOOKUP(V105,'Boden DüV-Bolap'!A:Q,12,FALSE),IF(AND(S105="mittel",V105&gt;19),VLOOKUP(V105,'Boden DüV-Bolap'!A:Q,13,FALSE)*(T105+U105)-(T105+U105),IF(AND(S105="schwer",V105&lt;28),VLOOKUP(V105,'Boden DüV-Bolap'!A:Q,16,FALSE),IF(AND(S105="schwer",V105&gt;27),VLOOKUP(V105,'Boden DüV-Bolap'!A:Q,17,FALSE)*(T105+U105)-(T105+U105)))))))))</f>
        <v/>
      </c>
      <c r="Y105" s="251" t="str">
        <f>IF(OR(F105="",G105=""),"",IF(OR(F105="A",F105="HG"),0,VLOOKUP(G105,'Tab 4+5 DüV+Abfuhr_G'!A:Q,16,FALSE)))</f>
        <v/>
      </c>
      <c r="Z105" s="255" t="str">
        <f t="shared" si="17"/>
        <v/>
      </c>
      <c r="AA105" s="896" t="str">
        <f t="shared" si="18"/>
        <v/>
      </c>
      <c r="AB105" s="253" t="str">
        <f>IF(OR(F105="",G105=""),"",IF(F105="g",VLOOKUP(G105,'Tab 4+5 DüV+Abfuhr_G'!A:N,14,FALSE)*'N-DBE'!J105,IF(F105="A",VLOOKUP(G105,'Tab 2+3 DüV_A'!A:L,12,FALSE)*'N-DBE'!J105,VLOOKUP(G105,'H&amp;G LfL'!B:U,20,FALSE)*'N-DBE'!J105)))</f>
        <v/>
      </c>
      <c r="AC105" s="249" t="str">
        <f>IF(OR(F105="",G105=""),"",IF(OR('N-DBE'!K105="",'N-DBE'!M105=0),0,IF('N-DBE'!K105=0,-AB105,('N-DBE'!K105*AB105/'N-DBE'!J105)-AB105)))</f>
        <v/>
      </c>
      <c r="AD105" s="341" t="str">
        <f>IF(OR(B105="",G105=""),"",IF(VLOOKUP(B105,Schlagliste!B:J,9,FALSE)="","",VLOOKUP(B105,Schlagliste!B:J,9,FALSE)))</f>
        <v/>
      </c>
      <c r="AE105" s="244" t="str">
        <f>IF(OR(AD105="",S105=""),"",IF(AD105&gt;39,0,IF(S105="leicht",VLOOKUP(AD105,'Boden DüV-Bolap'!A:AA,19,FALSE),IF(S105="mittel",VLOOKUP(AD105,'Boden DüV-Bolap'!A:AA,23,FALSE),IF(S105="schwer",VLOOKUP(AD105,'Boden DüV-Bolap'!A:AA,27,FALSE))))))</f>
        <v/>
      </c>
      <c r="AF105" s="254" t="str">
        <f>IF(OR(F105="",G105="",S105="",AD105=""),"",IF(AD105&gt;=44,-(AB105+AC105),IF(AND(S105="leicht",AD105&lt;11),VLOOKUP(AD105,'Boden DüV-Bolap'!A:AC,20,FALSE),IF(AND(S105="leicht",AD105&gt;10),VLOOKUP(AD105,'Boden DüV-Bolap'!A:AC,21,FALSE)*(AB105+AC105)-(AB105+AC105),IF(AND(S105="mittel",AD105&lt;18),VLOOKUP(AD105,'Boden DüV-Bolap'!A:AC,24,FALSE),IF(AND(S105="mittel",AD105&gt;17),VLOOKUP(AD105,'Boden DüV-Bolap'!A:AC,25,FALSE)*(AB105+AC105)-(AB105+AC105),IF(AND(S105="schwer",AD105&lt;23),VLOOKUP(AD105,'Boden DüV-Bolap'!A:AC,28,FALSE),IF(AND(S105="schwer",AD105&gt;22),VLOOKUP(AD105,'Boden DüV-Bolap'!A:AC,29,FALSE)*(AB105+AC105)-(AB105+AC105)))))))))</f>
        <v/>
      </c>
      <c r="AG105" s="256" t="str">
        <f>IF(OR(F105="",G105=""),"",IF(OR(F105="A",F105="HG"),0,VLOOKUP(G105,'Tab 4+5 DüV+Abfuhr_G'!A:Q,17,FALSE)))</f>
        <v/>
      </c>
      <c r="AH105" s="257" t="str">
        <f t="shared" si="19"/>
        <v/>
      </c>
      <c r="AI105" s="900" t="str">
        <f t="shared" si="20"/>
        <v/>
      </c>
      <c r="AJ105" s="265"/>
    </row>
    <row r="106" spans="1:36" s="145" customFormat="1">
      <c r="A106" s="289" t="str">
        <f>IF('N-DBE'!A106="","",'N-DBE'!A106)</f>
        <v/>
      </c>
      <c r="B106" s="485" t="str">
        <f>IF('N-DBE'!B106="","",'N-DBE'!B106)</f>
        <v/>
      </c>
      <c r="C106" s="232" t="str">
        <f>IF('N-DBE'!C106="","",'N-DBE'!C106)</f>
        <v/>
      </c>
      <c r="D106" s="232" t="str">
        <f>IF('N-DBE'!D106="","",'N-DBE'!D106)</f>
        <v/>
      </c>
      <c r="E106" s="238" t="str">
        <f>IF('N-DBE'!E106="","",'N-DBE'!E106)</f>
        <v/>
      </c>
      <c r="F106" s="233" t="str">
        <f>IF('N-DBE'!F106="","",'N-DBE'!F106)</f>
        <v/>
      </c>
      <c r="G106" s="225" t="str">
        <f>IF('N-DBE'!G106="","",'N-DBE'!G106)</f>
        <v/>
      </c>
      <c r="H106" s="248" t="str">
        <f>IF(OR(F106="",G106=""),"",IF(F106="g",VLOOKUP(G106,'Tab 4+5 DüV+Abfuhr_G'!A:N,12,FALSE)*'N-DBE'!J106,IF(F106="A",VLOOKUP(G106,'Tab 2+3 DüV_A'!A:L,10,FALSE)*'N-DBE'!J106,VLOOKUP(G106,'H&amp;G LfL'!B:U,18,FALSE)*'N-DBE'!J106)))</f>
        <v/>
      </c>
      <c r="I106" s="249" t="str">
        <f>IF(OR(F106="",G106=""),"",IF(OR('N-DBE'!K106="",'N-DBE'!M106=0),0,IF('N-DBE'!K106=0,-H106,('N-DBE'!K106*H106/'N-DBE'!J106)-H106)))</f>
        <v/>
      </c>
      <c r="J106" s="341" t="str">
        <f>IF(OR(B106="",G106=""),"",IF(VLOOKUP(B106,Schlagliste!B:J,7,FALSE)="","",VLOOKUP(B106,Schlagliste!B:J,7,FALSE)))</f>
        <v/>
      </c>
      <c r="K106" s="244" t="str">
        <f>IF(J106="","",IF(J106&gt;39,"E",VLOOKUP(J106,'Boden DüV-Bolap'!A:B,2,FALSE)))</f>
        <v/>
      </c>
      <c r="L106" s="250" t="str">
        <f>IF(J106="","",IF(J106&gt;=44,0,VLOOKUP(J106,'Boden DüV-Bolap'!A:C,3,FALSE)))</f>
        <v/>
      </c>
      <c r="M106" s="251" t="str">
        <f>IF(OR(F106="",G106=""),"",IF(OR(F106="A",F106="HG"),0,VLOOKUP(G106,'Tab 4+5 DüV+Abfuhr_G'!A:Q,15,FALSE)))</f>
        <v/>
      </c>
      <c r="N106" s="252" t="str">
        <f t="shared" si="14"/>
        <v/>
      </c>
      <c r="O106" s="611" t="str">
        <f>IF(OR(F106="",G106=""),"",IF(J106="",SUM(H106,I106),IF(OR(K106="D",K106="E"),(H106+M106)*VLOOKUP(K106,'Boden DüV-Bolap'!B:E,4,FALSE),SUM(H106,I106,L106,M106))))</f>
        <v/>
      </c>
      <c r="P106" s="892" t="str">
        <f t="shared" si="15"/>
        <v/>
      </c>
      <c r="Q106" s="245"/>
      <c r="R106" s="615" t="str">
        <f t="shared" si="16"/>
        <v/>
      </c>
      <c r="S106" s="244" t="str">
        <f>IF(OR(B106="",G106=""),"",IF(VLOOKUP(B106,Schlagliste!B:J,5,FALSE)="","",VLOOKUP(B106,Schlagliste!B:J,5,FALSE)))</f>
        <v/>
      </c>
      <c r="T106" s="253" t="str">
        <f>IF(OR(F106="",G106=""),"",IF(F106="g",VLOOKUP(G106,'Tab 4+5 DüV+Abfuhr_G'!A:N,13,FALSE)*'N-DBE'!J106,IF(F106="A",VLOOKUP(G106,'Tab 2+3 DüV_A'!A:L,11,FALSE)*'N-DBE'!J106,VLOOKUP(G106,'H&amp;G LfL'!B:U,19,FALSE)*'N-DBE'!J106)))</f>
        <v/>
      </c>
      <c r="U106" s="249" t="str">
        <f>IF(OR(F106="",G106=""),"",IF(OR('N-DBE'!K106="",'N-DBE'!M106=0),0,IF('N-DBE'!K106=0,-T106,('N-DBE'!K106*T106/'N-DBE'!J106)-T106)))</f>
        <v/>
      </c>
      <c r="V106" s="341" t="str">
        <f>IF(OR(B106="",G106=""),"",IF(VLOOKUP(B106,Schlagliste!B:J,8,FALSE)="","",VLOOKUP(B106,Schlagliste!B:J,8,FALSE)))</f>
        <v/>
      </c>
      <c r="W106" s="244" t="str">
        <f>IF(OR(V106="",S106=""),"",IF(V106&gt;39,0,IF(S106="leicht",VLOOKUP(V106,'Boden DüV-Bolap'!A:Q,7,FALSE),IF(S106="mittel",VLOOKUP(V106,'Boden DüV-Bolap'!A:K,11,FALSE),IF(S106="schwer",VLOOKUP(V106,'Boden DüV-Bolap'!A:R,15,FALSE))))))</f>
        <v/>
      </c>
      <c r="X106" s="254" t="str">
        <f>IF(OR(F106="",G106="",S106="",V106=""),"",IF(V106&gt;=44,-(T106+U106),IF(AND(S106="leicht",V106&lt;14),VLOOKUP(V106,'Boden DüV-Bolap'!A:Q,8,FALSE),IF(AND(S106="leicht",V106&gt;13),VLOOKUP(V106,'Boden DüV-Bolap'!A:Q,9,FALSE)*(T106+U106)-(T106+U106),IF(AND(S106="mittel",V106&lt;20),VLOOKUP(V106,'Boden DüV-Bolap'!A:Q,12,FALSE),IF(AND(S106="mittel",V106&gt;19),VLOOKUP(V106,'Boden DüV-Bolap'!A:Q,13,FALSE)*(T106+U106)-(T106+U106),IF(AND(S106="schwer",V106&lt;28),VLOOKUP(V106,'Boden DüV-Bolap'!A:Q,16,FALSE),IF(AND(S106="schwer",V106&gt;27),VLOOKUP(V106,'Boden DüV-Bolap'!A:Q,17,FALSE)*(T106+U106)-(T106+U106)))))))))</f>
        <v/>
      </c>
      <c r="Y106" s="251" t="str">
        <f>IF(OR(F106="",G106=""),"",IF(OR(F106="A",F106="HG"),0,VLOOKUP(G106,'Tab 4+5 DüV+Abfuhr_G'!A:Q,16,FALSE)))</f>
        <v/>
      </c>
      <c r="Z106" s="255" t="str">
        <f t="shared" si="17"/>
        <v/>
      </c>
      <c r="AA106" s="896" t="str">
        <f t="shared" si="18"/>
        <v/>
      </c>
      <c r="AB106" s="253" t="str">
        <f>IF(OR(F106="",G106=""),"",IF(F106="g",VLOOKUP(G106,'Tab 4+5 DüV+Abfuhr_G'!A:N,14,FALSE)*'N-DBE'!J106,IF(F106="A",VLOOKUP(G106,'Tab 2+3 DüV_A'!A:L,12,FALSE)*'N-DBE'!J106,VLOOKUP(G106,'H&amp;G LfL'!B:U,20,FALSE)*'N-DBE'!J106)))</f>
        <v/>
      </c>
      <c r="AC106" s="249" t="str">
        <f>IF(OR(F106="",G106=""),"",IF(OR('N-DBE'!K106="",'N-DBE'!M106=0),0,IF('N-DBE'!K106=0,-AB106,('N-DBE'!K106*AB106/'N-DBE'!J106)-AB106)))</f>
        <v/>
      </c>
      <c r="AD106" s="341" t="str">
        <f>IF(OR(B106="",G106=""),"",IF(VLOOKUP(B106,Schlagliste!B:J,9,FALSE)="","",VLOOKUP(B106,Schlagliste!B:J,9,FALSE)))</f>
        <v/>
      </c>
      <c r="AE106" s="244" t="str">
        <f>IF(OR(AD106="",S106=""),"",IF(AD106&gt;39,0,IF(S106="leicht",VLOOKUP(AD106,'Boden DüV-Bolap'!A:AA,19,FALSE),IF(S106="mittel",VLOOKUP(AD106,'Boden DüV-Bolap'!A:AA,23,FALSE),IF(S106="schwer",VLOOKUP(AD106,'Boden DüV-Bolap'!A:AA,27,FALSE))))))</f>
        <v/>
      </c>
      <c r="AF106" s="254" t="str">
        <f>IF(OR(F106="",G106="",S106="",AD106=""),"",IF(AD106&gt;=44,-(AB106+AC106),IF(AND(S106="leicht",AD106&lt;11),VLOOKUP(AD106,'Boden DüV-Bolap'!A:AC,20,FALSE),IF(AND(S106="leicht",AD106&gt;10),VLOOKUP(AD106,'Boden DüV-Bolap'!A:AC,21,FALSE)*(AB106+AC106)-(AB106+AC106),IF(AND(S106="mittel",AD106&lt;18),VLOOKUP(AD106,'Boden DüV-Bolap'!A:AC,24,FALSE),IF(AND(S106="mittel",AD106&gt;17),VLOOKUP(AD106,'Boden DüV-Bolap'!A:AC,25,FALSE)*(AB106+AC106)-(AB106+AC106),IF(AND(S106="schwer",AD106&lt;23),VLOOKUP(AD106,'Boden DüV-Bolap'!A:AC,28,FALSE),IF(AND(S106="schwer",AD106&gt;22),VLOOKUP(AD106,'Boden DüV-Bolap'!A:AC,29,FALSE)*(AB106+AC106)-(AB106+AC106)))))))))</f>
        <v/>
      </c>
      <c r="AG106" s="256" t="str">
        <f>IF(OR(F106="",G106=""),"",IF(OR(F106="A",F106="HG"),0,VLOOKUP(G106,'Tab 4+5 DüV+Abfuhr_G'!A:Q,17,FALSE)))</f>
        <v/>
      </c>
      <c r="AH106" s="257" t="str">
        <f t="shared" si="19"/>
        <v/>
      </c>
      <c r="AI106" s="900" t="str">
        <f t="shared" si="20"/>
        <v/>
      </c>
      <c r="AJ106" s="265"/>
    </row>
    <row r="107" spans="1:36" s="145" customFormat="1">
      <c r="A107" s="289" t="str">
        <f>IF('N-DBE'!A107="","",'N-DBE'!A107)</f>
        <v/>
      </c>
      <c r="B107" s="485" t="str">
        <f>IF('N-DBE'!B107="","",'N-DBE'!B107)</f>
        <v/>
      </c>
      <c r="C107" s="232" t="str">
        <f>IF('N-DBE'!C107="","",'N-DBE'!C107)</f>
        <v/>
      </c>
      <c r="D107" s="232" t="str">
        <f>IF('N-DBE'!D107="","",'N-DBE'!D107)</f>
        <v/>
      </c>
      <c r="E107" s="238" t="str">
        <f>IF('N-DBE'!E107="","",'N-DBE'!E107)</f>
        <v/>
      </c>
      <c r="F107" s="233" t="str">
        <f>IF('N-DBE'!F107="","",'N-DBE'!F107)</f>
        <v/>
      </c>
      <c r="G107" s="225" t="str">
        <f>IF('N-DBE'!G107="","",'N-DBE'!G107)</f>
        <v/>
      </c>
      <c r="H107" s="248" t="str">
        <f>IF(OR(F107="",G107=""),"",IF(F107="g",VLOOKUP(G107,'Tab 4+5 DüV+Abfuhr_G'!A:N,12,FALSE)*'N-DBE'!J107,IF(F107="A",VLOOKUP(G107,'Tab 2+3 DüV_A'!A:L,10,FALSE)*'N-DBE'!J107,VLOOKUP(G107,'H&amp;G LfL'!B:U,18,FALSE)*'N-DBE'!J107)))</f>
        <v/>
      </c>
      <c r="I107" s="249" t="str">
        <f>IF(OR(F107="",G107=""),"",IF(OR('N-DBE'!K107="",'N-DBE'!M107=0),0,IF('N-DBE'!K107=0,-H107,('N-DBE'!K107*H107/'N-DBE'!J107)-H107)))</f>
        <v/>
      </c>
      <c r="J107" s="341" t="str">
        <f>IF(OR(B107="",G107=""),"",IF(VLOOKUP(B107,Schlagliste!B:J,7,FALSE)="","",VLOOKUP(B107,Schlagliste!B:J,7,FALSE)))</f>
        <v/>
      </c>
      <c r="K107" s="244" t="str">
        <f>IF(J107="","",IF(J107&gt;39,"E",VLOOKUP(J107,'Boden DüV-Bolap'!A:B,2,FALSE)))</f>
        <v/>
      </c>
      <c r="L107" s="250" t="str">
        <f>IF(J107="","",IF(J107&gt;=44,0,VLOOKUP(J107,'Boden DüV-Bolap'!A:C,3,FALSE)))</f>
        <v/>
      </c>
      <c r="M107" s="251" t="str">
        <f>IF(OR(F107="",G107=""),"",IF(OR(F107="A",F107="HG"),0,VLOOKUP(G107,'Tab 4+5 DüV+Abfuhr_G'!A:Q,15,FALSE)))</f>
        <v/>
      </c>
      <c r="N107" s="252" t="str">
        <f t="shared" si="14"/>
        <v/>
      </c>
      <c r="O107" s="611" t="str">
        <f>IF(OR(F107="",G107=""),"",IF(J107="",SUM(H107,I107),IF(OR(K107="D",K107="E"),(H107+M107)*VLOOKUP(K107,'Boden DüV-Bolap'!B:E,4,FALSE),SUM(H107,I107,L107,M107))))</f>
        <v/>
      </c>
      <c r="P107" s="892" t="str">
        <f t="shared" si="15"/>
        <v/>
      </c>
      <c r="Q107" s="245"/>
      <c r="R107" s="615" t="str">
        <f t="shared" si="16"/>
        <v/>
      </c>
      <c r="S107" s="244" t="str">
        <f>IF(OR(B107="",G107=""),"",IF(VLOOKUP(B107,Schlagliste!B:J,5,FALSE)="","",VLOOKUP(B107,Schlagliste!B:J,5,FALSE)))</f>
        <v/>
      </c>
      <c r="T107" s="253" t="str">
        <f>IF(OR(F107="",G107=""),"",IF(F107="g",VLOOKUP(G107,'Tab 4+5 DüV+Abfuhr_G'!A:N,13,FALSE)*'N-DBE'!J107,IF(F107="A",VLOOKUP(G107,'Tab 2+3 DüV_A'!A:L,11,FALSE)*'N-DBE'!J107,VLOOKUP(G107,'H&amp;G LfL'!B:U,19,FALSE)*'N-DBE'!J107)))</f>
        <v/>
      </c>
      <c r="U107" s="249" t="str">
        <f>IF(OR(F107="",G107=""),"",IF(OR('N-DBE'!K107="",'N-DBE'!M107=0),0,IF('N-DBE'!K107=0,-T107,('N-DBE'!K107*T107/'N-DBE'!J107)-T107)))</f>
        <v/>
      </c>
      <c r="V107" s="341" t="str">
        <f>IF(OR(B107="",G107=""),"",IF(VLOOKUP(B107,Schlagliste!B:J,8,FALSE)="","",VLOOKUP(B107,Schlagliste!B:J,8,FALSE)))</f>
        <v/>
      </c>
      <c r="W107" s="244" t="str">
        <f>IF(OR(V107="",S107=""),"",IF(V107&gt;39,0,IF(S107="leicht",VLOOKUP(V107,'Boden DüV-Bolap'!A:Q,7,FALSE),IF(S107="mittel",VLOOKUP(V107,'Boden DüV-Bolap'!A:K,11,FALSE),IF(S107="schwer",VLOOKUP(V107,'Boden DüV-Bolap'!A:R,15,FALSE))))))</f>
        <v/>
      </c>
      <c r="X107" s="254" t="str">
        <f>IF(OR(F107="",G107="",S107="",V107=""),"",IF(V107&gt;=44,-(T107+U107),IF(AND(S107="leicht",V107&lt;14),VLOOKUP(V107,'Boden DüV-Bolap'!A:Q,8,FALSE),IF(AND(S107="leicht",V107&gt;13),VLOOKUP(V107,'Boden DüV-Bolap'!A:Q,9,FALSE)*(T107+U107)-(T107+U107),IF(AND(S107="mittel",V107&lt;20),VLOOKUP(V107,'Boden DüV-Bolap'!A:Q,12,FALSE),IF(AND(S107="mittel",V107&gt;19),VLOOKUP(V107,'Boden DüV-Bolap'!A:Q,13,FALSE)*(T107+U107)-(T107+U107),IF(AND(S107="schwer",V107&lt;28),VLOOKUP(V107,'Boden DüV-Bolap'!A:Q,16,FALSE),IF(AND(S107="schwer",V107&gt;27),VLOOKUP(V107,'Boden DüV-Bolap'!A:Q,17,FALSE)*(T107+U107)-(T107+U107)))))))))</f>
        <v/>
      </c>
      <c r="Y107" s="251" t="str">
        <f>IF(OR(F107="",G107=""),"",IF(OR(F107="A",F107="HG"),0,VLOOKUP(G107,'Tab 4+5 DüV+Abfuhr_G'!A:Q,16,FALSE)))</f>
        <v/>
      </c>
      <c r="Z107" s="255" t="str">
        <f t="shared" si="17"/>
        <v/>
      </c>
      <c r="AA107" s="896" t="str">
        <f t="shared" si="18"/>
        <v/>
      </c>
      <c r="AB107" s="253" t="str">
        <f>IF(OR(F107="",G107=""),"",IF(F107="g",VLOOKUP(G107,'Tab 4+5 DüV+Abfuhr_G'!A:N,14,FALSE)*'N-DBE'!J107,IF(F107="A",VLOOKUP(G107,'Tab 2+3 DüV_A'!A:L,12,FALSE)*'N-DBE'!J107,VLOOKUP(G107,'H&amp;G LfL'!B:U,20,FALSE)*'N-DBE'!J107)))</f>
        <v/>
      </c>
      <c r="AC107" s="249" t="str">
        <f>IF(OR(F107="",G107=""),"",IF(OR('N-DBE'!K107="",'N-DBE'!M107=0),0,IF('N-DBE'!K107=0,-AB107,('N-DBE'!K107*AB107/'N-DBE'!J107)-AB107)))</f>
        <v/>
      </c>
      <c r="AD107" s="341" t="str">
        <f>IF(OR(B107="",G107=""),"",IF(VLOOKUP(B107,Schlagliste!B:J,9,FALSE)="","",VLOOKUP(B107,Schlagliste!B:J,9,FALSE)))</f>
        <v/>
      </c>
      <c r="AE107" s="244" t="str">
        <f>IF(OR(AD107="",S107=""),"",IF(AD107&gt;39,0,IF(S107="leicht",VLOOKUP(AD107,'Boden DüV-Bolap'!A:AA,19,FALSE),IF(S107="mittel",VLOOKUP(AD107,'Boden DüV-Bolap'!A:AA,23,FALSE),IF(S107="schwer",VLOOKUP(AD107,'Boden DüV-Bolap'!A:AA,27,FALSE))))))</f>
        <v/>
      </c>
      <c r="AF107" s="254" t="str">
        <f>IF(OR(F107="",G107="",S107="",AD107=""),"",IF(AD107&gt;=44,-(AB107+AC107),IF(AND(S107="leicht",AD107&lt;11),VLOOKUP(AD107,'Boden DüV-Bolap'!A:AC,20,FALSE),IF(AND(S107="leicht",AD107&gt;10),VLOOKUP(AD107,'Boden DüV-Bolap'!A:AC,21,FALSE)*(AB107+AC107)-(AB107+AC107),IF(AND(S107="mittel",AD107&lt;18),VLOOKUP(AD107,'Boden DüV-Bolap'!A:AC,24,FALSE),IF(AND(S107="mittel",AD107&gt;17),VLOOKUP(AD107,'Boden DüV-Bolap'!A:AC,25,FALSE)*(AB107+AC107)-(AB107+AC107),IF(AND(S107="schwer",AD107&lt;23),VLOOKUP(AD107,'Boden DüV-Bolap'!A:AC,28,FALSE),IF(AND(S107="schwer",AD107&gt;22),VLOOKUP(AD107,'Boden DüV-Bolap'!A:AC,29,FALSE)*(AB107+AC107)-(AB107+AC107)))))))))</f>
        <v/>
      </c>
      <c r="AG107" s="256" t="str">
        <f>IF(OR(F107="",G107=""),"",IF(OR(F107="A",F107="HG"),0,VLOOKUP(G107,'Tab 4+5 DüV+Abfuhr_G'!A:Q,17,FALSE)))</f>
        <v/>
      </c>
      <c r="AH107" s="257" t="str">
        <f t="shared" si="19"/>
        <v/>
      </c>
      <c r="AI107" s="900" t="str">
        <f t="shared" si="20"/>
        <v/>
      </c>
      <c r="AJ107" s="265"/>
    </row>
    <row r="108" spans="1:36" s="145" customFormat="1">
      <c r="A108" s="289" t="str">
        <f>IF('N-DBE'!A108="","",'N-DBE'!A108)</f>
        <v/>
      </c>
      <c r="B108" s="485" t="str">
        <f>IF('N-DBE'!B108="","",'N-DBE'!B108)</f>
        <v/>
      </c>
      <c r="C108" s="232" t="str">
        <f>IF('N-DBE'!C108="","",'N-DBE'!C108)</f>
        <v/>
      </c>
      <c r="D108" s="232" t="str">
        <f>IF('N-DBE'!D108="","",'N-DBE'!D108)</f>
        <v/>
      </c>
      <c r="E108" s="238" t="str">
        <f>IF('N-DBE'!E108="","",'N-DBE'!E108)</f>
        <v/>
      </c>
      <c r="F108" s="233" t="str">
        <f>IF('N-DBE'!F108="","",'N-DBE'!F108)</f>
        <v/>
      </c>
      <c r="G108" s="225" t="str">
        <f>IF('N-DBE'!G108="","",'N-DBE'!G108)</f>
        <v/>
      </c>
      <c r="H108" s="248" t="str">
        <f>IF(OR(F108="",G108=""),"",IF(F108="g",VLOOKUP(G108,'Tab 4+5 DüV+Abfuhr_G'!A:N,12,FALSE)*'N-DBE'!J108,IF(F108="A",VLOOKUP(G108,'Tab 2+3 DüV_A'!A:L,10,FALSE)*'N-DBE'!J108,VLOOKUP(G108,'H&amp;G LfL'!B:U,18,FALSE)*'N-DBE'!J108)))</f>
        <v/>
      </c>
      <c r="I108" s="249" t="str">
        <f>IF(OR(F108="",G108=""),"",IF(OR('N-DBE'!K108="",'N-DBE'!M108=0),0,IF('N-DBE'!K108=0,-H108,('N-DBE'!K108*H108/'N-DBE'!J108)-H108)))</f>
        <v/>
      </c>
      <c r="J108" s="341" t="str">
        <f>IF(OR(B108="",G108=""),"",IF(VLOOKUP(B108,Schlagliste!B:J,7,FALSE)="","",VLOOKUP(B108,Schlagliste!B:J,7,FALSE)))</f>
        <v/>
      </c>
      <c r="K108" s="244" t="str">
        <f>IF(J108="","",IF(J108&gt;39,"E",VLOOKUP(J108,'Boden DüV-Bolap'!A:B,2,FALSE)))</f>
        <v/>
      </c>
      <c r="L108" s="250" t="str">
        <f>IF(J108="","",IF(J108&gt;=44,0,VLOOKUP(J108,'Boden DüV-Bolap'!A:C,3,FALSE)))</f>
        <v/>
      </c>
      <c r="M108" s="251" t="str">
        <f>IF(OR(F108="",G108=""),"",IF(OR(F108="A",F108="HG"),0,VLOOKUP(G108,'Tab 4+5 DüV+Abfuhr_G'!A:Q,15,FALSE)))</f>
        <v/>
      </c>
      <c r="N108" s="252" t="str">
        <f t="shared" si="14"/>
        <v/>
      </c>
      <c r="O108" s="611" t="str">
        <f>IF(OR(F108="",G108=""),"",IF(J108="",SUM(H108,I108),IF(OR(K108="D",K108="E"),(H108+M108)*VLOOKUP(K108,'Boden DüV-Bolap'!B:E,4,FALSE),SUM(H108,I108,L108,M108))))</f>
        <v/>
      </c>
      <c r="P108" s="892" t="str">
        <f t="shared" si="15"/>
        <v/>
      </c>
      <c r="Q108" s="245"/>
      <c r="R108" s="615" t="str">
        <f t="shared" si="16"/>
        <v/>
      </c>
      <c r="S108" s="244" t="str">
        <f>IF(OR(B108="",G108=""),"",IF(VLOOKUP(B108,Schlagliste!B:J,5,FALSE)="","",VLOOKUP(B108,Schlagliste!B:J,5,FALSE)))</f>
        <v/>
      </c>
      <c r="T108" s="253" t="str">
        <f>IF(OR(F108="",G108=""),"",IF(F108="g",VLOOKUP(G108,'Tab 4+5 DüV+Abfuhr_G'!A:N,13,FALSE)*'N-DBE'!J108,IF(F108="A",VLOOKUP(G108,'Tab 2+3 DüV_A'!A:L,11,FALSE)*'N-DBE'!J108,VLOOKUP(G108,'H&amp;G LfL'!B:U,19,FALSE)*'N-DBE'!J108)))</f>
        <v/>
      </c>
      <c r="U108" s="249" t="str">
        <f>IF(OR(F108="",G108=""),"",IF(OR('N-DBE'!K108="",'N-DBE'!M108=0),0,IF('N-DBE'!K108=0,-T108,('N-DBE'!K108*T108/'N-DBE'!J108)-T108)))</f>
        <v/>
      </c>
      <c r="V108" s="341" t="str">
        <f>IF(OR(B108="",G108=""),"",IF(VLOOKUP(B108,Schlagliste!B:J,8,FALSE)="","",VLOOKUP(B108,Schlagliste!B:J,8,FALSE)))</f>
        <v/>
      </c>
      <c r="W108" s="244" t="str">
        <f>IF(OR(V108="",S108=""),"",IF(V108&gt;39,0,IF(S108="leicht",VLOOKUP(V108,'Boden DüV-Bolap'!A:Q,7,FALSE),IF(S108="mittel",VLOOKUP(V108,'Boden DüV-Bolap'!A:K,11,FALSE),IF(S108="schwer",VLOOKUP(V108,'Boden DüV-Bolap'!A:R,15,FALSE))))))</f>
        <v/>
      </c>
      <c r="X108" s="254" t="str">
        <f>IF(OR(F108="",G108="",S108="",V108=""),"",IF(V108&gt;=44,-(T108+U108),IF(AND(S108="leicht",V108&lt;14),VLOOKUP(V108,'Boden DüV-Bolap'!A:Q,8,FALSE),IF(AND(S108="leicht",V108&gt;13),VLOOKUP(V108,'Boden DüV-Bolap'!A:Q,9,FALSE)*(T108+U108)-(T108+U108),IF(AND(S108="mittel",V108&lt;20),VLOOKUP(V108,'Boden DüV-Bolap'!A:Q,12,FALSE),IF(AND(S108="mittel",V108&gt;19),VLOOKUP(V108,'Boden DüV-Bolap'!A:Q,13,FALSE)*(T108+U108)-(T108+U108),IF(AND(S108="schwer",V108&lt;28),VLOOKUP(V108,'Boden DüV-Bolap'!A:Q,16,FALSE),IF(AND(S108="schwer",V108&gt;27),VLOOKUP(V108,'Boden DüV-Bolap'!A:Q,17,FALSE)*(T108+U108)-(T108+U108)))))))))</f>
        <v/>
      </c>
      <c r="Y108" s="251" t="str">
        <f>IF(OR(F108="",G108=""),"",IF(OR(F108="A",F108="HG"),0,VLOOKUP(G108,'Tab 4+5 DüV+Abfuhr_G'!A:Q,16,FALSE)))</f>
        <v/>
      </c>
      <c r="Z108" s="255" t="str">
        <f t="shared" si="17"/>
        <v/>
      </c>
      <c r="AA108" s="896" t="str">
        <f t="shared" si="18"/>
        <v/>
      </c>
      <c r="AB108" s="253" t="str">
        <f>IF(OR(F108="",G108=""),"",IF(F108="g",VLOOKUP(G108,'Tab 4+5 DüV+Abfuhr_G'!A:N,14,FALSE)*'N-DBE'!J108,IF(F108="A",VLOOKUP(G108,'Tab 2+3 DüV_A'!A:L,12,FALSE)*'N-DBE'!J108,VLOOKUP(G108,'H&amp;G LfL'!B:U,20,FALSE)*'N-DBE'!J108)))</f>
        <v/>
      </c>
      <c r="AC108" s="249" t="str">
        <f>IF(OR(F108="",G108=""),"",IF(OR('N-DBE'!K108="",'N-DBE'!M108=0),0,IF('N-DBE'!K108=0,-AB108,('N-DBE'!K108*AB108/'N-DBE'!J108)-AB108)))</f>
        <v/>
      </c>
      <c r="AD108" s="341" t="str">
        <f>IF(OR(B108="",G108=""),"",IF(VLOOKUP(B108,Schlagliste!B:J,9,FALSE)="","",VLOOKUP(B108,Schlagliste!B:J,9,FALSE)))</f>
        <v/>
      </c>
      <c r="AE108" s="244" t="str">
        <f>IF(OR(AD108="",S108=""),"",IF(AD108&gt;39,0,IF(S108="leicht",VLOOKUP(AD108,'Boden DüV-Bolap'!A:AA,19,FALSE),IF(S108="mittel",VLOOKUP(AD108,'Boden DüV-Bolap'!A:AA,23,FALSE),IF(S108="schwer",VLOOKUP(AD108,'Boden DüV-Bolap'!A:AA,27,FALSE))))))</f>
        <v/>
      </c>
      <c r="AF108" s="254" t="str">
        <f>IF(OR(F108="",G108="",S108="",AD108=""),"",IF(AD108&gt;=44,-(AB108+AC108),IF(AND(S108="leicht",AD108&lt;11),VLOOKUP(AD108,'Boden DüV-Bolap'!A:AC,20,FALSE),IF(AND(S108="leicht",AD108&gt;10),VLOOKUP(AD108,'Boden DüV-Bolap'!A:AC,21,FALSE)*(AB108+AC108)-(AB108+AC108),IF(AND(S108="mittel",AD108&lt;18),VLOOKUP(AD108,'Boden DüV-Bolap'!A:AC,24,FALSE),IF(AND(S108="mittel",AD108&gt;17),VLOOKUP(AD108,'Boden DüV-Bolap'!A:AC,25,FALSE)*(AB108+AC108)-(AB108+AC108),IF(AND(S108="schwer",AD108&lt;23),VLOOKUP(AD108,'Boden DüV-Bolap'!A:AC,28,FALSE),IF(AND(S108="schwer",AD108&gt;22),VLOOKUP(AD108,'Boden DüV-Bolap'!A:AC,29,FALSE)*(AB108+AC108)-(AB108+AC108)))))))))</f>
        <v/>
      </c>
      <c r="AG108" s="256" t="str">
        <f>IF(OR(F108="",G108=""),"",IF(OR(F108="A",F108="HG"),0,VLOOKUP(G108,'Tab 4+5 DüV+Abfuhr_G'!A:Q,17,FALSE)))</f>
        <v/>
      </c>
      <c r="AH108" s="257" t="str">
        <f t="shared" si="19"/>
        <v/>
      </c>
      <c r="AI108" s="900" t="str">
        <f t="shared" si="20"/>
        <v/>
      </c>
      <c r="AJ108" s="265"/>
    </row>
    <row r="109" spans="1:36" s="145" customFormat="1">
      <c r="A109" s="289" t="str">
        <f>IF('N-DBE'!A109="","",'N-DBE'!A109)</f>
        <v/>
      </c>
      <c r="B109" s="485" t="str">
        <f>IF('N-DBE'!B109="","",'N-DBE'!B109)</f>
        <v/>
      </c>
      <c r="C109" s="232" t="str">
        <f>IF('N-DBE'!C109="","",'N-DBE'!C109)</f>
        <v/>
      </c>
      <c r="D109" s="232" t="str">
        <f>IF('N-DBE'!D109="","",'N-DBE'!D109)</f>
        <v/>
      </c>
      <c r="E109" s="238" t="str">
        <f>IF('N-DBE'!E109="","",'N-DBE'!E109)</f>
        <v/>
      </c>
      <c r="F109" s="233" t="str">
        <f>IF('N-DBE'!F109="","",'N-DBE'!F109)</f>
        <v/>
      </c>
      <c r="G109" s="225" t="str">
        <f>IF('N-DBE'!G109="","",'N-DBE'!G109)</f>
        <v/>
      </c>
      <c r="H109" s="248" t="str">
        <f>IF(OR(F109="",G109=""),"",IF(F109="g",VLOOKUP(G109,'Tab 4+5 DüV+Abfuhr_G'!A:N,12,FALSE)*'N-DBE'!J109,IF(F109="A",VLOOKUP(G109,'Tab 2+3 DüV_A'!A:L,10,FALSE)*'N-DBE'!J109,VLOOKUP(G109,'H&amp;G LfL'!B:U,18,FALSE)*'N-DBE'!J109)))</f>
        <v/>
      </c>
      <c r="I109" s="249" t="str">
        <f>IF(OR(F109="",G109=""),"",IF(OR('N-DBE'!K109="",'N-DBE'!M109=0),0,IF('N-DBE'!K109=0,-H109,('N-DBE'!K109*H109/'N-DBE'!J109)-H109)))</f>
        <v/>
      </c>
      <c r="J109" s="341" t="str">
        <f>IF(OR(B109="",G109=""),"",IF(VLOOKUP(B109,Schlagliste!B:J,7,FALSE)="","",VLOOKUP(B109,Schlagliste!B:J,7,FALSE)))</f>
        <v/>
      </c>
      <c r="K109" s="244" t="str">
        <f>IF(J109="","",IF(J109&gt;39,"E",VLOOKUP(J109,'Boden DüV-Bolap'!A:B,2,FALSE)))</f>
        <v/>
      </c>
      <c r="L109" s="250" t="str">
        <f>IF(J109="","",IF(J109&gt;=44,0,VLOOKUP(J109,'Boden DüV-Bolap'!A:C,3,FALSE)))</f>
        <v/>
      </c>
      <c r="M109" s="251" t="str">
        <f>IF(OR(F109="",G109=""),"",IF(OR(F109="A",F109="HG"),0,VLOOKUP(G109,'Tab 4+5 DüV+Abfuhr_G'!A:Q,15,FALSE)))</f>
        <v/>
      </c>
      <c r="N109" s="252" t="str">
        <f t="shared" si="14"/>
        <v/>
      </c>
      <c r="O109" s="611" t="str">
        <f>IF(OR(F109="",G109=""),"",IF(J109="",SUM(H109,I109),IF(OR(K109="D",K109="E"),(H109+M109)*VLOOKUP(K109,'Boden DüV-Bolap'!B:E,4,FALSE),SUM(H109,I109,L109,M109))))</f>
        <v/>
      </c>
      <c r="P109" s="892" t="str">
        <f t="shared" si="15"/>
        <v/>
      </c>
      <c r="Q109" s="245"/>
      <c r="R109" s="615" t="str">
        <f t="shared" si="16"/>
        <v/>
      </c>
      <c r="S109" s="244" t="str">
        <f>IF(OR(B109="",G109=""),"",IF(VLOOKUP(B109,Schlagliste!B:J,5,FALSE)="","",VLOOKUP(B109,Schlagliste!B:J,5,FALSE)))</f>
        <v/>
      </c>
      <c r="T109" s="253" t="str">
        <f>IF(OR(F109="",G109=""),"",IF(F109="g",VLOOKUP(G109,'Tab 4+5 DüV+Abfuhr_G'!A:N,13,FALSE)*'N-DBE'!J109,IF(F109="A",VLOOKUP(G109,'Tab 2+3 DüV_A'!A:L,11,FALSE)*'N-DBE'!J109,VLOOKUP(G109,'H&amp;G LfL'!B:U,19,FALSE)*'N-DBE'!J109)))</f>
        <v/>
      </c>
      <c r="U109" s="249" t="str">
        <f>IF(OR(F109="",G109=""),"",IF(OR('N-DBE'!K109="",'N-DBE'!M109=0),0,IF('N-DBE'!K109=0,-T109,('N-DBE'!K109*T109/'N-DBE'!J109)-T109)))</f>
        <v/>
      </c>
      <c r="V109" s="341" t="str">
        <f>IF(OR(B109="",G109=""),"",IF(VLOOKUP(B109,Schlagliste!B:J,8,FALSE)="","",VLOOKUP(B109,Schlagliste!B:J,8,FALSE)))</f>
        <v/>
      </c>
      <c r="W109" s="244" t="str">
        <f>IF(OR(V109="",S109=""),"",IF(V109&gt;39,0,IF(S109="leicht",VLOOKUP(V109,'Boden DüV-Bolap'!A:Q,7,FALSE),IF(S109="mittel",VLOOKUP(V109,'Boden DüV-Bolap'!A:K,11,FALSE),IF(S109="schwer",VLOOKUP(V109,'Boden DüV-Bolap'!A:R,15,FALSE))))))</f>
        <v/>
      </c>
      <c r="X109" s="254" t="str">
        <f>IF(OR(F109="",G109="",S109="",V109=""),"",IF(V109&gt;=44,-(T109+U109),IF(AND(S109="leicht",V109&lt;14),VLOOKUP(V109,'Boden DüV-Bolap'!A:Q,8,FALSE),IF(AND(S109="leicht",V109&gt;13),VLOOKUP(V109,'Boden DüV-Bolap'!A:Q,9,FALSE)*(T109+U109)-(T109+U109),IF(AND(S109="mittel",V109&lt;20),VLOOKUP(V109,'Boden DüV-Bolap'!A:Q,12,FALSE),IF(AND(S109="mittel",V109&gt;19),VLOOKUP(V109,'Boden DüV-Bolap'!A:Q,13,FALSE)*(T109+U109)-(T109+U109),IF(AND(S109="schwer",V109&lt;28),VLOOKUP(V109,'Boden DüV-Bolap'!A:Q,16,FALSE),IF(AND(S109="schwer",V109&gt;27),VLOOKUP(V109,'Boden DüV-Bolap'!A:Q,17,FALSE)*(T109+U109)-(T109+U109)))))))))</f>
        <v/>
      </c>
      <c r="Y109" s="251" t="str">
        <f>IF(OR(F109="",G109=""),"",IF(OR(F109="A",F109="HG"),0,VLOOKUP(G109,'Tab 4+5 DüV+Abfuhr_G'!A:Q,16,FALSE)))</f>
        <v/>
      </c>
      <c r="Z109" s="255" t="str">
        <f t="shared" si="17"/>
        <v/>
      </c>
      <c r="AA109" s="896" t="str">
        <f t="shared" si="18"/>
        <v/>
      </c>
      <c r="AB109" s="253" t="str">
        <f>IF(OR(F109="",G109=""),"",IF(F109="g",VLOOKUP(G109,'Tab 4+5 DüV+Abfuhr_G'!A:N,14,FALSE)*'N-DBE'!J109,IF(F109="A",VLOOKUP(G109,'Tab 2+3 DüV_A'!A:L,12,FALSE)*'N-DBE'!J109,VLOOKUP(G109,'H&amp;G LfL'!B:U,20,FALSE)*'N-DBE'!J109)))</f>
        <v/>
      </c>
      <c r="AC109" s="249" t="str">
        <f>IF(OR(F109="",G109=""),"",IF(OR('N-DBE'!K109="",'N-DBE'!M109=0),0,IF('N-DBE'!K109=0,-AB109,('N-DBE'!K109*AB109/'N-DBE'!J109)-AB109)))</f>
        <v/>
      </c>
      <c r="AD109" s="341" t="str">
        <f>IF(OR(B109="",G109=""),"",IF(VLOOKUP(B109,Schlagliste!B:J,9,FALSE)="","",VLOOKUP(B109,Schlagliste!B:J,9,FALSE)))</f>
        <v/>
      </c>
      <c r="AE109" s="244" t="str">
        <f>IF(OR(AD109="",S109=""),"",IF(AD109&gt;39,0,IF(S109="leicht",VLOOKUP(AD109,'Boden DüV-Bolap'!A:AA,19,FALSE),IF(S109="mittel",VLOOKUP(AD109,'Boden DüV-Bolap'!A:AA,23,FALSE),IF(S109="schwer",VLOOKUP(AD109,'Boden DüV-Bolap'!A:AA,27,FALSE))))))</f>
        <v/>
      </c>
      <c r="AF109" s="254" t="str">
        <f>IF(OR(F109="",G109="",S109="",AD109=""),"",IF(AD109&gt;=44,-(AB109+AC109),IF(AND(S109="leicht",AD109&lt;11),VLOOKUP(AD109,'Boden DüV-Bolap'!A:AC,20,FALSE),IF(AND(S109="leicht",AD109&gt;10),VLOOKUP(AD109,'Boden DüV-Bolap'!A:AC,21,FALSE)*(AB109+AC109)-(AB109+AC109),IF(AND(S109="mittel",AD109&lt;18),VLOOKUP(AD109,'Boden DüV-Bolap'!A:AC,24,FALSE),IF(AND(S109="mittel",AD109&gt;17),VLOOKUP(AD109,'Boden DüV-Bolap'!A:AC,25,FALSE)*(AB109+AC109)-(AB109+AC109),IF(AND(S109="schwer",AD109&lt;23),VLOOKUP(AD109,'Boden DüV-Bolap'!A:AC,28,FALSE),IF(AND(S109="schwer",AD109&gt;22),VLOOKUP(AD109,'Boden DüV-Bolap'!A:AC,29,FALSE)*(AB109+AC109)-(AB109+AC109)))))))))</f>
        <v/>
      </c>
      <c r="AG109" s="256" t="str">
        <f>IF(OR(F109="",G109=""),"",IF(OR(F109="A",F109="HG"),0,VLOOKUP(G109,'Tab 4+5 DüV+Abfuhr_G'!A:Q,17,FALSE)))</f>
        <v/>
      </c>
      <c r="AH109" s="257" t="str">
        <f t="shared" si="19"/>
        <v/>
      </c>
      <c r="AI109" s="900" t="str">
        <f t="shared" si="20"/>
        <v/>
      </c>
      <c r="AJ109" s="265"/>
    </row>
    <row r="110" spans="1:36" s="145" customFormat="1">
      <c r="A110" s="289" t="str">
        <f>IF('N-DBE'!A110="","",'N-DBE'!A110)</f>
        <v/>
      </c>
      <c r="B110" s="485" t="str">
        <f>IF('N-DBE'!B110="","",'N-DBE'!B110)</f>
        <v/>
      </c>
      <c r="C110" s="232" t="str">
        <f>IF('N-DBE'!C110="","",'N-DBE'!C110)</f>
        <v/>
      </c>
      <c r="D110" s="232" t="str">
        <f>IF('N-DBE'!D110="","",'N-DBE'!D110)</f>
        <v/>
      </c>
      <c r="E110" s="238" t="str">
        <f>IF('N-DBE'!E110="","",'N-DBE'!E110)</f>
        <v/>
      </c>
      <c r="F110" s="233" t="str">
        <f>IF('N-DBE'!F110="","",'N-DBE'!F110)</f>
        <v/>
      </c>
      <c r="G110" s="225" t="str">
        <f>IF('N-DBE'!G110="","",'N-DBE'!G110)</f>
        <v/>
      </c>
      <c r="H110" s="248" t="str">
        <f>IF(OR(F110="",G110=""),"",IF(F110="g",VLOOKUP(G110,'Tab 4+5 DüV+Abfuhr_G'!A:N,12,FALSE)*'N-DBE'!J110,IF(F110="A",VLOOKUP(G110,'Tab 2+3 DüV_A'!A:L,10,FALSE)*'N-DBE'!J110,VLOOKUP(G110,'H&amp;G LfL'!B:U,18,FALSE)*'N-DBE'!J110)))</f>
        <v/>
      </c>
      <c r="I110" s="249" t="str">
        <f>IF(OR(F110="",G110=""),"",IF(OR('N-DBE'!K110="",'N-DBE'!M110=0),0,IF('N-DBE'!K110=0,-H110,('N-DBE'!K110*H110/'N-DBE'!J110)-H110)))</f>
        <v/>
      </c>
      <c r="J110" s="341" t="str">
        <f>IF(OR(B110="",G110=""),"",IF(VLOOKUP(B110,Schlagliste!B:J,7,FALSE)="","",VLOOKUP(B110,Schlagliste!B:J,7,FALSE)))</f>
        <v/>
      </c>
      <c r="K110" s="244" t="str">
        <f>IF(J110="","",IF(J110&gt;39,"E",VLOOKUP(J110,'Boden DüV-Bolap'!A:B,2,FALSE)))</f>
        <v/>
      </c>
      <c r="L110" s="250" t="str">
        <f>IF(J110="","",IF(J110&gt;=44,0,VLOOKUP(J110,'Boden DüV-Bolap'!A:C,3,FALSE)))</f>
        <v/>
      </c>
      <c r="M110" s="251" t="str">
        <f>IF(OR(F110="",G110=""),"",IF(OR(F110="A",F110="HG"),0,VLOOKUP(G110,'Tab 4+5 DüV+Abfuhr_G'!A:Q,15,FALSE)))</f>
        <v/>
      </c>
      <c r="N110" s="252" t="str">
        <f t="shared" si="14"/>
        <v/>
      </c>
      <c r="O110" s="611" t="str">
        <f>IF(OR(F110="",G110=""),"",IF(J110="",SUM(H110,I110),IF(OR(K110="D",K110="E"),(H110+M110)*VLOOKUP(K110,'Boden DüV-Bolap'!B:E,4,FALSE),SUM(H110,I110,L110,M110))))</f>
        <v/>
      </c>
      <c r="P110" s="892" t="str">
        <f t="shared" si="15"/>
        <v/>
      </c>
      <c r="Q110" s="245"/>
      <c r="R110" s="615" t="str">
        <f t="shared" si="16"/>
        <v/>
      </c>
      <c r="S110" s="244" t="str">
        <f>IF(OR(B110="",G110=""),"",IF(VLOOKUP(B110,Schlagliste!B:J,5,FALSE)="","",VLOOKUP(B110,Schlagliste!B:J,5,FALSE)))</f>
        <v/>
      </c>
      <c r="T110" s="253" t="str">
        <f>IF(OR(F110="",G110=""),"",IF(F110="g",VLOOKUP(G110,'Tab 4+5 DüV+Abfuhr_G'!A:N,13,FALSE)*'N-DBE'!J110,IF(F110="A",VLOOKUP(G110,'Tab 2+3 DüV_A'!A:L,11,FALSE)*'N-DBE'!J110,VLOOKUP(G110,'H&amp;G LfL'!B:U,19,FALSE)*'N-DBE'!J110)))</f>
        <v/>
      </c>
      <c r="U110" s="249" t="str">
        <f>IF(OR(F110="",G110=""),"",IF(OR('N-DBE'!K110="",'N-DBE'!M110=0),0,IF('N-DBE'!K110=0,-T110,('N-DBE'!K110*T110/'N-DBE'!J110)-T110)))</f>
        <v/>
      </c>
      <c r="V110" s="341" t="str">
        <f>IF(OR(B110="",G110=""),"",IF(VLOOKUP(B110,Schlagliste!B:J,8,FALSE)="","",VLOOKUP(B110,Schlagliste!B:J,8,FALSE)))</f>
        <v/>
      </c>
      <c r="W110" s="244" t="str">
        <f>IF(OR(V110="",S110=""),"",IF(V110&gt;39,0,IF(S110="leicht",VLOOKUP(V110,'Boden DüV-Bolap'!A:Q,7,FALSE),IF(S110="mittel",VLOOKUP(V110,'Boden DüV-Bolap'!A:K,11,FALSE),IF(S110="schwer",VLOOKUP(V110,'Boden DüV-Bolap'!A:R,15,FALSE))))))</f>
        <v/>
      </c>
      <c r="X110" s="254" t="str">
        <f>IF(OR(F110="",G110="",S110="",V110=""),"",IF(V110&gt;=44,-(T110+U110),IF(AND(S110="leicht",V110&lt;14),VLOOKUP(V110,'Boden DüV-Bolap'!A:Q,8,FALSE),IF(AND(S110="leicht",V110&gt;13),VLOOKUP(V110,'Boden DüV-Bolap'!A:Q,9,FALSE)*(T110+U110)-(T110+U110),IF(AND(S110="mittel",V110&lt;20),VLOOKUP(V110,'Boden DüV-Bolap'!A:Q,12,FALSE),IF(AND(S110="mittel",V110&gt;19),VLOOKUP(V110,'Boden DüV-Bolap'!A:Q,13,FALSE)*(T110+U110)-(T110+U110),IF(AND(S110="schwer",V110&lt;28),VLOOKUP(V110,'Boden DüV-Bolap'!A:Q,16,FALSE),IF(AND(S110="schwer",V110&gt;27),VLOOKUP(V110,'Boden DüV-Bolap'!A:Q,17,FALSE)*(T110+U110)-(T110+U110)))))))))</f>
        <v/>
      </c>
      <c r="Y110" s="251" t="str">
        <f>IF(OR(F110="",G110=""),"",IF(OR(F110="A",F110="HG"),0,VLOOKUP(G110,'Tab 4+5 DüV+Abfuhr_G'!A:Q,16,FALSE)))</f>
        <v/>
      </c>
      <c r="Z110" s="255" t="str">
        <f t="shared" si="17"/>
        <v/>
      </c>
      <c r="AA110" s="896" t="str">
        <f t="shared" si="18"/>
        <v/>
      </c>
      <c r="AB110" s="253" t="str">
        <f>IF(OR(F110="",G110=""),"",IF(F110="g",VLOOKUP(G110,'Tab 4+5 DüV+Abfuhr_G'!A:N,14,FALSE)*'N-DBE'!J110,IF(F110="A",VLOOKUP(G110,'Tab 2+3 DüV_A'!A:L,12,FALSE)*'N-DBE'!J110,VLOOKUP(G110,'H&amp;G LfL'!B:U,20,FALSE)*'N-DBE'!J110)))</f>
        <v/>
      </c>
      <c r="AC110" s="249" t="str">
        <f>IF(OR(F110="",G110=""),"",IF(OR('N-DBE'!K110="",'N-DBE'!M110=0),0,IF('N-DBE'!K110=0,-AB110,('N-DBE'!K110*AB110/'N-DBE'!J110)-AB110)))</f>
        <v/>
      </c>
      <c r="AD110" s="341" t="str">
        <f>IF(OR(B110="",G110=""),"",IF(VLOOKUP(B110,Schlagliste!B:J,9,FALSE)="","",VLOOKUP(B110,Schlagliste!B:J,9,FALSE)))</f>
        <v/>
      </c>
      <c r="AE110" s="244" t="str">
        <f>IF(OR(AD110="",S110=""),"",IF(AD110&gt;39,0,IF(S110="leicht",VLOOKUP(AD110,'Boden DüV-Bolap'!A:AA,19,FALSE),IF(S110="mittel",VLOOKUP(AD110,'Boden DüV-Bolap'!A:AA,23,FALSE),IF(S110="schwer",VLOOKUP(AD110,'Boden DüV-Bolap'!A:AA,27,FALSE))))))</f>
        <v/>
      </c>
      <c r="AF110" s="254" t="str">
        <f>IF(OR(F110="",G110="",S110="",AD110=""),"",IF(AD110&gt;=44,-(AB110+AC110),IF(AND(S110="leicht",AD110&lt;11),VLOOKUP(AD110,'Boden DüV-Bolap'!A:AC,20,FALSE),IF(AND(S110="leicht",AD110&gt;10),VLOOKUP(AD110,'Boden DüV-Bolap'!A:AC,21,FALSE)*(AB110+AC110)-(AB110+AC110),IF(AND(S110="mittel",AD110&lt;18),VLOOKUP(AD110,'Boden DüV-Bolap'!A:AC,24,FALSE),IF(AND(S110="mittel",AD110&gt;17),VLOOKUP(AD110,'Boden DüV-Bolap'!A:AC,25,FALSE)*(AB110+AC110)-(AB110+AC110),IF(AND(S110="schwer",AD110&lt;23),VLOOKUP(AD110,'Boden DüV-Bolap'!A:AC,28,FALSE),IF(AND(S110="schwer",AD110&gt;22),VLOOKUP(AD110,'Boden DüV-Bolap'!A:AC,29,FALSE)*(AB110+AC110)-(AB110+AC110)))))))))</f>
        <v/>
      </c>
      <c r="AG110" s="256" t="str">
        <f>IF(OR(F110="",G110=""),"",IF(OR(F110="A",F110="HG"),0,VLOOKUP(G110,'Tab 4+5 DüV+Abfuhr_G'!A:Q,17,FALSE)))</f>
        <v/>
      </c>
      <c r="AH110" s="257" t="str">
        <f t="shared" si="19"/>
        <v/>
      </c>
      <c r="AI110" s="900" t="str">
        <f t="shared" si="20"/>
        <v/>
      </c>
      <c r="AJ110" s="265"/>
    </row>
    <row r="111" spans="1:36" s="145" customFormat="1">
      <c r="A111" s="289" t="str">
        <f>IF('N-DBE'!A111="","",'N-DBE'!A111)</f>
        <v/>
      </c>
      <c r="B111" s="485" t="str">
        <f>IF('N-DBE'!B111="","",'N-DBE'!B111)</f>
        <v/>
      </c>
      <c r="C111" s="232" t="str">
        <f>IF('N-DBE'!C111="","",'N-DBE'!C111)</f>
        <v/>
      </c>
      <c r="D111" s="232" t="str">
        <f>IF('N-DBE'!D111="","",'N-DBE'!D111)</f>
        <v/>
      </c>
      <c r="E111" s="238" t="str">
        <f>IF('N-DBE'!E111="","",'N-DBE'!E111)</f>
        <v/>
      </c>
      <c r="F111" s="233" t="str">
        <f>IF('N-DBE'!F111="","",'N-DBE'!F111)</f>
        <v/>
      </c>
      <c r="G111" s="225" t="str">
        <f>IF('N-DBE'!G111="","",'N-DBE'!G111)</f>
        <v/>
      </c>
      <c r="H111" s="248" t="str">
        <f>IF(OR(F111="",G111=""),"",IF(F111="g",VLOOKUP(G111,'Tab 4+5 DüV+Abfuhr_G'!A:N,12,FALSE)*'N-DBE'!J111,IF(F111="A",VLOOKUP(G111,'Tab 2+3 DüV_A'!A:L,10,FALSE)*'N-DBE'!J111,VLOOKUP(G111,'H&amp;G LfL'!B:U,18,FALSE)*'N-DBE'!J111)))</f>
        <v/>
      </c>
      <c r="I111" s="249" t="str">
        <f>IF(OR(F111="",G111=""),"",IF(OR('N-DBE'!K111="",'N-DBE'!M111=0),0,IF('N-DBE'!K111=0,-H111,('N-DBE'!K111*H111/'N-DBE'!J111)-H111)))</f>
        <v/>
      </c>
      <c r="J111" s="341" t="str">
        <f>IF(OR(B111="",G111=""),"",IF(VLOOKUP(B111,Schlagliste!B:J,7,FALSE)="","",VLOOKUP(B111,Schlagliste!B:J,7,FALSE)))</f>
        <v/>
      </c>
      <c r="K111" s="244" t="str">
        <f>IF(J111="","",IF(J111&gt;39,"E",VLOOKUP(J111,'Boden DüV-Bolap'!A:B,2,FALSE)))</f>
        <v/>
      </c>
      <c r="L111" s="250" t="str">
        <f>IF(J111="","",IF(J111&gt;=44,0,VLOOKUP(J111,'Boden DüV-Bolap'!A:C,3,FALSE)))</f>
        <v/>
      </c>
      <c r="M111" s="251" t="str">
        <f>IF(OR(F111="",G111=""),"",IF(OR(F111="A",F111="HG"),0,VLOOKUP(G111,'Tab 4+5 DüV+Abfuhr_G'!A:Q,15,FALSE)))</f>
        <v/>
      </c>
      <c r="N111" s="252" t="str">
        <f t="shared" si="14"/>
        <v/>
      </c>
      <c r="O111" s="611" t="str">
        <f>IF(OR(F111="",G111=""),"",IF(J111="",SUM(H111,I111),IF(OR(K111="D",K111="E"),(H111+M111)*VLOOKUP(K111,'Boden DüV-Bolap'!B:E,4,FALSE),SUM(H111,I111,L111,M111))))</f>
        <v/>
      </c>
      <c r="P111" s="892" t="str">
        <f t="shared" si="15"/>
        <v/>
      </c>
      <c r="Q111" s="245"/>
      <c r="R111" s="615" t="str">
        <f t="shared" si="16"/>
        <v/>
      </c>
      <c r="S111" s="244" t="str">
        <f>IF(OR(B111="",G111=""),"",IF(VLOOKUP(B111,Schlagliste!B:J,5,FALSE)="","",VLOOKUP(B111,Schlagliste!B:J,5,FALSE)))</f>
        <v/>
      </c>
      <c r="T111" s="253" t="str">
        <f>IF(OR(F111="",G111=""),"",IF(F111="g",VLOOKUP(G111,'Tab 4+5 DüV+Abfuhr_G'!A:N,13,FALSE)*'N-DBE'!J111,IF(F111="A",VLOOKUP(G111,'Tab 2+3 DüV_A'!A:L,11,FALSE)*'N-DBE'!J111,VLOOKUP(G111,'H&amp;G LfL'!B:U,19,FALSE)*'N-DBE'!J111)))</f>
        <v/>
      </c>
      <c r="U111" s="249" t="str">
        <f>IF(OR(F111="",G111=""),"",IF(OR('N-DBE'!K111="",'N-DBE'!M111=0),0,IF('N-DBE'!K111=0,-T111,('N-DBE'!K111*T111/'N-DBE'!J111)-T111)))</f>
        <v/>
      </c>
      <c r="V111" s="341" t="str">
        <f>IF(OR(B111="",G111=""),"",IF(VLOOKUP(B111,Schlagliste!B:J,8,FALSE)="","",VLOOKUP(B111,Schlagliste!B:J,8,FALSE)))</f>
        <v/>
      </c>
      <c r="W111" s="244" t="str">
        <f>IF(OR(V111="",S111=""),"",IF(V111&gt;39,0,IF(S111="leicht",VLOOKUP(V111,'Boden DüV-Bolap'!A:Q,7,FALSE),IF(S111="mittel",VLOOKUP(V111,'Boden DüV-Bolap'!A:K,11,FALSE),IF(S111="schwer",VLOOKUP(V111,'Boden DüV-Bolap'!A:R,15,FALSE))))))</f>
        <v/>
      </c>
      <c r="X111" s="254" t="str">
        <f>IF(OR(F111="",G111="",S111="",V111=""),"",IF(V111&gt;=44,-(T111+U111),IF(AND(S111="leicht",V111&lt;14),VLOOKUP(V111,'Boden DüV-Bolap'!A:Q,8,FALSE),IF(AND(S111="leicht",V111&gt;13),VLOOKUP(V111,'Boden DüV-Bolap'!A:Q,9,FALSE)*(T111+U111)-(T111+U111),IF(AND(S111="mittel",V111&lt;20),VLOOKUP(V111,'Boden DüV-Bolap'!A:Q,12,FALSE),IF(AND(S111="mittel",V111&gt;19),VLOOKUP(V111,'Boden DüV-Bolap'!A:Q,13,FALSE)*(T111+U111)-(T111+U111),IF(AND(S111="schwer",V111&lt;28),VLOOKUP(V111,'Boden DüV-Bolap'!A:Q,16,FALSE),IF(AND(S111="schwer",V111&gt;27),VLOOKUP(V111,'Boden DüV-Bolap'!A:Q,17,FALSE)*(T111+U111)-(T111+U111)))))))))</f>
        <v/>
      </c>
      <c r="Y111" s="251" t="str">
        <f>IF(OR(F111="",G111=""),"",IF(OR(F111="A",F111="HG"),0,VLOOKUP(G111,'Tab 4+5 DüV+Abfuhr_G'!A:Q,16,FALSE)))</f>
        <v/>
      </c>
      <c r="Z111" s="255" t="str">
        <f t="shared" si="17"/>
        <v/>
      </c>
      <c r="AA111" s="896" t="str">
        <f t="shared" si="18"/>
        <v/>
      </c>
      <c r="AB111" s="253" t="str">
        <f>IF(OR(F111="",G111=""),"",IF(F111="g",VLOOKUP(G111,'Tab 4+5 DüV+Abfuhr_G'!A:N,14,FALSE)*'N-DBE'!J111,IF(F111="A",VLOOKUP(G111,'Tab 2+3 DüV_A'!A:L,12,FALSE)*'N-DBE'!J111,VLOOKUP(G111,'H&amp;G LfL'!B:U,20,FALSE)*'N-DBE'!J111)))</f>
        <v/>
      </c>
      <c r="AC111" s="249" t="str">
        <f>IF(OR(F111="",G111=""),"",IF(OR('N-DBE'!K111="",'N-DBE'!M111=0),0,IF('N-DBE'!K111=0,-AB111,('N-DBE'!K111*AB111/'N-DBE'!J111)-AB111)))</f>
        <v/>
      </c>
      <c r="AD111" s="341" t="str">
        <f>IF(OR(B111="",G111=""),"",IF(VLOOKUP(B111,Schlagliste!B:J,9,FALSE)="","",VLOOKUP(B111,Schlagliste!B:J,9,FALSE)))</f>
        <v/>
      </c>
      <c r="AE111" s="244" t="str">
        <f>IF(OR(AD111="",S111=""),"",IF(AD111&gt;39,0,IF(S111="leicht",VLOOKUP(AD111,'Boden DüV-Bolap'!A:AA,19,FALSE),IF(S111="mittel",VLOOKUP(AD111,'Boden DüV-Bolap'!A:AA,23,FALSE),IF(S111="schwer",VLOOKUP(AD111,'Boden DüV-Bolap'!A:AA,27,FALSE))))))</f>
        <v/>
      </c>
      <c r="AF111" s="254" t="str">
        <f>IF(OR(F111="",G111="",S111="",AD111=""),"",IF(AD111&gt;=44,-(AB111+AC111),IF(AND(S111="leicht",AD111&lt;11),VLOOKUP(AD111,'Boden DüV-Bolap'!A:AC,20,FALSE),IF(AND(S111="leicht",AD111&gt;10),VLOOKUP(AD111,'Boden DüV-Bolap'!A:AC,21,FALSE)*(AB111+AC111)-(AB111+AC111),IF(AND(S111="mittel",AD111&lt;18),VLOOKUP(AD111,'Boden DüV-Bolap'!A:AC,24,FALSE),IF(AND(S111="mittel",AD111&gt;17),VLOOKUP(AD111,'Boden DüV-Bolap'!A:AC,25,FALSE)*(AB111+AC111)-(AB111+AC111),IF(AND(S111="schwer",AD111&lt;23),VLOOKUP(AD111,'Boden DüV-Bolap'!A:AC,28,FALSE),IF(AND(S111="schwer",AD111&gt;22),VLOOKUP(AD111,'Boden DüV-Bolap'!A:AC,29,FALSE)*(AB111+AC111)-(AB111+AC111)))))))))</f>
        <v/>
      </c>
      <c r="AG111" s="256" t="str">
        <f>IF(OR(F111="",G111=""),"",IF(OR(F111="A",F111="HG"),0,VLOOKUP(G111,'Tab 4+5 DüV+Abfuhr_G'!A:Q,17,FALSE)))</f>
        <v/>
      </c>
      <c r="AH111" s="257" t="str">
        <f t="shared" si="19"/>
        <v/>
      </c>
      <c r="AI111" s="900" t="str">
        <f t="shared" si="20"/>
        <v/>
      </c>
      <c r="AJ111" s="265"/>
    </row>
    <row r="112" spans="1:36" s="145" customFormat="1">
      <c r="A112" s="289" t="str">
        <f>IF('N-DBE'!A112="","",'N-DBE'!A112)</f>
        <v/>
      </c>
      <c r="B112" s="485" t="str">
        <f>IF('N-DBE'!B112="","",'N-DBE'!B112)</f>
        <v/>
      </c>
      <c r="C112" s="232" t="str">
        <f>IF('N-DBE'!C112="","",'N-DBE'!C112)</f>
        <v/>
      </c>
      <c r="D112" s="232" t="str">
        <f>IF('N-DBE'!D112="","",'N-DBE'!D112)</f>
        <v/>
      </c>
      <c r="E112" s="238" t="str">
        <f>IF('N-DBE'!E112="","",'N-DBE'!E112)</f>
        <v/>
      </c>
      <c r="F112" s="233" t="str">
        <f>IF('N-DBE'!F112="","",'N-DBE'!F112)</f>
        <v/>
      </c>
      <c r="G112" s="225" t="str">
        <f>IF('N-DBE'!G112="","",'N-DBE'!G112)</f>
        <v/>
      </c>
      <c r="H112" s="248" t="str">
        <f>IF(OR(F112="",G112=""),"",IF(F112="g",VLOOKUP(G112,'Tab 4+5 DüV+Abfuhr_G'!A:N,12,FALSE)*'N-DBE'!J112,IF(F112="A",VLOOKUP(G112,'Tab 2+3 DüV_A'!A:L,10,FALSE)*'N-DBE'!J112,VLOOKUP(G112,'H&amp;G LfL'!B:U,18,FALSE)*'N-DBE'!J112)))</f>
        <v/>
      </c>
      <c r="I112" s="249" t="str">
        <f>IF(OR(F112="",G112=""),"",IF(OR('N-DBE'!K112="",'N-DBE'!M112=0),0,IF('N-DBE'!K112=0,-H112,('N-DBE'!K112*H112/'N-DBE'!J112)-H112)))</f>
        <v/>
      </c>
      <c r="J112" s="341" t="str">
        <f>IF(OR(B112="",G112=""),"",IF(VLOOKUP(B112,Schlagliste!B:J,7,FALSE)="","",VLOOKUP(B112,Schlagliste!B:J,7,FALSE)))</f>
        <v/>
      </c>
      <c r="K112" s="244" t="str">
        <f>IF(J112="","",IF(J112&gt;39,"E",VLOOKUP(J112,'Boden DüV-Bolap'!A:B,2,FALSE)))</f>
        <v/>
      </c>
      <c r="L112" s="250" t="str">
        <f>IF(J112="","",IF(J112&gt;=44,0,VLOOKUP(J112,'Boden DüV-Bolap'!A:C,3,FALSE)))</f>
        <v/>
      </c>
      <c r="M112" s="251" t="str">
        <f>IF(OR(F112="",G112=""),"",IF(OR(F112="A",F112="HG"),0,VLOOKUP(G112,'Tab 4+5 DüV+Abfuhr_G'!A:Q,15,FALSE)))</f>
        <v/>
      </c>
      <c r="N112" s="252" t="str">
        <f t="shared" ref="N112:N175" si="21">IF(OR(F112="",G112=""),"",IF(J112="",SUM(H112,I112),SUM(H112:I112,L112,M112)))</f>
        <v/>
      </c>
      <c r="O112" s="611" t="str">
        <f>IF(OR(F112="",G112=""),"",IF(J112="",SUM(H112,I112),IF(OR(K112="D",K112="E"),(H112+M112)*VLOOKUP(K112,'Boden DüV-Bolap'!B:E,4,FALSE),SUM(H112,I112,L112,M112))))</f>
        <v/>
      </c>
      <c r="P112" s="892" t="str">
        <f t="shared" ref="P112:P175" si="22">IF(OR(B112="",F112="",G112=""),"",N112*E112)</f>
        <v/>
      </c>
      <c r="Q112" s="245"/>
      <c r="R112" s="615" t="str">
        <f t="shared" ref="R112:R175" si="23">IF(N112="","",IF(OR(Q112="",Q112="nein"),0,N112*0.1))</f>
        <v/>
      </c>
      <c r="S112" s="244" t="str">
        <f>IF(OR(B112="",G112=""),"",IF(VLOOKUP(B112,Schlagliste!B:J,5,FALSE)="","",VLOOKUP(B112,Schlagliste!B:J,5,FALSE)))</f>
        <v/>
      </c>
      <c r="T112" s="253" t="str">
        <f>IF(OR(F112="",G112=""),"",IF(F112="g",VLOOKUP(G112,'Tab 4+5 DüV+Abfuhr_G'!A:N,13,FALSE)*'N-DBE'!J112,IF(F112="A",VLOOKUP(G112,'Tab 2+3 DüV_A'!A:L,11,FALSE)*'N-DBE'!J112,VLOOKUP(G112,'H&amp;G LfL'!B:U,19,FALSE)*'N-DBE'!J112)))</f>
        <v/>
      </c>
      <c r="U112" s="249" t="str">
        <f>IF(OR(F112="",G112=""),"",IF(OR('N-DBE'!K112="",'N-DBE'!M112=0),0,IF('N-DBE'!K112=0,-T112,('N-DBE'!K112*T112/'N-DBE'!J112)-T112)))</f>
        <v/>
      </c>
      <c r="V112" s="341" t="str">
        <f>IF(OR(B112="",G112=""),"",IF(VLOOKUP(B112,Schlagliste!B:J,8,FALSE)="","",VLOOKUP(B112,Schlagliste!B:J,8,FALSE)))</f>
        <v/>
      </c>
      <c r="W112" s="244" t="str">
        <f>IF(OR(V112="",S112=""),"",IF(V112&gt;39,0,IF(S112="leicht",VLOOKUP(V112,'Boden DüV-Bolap'!A:Q,7,FALSE),IF(S112="mittel",VLOOKUP(V112,'Boden DüV-Bolap'!A:K,11,FALSE),IF(S112="schwer",VLOOKUP(V112,'Boden DüV-Bolap'!A:R,15,FALSE))))))</f>
        <v/>
      </c>
      <c r="X112" s="254" t="str">
        <f>IF(OR(F112="",G112="",S112="",V112=""),"",IF(V112&gt;=44,-(T112+U112),IF(AND(S112="leicht",V112&lt;14),VLOOKUP(V112,'Boden DüV-Bolap'!A:Q,8,FALSE),IF(AND(S112="leicht",V112&gt;13),VLOOKUP(V112,'Boden DüV-Bolap'!A:Q,9,FALSE)*(T112+U112)-(T112+U112),IF(AND(S112="mittel",V112&lt;20),VLOOKUP(V112,'Boden DüV-Bolap'!A:Q,12,FALSE),IF(AND(S112="mittel",V112&gt;19),VLOOKUP(V112,'Boden DüV-Bolap'!A:Q,13,FALSE)*(T112+U112)-(T112+U112),IF(AND(S112="schwer",V112&lt;28),VLOOKUP(V112,'Boden DüV-Bolap'!A:Q,16,FALSE),IF(AND(S112="schwer",V112&gt;27),VLOOKUP(V112,'Boden DüV-Bolap'!A:Q,17,FALSE)*(T112+U112)-(T112+U112)))))))))</f>
        <v/>
      </c>
      <c r="Y112" s="251" t="str">
        <f>IF(OR(F112="",G112=""),"",IF(OR(F112="A",F112="HG"),0,VLOOKUP(G112,'Tab 4+5 DüV+Abfuhr_G'!A:Q,16,FALSE)))</f>
        <v/>
      </c>
      <c r="Z112" s="255" t="str">
        <f t="shared" ref="Z112:Z175" si="24">IF(OR(F112="",G112=""),"",IF(V112="",SUM(T112,U112),SUM(T112:U112,X112:Y112)))</f>
        <v/>
      </c>
      <c r="AA112" s="896" t="str">
        <f t="shared" ref="AA112:AA175" si="25">IF(OR(B112="",F112="",G112=""),"",Z112*E112)</f>
        <v/>
      </c>
      <c r="AB112" s="253" t="str">
        <f>IF(OR(F112="",G112=""),"",IF(F112="g",VLOOKUP(G112,'Tab 4+5 DüV+Abfuhr_G'!A:N,14,FALSE)*'N-DBE'!J112,IF(F112="A",VLOOKUP(G112,'Tab 2+3 DüV_A'!A:L,12,FALSE)*'N-DBE'!J112,VLOOKUP(G112,'H&amp;G LfL'!B:U,20,FALSE)*'N-DBE'!J112)))</f>
        <v/>
      </c>
      <c r="AC112" s="249" t="str">
        <f>IF(OR(F112="",G112=""),"",IF(OR('N-DBE'!K112="",'N-DBE'!M112=0),0,IF('N-DBE'!K112=0,-AB112,('N-DBE'!K112*AB112/'N-DBE'!J112)-AB112)))</f>
        <v/>
      </c>
      <c r="AD112" s="341" t="str">
        <f>IF(OR(B112="",G112=""),"",IF(VLOOKUP(B112,Schlagliste!B:J,9,FALSE)="","",VLOOKUP(B112,Schlagliste!B:J,9,FALSE)))</f>
        <v/>
      </c>
      <c r="AE112" s="244" t="str">
        <f>IF(OR(AD112="",S112=""),"",IF(AD112&gt;39,0,IF(S112="leicht",VLOOKUP(AD112,'Boden DüV-Bolap'!A:AA,19,FALSE),IF(S112="mittel",VLOOKUP(AD112,'Boden DüV-Bolap'!A:AA,23,FALSE),IF(S112="schwer",VLOOKUP(AD112,'Boden DüV-Bolap'!A:AA,27,FALSE))))))</f>
        <v/>
      </c>
      <c r="AF112" s="254" t="str">
        <f>IF(OR(F112="",G112="",S112="",AD112=""),"",IF(AD112&gt;=44,-(AB112+AC112),IF(AND(S112="leicht",AD112&lt;11),VLOOKUP(AD112,'Boden DüV-Bolap'!A:AC,20,FALSE),IF(AND(S112="leicht",AD112&gt;10),VLOOKUP(AD112,'Boden DüV-Bolap'!A:AC,21,FALSE)*(AB112+AC112)-(AB112+AC112),IF(AND(S112="mittel",AD112&lt;18),VLOOKUP(AD112,'Boden DüV-Bolap'!A:AC,24,FALSE),IF(AND(S112="mittel",AD112&gt;17),VLOOKUP(AD112,'Boden DüV-Bolap'!A:AC,25,FALSE)*(AB112+AC112)-(AB112+AC112),IF(AND(S112="schwer",AD112&lt;23),VLOOKUP(AD112,'Boden DüV-Bolap'!A:AC,28,FALSE),IF(AND(S112="schwer",AD112&gt;22),VLOOKUP(AD112,'Boden DüV-Bolap'!A:AC,29,FALSE)*(AB112+AC112)-(AB112+AC112)))))))))</f>
        <v/>
      </c>
      <c r="AG112" s="256" t="str">
        <f>IF(OR(F112="",G112=""),"",IF(OR(F112="A",F112="HG"),0,VLOOKUP(G112,'Tab 4+5 DüV+Abfuhr_G'!A:Q,17,FALSE)))</f>
        <v/>
      </c>
      <c r="AH112" s="257" t="str">
        <f t="shared" ref="AH112:AH175" si="26">IF(OR(F112="",G112=""),"",IF(AD112="",SUM(AB112,AC112),SUM(AB112:AC112,AF112:AG112)))</f>
        <v/>
      </c>
      <c r="AI112" s="900" t="str">
        <f t="shared" ref="AI112:AI175" si="27">IF(OR(B112="",F112="",G112=""),"",AH112*E112)</f>
        <v/>
      </c>
      <c r="AJ112" s="265"/>
    </row>
    <row r="113" spans="1:36" s="145" customFormat="1">
      <c r="A113" s="289" t="str">
        <f>IF('N-DBE'!A113="","",'N-DBE'!A113)</f>
        <v/>
      </c>
      <c r="B113" s="485" t="str">
        <f>IF('N-DBE'!B113="","",'N-DBE'!B113)</f>
        <v/>
      </c>
      <c r="C113" s="232" t="str">
        <f>IF('N-DBE'!C113="","",'N-DBE'!C113)</f>
        <v/>
      </c>
      <c r="D113" s="232" t="str">
        <f>IF('N-DBE'!D113="","",'N-DBE'!D113)</f>
        <v/>
      </c>
      <c r="E113" s="238" t="str">
        <f>IF('N-DBE'!E113="","",'N-DBE'!E113)</f>
        <v/>
      </c>
      <c r="F113" s="233" t="str">
        <f>IF('N-DBE'!F113="","",'N-DBE'!F113)</f>
        <v/>
      </c>
      <c r="G113" s="225" t="str">
        <f>IF('N-DBE'!G113="","",'N-DBE'!G113)</f>
        <v/>
      </c>
      <c r="H113" s="248" t="str">
        <f>IF(OR(F113="",G113=""),"",IF(F113="g",VLOOKUP(G113,'Tab 4+5 DüV+Abfuhr_G'!A:N,12,FALSE)*'N-DBE'!J113,IF(F113="A",VLOOKUP(G113,'Tab 2+3 DüV_A'!A:L,10,FALSE)*'N-DBE'!J113,VLOOKUP(G113,'H&amp;G LfL'!B:U,18,FALSE)*'N-DBE'!J113)))</f>
        <v/>
      </c>
      <c r="I113" s="249" t="str">
        <f>IF(OR(F113="",G113=""),"",IF(OR('N-DBE'!K113="",'N-DBE'!M113=0),0,IF('N-DBE'!K113=0,-H113,('N-DBE'!K113*H113/'N-DBE'!J113)-H113)))</f>
        <v/>
      </c>
      <c r="J113" s="341" t="str">
        <f>IF(OR(B113="",G113=""),"",IF(VLOOKUP(B113,Schlagliste!B:J,7,FALSE)="","",VLOOKUP(B113,Schlagliste!B:J,7,FALSE)))</f>
        <v/>
      </c>
      <c r="K113" s="244" t="str">
        <f>IF(J113="","",IF(J113&gt;39,"E",VLOOKUP(J113,'Boden DüV-Bolap'!A:B,2,FALSE)))</f>
        <v/>
      </c>
      <c r="L113" s="250" t="str">
        <f>IF(J113="","",IF(J113&gt;=44,0,VLOOKUP(J113,'Boden DüV-Bolap'!A:C,3,FALSE)))</f>
        <v/>
      </c>
      <c r="M113" s="251" t="str">
        <f>IF(OR(F113="",G113=""),"",IF(OR(F113="A",F113="HG"),0,VLOOKUP(G113,'Tab 4+5 DüV+Abfuhr_G'!A:Q,15,FALSE)))</f>
        <v/>
      </c>
      <c r="N113" s="252" t="str">
        <f t="shared" si="21"/>
        <v/>
      </c>
      <c r="O113" s="611" t="str">
        <f>IF(OR(F113="",G113=""),"",IF(J113="",SUM(H113,I113),IF(OR(K113="D",K113="E"),(H113+M113)*VLOOKUP(K113,'Boden DüV-Bolap'!B:E,4,FALSE),SUM(H113,I113,L113,M113))))</f>
        <v/>
      </c>
      <c r="P113" s="892" t="str">
        <f t="shared" si="22"/>
        <v/>
      </c>
      <c r="Q113" s="245"/>
      <c r="R113" s="615" t="str">
        <f t="shared" si="23"/>
        <v/>
      </c>
      <c r="S113" s="244" t="str">
        <f>IF(OR(B113="",G113=""),"",IF(VLOOKUP(B113,Schlagliste!B:J,5,FALSE)="","",VLOOKUP(B113,Schlagliste!B:J,5,FALSE)))</f>
        <v/>
      </c>
      <c r="T113" s="253" t="str">
        <f>IF(OR(F113="",G113=""),"",IF(F113="g",VLOOKUP(G113,'Tab 4+5 DüV+Abfuhr_G'!A:N,13,FALSE)*'N-DBE'!J113,IF(F113="A",VLOOKUP(G113,'Tab 2+3 DüV_A'!A:L,11,FALSE)*'N-DBE'!J113,VLOOKUP(G113,'H&amp;G LfL'!B:U,19,FALSE)*'N-DBE'!J113)))</f>
        <v/>
      </c>
      <c r="U113" s="249" t="str">
        <f>IF(OR(F113="",G113=""),"",IF(OR('N-DBE'!K113="",'N-DBE'!M113=0),0,IF('N-DBE'!K113=0,-T113,('N-DBE'!K113*T113/'N-DBE'!J113)-T113)))</f>
        <v/>
      </c>
      <c r="V113" s="341" t="str">
        <f>IF(OR(B113="",G113=""),"",IF(VLOOKUP(B113,Schlagliste!B:J,8,FALSE)="","",VLOOKUP(B113,Schlagliste!B:J,8,FALSE)))</f>
        <v/>
      </c>
      <c r="W113" s="244" t="str">
        <f>IF(OR(V113="",S113=""),"",IF(V113&gt;39,0,IF(S113="leicht",VLOOKUP(V113,'Boden DüV-Bolap'!A:Q,7,FALSE),IF(S113="mittel",VLOOKUP(V113,'Boden DüV-Bolap'!A:K,11,FALSE),IF(S113="schwer",VLOOKUP(V113,'Boden DüV-Bolap'!A:R,15,FALSE))))))</f>
        <v/>
      </c>
      <c r="X113" s="254" t="str">
        <f>IF(OR(F113="",G113="",S113="",V113=""),"",IF(V113&gt;=44,-(T113+U113),IF(AND(S113="leicht",V113&lt;14),VLOOKUP(V113,'Boden DüV-Bolap'!A:Q,8,FALSE),IF(AND(S113="leicht",V113&gt;13),VLOOKUP(V113,'Boden DüV-Bolap'!A:Q,9,FALSE)*(T113+U113)-(T113+U113),IF(AND(S113="mittel",V113&lt;20),VLOOKUP(V113,'Boden DüV-Bolap'!A:Q,12,FALSE),IF(AND(S113="mittel",V113&gt;19),VLOOKUP(V113,'Boden DüV-Bolap'!A:Q,13,FALSE)*(T113+U113)-(T113+U113),IF(AND(S113="schwer",V113&lt;28),VLOOKUP(V113,'Boden DüV-Bolap'!A:Q,16,FALSE),IF(AND(S113="schwer",V113&gt;27),VLOOKUP(V113,'Boden DüV-Bolap'!A:Q,17,FALSE)*(T113+U113)-(T113+U113)))))))))</f>
        <v/>
      </c>
      <c r="Y113" s="251" t="str">
        <f>IF(OR(F113="",G113=""),"",IF(OR(F113="A",F113="HG"),0,VLOOKUP(G113,'Tab 4+5 DüV+Abfuhr_G'!A:Q,16,FALSE)))</f>
        <v/>
      </c>
      <c r="Z113" s="255" t="str">
        <f t="shared" si="24"/>
        <v/>
      </c>
      <c r="AA113" s="896" t="str">
        <f t="shared" si="25"/>
        <v/>
      </c>
      <c r="AB113" s="253" t="str">
        <f>IF(OR(F113="",G113=""),"",IF(F113="g",VLOOKUP(G113,'Tab 4+5 DüV+Abfuhr_G'!A:N,14,FALSE)*'N-DBE'!J113,IF(F113="A",VLOOKUP(G113,'Tab 2+3 DüV_A'!A:L,12,FALSE)*'N-DBE'!J113,VLOOKUP(G113,'H&amp;G LfL'!B:U,20,FALSE)*'N-DBE'!J113)))</f>
        <v/>
      </c>
      <c r="AC113" s="249" t="str">
        <f>IF(OR(F113="",G113=""),"",IF(OR('N-DBE'!K113="",'N-DBE'!M113=0),0,IF('N-DBE'!K113=0,-AB113,('N-DBE'!K113*AB113/'N-DBE'!J113)-AB113)))</f>
        <v/>
      </c>
      <c r="AD113" s="341" t="str">
        <f>IF(OR(B113="",G113=""),"",IF(VLOOKUP(B113,Schlagliste!B:J,9,FALSE)="","",VLOOKUP(B113,Schlagliste!B:J,9,FALSE)))</f>
        <v/>
      </c>
      <c r="AE113" s="244" t="str">
        <f>IF(OR(AD113="",S113=""),"",IF(AD113&gt;39,0,IF(S113="leicht",VLOOKUP(AD113,'Boden DüV-Bolap'!A:AA,19,FALSE),IF(S113="mittel",VLOOKUP(AD113,'Boden DüV-Bolap'!A:AA,23,FALSE),IF(S113="schwer",VLOOKUP(AD113,'Boden DüV-Bolap'!A:AA,27,FALSE))))))</f>
        <v/>
      </c>
      <c r="AF113" s="254" t="str">
        <f>IF(OR(F113="",G113="",S113="",AD113=""),"",IF(AD113&gt;=44,-(AB113+AC113),IF(AND(S113="leicht",AD113&lt;11),VLOOKUP(AD113,'Boden DüV-Bolap'!A:AC,20,FALSE),IF(AND(S113="leicht",AD113&gt;10),VLOOKUP(AD113,'Boden DüV-Bolap'!A:AC,21,FALSE)*(AB113+AC113)-(AB113+AC113),IF(AND(S113="mittel",AD113&lt;18),VLOOKUP(AD113,'Boden DüV-Bolap'!A:AC,24,FALSE),IF(AND(S113="mittel",AD113&gt;17),VLOOKUP(AD113,'Boden DüV-Bolap'!A:AC,25,FALSE)*(AB113+AC113)-(AB113+AC113),IF(AND(S113="schwer",AD113&lt;23),VLOOKUP(AD113,'Boden DüV-Bolap'!A:AC,28,FALSE),IF(AND(S113="schwer",AD113&gt;22),VLOOKUP(AD113,'Boden DüV-Bolap'!A:AC,29,FALSE)*(AB113+AC113)-(AB113+AC113)))))))))</f>
        <v/>
      </c>
      <c r="AG113" s="256" t="str">
        <f>IF(OR(F113="",G113=""),"",IF(OR(F113="A",F113="HG"),0,VLOOKUP(G113,'Tab 4+5 DüV+Abfuhr_G'!A:Q,17,FALSE)))</f>
        <v/>
      </c>
      <c r="AH113" s="257" t="str">
        <f t="shared" si="26"/>
        <v/>
      </c>
      <c r="AI113" s="900" t="str">
        <f t="shared" si="27"/>
        <v/>
      </c>
      <c r="AJ113" s="265"/>
    </row>
    <row r="114" spans="1:36" s="145" customFormat="1">
      <c r="A114" s="289" t="str">
        <f>IF('N-DBE'!A114="","",'N-DBE'!A114)</f>
        <v/>
      </c>
      <c r="B114" s="485" t="str">
        <f>IF('N-DBE'!B114="","",'N-DBE'!B114)</f>
        <v/>
      </c>
      <c r="C114" s="232" t="str">
        <f>IF('N-DBE'!C114="","",'N-DBE'!C114)</f>
        <v/>
      </c>
      <c r="D114" s="232" t="str">
        <f>IF('N-DBE'!D114="","",'N-DBE'!D114)</f>
        <v/>
      </c>
      <c r="E114" s="238" t="str">
        <f>IF('N-DBE'!E114="","",'N-DBE'!E114)</f>
        <v/>
      </c>
      <c r="F114" s="233" t="str">
        <f>IF('N-DBE'!F114="","",'N-DBE'!F114)</f>
        <v/>
      </c>
      <c r="G114" s="225" t="str">
        <f>IF('N-DBE'!G114="","",'N-DBE'!G114)</f>
        <v/>
      </c>
      <c r="H114" s="248" t="str">
        <f>IF(OR(F114="",G114=""),"",IF(F114="g",VLOOKUP(G114,'Tab 4+5 DüV+Abfuhr_G'!A:N,12,FALSE)*'N-DBE'!J114,IF(F114="A",VLOOKUP(G114,'Tab 2+3 DüV_A'!A:L,10,FALSE)*'N-DBE'!J114,VLOOKUP(G114,'H&amp;G LfL'!B:U,18,FALSE)*'N-DBE'!J114)))</f>
        <v/>
      </c>
      <c r="I114" s="249" t="str">
        <f>IF(OR(F114="",G114=""),"",IF(OR('N-DBE'!K114="",'N-DBE'!M114=0),0,IF('N-DBE'!K114=0,-H114,('N-DBE'!K114*H114/'N-DBE'!J114)-H114)))</f>
        <v/>
      </c>
      <c r="J114" s="341" t="str">
        <f>IF(OR(B114="",G114=""),"",IF(VLOOKUP(B114,Schlagliste!B:J,7,FALSE)="","",VLOOKUP(B114,Schlagliste!B:J,7,FALSE)))</f>
        <v/>
      </c>
      <c r="K114" s="244" t="str">
        <f>IF(J114="","",IF(J114&gt;39,"E",VLOOKUP(J114,'Boden DüV-Bolap'!A:B,2,FALSE)))</f>
        <v/>
      </c>
      <c r="L114" s="250" t="str">
        <f>IF(J114="","",IF(J114&gt;=44,0,VLOOKUP(J114,'Boden DüV-Bolap'!A:C,3,FALSE)))</f>
        <v/>
      </c>
      <c r="M114" s="251" t="str">
        <f>IF(OR(F114="",G114=""),"",IF(OR(F114="A",F114="HG"),0,VLOOKUP(G114,'Tab 4+5 DüV+Abfuhr_G'!A:Q,15,FALSE)))</f>
        <v/>
      </c>
      <c r="N114" s="252" t="str">
        <f t="shared" si="21"/>
        <v/>
      </c>
      <c r="O114" s="611" t="str">
        <f>IF(OR(F114="",G114=""),"",IF(J114="",SUM(H114,I114),IF(OR(K114="D",K114="E"),(H114+M114)*VLOOKUP(K114,'Boden DüV-Bolap'!B:E,4,FALSE),SUM(H114,I114,L114,M114))))</f>
        <v/>
      </c>
      <c r="P114" s="892" t="str">
        <f t="shared" si="22"/>
        <v/>
      </c>
      <c r="Q114" s="245"/>
      <c r="R114" s="615" t="str">
        <f t="shared" si="23"/>
        <v/>
      </c>
      <c r="S114" s="244" t="str">
        <f>IF(OR(B114="",G114=""),"",IF(VLOOKUP(B114,Schlagliste!B:J,5,FALSE)="","",VLOOKUP(B114,Schlagliste!B:J,5,FALSE)))</f>
        <v/>
      </c>
      <c r="T114" s="253" t="str">
        <f>IF(OR(F114="",G114=""),"",IF(F114="g",VLOOKUP(G114,'Tab 4+5 DüV+Abfuhr_G'!A:N,13,FALSE)*'N-DBE'!J114,IF(F114="A",VLOOKUP(G114,'Tab 2+3 DüV_A'!A:L,11,FALSE)*'N-DBE'!J114,VLOOKUP(G114,'H&amp;G LfL'!B:U,19,FALSE)*'N-DBE'!J114)))</f>
        <v/>
      </c>
      <c r="U114" s="249" t="str">
        <f>IF(OR(F114="",G114=""),"",IF(OR('N-DBE'!K114="",'N-DBE'!M114=0),0,IF('N-DBE'!K114=0,-T114,('N-DBE'!K114*T114/'N-DBE'!J114)-T114)))</f>
        <v/>
      </c>
      <c r="V114" s="341" t="str">
        <f>IF(OR(B114="",G114=""),"",IF(VLOOKUP(B114,Schlagliste!B:J,8,FALSE)="","",VLOOKUP(B114,Schlagliste!B:J,8,FALSE)))</f>
        <v/>
      </c>
      <c r="W114" s="244" t="str">
        <f>IF(OR(V114="",S114=""),"",IF(V114&gt;39,0,IF(S114="leicht",VLOOKUP(V114,'Boden DüV-Bolap'!A:Q,7,FALSE),IF(S114="mittel",VLOOKUP(V114,'Boden DüV-Bolap'!A:K,11,FALSE),IF(S114="schwer",VLOOKUP(V114,'Boden DüV-Bolap'!A:R,15,FALSE))))))</f>
        <v/>
      </c>
      <c r="X114" s="254" t="str">
        <f>IF(OR(F114="",G114="",S114="",V114=""),"",IF(V114&gt;=44,-(T114+U114),IF(AND(S114="leicht",V114&lt;14),VLOOKUP(V114,'Boden DüV-Bolap'!A:Q,8,FALSE),IF(AND(S114="leicht",V114&gt;13),VLOOKUP(V114,'Boden DüV-Bolap'!A:Q,9,FALSE)*(T114+U114)-(T114+U114),IF(AND(S114="mittel",V114&lt;20),VLOOKUP(V114,'Boden DüV-Bolap'!A:Q,12,FALSE),IF(AND(S114="mittel",V114&gt;19),VLOOKUP(V114,'Boden DüV-Bolap'!A:Q,13,FALSE)*(T114+U114)-(T114+U114),IF(AND(S114="schwer",V114&lt;28),VLOOKUP(V114,'Boden DüV-Bolap'!A:Q,16,FALSE),IF(AND(S114="schwer",V114&gt;27),VLOOKUP(V114,'Boden DüV-Bolap'!A:Q,17,FALSE)*(T114+U114)-(T114+U114)))))))))</f>
        <v/>
      </c>
      <c r="Y114" s="251" t="str">
        <f>IF(OR(F114="",G114=""),"",IF(OR(F114="A",F114="HG"),0,VLOOKUP(G114,'Tab 4+5 DüV+Abfuhr_G'!A:Q,16,FALSE)))</f>
        <v/>
      </c>
      <c r="Z114" s="255" t="str">
        <f t="shared" si="24"/>
        <v/>
      </c>
      <c r="AA114" s="896" t="str">
        <f t="shared" si="25"/>
        <v/>
      </c>
      <c r="AB114" s="253" t="str">
        <f>IF(OR(F114="",G114=""),"",IF(F114="g",VLOOKUP(G114,'Tab 4+5 DüV+Abfuhr_G'!A:N,14,FALSE)*'N-DBE'!J114,IF(F114="A",VLOOKUP(G114,'Tab 2+3 DüV_A'!A:L,12,FALSE)*'N-DBE'!J114,VLOOKUP(G114,'H&amp;G LfL'!B:U,20,FALSE)*'N-DBE'!J114)))</f>
        <v/>
      </c>
      <c r="AC114" s="249" t="str">
        <f>IF(OR(F114="",G114=""),"",IF(OR('N-DBE'!K114="",'N-DBE'!M114=0),0,IF('N-DBE'!K114=0,-AB114,('N-DBE'!K114*AB114/'N-DBE'!J114)-AB114)))</f>
        <v/>
      </c>
      <c r="AD114" s="341" t="str">
        <f>IF(OR(B114="",G114=""),"",IF(VLOOKUP(B114,Schlagliste!B:J,9,FALSE)="","",VLOOKUP(B114,Schlagliste!B:J,9,FALSE)))</f>
        <v/>
      </c>
      <c r="AE114" s="244" t="str">
        <f>IF(OR(AD114="",S114=""),"",IF(AD114&gt;39,0,IF(S114="leicht",VLOOKUP(AD114,'Boden DüV-Bolap'!A:AA,19,FALSE),IF(S114="mittel",VLOOKUP(AD114,'Boden DüV-Bolap'!A:AA,23,FALSE),IF(S114="schwer",VLOOKUP(AD114,'Boden DüV-Bolap'!A:AA,27,FALSE))))))</f>
        <v/>
      </c>
      <c r="AF114" s="254" t="str">
        <f>IF(OR(F114="",G114="",S114="",AD114=""),"",IF(AD114&gt;=44,-(AB114+AC114),IF(AND(S114="leicht",AD114&lt;11),VLOOKUP(AD114,'Boden DüV-Bolap'!A:AC,20,FALSE),IF(AND(S114="leicht",AD114&gt;10),VLOOKUP(AD114,'Boden DüV-Bolap'!A:AC,21,FALSE)*(AB114+AC114)-(AB114+AC114),IF(AND(S114="mittel",AD114&lt;18),VLOOKUP(AD114,'Boden DüV-Bolap'!A:AC,24,FALSE),IF(AND(S114="mittel",AD114&gt;17),VLOOKUP(AD114,'Boden DüV-Bolap'!A:AC,25,FALSE)*(AB114+AC114)-(AB114+AC114),IF(AND(S114="schwer",AD114&lt;23),VLOOKUP(AD114,'Boden DüV-Bolap'!A:AC,28,FALSE),IF(AND(S114="schwer",AD114&gt;22),VLOOKUP(AD114,'Boden DüV-Bolap'!A:AC,29,FALSE)*(AB114+AC114)-(AB114+AC114)))))))))</f>
        <v/>
      </c>
      <c r="AG114" s="256" t="str">
        <f>IF(OR(F114="",G114=""),"",IF(OR(F114="A",F114="HG"),0,VLOOKUP(G114,'Tab 4+5 DüV+Abfuhr_G'!A:Q,17,FALSE)))</f>
        <v/>
      </c>
      <c r="AH114" s="257" t="str">
        <f t="shared" si="26"/>
        <v/>
      </c>
      <c r="AI114" s="900" t="str">
        <f t="shared" si="27"/>
        <v/>
      </c>
      <c r="AJ114" s="265"/>
    </row>
    <row r="115" spans="1:36" s="145" customFormat="1">
      <c r="A115" s="289" t="str">
        <f>IF('N-DBE'!A115="","",'N-DBE'!A115)</f>
        <v/>
      </c>
      <c r="B115" s="485" t="str">
        <f>IF('N-DBE'!B115="","",'N-DBE'!B115)</f>
        <v/>
      </c>
      <c r="C115" s="232" t="str">
        <f>IF('N-DBE'!C115="","",'N-DBE'!C115)</f>
        <v/>
      </c>
      <c r="D115" s="232" t="str">
        <f>IF('N-DBE'!D115="","",'N-DBE'!D115)</f>
        <v/>
      </c>
      <c r="E115" s="238" t="str">
        <f>IF('N-DBE'!E115="","",'N-DBE'!E115)</f>
        <v/>
      </c>
      <c r="F115" s="233" t="str">
        <f>IF('N-DBE'!F115="","",'N-DBE'!F115)</f>
        <v/>
      </c>
      <c r="G115" s="225" t="str">
        <f>IF('N-DBE'!G115="","",'N-DBE'!G115)</f>
        <v/>
      </c>
      <c r="H115" s="248" t="str">
        <f>IF(OR(F115="",G115=""),"",IF(F115="g",VLOOKUP(G115,'Tab 4+5 DüV+Abfuhr_G'!A:N,12,FALSE)*'N-DBE'!J115,IF(F115="A",VLOOKUP(G115,'Tab 2+3 DüV_A'!A:L,10,FALSE)*'N-DBE'!J115,VLOOKUP(G115,'H&amp;G LfL'!B:U,18,FALSE)*'N-DBE'!J115)))</f>
        <v/>
      </c>
      <c r="I115" s="249" t="str">
        <f>IF(OR(F115="",G115=""),"",IF(OR('N-DBE'!K115="",'N-DBE'!M115=0),0,IF('N-DBE'!K115=0,-H115,('N-DBE'!K115*H115/'N-DBE'!J115)-H115)))</f>
        <v/>
      </c>
      <c r="J115" s="341" t="str">
        <f>IF(OR(B115="",G115=""),"",IF(VLOOKUP(B115,Schlagliste!B:J,7,FALSE)="","",VLOOKUP(B115,Schlagliste!B:J,7,FALSE)))</f>
        <v/>
      </c>
      <c r="K115" s="244" t="str">
        <f>IF(J115="","",IF(J115&gt;39,"E",VLOOKUP(J115,'Boden DüV-Bolap'!A:B,2,FALSE)))</f>
        <v/>
      </c>
      <c r="L115" s="250" t="str">
        <f>IF(J115="","",IF(J115&gt;=44,0,VLOOKUP(J115,'Boden DüV-Bolap'!A:C,3,FALSE)))</f>
        <v/>
      </c>
      <c r="M115" s="251" t="str">
        <f>IF(OR(F115="",G115=""),"",IF(OR(F115="A",F115="HG"),0,VLOOKUP(G115,'Tab 4+5 DüV+Abfuhr_G'!A:Q,15,FALSE)))</f>
        <v/>
      </c>
      <c r="N115" s="252" t="str">
        <f t="shared" si="21"/>
        <v/>
      </c>
      <c r="O115" s="611" t="str">
        <f>IF(OR(F115="",G115=""),"",IF(J115="",SUM(H115,I115),IF(OR(K115="D",K115="E"),(H115+M115)*VLOOKUP(K115,'Boden DüV-Bolap'!B:E,4,FALSE),SUM(H115,I115,L115,M115))))</f>
        <v/>
      </c>
      <c r="P115" s="892" t="str">
        <f t="shared" si="22"/>
        <v/>
      </c>
      <c r="Q115" s="245"/>
      <c r="R115" s="615" t="str">
        <f t="shared" si="23"/>
        <v/>
      </c>
      <c r="S115" s="244" t="str">
        <f>IF(OR(B115="",G115=""),"",IF(VLOOKUP(B115,Schlagliste!B:J,5,FALSE)="","",VLOOKUP(B115,Schlagliste!B:J,5,FALSE)))</f>
        <v/>
      </c>
      <c r="T115" s="253" t="str">
        <f>IF(OR(F115="",G115=""),"",IF(F115="g",VLOOKUP(G115,'Tab 4+5 DüV+Abfuhr_G'!A:N,13,FALSE)*'N-DBE'!J115,IF(F115="A",VLOOKUP(G115,'Tab 2+3 DüV_A'!A:L,11,FALSE)*'N-DBE'!J115,VLOOKUP(G115,'H&amp;G LfL'!B:U,19,FALSE)*'N-DBE'!J115)))</f>
        <v/>
      </c>
      <c r="U115" s="249" t="str">
        <f>IF(OR(F115="",G115=""),"",IF(OR('N-DBE'!K115="",'N-DBE'!M115=0),0,IF('N-DBE'!K115=0,-T115,('N-DBE'!K115*T115/'N-DBE'!J115)-T115)))</f>
        <v/>
      </c>
      <c r="V115" s="341" t="str">
        <f>IF(OR(B115="",G115=""),"",IF(VLOOKUP(B115,Schlagliste!B:J,8,FALSE)="","",VLOOKUP(B115,Schlagliste!B:J,8,FALSE)))</f>
        <v/>
      </c>
      <c r="W115" s="244" t="str">
        <f>IF(OR(V115="",S115=""),"",IF(V115&gt;39,0,IF(S115="leicht",VLOOKUP(V115,'Boden DüV-Bolap'!A:Q,7,FALSE),IF(S115="mittel",VLOOKUP(V115,'Boden DüV-Bolap'!A:K,11,FALSE),IF(S115="schwer",VLOOKUP(V115,'Boden DüV-Bolap'!A:R,15,FALSE))))))</f>
        <v/>
      </c>
      <c r="X115" s="254" t="str">
        <f>IF(OR(F115="",G115="",S115="",V115=""),"",IF(V115&gt;=44,-(T115+U115),IF(AND(S115="leicht",V115&lt;14),VLOOKUP(V115,'Boden DüV-Bolap'!A:Q,8,FALSE),IF(AND(S115="leicht",V115&gt;13),VLOOKUP(V115,'Boden DüV-Bolap'!A:Q,9,FALSE)*(T115+U115)-(T115+U115),IF(AND(S115="mittel",V115&lt;20),VLOOKUP(V115,'Boden DüV-Bolap'!A:Q,12,FALSE),IF(AND(S115="mittel",V115&gt;19),VLOOKUP(V115,'Boden DüV-Bolap'!A:Q,13,FALSE)*(T115+U115)-(T115+U115),IF(AND(S115="schwer",V115&lt;28),VLOOKUP(V115,'Boden DüV-Bolap'!A:Q,16,FALSE),IF(AND(S115="schwer",V115&gt;27),VLOOKUP(V115,'Boden DüV-Bolap'!A:Q,17,FALSE)*(T115+U115)-(T115+U115)))))))))</f>
        <v/>
      </c>
      <c r="Y115" s="251" t="str">
        <f>IF(OR(F115="",G115=""),"",IF(OR(F115="A",F115="HG"),0,VLOOKUP(G115,'Tab 4+5 DüV+Abfuhr_G'!A:Q,16,FALSE)))</f>
        <v/>
      </c>
      <c r="Z115" s="255" t="str">
        <f t="shared" si="24"/>
        <v/>
      </c>
      <c r="AA115" s="896" t="str">
        <f t="shared" si="25"/>
        <v/>
      </c>
      <c r="AB115" s="253" t="str">
        <f>IF(OR(F115="",G115=""),"",IF(F115="g",VLOOKUP(G115,'Tab 4+5 DüV+Abfuhr_G'!A:N,14,FALSE)*'N-DBE'!J115,IF(F115="A",VLOOKUP(G115,'Tab 2+3 DüV_A'!A:L,12,FALSE)*'N-DBE'!J115,VLOOKUP(G115,'H&amp;G LfL'!B:U,20,FALSE)*'N-DBE'!J115)))</f>
        <v/>
      </c>
      <c r="AC115" s="249" t="str">
        <f>IF(OR(F115="",G115=""),"",IF(OR('N-DBE'!K115="",'N-DBE'!M115=0),0,IF('N-DBE'!K115=0,-AB115,('N-DBE'!K115*AB115/'N-DBE'!J115)-AB115)))</f>
        <v/>
      </c>
      <c r="AD115" s="341" t="str">
        <f>IF(OR(B115="",G115=""),"",IF(VLOOKUP(B115,Schlagliste!B:J,9,FALSE)="","",VLOOKUP(B115,Schlagliste!B:J,9,FALSE)))</f>
        <v/>
      </c>
      <c r="AE115" s="244" t="str">
        <f>IF(OR(AD115="",S115=""),"",IF(AD115&gt;39,0,IF(S115="leicht",VLOOKUP(AD115,'Boden DüV-Bolap'!A:AA,19,FALSE),IF(S115="mittel",VLOOKUP(AD115,'Boden DüV-Bolap'!A:AA,23,FALSE),IF(S115="schwer",VLOOKUP(AD115,'Boden DüV-Bolap'!A:AA,27,FALSE))))))</f>
        <v/>
      </c>
      <c r="AF115" s="254" t="str">
        <f>IF(OR(F115="",G115="",S115="",AD115=""),"",IF(AD115&gt;=44,-(AB115+AC115),IF(AND(S115="leicht",AD115&lt;11),VLOOKUP(AD115,'Boden DüV-Bolap'!A:AC,20,FALSE),IF(AND(S115="leicht",AD115&gt;10),VLOOKUP(AD115,'Boden DüV-Bolap'!A:AC,21,FALSE)*(AB115+AC115)-(AB115+AC115),IF(AND(S115="mittel",AD115&lt;18),VLOOKUP(AD115,'Boden DüV-Bolap'!A:AC,24,FALSE),IF(AND(S115="mittel",AD115&gt;17),VLOOKUP(AD115,'Boden DüV-Bolap'!A:AC,25,FALSE)*(AB115+AC115)-(AB115+AC115),IF(AND(S115="schwer",AD115&lt;23),VLOOKUP(AD115,'Boden DüV-Bolap'!A:AC,28,FALSE),IF(AND(S115="schwer",AD115&gt;22),VLOOKUP(AD115,'Boden DüV-Bolap'!A:AC,29,FALSE)*(AB115+AC115)-(AB115+AC115)))))))))</f>
        <v/>
      </c>
      <c r="AG115" s="256" t="str">
        <f>IF(OR(F115="",G115=""),"",IF(OR(F115="A",F115="HG"),0,VLOOKUP(G115,'Tab 4+5 DüV+Abfuhr_G'!A:Q,17,FALSE)))</f>
        <v/>
      </c>
      <c r="AH115" s="257" t="str">
        <f t="shared" si="26"/>
        <v/>
      </c>
      <c r="AI115" s="900" t="str">
        <f t="shared" si="27"/>
        <v/>
      </c>
      <c r="AJ115" s="265"/>
    </row>
    <row r="116" spans="1:36" s="145" customFormat="1">
      <c r="A116" s="289" t="str">
        <f>IF('N-DBE'!A116="","",'N-DBE'!A116)</f>
        <v/>
      </c>
      <c r="B116" s="485" t="str">
        <f>IF('N-DBE'!B116="","",'N-DBE'!B116)</f>
        <v/>
      </c>
      <c r="C116" s="232" t="str">
        <f>IF('N-DBE'!C116="","",'N-DBE'!C116)</f>
        <v/>
      </c>
      <c r="D116" s="232" t="str">
        <f>IF('N-DBE'!D116="","",'N-DBE'!D116)</f>
        <v/>
      </c>
      <c r="E116" s="238" t="str">
        <f>IF('N-DBE'!E116="","",'N-DBE'!E116)</f>
        <v/>
      </c>
      <c r="F116" s="233" t="str">
        <f>IF('N-DBE'!F116="","",'N-DBE'!F116)</f>
        <v/>
      </c>
      <c r="G116" s="225" t="str">
        <f>IF('N-DBE'!G116="","",'N-DBE'!G116)</f>
        <v/>
      </c>
      <c r="H116" s="248" t="str">
        <f>IF(OR(F116="",G116=""),"",IF(F116="g",VLOOKUP(G116,'Tab 4+5 DüV+Abfuhr_G'!A:N,12,FALSE)*'N-DBE'!J116,IF(F116="A",VLOOKUP(G116,'Tab 2+3 DüV_A'!A:L,10,FALSE)*'N-DBE'!J116,VLOOKUP(G116,'H&amp;G LfL'!B:U,18,FALSE)*'N-DBE'!J116)))</f>
        <v/>
      </c>
      <c r="I116" s="249" t="str">
        <f>IF(OR(F116="",G116=""),"",IF(OR('N-DBE'!K116="",'N-DBE'!M116=0),0,IF('N-DBE'!K116=0,-H116,('N-DBE'!K116*H116/'N-DBE'!J116)-H116)))</f>
        <v/>
      </c>
      <c r="J116" s="341" t="str">
        <f>IF(OR(B116="",G116=""),"",IF(VLOOKUP(B116,Schlagliste!B:J,7,FALSE)="","",VLOOKUP(B116,Schlagliste!B:J,7,FALSE)))</f>
        <v/>
      </c>
      <c r="K116" s="244" t="str">
        <f>IF(J116="","",IF(J116&gt;39,"E",VLOOKUP(J116,'Boden DüV-Bolap'!A:B,2,FALSE)))</f>
        <v/>
      </c>
      <c r="L116" s="250" t="str">
        <f>IF(J116="","",IF(J116&gt;=44,0,VLOOKUP(J116,'Boden DüV-Bolap'!A:C,3,FALSE)))</f>
        <v/>
      </c>
      <c r="M116" s="251" t="str">
        <f>IF(OR(F116="",G116=""),"",IF(OR(F116="A",F116="HG"),0,VLOOKUP(G116,'Tab 4+5 DüV+Abfuhr_G'!A:Q,15,FALSE)))</f>
        <v/>
      </c>
      <c r="N116" s="252" t="str">
        <f t="shared" si="21"/>
        <v/>
      </c>
      <c r="O116" s="611" t="str">
        <f>IF(OR(F116="",G116=""),"",IF(J116="",SUM(H116,I116),IF(OR(K116="D",K116="E"),(H116+M116)*VLOOKUP(K116,'Boden DüV-Bolap'!B:E,4,FALSE),SUM(H116,I116,L116,M116))))</f>
        <v/>
      </c>
      <c r="P116" s="892" t="str">
        <f t="shared" si="22"/>
        <v/>
      </c>
      <c r="Q116" s="245"/>
      <c r="R116" s="615" t="str">
        <f t="shared" si="23"/>
        <v/>
      </c>
      <c r="S116" s="244" t="str">
        <f>IF(OR(B116="",G116=""),"",IF(VLOOKUP(B116,Schlagliste!B:J,5,FALSE)="","",VLOOKUP(B116,Schlagliste!B:J,5,FALSE)))</f>
        <v/>
      </c>
      <c r="T116" s="253" t="str">
        <f>IF(OR(F116="",G116=""),"",IF(F116="g",VLOOKUP(G116,'Tab 4+5 DüV+Abfuhr_G'!A:N,13,FALSE)*'N-DBE'!J116,IF(F116="A",VLOOKUP(G116,'Tab 2+3 DüV_A'!A:L,11,FALSE)*'N-DBE'!J116,VLOOKUP(G116,'H&amp;G LfL'!B:U,19,FALSE)*'N-DBE'!J116)))</f>
        <v/>
      </c>
      <c r="U116" s="249" t="str">
        <f>IF(OR(F116="",G116=""),"",IF(OR('N-DBE'!K116="",'N-DBE'!M116=0),0,IF('N-DBE'!K116=0,-T116,('N-DBE'!K116*T116/'N-DBE'!J116)-T116)))</f>
        <v/>
      </c>
      <c r="V116" s="341" t="str">
        <f>IF(OR(B116="",G116=""),"",IF(VLOOKUP(B116,Schlagliste!B:J,8,FALSE)="","",VLOOKUP(B116,Schlagliste!B:J,8,FALSE)))</f>
        <v/>
      </c>
      <c r="W116" s="244" t="str">
        <f>IF(OR(V116="",S116=""),"",IF(V116&gt;39,0,IF(S116="leicht",VLOOKUP(V116,'Boden DüV-Bolap'!A:Q,7,FALSE),IF(S116="mittel",VLOOKUP(V116,'Boden DüV-Bolap'!A:K,11,FALSE),IF(S116="schwer",VLOOKUP(V116,'Boden DüV-Bolap'!A:R,15,FALSE))))))</f>
        <v/>
      </c>
      <c r="X116" s="254" t="str">
        <f>IF(OR(F116="",G116="",S116="",V116=""),"",IF(V116&gt;=44,-(T116+U116),IF(AND(S116="leicht",V116&lt;14),VLOOKUP(V116,'Boden DüV-Bolap'!A:Q,8,FALSE),IF(AND(S116="leicht",V116&gt;13),VLOOKUP(V116,'Boden DüV-Bolap'!A:Q,9,FALSE)*(T116+U116)-(T116+U116),IF(AND(S116="mittel",V116&lt;20),VLOOKUP(V116,'Boden DüV-Bolap'!A:Q,12,FALSE),IF(AND(S116="mittel",V116&gt;19),VLOOKUP(V116,'Boden DüV-Bolap'!A:Q,13,FALSE)*(T116+U116)-(T116+U116),IF(AND(S116="schwer",V116&lt;28),VLOOKUP(V116,'Boden DüV-Bolap'!A:Q,16,FALSE),IF(AND(S116="schwer",V116&gt;27),VLOOKUP(V116,'Boden DüV-Bolap'!A:Q,17,FALSE)*(T116+U116)-(T116+U116)))))))))</f>
        <v/>
      </c>
      <c r="Y116" s="251" t="str">
        <f>IF(OR(F116="",G116=""),"",IF(OR(F116="A",F116="HG"),0,VLOOKUP(G116,'Tab 4+5 DüV+Abfuhr_G'!A:Q,16,FALSE)))</f>
        <v/>
      </c>
      <c r="Z116" s="255" t="str">
        <f t="shared" si="24"/>
        <v/>
      </c>
      <c r="AA116" s="896" t="str">
        <f t="shared" si="25"/>
        <v/>
      </c>
      <c r="AB116" s="253" t="str">
        <f>IF(OR(F116="",G116=""),"",IF(F116="g",VLOOKUP(G116,'Tab 4+5 DüV+Abfuhr_G'!A:N,14,FALSE)*'N-DBE'!J116,IF(F116="A",VLOOKUP(G116,'Tab 2+3 DüV_A'!A:L,12,FALSE)*'N-DBE'!J116,VLOOKUP(G116,'H&amp;G LfL'!B:U,20,FALSE)*'N-DBE'!J116)))</f>
        <v/>
      </c>
      <c r="AC116" s="249" t="str">
        <f>IF(OR(F116="",G116=""),"",IF(OR('N-DBE'!K116="",'N-DBE'!M116=0),0,IF('N-DBE'!K116=0,-AB116,('N-DBE'!K116*AB116/'N-DBE'!J116)-AB116)))</f>
        <v/>
      </c>
      <c r="AD116" s="341" t="str">
        <f>IF(OR(B116="",G116=""),"",IF(VLOOKUP(B116,Schlagliste!B:J,9,FALSE)="","",VLOOKUP(B116,Schlagliste!B:J,9,FALSE)))</f>
        <v/>
      </c>
      <c r="AE116" s="244" t="str">
        <f>IF(OR(AD116="",S116=""),"",IF(AD116&gt;39,0,IF(S116="leicht",VLOOKUP(AD116,'Boden DüV-Bolap'!A:AA,19,FALSE),IF(S116="mittel",VLOOKUP(AD116,'Boden DüV-Bolap'!A:AA,23,FALSE),IF(S116="schwer",VLOOKUP(AD116,'Boden DüV-Bolap'!A:AA,27,FALSE))))))</f>
        <v/>
      </c>
      <c r="AF116" s="254" t="str">
        <f>IF(OR(F116="",G116="",S116="",AD116=""),"",IF(AD116&gt;=44,-(AB116+AC116),IF(AND(S116="leicht",AD116&lt;11),VLOOKUP(AD116,'Boden DüV-Bolap'!A:AC,20,FALSE),IF(AND(S116="leicht",AD116&gt;10),VLOOKUP(AD116,'Boden DüV-Bolap'!A:AC,21,FALSE)*(AB116+AC116)-(AB116+AC116),IF(AND(S116="mittel",AD116&lt;18),VLOOKUP(AD116,'Boden DüV-Bolap'!A:AC,24,FALSE),IF(AND(S116="mittel",AD116&gt;17),VLOOKUP(AD116,'Boden DüV-Bolap'!A:AC,25,FALSE)*(AB116+AC116)-(AB116+AC116),IF(AND(S116="schwer",AD116&lt;23),VLOOKUP(AD116,'Boden DüV-Bolap'!A:AC,28,FALSE),IF(AND(S116="schwer",AD116&gt;22),VLOOKUP(AD116,'Boden DüV-Bolap'!A:AC,29,FALSE)*(AB116+AC116)-(AB116+AC116)))))))))</f>
        <v/>
      </c>
      <c r="AG116" s="256" t="str">
        <f>IF(OR(F116="",G116=""),"",IF(OR(F116="A",F116="HG"),0,VLOOKUP(G116,'Tab 4+5 DüV+Abfuhr_G'!A:Q,17,FALSE)))</f>
        <v/>
      </c>
      <c r="AH116" s="257" t="str">
        <f t="shared" si="26"/>
        <v/>
      </c>
      <c r="AI116" s="900" t="str">
        <f t="shared" si="27"/>
        <v/>
      </c>
      <c r="AJ116" s="265"/>
    </row>
    <row r="117" spans="1:36" s="145" customFormat="1">
      <c r="A117" s="289" t="str">
        <f>IF('N-DBE'!A117="","",'N-DBE'!A117)</f>
        <v/>
      </c>
      <c r="B117" s="485" t="str">
        <f>IF('N-DBE'!B117="","",'N-DBE'!B117)</f>
        <v/>
      </c>
      <c r="C117" s="232" t="str">
        <f>IF('N-DBE'!C117="","",'N-DBE'!C117)</f>
        <v/>
      </c>
      <c r="D117" s="232" t="str">
        <f>IF('N-DBE'!D117="","",'N-DBE'!D117)</f>
        <v/>
      </c>
      <c r="E117" s="238" t="str">
        <f>IF('N-DBE'!E117="","",'N-DBE'!E117)</f>
        <v/>
      </c>
      <c r="F117" s="233" t="str">
        <f>IF('N-DBE'!F117="","",'N-DBE'!F117)</f>
        <v/>
      </c>
      <c r="G117" s="225" t="str">
        <f>IF('N-DBE'!G117="","",'N-DBE'!G117)</f>
        <v/>
      </c>
      <c r="H117" s="248" t="str">
        <f>IF(OR(F117="",G117=""),"",IF(F117="g",VLOOKUP(G117,'Tab 4+5 DüV+Abfuhr_G'!A:N,12,FALSE)*'N-DBE'!J117,IF(F117="A",VLOOKUP(G117,'Tab 2+3 DüV_A'!A:L,10,FALSE)*'N-DBE'!J117,VLOOKUP(G117,'H&amp;G LfL'!B:U,18,FALSE)*'N-DBE'!J117)))</f>
        <v/>
      </c>
      <c r="I117" s="249" t="str">
        <f>IF(OR(F117="",G117=""),"",IF(OR('N-DBE'!K117="",'N-DBE'!M117=0),0,IF('N-DBE'!K117=0,-H117,('N-DBE'!K117*H117/'N-DBE'!J117)-H117)))</f>
        <v/>
      </c>
      <c r="J117" s="341" t="str">
        <f>IF(OR(B117="",G117=""),"",IF(VLOOKUP(B117,Schlagliste!B:J,7,FALSE)="","",VLOOKUP(B117,Schlagliste!B:J,7,FALSE)))</f>
        <v/>
      </c>
      <c r="K117" s="244" t="str">
        <f>IF(J117="","",IF(J117&gt;39,"E",VLOOKUP(J117,'Boden DüV-Bolap'!A:B,2,FALSE)))</f>
        <v/>
      </c>
      <c r="L117" s="250" t="str">
        <f>IF(J117="","",IF(J117&gt;=44,0,VLOOKUP(J117,'Boden DüV-Bolap'!A:C,3,FALSE)))</f>
        <v/>
      </c>
      <c r="M117" s="251" t="str">
        <f>IF(OR(F117="",G117=""),"",IF(OR(F117="A",F117="HG"),0,VLOOKUP(G117,'Tab 4+5 DüV+Abfuhr_G'!A:Q,15,FALSE)))</f>
        <v/>
      </c>
      <c r="N117" s="252" t="str">
        <f t="shared" si="21"/>
        <v/>
      </c>
      <c r="O117" s="611" t="str">
        <f>IF(OR(F117="",G117=""),"",IF(J117="",SUM(H117,I117),IF(OR(K117="D",K117="E"),(H117+M117)*VLOOKUP(K117,'Boden DüV-Bolap'!B:E,4,FALSE),SUM(H117,I117,L117,M117))))</f>
        <v/>
      </c>
      <c r="P117" s="892" t="str">
        <f t="shared" si="22"/>
        <v/>
      </c>
      <c r="Q117" s="245"/>
      <c r="R117" s="615" t="str">
        <f t="shared" si="23"/>
        <v/>
      </c>
      <c r="S117" s="244" t="str">
        <f>IF(OR(B117="",G117=""),"",IF(VLOOKUP(B117,Schlagliste!B:J,5,FALSE)="","",VLOOKUP(B117,Schlagliste!B:J,5,FALSE)))</f>
        <v/>
      </c>
      <c r="T117" s="253" t="str">
        <f>IF(OR(F117="",G117=""),"",IF(F117="g",VLOOKUP(G117,'Tab 4+5 DüV+Abfuhr_G'!A:N,13,FALSE)*'N-DBE'!J117,IF(F117="A",VLOOKUP(G117,'Tab 2+3 DüV_A'!A:L,11,FALSE)*'N-DBE'!J117,VLOOKUP(G117,'H&amp;G LfL'!B:U,19,FALSE)*'N-DBE'!J117)))</f>
        <v/>
      </c>
      <c r="U117" s="249" t="str">
        <f>IF(OR(F117="",G117=""),"",IF(OR('N-DBE'!K117="",'N-DBE'!M117=0),0,IF('N-DBE'!K117=0,-T117,('N-DBE'!K117*T117/'N-DBE'!J117)-T117)))</f>
        <v/>
      </c>
      <c r="V117" s="341" t="str">
        <f>IF(OR(B117="",G117=""),"",IF(VLOOKUP(B117,Schlagliste!B:J,8,FALSE)="","",VLOOKUP(B117,Schlagliste!B:J,8,FALSE)))</f>
        <v/>
      </c>
      <c r="W117" s="244" t="str">
        <f>IF(OR(V117="",S117=""),"",IF(V117&gt;39,0,IF(S117="leicht",VLOOKUP(V117,'Boden DüV-Bolap'!A:Q,7,FALSE),IF(S117="mittel",VLOOKUP(V117,'Boden DüV-Bolap'!A:K,11,FALSE),IF(S117="schwer",VLOOKUP(V117,'Boden DüV-Bolap'!A:R,15,FALSE))))))</f>
        <v/>
      </c>
      <c r="X117" s="254" t="str">
        <f>IF(OR(F117="",G117="",S117="",V117=""),"",IF(V117&gt;=44,-(T117+U117),IF(AND(S117="leicht",V117&lt;14),VLOOKUP(V117,'Boden DüV-Bolap'!A:Q,8,FALSE),IF(AND(S117="leicht",V117&gt;13),VLOOKUP(V117,'Boden DüV-Bolap'!A:Q,9,FALSE)*(T117+U117)-(T117+U117),IF(AND(S117="mittel",V117&lt;20),VLOOKUP(V117,'Boden DüV-Bolap'!A:Q,12,FALSE),IF(AND(S117="mittel",V117&gt;19),VLOOKUP(V117,'Boden DüV-Bolap'!A:Q,13,FALSE)*(T117+U117)-(T117+U117),IF(AND(S117="schwer",V117&lt;28),VLOOKUP(V117,'Boden DüV-Bolap'!A:Q,16,FALSE),IF(AND(S117="schwer",V117&gt;27),VLOOKUP(V117,'Boden DüV-Bolap'!A:Q,17,FALSE)*(T117+U117)-(T117+U117)))))))))</f>
        <v/>
      </c>
      <c r="Y117" s="251" t="str">
        <f>IF(OR(F117="",G117=""),"",IF(OR(F117="A",F117="HG"),0,VLOOKUP(G117,'Tab 4+5 DüV+Abfuhr_G'!A:Q,16,FALSE)))</f>
        <v/>
      </c>
      <c r="Z117" s="255" t="str">
        <f t="shared" si="24"/>
        <v/>
      </c>
      <c r="AA117" s="896" t="str">
        <f t="shared" si="25"/>
        <v/>
      </c>
      <c r="AB117" s="253" t="str">
        <f>IF(OR(F117="",G117=""),"",IF(F117="g",VLOOKUP(G117,'Tab 4+5 DüV+Abfuhr_G'!A:N,14,FALSE)*'N-DBE'!J117,IF(F117="A",VLOOKUP(G117,'Tab 2+3 DüV_A'!A:L,12,FALSE)*'N-DBE'!J117,VLOOKUP(G117,'H&amp;G LfL'!B:U,20,FALSE)*'N-DBE'!J117)))</f>
        <v/>
      </c>
      <c r="AC117" s="249" t="str">
        <f>IF(OR(F117="",G117=""),"",IF(OR('N-DBE'!K117="",'N-DBE'!M117=0),0,IF('N-DBE'!K117=0,-AB117,('N-DBE'!K117*AB117/'N-DBE'!J117)-AB117)))</f>
        <v/>
      </c>
      <c r="AD117" s="341" t="str">
        <f>IF(OR(B117="",G117=""),"",IF(VLOOKUP(B117,Schlagliste!B:J,9,FALSE)="","",VLOOKUP(B117,Schlagliste!B:J,9,FALSE)))</f>
        <v/>
      </c>
      <c r="AE117" s="244" t="str">
        <f>IF(OR(AD117="",S117=""),"",IF(AD117&gt;39,0,IF(S117="leicht",VLOOKUP(AD117,'Boden DüV-Bolap'!A:AA,19,FALSE),IF(S117="mittel",VLOOKUP(AD117,'Boden DüV-Bolap'!A:AA,23,FALSE),IF(S117="schwer",VLOOKUP(AD117,'Boden DüV-Bolap'!A:AA,27,FALSE))))))</f>
        <v/>
      </c>
      <c r="AF117" s="254" t="str">
        <f>IF(OR(F117="",G117="",S117="",AD117=""),"",IF(AD117&gt;=44,-(AB117+AC117),IF(AND(S117="leicht",AD117&lt;11),VLOOKUP(AD117,'Boden DüV-Bolap'!A:AC,20,FALSE),IF(AND(S117="leicht",AD117&gt;10),VLOOKUP(AD117,'Boden DüV-Bolap'!A:AC,21,FALSE)*(AB117+AC117)-(AB117+AC117),IF(AND(S117="mittel",AD117&lt;18),VLOOKUP(AD117,'Boden DüV-Bolap'!A:AC,24,FALSE),IF(AND(S117="mittel",AD117&gt;17),VLOOKUP(AD117,'Boden DüV-Bolap'!A:AC,25,FALSE)*(AB117+AC117)-(AB117+AC117),IF(AND(S117="schwer",AD117&lt;23),VLOOKUP(AD117,'Boden DüV-Bolap'!A:AC,28,FALSE),IF(AND(S117="schwer",AD117&gt;22),VLOOKUP(AD117,'Boden DüV-Bolap'!A:AC,29,FALSE)*(AB117+AC117)-(AB117+AC117)))))))))</f>
        <v/>
      </c>
      <c r="AG117" s="256" t="str">
        <f>IF(OR(F117="",G117=""),"",IF(OR(F117="A",F117="HG"),0,VLOOKUP(G117,'Tab 4+5 DüV+Abfuhr_G'!A:Q,17,FALSE)))</f>
        <v/>
      </c>
      <c r="AH117" s="257" t="str">
        <f t="shared" si="26"/>
        <v/>
      </c>
      <c r="AI117" s="900" t="str">
        <f t="shared" si="27"/>
        <v/>
      </c>
      <c r="AJ117" s="265"/>
    </row>
    <row r="118" spans="1:36" s="145" customFormat="1">
      <c r="A118" s="289" t="str">
        <f>IF('N-DBE'!A118="","",'N-DBE'!A118)</f>
        <v/>
      </c>
      <c r="B118" s="485" t="str">
        <f>IF('N-DBE'!B118="","",'N-DBE'!B118)</f>
        <v/>
      </c>
      <c r="C118" s="232" t="str">
        <f>IF('N-DBE'!C118="","",'N-DBE'!C118)</f>
        <v/>
      </c>
      <c r="D118" s="232" t="str">
        <f>IF('N-DBE'!D118="","",'N-DBE'!D118)</f>
        <v/>
      </c>
      <c r="E118" s="238" t="str">
        <f>IF('N-DBE'!E118="","",'N-DBE'!E118)</f>
        <v/>
      </c>
      <c r="F118" s="233" t="str">
        <f>IF('N-DBE'!F118="","",'N-DBE'!F118)</f>
        <v/>
      </c>
      <c r="G118" s="225" t="str">
        <f>IF('N-DBE'!G118="","",'N-DBE'!G118)</f>
        <v/>
      </c>
      <c r="H118" s="248" t="str">
        <f>IF(OR(F118="",G118=""),"",IF(F118="g",VLOOKUP(G118,'Tab 4+5 DüV+Abfuhr_G'!A:N,12,FALSE)*'N-DBE'!J118,IF(F118="A",VLOOKUP(G118,'Tab 2+3 DüV_A'!A:L,10,FALSE)*'N-DBE'!J118,VLOOKUP(G118,'H&amp;G LfL'!B:U,18,FALSE)*'N-DBE'!J118)))</f>
        <v/>
      </c>
      <c r="I118" s="249" t="str">
        <f>IF(OR(F118="",G118=""),"",IF(OR('N-DBE'!K118="",'N-DBE'!M118=0),0,IF('N-DBE'!K118=0,-H118,('N-DBE'!K118*H118/'N-DBE'!J118)-H118)))</f>
        <v/>
      </c>
      <c r="J118" s="341" t="str">
        <f>IF(OR(B118="",G118=""),"",IF(VLOOKUP(B118,Schlagliste!B:J,7,FALSE)="","",VLOOKUP(B118,Schlagliste!B:J,7,FALSE)))</f>
        <v/>
      </c>
      <c r="K118" s="244" t="str">
        <f>IF(J118="","",IF(J118&gt;39,"E",VLOOKUP(J118,'Boden DüV-Bolap'!A:B,2,FALSE)))</f>
        <v/>
      </c>
      <c r="L118" s="250" t="str">
        <f>IF(J118="","",IF(J118&gt;=44,0,VLOOKUP(J118,'Boden DüV-Bolap'!A:C,3,FALSE)))</f>
        <v/>
      </c>
      <c r="M118" s="251" t="str">
        <f>IF(OR(F118="",G118=""),"",IF(OR(F118="A",F118="HG"),0,VLOOKUP(G118,'Tab 4+5 DüV+Abfuhr_G'!A:Q,15,FALSE)))</f>
        <v/>
      </c>
      <c r="N118" s="252" t="str">
        <f t="shared" si="21"/>
        <v/>
      </c>
      <c r="O118" s="611" t="str">
        <f>IF(OR(F118="",G118=""),"",IF(J118="",SUM(H118,I118),IF(OR(K118="D",K118="E"),(H118+M118)*VLOOKUP(K118,'Boden DüV-Bolap'!B:E,4,FALSE),SUM(H118,I118,L118,M118))))</f>
        <v/>
      </c>
      <c r="P118" s="892" t="str">
        <f t="shared" si="22"/>
        <v/>
      </c>
      <c r="Q118" s="245"/>
      <c r="R118" s="615" t="str">
        <f t="shared" si="23"/>
        <v/>
      </c>
      <c r="S118" s="244" t="str">
        <f>IF(OR(B118="",G118=""),"",IF(VLOOKUP(B118,Schlagliste!B:J,5,FALSE)="","",VLOOKUP(B118,Schlagliste!B:J,5,FALSE)))</f>
        <v/>
      </c>
      <c r="T118" s="253" t="str">
        <f>IF(OR(F118="",G118=""),"",IF(F118="g",VLOOKUP(G118,'Tab 4+5 DüV+Abfuhr_G'!A:N,13,FALSE)*'N-DBE'!J118,IF(F118="A",VLOOKUP(G118,'Tab 2+3 DüV_A'!A:L,11,FALSE)*'N-DBE'!J118,VLOOKUP(G118,'H&amp;G LfL'!B:U,19,FALSE)*'N-DBE'!J118)))</f>
        <v/>
      </c>
      <c r="U118" s="249" t="str">
        <f>IF(OR(F118="",G118=""),"",IF(OR('N-DBE'!K118="",'N-DBE'!M118=0),0,IF('N-DBE'!K118=0,-T118,('N-DBE'!K118*T118/'N-DBE'!J118)-T118)))</f>
        <v/>
      </c>
      <c r="V118" s="341" t="str">
        <f>IF(OR(B118="",G118=""),"",IF(VLOOKUP(B118,Schlagliste!B:J,8,FALSE)="","",VLOOKUP(B118,Schlagliste!B:J,8,FALSE)))</f>
        <v/>
      </c>
      <c r="W118" s="244" t="str">
        <f>IF(OR(V118="",S118=""),"",IF(V118&gt;39,0,IF(S118="leicht",VLOOKUP(V118,'Boden DüV-Bolap'!A:Q,7,FALSE),IF(S118="mittel",VLOOKUP(V118,'Boden DüV-Bolap'!A:K,11,FALSE),IF(S118="schwer",VLOOKUP(V118,'Boden DüV-Bolap'!A:R,15,FALSE))))))</f>
        <v/>
      </c>
      <c r="X118" s="254" t="str">
        <f>IF(OR(F118="",G118="",S118="",V118=""),"",IF(V118&gt;=44,-(T118+U118),IF(AND(S118="leicht",V118&lt;14),VLOOKUP(V118,'Boden DüV-Bolap'!A:Q,8,FALSE),IF(AND(S118="leicht",V118&gt;13),VLOOKUP(V118,'Boden DüV-Bolap'!A:Q,9,FALSE)*(T118+U118)-(T118+U118),IF(AND(S118="mittel",V118&lt;20),VLOOKUP(V118,'Boden DüV-Bolap'!A:Q,12,FALSE),IF(AND(S118="mittel",V118&gt;19),VLOOKUP(V118,'Boden DüV-Bolap'!A:Q,13,FALSE)*(T118+U118)-(T118+U118),IF(AND(S118="schwer",V118&lt;28),VLOOKUP(V118,'Boden DüV-Bolap'!A:Q,16,FALSE),IF(AND(S118="schwer",V118&gt;27),VLOOKUP(V118,'Boden DüV-Bolap'!A:Q,17,FALSE)*(T118+U118)-(T118+U118)))))))))</f>
        <v/>
      </c>
      <c r="Y118" s="251" t="str">
        <f>IF(OR(F118="",G118=""),"",IF(OR(F118="A",F118="HG"),0,VLOOKUP(G118,'Tab 4+5 DüV+Abfuhr_G'!A:Q,16,FALSE)))</f>
        <v/>
      </c>
      <c r="Z118" s="255" t="str">
        <f t="shared" si="24"/>
        <v/>
      </c>
      <c r="AA118" s="896" t="str">
        <f t="shared" si="25"/>
        <v/>
      </c>
      <c r="AB118" s="253" t="str">
        <f>IF(OR(F118="",G118=""),"",IF(F118="g",VLOOKUP(G118,'Tab 4+5 DüV+Abfuhr_G'!A:N,14,FALSE)*'N-DBE'!J118,IF(F118="A",VLOOKUP(G118,'Tab 2+3 DüV_A'!A:L,12,FALSE)*'N-DBE'!J118,VLOOKUP(G118,'H&amp;G LfL'!B:U,20,FALSE)*'N-DBE'!J118)))</f>
        <v/>
      </c>
      <c r="AC118" s="249" t="str">
        <f>IF(OR(F118="",G118=""),"",IF(OR('N-DBE'!K118="",'N-DBE'!M118=0),0,IF('N-DBE'!K118=0,-AB118,('N-DBE'!K118*AB118/'N-DBE'!J118)-AB118)))</f>
        <v/>
      </c>
      <c r="AD118" s="341" t="str">
        <f>IF(OR(B118="",G118=""),"",IF(VLOOKUP(B118,Schlagliste!B:J,9,FALSE)="","",VLOOKUP(B118,Schlagliste!B:J,9,FALSE)))</f>
        <v/>
      </c>
      <c r="AE118" s="244" t="str">
        <f>IF(OR(AD118="",S118=""),"",IF(AD118&gt;39,0,IF(S118="leicht",VLOOKUP(AD118,'Boden DüV-Bolap'!A:AA,19,FALSE),IF(S118="mittel",VLOOKUP(AD118,'Boden DüV-Bolap'!A:AA,23,FALSE),IF(S118="schwer",VLOOKUP(AD118,'Boden DüV-Bolap'!A:AA,27,FALSE))))))</f>
        <v/>
      </c>
      <c r="AF118" s="254" t="str">
        <f>IF(OR(F118="",G118="",S118="",AD118=""),"",IF(AD118&gt;=44,-(AB118+AC118),IF(AND(S118="leicht",AD118&lt;11),VLOOKUP(AD118,'Boden DüV-Bolap'!A:AC,20,FALSE),IF(AND(S118="leicht",AD118&gt;10),VLOOKUP(AD118,'Boden DüV-Bolap'!A:AC,21,FALSE)*(AB118+AC118)-(AB118+AC118),IF(AND(S118="mittel",AD118&lt;18),VLOOKUP(AD118,'Boden DüV-Bolap'!A:AC,24,FALSE),IF(AND(S118="mittel",AD118&gt;17),VLOOKUP(AD118,'Boden DüV-Bolap'!A:AC,25,FALSE)*(AB118+AC118)-(AB118+AC118),IF(AND(S118="schwer",AD118&lt;23),VLOOKUP(AD118,'Boden DüV-Bolap'!A:AC,28,FALSE),IF(AND(S118="schwer",AD118&gt;22),VLOOKUP(AD118,'Boden DüV-Bolap'!A:AC,29,FALSE)*(AB118+AC118)-(AB118+AC118)))))))))</f>
        <v/>
      </c>
      <c r="AG118" s="256" t="str">
        <f>IF(OR(F118="",G118=""),"",IF(OR(F118="A",F118="HG"),0,VLOOKUP(G118,'Tab 4+5 DüV+Abfuhr_G'!A:Q,17,FALSE)))</f>
        <v/>
      </c>
      <c r="AH118" s="257" t="str">
        <f t="shared" si="26"/>
        <v/>
      </c>
      <c r="AI118" s="900" t="str">
        <f t="shared" si="27"/>
        <v/>
      </c>
      <c r="AJ118" s="265"/>
    </row>
    <row r="119" spans="1:36" s="145" customFormat="1">
      <c r="A119" s="289" t="str">
        <f>IF('N-DBE'!A119="","",'N-DBE'!A119)</f>
        <v/>
      </c>
      <c r="B119" s="485" t="str">
        <f>IF('N-DBE'!B119="","",'N-DBE'!B119)</f>
        <v/>
      </c>
      <c r="C119" s="232" t="str">
        <f>IF('N-DBE'!C119="","",'N-DBE'!C119)</f>
        <v/>
      </c>
      <c r="D119" s="232" t="str">
        <f>IF('N-DBE'!D119="","",'N-DBE'!D119)</f>
        <v/>
      </c>
      <c r="E119" s="238" t="str">
        <f>IF('N-DBE'!E119="","",'N-DBE'!E119)</f>
        <v/>
      </c>
      <c r="F119" s="233" t="str">
        <f>IF('N-DBE'!F119="","",'N-DBE'!F119)</f>
        <v/>
      </c>
      <c r="G119" s="225" t="str">
        <f>IF('N-DBE'!G119="","",'N-DBE'!G119)</f>
        <v/>
      </c>
      <c r="H119" s="248" t="str">
        <f>IF(OR(F119="",G119=""),"",IF(F119="g",VLOOKUP(G119,'Tab 4+5 DüV+Abfuhr_G'!A:N,12,FALSE)*'N-DBE'!J119,IF(F119="A",VLOOKUP(G119,'Tab 2+3 DüV_A'!A:L,10,FALSE)*'N-DBE'!J119,VLOOKUP(G119,'H&amp;G LfL'!B:U,18,FALSE)*'N-DBE'!J119)))</f>
        <v/>
      </c>
      <c r="I119" s="249" t="str">
        <f>IF(OR(F119="",G119=""),"",IF(OR('N-DBE'!K119="",'N-DBE'!M119=0),0,IF('N-DBE'!K119=0,-H119,('N-DBE'!K119*H119/'N-DBE'!J119)-H119)))</f>
        <v/>
      </c>
      <c r="J119" s="341" t="str">
        <f>IF(OR(B119="",G119=""),"",IF(VLOOKUP(B119,Schlagliste!B:J,7,FALSE)="","",VLOOKUP(B119,Schlagliste!B:J,7,FALSE)))</f>
        <v/>
      </c>
      <c r="K119" s="244" t="str">
        <f>IF(J119="","",IF(J119&gt;39,"E",VLOOKUP(J119,'Boden DüV-Bolap'!A:B,2,FALSE)))</f>
        <v/>
      </c>
      <c r="L119" s="250" t="str">
        <f>IF(J119="","",IF(J119&gt;=44,0,VLOOKUP(J119,'Boden DüV-Bolap'!A:C,3,FALSE)))</f>
        <v/>
      </c>
      <c r="M119" s="251" t="str">
        <f>IF(OR(F119="",G119=""),"",IF(OR(F119="A",F119="HG"),0,VLOOKUP(G119,'Tab 4+5 DüV+Abfuhr_G'!A:Q,15,FALSE)))</f>
        <v/>
      </c>
      <c r="N119" s="252" t="str">
        <f t="shared" si="21"/>
        <v/>
      </c>
      <c r="O119" s="611" t="str">
        <f>IF(OR(F119="",G119=""),"",IF(J119="",SUM(H119,I119),IF(OR(K119="D",K119="E"),(H119+M119)*VLOOKUP(K119,'Boden DüV-Bolap'!B:E,4,FALSE),SUM(H119,I119,L119,M119))))</f>
        <v/>
      </c>
      <c r="P119" s="892" t="str">
        <f t="shared" si="22"/>
        <v/>
      </c>
      <c r="Q119" s="245"/>
      <c r="R119" s="615" t="str">
        <f t="shared" si="23"/>
        <v/>
      </c>
      <c r="S119" s="244" t="str">
        <f>IF(OR(B119="",G119=""),"",IF(VLOOKUP(B119,Schlagliste!B:J,5,FALSE)="","",VLOOKUP(B119,Schlagliste!B:J,5,FALSE)))</f>
        <v/>
      </c>
      <c r="T119" s="253" t="str">
        <f>IF(OR(F119="",G119=""),"",IF(F119="g",VLOOKUP(G119,'Tab 4+5 DüV+Abfuhr_G'!A:N,13,FALSE)*'N-DBE'!J119,IF(F119="A",VLOOKUP(G119,'Tab 2+3 DüV_A'!A:L,11,FALSE)*'N-DBE'!J119,VLOOKUP(G119,'H&amp;G LfL'!B:U,19,FALSE)*'N-DBE'!J119)))</f>
        <v/>
      </c>
      <c r="U119" s="249" t="str">
        <f>IF(OR(F119="",G119=""),"",IF(OR('N-DBE'!K119="",'N-DBE'!M119=0),0,IF('N-DBE'!K119=0,-T119,('N-DBE'!K119*T119/'N-DBE'!J119)-T119)))</f>
        <v/>
      </c>
      <c r="V119" s="341" t="str">
        <f>IF(OR(B119="",G119=""),"",IF(VLOOKUP(B119,Schlagliste!B:J,8,FALSE)="","",VLOOKUP(B119,Schlagliste!B:J,8,FALSE)))</f>
        <v/>
      </c>
      <c r="W119" s="244" t="str">
        <f>IF(OR(V119="",S119=""),"",IF(V119&gt;39,0,IF(S119="leicht",VLOOKUP(V119,'Boden DüV-Bolap'!A:Q,7,FALSE),IF(S119="mittel",VLOOKUP(V119,'Boden DüV-Bolap'!A:K,11,FALSE),IF(S119="schwer",VLOOKUP(V119,'Boden DüV-Bolap'!A:R,15,FALSE))))))</f>
        <v/>
      </c>
      <c r="X119" s="254" t="str">
        <f>IF(OR(F119="",G119="",S119="",V119=""),"",IF(V119&gt;=44,-(T119+U119),IF(AND(S119="leicht",V119&lt;14),VLOOKUP(V119,'Boden DüV-Bolap'!A:Q,8,FALSE),IF(AND(S119="leicht",V119&gt;13),VLOOKUP(V119,'Boden DüV-Bolap'!A:Q,9,FALSE)*(T119+U119)-(T119+U119),IF(AND(S119="mittel",V119&lt;20),VLOOKUP(V119,'Boden DüV-Bolap'!A:Q,12,FALSE),IF(AND(S119="mittel",V119&gt;19),VLOOKUP(V119,'Boden DüV-Bolap'!A:Q,13,FALSE)*(T119+U119)-(T119+U119),IF(AND(S119="schwer",V119&lt;28),VLOOKUP(V119,'Boden DüV-Bolap'!A:Q,16,FALSE),IF(AND(S119="schwer",V119&gt;27),VLOOKUP(V119,'Boden DüV-Bolap'!A:Q,17,FALSE)*(T119+U119)-(T119+U119)))))))))</f>
        <v/>
      </c>
      <c r="Y119" s="251" t="str">
        <f>IF(OR(F119="",G119=""),"",IF(OR(F119="A",F119="HG"),0,VLOOKUP(G119,'Tab 4+5 DüV+Abfuhr_G'!A:Q,16,FALSE)))</f>
        <v/>
      </c>
      <c r="Z119" s="255" t="str">
        <f t="shared" si="24"/>
        <v/>
      </c>
      <c r="AA119" s="896" t="str">
        <f t="shared" si="25"/>
        <v/>
      </c>
      <c r="AB119" s="253" t="str">
        <f>IF(OR(F119="",G119=""),"",IF(F119="g",VLOOKUP(G119,'Tab 4+5 DüV+Abfuhr_G'!A:N,14,FALSE)*'N-DBE'!J119,IF(F119="A",VLOOKUP(G119,'Tab 2+3 DüV_A'!A:L,12,FALSE)*'N-DBE'!J119,VLOOKUP(G119,'H&amp;G LfL'!B:U,20,FALSE)*'N-DBE'!J119)))</f>
        <v/>
      </c>
      <c r="AC119" s="249" t="str">
        <f>IF(OR(F119="",G119=""),"",IF(OR('N-DBE'!K119="",'N-DBE'!M119=0),0,IF('N-DBE'!K119=0,-AB119,('N-DBE'!K119*AB119/'N-DBE'!J119)-AB119)))</f>
        <v/>
      </c>
      <c r="AD119" s="341" t="str">
        <f>IF(OR(B119="",G119=""),"",IF(VLOOKUP(B119,Schlagliste!B:J,9,FALSE)="","",VLOOKUP(B119,Schlagliste!B:J,9,FALSE)))</f>
        <v/>
      </c>
      <c r="AE119" s="244" t="str">
        <f>IF(OR(AD119="",S119=""),"",IF(AD119&gt;39,0,IF(S119="leicht",VLOOKUP(AD119,'Boden DüV-Bolap'!A:AA,19,FALSE),IF(S119="mittel",VLOOKUP(AD119,'Boden DüV-Bolap'!A:AA,23,FALSE),IF(S119="schwer",VLOOKUP(AD119,'Boden DüV-Bolap'!A:AA,27,FALSE))))))</f>
        <v/>
      </c>
      <c r="AF119" s="254" t="str">
        <f>IF(OR(F119="",G119="",S119="",AD119=""),"",IF(AD119&gt;=44,-(AB119+AC119),IF(AND(S119="leicht",AD119&lt;11),VLOOKUP(AD119,'Boden DüV-Bolap'!A:AC,20,FALSE),IF(AND(S119="leicht",AD119&gt;10),VLOOKUP(AD119,'Boden DüV-Bolap'!A:AC,21,FALSE)*(AB119+AC119)-(AB119+AC119),IF(AND(S119="mittel",AD119&lt;18),VLOOKUP(AD119,'Boden DüV-Bolap'!A:AC,24,FALSE),IF(AND(S119="mittel",AD119&gt;17),VLOOKUP(AD119,'Boden DüV-Bolap'!A:AC,25,FALSE)*(AB119+AC119)-(AB119+AC119),IF(AND(S119="schwer",AD119&lt;23),VLOOKUP(AD119,'Boden DüV-Bolap'!A:AC,28,FALSE),IF(AND(S119="schwer",AD119&gt;22),VLOOKUP(AD119,'Boden DüV-Bolap'!A:AC,29,FALSE)*(AB119+AC119)-(AB119+AC119)))))))))</f>
        <v/>
      </c>
      <c r="AG119" s="256" t="str">
        <f>IF(OR(F119="",G119=""),"",IF(OR(F119="A",F119="HG"),0,VLOOKUP(G119,'Tab 4+5 DüV+Abfuhr_G'!A:Q,17,FALSE)))</f>
        <v/>
      </c>
      <c r="AH119" s="257" t="str">
        <f t="shared" si="26"/>
        <v/>
      </c>
      <c r="AI119" s="900" t="str">
        <f t="shared" si="27"/>
        <v/>
      </c>
      <c r="AJ119" s="265"/>
    </row>
    <row r="120" spans="1:36" s="145" customFormat="1">
      <c r="A120" s="289" t="str">
        <f>IF('N-DBE'!A120="","",'N-DBE'!A120)</f>
        <v/>
      </c>
      <c r="B120" s="485" t="str">
        <f>IF('N-DBE'!B120="","",'N-DBE'!B120)</f>
        <v/>
      </c>
      <c r="C120" s="232" t="str">
        <f>IF('N-DBE'!C120="","",'N-DBE'!C120)</f>
        <v/>
      </c>
      <c r="D120" s="232" t="str">
        <f>IF('N-DBE'!D120="","",'N-DBE'!D120)</f>
        <v/>
      </c>
      <c r="E120" s="238" t="str">
        <f>IF('N-DBE'!E120="","",'N-DBE'!E120)</f>
        <v/>
      </c>
      <c r="F120" s="233" t="str">
        <f>IF('N-DBE'!F120="","",'N-DBE'!F120)</f>
        <v/>
      </c>
      <c r="G120" s="225" t="str">
        <f>IF('N-DBE'!G120="","",'N-DBE'!G120)</f>
        <v/>
      </c>
      <c r="H120" s="248" t="str">
        <f>IF(OR(F120="",G120=""),"",IF(F120="g",VLOOKUP(G120,'Tab 4+5 DüV+Abfuhr_G'!A:N,12,FALSE)*'N-DBE'!J120,IF(F120="A",VLOOKUP(G120,'Tab 2+3 DüV_A'!A:L,10,FALSE)*'N-DBE'!J120,VLOOKUP(G120,'H&amp;G LfL'!B:U,18,FALSE)*'N-DBE'!J120)))</f>
        <v/>
      </c>
      <c r="I120" s="249" t="str">
        <f>IF(OR(F120="",G120=""),"",IF(OR('N-DBE'!K120="",'N-DBE'!M120=0),0,IF('N-DBE'!K120=0,-H120,('N-DBE'!K120*H120/'N-DBE'!J120)-H120)))</f>
        <v/>
      </c>
      <c r="J120" s="341" t="str">
        <f>IF(OR(B120="",G120=""),"",IF(VLOOKUP(B120,Schlagliste!B:J,7,FALSE)="","",VLOOKUP(B120,Schlagliste!B:J,7,FALSE)))</f>
        <v/>
      </c>
      <c r="K120" s="244" t="str">
        <f>IF(J120="","",IF(J120&gt;39,"E",VLOOKUP(J120,'Boden DüV-Bolap'!A:B,2,FALSE)))</f>
        <v/>
      </c>
      <c r="L120" s="250" t="str">
        <f>IF(J120="","",IF(J120&gt;=44,0,VLOOKUP(J120,'Boden DüV-Bolap'!A:C,3,FALSE)))</f>
        <v/>
      </c>
      <c r="M120" s="251" t="str">
        <f>IF(OR(F120="",G120=""),"",IF(OR(F120="A",F120="HG"),0,VLOOKUP(G120,'Tab 4+5 DüV+Abfuhr_G'!A:Q,15,FALSE)))</f>
        <v/>
      </c>
      <c r="N120" s="252" t="str">
        <f t="shared" si="21"/>
        <v/>
      </c>
      <c r="O120" s="611" t="str">
        <f>IF(OR(F120="",G120=""),"",IF(J120="",SUM(H120,I120),IF(OR(K120="D",K120="E"),(H120+M120)*VLOOKUP(K120,'Boden DüV-Bolap'!B:E,4,FALSE),SUM(H120,I120,L120,M120))))</f>
        <v/>
      </c>
      <c r="P120" s="892" t="str">
        <f t="shared" si="22"/>
        <v/>
      </c>
      <c r="Q120" s="245"/>
      <c r="R120" s="615" t="str">
        <f t="shared" si="23"/>
        <v/>
      </c>
      <c r="S120" s="244" t="str">
        <f>IF(OR(B120="",G120=""),"",IF(VLOOKUP(B120,Schlagliste!B:J,5,FALSE)="","",VLOOKUP(B120,Schlagliste!B:J,5,FALSE)))</f>
        <v/>
      </c>
      <c r="T120" s="253" t="str">
        <f>IF(OR(F120="",G120=""),"",IF(F120="g",VLOOKUP(G120,'Tab 4+5 DüV+Abfuhr_G'!A:N,13,FALSE)*'N-DBE'!J120,IF(F120="A",VLOOKUP(G120,'Tab 2+3 DüV_A'!A:L,11,FALSE)*'N-DBE'!J120,VLOOKUP(G120,'H&amp;G LfL'!B:U,19,FALSE)*'N-DBE'!J120)))</f>
        <v/>
      </c>
      <c r="U120" s="249" t="str">
        <f>IF(OR(F120="",G120=""),"",IF(OR('N-DBE'!K120="",'N-DBE'!M120=0),0,IF('N-DBE'!K120=0,-T120,('N-DBE'!K120*T120/'N-DBE'!J120)-T120)))</f>
        <v/>
      </c>
      <c r="V120" s="341" t="str">
        <f>IF(OR(B120="",G120=""),"",IF(VLOOKUP(B120,Schlagliste!B:J,8,FALSE)="","",VLOOKUP(B120,Schlagliste!B:J,8,FALSE)))</f>
        <v/>
      </c>
      <c r="W120" s="244" t="str">
        <f>IF(OR(V120="",S120=""),"",IF(V120&gt;39,0,IF(S120="leicht",VLOOKUP(V120,'Boden DüV-Bolap'!A:Q,7,FALSE),IF(S120="mittel",VLOOKUP(V120,'Boden DüV-Bolap'!A:K,11,FALSE),IF(S120="schwer",VLOOKUP(V120,'Boden DüV-Bolap'!A:R,15,FALSE))))))</f>
        <v/>
      </c>
      <c r="X120" s="254" t="str">
        <f>IF(OR(F120="",G120="",S120="",V120=""),"",IF(V120&gt;=44,-(T120+U120),IF(AND(S120="leicht",V120&lt;14),VLOOKUP(V120,'Boden DüV-Bolap'!A:Q,8,FALSE),IF(AND(S120="leicht",V120&gt;13),VLOOKUP(V120,'Boden DüV-Bolap'!A:Q,9,FALSE)*(T120+U120)-(T120+U120),IF(AND(S120="mittel",V120&lt;20),VLOOKUP(V120,'Boden DüV-Bolap'!A:Q,12,FALSE),IF(AND(S120="mittel",V120&gt;19),VLOOKUP(V120,'Boden DüV-Bolap'!A:Q,13,FALSE)*(T120+U120)-(T120+U120),IF(AND(S120="schwer",V120&lt;28),VLOOKUP(V120,'Boden DüV-Bolap'!A:Q,16,FALSE),IF(AND(S120="schwer",V120&gt;27),VLOOKUP(V120,'Boden DüV-Bolap'!A:Q,17,FALSE)*(T120+U120)-(T120+U120)))))))))</f>
        <v/>
      </c>
      <c r="Y120" s="251" t="str">
        <f>IF(OR(F120="",G120=""),"",IF(OR(F120="A",F120="HG"),0,VLOOKUP(G120,'Tab 4+5 DüV+Abfuhr_G'!A:Q,16,FALSE)))</f>
        <v/>
      </c>
      <c r="Z120" s="255" t="str">
        <f t="shared" si="24"/>
        <v/>
      </c>
      <c r="AA120" s="896" t="str">
        <f t="shared" si="25"/>
        <v/>
      </c>
      <c r="AB120" s="253" t="str">
        <f>IF(OR(F120="",G120=""),"",IF(F120="g",VLOOKUP(G120,'Tab 4+5 DüV+Abfuhr_G'!A:N,14,FALSE)*'N-DBE'!J120,IF(F120="A",VLOOKUP(G120,'Tab 2+3 DüV_A'!A:L,12,FALSE)*'N-DBE'!J120,VLOOKUP(G120,'H&amp;G LfL'!B:U,20,FALSE)*'N-DBE'!J120)))</f>
        <v/>
      </c>
      <c r="AC120" s="249" t="str">
        <f>IF(OR(F120="",G120=""),"",IF(OR('N-DBE'!K120="",'N-DBE'!M120=0),0,IF('N-DBE'!K120=0,-AB120,('N-DBE'!K120*AB120/'N-DBE'!J120)-AB120)))</f>
        <v/>
      </c>
      <c r="AD120" s="341" t="str">
        <f>IF(OR(B120="",G120=""),"",IF(VLOOKUP(B120,Schlagliste!B:J,9,FALSE)="","",VLOOKUP(B120,Schlagliste!B:J,9,FALSE)))</f>
        <v/>
      </c>
      <c r="AE120" s="244" t="str">
        <f>IF(OR(AD120="",S120=""),"",IF(AD120&gt;39,0,IF(S120="leicht",VLOOKUP(AD120,'Boden DüV-Bolap'!A:AA,19,FALSE),IF(S120="mittel",VLOOKUP(AD120,'Boden DüV-Bolap'!A:AA,23,FALSE),IF(S120="schwer",VLOOKUP(AD120,'Boden DüV-Bolap'!A:AA,27,FALSE))))))</f>
        <v/>
      </c>
      <c r="AF120" s="254" t="str">
        <f>IF(OR(F120="",G120="",S120="",AD120=""),"",IF(AD120&gt;=44,-(AB120+AC120),IF(AND(S120="leicht",AD120&lt;11),VLOOKUP(AD120,'Boden DüV-Bolap'!A:AC,20,FALSE),IF(AND(S120="leicht",AD120&gt;10),VLOOKUP(AD120,'Boden DüV-Bolap'!A:AC,21,FALSE)*(AB120+AC120)-(AB120+AC120),IF(AND(S120="mittel",AD120&lt;18),VLOOKUP(AD120,'Boden DüV-Bolap'!A:AC,24,FALSE),IF(AND(S120="mittel",AD120&gt;17),VLOOKUP(AD120,'Boden DüV-Bolap'!A:AC,25,FALSE)*(AB120+AC120)-(AB120+AC120),IF(AND(S120="schwer",AD120&lt;23),VLOOKUP(AD120,'Boden DüV-Bolap'!A:AC,28,FALSE),IF(AND(S120="schwer",AD120&gt;22),VLOOKUP(AD120,'Boden DüV-Bolap'!A:AC,29,FALSE)*(AB120+AC120)-(AB120+AC120)))))))))</f>
        <v/>
      </c>
      <c r="AG120" s="256" t="str">
        <f>IF(OR(F120="",G120=""),"",IF(OR(F120="A",F120="HG"),0,VLOOKUP(G120,'Tab 4+5 DüV+Abfuhr_G'!A:Q,17,FALSE)))</f>
        <v/>
      </c>
      <c r="AH120" s="257" t="str">
        <f t="shared" si="26"/>
        <v/>
      </c>
      <c r="AI120" s="900" t="str">
        <f t="shared" si="27"/>
        <v/>
      </c>
      <c r="AJ120" s="265"/>
    </row>
    <row r="121" spans="1:36" s="145" customFormat="1">
      <c r="A121" s="289" t="str">
        <f>IF('N-DBE'!A121="","",'N-DBE'!A121)</f>
        <v/>
      </c>
      <c r="B121" s="485" t="str">
        <f>IF('N-DBE'!B121="","",'N-DBE'!B121)</f>
        <v/>
      </c>
      <c r="C121" s="232" t="str">
        <f>IF('N-DBE'!C121="","",'N-DBE'!C121)</f>
        <v/>
      </c>
      <c r="D121" s="232" t="str">
        <f>IF('N-DBE'!D121="","",'N-DBE'!D121)</f>
        <v/>
      </c>
      <c r="E121" s="238" t="str">
        <f>IF('N-DBE'!E121="","",'N-DBE'!E121)</f>
        <v/>
      </c>
      <c r="F121" s="233" t="str">
        <f>IF('N-DBE'!F121="","",'N-DBE'!F121)</f>
        <v/>
      </c>
      <c r="G121" s="225" t="str">
        <f>IF('N-DBE'!G121="","",'N-DBE'!G121)</f>
        <v/>
      </c>
      <c r="H121" s="248" t="str">
        <f>IF(OR(F121="",G121=""),"",IF(F121="g",VLOOKUP(G121,'Tab 4+5 DüV+Abfuhr_G'!A:N,12,FALSE)*'N-DBE'!J121,IF(F121="A",VLOOKUP(G121,'Tab 2+3 DüV_A'!A:L,10,FALSE)*'N-DBE'!J121,VLOOKUP(G121,'H&amp;G LfL'!B:U,18,FALSE)*'N-DBE'!J121)))</f>
        <v/>
      </c>
      <c r="I121" s="249" t="str">
        <f>IF(OR(F121="",G121=""),"",IF(OR('N-DBE'!K121="",'N-DBE'!M121=0),0,IF('N-DBE'!K121=0,-H121,('N-DBE'!K121*H121/'N-DBE'!J121)-H121)))</f>
        <v/>
      </c>
      <c r="J121" s="341" t="str">
        <f>IF(OR(B121="",G121=""),"",IF(VLOOKUP(B121,Schlagliste!B:J,7,FALSE)="","",VLOOKUP(B121,Schlagliste!B:J,7,FALSE)))</f>
        <v/>
      </c>
      <c r="K121" s="244" t="str">
        <f>IF(J121="","",IF(J121&gt;39,"E",VLOOKUP(J121,'Boden DüV-Bolap'!A:B,2,FALSE)))</f>
        <v/>
      </c>
      <c r="L121" s="250" t="str">
        <f>IF(J121="","",IF(J121&gt;=44,0,VLOOKUP(J121,'Boden DüV-Bolap'!A:C,3,FALSE)))</f>
        <v/>
      </c>
      <c r="M121" s="251" t="str">
        <f>IF(OR(F121="",G121=""),"",IF(OR(F121="A",F121="HG"),0,VLOOKUP(G121,'Tab 4+5 DüV+Abfuhr_G'!A:Q,15,FALSE)))</f>
        <v/>
      </c>
      <c r="N121" s="252" t="str">
        <f t="shared" si="21"/>
        <v/>
      </c>
      <c r="O121" s="611" t="str">
        <f>IF(OR(F121="",G121=""),"",IF(J121="",SUM(H121,I121),IF(OR(K121="D",K121="E"),(H121+M121)*VLOOKUP(K121,'Boden DüV-Bolap'!B:E,4,FALSE),SUM(H121,I121,L121,M121))))</f>
        <v/>
      </c>
      <c r="P121" s="892" t="str">
        <f t="shared" si="22"/>
        <v/>
      </c>
      <c r="Q121" s="245"/>
      <c r="R121" s="615" t="str">
        <f t="shared" si="23"/>
        <v/>
      </c>
      <c r="S121" s="244" t="str">
        <f>IF(OR(B121="",G121=""),"",IF(VLOOKUP(B121,Schlagliste!B:J,5,FALSE)="","",VLOOKUP(B121,Schlagliste!B:J,5,FALSE)))</f>
        <v/>
      </c>
      <c r="T121" s="253" t="str">
        <f>IF(OR(F121="",G121=""),"",IF(F121="g",VLOOKUP(G121,'Tab 4+5 DüV+Abfuhr_G'!A:N,13,FALSE)*'N-DBE'!J121,IF(F121="A",VLOOKUP(G121,'Tab 2+3 DüV_A'!A:L,11,FALSE)*'N-DBE'!J121,VLOOKUP(G121,'H&amp;G LfL'!B:U,19,FALSE)*'N-DBE'!J121)))</f>
        <v/>
      </c>
      <c r="U121" s="249" t="str">
        <f>IF(OR(F121="",G121=""),"",IF(OR('N-DBE'!K121="",'N-DBE'!M121=0),0,IF('N-DBE'!K121=0,-T121,('N-DBE'!K121*T121/'N-DBE'!J121)-T121)))</f>
        <v/>
      </c>
      <c r="V121" s="341" t="str">
        <f>IF(OR(B121="",G121=""),"",IF(VLOOKUP(B121,Schlagliste!B:J,8,FALSE)="","",VLOOKUP(B121,Schlagliste!B:J,8,FALSE)))</f>
        <v/>
      </c>
      <c r="W121" s="244" t="str">
        <f>IF(OR(V121="",S121=""),"",IF(V121&gt;39,0,IF(S121="leicht",VLOOKUP(V121,'Boden DüV-Bolap'!A:Q,7,FALSE),IF(S121="mittel",VLOOKUP(V121,'Boden DüV-Bolap'!A:K,11,FALSE),IF(S121="schwer",VLOOKUP(V121,'Boden DüV-Bolap'!A:R,15,FALSE))))))</f>
        <v/>
      </c>
      <c r="X121" s="254" t="str">
        <f>IF(OR(F121="",G121="",S121="",V121=""),"",IF(V121&gt;=44,-(T121+U121),IF(AND(S121="leicht",V121&lt;14),VLOOKUP(V121,'Boden DüV-Bolap'!A:Q,8,FALSE),IF(AND(S121="leicht",V121&gt;13),VLOOKUP(V121,'Boden DüV-Bolap'!A:Q,9,FALSE)*(T121+U121)-(T121+U121),IF(AND(S121="mittel",V121&lt;20),VLOOKUP(V121,'Boden DüV-Bolap'!A:Q,12,FALSE),IF(AND(S121="mittel",V121&gt;19),VLOOKUP(V121,'Boden DüV-Bolap'!A:Q,13,FALSE)*(T121+U121)-(T121+U121),IF(AND(S121="schwer",V121&lt;28),VLOOKUP(V121,'Boden DüV-Bolap'!A:Q,16,FALSE),IF(AND(S121="schwer",V121&gt;27),VLOOKUP(V121,'Boden DüV-Bolap'!A:Q,17,FALSE)*(T121+U121)-(T121+U121)))))))))</f>
        <v/>
      </c>
      <c r="Y121" s="251" t="str">
        <f>IF(OR(F121="",G121=""),"",IF(OR(F121="A",F121="HG"),0,VLOOKUP(G121,'Tab 4+5 DüV+Abfuhr_G'!A:Q,16,FALSE)))</f>
        <v/>
      </c>
      <c r="Z121" s="255" t="str">
        <f t="shared" si="24"/>
        <v/>
      </c>
      <c r="AA121" s="896" t="str">
        <f t="shared" si="25"/>
        <v/>
      </c>
      <c r="AB121" s="253" t="str">
        <f>IF(OR(F121="",G121=""),"",IF(F121="g",VLOOKUP(G121,'Tab 4+5 DüV+Abfuhr_G'!A:N,14,FALSE)*'N-DBE'!J121,IF(F121="A",VLOOKUP(G121,'Tab 2+3 DüV_A'!A:L,12,FALSE)*'N-DBE'!J121,VLOOKUP(G121,'H&amp;G LfL'!B:U,20,FALSE)*'N-DBE'!J121)))</f>
        <v/>
      </c>
      <c r="AC121" s="249" t="str">
        <f>IF(OR(F121="",G121=""),"",IF(OR('N-DBE'!K121="",'N-DBE'!M121=0),0,IF('N-DBE'!K121=0,-AB121,('N-DBE'!K121*AB121/'N-DBE'!J121)-AB121)))</f>
        <v/>
      </c>
      <c r="AD121" s="341" t="str">
        <f>IF(OR(B121="",G121=""),"",IF(VLOOKUP(B121,Schlagliste!B:J,9,FALSE)="","",VLOOKUP(B121,Schlagliste!B:J,9,FALSE)))</f>
        <v/>
      </c>
      <c r="AE121" s="244" t="str">
        <f>IF(OR(AD121="",S121=""),"",IF(AD121&gt;39,0,IF(S121="leicht",VLOOKUP(AD121,'Boden DüV-Bolap'!A:AA,19,FALSE),IF(S121="mittel",VLOOKUP(AD121,'Boden DüV-Bolap'!A:AA,23,FALSE),IF(S121="schwer",VLOOKUP(AD121,'Boden DüV-Bolap'!A:AA,27,FALSE))))))</f>
        <v/>
      </c>
      <c r="AF121" s="254" t="str">
        <f>IF(OR(F121="",G121="",S121="",AD121=""),"",IF(AD121&gt;=44,-(AB121+AC121),IF(AND(S121="leicht",AD121&lt;11),VLOOKUP(AD121,'Boden DüV-Bolap'!A:AC,20,FALSE),IF(AND(S121="leicht",AD121&gt;10),VLOOKUP(AD121,'Boden DüV-Bolap'!A:AC,21,FALSE)*(AB121+AC121)-(AB121+AC121),IF(AND(S121="mittel",AD121&lt;18),VLOOKUP(AD121,'Boden DüV-Bolap'!A:AC,24,FALSE),IF(AND(S121="mittel",AD121&gt;17),VLOOKUP(AD121,'Boden DüV-Bolap'!A:AC,25,FALSE)*(AB121+AC121)-(AB121+AC121),IF(AND(S121="schwer",AD121&lt;23),VLOOKUP(AD121,'Boden DüV-Bolap'!A:AC,28,FALSE),IF(AND(S121="schwer",AD121&gt;22),VLOOKUP(AD121,'Boden DüV-Bolap'!A:AC,29,FALSE)*(AB121+AC121)-(AB121+AC121)))))))))</f>
        <v/>
      </c>
      <c r="AG121" s="256" t="str">
        <f>IF(OR(F121="",G121=""),"",IF(OR(F121="A",F121="HG"),0,VLOOKUP(G121,'Tab 4+5 DüV+Abfuhr_G'!A:Q,17,FALSE)))</f>
        <v/>
      </c>
      <c r="AH121" s="257" t="str">
        <f t="shared" si="26"/>
        <v/>
      </c>
      <c r="AI121" s="900" t="str">
        <f t="shared" si="27"/>
        <v/>
      </c>
      <c r="AJ121" s="265"/>
    </row>
    <row r="122" spans="1:36" s="145" customFormat="1">
      <c r="A122" s="289" t="str">
        <f>IF('N-DBE'!A122="","",'N-DBE'!A122)</f>
        <v/>
      </c>
      <c r="B122" s="485" t="str">
        <f>IF('N-DBE'!B122="","",'N-DBE'!B122)</f>
        <v/>
      </c>
      <c r="C122" s="232" t="str">
        <f>IF('N-DBE'!C122="","",'N-DBE'!C122)</f>
        <v/>
      </c>
      <c r="D122" s="232" t="str">
        <f>IF('N-DBE'!D122="","",'N-DBE'!D122)</f>
        <v/>
      </c>
      <c r="E122" s="238" t="str">
        <f>IF('N-DBE'!E122="","",'N-DBE'!E122)</f>
        <v/>
      </c>
      <c r="F122" s="233" t="str">
        <f>IF('N-DBE'!F122="","",'N-DBE'!F122)</f>
        <v/>
      </c>
      <c r="G122" s="225" t="str">
        <f>IF('N-DBE'!G122="","",'N-DBE'!G122)</f>
        <v/>
      </c>
      <c r="H122" s="248" t="str">
        <f>IF(OR(F122="",G122=""),"",IF(F122="g",VLOOKUP(G122,'Tab 4+5 DüV+Abfuhr_G'!A:N,12,FALSE)*'N-DBE'!J122,IF(F122="A",VLOOKUP(G122,'Tab 2+3 DüV_A'!A:L,10,FALSE)*'N-DBE'!J122,VLOOKUP(G122,'H&amp;G LfL'!B:U,18,FALSE)*'N-DBE'!J122)))</f>
        <v/>
      </c>
      <c r="I122" s="249" t="str">
        <f>IF(OR(F122="",G122=""),"",IF(OR('N-DBE'!K122="",'N-DBE'!M122=0),0,IF('N-DBE'!K122=0,-H122,('N-DBE'!K122*H122/'N-DBE'!J122)-H122)))</f>
        <v/>
      </c>
      <c r="J122" s="341" t="str">
        <f>IF(OR(B122="",G122=""),"",IF(VLOOKUP(B122,Schlagliste!B:J,7,FALSE)="","",VLOOKUP(B122,Schlagliste!B:J,7,FALSE)))</f>
        <v/>
      </c>
      <c r="K122" s="244" t="str">
        <f>IF(J122="","",IF(J122&gt;39,"E",VLOOKUP(J122,'Boden DüV-Bolap'!A:B,2,FALSE)))</f>
        <v/>
      </c>
      <c r="L122" s="250" t="str">
        <f>IF(J122="","",IF(J122&gt;=44,0,VLOOKUP(J122,'Boden DüV-Bolap'!A:C,3,FALSE)))</f>
        <v/>
      </c>
      <c r="M122" s="251" t="str">
        <f>IF(OR(F122="",G122=""),"",IF(OR(F122="A",F122="HG"),0,VLOOKUP(G122,'Tab 4+5 DüV+Abfuhr_G'!A:Q,15,FALSE)))</f>
        <v/>
      </c>
      <c r="N122" s="252" t="str">
        <f t="shared" si="21"/>
        <v/>
      </c>
      <c r="O122" s="611" t="str">
        <f>IF(OR(F122="",G122=""),"",IF(J122="",SUM(H122,I122),IF(OR(K122="D",K122="E"),(H122+M122)*VLOOKUP(K122,'Boden DüV-Bolap'!B:E,4,FALSE),SUM(H122,I122,L122,M122))))</f>
        <v/>
      </c>
      <c r="P122" s="892" t="str">
        <f t="shared" si="22"/>
        <v/>
      </c>
      <c r="Q122" s="245"/>
      <c r="R122" s="615" t="str">
        <f t="shared" si="23"/>
        <v/>
      </c>
      <c r="S122" s="244" t="str">
        <f>IF(OR(B122="",G122=""),"",IF(VLOOKUP(B122,Schlagliste!B:J,5,FALSE)="","",VLOOKUP(B122,Schlagliste!B:J,5,FALSE)))</f>
        <v/>
      </c>
      <c r="T122" s="253" t="str">
        <f>IF(OR(F122="",G122=""),"",IF(F122="g",VLOOKUP(G122,'Tab 4+5 DüV+Abfuhr_G'!A:N,13,FALSE)*'N-DBE'!J122,IF(F122="A",VLOOKUP(G122,'Tab 2+3 DüV_A'!A:L,11,FALSE)*'N-DBE'!J122,VLOOKUP(G122,'H&amp;G LfL'!B:U,19,FALSE)*'N-DBE'!J122)))</f>
        <v/>
      </c>
      <c r="U122" s="249" t="str">
        <f>IF(OR(F122="",G122=""),"",IF(OR('N-DBE'!K122="",'N-DBE'!M122=0),0,IF('N-DBE'!K122=0,-T122,('N-DBE'!K122*T122/'N-DBE'!J122)-T122)))</f>
        <v/>
      </c>
      <c r="V122" s="341" t="str">
        <f>IF(OR(B122="",G122=""),"",IF(VLOOKUP(B122,Schlagliste!B:J,8,FALSE)="","",VLOOKUP(B122,Schlagliste!B:J,8,FALSE)))</f>
        <v/>
      </c>
      <c r="W122" s="244" t="str">
        <f>IF(OR(V122="",S122=""),"",IF(V122&gt;39,0,IF(S122="leicht",VLOOKUP(V122,'Boden DüV-Bolap'!A:Q,7,FALSE),IF(S122="mittel",VLOOKUP(V122,'Boden DüV-Bolap'!A:K,11,FALSE),IF(S122="schwer",VLOOKUP(V122,'Boden DüV-Bolap'!A:R,15,FALSE))))))</f>
        <v/>
      </c>
      <c r="X122" s="254" t="str">
        <f>IF(OR(F122="",G122="",S122="",V122=""),"",IF(V122&gt;=44,-(T122+U122),IF(AND(S122="leicht",V122&lt;14),VLOOKUP(V122,'Boden DüV-Bolap'!A:Q,8,FALSE),IF(AND(S122="leicht",V122&gt;13),VLOOKUP(V122,'Boden DüV-Bolap'!A:Q,9,FALSE)*(T122+U122)-(T122+U122),IF(AND(S122="mittel",V122&lt;20),VLOOKUP(V122,'Boden DüV-Bolap'!A:Q,12,FALSE),IF(AND(S122="mittel",V122&gt;19),VLOOKUP(V122,'Boden DüV-Bolap'!A:Q,13,FALSE)*(T122+U122)-(T122+U122),IF(AND(S122="schwer",V122&lt;28),VLOOKUP(V122,'Boden DüV-Bolap'!A:Q,16,FALSE),IF(AND(S122="schwer",V122&gt;27),VLOOKUP(V122,'Boden DüV-Bolap'!A:Q,17,FALSE)*(T122+U122)-(T122+U122)))))))))</f>
        <v/>
      </c>
      <c r="Y122" s="251" t="str">
        <f>IF(OR(F122="",G122=""),"",IF(OR(F122="A",F122="HG"),0,VLOOKUP(G122,'Tab 4+5 DüV+Abfuhr_G'!A:Q,16,FALSE)))</f>
        <v/>
      </c>
      <c r="Z122" s="255" t="str">
        <f t="shared" si="24"/>
        <v/>
      </c>
      <c r="AA122" s="896" t="str">
        <f t="shared" si="25"/>
        <v/>
      </c>
      <c r="AB122" s="253" t="str">
        <f>IF(OR(F122="",G122=""),"",IF(F122="g",VLOOKUP(G122,'Tab 4+5 DüV+Abfuhr_G'!A:N,14,FALSE)*'N-DBE'!J122,IF(F122="A",VLOOKUP(G122,'Tab 2+3 DüV_A'!A:L,12,FALSE)*'N-DBE'!J122,VLOOKUP(G122,'H&amp;G LfL'!B:U,20,FALSE)*'N-DBE'!J122)))</f>
        <v/>
      </c>
      <c r="AC122" s="249" t="str">
        <f>IF(OR(F122="",G122=""),"",IF(OR('N-DBE'!K122="",'N-DBE'!M122=0),0,IF('N-DBE'!K122=0,-AB122,('N-DBE'!K122*AB122/'N-DBE'!J122)-AB122)))</f>
        <v/>
      </c>
      <c r="AD122" s="341" t="str">
        <f>IF(OR(B122="",G122=""),"",IF(VLOOKUP(B122,Schlagliste!B:J,9,FALSE)="","",VLOOKUP(B122,Schlagliste!B:J,9,FALSE)))</f>
        <v/>
      </c>
      <c r="AE122" s="244" t="str">
        <f>IF(OR(AD122="",S122=""),"",IF(AD122&gt;39,0,IF(S122="leicht",VLOOKUP(AD122,'Boden DüV-Bolap'!A:AA,19,FALSE),IF(S122="mittel",VLOOKUP(AD122,'Boden DüV-Bolap'!A:AA,23,FALSE),IF(S122="schwer",VLOOKUP(AD122,'Boden DüV-Bolap'!A:AA,27,FALSE))))))</f>
        <v/>
      </c>
      <c r="AF122" s="254" t="str">
        <f>IF(OR(F122="",G122="",S122="",AD122=""),"",IF(AD122&gt;=44,-(AB122+AC122),IF(AND(S122="leicht",AD122&lt;11),VLOOKUP(AD122,'Boden DüV-Bolap'!A:AC,20,FALSE),IF(AND(S122="leicht",AD122&gt;10),VLOOKUP(AD122,'Boden DüV-Bolap'!A:AC,21,FALSE)*(AB122+AC122)-(AB122+AC122),IF(AND(S122="mittel",AD122&lt;18),VLOOKUP(AD122,'Boden DüV-Bolap'!A:AC,24,FALSE),IF(AND(S122="mittel",AD122&gt;17),VLOOKUP(AD122,'Boden DüV-Bolap'!A:AC,25,FALSE)*(AB122+AC122)-(AB122+AC122),IF(AND(S122="schwer",AD122&lt;23),VLOOKUP(AD122,'Boden DüV-Bolap'!A:AC,28,FALSE),IF(AND(S122="schwer",AD122&gt;22),VLOOKUP(AD122,'Boden DüV-Bolap'!A:AC,29,FALSE)*(AB122+AC122)-(AB122+AC122)))))))))</f>
        <v/>
      </c>
      <c r="AG122" s="256" t="str">
        <f>IF(OR(F122="",G122=""),"",IF(OR(F122="A",F122="HG"),0,VLOOKUP(G122,'Tab 4+5 DüV+Abfuhr_G'!A:Q,17,FALSE)))</f>
        <v/>
      </c>
      <c r="AH122" s="257" t="str">
        <f t="shared" si="26"/>
        <v/>
      </c>
      <c r="AI122" s="900" t="str">
        <f t="shared" si="27"/>
        <v/>
      </c>
      <c r="AJ122" s="265"/>
    </row>
    <row r="123" spans="1:36" s="145" customFormat="1">
      <c r="A123" s="289" t="str">
        <f>IF('N-DBE'!A123="","",'N-DBE'!A123)</f>
        <v/>
      </c>
      <c r="B123" s="485" t="str">
        <f>IF('N-DBE'!B123="","",'N-DBE'!B123)</f>
        <v/>
      </c>
      <c r="C123" s="232" t="str">
        <f>IF('N-DBE'!C123="","",'N-DBE'!C123)</f>
        <v/>
      </c>
      <c r="D123" s="232" t="str">
        <f>IF('N-DBE'!D123="","",'N-DBE'!D123)</f>
        <v/>
      </c>
      <c r="E123" s="238" t="str">
        <f>IF('N-DBE'!E123="","",'N-DBE'!E123)</f>
        <v/>
      </c>
      <c r="F123" s="233" t="str">
        <f>IF('N-DBE'!F123="","",'N-DBE'!F123)</f>
        <v/>
      </c>
      <c r="G123" s="225" t="str">
        <f>IF('N-DBE'!G123="","",'N-DBE'!G123)</f>
        <v/>
      </c>
      <c r="H123" s="248" t="str">
        <f>IF(OR(F123="",G123=""),"",IF(F123="g",VLOOKUP(G123,'Tab 4+5 DüV+Abfuhr_G'!A:N,12,FALSE)*'N-DBE'!J123,IF(F123="A",VLOOKUP(G123,'Tab 2+3 DüV_A'!A:L,10,FALSE)*'N-DBE'!J123,VLOOKUP(G123,'H&amp;G LfL'!B:U,18,FALSE)*'N-DBE'!J123)))</f>
        <v/>
      </c>
      <c r="I123" s="249" t="str">
        <f>IF(OR(F123="",G123=""),"",IF(OR('N-DBE'!K123="",'N-DBE'!M123=0),0,IF('N-DBE'!K123=0,-H123,('N-DBE'!K123*H123/'N-DBE'!J123)-H123)))</f>
        <v/>
      </c>
      <c r="J123" s="341" t="str">
        <f>IF(OR(B123="",G123=""),"",IF(VLOOKUP(B123,Schlagliste!B:J,7,FALSE)="","",VLOOKUP(B123,Schlagliste!B:J,7,FALSE)))</f>
        <v/>
      </c>
      <c r="K123" s="244" t="str">
        <f>IF(J123="","",IF(J123&gt;39,"E",VLOOKUP(J123,'Boden DüV-Bolap'!A:B,2,FALSE)))</f>
        <v/>
      </c>
      <c r="L123" s="250" t="str">
        <f>IF(J123="","",IF(J123&gt;=44,0,VLOOKUP(J123,'Boden DüV-Bolap'!A:C,3,FALSE)))</f>
        <v/>
      </c>
      <c r="M123" s="251" t="str">
        <f>IF(OR(F123="",G123=""),"",IF(OR(F123="A",F123="HG"),0,VLOOKUP(G123,'Tab 4+5 DüV+Abfuhr_G'!A:Q,15,FALSE)))</f>
        <v/>
      </c>
      <c r="N123" s="252" t="str">
        <f t="shared" si="21"/>
        <v/>
      </c>
      <c r="O123" s="611" t="str">
        <f>IF(OR(F123="",G123=""),"",IF(J123="",SUM(H123,I123),IF(OR(K123="D",K123="E"),(H123+M123)*VLOOKUP(K123,'Boden DüV-Bolap'!B:E,4,FALSE),SUM(H123,I123,L123,M123))))</f>
        <v/>
      </c>
      <c r="P123" s="892" t="str">
        <f t="shared" si="22"/>
        <v/>
      </c>
      <c r="Q123" s="245"/>
      <c r="R123" s="615" t="str">
        <f t="shared" si="23"/>
        <v/>
      </c>
      <c r="S123" s="244" t="str">
        <f>IF(OR(B123="",G123=""),"",IF(VLOOKUP(B123,Schlagliste!B:J,5,FALSE)="","",VLOOKUP(B123,Schlagliste!B:J,5,FALSE)))</f>
        <v/>
      </c>
      <c r="T123" s="253" t="str">
        <f>IF(OR(F123="",G123=""),"",IF(F123="g",VLOOKUP(G123,'Tab 4+5 DüV+Abfuhr_G'!A:N,13,FALSE)*'N-DBE'!J123,IF(F123="A",VLOOKUP(G123,'Tab 2+3 DüV_A'!A:L,11,FALSE)*'N-DBE'!J123,VLOOKUP(G123,'H&amp;G LfL'!B:U,19,FALSE)*'N-DBE'!J123)))</f>
        <v/>
      </c>
      <c r="U123" s="249" t="str">
        <f>IF(OR(F123="",G123=""),"",IF(OR('N-DBE'!K123="",'N-DBE'!M123=0),0,IF('N-DBE'!K123=0,-T123,('N-DBE'!K123*T123/'N-DBE'!J123)-T123)))</f>
        <v/>
      </c>
      <c r="V123" s="341" t="str">
        <f>IF(OR(B123="",G123=""),"",IF(VLOOKUP(B123,Schlagliste!B:J,8,FALSE)="","",VLOOKUP(B123,Schlagliste!B:J,8,FALSE)))</f>
        <v/>
      </c>
      <c r="W123" s="244" t="str">
        <f>IF(OR(V123="",S123=""),"",IF(V123&gt;39,0,IF(S123="leicht",VLOOKUP(V123,'Boden DüV-Bolap'!A:Q,7,FALSE),IF(S123="mittel",VLOOKUP(V123,'Boden DüV-Bolap'!A:K,11,FALSE),IF(S123="schwer",VLOOKUP(V123,'Boden DüV-Bolap'!A:R,15,FALSE))))))</f>
        <v/>
      </c>
      <c r="X123" s="254" t="str">
        <f>IF(OR(F123="",G123="",S123="",V123=""),"",IF(V123&gt;=44,-(T123+U123),IF(AND(S123="leicht",V123&lt;14),VLOOKUP(V123,'Boden DüV-Bolap'!A:Q,8,FALSE),IF(AND(S123="leicht",V123&gt;13),VLOOKUP(V123,'Boden DüV-Bolap'!A:Q,9,FALSE)*(T123+U123)-(T123+U123),IF(AND(S123="mittel",V123&lt;20),VLOOKUP(V123,'Boden DüV-Bolap'!A:Q,12,FALSE),IF(AND(S123="mittel",V123&gt;19),VLOOKUP(V123,'Boden DüV-Bolap'!A:Q,13,FALSE)*(T123+U123)-(T123+U123),IF(AND(S123="schwer",V123&lt;28),VLOOKUP(V123,'Boden DüV-Bolap'!A:Q,16,FALSE),IF(AND(S123="schwer",V123&gt;27),VLOOKUP(V123,'Boden DüV-Bolap'!A:Q,17,FALSE)*(T123+U123)-(T123+U123)))))))))</f>
        <v/>
      </c>
      <c r="Y123" s="251" t="str">
        <f>IF(OR(F123="",G123=""),"",IF(OR(F123="A",F123="HG"),0,VLOOKUP(G123,'Tab 4+5 DüV+Abfuhr_G'!A:Q,16,FALSE)))</f>
        <v/>
      </c>
      <c r="Z123" s="255" t="str">
        <f t="shared" si="24"/>
        <v/>
      </c>
      <c r="AA123" s="896" t="str">
        <f t="shared" si="25"/>
        <v/>
      </c>
      <c r="AB123" s="253" t="str">
        <f>IF(OR(F123="",G123=""),"",IF(F123="g",VLOOKUP(G123,'Tab 4+5 DüV+Abfuhr_G'!A:N,14,FALSE)*'N-DBE'!J123,IF(F123="A",VLOOKUP(G123,'Tab 2+3 DüV_A'!A:L,12,FALSE)*'N-DBE'!J123,VLOOKUP(G123,'H&amp;G LfL'!B:U,20,FALSE)*'N-DBE'!J123)))</f>
        <v/>
      </c>
      <c r="AC123" s="249" t="str">
        <f>IF(OR(F123="",G123=""),"",IF(OR('N-DBE'!K123="",'N-DBE'!M123=0),0,IF('N-DBE'!K123=0,-AB123,('N-DBE'!K123*AB123/'N-DBE'!J123)-AB123)))</f>
        <v/>
      </c>
      <c r="AD123" s="341" t="str">
        <f>IF(OR(B123="",G123=""),"",IF(VLOOKUP(B123,Schlagliste!B:J,9,FALSE)="","",VLOOKUP(B123,Schlagliste!B:J,9,FALSE)))</f>
        <v/>
      </c>
      <c r="AE123" s="244" t="str">
        <f>IF(OR(AD123="",S123=""),"",IF(AD123&gt;39,0,IF(S123="leicht",VLOOKUP(AD123,'Boden DüV-Bolap'!A:AA,19,FALSE),IF(S123="mittel",VLOOKUP(AD123,'Boden DüV-Bolap'!A:AA,23,FALSE),IF(S123="schwer",VLOOKUP(AD123,'Boden DüV-Bolap'!A:AA,27,FALSE))))))</f>
        <v/>
      </c>
      <c r="AF123" s="254" t="str">
        <f>IF(OR(F123="",G123="",S123="",AD123=""),"",IF(AD123&gt;=44,-(AB123+AC123),IF(AND(S123="leicht",AD123&lt;11),VLOOKUP(AD123,'Boden DüV-Bolap'!A:AC,20,FALSE),IF(AND(S123="leicht",AD123&gt;10),VLOOKUP(AD123,'Boden DüV-Bolap'!A:AC,21,FALSE)*(AB123+AC123)-(AB123+AC123),IF(AND(S123="mittel",AD123&lt;18),VLOOKUP(AD123,'Boden DüV-Bolap'!A:AC,24,FALSE),IF(AND(S123="mittel",AD123&gt;17),VLOOKUP(AD123,'Boden DüV-Bolap'!A:AC,25,FALSE)*(AB123+AC123)-(AB123+AC123),IF(AND(S123="schwer",AD123&lt;23),VLOOKUP(AD123,'Boden DüV-Bolap'!A:AC,28,FALSE),IF(AND(S123="schwer",AD123&gt;22),VLOOKUP(AD123,'Boden DüV-Bolap'!A:AC,29,FALSE)*(AB123+AC123)-(AB123+AC123)))))))))</f>
        <v/>
      </c>
      <c r="AG123" s="256" t="str">
        <f>IF(OR(F123="",G123=""),"",IF(OR(F123="A",F123="HG"),0,VLOOKUP(G123,'Tab 4+5 DüV+Abfuhr_G'!A:Q,17,FALSE)))</f>
        <v/>
      </c>
      <c r="AH123" s="257" t="str">
        <f t="shared" si="26"/>
        <v/>
      </c>
      <c r="AI123" s="900" t="str">
        <f t="shared" si="27"/>
        <v/>
      </c>
      <c r="AJ123" s="265"/>
    </row>
    <row r="124" spans="1:36" s="145" customFormat="1">
      <c r="A124" s="289" t="str">
        <f>IF('N-DBE'!A124="","",'N-DBE'!A124)</f>
        <v/>
      </c>
      <c r="B124" s="485" t="str">
        <f>IF('N-DBE'!B124="","",'N-DBE'!B124)</f>
        <v/>
      </c>
      <c r="C124" s="232" t="str">
        <f>IF('N-DBE'!C124="","",'N-DBE'!C124)</f>
        <v/>
      </c>
      <c r="D124" s="232" t="str">
        <f>IF('N-DBE'!D124="","",'N-DBE'!D124)</f>
        <v/>
      </c>
      <c r="E124" s="238" t="str">
        <f>IF('N-DBE'!E124="","",'N-DBE'!E124)</f>
        <v/>
      </c>
      <c r="F124" s="233" t="str">
        <f>IF('N-DBE'!F124="","",'N-DBE'!F124)</f>
        <v/>
      </c>
      <c r="G124" s="225" t="str">
        <f>IF('N-DBE'!G124="","",'N-DBE'!G124)</f>
        <v/>
      </c>
      <c r="H124" s="248" t="str">
        <f>IF(OR(F124="",G124=""),"",IF(F124="g",VLOOKUP(G124,'Tab 4+5 DüV+Abfuhr_G'!A:N,12,FALSE)*'N-DBE'!J124,IF(F124="A",VLOOKUP(G124,'Tab 2+3 DüV_A'!A:L,10,FALSE)*'N-DBE'!J124,VLOOKUP(G124,'H&amp;G LfL'!B:U,18,FALSE)*'N-DBE'!J124)))</f>
        <v/>
      </c>
      <c r="I124" s="249" t="str">
        <f>IF(OR(F124="",G124=""),"",IF(OR('N-DBE'!K124="",'N-DBE'!M124=0),0,IF('N-DBE'!K124=0,-H124,('N-DBE'!K124*H124/'N-DBE'!J124)-H124)))</f>
        <v/>
      </c>
      <c r="J124" s="341" t="str">
        <f>IF(OR(B124="",G124=""),"",IF(VLOOKUP(B124,Schlagliste!B:J,7,FALSE)="","",VLOOKUP(B124,Schlagliste!B:J,7,FALSE)))</f>
        <v/>
      </c>
      <c r="K124" s="244" t="str">
        <f>IF(J124="","",IF(J124&gt;39,"E",VLOOKUP(J124,'Boden DüV-Bolap'!A:B,2,FALSE)))</f>
        <v/>
      </c>
      <c r="L124" s="250" t="str">
        <f>IF(J124="","",IF(J124&gt;=44,0,VLOOKUP(J124,'Boden DüV-Bolap'!A:C,3,FALSE)))</f>
        <v/>
      </c>
      <c r="M124" s="251" t="str">
        <f>IF(OR(F124="",G124=""),"",IF(OR(F124="A",F124="HG"),0,VLOOKUP(G124,'Tab 4+5 DüV+Abfuhr_G'!A:Q,15,FALSE)))</f>
        <v/>
      </c>
      <c r="N124" s="252" t="str">
        <f t="shared" si="21"/>
        <v/>
      </c>
      <c r="O124" s="611" t="str">
        <f>IF(OR(F124="",G124=""),"",IF(J124="",SUM(H124,I124),IF(OR(K124="D",K124="E"),(H124+M124)*VLOOKUP(K124,'Boden DüV-Bolap'!B:E,4,FALSE),SUM(H124,I124,L124,M124))))</f>
        <v/>
      </c>
      <c r="P124" s="892" t="str">
        <f t="shared" si="22"/>
        <v/>
      </c>
      <c r="Q124" s="245"/>
      <c r="R124" s="615" t="str">
        <f t="shared" si="23"/>
        <v/>
      </c>
      <c r="S124" s="244" t="str">
        <f>IF(OR(B124="",G124=""),"",IF(VLOOKUP(B124,Schlagliste!B:J,5,FALSE)="","",VLOOKUP(B124,Schlagliste!B:J,5,FALSE)))</f>
        <v/>
      </c>
      <c r="T124" s="253" t="str">
        <f>IF(OR(F124="",G124=""),"",IF(F124="g",VLOOKUP(G124,'Tab 4+5 DüV+Abfuhr_G'!A:N,13,FALSE)*'N-DBE'!J124,IF(F124="A",VLOOKUP(G124,'Tab 2+3 DüV_A'!A:L,11,FALSE)*'N-DBE'!J124,VLOOKUP(G124,'H&amp;G LfL'!B:U,19,FALSE)*'N-DBE'!J124)))</f>
        <v/>
      </c>
      <c r="U124" s="249" t="str">
        <f>IF(OR(F124="",G124=""),"",IF(OR('N-DBE'!K124="",'N-DBE'!M124=0),0,IF('N-DBE'!K124=0,-T124,('N-DBE'!K124*T124/'N-DBE'!J124)-T124)))</f>
        <v/>
      </c>
      <c r="V124" s="341" t="str">
        <f>IF(OR(B124="",G124=""),"",IF(VLOOKUP(B124,Schlagliste!B:J,8,FALSE)="","",VLOOKUP(B124,Schlagliste!B:J,8,FALSE)))</f>
        <v/>
      </c>
      <c r="W124" s="244" t="str">
        <f>IF(OR(V124="",S124=""),"",IF(V124&gt;39,0,IF(S124="leicht",VLOOKUP(V124,'Boden DüV-Bolap'!A:Q,7,FALSE),IF(S124="mittel",VLOOKUP(V124,'Boden DüV-Bolap'!A:K,11,FALSE),IF(S124="schwer",VLOOKUP(V124,'Boden DüV-Bolap'!A:R,15,FALSE))))))</f>
        <v/>
      </c>
      <c r="X124" s="254" t="str">
        <f>IF(OR(F124="",G124="",S124="",V124=""),"",IF(V124&gt;=44,-(T124+U124),IF(AND(S124="leicht",V124&lt;14),VLOOKUP(V124,'Boden DüV-Bolap'!A:Q,8,FALSE),IF(AND(S124="leicht",V124&gt;13),VLOOKUP(V124,'Boden DüV-Bolap'!A:Q,9,FALSE)*(T124+U124)-(T124+U124),IF(AND(S124="mittel",V124&lt;20),VLOOKUP(V124,'Boden DüV-Bolap'!A:Q,12,FALSE),IF(AND(S124="mittel",V124&gt;19),VLOOKUP(V124,'Boden DüV-Bolap'!A:Q,13,FALSE)*(T124+U124)-(T124+U124),IF(AND(S124="schwer",V124&lt;28),VLOOKUP(V124,'Boden DüV-Bolap'!A:Q,16,FALSE),IF(AND(S124="schwer",V124&gt;27),VLOOKUP(V124,'Boden DüV-Bolap'!A:Q,17,FALSE)*(T124+U124)-(T124+U124)))))))))</f>
        <v/>
      </c>
      <c r="Y124" s="251" t="str">
        <f>IF(OR(F124="",G124=""),"",IF(OR(F124="A",F124="HG"),0,VLOOKUP(G124,'Tab 4+5 DüV+Abfuhr_G'!A:Q,16,FALSE)))</f>
        <v/>
      </c>
      <c r="Z124" s="255" t="str">
        <f t="shared" si="24"/>
        <v/>
      </c>
      <c r="AA124" s="896" t="str">
        <f t="shared" si="25"/>
        <v/>
      </c>
      <c r="AB124" s="253" t="str">
        <f>IF(OR(F124="",G124=""),"",IF(F124="g",VLOOKUP(G124,'Tab 4+5 DüV+Abfuhr_G'!A:N,14,FALSE)*'N-DBE'!J124,IF(F124="A",VLOOKUP(G124,'Tab 2+3 DüV_A'!A:L,12,FALSE)*'N-DBE'!J124,VLOOKUP(G124,'H&amp;G LfL'!B:U,20,FALSE)*'N-DBE'!J124)))</f>
        <v/>
      </c>
      <c r="AC124" s="249" t="str">
        <f>IF(OR(F124="",G124=""),"",IF(OR('N-DBE'!K124="",'N-DBE'!M124=0),0,IF('N-DBE'!K124=0,-AB124,('N-DBE'!K124*AB124/'N-DBE'!J124)-AB124)))</f>
        <v/>
      </c>
      <c r="AD124" s="341" t="str">
        <f>IF(OR(B124="",G124=""),"",IF(VLOOKUP(B124,Schlagliste!B:J,9,FALSE)="","",VLOOKUP(B124,Schlagliste!B:J,9,FALSE)))</f>
        <v/>
      </c>
      <c r="AE124" s="244" t="str">
        <f>IF(OR(AD124="",S124=""),"",IF(AD124&gt;39,0,IF(S124="leicht",VLOOKUP(AD124,'Boden DüV-Bolap'!A:AA,19,FALSE),IF(S124="mittel",VLOOKUP(AD124,'Boden DüV-Bolap'!A:AA,23,FALSE),IF(S124="schwer",VLOOKUP(AD124,'Boden DüV-Bolap'!A:AA,27,FALSE))))))</f>
        <v/>
      </c>
      <c r="AF124" s="254" t="str">
        <f>IF(OR(F124="",G124="",S124="",AD124=""),"",IF(AD124&gt;=44,-(AB124+AC124),IF(AND(S124="leicht",AD124&lt;11),VLOOKUP(AD124,'Boden DüV-Bolap'!A:AC,20,FALSE),IF(AND(S124="leicht",AD124&gt;10),VLOOKUP(AD124,'Boden DüV-Bolap'!A:AC,21,FALSE)*(AB124+AC124)-(AB124+AC124),IF(AND(S124="mittel",AD124&lt;18),VLOOKUP(AD124,'Boden DüV-Bolap'!A:AC,24,FALSE),IF(AND(S124="mittel",AD124&gt;17),VLOOKUP(AD124,'Boden DüV-Bolap'!A:AC,25,FALSE)*(AB124+AC124)-(AB124+AC124),IF(AND(S124="schwer",AD124&lt;23),VLOOKUP(AD124,'Boden DüV-Bolap'!A:AC,28,FALSE),IF(AND(S124="schwer",AD124&gt;22),VLOOKUP(AD124,'Boden DüV-Bolap'!A:AC,29,FALSE)*(AB124+AC124)-(AB124+AC124)))))))))</f>
        <v/>
      </c>
      <c r="AG124" s="256" t="str">
        <f>IF(OR(F124="",G124=""),"",IF(OR(F124="A",F124="HG"),0,VLOOKUP(G124,'Tab 4+5 DüV+Abfuhr_G'!A:Q,17,FALSE)))</f>
        <v/>
      </c>
      <c r="AH124" s="257" t="str">
        <f t="shared" si="26"/>
        <v/>
      </c>
      <c r="AI124" s="900" t="str">
        <f t="shared" si="27"/>
        <v/>
      </c>
      <c r="AJ124" s="265"/>
    </row>
    <row r="125" spans="1:36" s="145" customFormat="1">
      <c r="A125" s="289" t="str">
        <f>IF('N-DBE'!A125="","",'N-DBE'!A125)</f>
        <v/>
      </c>
      <c r="B125" s="485" t="str">
        <f>IF('N-DBE'!B125="","",'N-DBE'!B125)</f>
        <v/>
      </c>
      <c r="C125" s="232" t="str">
        <f>IF('N-DBE'!C125="","",'N-DBE'!C125)</f>
        <v/>
      </c>
      <c r="D125" s="232" t="str">
        <f>IF('N-DBE'!D125="","",'N-DBE'!D125)</f>
        <v/>
      </c>
      <c r="E125" s="238" t="str">
        <f>IF('N-DBE'!E125="","",'N-DBE'!E125)</f>
        <v/>
      </c>
      <c r="F125" s="233" t="str">
        <f>IF('N-DBE'!F125="","",'N-DBE'!F125)</f>
        <v/>
      </c>
      <c r="G125" s="225" t="str">
        <f>IF('N-DBE'!G125="","",'N-DBE'!G125)</f>
        <v/>
      </c>
      <c r="H125" s="248" t="str">
        <f>IF(OR(F125="",G125=""),"",IF(F125="g",VLOOKUP(G125,'Tab 4+5 DüV+Abfuhr_G'!A:N,12,FALSE)*'N-DBE'!J125,IF(F125="A",VLOOKUP(G125,'Tab 2+3 DüV_A'!A:L,10,FALSE)*'N-DBE'!J125,VLOOKUP(G125,'H&amp;G LfL'!B:U,18,FALSE)*'N-DBE'!J125)))</f>
        <v/>
      </c>
      <c r="I125" s="249" t="str">
        <f>IF(OR(F125="",G125=""),"",IF(OR('N-DBE'!K125="",'N-DBE'!M125=0),0,IF('N-DBE'!K125=0,-H125,('N-DBE'!K125*H125/'N-DBE'!J125)-H125)))</f>
        <v/>
      </c>
      <c r="J125" s="341" t="str">
        <f>IF(OR(B125="",G125=""),"",IF(VLOOKUP(B125,Schlagliste!B:J,7,FALSE)="","",VLOOKUP(B125,Schlagliste!B:J,7,FALSE)))</f>
        <v/>
      </c>
      <c r="K125" s="244" t="str">
        <f>IF(J125="","",IF(J125&gt;39,"E",VLOOKUP(J125,'Boden DüV-Bolap'!A:B,2,FALSE)))</f>
        <v/>
      </c>
      <c r="L125" s="250" t="str">
        <f>IF(J125="","",IF(J125&gt;=44,0,VLOOKUP(J125,'Boden DüV-Bolap'!A:C,3,FALSE)))</f>
        <v/>
      </c>
      <c r="M125" s="251" t="str">
        <f>IF(OR(F125="",G125=""),"",IF(OR(F125="A",F125="HG"),0,VLOOKUP(G125,'Tab 4+5 DüV+Abfuhr_G'!A:Q,15,FALSE)))</f>
        <v/>
      </c>
      <c r="N125" s="252" t="str">
        <f t="shared" si="21"/>
        <v/>
      </c>
      <c r="O125" s="611" t="str">
        <f>IF(OR(F125="",G125=""),"",IF(J125="",SUM(H125,I125),IF(OR(K125="D",K125="E"),(H125+M125)*VLOOKUP(K125,'Boden DüV-Bolap'!B:E,4,FALSE),SUM(H125,I125,L125,M125))))</f>
        <v/>
      </c>
      <c r="P125" s="892" t="str">
        <f t="shared" si="22"/>
        <v/>
      </c>
      <c r="Q125" s="245"/>
      <c r="R125" s="615" t="str">
        <f t="shared" si="23"/>
        <v/>
      </c>
      <c r="S125" s="244" t="str">
        <f>IF(OR(B125="",G125=""),"",IF(VLOOKUP(B125,Schlagliste!B:J,5,FALSE)="","",VLOOKUP(B125,Schlagliste!B:J,5,FALSE)))</f>
        <v/>
      </c>
      <c r="T125" s="253" t="str">
        <f>IF(OR(F125="",G125=""),"",IF(F125="g",VLOOKUP(G125,'Tab 4+5 DüV+Abfuhr_G'!A:N,13,FALSE)*'N-DBE'!J125,IF(F125="A",VLOOKUP(G125,'Tab 2+3 DüV_A'!A:L,11,FALSE)*'N-DBE'!J125,VLOOKUP(G125,'H&amp;G LfL'!B:U,19,FALSE)*'N-DBE'!J125)))</f>
        <v/>
      </c>
      <c r="U125" s="249" t="str">
        <f>IF(OR(F125="",G125=""),"",IF(OR('N-DBE'!K125="",'N-DBE'!M125=0),0,IF('N-DBE'!K125=0,-T125,('N-DBE'!K125*T125/'N-DBE'!J125)-T125)))</f>
        <v/>
      </c>
      <c r="V125" s="341" t="str">
        <f>IF(OR(B125="",G125=""),"",IF(VLOOKUP(B125,Schlagliste!B:J,8,FALSE)="","",VLOOKUP(B125,Schlagliste!B:J,8,FALSE)))</f>
        <v/>
      </c>
      <c r="W125" s="244" t="str">
        <f>IF(OR(V125="",S125=""),"",IF(V125&gt;39,0,IF(S125="leicht",VLOOKUP(V125,'Boden DüV-Bolap'!A:Q,7,FALSE),IF(S125="mittel",VLOOKUP(V125,'Boden DüV-Bolap'!A:K,11,FALSE),IF(S125="schwer",VLOOKUP(V125,'Boden DüV-Bolap'!A:R,15,FALSE))))))</f>
        <v/>
      </c>
      <c r="X125" s="254" t="str">
        <f>IF(OR(F125="",G125="",S125="",V125=""),"",IF(V125&gt;=44,-(T125+U125),IF(AND(S125="leicht",V125&lt;14),VLOOKUP(V125,'Boden DüV-Bolap'!A:Q,8,FALSE),IF(AND(S125="leicht",V125&gt;13),VLOOKUP(V125,'Boden DüV-Bolap'!A:Q,9,FALSE)*(T125+U125)-(T125+U125),IF(AND(S125="mittel",V125&lt;20),VLOOKUP(V125,'Boden DüV-Bolap'!A:Q,12,FALSE),IF(AND(S125="mittel",V125&gt;19),VLOOKUP(V125,'Boden DüV-Bolap'!A:Q,13,FALSE)*(T125+U125)-(T125+U125),IF(AND(S125="schwer",V125&lt;28),VLOOKUP(V125,'Boden DüV-Bolap'!A:Q,16,FALSE),IF(AND(S125="schwer",V125&gt;27),VLOOKUP(V125,'Boden DüV-Bolap'!A:Q,17,FALSE)*(T125+U125)-(T125+U125)))))))))</f>
        <v/>
      </c>
      <c r="Y125" s="251" t="str">
        <f>IF(OR(F125="",G125=""),"",IF(OR(F125="A",F125="HG"),0,VLOOKUP(G125,'Tab 4+5 DüV+Abfuhr_G'!A:Q,16,FALSE)))</f>
        <v/>
      </c>
      <c r="Z125" s="255" t="str">
        <f t="shared" si="24"/>
        <v/>
      </c>
      <c r="AA125" s="896" t="str">
        <f t="shared" si="25"/>
        <v/>
      </c>
      <c r="AB125" s="253" t="str">
        <f>IF(OR(F125="",G125=""),"",IF(F125="g",VLOOKUP(G125,'Tab 4+5 DüV+Abfuhr_G'!A:N,14,FALSE)*'N-DBE'!J125,IF(F125="A",VLOOKUP(G125,'Tab 2+3 DüV_A'!A:L,12,FALSE)*'N-DBE'!J125,VLOOKUP(G125,'H&amp;G LfL'!B:U,20,FALSE)*'N-DBE'!J125)))</f>
        <v/>
      </c>
      <c r="AC125" s="249" t="str">
        <f>IF(OR(F125="",G125=""),"",IF(OR('N-DBE'!K125="",'N-DBE'!M125=0),0,IF('N-DBE'!K125=0,-AB125,('N-DBE'!K125*AB125/'N-DBE'!J125)-AB125)))</f>
        <v/>
      </c>
      <c r="AD125" s="341" t="str">
        <f>IF(OR(B125="",G125=""),"",IF(VLOOKUP(B125,Schlagliste!B:J,9,FALSE)="","",VLOOKUP(B125,Schlagliste!B:J,9,FALSE)))</f>
        <v/>
      </c>
      <c r="AE125" s="244" t="str">
        <f>IF(OR(AD125="",S125=""),"",IF(AD125&gt;39,0,IF(S125="leicht",VLOOKUP(AD125,'Boden DüV-Bolap'!A:AA,19,FALSE),IF(S125="mittel",VLOOKUP(AD125,'Boden DüV-Bolap'!A:AA,23,FALSE),IF(S125="schwer",VLOOKUP(AD125,'Boden DüV-Bolap'!A:AA,27,FALSE))))))</f>
        <v/>
      </c>
      <c r="AF125" s="254" t="str">
        <f>IF(OR(F125="",G125="",S125="",AD125=""),"",IF(AD125&gt;=44,-(AB125+AC125),IF(AND(S125="leicht",AD125&lt;11),VLOOKUP(AD125,'Boden DüV-Bolap'!A:AC,20,FALSE),IF(AND(S125="leicht",AD125&gt;10),VLOOKUP(AD125,'Boden DüV-Bolap'!A:AC,21,FALSE)*(AB125+AC125)-(AB125+AC125),IF(AND(S125="mittel",AD125&lt;18),VLOOKUP(AD125,'Boden DüV-Bolap'!A:AC,24,FALSE),IF(AND(S125="mittel",AD125&gt;17),VLOOKUP(AD125,'Boden DüV-Bolap'!A:AC,25,FALSE)*(AB125+AC125)-(AB125+AC125),IF(AND(S125="schwer",AD125&lt;23),VLOOKUP(AD125,'Boden DüV-Bolap'!A:AC,28,FALSE),IF(AND(S125="schwer",AD125&gt;22),VLOOKUP(AD125,'Boden DüV-Bolap'!A:AC,29,FALSE)*(AB125+AC125)-(AB125+AC125)))))))))</f>
        <v/>
      </c>
      <c r="AG125" s="256" t="str">
        <f>IF(OR(F125="",G125=""),"",IF(OR(F125="A",F125="HG"),0,VLOOKUP(G125,'Tab 4+5 DüV+Abfuhr_G'!A:Q,17,FALSE)))</f>
        <v/>
      </c>
      <c r="AH125" s="257" t="str">
        <f t="shared" si="26"/>
        <v/>
      </c>
      <c r="AI125" s="900" t="str">
        <f t="shared" si="27"/>
        <v/>
      </c>
      <c r="AJ125" s="265"/>
    </row>
    <row r="126" spans="1:36" s="145" customFormat="1">
      <c r="A126" s="289" t="str">
        <f>IF('N-DBE'!A126="","",'N-DBE'!A126)</f>
        <v/>
      </c>
      <c r="B126" s="485" t="str">
        <f>IF('N-DBE'!B126="","",'N-DBE'!B126)</f>
        <v/>
      </c>
      <c r="C126" s="232" t="str">
        <f>IF('N-DBE'!C126="","",'N-DBE'!C126)</f>
        <v/>
      </c>
      <c r="D126" s="232" t="str">
        <f>IF('N-DBE'!D126="","",'N-DBE'!D126)</f>
        <v/>
      </c>
      <c r="E126" s="238" t="str">
        <f>IF('N-DBE'!E126="","",'N-DBE'!E126)</f>
        <v/>
      </c>
      <c r="F126" s="233" t="str">
        <f>IF('N-DBE'!F126="","",'N-DBE'!F126)</f>
        <v/>
      </c>
      <c r="G126" s="225" t="str">
        <f>IF('N-DBE'!G126="","",'N-DBE'!G126)</f>
        <v/>
      </c>
      <c r="H126" s="248" t="str">
        <f>IF(OR(F126="",G126=""),"",IF(F126="g",VLOOKUP(G126,'Tab 4+5 DüV+Abfuhr_G'!A:N,12,FALSE)*'N-DBE'!J126,IF(F126="A",VLOOKUP(G126,'Tab 2+3 DüV_A'!A:L,10,FALSE)*'N-DBE'!J126,VLOOKUP(G126,'H&amp;G LfL'!B:U,18,FALSE)*'N-DBE'!J126)))</f>
        <v/>
      </c>
      <c r="I126" s="249" t="str">
        <f>IF(OR(F126="",G126=""),"",IF(OR('N-DBE'!K126="",'N-DBE'!M126=0),0,IF('N-DBE'!K126=0,-H126,('N-DBE'!K126*H126/'N-DBE'!J126)-H126)))</f>
        <v/>
      </c>
      <c r="J126" s="341" t="str">
        <f>IF(OR(B126="",G126=""),"",IF(VLOOKUP(B126,Schlagliste!B:J,7,FALSE)="","",VLOOKUP(B126,Schlagliste!B:J,7,FALSE)))</f>
        <v/>
      </c>
      <c r="K126" s="244" t="str">
        <f>IF(J126="","",IF(J126&gt;39,"E",VLOOKUP(J126,'Boden DüV-Bolap'!A:B,2,FALSE)))</f>
        <v/>
      </c>
      <c r="L126" s="250" t="str">
        <f>IF(J126="","",IF(J126&gt;=44,0,VLOOKUP(J126,'Boden DüV-Bolap'!A:C,3,FALSE)))</f>
        <v/>
      </c>
      <c r="M126" s="251" t="str">
        <f>IF(OR(F126="",G126=""),"",IF(OR(F126="A",F126="HG"),0,VLOOKUP(G126,'Tab 4+5 DüV+Abfuhr_G'!A:Q,15,FALSE)))</f>
        <v/>
      </c>
      <c r="N126" s="252" t="str">
        <f t="shared" si="21"/>
        <v/>
      </c>
      <c r="O126" s="611" t="str">
        <f>IF(OR(F126="",G126=""),"",IF(J126="",SUM(H126,I126),IF(OR(K126="D",K126="E"),(H126+M126)*VLOOKUP(K126,'Boden DüV-Bolap'!B:E,4,FALSE),SUM(H126,I126,L126,M126))))</f>
        <v/>
      </c>
      <c r="P126" s="892" t="str">
        <f t="shared" si="22"/>
        <v/>
      </c>
      <c r="Q126" s="245"/>
      <c r="R126" s="615" t="str">
        <f t="shared" si="23"/>
        <v/>
      </c>
      <c r="S126" s="244" t="str">
        <f>IF(OR(B126="",G126=""),"",IF(VLOOKUP(B126,Schlagliste!B:J,5,FALSE)="","",VLOOKUP(B126,Schlagliste!B:J,5,FALSE)))</f>
        <v/>
      </c>
      <c r="T126" s="253" t="str">
        <f>IF(OR(F126="",G126=""),"",IF(F126="g",VLOOKUP(G126,'Tab 4+5 DüV+Abfuhr_G'!A:N,13,FALSE)*'N-DBE'!J126,IF(F126="A",VLOOKUP(G126,'Tab 2+3 DüV_A'!A:L,11,FALSE)*'N-DBE'!J126,VLOOKUP(G126,'H&amp;G LfL'!B:U,19,FALSE)*'N-DBE'!J126)))</f>
        <v/>
      </c>
      <c r="U126" s="249" t="str">
        <f>IF(OR(F126="",G126=""),"",IF(OR('N-DBE'!K126="",'N-DBE'!M126=0),0,IF('N-DBE'!K126=0,-T126,('N-DBE'!K126*T126/'N-DBE'!J126)-T126)))</f>
        <v/>
      </c>
      <c r="V126" s="341" t="str">
        <f>IF(OR(B126="",G126=""),"",IF(VLOOKUP(B126,Schlagliste!B:J,8,FALSE)="","",VLOOKUP(B126,Schlagliste!B:J,8,FALSE)))</f>
        <v/>
      </c>
      <c r="W126" s="244" t="str">
        <f>IF(OR(V126="",S126=""),"",IF(V126&gt;39,0,IF(S126="leicht",VLOOKUP(V126,'Boden DüV-Bolap'!A:Q,7,FALSE),IF(S126="mittel",VLOOKUP(V126,'Boden DüV-Bolap'!A:K,11,FALSE),IF(S126="schwer",VLOOKUP(V126,'Boden DüV-Bolap'!A:R,15,FALSE))))))</f>
        <v/>
      </c>
      <c r="X126" s="254" t="str">
        <f>IF(OR(F126="",G126="",S126="",V126=""),"",IF(V126&gt;=44,-(T126+U126),IF(AND(S126="leicht",V126&lt;14),VLOOKUP(V126,'Boden DüV-Bolap'!A:Q,8,FALSE),IF(AND(S126="leicht",V126&gt;13),VLOOKUP(V126,'Boden DüV-Bolap'!A:Q,9,FALSE)*(T126+U126)-(T126+U126),IF(AND(S126="mittel",V126&lt;20),VLOOKUP(V126,'Boden DüV-Bolap'!A:Q,12,FALSE),IF(AND(S126="mittel",V126&gt;19),VLOOKUP(V126,'Boden DüV-Bolap'!A:Q,13,FALSE)*(T126+U126)-(T126+U126),IF(AND(S126="schwer",V126&lt;28),VLOOKUP(V126,'Boden DüV-Bolap'!A:Q,16,FALSE),IF(AND(S126="schwer",V126&gt;27),VLOOKUP(V126,'Boden DüV-Bolap'!A:Q,17,FALSE)*(T126+U126)-(T126+U126)))))))))</f>
        <v/>
      </c>
      <c r="Y126" s="251" t="str">
        <f>IF(OR(F126="",G126=""),"",IF(OR(F126="A",F126="HG"),0,VLOOKUP(G126,'Tab 4+5 DüV+Abfuhr_G'!A:Q,16,FALSE)))</f>
        <v/>
      </c>
      <c r="Z126" s="255" t="str">
        <f t="shared" si="24"/>
        <v/>
      </c>
      <c r="AA126" s="896" t="str">
        <f t="shared" si="25"/>
        <v/>
      </c>
      <c r="AB126" s="253" t="str">
        <f>IF(OR(F126="",G126=""),"",IF(F126="g",VLOOKUP(G126,'Tab 4+5 DüV+Abfuhr_G'!A:N,14,FALSE)*'N-DBE'!J126,IF(F126="A",VLOOKUP(G126,'Tab 2+3 DüV_A'!A:L,12,FALSE)*'N-DBE'!J126,VLOOKUP(G126,'H&amp;G LfL'!B:U,20,FALSE)*'N-DBE'!J126)))</f>
        <v/>
      </c>
      <c r="AC126" s="249" t="str">
        <f>IF(OR(F126="",G126=""),"",IF(OR('N-DBE'!K126="",'N-DBE'!M126=0),0,IF('N-DBE'!K126=0,-AB126,('N-DBE'!K126*AB126/'N-DBE'!J126)-AB126)))</f>
        <v/>
      </c>
      <c r="AD126" s="341" t="str">
        <f>IF(OR(B126="",G126=""),"",IF(VLOOKUP(B126,Schlagliste!B:J,9,FALSE)="","",VLOOKUP(B126,Schlagliste!B:J,9,FALSE)))</f>
        <v/>
      </c>
      <c r="AE126" s="244" t="str">
        <f>IF(OR(AD126="",S126=""),"",IF(AD126&gt;39,0,IF(S126="leicht",VLOOKUP(AD126,'Boden DüV-Bolap'!A:AA,19,FALSE),IF(S126="mittel",VLOOKUP(AD126,'Boden DüV-Bolap'!A:AA,23,FALSE),IF(S126="schwer",VLOOKUP(AD126,'Boden DüV-Bolap'!A:AA,27,FALSE))))))</f>
        <v/>
      </c>
      <c r="AF126" s="254" t="str">
        <f>IF(OR(F126="",G126="",S126="",AD126=""),"",IF(AD126&gt;=44,-(AB126+AC126),IF(AND(S126="leicht",AD126&lt;11),VLOOKUP(AD126,'Boden DüV-Bolap'!A:AC,20,FALSE),IF(AND(S126="leicht",AD126&gt;10),VLOOKUP(AD126,'Boden DüV-Bolap'!A:AC,21,FALSE)*(AB126+AC126)-(AB126+AC126),IF(AND(S126="mittel",AD126&lt;18),VLOOKUP(AD126,'Boden DüV-Bolap'!A:AC,24,FALSE),IF(AND(S126="mittel",AD126&gt;17),VLOOKUP(AD126,'Boden DüV-Bolap'!A:AC,25,FALSE)*(AB126+AC126)-(AB126+AC126),IF(AND(S126="schwer",AD126&lt;23),VLOOKUP(AD126,'Boden DüV-Bolap'!A:AC,28,FALSE),IF(AND(S126="schwer",AD126&gt;22),VLOOKUP(AD126,'Boden DüV-Bolap'!A:AC,29,FALSE)*(AB126+AC126)-(AB126+AC126)))))))))</f>
        <v/>
      </c>
      <c r="AG126" s="256" t="str">
        <f>IF(OR(F126="",G126=""),"",IF(OR(F126="A",F126="HG"),0,VLOOKUP(G126,'Tab 4+5 DüV+Abfuhr_G'!A:Q,17,FALSE)))</f>
        <v/>
      </c>
      <c r="AH126" s="257" t="str">
        <f t="shared" si="26"/>
        <v/>
      </c>
      <c r="AI126" s="900" t="str">
        <f t="shared" si="27"/>
        <v/>
      </c>
      <c r="AJ126" s="265"/>
    </row>
    <row r="127" spans="1:36" s="145" customFormat="1">
      <c r="A127" s="289" t="str">
        <f>IF('N-DBE'!A127="","",'N-DBE'!A127)</f>
        <v/>
      </c>
      <c r="B127" s="485" t="str">
        <f>IF('N-DBE'!B127="","",'N-DBE'!B127)</f>
        <v/>
      </c>
      <c r="C127" s="232" t="str">
        <f>IF('N-DBE'!C127="","",'N-DBE'!C127)</f>
        <v/>
      </c>
      <c r="D127" s="232" t="str">
        <f>IF('N-DBE'!D127="","",'N-DBE'!D127)</f>
        <v/>
      </c>
      <c r="E127" s="238" t="str">
        <f>IF('N-DBE'!E127="","",'N-DBE'!E127)</f>
        <v/>
      </c>
      <c r="F127" s="233" t="str">
        <f>IF('N-DBE'!F127="","",'N-DBE'!F127)</f>
        <v/>
      </c>
      <c r="G127" s="225" t="str">
        <f>IF('N-DBE'!G127="","",'N-DBE'!G127)</f>
        <v/>
      </c>
      <c r="H127" s="248" t="str">
        <f>IF(OR(F127="",G127=""),"",IF(F127="g",VLOOKUP(G127,'Tab 4+5 DüV+Abfuhr_G'!A:N,12,FALSE)*'N-DBE'!J127,IF(F127="A",VLOOKUP(G127,'Tab 2+3 DüV_A'!A:L,10,FALSE)*'N-DBE'!J127,VLOOKUP(G127,'H&amp;G LfL'!B:U,18,FALSE)*'N-DBE'!J127)))</f>
        <v/>
      </c>
      <c r="I127" s="249" t="str">
        <f>IF(OR(F127="",G127=""),"",IF(OR('N-DBE'!K127="",'N-DBE'!M127=0),0,IF('N-DBE'!K127=0,-H127,('N-DBE'!K127*H127/'N-DBE'!J127)-H127)))</f>
        <v/>
      </c>
      <c r="J127" s="341" t="str">
        <f>IF(OR(B127="",G127=""),"",IF(VLOOKUP(B127,Schlagliste!B:J,7,FALSE)="","",VLOOKUP(B127,Schlagliste!B:J,7,FALSE)))</f>
        <v/>
      </c>
      <c r="K127" s="244" t="str">
        <f>IF(J127="","",IF(J127&gt;39,"E",VLOOKUP(J127,'Boden DüV-Bolap'!A:B,2,FALSE)))</f>
        <v/>
      </c>
      <c r="L127" s="250" t="str">
        <f>IF(J127="","",IF(J127&gt;=44,0,VLOOKUP(J127,'Boden DüV-Bolap'!A:C,3,FALSE)))</f>
        <v/>
      </c>
      <c r="M127" s="251" t="str">
        <f>IF(OR(F127="",G127=""),"",IF(OR(F127="A",F127="HG"),0,VLOOKUP(G127,'Tab 4+5 DüV+Abfuhr_G'!A:Q,15,FALSE)))</f>
        <v/>
      </c>
      <c r="N127" s="252" t="str">
        <f t="shared" si="21"/>
        <v/>
      </c>
      <c r="O127" s="611" t="str">
        <f>IF(OR(F127="",G127=""),"",IF(J127="",SUM(H127,I127),IF(OR(K127="D",K127="E"),(H127+M127)*VLOOKUP(K127,'Boden DüV-Bolap'!B:E,4,FALSE),SUM(H127,I127,L127,M127))))</f>
        <v/>
      </c>
      <c r="P127" s="892" t="str">
        <f t="shared" si="22"/>
        <v/>
      </c>
      <c r="Q127" s="245"/>
      <c r="R127" s="615" t="str">
        <f t="shared" si="23"/>
        <v/>
      </c>
      <c r="S127" s="244" t="str">
        <f>IF(OR(B127="",G127=""),"",IF(VLOOKUP(B127,Schlagliste!B:J,5,FALSE)="","",VLOOKUP(B127,Schlagliste!B:J,5,FALSE)))</f>
        <v/>
      </c>
      <c r="T127" s="253" t="str">
        <f>IF(OR(F127="",G127=""),"",IF(F127="g",VLOOKUP(G127,'Tab 4+5 DüV+Abfuhr_G'!A:N,13,FALSE)*'N-DBE'!J127,IF(F127="A",VLOOKUP(G127,'Tab 2+3 DüV_A'!A:L,11,FALSE)*'N-DBE'!J127,VLOOKUP(G127,'H&amp;G LfL'!B:U,19,FALSE)*'N-DBE'!J127)))</f>
        <v/>
      </c>
      <c r="U127" s="249" t="str">
        <f>IF(OR(F127="",G127=""),"",IF(OR('N-DBE'!K127="",'N-DBE'!M127=0),0,IF('N-DBE'!K127=0,-T127,('N-DBE'!K127*T127/'N-DBE'!J127)-T127)))</f>
        <v/>
      </c>
      <c r="V127" s="341" t="str">
        <f>IF(OR(B127="",G127=""),"",IF(VLOOKUP(B127,Schlagliste!B:J,8,FALSE)="","",VLOOKUP(B127,Schlagliste!B:J,8,FALSE)))</f>
        <v/>
      </c>
      <c r="W127" s="244" t="str">
        <f>IF(OR(V127="",S127=""),"",IF(V127&gt;39,0,IF(S127="leicht",VLOOKUP(V127,'Boden DüV-Bolap'!A:Q,7,FALSE),IF(S127="mittel",VLOOKUP(V127,'Boden DüV-Bolap'!A:K,11,FALSE),IF(S127="schwer",VLOOKUP(V127,'Boden DüV-Bolap'!A:R,15,FALSE))))))</f>
        <v/>
      </c>
      <c r="X127" s="254" t="str">
        <f>IF(OR(F127="",G127="",S127="",V127=""),"",IF(V127&gt;=44,-(T127+U127),IF(AND(S127="leicht",V127&lt;14),VLOOKUP(V127,'Boden DüV-Bolap'!A:Q,8,FALSE),IF(AND(S127="leicht",V127&gt;13),VLOOKUP(V127,'Boden DüV-Bolap'!A:Q,9,FALSE)*(T127+U127)-(T127+U127),IF(AND(S127="mittel",V127&lt;20),VLOOKUP(V127,'Boden DüV-Bolap'!A:Q,12,FALSE),IF(AND(S127="mittel",V127&gt;19),VLOOKUP(V127,'Boden DüV-Bolap'!A:Q,13,FALSE)*(T127+U127)-(T127+U127),IF(AND(S127="schwer",V127&lt;28),VLOOKUP(V127,'Boden DüV-Bolap'!A:Q,16,FALSE),IF(AND(S127="schwer",V127&gt;27),VLOOKUP(V127,'Boden DüV-Bolap'!A:Q,17,FALSE)*(T127+U127)-(T127+U127)))))))))</f>
        <v/>
      </c>
      <c r="Y127" s="251" t="str">
        <f>IF(OR(F127="",G127=""),"",IF(OR(F127="A",F127="HG"),0,VLOOKUP(G127,'Tab 4+5 DüV+Abfuhr_G'!A:Q,16,FALSE)))</f>
        <v/>
      </c>
      <c r="Z127" s="255" t="str">
        <f t="shared" si="24"/>
        <v/>
      </c>
      <c r="AA127" s="896" t="str">
        <f t="shared" si="25"/>
        <v/>
      </c>
      <c r="AB127" s="253" t="str">
        <f>IF(OR(F127="",G127=""),"",IF(F127="g",VLOOKUP(G127,'Tab 4+5 DüV+Abfuhr_G'!A:N,14,FALSE)*'N-DBE'!J127,IF(F127="A",VLOOKUP(G127,'Tab 2+3 DüV_A'!A:L,12,FALSE)*'N-DBE'!J127,VLOOKUP(G127,'H&amp;G LfL'!B:U,20,FALSE)*'N-DBE'!J127)))</f>
        <v/>
      </c>
      <c r="AC127" s="249" t="str">
        <f>IF(OR(F127="",G127=""),"",IF(OR('N-DBE'!K127="",'N-DBE'!M127=0),0,IF('N-DBE'!K127=0,-AB127,('N-DBE'!K127*AB127/'N-DBE'!J127)-AB127)))</f>
        <v/>
      </c>
      <c r="AD127" s="341" t="str">
        <f>IF(OR(B127="",G127=""),"",IF(VLOOKUP(B127,Schlagliste!B:J,9,FALSE)="","",VLOOKUP(B127,Schlagliste!B:J,9,FALSE)))</f>
        <v/>
      </c>
      <c r="AE127" s="244" t="str">
        <f>IF(OR(AD127="",S127=""),"",IF(AD127&gt;39,0,IF(S127="leicht",VLOOKUP(AD127,'Boden DüV-Bolap'!A:AA,19,FALSE),IF(S127="mittel",VLOOKUP(AD127,'Boden DüV-Bolap'!A:AA,23,FALSE),IF(S127="schwer",VLOOKUP(AD127,'Boden DüV-Bolap'!A:AA,27,FALSE))))))</f>
        <v/>
      </c>
      <c r="AF127" s="254" t="str">
        <f>IF(OR(F127="",G127="",S127="",AD127=""),"",IF(AD127&gt;=44,-(AB127+AC127),IF(AND(S127="leicht",AD127&lt;11),VLOOKUP(AD127,'Boden DüV-Bolap'!A:AC,20,FALSE),IF(AND(S127="leicht",AD127&gt;10),VLOOKUP(AD127,'Boden DüV-Bolap'!A:AC,21,FALSE)*(AB127+AC127)-(AB127+AC127),IF(AND(S127="mittel",AD127&lt;18),VLOOKUP(AD127,'Boden DüV-Bolap'!A:AC,24,FALSE),IF(AND(S127="mittel",AD127&gt;17),VLOOKUP(AD127,'Boden DüV-Bolap'!A:AC,25,FALSE)*(AB127+AC127)-(AB127+AC127),IF(AND(S127="schwer",AD127&lt;23),VLOOKUP(AD127,'Boden DüV-Bolap'!A:AC,28,FALSE),IF(AND(S127="schwer",AD127&gt;22),VLOOKUP(AD127,'Boden DüV-Bolap'!A:AC,29,FALSE)*(AB127+AC127)-(AB127+AC127)))))))))</f>
        <v/>
      </c>
      <c r="AG127" s="256" t="str">
        <f>IF(OR(F127="",G127=""),"",IF(OR(F127="A",F127="HG"),0,VLOOKUP(G127,'Tab 4+5 DüV+Abfuhr_G'!A:Q,17,FALSE)))</f>
        <v/>
      </c>
      <c r="AH127" s="257" t="str">
        <f t="shared" si="26"/>
        <v/>
      </c>
      <c r="AI127" s="900" t="str">
        <f t="shared" si="27"/>
        <v/>
      </c>
      <c r="AJ127" s="265"/>
    </row>
    <row r="128" spans="1:36" s="145" customFormat="1">
      <c r="A128" s="289" t="str">
        <f>IF('N-DBE'!A128="","",'N-DBE'!A128)</f>
        <v/>
      </c>
      <c r="B128" s="485" t="str">
        <f>IF('N-DBE'!B128="","",'N-DBE'!B128)</f>
        <v/>
      </c>
      <c r="C128" s="232" t="str">
        <f>IF('N-DBE'!C128="","",'N-DBE'!C128)</f>
        <v/>
      </c>
      <c r="D128" s="232" t="str">
        <f>IF('N-DBE'!D128="","",'N-DBE'!D128)</f>
        <v/>
      </c>
      <c r="E128" s="238" t="str">
        <f>IF('N-DBE'!E128="","",'N-DBE'!E128)</f>
        <v/>
      </c>
      <c r="F128" s="233" t="str">
        <f>IF('N-DBE'!F128="","",'N-DBE'!F128)</f>
        <v/>
      </c>
      <c r="G128" s="225" t="str">
        <f>IF('N-DBE'!G128="","",'N-DBE'!G128)</f>
        <v/>
      </c>
      <c r="H128" s="248" t="str">
        <f>IF(OR(F128="",G128=""),"",IF(F128="g",VLOOKUP(G128,'Tab 4+5 DüV+Abfuhr_G'!A:N,12,FALSE)*'N-DBE'!J128,IF(F128="A",VLOOKUP(G128,'Tab 2+3 DüV_A'!A:L,10,FALSE)*'N-DBE'!J128,VLOOKUP(G128,'H&amp;G LfL'!B:U,18,FALSE)*'N-DBE'!J128)))</f>
        <v/>
      </c>
      <c r="I128" s="249" t="str">
        <f>IF(OR(F128="",G128=""),"",IF(OR('N-DBE'!K128="",'N-DBE'!M128=0),0,IF('N-DBE'!K128=0,-H128,('N-DBE'!K128*H128/'N-DBE'!J128)-H128)))</f>
        <v/>
      </c>
      <c r="J128" s="341" t="str">
        <f>IF(OR(B128="",G128=""),"",IF(VLOOKUP(B128,Schlagliste!B:J,7,FALSE)="","",VLOOKUP(B128,Schlagliste!B:J,7,FALSE)))</f>
        <v/>
      </c>
      <c r="K128" s="244" t="str">
        <f>IF(J128="","",IF(J128&gt;39,"E",VLOOKUP(J128,'Boden DüV-Bolap'!A:B,2,FALSE)))</f>
        <v/>
      </c>
      <c r="L128" s="250" t="str">
        <f>IF(J128="","",IF(J128&gt;=44,0,VLOOKUP(J128,'Boden DüV-Bolap'!A:C,3,FALSE)))</f>
        <v/>
      </c>
      <c r="M128" s="251" t="str">
        <f>IF(OR(F128="",G128=""),"",IF(OR(F128="A",F128="HG"),0,VLOOKUP(G128,'Tab 4+5 DüV+Abfuhr_G'!A:Q,15,FALSE)))</f>
        <v/>
      </c>
      <c r="N128" s="252" t="str">
        <f t="shared" si="21"/>
        <v/>
      </c>
      <c r="O128" s="611" t="str">
        <f>IF(OR(F128="",G128=""),"",IF(J128="",SUM(H128,I128),IF(OR(K128="D",K128="E"),(H128+M128)*VLOOKUP(K128,'Boden DüV-Bolap'!B:E,4,FALSE),SUM(H128,I128,L128,M128))))</f>
        <v/>
      </c>
      <c r="P128" s="892" t="str">
        <f t="shared" si="22"/>
        <v/>
      </c>
      <c r="Q128" s="245"/>
      <c r="R128" s="615" t="str">
        <f t="shared" si="23"/>
        <v/>
      </c>
      <c r="S128" s="244" t="str">
        <f>IF(OR(B128="",G128=""),"",IF(VLOOKUP(B128,Schlagliste!B:J,5,FALSE)="","",VLOOKUP(B128,Schlagliste!B:J,5,FALSE)))</f>
        <v/>
      </c>
      <c r="T128" s="253" t="str">
        <f>IF(OR(F128="",G128=""),"",IF(F128="g",VLOOKUP(G128,'Tab 4+5 DüV+Abfuhr_G'!A:N,13,FALSE)*'N-DBE'!J128,IF(F128="A",VLOOKUP(G128,'Tab 2+3 DüV_A'!A:L,11,FALSE)*'N-DBE'!J128,VLOOKUP(G128,'H&amp;G LfL'!B:U,19,FALSE)*'N-DBE'!J128)))</f>
        <v/>
      </c>
      <c r="U128" s="249" t="str">
        <f>IF(OR(F128="",G128=""),"",IF(OR('N-DBE'!K128="",'N-DBE'!M128=0),0,IF('N-DBE'!K128=0,-T128,('N-DBE'!K128*T128/'N-DBE'!J128)-T128)))</f>
        <v/>
      </c>
      <c r="V128" s="341" t="str">
        <f>IF(OR(B128="",G128=""),"",IF(VLOOKUP(B128,Schlagliste!B:J,8,FALSE)="","",VLOOKUP(B128,Schlagliste!B:J,8,FALSE)))</f>
        <v/>
      </c>
      <c r="W128" s="244" t="str">
        <f>IF(OR(V128="",S128=""),"",IF(V128&gt;39,0,IF(S128="leicht",VLOOKUP(V128,'Boden DüV-Bolap'!A:Q,7,FALSE),IF(S128="mittel",VLOOKUP(V128,'Boden DüV-Bolap'!A:K,11,FALSE),IF(S128="schwer",VLOOKUP(V128,'Boden DüV-Bolap'!A:R,15,FALSE))))))</f>
        <v/>
      </c>
      <c r="X128" s="254" t="str">
        <f>IF(OR(F128="",G128="",S128="",V128=""),"",IF(V128&gt;=44,-(T128+U128),IF(AND(S128="leicht",V128&lt;14),VLOOKUP(V128,'Boden DüV-Bolap'!A:Q,8,FALSE),IF(AND(S128="leicht",V128&gt;13),VLOOKUP(V128,'Boden DüV-Bolap'!A:Q,9,FALSE)*(T128+U128)-(T128+U128),IF(AND(S128="mittel",V128&lt;20),VLOOKUP(V128,'Boden DüV-Bolap'!A:Q,12,FALSE),IF(AND(S128="mittel",V128&gt;19),VLOOKUP(V128,'Boden DüV-Bolap'!A:Q,13,FALSE)*(T128+U128)-(T128+U128),IF(AND(S128="schwer",V128&lt;28),VLOOKUP(V128,'Boden DüV-Bolap'!A:Q,16,FALSE),IF(AND(S128="schwer",V128&gt;27),VLOOKUP(V128,'Boden DüV-Bolap'!A:Q,17,FALSE)*(T128+U128)-(T128+U128)))))))))</f>
        <v/>
      </c>
      <c r="Y128" s="251" t="str">
        <f>IF(OR(F128="",G128=""),"",IF(OR(F128="A",F128="HG"),0,VLOOKUP(G128,'Tab 4+5 DüV+Abfuhr_G'!A:Q,16,FALSE)))</f>
        <v/>
      </c>
      <c r="Z128" s="255" t="str">
        <f t="shared" si="24"/>
        <v/>
      </c>
      <c r="AA128" s="896" t="str">
        <f t="shared" si="25"/>
        <v/>
      </c>
      <c r="AB128" s="253" t="str">
        <f>IF(OR(F128="",G128=""),"",IF(F128="g",VLOOKUP(G128,'Tab 4+5 DüV+Abfuhr_G'!A:N,14,FALSE)*'N-DBE'!J128,IF(F128="A",VLOOKUP(G128,'Tab 2+3 DüV_A'!A:L,12,FALSE)*'N-DBE'!J128,VLOOKUP(G128,'H&amp;G LfL'!B:U,20,FALSE)*'N-DBE'!J128)))</f>
        <v/>
      </c>
      <c r="AC128" s="249" t="str">
        <f>IF(OR(F128="",G128=""),"",IF(OR('N-DBE'!K128="",'N-DBE'!M128=0),0,IF('N-DBE'!K128=0,-AB128,('N-DBE'!K128*AB128/'N-DBE'!J128)-AB128)))</f>
        <v/>
      </c>
      <c r="AD128" s="341" t="str">
        <f>IF(OR(B128="",G128=""),"",IF(VLOOKUP(B128,Schlagliste!B:J,9,FALSE)="","",VLOOKUP(B128,Schlagliste!B:J,9,FALSE)))</f>
        <v/>
      </c>
      <c r="AE128" s="244" t="str">
        <f>IF(OR(AD128="",S128=""),"",IF(AD128&gt;39,0,IF(S128="leicht",VLOOKUP(AD128,'Boden DüV-Bolap'!A:AA,19,FALSE),IF(S128="mittel",VLOOKUP(AD128,'Boden DüV-Bolap'!A:AA,23,FALSE),IF(S128="schwer",VLOOKUP(AD128,'Boden DüV-Bolap'!A:AA,27,FALSE))))))</f>
        <v/>
      </c>
      <c r="AF128" s="254" t="str">
        <f>IF(OR(F128="",G128="",S128="",AD128=""),"",IF(AD128&gt;=44,-(AB128+AC128),IF(AND(S128="leicht",AD128&lt;11),VLOOKUP(AD128,'Boden DüV-Bolap'!A:AC,20,FALSE),IF(AND(S128="leicht",AD128&gt;10),VLOOKUP(AD128,'Boden DüV-Bolap'!A:AC,21,FALSE)*(AB128+AC128)-(AB128+AC128),IF(AND(S128="mittel",AD128&lt;18),VLOOKUP(AD128,'Boden DüV-Bolap'!A:AC,24,FALSE),IF(AND(S128="mittel",AD128&gt;17),VLOOKUP(AD128,'Boden DüV-Bolap'!A:AC,25,FALSE)*(AB128+AC128)-(AB128+AC128),IF(AND(S128="schwer",AD128&lt;23),VLOOKUP(AD128,'Boden DüV-Bolap'!A:AC,28,FALSE),IF(AND(S128="schwer",AD128&gt;22),VLOOKUP(AD128,'Boden DüV-Bolap'!A:AC,29,FALSE)*(AB128+AC128)-(AB128+AC128)))))))))</f>
        <v/>
      </c>
      <c r="AG128" s="256" t="str">
        <f>IF(OR(F128="",G128=""),"",IF(OR(F128="A",F128="HG"),0,VLOOKUP(G128,'Tab 4+5 DüV+Abfuhr_G'!A:Q,17,FALSE)))</f>
        <v/>
      </c>
      <c r="AH128" s="257" t="str">
        <f t="shared" si="26"/>
        <v/>
      </c>
      <c r="AI128" s="900" t="str">
        <f t="shared" si="27"/>
        <v/>
      </c>
      <c r="AJ128" s="265"/>
    </row>
    <row r="129" spans="1:36" s="145" customFormat="1">
      <c r="A129" s="289" t="str">
        <f>IF('N-DBE'!A129="","",'N-DBE'!A129)</f>
        <v/>
      </c>
      <c r="B129" s="485" t="str">
        <f>IF('N-DBE'!B129="","",'N-DBE'!B129)</f>
        <v/>
      </c>
      <c r="C129" s="232" t="str">
        <f>IF('N-DBE'!C129="","",'N-DBE'!C129)</f>
        <v/>
      </c>
      <c r="D129" s="232" t="str">
        <f>IF('N-DBE'!D129="","",'N-DBE'!D129)</f>
        <v/>
      </c>
      <c r="E129" s="238" t="str">
        <f>IF('N-DBE'!E129="","",'N-DBE'!E129)</f>
        <v/>
      </c>
      <c r="F129" s="233" t="str">
        <f>IF('N-DBE'!F129="","",'N-DBE'!F129)</f>
        <v/>
      </c>
      <c r="G129" s="225" t="str">
        <f>IF('N-DBE'!G129="","",'N-DBE'!G129)</f>
        <v/>
      </c>
      <c r="H129" s="248" t="str">
        <f>IF(OR(F129="",G129=""),"",IF(F129="g",VLOOKUP(G129,'Tab 4+5 DüV+Abfuhr_G'!A:N,12,FALSE)*'N-DBE'!J129,IF(F129="A",VLOOKUP(G129,'Tab 2+3 DüV_A'!A:L,10,FALSE)*'N-DBE'!J129,VLOOKUP(G129,'H&amp;G LfL'!B:U,18,FALSE)*'N-DBE'!J129)))</f>
        <v/>
      </c>
      <c r="I129" s="249" t="str">
        <f>IF(OR(F129="",G129=""),"",IF(OR('N-DBE'!K129="",'N-DBE'!M129=0),0,IF('N-DBE'!K129=0,-H129,('N-DBE'!K129*H129/'N-DBE'!J129)-H129)))</f>
        <v/>
      </c>
      <c r="J129" s="341" t="str">
        <f>IF(OR(B129="",G129=""),"",IF(VLOOKUP(B129,Schlagliste!B:J,7,FALSE)="","",VLOOKUP(B129,Schlagliste!B:J,7,FALSE)))</f>
        <v/>
      </c>
      <c r="K129" s="244" t="str">
        <f>IF(J129="","",IF(J129&gt;39,"E",VLOOKUP(J129,'Boden DüV-Bolap'!A:B,2,FALSE)))</f>
        <v/>
      </c>
      <c r="L129" s="250" t="str">
        <f>IF(J129="","",IF(J129&gt;=44,0,VLOOKUP(J129,'Boden DüV-Bolap'!A:C,3,FALSE)))</f>
        <v/>
      </c>
      <c r="M129" s="251" t="str">
        <f>IF(OR(F129="",G129=""),"",IF(OR(F129="A",F129="HG"),0,VLOOKUP(G129,'Tab 4+5 DüV+Abfuhr_G'!A:Q,15,FALSE)))</f>
        <v/>
      </c>
      <c r="N129" s="252" t="str">
        <f t="shared" si="21"/>
        <v/>
      </c>
      <c r="O129" s="611" t="str">
        <f>IF(OR(F129="",G129=""),"",IF(J129="",SUM(H129,I129),IF(OR(K129="D",K129="E"),(H129+M129)*VLOOKUP(K129,'Boden DüV-Bolap'!B:E,4,FALSE),SUM(H129,I129,L129,M129))))</f>
        <v/>
      </c>
      <c r="P129" s="892" t="str">
        <f t="shared" si="22"/>
        <v/>
      </c>
      <c r="Q129" s="245"/>
      <c r="R129" s="615" t="str">
        <f t="shared" si="23"/>
        <v/>
      </c>
      <c r="S129" s="244" t="str">
        <f>IF(OR(B129="",G129=""),"",IF(VLOOKUP(B129,Schlagliste!B:J,5,FALSE)="","",VLOOKUP(B129,Schlagliste!B:J,5,FALSE)))</f>
        <v/>
      </c>
      <c r="T129" s="253" t="str">
        <f>IF(OR(F129="",G129=""),"",IF(F129="g",VLOOKUP(G129,'Tab 4+5 DüV+Abfuhr_G'!A:N,13,FALSE)*'N-DBE'!J129,IF(F129="A",VLOOKUP(G129,'Tab 2+3 DüV_A'!A:L,11,FALSE)*'N-DBE'!J129,VLOOKUP(G129,'H&amp;G LfL'!B:U,19,FALSE)*'N-DBE'!J129)))</f>
        <v/>
      </c>
      <c r="U129" s="249" t="str">
        <f>IF(OR(F129="",G129=""),"",IF(OR('N-DBE'!K129="",'N-DBE'!M129=0),0,IF('N-DBE'!K129=0,-T129,('N-DBE'!K129*T129/'N-DBE'!J129)-T129)))</f>
        <v/>
      </c>
      <c r="V129" s="341" t="str">
        <f>IF(OR(B129="",G129=""),"",IF(VLOOKUP(B129,Schlagliste!B:J,8,FALSE)="","",VLOOKUP(B129,Schlagliste!B:J,8,FALSE)))</f>
        <v/>
      </c>
      <c r="W129" s="244" t="str">
        <f>IF(OR(V129="",S129=""),"",IF(V129&gt;39,0,IF(S129="leicht",VLOOKUP(V129,'Boden DüV-Bolap'!A:Q,7,FALSE),IF(S129="mittel",VLOOKUP(V129,'Boden DüV-Bolap'!A:K,11,FALSE),IF(S129="schwer",VLOOKUP(V129,'Boden DüV-Bolap'!A:R,15,FALSE))))))</f>
        <v/>
      </c>
      <c r="X129" s="254" t="str">
        <f>IF(OR(F129="",G129="",S129="",V129=""),"",IF(V129&gt;=44,-(T129+U129),IF(AND(S129="leicht",V129&lt;14),VLOOKUP(V129,'Boden DüV-Bolap'!A:Q,8,FALSE),IF(AND(S129="leicht",V129&gt;13),VLOOKUP(V129,'Boden DüV-Bolap'!A:Q,9,FALSE)*(T129+U129)-(T129+U129),IF(AND(S129="mittel",V129&lt;20),VLOOKUP(V129,'Boden DüV-Bolap'!A:Q,12,FALSE),IF(AND(S129="mittel",V129&gt;19),VLOOKUP(V129,'Boden DüV-Bolap'!A:Q,13,FALSE)*(T129+U129)-(T129+U129),IF(AND(S129="schwer",V129&lt;28),VLOOKUP(V129,'Boden DüV-Bolap'!A:Q,16,FALSE),IF(AND(S129="schwer",V129&gt;27),VLOOKUP(V129,'Boden DüV-Bolap'!A:Q,17,FALSE)*(T129+U129)-(T129+U129)))))))))</f>
        <v/>
      </c>
      <c r="Y129" s="251" t="str">
        <f>IF(OR(F129="",G129=""),"",IF(OR(F129="A",F129="HG"),0,VLOOKUP(G129,'Tab 4+5 DüV+Abfuhr_G'!A:Q,16,FALSE)))</f>
        <v/>
      </c>
      <c r="Z129" s="255" t="str">
        <f t="shared" si="24"/>
        <v/>
      </c>
      <c r="AA129" s="896" t="str">
        <f t="shared" si="25"/>
        <v/>
      </c>
      <c r="AB129" s="253" t="str">
        <f>IF(OR(F129="",G129=""),"",IF(F129="g",VLOOKUP(G129,'Tab 4+5 DüV+Abfuhr_G'!A:N,14,FALSE)*'N-DBE'!J129,IF(F129="A",VLOOKUP(G129,'Tab 2+3 DüV_A'!A:L,12,FALSE)*'N-DBE'!J129,VLOOKUP(G129,'H&amp;G LfL'!B:U,20,FALSE)*'N-DBE'!J129)))</f>
        <v/>
      </c>
      <c r="AC129" s="249" t="str">
        <f>IF(OR(F129="",G129=""),"",IF(OR('N-DBE'!K129="",'N-DBE'!M129=0),0,IF('N-DBE'!K129=0,-AB129,('N-DBE'!K129*AB129/'N-DBE'!J129)-AB129)))</f>
        <v/>
      </c>
      <c r="AD129" s="341" t="str">
        <f>IF(OR(B129="",G129=""),"",IF(VLOOKUP(B129,Schlagliste!B:J,9,FALSE)="","",VLOOKUP(B129,Schlagliste!B:J,9,FALSE)))</f>
        <v/>
      </c>
      <c r="AE129" s="244" t="str">
        <f>IF(OR(AD129="",S129=""),"",IF(AD129&gt;39,0,IF(S129="leicht",VLOOKUP(AD129,'Boden DüV-Bolap'!A:AA,19,FALSE),IF(S129="mittel",VLOOKUP(AD129,'Boden DüV-Bolap'!A:AA,23,FALSE),IF(S129="schwer",VLOOKUP(AD129,'Boden DüV-Bolap'!A:AA,27,FALSE))))))</f>
        <v/>
      </c>
      <c r="AF129" s="254" t="str">
        <f>IF(OR(F129="",G129="",S129="",AD129=""),"",IF(AD129&gt;=44,-(AB129+AC129),IF(AND(S129="leicht",AD129&lt;11),VLOOKUP(AD129,'Boden DüV-Bolap'!A:AC,20,FALSE),IF(AND(S129="leicht",AD129&gt;10),VLOOKUP(AD129,'Boden DüV-Bolap'!A:AC,21,FALSE)*(AB129+AC129)-(AB129+AC129),IF(AND(S129="mittel",AD129&lt;18),VLOOKUP(AD129,'Boden DüV-Bolap'!A:AC,24,FALSE),IF(AND(S129="mittel",AD129&gt;17),VLOOKUP(AD129,'Boden DüV-Bolap'!A:AC,25,FALSE)*(AB129+AC129)-(AB129+AC129),IF(AND(S129="schwer",AD129&lt;23),VLOOKUP(AD129,'Boden DüV-Bolap'!A:AC,28,FALSE),IF(AND(S129="schwer",AD129&gt;22),VLOOKUP(AD129,'Boden DüV-Bolap'!A:AC,29,FALSE)*(AB129+AC129)-(AB129+AC129)))))))))</f>
        <v/>
      </c>
      <c r="AG129" s="256" t="str">
        <f>IF(OR(F129="",G129=""),"",IF(OR(F129="A",F129="HG"),0,VLOOKUP(G129,'Tab 4+5 DüV+Abfuhr_G'!A:Q,17,FALSE)))</f>
        <v/>
      </c>
      <c r="AH129" s="257" t="str">
        <f t="shared" si="26"/>
        <v/>
      </c>
      <c r="AI129" s="900" t="str">
        <f t="shared" si="27"/>
        <v/>
      </c>
      <c r="AJ129" s="265"/>
    </row>
    <row r="130" spans="1:36" s="145" customFormat="1">
      <c r="A130" s="289" t="str">
        <f>IF('N-DBE'!A130="","",'N-DBE'!A130)</f>
        <v/>
      </c>
      <c r="B130" s="485" t="str">
        <f>IF('N-DBE'!B130="","",'N-DBE'!B130)</f>
        <v/>
      </c>
      <c r="C130" s="232" t="str">
        <f>IF('N-DBE'!C130="","",'N-DBE'!C130)</f>
        <v/>
      </c>
      <c r="D130" s="232" t="str">
        <f>IF('N-DBE'!D130="","",'N-DBE'!D130)</f>
        <v/>
      </c>
      <c r="E130" s="238" t="str">
        <f>IF('N-DBE'!E130="","",'N-DBE'!E130)</f>
        <v/>
      </c>
      <c r="F130" s="233" t="str">
        <f>IF('N-DBE'!F130="","",'N-DBE'!F130)</f>
        <v/>
      </c>
      <c r="G130" s="225" t="str">
        <f>IF('N-DBE'!G130="","",'N-DBE'!G130)</f>
        <v/>
      </c>
      <c r="H130" s="248" t="str">
        <f>IF(OR(F130="",G130=""),"",IF(F130="g",VLOOKUP(G130,'Tab 4+5 DüV+Abfuhr_G'!A:N,12,FALSE)*'N-DBE'!J130,IF(F130="A",VLOOKUP(G130,'Tab 2+3 DüV_A'!A:L,10,FALSE)*'N-DBE'!J130,VLOOKUP(G130,'H&amp;G LfL'!B:U,18,FALSE)*'N-DBE'!J130)))</f>
        <v/>
      </c>
      <c r="I130" s="249" t="str">
        <f>IF(OR(F130="",G130=""),"",IF(OR('N-DBE'!K130="",'N-DBE'!M130=0),0,IF('N-DBE'!K130=0,-H130,('N-DBE'!K130*H130/'N-DBE'!J130)-H130)))</f>
        <v/>
      </c>
      <c r="J130" s="341" t="str">
        <f>IF(OR(B130="",G130=""),"",IF(VLOOKUP(B130,Schlagliste!B:J,7,FALSE)="","",VLOOKUP(B130,Schlagliste!B:J,7,FALSE)))</f>
        <v/>
      </c>
      <c r="K130" s="244" t="str">
        <f>IF(J130="","",IF(J130&gt;39,"E",VLOOKUP(J130,'Boden DüV-Bolap'!A:B,2,FALSE)))</f>
        <v/>
      </c>
      <c r="L130" s="250" t="str">
        <f>IF(J130="","",IF(J130&gt;=44,0,VLOOKUP(J130,'Boden DüV-Bolap'!A:C,3,FALSE)))</f>
        <v/>
      </c>
      <c r="M130" s="251" t="str">
        <f>IF(OR(F130="",G130=""),"",IF(OR(F130="A",F130="HG"),0,VLOOKUP(G130,'Tab 4+5 DüV+Abfuhr_G'!A:Q,15,FALSE)))</f>
        <v/>
      </c>
      <c r="N130" s="252" t="str">
        <f t="shared" si="21"/>
        <v/>
      </c>
      <c r="O130" s="611" t="str">
        <f>IF(OR(F130="",G130=""),"",IF(J130="",SUM(H130,I130),IF(OR(K130="D",K130="E"),(H130+M130)*VLOOKUP(K130,'Boden DüV-Bolap'!B:E,4,FALSE),SUM(H130,I130,L130,M130))))</f>
        <v/>
      </c>
      <c r="P130" s="892" t="str">
        <f t="shared" si="22"/>
        <v/>
      </c>
      <c r="Q130" s="245"/>
      <c r="R130" s="615" t="str">
        <f t="shared" si="23"/>
        <v/>
      </c>
      <c r="S130" s="244" t="str">
        <f>IF(OR(B130="",G130=""),"",IF(VLOOKUP(B130,Schlagliste!B:J,5,FALSE)="","",VLOOKUP(B130,Schlagliste!B:J,5,FALSE)))</f>
        <v/>
      </c>
      <c r="T130" s="253" t="str">
        <f>IF(OR(F130="",G130=""),"",IF(F130="g",VLOOKUP(G130,'Tab 4+5 DüV+Abfuhr_G'!A:N,13,FALSE)*'N-DBE'!J130,IF(F130="A",VLOOKUP(G130,'Tab 2+3 DüV_A'!A:L,11,FALSE)*'N-DBE'!J130,VLOOKUP(G130,'H&amp;G LfL'!B:U,19,FALSE)*'N-DBE'!J130)))</f>
        <v/>
      </c>
      <c r="U130" s="249" t="str">
        <f>IF(OR(F130="",G130=""),"",IF(OR('N-DBE'!K130="",'N-DBE'!M130=0),0,IF('N-DBE'!K130=0,-T130,('N-DBE'!K130*T130/'N-DBE'!J130)-T130)))</f>
        <v/>
      </c>
      <c r="V130" s="341" t="str">
        <f>IF(OR(B130="",G130=""),"",IF(VLOOKUP(B130,Schlagliste!B:J,8,FALSE)="","",VLOOKUP(B130,Schlagliste!B:J,8,FALSE)))</f>
        <v/>
      </c>
      <c r="W130" s="244" t="str">
        <f>IF(OR(V130="",S130=""),"",IF(V130&gt;39,0,IF(S130="leicht",VLOOKUP(V130,'Boden DüV-Bolap'!A:Q,7,FALSE),IF(S130="mittel",VLOOKUP(V130,'Boden DüV-Bolap'!A:K,11,FALSE),IF(S130="schwer",VLOOKUP(V130,'Boden DüV-Bolap'!A:R,15,FALSE))))))</f>
        <v/>
      </c>
      <c r="X130" s="254" t="str">
        <f>IF(OR(F130="",G130="",S130="",V130=""),"",IF(V130&gt;=44,-(T130+U130),IF(AND(S130="leicht",V130&lt;14),VLOOKUP(V130,'Boden DüV-Bolap'!A:Q,8,FALSE),IF(AND(S130="leicht",V130&gt;13),VLOOKUP(V130,'Boden DüV-Bolap'!A:Q,9,FALSE)*(T130+U130)-(T130+U130),IF(AND(S130="mittel",V130&lt;20),VLOOKUP(V130,'Boden DüV-Bolap'!A:Q,12,FALSE),IF(AND(S130="mittel",V130&gt;19),VLOOKUP(V130,'Boden DüV-Bolap'!A:Q,13,FALSE)*(T130+U130)-(T130+U130),IF(AND(S130="schwer",V130&lt;28),VLOOKUP(V130,'Boden DüV-Bolap'!A:Q,16,FALSE),IF(AND(S130="schwer",V130&gt;27),VLOOKUP(V130,'Boden DüV-Bolap'!A:Q,17,FALSE)*(T130+U130)-(T130+U130)))))))))</f>
        <v/>
      </c>
      <c r="Y130" s="251" t="str">
        <f>IF(OR(F130="",G130=""),"",IF(OR(F130="A",F130="HG"),0,VLOOKUP(G130,'Tab 4+5 DüV+Abfuhr_G'!A:Q,16,FALSE)))</f>
        <v/>
      </c>
      <c r="Z130" s="255" t="str">
        <f t="shared" si="24"/>
        <v/>
      </c>
      <c r="AA130" s="896" t="str">
        <f t="shared" si="25"/>
        <v/>
      </c>
      <c r="AB130" s="253" t="str">
        <f>IF(OR(F130="",G130=""),"",IF(F130="g",VLOOKUP(G130,'Tab 4+5 DüV+Abfuhr_G'!A:N,14,FALSE)*'N-DBE'!J130,IF(F130="A",VLOOKUP(G130,'Tab 2+3 DüV_A'!A:L,12,FALSE)*'N-DBE'!J130,VLOOKUP(G130,'H&amp;G LfL'!B:U,20,FALSE)*'N-DBE'!J130)))</f>
        <v/>
      </c>
      <c r="AC130" s="249" t="str">
        <f>IF(OR(F130="",G130=""),"",IF(OR('N-DBE'!K130="",'N-DBE'!M130=0),0,IF('N-DBE'!K130=0,-AB130,('N-DBE'!K130*AB130/'N-DBE'!J130)-AB130)))</f>
        <v/>
      </c>
      <c r="AD130" s="341" t="str">
        <f>IF(OR(B130="",G130=""),"",IF(VLOOKUP(B130,Schlagliste!B:J,9,FALSE)="","",VLOOKUP(B130,Schlagliste!B:J,9,FALSE)))</f>
        <v/>
      </c>
      <c r="AE130" s="244" t="str">
        <f>IF(OR(AD130="",S130=""),"",IF(AD130&gt;39,0,IF(S130="leicht",VLOOKUP(AD130,'Boden DüV-Bolap'!A:AA,19,FALSE),IF(S130="mittel",VLOOKUP(AD130,'Boden DüV-Bolap'!A:AA,23,FALSE),IF(S130="schwer",VLOOKUP(AD130,'Boden DüV-Bolap'!A:AA,27,FALSE))))))</f>
        <v/>
      </c>
      <c r="AF130" s="254" t="str">
        <f>IF(OR(F130="",G130="",S130="",AD130=""),"",IF(AD130&gt;=44,-(AB130+AC130),IF(AND(S130="leicht",AD130&lt;11),VLOOKUP(AD130,'Boden DüV-Bolap'!A:AC,20,FALSE),IF(AND(S130="leicht",AD130&gt;10),VLOOKUP(AD130,'Boden DüV-Bolap'!A:AC,21,FALSE)*(AB130+AC130)-(AB130+AC130),IF(AND(S130="mittel",AD130&lt;18),VLOOKUP(AD130,'Boden DüV-Bolap'!A:AC,24,FALSE),IF(AND(S130="mittel",AD130&gt;17),VLOOKUP(AD130,'Boden DüV-Bolap'!A:AC,25,FALSE)*(AB130+AC130)-(AB130+AC130),IF(AND(S130="schwer",AD130&lt;23),VLOOKUP(AD130,'Boden DüV-Bolap'!A:AC,28,FALSE),IF(AND(S130="schwer",AD130&gt;22),VLOOKUP(AD130,'Boden DüV-Bolap'!A:AC,29,FALSE)*(AB130+AC130)-(AB130+AC130)))))))))</f>
        <v/>
      </c>
      <c r="AG130" s="256" t="str">
        <f>IF(OR(F130="",G130=""),"",IF(OR(F130="A",F130="HG"),0,VLOOKUP(G130,'Tab 4+5 DüV+Abfuhr_G'!A:Q,17,FALSE)))</f>
        <v/>
      </c>
      <c r="AH130" s="257" t="str">
        <f t="shared" si="26"/>
        <v/>
      </c>
      <c r="AI130" s="900" t="str">
        <f t="shared" si="27"/>
        <v/>
      </c>
      <c r="AJ130" s="265"/>
    </row>
    <row r="131" spans="1:36" s="145" customFormat="1">
      <c r="A131" s="289" t="str">
        <f>IF('N-DBE'!A131="","",'N-DBE'!A131)</f>
        <v/>
      </c>
      <c r="B131" s="485" t="str">
        <f>IF('N-DBE'!B131="","",'N-DBE'!B131)</f>
        <v/>
      </c>
      <c r="C131" s="232" t="str">
        <f>IF('N-DBE'!C131="","",'N-DBE'!C131)</f>
        <v/>
      </c>
      <c r="D131" s="232" t="str">
        <f>IF('N-DBE'!D131="","",'N-DBE'!D131)</f>
        <v/>
      </c>
      <c r="E131" s="238" t="str">
        <f>IF('N-DBE'!E131="","",'N-DBE'!E131)</f>
        <v/>
      </c>
      <c r="F131" s="233" t="str">
        <f>IF('N-DBE'!F131="","",'N-DBE'!F131)</f>
        <v/>
      </c>
      <c r="G131" s="225" t="str">
        <f>IF('N-DBE'!G131="","",'N-DBE'!G131)</f>
        <v/>
      </c>
      <c r="H131" s="248" t="str">
        <f>IF(OR(F131="",G131=""),"",IF(F131="g",VLOOKUP(G131,'Tab 4+5 DüV+Abfuhr_G'!A:N,12,FALSE)*'N-DBE'!J131,IF(F131="A",VLOOKUP(G131,'Tab 2+3 DüV_A'!A:L,10,FALSE)*'N-DBE'!J131,VLOOKUP(G131,'H&amp;G LfL'!B:U,18,FALSE)*'N-DBE'!J131)))</f>
        <v/>
      </c>
      <c r="I131" s="249" t="str">
        <f>IF(OR(F131="",G131=""),"",IF(OR('N-DBE'!K131="",'N-DBE'!M131=0),0,IF('N-DBE'!K131=0,-H131,('N-DBE'!K131*H131/'N-DBE'!J131)-H131)))</f>
        <v/>
      </c>
      <c r="J131" s="341" t="str">
        <f>IF(OR(B131="",G131=""),"",IF(VLOOKUP(B131,Schlagliste!B:J,7,FALSE)="","",VLOOKUP(B131,Schlagliste!B:J,7,FALSE)))</f>
        <v/>
      </c>
      <c r="K131" s="244" t="str">
        <f>IF(J131="","",IF(J131&gt;39,"E",VLOOKUP(J131,'Boden DüV-Bolap'!A:B,2,FALSE)))</f>
        <v/>
      </c>
      <c r="L131" s="250" t="str">
        <f>IF(J131="","",IF(J131&gt;=44,0,VLOOKUP(J131,'Boden DüV-Bolap'!A:C,3,FALSE)))</f>
        <v/>
      </c>
      <c r="M131" s="251" t="str">
        <f>IF(OR(F131="",G131=""),"",IF(OR(F131="A",F131="HG"),0,VLOOKUP(G131,'Tab 4+5 DüV+Abfuhr_G'!A:Q,15,FALSE)))</f>
        <v/>
      </c>
      <c r="N131" s="252" t="str">
        <f t="shared" si="21"/>
        <v/>
      </c>
      <c r="O131" s="611" t="str">
        <f>IF(OR(F131="",G131=""),"",IF(J131="",SUM(H131,I131),IF(OR(K131="D",K131="E"),(H131+M131)*VLOOKUP(K131,'Boden DüV-Bolap'!B:E,4,FALSE),SUM(H131,I131,L131,M131))))</f>
        <v/>
      </c>
      <c r="P131" s="892" t="str">
        <f t="shared" si="22"/>
        <v/>
      </c>
      <c r="Q131" s="245"/>
      <c r="R131" s="615" t="str">
        <f t="shared" si="23"/>
        <v/>
      </c>
      <c r="S131" s="244" t="str">
        <f>IF(OR(B131="",G131=""),"",IF(VLOOKUP(B131,Schlagliste!B:J,5,FALSE)="","",VLOOKUP(B131,Schlagliste!B:J,5,FALSE)))</f>
        <v/>
      </c>
      <c r="T131" s="253" t="str">
        <f>IF(OR(F131="",G131=""),"",IF(F131="g",VLOOKUP(G131,'Tab 4+5 DüV+Abfuhr_G'!A:N,13,FALSE)*'N-DBE'!J131,IF(F131="A",VLOOKUP(G131,'Tab 2+3 DüV_A'!A:L,11,FALSE)*'N-DBE'!J131,VLOOKUP(G131,'H&amp;G LfL'!B:U,19,FALSE)*'N-DBE'!J131)))</f>
        <v/>
      </c>
      <c r="U131" s="249" t="str">
        <f>IF(OR(F131="",G131=""),"",IF(OR('N-DBE'!K131="",'N-DBE'!M131=0),0,IF('N-DBE'!K131=0,-T131,('N-DBE'!K131*T131/'N-DBE'!J131)-T131)))</f>
        <v/>
      </c>
      <c r="V131" s="341" t="str">
        <f>IF(OR(B131="",G131=""),"",IF(VLOOKUP(B131,Schlagliste!B:J,8,FALSE)="","",VLOOKUP(B131,Schlagliste!B:J,8,FALSE)))</f>
        <v/>
      </c>
      <c r="W131" s="244" t="str">
        <f>IF(OR(V131="",S131=""),"",IF(V131&gt;39,0,IF(S131="leicht",VLOOKUP(V131,'Boden DüV-Bolap'!A:Q,7,FALSE),IF(S131="mittel",VLOOKUP(V131,'Boden DüV-Bolap'!A:K,11,FALSE),IF(S131="schwer",VLOOKUP(V131,'Boden DüV-Bolap'!A:R,15,FALSE))))))</f>
        <v/>
      </c>
      <c r="X131" s="254" t="str">
        <f>IF(OR(F131="",G131="",S131="",V131=""),"",IF(V131&gt;=44,-(T131+U131),IF(AND(S131="leicht",V131&lt;14),VLOOKUP(V131,'Boden DüV-Bolap'!A:Q,8,FALSE),IF(AND(S131="leicht",V131&gt;13),VLOOKUP(V131,'Boden DüV-Bolap'!A:Q,9,FALSE)*(T131+U131)-(T131+U131),IF(AND(S131="mittel",V131&lt;20),VLOOKUP(V131,'Boden DüV-Bolap'!A:Q,12,FALSE),IF(AND(S131="mittel",V131&gt;19),VLOOKUP(V131,'Boden DüV-Bolap'!A:Q,13,FALSE)*(T131+U131)-(T131+U131),IF(AND(S131="schwer",V131&lt;28),VLOOKUP(V131,'Boden DüV-Bolap'!A:Q,16,FALSE),IF(AND(S131="schwer",V131&gt;27),VLOOKUP(V131,'Boden DüV-Bolap'!A:Q,17,FALSE)*(T131+U131)-(T131+U131)))))))))</f>
        <v/>
      </c>
      <c r="Y131" s="251" t="str">
        <f>IF(OR(F131="",G131=""),"",IF(OR(F131="A",F131="HG"),0,VLOOKUP(G131,'Tab 4+5 DüV+Abfuhr_G'!A:Q,16,FALSE)))</f>
        <v/>
      </c>
      <c r="Z131" s="255" t="str">
        <f t="shared" si="24"/>
        <v/>
      </c>
      <c r="AA131" s="896" t="str">
        <f t="shared" si="25"/>
        <v/>
      </c>
      <c r="AB131" s="253" t="str">
        <f>IF(OR(F131="",G131=""),"",IF(F131="g",VLOOKUP(G131,'Tab 4+5 DüV+Abfuhr_G'!A:N,14,FALSE)*'N-DBE'!J131,IF(F131="A",VLOOKUP(G131,'Tab 2+3 DüV_A'!A:L,12,FALSE)*'N-DBE'!J131,VLOOKUP(G131,'H&amp;G LfL'!B:U,20,FALSE)*'N-DBE'!J131)))</f>
        <v/>
      </c>
      <c r="AC131" s="249" t="str">
        <f>IF(OR(F131="",G131=""),"",IF(OR('N-DBE'!K131="",'N-DBE'!M131=0),0,IF('N-DBE'!K131=0,-AB131,('N-DBE'!K131*AB131/'N-DBE'!J131)-AB131)))</f>
        <v/>
      </c>
      <c r="AD131" s="341" t="str">
        <f>IF(OR(B131="",G131=""),"",IF(VLOOKUP(B131,Schlagliste!B:J,9,FALSE)="","",VLOOKUP(B131,Schlagliste!B:J,9,FALSE)))</f>
        <v/>
      </c>
      <c r="AE131" s="244" t="str">
        <f>IF(OR(AD131="",S131=""),"",IF(AD131&gt;39,0,IF(S131="leicht",VLOOKUP(AD131,'Boden DüV-Bolap'!A:AA,19,FALSE),IF(S131="mittel",VLOOKUP(AD131,'Boden DüV-Bolap'!A:AA,23,FALSE),IF(S131="schwer",VLOOKUP(AD131,'Boden DüV-Bolap'!A:AA,27,FALSE))))))</f>
        <v/>
      </c>
      <c r="AF131" s="254" t="str">
        <f>IF(OR(F131="",G131="",S131="",AD131=""),"",IF(AD131&gt;=44,-(AB131+AC131),IF(AND(S131="leicht",AD131&lt;11),VLOOKUP(AD131,'Boden DüV-Bolap'!A:AC,20,FALSE),IF(AND(S131="leicht",AD131&gt;10),VLOOKUP(AD131,'Boden DüV-Bolap'!A:AC,21,FALSE)*(AB131+AC131)-(AB131+AC131),IF(AND(S131="mittel",AD131&lt;18),VLOOKUP(AD131,'Boden DüV-Bolap'!A:AC,24,FALSE),IF(AND(S131="mittel",AD131&gt;17),VLOOKUP(AD131,'Boden DüV-Bolap'!A:AC,25,FALSE)*(AB131+AC131)-(AB131+AC131),IF(AND(S131="schwer",AD131&lt;23),VLOOKUP(AD131,'Boden DüV-Bolap'!A:AC,28,FALSE),IF(AND(S131="schwer",AD131&gt;22),VLOOKUP(AD131,'Boden DüV-Bolap'!A:AC,29,FALSE)*(AB131+AC131)-(AB131+AC131)))))))))</f>
        <v/>
      </c>
      <c r="AG131" s="256" t="str">
        <f>IF(OR(F131="",G131=""),"",IF(OR(F131="A",F131="HG"),0,VLOOKUP(G131,'Tab 4+5 DüV+Abfuhr_G'!A:Q,17,FALSE)))</f>
        <v/>
      </c>
      <c r="AH131" s="257" t="str">
        <f t="shared" si="26"/>
        <v/>
      </c>
      <c r="AI131" s="900" t="str">
        <f t="shared" si="27"/>
        <v/>
      </c>
      <c r="AJ131" s="265"/>
    </row>
    <row r="132" spans="1:36" s="145" customFormat="1">
      <c r="A132" s="289" t="str">
        <f>IF('N-DBE'!A132="","",'N-DBE'!A132)</f>
        <v/>
      </c>
      <c r="B132" s="485" t="str">
        <f>IF('N-DBE'!B132="","",'N-DBE'!B132)</f>
        <v/>
      </c>
      <c r="C132" s="232" t="str">
        <f>IF('N-DBE'!C132="","",'N-DBE'!C132)</f>
        <v/>
      </c>
      <c r="D132" s="232" t="str">
        <f>IF('N-DBE'!D132="","",'N-DBE'!D132)</f>
        <v/>
      </c>
      <c r="E132" s="238" t="str">
        <f>IF('N-DBE'!E132="","",'N-DBE'!E132)</f>
        <v/>
      </c>
      <c r="F132" s="233" t="str">
        <f>IF('N-DBE'!F132="","",'N-DBE'!F132)</f>
        <v/>
      </c>
      <c r="G132" s="225" t="str">
        <f>IF('N-DBE'!G132="","",'N-DBE'!G132)</f>
        <v/>
      </c>
      <c r="H132" s="248" t="str">
        <f>IF(OR(F132="",G132=""),"",IF(F132="g",VLOOKUP(G132,'Tab 4+5 DüV+Abfuhr_G'!A:N,12,FALSE)*'N-DBE'!J132,IF(F132="A",VLOOKUP(G132,'Tab 2+3 DüV_A'!A:L,10,FALSE)*'N-DBE'!J132,VLOOKUP(G132,'H&amp;G LfL'!B:U,18,FALSE)*'N-DBE'!J132)))</f>
        <v/>
      </c>
      <c r="I132" s="249" t="str">
        <f>IF(OR(F132="",G132=""),"",IF(OR('N-DBE'!K132="",'N-DBE'!M132=0),0,IF('N-DBE'!K132=0,-H132,('N-DBE'!K132*H132/'N-DBE'!J132)-H132)))</f>
        <v/>
      </c>
      <c r="J132" s="341" t="str">
        <f>IF(OR(B132="",G132=""),"",IF(VLOOKUP(B132,Schlagliste!B:J,7,FALSE)="","",VLOOKUP(B132,Schlagliste!B:J,7,FALSE)))</f>
        <v/>
      </c>
      <c r="K132" s="244" t="str">
        <f>IF(J132="","",IF(J132&gt;39,"E",VLOOKUP(J132,'Boden DüV-Bolap'!A:B,2,FALSE)))</f>
        <v/>
      </c>
      <c r="L132" s="250" t="str">
        <f>IF(J132="","",IF(J132&gt;=44,0,VLOOKUP(J132,'Boden DüV-Bolap'!A:C,3,FALSE)))</f>
        <v/>
      </c>
      <c r="M132" s="251" t="str">
        <f>IF(OR(F132="",G132=""),"",IF(OR(F132="A",F132="HG"),0,VLOOKUP(G132,'Tab 4+5 DüV+Abfuhr_G'!A:Q,15,FALSE)))</f>
        <v/>
      </c>
      <c r="N132" s="252" t="str">
        <f t="shared" si="21"/>
        <v/>
      </c>
      <c r="O132" s="611" t="str">
        <f>IF(OR(F132="",G132=""),"",IF(J132="",SUM(H132,I132),IF(OR(K132="D",K132="E"),(H132+M132)*VLOOKUP(K132,'Boden DüV-Bolap'!B:E,4,FALSE),SUM(H132,I132,L132,M132))))</f>
        <v/>
      </c>
      <c r="P132" s="892" t="str">
        <f t="shared" si="22"/>
        <v/>
      </c>
      <c r="Q132" s="245"/>
      <c r="R132" s="615" t="str">
        <f t="shared" si="23"/>
        <v/>
      </c>
      <c r="S132" s="244" t="str">
        <f>IF(OR(B132="",G132=""),"",IF(VLOOKUP(B132,Schlagliste!B:J,5,FALSE)="","",VLOOKUP(B132,Schlagliste!B:J,5,FALSE)))</f>
        <v/>
      </c>
      <c r="T132" s="253" t="str">
        <f>IF(OR(F132="",G132=""),"",IF(F132="g",VLOOKUP(G132,'Tab 4+5 DüV+Abfuhr_G'!A:N,13,FALSE)*'N-DBE'!J132,IF(F132="A",VLOOKUP(G132,'Tab 2+3 DüV_A'!A:L,11,FALSE)*'N-DBE'!J132,VLOOKUP(G132,'H&amp;G LfL'!B:U,19,FALSE)*'N-DBE'!J132)))</f>
        <v/>
      </c>
      <c r="U132" s="249" t="str">
        <f>IF(OR(F132="",G132=""),"",IF(OR('N-DBE'!K132="",'N-DBE'!M132=0),0,IF('N-DBE'!K132=0,-T132,('N-DBE'!K132*T132/'N-DBE'!J132)-T132)))</f>
        <v/>
      </c>
      <c r="V132" s="341" t="str">
        <f>IF(OR(B132="",G132=""),"",IF(VLOOKUP(B132,Schlagliste!B:J,8,FALSE)="","",VLOOKUP(B132,Schlagliste!B:J,8,FALSE)))</f>
        <v/>
      </c>
      <c r="W132" s="244" t="str">
        <f>IF(OR(V132="",S132=""),"",IF(V132&gt;39,0,IF(S132="leicht",VLOOKUP(V132,'Boden DüV-Bolap'!A:Q,7,FALSE),IF(S132="mittel",VLOOKUP(V132,'Boden DüV-Bolap'!A:K,11,FALSE),IF(S132="schwer",VLOOKUP(V132,'Boden DüV-Bolap'!A:R,15,FALSE))))))</f>
        <v/>
      </c>
      <c r="X132" s="254" t="str">
        <f>IF(OR(F132="",G132="",S132="",V132=""),"",IF(V132&gt;=44,-(T132+U132),IF(AND(S132="leicht",V132&lt;14),VLOOKUP(V132,'Boden DüV-Bolap'!A:Q,8,FALSE),IF(AND(S132="leicht",V132&gt;13),VLOOKUP(V132,'Boden DüV-Bolap'!A:Q,9,FALSE)*(T132+U132)-(T132+U132),IF(AND(S132="mittel",V132&lt;20),VLOOKUP(V132,'Boden DüV-Bolap'!A:Q,12,FALSE),IF(AND(S132="mittel",V132&gt;19),VLOOKUP(V132,'Boden DüV-Bolap'!A:Q,13,FALSE)*(T132+U132)-(T132+U132),IF(AND(S132="schwer",V132&lt;28),VLOOKUP(V132,'Boden DüV-Bolap'!A:Q,16,FALSE),IF(AND(S132="schwer",V132&gt;27),VLOOKUP(V132,'Boden DüV-Bolap'!A:Q,17,FALSE)*(T132+U132)-(T132+U132)))))))))</f>
        <v/>
      </c>
      <c r="Y132" s="251" t="str">
        <f>IF(OR(F132="",G132=""),"",IF(OR(F132="A",F132="HG"),0,VLOOKUP(G132,'Tab 4+5 DüV+Abfuhr_G'!A:Q,16,FALSE)))</f>
        <v/>
      </c>
      <c r="Z132" s="255" t="str">
        <f t="shared" si="24"/>
        <v/>
      </c>
      <c r="AA132" s="896" t="str">
        <f t="shared" si="25"/>
        <v/>
      </c>
      <c r="AB132" s="253" t="str">
        <f>IF(OR(F132="",G132=""),"",IF(F132="g",VLOOKUP(G132,'Tab 4+5 DüV+Abfuhr_G'!A:N,14,FALSE)*'N-DBE'!J132,IF(F132="A",VLOOKUP(G132,'Tab 2+3 DüV_A'!A:L,12,FALSE)*'N-DBE'!J132,VLOOKUP(G132,'H&amp;G LfL'!B:U,20,FALSE)*'N-DBE'!J132)))</f>
        <v/>
      </c>
      <c r="AC132" s="249" t="str">
        <f>IF(OR(F132="",G132=""),"",IF(OR('N-DBE'!K132="",'N-DBE'!M132=0),0,IF('N-DBE'!K132=0,-AB132,('N-DBE'!K132*AB132/'N-DBE'!J132)-AB132)))</f>
        <v/>
      </c>
      <c r="AD132" s="341" t="str">
        <f>IF(OR(B132="",G132=""),"",IF(VLOOKUP(B132,Schlagliste!B:J,9,FALSE)="","",VLOOKUP(B132,Schlagliste!B:J,9,FALSE)))</f>
        <v/>
      </c>
      <c r="AE132" s="244" t="str">
        <f>IF(OR(AD132="",S132=""),"",IF(AD132&gt;39,0,IF(S132="leicht",VLOOKUP(AD132,'Boden DüV-Bolap'!A:AA,19,FALSE),IF(S132="mittel",VLOOKUP(AD132,'Boden DüV-Bolap'!A:AA,23,FALSE),IF(S132="schwer",VLOOKUP(AD132,'Boden DüV-Bolap'!A:AA,27,FALSE))))))</f>
        <v/>
      </c>
      <c r="AF132" s="254" t="str">
        <f>IF(OR(F132="",G132="",S132="",AD132=""),"",IF(AD132&gt;=44,-(AB132+AC132),IF(AND(S132="leicht",AD132&lt;11),VLOOKUP(AD132,'Boden DüV-Bolap'!A:AC,20,FALSE),IF(AND(S132="leicht",AD132&gt;10),VLOOKUP(AD132,'Boden DüV-Bolap'!A:AC,21,FALSE)*(AB132+AC132)-(AB132+AC132),IF(AND(S132="mittel",AD132&lt;18),VLOOKUP(AD132,'Boden DüV-Bolap'!A:AC,24,FALSE),IF(AND(S132="mittel",AD132&gt;17),VLOOKUP(AD132,'Boden DüV-Bolap'!A:AC,25,FALSE)*(AB132+AC132)-(AB132+AC132),IF(AND(S132="schwer",AD132&lt;23),VLOOKUP(AD132,'Boden DüV-Bolap'!A:AC,28,FALSE),IF(AND(S132="schwer",AD132&gt;22),VLOOKUP(AD132,'Boden DüV-Bolap'!A:AC,29,FALSE)*(AB132+AC132)-(AB132+AC132)))))))))</f>
        <v/>
      </c>
      <c r="AG132" s="256" t="str">
        <f>IF(OR(F132="",G132=""),"",IF(OR(F132="A",F132="HG"),0,VLOOKUP(G132,'Tab 4+5 DüV+Abfuhr_G'!A:Q,17,FALSE)))</f>
        <v/>
      </c>
      <c r="AH132" s="257" t="str">
        <f t="shared" si="26"/>
        <v/>
      </c>
      <c r="AI132" s="900" t="str">
        <f t="shared" si="27"/>
        <v/>
      </c>
      <c r="AJ132" s="265"/>
    </row>
    <row r="133" spans="1:36" s="145" customFormat="1">
      <c r="A133" s="289" t="str">
        <f>IF('N-DBE'!A133="","",'N-DBE'!A133)</f>
        <v/>
      </c>
      <c r="B133" s="485" t="str">
        <f>IF('N-DBE'!B133="","",'N-DBE'!B133)</f>
        <v/>
      </c>
      <c r="C133" s="232" t="str">
        <f>IF('N-DBE'!C133="","",'N-DBE'!C133)</f>
        <v/>
      </c>
      <c r="D133" s="232" t="str">
        <f>IF('N-DBE'!D133="","",'N-DBE'!D133)</f>
        <v/>
      </c>
      <c r="E133" s="238" t="str">
        <f>IF('N-DBE'!E133="","",'N-DBE'!E133)</f>
        <v/>
      </c>
      <c r="F133" s="233" t="str">
        <f>IF('N-DBE'!F133="","",'N-DBE'!F133)</f>
        <v/>
      </c>
      <c r="G133" s="225" t="str">
        <f>IF('N-DBE'!G133="","",'N-DBE'!G133)</f>
        <v/>
      </c>
      <c r="H133" s="248" t="str">
        <f>IF(OR(F133="",G133=""),"",IF(F133="g",VLOOKUP(G133,'Tab 4+5 DüV+Abfuhr_G'!A:N,12,FALSE)*'N-DBE'!J133,IF(F133="A",VLOOKUP(G133,'Tab 2+3 DüV_A'!A:L,10,FALSE)*'N-DBE'!J133,VLOOKUP(G133,'H&amp;G LfL'!B:U,18,FALSE)*'N-DBE'!J133)))</f>
        <v/>
      </c>
      <c r="I133" s="249" t="str">
        <f>IF(OR(F133="",G133=""),"",IF(OR('N-DBE'!K133="",'N-DBE'!M133=0),0,IF('N-DBE'!K133=0,-H133,('N-DBE'!K133*H133/'N-DBE'!J133)-H133)))</f>
        <v/>
      </c>
      <c r="J133" s="341" t="str">
        <f>IF(OR(B133="",G133=""),"",IF(VLOOKUP(B133,Schlagliste!B:J,7,FALSE)="","",VLOOKUP(B133,Schlagliste!B:J,7,FALSE)))</f>
        <v/>
      </c>
      <c r="K133" s="244" t="str">
        <f>IF(J133="","",IF(J133&gt;39,"E",VLOOKUP(J133,'Boden DüV-Bolap'!A:B,2,FALSE)))</f>
        <v/>
      </c>
      <c r="L133" s="250" t="str">
        <f>IF(J133="","",IF(J133&gt;=44,0,VLOOKUP(J133,'Boden DüV-Bolap'!A:C,3,FALSE)))</f>
        <v/>
      </c>
      <c r="M133" s="251" t="str">
        <f>IF(OR(F133="",G133=""),"",IF(OR(F133="A",F133="HG"),0,VLOOKUP(G133,'Tab 4+5 DüV+Abfuhr_G'!A:Q,15,FALSE)))</f>
        <v/>
      </c>
      <c r="N133" s="252" t="str">
        <f t="shared" si="21"/>
        <v/>
      </c>
      <c r="O133" s="611" t="str">
        <f>IF(OR(F133="",G133=""),"",IF(J133="",SUM(H133,I133),IF(OR(K133="D",K133="E"),(H133+M133)*VLOOKUP(K133,'Boden DüV-Bolap'!B:E,4,FALSE),SUM(H133,I133,L133,M133))))</f>
        <v/>
      </c>
      <c r="P133" s="892" t="str">
        <f t="shared" si="22"/>
        <v/>
      </c>
      <c r="Q133" s="245"/>
      <c r="R133" s="615" t="str">
        <f t="shared" si="23"/>
        <v/>
      </c>
      <c r="S133" s="244" t="str">
        <f>IF(OR(B133="",G133=""),"",IF(VLOOKUP(B133,Schlagliste!B:J,5,FALSE)="","",VLOOKUP(B133,Schlagliste!B:J,5,FALSE)))</f>
        <v/>
      </c>
      <c r="T133" s="253" t="str">
        <f>IF(OR(F133="",G133=""),"",IF(F133="g",VLOOKUP(G133,'Tab 4+5 DüV+Abfuhr_G'!A:N,13,FALSE)*'N-DBE'!J133,IF(F133="A",VLOOKUP(G133,'Tab 2+3 DüV_A'!A:L,11,FALSE)*'N-DBE'!J133,VLOOKUP(G133,'H&amp;G LfL'!B:U,19,FALSE)*'N-DBE'!J133)))</f>
        <v/>
      </c>
      <c r="U133" s="249" t="str">
        <f>IF(OR(F133="",G133=""),"",IF(OR('N-DBE'!K133="",'N-DBE'!M133=0),0,IF('N-DBE'!K133=0,-T133,('N-DBE'!K133*T133/'N-DBE'!J133)-T133)))</f>
        <v/>
      </c>
      <c r="V133" s="341" t="str">
        <f>IF(OR(B133="",G133=""),"",IF(VLOOKUP(B133,Schlagliste!B:J,8,FALSE)="","",VLOOKUP(B133,Schlagliste!B:J,8,FALSE)))</f>
        <v/>
      </c>
      <c r="W133" s="244" t="str">
        <f>IF(OR(V133="",S133=""),"",IF(V133&gt;39,0,IF(S133="leicht",VLOOKUP(V133,'Boden DüV-Bolap'!A:Q,7,FALSE),IF(S133="mittel",VLOOKUP(V133,'Boden DüV-Bolap'!A:K,11,FALSE),IF(S133="schwer",VLOOKUP(V133,'Boden DüV-Bolap'!A:R,15,FALSE))))))</f>
        <v/>
      </c>
      <c r="X133" s="254" t="str">
        <f>IF(OR(F133="",G133="",S133="",V133=""),"",IF(V133&gt;=44,-(T133+U133),IF(AND(S133="leicht",V133&lt;14),VLOOKUP(V133,'Boden DüV-Bolap'!A:Q,8,FALSE),IF(AND(S133="leicht",V133&gt;13),VLOOKUP(V133,'Boden DüV-Bolap'!A:Q,9,FALSE)*(T133+U133)-(T133+U133),IF(AND(S133="mittel",V133&lt;20),VLOOKUP(V133,'Boden DüV-Bolap'!A:Q,12,FALSE),IF(AND(S133="mittel",V133&gt;19),VLOOKUP(V133,'Boden DüV-Bolap'!A:Q,13,FALSE)*(T133+U133)-(T133+U133),IF(AND(S133="schwer",V133&lt;28),VLOOKUP(V133,'Boden DüV-Bolap'!A:Q,16,FALSE),IF(AND(S133="schwer",V133&gt;27),VLOOKUP(V133,'Boden DüV-Bolap'!A:Q,17,FALSE)*(T133+U133)-(T133+U133)))))))))</f>
        <v/>
      </c>
      <c r="Y133" s="251" t="str">
        <f>IF(OR(F133="",G133=""),"",IF(OR(F133="A",F133="HG"),0,VLOOKUP(G133,'Tab 4+5 DüV+Abfuhr_G'!A:Q,16,FALSE)))</f>
        <v/>
      </c>
      <c r="Z133" s="255" t="str">
        <f t="shared" si="24"/>
        <v/>
      </c>
      <c r="AA133" s="896" t="str">
        <f t="shared" si="25"/>
        <v/>
      </c>
      <c r="AB133" s="253" t="str">
        <f>IF(OR(F133="",G133=""),"",IF(F133="g",VLOOKUP(G133,'Tab 4+5 DüV+Abfuhr_G'!A:N,14,FALSE)*'N-DBE'!J133,IF(F133="A",VLOOKUP(G133,'Tab 2+3 DüV_A'!A:L,12,FALSE)*'N-DBE'!J133,VLOOKUP(G133,'H&amp;G LfL'!B:U,20,FALSE)*'N-DBE'!J133)))</f>
        <v/>
      </c>
      <c r="AC133" s="249" t="str">
        <f>IF(OR(F133="",G133=""),"",IF(OR('N-DBE'!K133="",'N-DBE'!M133=0),0,IF('N-DBE'!K133=0,-AB133,('N-DBE'!K133*AB133/'N-DBE'!J133)-AB133)))</f>
        <v/>
      </c>
      <c r="AD133" s="341" t="str">
        <f>IF(OR(B133="",G133=""),"",IF(VLOOKUP(B133,Schlagliste!B:J,9,FALSE)="","",VLOOKUP(B133,Schlagliste!B:J,9,FALSE)))</f>
        <v/>
      </c>
      <c r="AE133" s="244" t="str">
        <f>IF(OR(AD133="",S133=""),"",IF(AD133&gt;39,0,IF(S133="leicht",VLOOKUP(AD133,'Boden DüV-Bolap'!A:AA,19,FALSE),IF(S133="mittel",VLOOKUP(AD133,'Boden DüV-Bolap'!A:AA,23,FALSE),IF(S133="schwer",VLOOKUP(AD133,'Boden DüV-Bolap'!A:AA,27,FALSE))))))</f>
        <v/>
      </c>
      <c r="AF133" s="254" t="str">
        <f>IF(OR(F133="",G133="",S133="",AD133=""),"",IF(AD133&gt;=44,-(AB133+AC133),IF(AND(S133="leicht",AD133&lt;11),VLOOKUP(AD133,'Boden DüV-Bolap'!A:AC,20,FALSE),IF(AND(S133="leicht",AD133&gt;10),VLOOKUP(AD133,'Boden DüV-Bolap'!A:AC,21,FALSE)*(AB133+AC133)-(AB133+AC133),IF(AND(S133="mittel",AD133&lt;18),VLOOKUP(AD133,'Boden DüV-Bolap'!A:AC,24,FALSE),IF(AND(S133="mittel",AD133&gt;17),VLOOKUP(AD133,'Boden DüV-Bolap'!A:AC,25,FALSE)*(AB133+AC133)-(AB133+AC133),IF(AND(S133="schwer",AD133&lt;23),VLOOKUP(AD133,'Boden DüV-Bolap'!A:AC,28,FALSE),IF(AND(S133="schwer",AD133&gt;22),VLOOKUP(AD133,'Boden DüV-Bolap'!A:AC,29,FALSE)*(AB133+AC133)-(AB133+AC133)))))))))</f>
        <v/>
      </c>
      <c r="AG133" s="256" t="str">
        <f>IF(OR(F133="",G133=""),"",IF(OR(F133="A",F133="HG"),0,VLOOKUP(G133,'Tab 4+5 DüV+Abfuhr_G'!A:Q,17,FALSE)))</f>
        <v/>
      </c>
      <c r="AH133" s="257" t="str">
        <f t="shared" si="26"/>
        <v/>
      </c>
      <c r="AI133" s="900" t="str">
        <f t="shared" si="27"/>
        <v/>
      </c>
      <c r="AJ133" s="265"/>
    </row>
    <row r="134" spans="1:36" s="145" customFormat="1">
      <c r="A134" s="289" t="str">
        <f>IF('N-DBE'!A134="","",'N-DBE'!A134)</f>
        <v/>
      </c>
      <c r="B134" s="485" t="str">
        <f>IF('N-DBE'!B134="","",'N-DBE'!B134)</f>
        <v/>
      </c>
      <c r="C134" s="232" t="str">
        <f>IF('N-DBE'!C134="","",'N-DBE'!C134)</f>
        <v/>
      </c>
      <c r="D134" s="232" t="str">
        <f>IF('N-DBE'!D134="","",'N-DBE'!D134)</f>
        <v/>
      </c>
      <c r="E134" s="238" t="str">
        <f>IF('N-DBE'!E134="","",'N-DBE'!E134)</f>
        <v/>
      </c>
      <c r="F134" s="233" t="str">
        <f>IF('N-DBE'!F134="","",'N-DBE'!F134)</f>
        <v/>
      </c>
      <c r="G134" s="225" t="str">
        <f>IF('N-DBE'!G134="","",'N-DBE'!G134)</f>
        <v/>
      </c>
      <c r="H134" s="248" t="str">
        <f>IF(OR(F134="",G134=""),"",IF(F134="g",VLOOKUP(G134,'Tab 4+5 DüV+Abfuhr_G'!A:N,12,FALSE)*'N-DBE'!J134,IF(F134="A",VLOOKUP(G134,'Tab 2+3 DüV_A'!A:L,10,FALSE)*'N-DBE'!J134,VLOOKUP(G134,'H&amp;G LfL'!B:U,18,FALSE)*'N-DBE'!J134)))</f>
        <v/>
      </c>
      <c r="I134" s="249" t="str">
        <f>IF(OR(F134="",G134=""),"",IF(OR('N-DBE'!K134="",'N-DBE'!M134=0),0,IF('N-DBE'!K134=0,-H134,('N-DBE'!K134*H134/'N-DBE'!J134)-H134)))</f>
        <v/>
      </c>
      <c r="J134" s="341" t="str">
        <f>IF(OR(B134="",G134=""),"",IF(VLOOKUP(B134,Schlagliste!B:J,7,FALSE)="","",VLOOKUP(B134,Schlagliste!B:J,7,FALSE)))</f>
        <v/>
      </c>
      <c r="K134" s="244" t="str">
        <f>IF(J134="","",IF(J134&gt;39,"E",VLOOKUP(J134,'Boden DüV-Bolap'!A:B,2,FALSE)))</f>
        <v/>
      </c>
      <c r="L134" s="250" t="str">
        <f>IF(J134="","",IF(J134&gt;=44,0,VLOOKUP(J134,'Boden DüV-Bolap'!A:C,3,FALSE)))</f>
        <v/>
      </c>
      <c r="M134" s="251" t="str">
        <f>IF(OR(F134="",G134=""),"",IF(OR(F134="A",F134="HG"),0,VLOOKUP(G134,'Tab 4+5 DüV+Abfuhr_G'!A:Q,15,FALSE)))</f>
        <v/>
      </c>
      <c r="N134" s="252" t="str">
        <f t="shared" si="21"/>
        <v/>
      </c>
      <c r="O134" s="611" t="str">
        <f>IF(OR(F134="",G134=""),"",IF(J134="",SUM(H134,I134),IF(OR(K134="D",K134="E"),(H134+M134)*VLOOKUP(K134,'Boden DüV-Bolap'!B:E,4,FALSE),SUM(H134,I134,L134,M134))))</f>
        <v/>
      </c>
      <c r="P134" s="892" t="str">
        <f t="shared" si="22"/>
        <v/>
      </c>
      <c r="Q134" s="245"/>
      <c r="R134" s="615" t="str">
        <f t="shared" si="23"/>
        <v/>
      </c>
      <c r="S134" s="244" t="str">
        <f>IF(OR(B134="",G134=""),"",IF(VLOOKUP(B134,Schlagliste!B:J,5,FALSE)="","",VLOOKUP(B134,Schlagliste!B:J,5,FALSE)))</f>
        <v/>
      </c>
      <c r="T134" s="253" t="str">
        <f>IF(OR(F134="",G134=""),"",IF(F134="g",VLOOKUP(G134,'Tab 4+5 DüV+Abfuhr_G'!A:N,13,FALSE)*'N-DBE'!J134,IF(F134="A",VLOOKUP(G134,'Tab 2+3 DüV_A'!A:L,11,FALSE)*'N-DBE'!J134,VLOOKUP(G134,'H&amp;G LfL'!B:U,19,FALSE)*'N-DBE'!J134)))</f>
        <v/>
      </c>
      <c r="U134" s="249" t="str">
        <f>IF(OR(F134="",G134=""),"",IF(OR('N-DBE'!K134="",'N-DBE'!M134=0),0,IF('N-DBE'!K134=0,-T134,('N-DBE'!K134*T134/'N-DBE'!J134)-T134)))</f>
        <v/>
      </c>
      <c r="V134" s="341" t="str">
        <f>IF(OR(B134="",G134=""),"",IF(VLOOKUP(B134,Schlagliste!B:J,8,FALSE)="","",VLOOKUP(B134,Schlagliste!B:J,8,FALSE)))</f>
        <v/>
      </c>
      <c r="W134" s="244" t="str">
        <f>IF(OR(V134="",S134=""),"",IF(V134&gt;39,0,IF(S134="leicht",VLOOKUP(V134,'Boden DüV-Bolap'!A:Q,7,FALSE),IF(S134="mittel",VLOOKUP(V134,'Boden DüV-Bolap'!A:K,11,FALSE),IF(S134="schwer",VLOOKUP(V134,'Boden DüV-Bolap'!A:R,15,FALSE))))))</f>
        <v/>
      </c>
      <c r="X134" s="254" t="str">
        <f>IF(OR(F134="",G134="",S134="",V134=""),"",IF(V134&gt;=44,-(T134+U134),IF(AND(S134="leicht",V134&lt;14),VLOOKUP(V134,'Boden DüV-Bolap'!A:Q,8,FALSE),IF(AND(S134="leicht",V134&gt;13),VLOOKUP(V134,'Boden DüV-Bolap'!A:Q,9,FALSE)*(T134+U134)-(T134+U134),IF(AND(S134="mittel",V134&lt;20),VLOOKUP(V134,'Boden DüV-Bolap'!A:Q,12,FALSE),IF(AND(S134="mittel",V134&gt;19),VLOOKUP(V134,'Boden DüV-Bolap'!A:Q,13,FALSE)*(T134+U134)-(T134+U134),IF(AND(S134="schwer",V134&lt;28),VLOOKUP(V134,'Boden DüV-Bolap'!A:Q,16,FALSE),IF(AND(S134="schwer",V134&gt;27),VLOOKUP(V134,'Boden DüV-Bolap'!A:Q,17,FALSE)*(T134+U134)-(T134+U134)))))))))</f>
        <v/>
      </c>
      <c r="Y134" s="251" t="str">
        <f>IF(OR(F134="",G134=""),"",IF(OR(F134="A",F134="HG"),0,VLOOKUP(G134,'Tab 4+5 DüV+Abfuhr_G'!A:Q,16,FALSE)))</f>
        <v/>
      </c>
      <c r="Z134" s="255" t="str">
        <f t="shared" si="24"/>
        <v/>
      </c>
      <c r="AA134" s="896" t="str">
        <f t="shared" si="25"/>
        <v/>
      </c>
      <c r="AB134" s="253" t="str">
        <f>IF(OR(F134="",G134=""),"",IF(F134="g",VLOOKUP(G134,'Tab 4+5 DüV+Abfuhr_G'!A:N,14,FALSE)*'N-DBE'!J134,IF(F134="A",VLOOKUP(G134,'Tab 2+3 DüV_A'!A:L,12,FALSE)*'N-DBE'!J134,VLOOKUP(G134,'H&amp;G LfL'!B:U,20,FALSE)*'N-DBE'!J134)))</f>
        <v/>
      </c>
      <c r="AC134" s="249" t="str">
        <f>IF(OR(F134="",G134=""),"",IF(OR('N-DBE'!K134="",'N-DBE'!M134=0),0,IF('N-DBE'!K134=0,-AB134,('N-DBE'!K134*AB134/'N-DBE'!J134)-AB134)))</f>
        <v/>
      </c>
      <c r="AD134" s="341" t="str">
        <f>IF(OR(B134="",G134=""),"",IF(VLOOKUP(B134,Schlagliste!B:J,9,FALSE)="","",VLOOKUP(B134,Schlagliste!B:J,9,FALSE)))</f>
        <v/>
      </c>
      <c r="AE134" s="244" t="str">
        <f>IF(OR(AD134="",S134=""),"",IF(AD134&gt;39,0,IF(S134="leicht",VLOOKUP(AD134,'Boden DüV-Bolap'!A:AA,19,FALSE),IF(S134="mittel",VLOOKUP(AD134,'Boden DüV-Bolap'!A:AA,23,FALSE),IF(S134="schwer",VLOOKUP(AD134,'Boden DüV-Bolap'!A:AA,27,FALSE))))))</f>
        <v/>
      </c>
      <c r="AF134" s="254" t="str">
        <f>IF(OR(F134="",G134="",S134="",AD134=""),"",IF(AD134&gt;=44,-(AB134+AC134),IF(AND(S134="leicht",AD134&lt;11),VLOOKUP(AD134,'Boden DüV-Bolap'!A:AC,20,FALSE),IF(AND(S134="leicht",AD134&gt;10),VLOOKUP(AD134,'Boden DüV-Bolap'!A:AC,21,FALSE)*(AB134+AC134)-(AB134+AC134),IF(AND(S134="mittel",AD134&lt;18),VLOOKUP(AD134,'Boden DüV-Bolap'!A:AC,24,FALSE),IF(AND(S134="mittel",AD134&gt;17),VLOOKUP(AD134,'Boden DüV-Bolap'!A:AC,25,FALSE)*(AB134+AC134)-(AB134+AC134),IF(AND(S134="schwer",AD134&lt;23),VLOOKUP(AD134,'Boden DüV-Bolap'!A:AC,28,FALSE),IF(AND(S134="schwer",AD134&gt;22),VLOOKUP(AD134,'Boden DüV-Bolap'!A:AC,29,FALSE)*(AB134+AC134)-(AB134+AC134)))))))))</f>
        <v/>
      </c>
      <c r="AG134" s="256" t="str">
        <f>IF(OR(F134="",G134=""),"",IF(OR(F134="A",F134="HG"),0,VLOOKUP(G134,'Tab 4+5 DüV+Abfuhr_G'!A:Q,17,FALSE)))</f>
        <v/>
      </c>
      <c r="AH134" s="257" t="str">
        <f t="shared" si="26"/>
        <v/>
      </c>
      <c r="AI134" s="900" t="str">
        <f t="shared" si="27"/>
        <v/>
      </c>
      <c r="AJ134" s="265"/>
    </row>
    <row r="135" spans="1:36" s="145" customFormat="1">
      <c r="A135" s="289" t="str">
        <f>IF('N-DBE'!A135="","",'N-DBE'!A135)</f>
        <v/>
      </c>
      <c r="B135" s="485" t="str">
        <f>IF('N-DBE'!B135="","",'N-DBE'!B135)</f>
        <v/>
      </c>
      <c r="C135" s="232" t="str">
        <f>IF('N-DBE'!C135="","",'N-DBE'!C135)</f>
        <v/>
      </c>
      <c r="D135" s="232" t="str">
        <f>IF('N-DBE'!D135="","",'N-DBE'!D135)</f>
        <v/>
      </c>
      <c r="E135" s="238" t="str">
        <f>IF('N-DBE'!E135="","",'N-DBE'!E135)</f>
        <v/>
      </c>
      <c r="F135" s="233" t="str">
        <f>IF('N-DBE'!F135="","",'N-DBE'!F135)</f>
        <v/>
      </c>
      <c r="G135" s="225" t="str">
        <f>IF('N-DBE'!G135="","",'N-DBE'!G135)</f>
        <v/>
      </c>
      <c r="H135" s="248" t="str">
        <f>IF(OR(F135="",G135=""),"",IF(F135="g",VLOOKUP(G135,'Tab 4+5 DüV+Abfuhr_G'!A:N,12,FALSE)*'N-DBE'!J135,IF(F135="A",VLOOKUP(G135,'Tab 2+3 DüV_A'!A:L,10,FALSE)*'N-DBE'!J135,VLOOKUP(G135,'H&amp;G LfL'!B:U,18,FALSE)*'N-DBE'!J135)))</f>
        <v/>
      </c>
      <c r="I135" s="249" t="str">
        <f>IF(OR(F135="",G135=""),"",IF(OR('N-DBE'!K135="",'N-DBE'!M135=0),0,IF('N-DBE'!K135=0,-H135,('N-DBE'!K135*H135/'N-DBE'!J135)-H135)))</f>
        <v/>
      </c>
      <c r="J135" s="341" t="str">
        <f>IF(OR(B135="",G135=""),"",IF(VLOOKUP(B135,Schlagliste!B:J,7,FALSE)="","",VLOOKUP(B135,Schlagliste!B:J,7,FALSE)))</f>
        <v/>
      </c>
      <c r="K135" s="244" t="str">
        <f>IF(J135="","",IF(J135&gt;39,"E",VLOOKUP(J135,'Boden DüV-Bolap'!A:B,2,FALSE)))</f>
        <v/>
      </c>
      <c r="L135" s="250" t="str">
        <f>IF(J135="","",IF(J135&gt;=44,0,VLOOKUP(J135,'Boden DüV-Bolap'!A:C,3,FALSE)))</f>
        <v/>
      </c>
      <c r="M135" s="251" t="str">
        <f>IF(OR(F135="",G135=""),"",IF(OR(F135="A",F135="HG"),0,VLOOKUP(G135,'Tab 4+5 DüV+Abfuhr_G'!A:Q,15,FALSE)))</f>
        <v/>
      </c>
      <c r="N135" s="252" t="str">
        <f t="shared" si="21"/>
        <v/>
      </c>
      <c r="O135" s="611" t="str">
        <f>IF(OR(F135="",G135=""),"",IF(J135="",SUM(H135,I135),IF(OR(K135="D",K135="E"),(H135+M135)*VLOOKUP(K135,'Boden DüV-Bolap'!B:E,4,FALSE),SUM(H135,I135,L135,M135))))</f>
        <v/>
      </c>
      <c r="P135" s="892" t="str">
        <f t="shared" si="22"/>
        <v/>
      </c>
      <c r="Q135" s="245"/>
      <c r="R135" s="615" t="str">
        <f t="shared" si="23"/>
        <v/>
      </c>
      <c r="S135" s="244" t="str">
        <f>IF(OR(B135="",G135=""),"",IF(VLOOKUP(B135,Schlagliste!B:J,5,FALSE)="","",VLOOKUP(B135,Schlagliste!B:J,5,FALSE)))</f>
        <v/>
      </c>
      <c r="T135" s="253" t="str">
        <f>IF(OR(F135="",G135=""),"",IF(F135="g",VLOOKUP(G135,'Tab 4+5 DüV+Abfuhr_G'!A:N,13,FALSE)*'N-DBE'!J135,IF(F135="A",VLOOKUP(G135,'Tab 2+3 DüV_A'!A:L,11,FALSE)*'N-DBE'!J135,VLOOKUP(G135,'H&amp;G LfL'!B:U,19,FALSE)*'N-DBE'!J135)))</f>
        <v/>
      </c>
      <c r="U135" s="249" t="str">
        <f>IF(OR(F135="",G135=""),"",IF(OR('N-DBE'!K135="",'N-DBE'!M135=0),0,IF('N-DBE'!K135=0,-T135,('N-DBE'!K135*T135/'N-DBE'!J135)-T135)))</f>
        <v/>
      </c>
      <c r="V135" s="341" t="str">
        <f>IF(OR(B135="",G135=""),"",IF(VLOOKUP(B135,Schlagliste!B:J,8,FALSE)="","",VLOOKUP(B135,Schlagliste!B:J,8,FALSE)))</f>
        <v/>
      </c>
      <c r="W135" s="244" t="str">
        <f>IF(OR(V135="",S135=""),"",IF(V135&gt;39,0,IF(S135="leicht",VLOOKUP(V135,'Boden DüV-Bolap'!A:Q,7,FALSE),IF(S135="mittel",VLOOKUP(V135,'Boden DüV-Bolap'!A:K,11,FALSE),IF(S135="schwer",VLOOKUP(V135,'Boden DüV-Bolap'!A:R,15,FALSE))))))</f>
        <v/>
      </c>
      <c r="X135" s="254" t="str">
        <f>IF(OR(F135="",G135="",S135="",V135=""),"",IF(V135&gt;=44,-(T135+U135),IF(AND(S135="leicht",V135&lt;14),VLOOKUP(V135,'Boden DüV-Bolap'!A:Q,8,FALSE),IF(AND(S135="leicht",V135&gt;13),VLOOKUP(V135,'Boden DüV-Bolap'!A:Q,9,FALSE)*(T135+U135)-(T135+U135),IF(AND(S135="mittel",V135&lt;20),VLOOKUP(V135,'Boden DüV-Bolap'!A:Q,12,FALSE),IF(AND(S135="mittel",V135&gt;19),VLOOKUP(V135,'Boden DüV-Bolap'!A:Q,13,FALSE)*(T135+U135)-(T135+U135),IF(AND(S135="schwer",V135&lt;28),VLOOKUP(V135,'Boden DüV-Bolap'!A:Q,16,FALSE),IF(AND(S135="schwer",V135&gt;27),VLOOKUP(V135,'Boden DüV-Bolap'!A:Q,17,FALSE)*(T135+U135)-(T135+U135)))))))))</f>
        <v/>
      </c>
      <c r="Y135" s="251" t="str">
        <f>IF(OR(F135="",G135=""),"",IF(OR(F135="A",F135="HG"),0,VLOOKUP(G135,'Tab 4+5 DüV+Abfuhr_G'!A:Q,16,FALSE)))</f>
        <v/>
      </c>
      <c r="Z135" s="255" t="str">
        <f t="shared" si="24"/>
        <v/>
      </c>
      <c r="AA135" s="896" t="str">
        <f t="shared" si="25"/>
        <v/>
      </c>
      <c r="AB135" s="253" t="str">
        <f>IF(OR(F135="",G135=""),"",IF(F135="g",VLOOKUP(G135,'Tab 4+5 DüV+Abfuhr_G'!A:N,14,FALSE)*'N-DBE'!J135,IF(F135="A",VLOOKUP(G135,'Tab 2+3 DüV_A'!A:L,12,FALSE)*'N-DBE'!J135,VLOOKUP(G135,'H&amp;G LfL'!B:U,20,FALSE)*'N-DBE'!J135)))</f>
        <v/>
      </c>
      <c r="AC135" s="249" t="str">
        <f>IF(OR(F135="",G135=""),"",IF(OR('N-DBE'!K135="",'N-DBE'!M135=0),0,IF('N-DBE'!K135=0,-AB135,('N-DBE'!K135*AB135/'N-DBE'!J135)-AB135)))</f>
        <v/>
      </c>
      <c r="AD135" s="341" t="str">
        <f>IF(OR(B135="",G135=""),"",IF(VLOOKUP(B135,Schlagliste!B:J,9,FALSE)="","",VLOOKUP(B135,Schlagliste!B:J,9,FALSE)))</f>
        <v/>
      </c>
      <c r="AE135" s="244" t="str">
        <f>IF(OR(AD135="",S135=""),"",IF(AD135&gt;39,0,IF(S135="leicht",VLOOKUP(AD135,'Boden DüV-Bolap'!A:AA,19,FALSE),IF(S135="mittel",VLOOKUP(AD135,'Boden DüV-Bolap'!A:AA,23,FALSE),IF(S135="schwer",VLOOKUP(AD135,'Boden DüV-Bolap'!A:AA,27,FALSE))))))</f>
        <v/>
      </c>
      <c r="AF135" s="254" t="str">
        <f>IF(OR(F135="",G135="",S135="",AD135=""),"",IF(AD135&gt;=44,-(AB135+AC135),IF(AND(S135="leicht",AD135&lt;11),VLOOKUP(AD135,'Boden DüV-Bolap'!A:AC,20,FALSE),IF(AND(S135="leicht",AD135&gt;10),VLOOKUP(AD135,'Boden DüV-Bolap'!A:AC,21,FALSE)*(AB135+AC135)-(AB135+AC135),IF(AND(S135="mittel",AD135&lt;18),VLOOKUP(AD135,'Boden DüV-Bolap'!A:AC,24,FALSE),IF(AND(S135="mittel",AD135&gt;17),VLOOKUP(AD135,'Boden DüV-Bolap'!A:AC,25,FALSE)*(AB135+AC135)-(AB135+AC135),IF(AND(S135="schwer",AD135&lt;23),VLOOKUP(AD135,'Boden DüV-Bolap'!A:AC,28,FALSE),IF(AND(S135="schwer",AD135&gt;22),VLOOKUP(AD135,'Boden DüV-Bolap'!A:AC,29,FALSE)*(AB135+AC135)-(AB135+AC135)))))))))</f>
        <v/>
      </c>
      <c r="AG135" s="256" t="str">
        <f>IF(OR(F135="",G135=""),"",IF(OR(F135="A",F135="HG"),0,VLOOKUP(G135,'Tab 4+5 DüV+Abfuhr_G'!A:Q,17,FALSE)))</f>
        <v/>
      </c>
      <c r="AH135" s="257" t="str">
        <f t="shared" si="26"/>
        <v/>
      </c>
      <c r="AI135" s="900" t="str">
        <f t="shared" si="27"/>
        <v/>
      </c>
      <c r="AJ135" s="265"/>
    </row>
    <row r="136" spans="1:36" s="145" customFormat="1">
      <c r="A136" s="289" t="str">
        <f>IF('N-DBE'!A136="","",'N-DBE'!A136)</f>
        <v/>
      </c>
      <c r="B136" s="485" t="str">
        <f>IF('N-DBE'!B136="","",'N-DBE'!B136)</f>
        <v/>
      </c>
      <c r="C136" s="232" t="str">
        <f>IF('N-DBE'!C136="","",'N-DBE'!C136)</f>
        <v/>
      </c>
      <c r="D136" s="232" t="str">
        <f>IF('N-DBE'!D136="","",'N-DBE'!D136)</f>
        <v/>
      </c>
      <c r="E136" s="238" t="str">
        <f>IF('N-DBE'!E136="","",'N-DBE'!E136)</f>
        <v/>
      </c>
      <c r="F136" s="233" t="str">
        <f>IF('N-DBE'!F136="","",'N-DBE'!F136)</f>
        <v/>
      </c>
      <c r="G136" s="225" t="str">
        <f>IF('N-DBE'!G136="","",'N-DBE'!G136)</f>
        <v/>
      </c>
      <c r="H136" s="248" t="str">
        <f>IF(OR(F136="",G136=""),"",IF(F136="g",VLOOKUP(G136,'Tab 4+5 DüV+Abfuhr_G'!A:N,12,FALSE)*'N-DBE'!J136,IF(F136="A",VLOOKUP(G136,'Tab 2+3 DüV_A'!A:L,10,FALSE)*'N-DBE'!J136,VLOOKUP(G136,'H&amp;G LfL'!B:U,18,FALSE)*'N-DBE'!J136)))</f>
        <v/>
      </c>
      <c r="I136" s="249" t="str">
        <f>IF(OR(F136="",G136=""),"",IF(OR('N-DBE'!K136="",'N-DBE'!M136=0),0,IF('N-DBE'!K136=0,-H136,('N-DBE'!K136*H136/'N-DBE'!J136)-H136)))</f>
        <v/>
      </c>
      <c r="J136" s="341" t="str">
        <f>IF(OR(B136="",G136=""),"",IF(VLOOKUP(B136,Schlagliste!B:J,7,FALSE)="","",VLOOKUP(B136,Schlagliste!B:J,7,FALSE)))</f>
        <v/>
      </c>
      <c r="K136" s="244" t="str">
        <f>IF(J136="","",IF(J136&gt;39,"E",VLOOKUP(J136,'Boden DüV-Bolap'!A:B,2,FALSE)))</f>
        <v/>
      </c>
      <c r="L136" s="250" t="str">
        <f>IF(J136="","",IF(J136&gt;=44,0,VLOOKUP(J136,'Boden DüV-Bolap'!A:C,3,FALSE)))</f>
        <v/>
      </c>
      <c r="M136" s="251" t="str">
        <f>IF(OR(F136="",G136=""),"",IF(OR(F136="A",F136="HG"),0,VLOOKUP(G136,'Tab 4+5 DüV+Abfuhr_G'!A:Q,15,FALSE)))</f>
        <v/>
      </c>
      <c r="N136" s="252" t="str">
        <f t="shared" si="21"/>
        <v/>
      </c>
      <c r="O136" s="611" t="str">
        <f>IF(OR(F136="",G136=""),"",IF(J136="",SUM(H136,I136),IF(OR(K136="D",K136="E"),(H136+M136)*VLOOKUP(K136,'Boden DüV-Bolap'!B:E,4,FALSE),SUM(H136,I136,L136,M136))))</f>
        <v/>
      </c>
      <c r="P136" s="892" t="str">
        <f t="shared" si="22"/>
        <v/>
      </c>
      <c r="Q136" s="245"/>
      <c r="R136" s="615" t="str">
        <f t="shared" si="23"/>
        <v/>
      </c>
      <c r="S136" s="244" t="str">
        <f>IF(OR(B136="",G136=""),"",IF(VLOOKUP(B136,Schlagliste!B:J,5,FALSE)="","",VLOOKUP(B136,Schlagliste!B:J,5,FALSE)))</f>
        <v/>
      </c>
      <c r="T136" s="253" t="str">
        <f>IF(OR(F136="",G136=""),"",IF(F136="g",VLOOKUP(G136,'Tab 4+5 DüV+Abfuhr_G'!A:N,13,FALSE)*'N-DBE'!J136,IF(F136="A",VLOOKUP(G136,'Tab 2+3 DüV_A'!A:L,11,FALSE)*'N-DBE'!J136,VLOOKUP(G136,'H&amp;G LfL'!B:U,19,FALSE)*'N-DBE'!J136)))</f>
        <v/>
      </c>
      <c r="U136" s="249" t="str">
        <f>IF(OR(F136="",G136=""),"",IF(OR('N-DBE'!K136="",'N-DBE'!M136=0),0,IF('N-DBE'!K136=0,-T136,('N-DBE'!K136*T136/'N-DBE'!J136)-T136)))</f>
        <v/>
      </c>
      <c r="V136" s="341" t="str">
        <f>IF(OR(B136="",G136=""),"",IF(VLOOKUP(B136,Schlagliste!B:J,8,FALSE)="","",VLOOKUP(B136,Schlagliste!B:J,8,FALSE)))</f>
        <v/>
      </c>
      <c r="W136" s="244" t="str">
        <f>IF(OR(V136="",S136=""),"",IF(V136&gt;39,0,IF(S136="leicht",VLOOKUP(V136,'Boden DüV-Bolap'!A:Q,7,FALSE),IF(S136="mittel",VLOOKUP(V136,'Boden DüV-Bolap'!A:K,11,FALSE),IF(S136="schwer",VLOOKUP(V136,'Boden DüV-Bolap'!A:R,15,FALSE))))))</f>
        <v/>
      </c>
      <c r="X136" s="254" t="str">
        <f>IF(OR(F136="",G136="",S136="",V136=""),"",IF(V136&gt;=44,-(T136+U136),IF(AND(S136="leicht",V136&lt;14),VLOOKUP(V136,'Boden DüV-Bolap'!A:Q,8,FALSE),IF(AND(S136="leicht",V136&gt;13),VLOOKUP(V136,'Boden DüV-Bolap'!A:Q,9,FALSE)*(T136+U136)-(T136+U136),IF(AND(S136="mittel",V136&lt;20),VLOOKUP(V136,'Boden DüV-Bolap'!A:Q,12,FALSE),IF(AND(S136="mittel",V136&gt;19),VLOOKUP(V136,'Boden DüV-Bolap'!A:Q,13,FALSE)*(T136+U136)-(T136+U136),IF(AND(S136="schwer",V136&lt;28),VLOOKUP(V136,'Boden DüV-Bolap'!A:Q,16,FALSE),IF(AND(S136="schwer",V136&gt;27),VLOOKUP(V136,'Boden DüV-Bolap'!A:Q,17,FALSE)*(T136+U136)-(T136+U136)))))))))</f>
        <v/>
      </c>
      <c r="Y136" s="251" t="str">
        <f>IF(OR(F136="",G136=""),"",IF(OR(F136="A",F136="HG"),0,VLOOKUP(G136,'Tab 4+5 DüV+Abfuhr_G'!A:Q,16,FALSE)))</f>
        <v/>
      </c>
      <c r="Z136" s="255" t="str">
        <f t="shared" si="24"/>
        <v/>
      </c>
      <c r="AA136" s="896" t="str">
        <f t="shared" si="25"/>
        <v/>
      </c>
      <c r="AB136" s="253" t="str">
        <f>IF(OR(F136="",G136=""),"",IF(F136="g",VLOOKUP(G136,'Tab 4+5 DüV+Abfuhr_G'!A:N,14,FALSE)*'N-DBE'!J136,IF(F136="A",VLOOKUP(G136,'Tab 2+3 DüV_A'!A:L,12,FALSE)*'N-DBE'!J136,VLOOKUP(G136,'H&amp;G LfL'!B:U,20,FALSE)*'N-DBE'!J136)))</f>
        <v/>
      </c>
      <c r="AC136" s="249" t="str">
        <f>IF(OR(F136="",G136=""),"",IF(OR('N-DBE'!K136="",'N-DBE'!M136=0),0,IF('N-DBE'!K136=0,-AB136,('N-DBE'!K136*AB136/'N-DBE'!J136)-AB136)))</f>
        <v/>
      </c>
      <c r="AD136" s="341" t="str">
        <f>IF(OR(B136="",G136=""),"",IF(VLOOKUP(B136,Schlagliste!B:J,9,FALSE)="","",VLOOKUP(B136,Schlagliste!B:J,9,FALSE)))</f>
        <v/>
      </c>
      <c r="AE136" s="244" t="str">
        <f>IF(OR(AD136="",S136=""),"",IF(AD136&gt;39,0,IF(S136="leicht",VLOOKUP(AD136,'Boden DüV-Bolap'!A:AA,19,FALSE),IF(S136="mittel",VLOOKUP(AD136,'Boden DüV-Bolap'!A:AA,23,FALSE),IF(S136="schwer",VLOOKUP(AD136,'Boden DüV-Bolap'!A:AA,27,FALSE))))))</f>
        <v/>
      </c>
      <c r="AF136" s="254" t="str">
        <f>IF(OR(F136="",G136="",S136="",AD136=""),"",IF(AD136&gt;=44,-(AB136+AC136),IF(AND(S136="leicht",AD136&lt;11),VLOOKUP(AD136,'Boden DüV-Bolap'!A:AC,20,FALSE),IF(AND(S136="leicht",AD136&gt;10),VLOOKUP(AD136,'Boden DüV-Bolap'!A:AC,21,FALSE)*(AB136+AC136)-(AB136+AC136),IF(AND(S136="mittel",AD136&lt;18),VLOOKUP(AD136,'Boden DüV-Bolap'!A:AC,24,FALSE),IF(AND(S136="mittel",AD136&gt;17),VLOOKUP(AD136,'Boden DüV-Bolap'!A:AC,25,FALSE)*(AB136+AC136)-(AB136+AC136),IF(AND(S136="schwer",AD136&lt;23),VLOOKUP(AD136,'Boden DüV-Bolap'!A:AC,28,FALSE),IF(AND(S136="schwer",AD136&gt;22),VLOOKUP(AD136,'Boden DüV-Bolap'!A:AC,29,FALSE)*(AB136+AC136)-(AB136+AC136)))))))))</f>
        <v/>
      </c>
      <c r="AG136" s="256" t="str">
        <f>IF(OR(F136="",G136=""),"",IF(OR(F136="A",F136="HG"),0,VLOOKUP(G136,'Tab 4+5 DüV+Abfuhr_G'!A:Q,17,FALSE)))</f>
        <v/>
      </c>
      <c r="AH136" s="257" t="str">
        <f t="shared" si="26"/>
        <v/>
      </c>
      <c r="AI136" s="900" t="str">
        <f t="shared" si="27"/>
        <v/>
      </c>
      <c r="AJ136" s="265"/>
    </row>
    <row r="137" spans="1:36" s="145" customFormat="1">
      <c r="A137" s="289" t="str">
        <f>IF('N-DBE'!A137="","",'N-DBE'!A137)</f>
        <v/>
      </c>
      <c r="B137" s="485" t="str">
        <f>IF('N-DBE'!B137="","",'N-DBE'!B137)</f>
        <v/>
      </c>
      <c r="C137" s="232" t="str">
        <f>IF('N-DBE'!C137="","",'N-DBE'!C137)</f>
        <v/>
      </c>
      <c r="D137" s="232" t="str">
        <f>IF('N-DBE'!D137="","",'N-DBE'!D137)</f>
        <v/>
      </c>
      <c r="E137" s="238" t="str">
        <f>IF('N-DBE'!E137="","",'N-DBE'!E137)</f>
        <v/>
      </c>
      <c r="F137" s="233" t="str">
        <f>IF('N-DBE'!F137="","",'N-DBE'!F137)</f>
        <v/>
      </c>
      <c r="G137" s="225" t="str">
        <f>IF('N-DBE'!G137="","",'N-DBE'!G137)</f>
        <v/>
      </c>
      <c r="H137" s="248" t="str">
        <f>IF(OR(F137="",G137=""),"",IF(F137="g",VLOOKUP(G137,'Tab 4+5 DüV+Abfuhr_G'!A:N,12,FALSE)*'N-DBE'!J137,IF(F137="A",VLOOKUP(G137,'Tab 2+3 DüV_A'!A:L,10,FALSE)*'N-DBE'!J137,VLOOKUP(G137,'H&amp;G LfL'!B:U,18,FALSE)*'N-DBE'!J137)))</f>
        <v/>
      </c>
      <c r="I137" s="249" t="str">
        <f>IF(OR(F137="",G137=""),"",IF(OR('N-DBE'!K137="",'N-DBE'!M137=0),0,IF('N-DBE'!K137=0,-H137,('N-DBE'!K137*H137/'N-DBE'!J137)-H137)))</f>
        <v/>
      </c>
      <c r="J137" s="341" t="str">
        <f>IF(OR(B137="",G137=""),"",IF(VLOOKUP(B137,Schlagliste!B:J,7,FALSE)="","",VLOOKUP(B137,Schlagliste!B:J,7,FALSE)))</f>
        <v/>
      </c>
      <c r="K137" s="244" t="str">
        <f>IF(J137="","",IF(J137&gt;39,"E",VLOOKUP(J137,'Boden DüV-Bolap'!A:B,2,FALSE)))</f>
        <v/>
      </c>
      <c r="L137" s="250" t="str">
        <f>IF(J137="","",IF(J137&gt;=44,0,VLOOKUP(J137,'Boden DüV-Bolap'!A:C,3,FALSE)))</f>
        <v/>
      </c>
      <c r="M137" s="251" t="str">
        <f>IF(OR(F137="",G137=""),"",IF(OR(F137="A",F137="HG"),0,VLOOKUP(G137,'Tab 4+5 DüV+Abfuhr_G'!A:Q,15,FALSE)))</f>
        <v/>
      </c>
      <c r="N137" s="252" t="str">
        <f t="shared" si="21"/>
        <v/>
      </c>
      <c r="O137" s="611" t="str">
        <f>IF(OR(F137="",G137=""),"",IF(J137="",SUM(H137,I137),IF(OR(K137="D",K137="E"),(H137+M137)*VLOOKUP(K137,'Boden DüV-Bolap'!B:E,4,FALSE),SUM(H137,I137,L137,M137))))</f>
        <v/>
      </c>
      <c r="P137" s="892" t="str">
        <f t="shared" si="22"/>
        <v/>
      </c>
      <c r="Q137" s="245"/>
      <c r="R137" s="615" t="str">
        <f t="shared" si="23"/>
        <v/>
      </c>
      <c r="S137" s="244" t="str">
        <f>IF(OR(B137="",G137=""),"",IF(VLOOKUP(B137,Schlagliste!B:J,5,FALSE)="","",VLOOKUP(B137,Schlagliste!B:J,5,FALSE)))</f>
        <v/>
      </c>
      <c r="T137" s="253" t="str">
        <f>IF(OR(F137="",G137=""),"",IF(F137="g",VLOOKUP(G137,'Tab 4+5 DüV+Abfuhr_G'!A:N,13,FALSE)*'N-DBE'!J137,IF(F137="A",VLOOKUP(G137,'Tab 2+3 DüV_A'!A:L,11,FALSE)*'N-DBE'!J137,VLOOKUP(G137,'H&amp;G LfL'!B:U,19,FALSE)*'N-DBE'!J137)))</f>
        <v/>
      </c>
      <c r="U137" s="249" t="str">
        <f>IF(OR(F137="",G137=""),"",IF(OR('N-DBE'!K137="",'N-DBE'!M137=0),0,IF('N-DBE'!K137=0,-T137,('N-DBE'!K137*T137/'N-DBE'!J137)-T137)))</f>
        <v/>
      </c>
      <c r="V137" s="341" t="str">
        <f>IF(OR(B137="",G137=""),"",IF(VLOOKUP(B137,Schlagliste!B:J,8,FALSE)="","",VLOOKUP(B137,Schlagliste!B:J,8,FALSE)))</f>
        <v/>
      </c>
      <c r="W137" s="244" t="str">
        <f>IF(OR(V137="",S137=""),"",IF(V137&gt;39,0,IF(S137="leicht",VLOOKUP(V137,'Boden DüV-Bolap'!A:Q,7,FALSE),IF(S137="mittel",VLOOKUP(V137,'Boden DüV-Bolap'!A:K,11,FALSE),IF(S137="schwer",VLOOKUP(V137,'Boden DüV-Bolap'!A:R,15,FALSE))))))</f>
        <v/>
      </c>
      <c r="X137" s="254" t="str">
        <f>IF(OR(F137="",G137="",S137="",V137=""),"",IF(V137&gt;=44,-(T137+U137),IF(AND(S137="leicht",V137&lt;14),VLOOKUP(V137,'Boden DüV-Bolap'!A:Q,8,FALSE),IF(AND(S137="leicht",V137&gt;13),VLOOKUP(V137,'Boden DüV-Bolap'!A:Q,9,FALSE)*(T137+U137)-(T137+U137),IF(AND(S137="mittel",V137&lt;20),VLOOKUP(V137,'Boden DüV-Bolap'!A:Q,12,FALSE),IF(AND(S137="mittel",V137&gt;19),VLOOKUP(V137,'Boden DüV-Bolap'!A:Q,13,FALSE)*(T137+U137)-(T137+U137),IF(AND(S137="schwer",V137&lt;28),VLOOKUP(V137,'Boden DüV-Bolap'!A:Q,16,FALSE),IF(AND(S137="schwer",V137&gt;27),VLOOKUP(V137,'Boden DüV-Bolap'!A:Q,17,FALSE)*(T137+U137)-(T137+U137)))))))))</f>
        <v/>
      </c>
      <c r="Y137" s="251" t="str">
        <f>IF(OR(F137="",G137=""),"",IF(OR(F137="A",F137="HG"),0,VLOOKUP(G137,'Tab 4+5 DüV+Abfuhr_G'!A:Q,16,FALSE)))</f>
        <v/>
      </c>
      <c r="Z137" s="255" t="str">
        <f t="shared" si="24"/>
        <v/>
      </c>
      <c r="AA137" s="896" t="str">
        <f t="shared" si="25"/>
        <v/>
      </c>
      <c r="AB137" s="253" t="str">
        <f>IF(OR(F137="",G137=""),"",IF(F137="g",VLOOKUP(G137,'Tab 4+5 DüV+Abfuhr_G'!A:N,14,FALSE)*'N-DBE'!J137,IF(F137="A",VLOOKUP(G137,'Tab 2+3 DüV_A'!A:L,12,FALSE)*'N-DBE'!J137,VLOOKUP(G137,'H&amp;G LfL'!B:U,20,FALSE)*'N-DBE'!J137)))</f>
        <v/>
      </c>
      <c r="AC137" s="249" t="str">
        <f>IF(OR(F137="",G137=""),"",IF(OR('N-DBE'!K137="",'N-DBE'!M137=0),0,IF('N-DBE'!K137=0,-AB137,('N-DBE'!K137*AB137/'N-DBE'!J137)-AB137)))</f>
        <v/>
      </c>
      <c r="AD137" s="341" t="str">
        <f>IF(OR(B137="",G137=""),"",IF(VLOOKUP(B137,Schlagliste!B:J,9,FALSE)="","",VLOOKUP(B137,Schlagliste!B:J,9,FALSE)))</f>
        <v/>
      </c>
      <c r="AE137" s="244" t="str">
        <f>IF(OR(AD137="",S137=""),"",IF(AD137&gt;39,0,IF(S137="leicht",VLOOKUP(AD137,'Boden DüV-Bolap'!A:AA,19,FALSE),IF(S137="mittel",VLOOKUP(AD137,'Boden DüV-Bolap'!A:AA,23,FALSE),IF(S137="schwer",VLOOKUP(AD137,'Boden DüV-Bolap'!A:AA,27,FALSE))))))</f>
        <v/>
      </c>
      <c r="AF137" s="254" t="str">
        <f>IF(OR(F137="",G137="",S137="",AD137=""),"",IF(AD137&gt;=44,-(AB137+AC137),IF(AND(S137="leicht",AD137&lt;11),VLOOKUP(AD137,'Boden DüV-Bolap'!A:AC,20,FALSE),IF(AND(S137="leicht",AD137&gt;10),VLOOKUP(AD137,'Boden DüV-Bolap'!A:AC,21,FALSE)*(AB137+AC137)-(AB137+AC137),IF(AND(S137="mittel",AD137&lt;18),VLOOKUP(AD137,'Boden DüV-Bolap'!A:AC,24,FALSE),IF(AND(S137="mittel",AD137&gt;17),VLOOKUP(AD137,'Boden DüV-Bolap'!A:AC,25,FALSE)*(AB137+AC137)-(AB137+AC137),IF(AND(S137="schwer",AD137&lt;23),VLOOKUP(AD137,'Boden DüV-Bolap'!A:AC,28,FALSE),IF(AND(S137="schwer",AD137&gt;22),VLOOKUP(AD137,'Boden DüV-Bolap'!A:AC,29,FALSE)*(AB137+AC137)-(AB137+AC137)))))))))</f>
        <v/>
      </c>
      <c r="AG137" s="256" t="str">
        <f>IF(OR(F137="",G137=""),"",IF(OR(F137="A",F137="HG"),0,VLOOKUP(G137,'Tab 4+5 DüV+Abfuhr_G'!A:Q,17,FALSE)))</f>
        <v/>
      </c>
      <c r="AH137" s="257" t="str">
        <f t="shared" si="26"/>
        <v/>
      </c>
      <c r="AI137" s="900" t="str">
        <f t="shared" si="27"/>
        <v/>
      </c>
      <c r="AJ137" s="265"/>
    </row>
    <row r="138" spans="1:36" s="145" customFormat="1">
      <c r="A138" s="289" t="str">
        <f>IF('N-DBE'!A138="","",'N-DBE'!A138)</f>
        <v/>
      </c>
      <c r="B138" s="485" t="str">
        <f>IF('N-DBE'!B138="","",'N-DBE'!B138)</f>
        <v/>
      </c>
      <c r="C138" s="232" t="str">
        <f>IF('N-DBE'!C138="","",'N-DBE'!C138)</f>
        <v/>
      </c>
      <c r="D138" s="232" t="str">
        <f>IF('N-DBE'!D138="","",'N-DBE'!D138)</f>
        <v/>
      </c>
      <c r="E138" s="238" t="str">
        <f>IF('N-DBE'!E138="","",'N-DBE'!E138)</f>
        <v/>
      </c>
      <c r="F138" s="233" t="str">
        <f>IF('N-DBE'!F138="","",'N-DBE'!F138)</f>
        <v/>
      </c>
      <c r="G138" s="225" t="str">
        <f>IF('N-DBE'!G138="","",'N-DBE'!G138)</f>
        <v/>
      </c>
      <c r="H138" s="248" t="str">
        <f>IF(OR(F138="",G138=""),"",IF(F138="g",VLOOKUP(G138,'Tab 4+5 DüV+Abfuhr_G'!A:N,12,FALSE)*'N-DBE'!J138,IF(F138="A",VLOOKUP(G138,'Tab 2+3 DüV_A'!A:L,10,FALSE)*'N-DBE'!J138,VLOOKUP(G138,'H&amp;G LfL'!B:U,18,FALSE)*'N-DBE'!J138)))</f>
        <v/>
      </c>
      <c r="I138" s="249" t="str">
        <f>IF(OR(F138="",G138=""),"",IF(OR('N-DBE'!K138="",'N-DBE'!M138=0),0,IF('N-DBE'!K138=0,-H138,('N-DBE'!K138*H138/'N-DBE'!J138)-H138)))</f>
        <v/>
      </c>
      <c r="J138" s="341" t="str">
        <f>IF(OR(B138="",G138=""),"",IF(VLOOKUP(B138,Schlagliste!B:J,7,FALSE)="","",VLOOKUP(B138,Schlagliste!B:J,7,FALSE)))</f>
        <v/>
      </c>
      <c r="K138" s="244" t="str">
        <f>IF(J138="","",IF(J138&gt;39,"E",VLOOKUP(J138,'Boden DüV-Bolap'!A:B,2,FALSE)))</f>
        <v/>
      </c>
      <c r="L138" s="250" t="str">
        <f>IF(J138="","",IF(J138&gt;=44,0,VLOOKUP(J138,'Boden DüV-Bolap'!A:C,3,FALSE)))</f>
        <v/>
      </c>
      <c r="M138" s="251" t="str">
        <f>IF(OR(F138="",G138=""),"",IF(OR(F138="A",F138="HG"),0,VLOOKUP(G138,'Tab 4+5 DüV+Abfuhr_G'!A:Q,15,FALSE)))</f>
        <v/>
      </c>
      <c r="N138" s="252" t="str">
        <f t="shared" si="21"/>
        <v/>
      </c>
      <c r="O138" s="611" t="str">
        <f>IF(OR(F138="",G138=""),"",IF(J138="",SUM(H138,I138),IF(OR(K138="D",K138="E"),(H138+M138)*VLOOKUP(K138,'Boden DüV-Bolap'!B:E,4,FALSE),SUM(H138,I138,L138,M138))))</f>
        <v/>
      </c>
      <c r="P138" s="892" t="str">
        <f t="shared" si="22"/>
        <v/>
      </c>
      <c r="Q138" s="245"/>
      <c r="R138" s="615" t="str">
        <f t="shared" si="23"/>
        <v/>
      </c>
      <c r="S138" s="244" t="str">
        <f>IF(OR(B138="",G138=""),"",IF(VLOOKUP(B138,Schlagliste!B:J,5,FALSE)="","",VLOOKUP(B138,Schlagliste!B:J,5,FALSE)))</f>
        <v/>
      </c>
      <c r="T138" s="253" t="str">
        <f>IF(OR(F138="",G138=""),"",IF(F138="g",VLOOKUP(G138,'Tab 4+5 DüV+Abfuhr_G'!A:N,13,FALSE)*'N-DBE'!J138,IF(F138="A",VLOOKUP(G138,'Tab 2+3 DüV_A'!A:L,11,FALSE)*'N-DBE'!J138,VLOOKUP(G138,'H&amp;G LfL'!B:U,19,FALSE)*'N-DBE'!J138)))</f>
        <v/>
      </c>
      <c r="U138" s="249" t="str">
        <f>IF(OR(F138="",G138=""),"",IF(OR('N-DBE'!K138="",'N-DBE'!M138=0),0,IF('N-DBE'!K138=0,-T138,('N-DBE'!K138*T138/'N-DBE'!J138)-T138)))</f>
        <v/>
      </c>
      <c r="V138" s="341" t="str">
        <f>IF(OR(B138="",G138=""),"",IF(VLOOKUP(B138,Schlagliste!B:J,8,FALSE)="","",VLOOKUP(B138,Schlagliste!B:J,8,FALSE)))</f>
        <v/>
      </c>
      <c r="W138" s="244" t="str">
        <f>IF(OR(V138="",S138=""),"",IF(V138&gt;39,0,IF(S138="leicht",VLOOKUP(V138,'Boden DüV-Bolap'!A:Q,7,FALSE),IF(S138="mittel",VLOOKUP(V138,'Boden DüV-Bolap'!A:K,11,FALSE),IF(S138="schwer",VLOOKUP(V138,'Boden DüV-Bolap'!A:R,15,FALSE))))))</f>
        <v/>
      </c>
      <c r="X138" s="254" t="str">
        <f>IF(OR(F138="",G138="",S138="",V138=""),"",IF(V138&gt;=44,-(T138+U138),IF(AND(S138="leicht",V138&lt;14),VLOOKUP(V138,'Boden DüV-Bolap'!A:Q,8,FALSE),IF(AND(S138="leicht",V138&gt;13),VLOOKUP(V138,'Boden DüV-Bolap'!A:Q,9,FALSE)*(T138+U138)-(T138+U138),IF(AND(S138="mittel",V138&lt;20),VLOOKUP(V138,'Boden DüV-Bolap'!A:Q,12,FALSE),IF(AND(S138="mittel",V138&gt;19),VLOOKUP(V138,'Boden DüV-Bolap'!A:Q,13,FALSE)*(T138+U138)-(T138+U138),IF(AND(S138="schwer",V138&lt;28),VLOOKUP(V138,'Boden DüV-Bolap'!A:Q,16,FALSE),IF(AND(S138="schwer",V138&gt;27),VLOOKUP(V138,'Boden DüV-Bolap'!A:Q,17,FALSE)*(T138+U138)-(T138+U138)))))))))</f>
        <v/>
      </c>
      <c r="Y138" s="251" t="str">
        <f>IF(OR(F138="",G138=""),"",IF(OR(F138="A",F138="HG"),0,VLOOKUP(G138,'Tab 4+5 DüV+Abfuhr_G'!A:Q,16,FALSE)))</f>
        <v/>
      </c>
      <c r="Z138" s="255" t="str">
        <f t="shared" si="24"/>
        <v/>
      </c>
      <c r="AA138" s="896" t="str">
        <f t="shared" si="25"/>
        <v/>
      </c>
      <c r="AB138" s="253" t="str">
        <f>IF(OR(F138="",G138=""),"",IF(F138="g",VLOOKUP(G138,'Tab 4+5 DüV+Abfuhr_G'!A:N,14,FALSE)*'N-DBE'!J138,IF(F138="A",VLOOKUP(G138,'Tab 2+3 DüV_A'!A:L,12,FALSE)*'N-DBE'!J138,VLOOKUP(G138,'H&amp;G LfL'!B:U,20,FALSE)*'N-DBE'!J138)))</f>
        <v/>
      </c>
      <c r="AC138" s="249" t="str">
        <f>IF(OR(F138="",G138=""),"",IF(OR('N-DBE'!K138="",'N-DBE'!M138=0),0,IF('N-DBE'!K138=0,-AB138,('N-DBE'!K138*AB138/'N-DBE'!J138)-AB138)))</f>
        <v/>
      </c>
      <c r="AD138" s="341" t="str">
        <f>IF(OR(B138="",G138=""),"",IF(VLOOKUP(B138,Schlagliste!B:J,9,FALSE)="","",VLOOKUP(B138,Schlagliste!B:J,9,FALSE)))</f>
        <v/>
      </c>
      <c r="AE138" s="244" t="str">
        <f>IF(OR(AD138="",S138=""),"",IF(AD138&gt;39,0,IF(S138="leicht",VLOOKUP(AD138,'Boden DüV-Bolap'!A:AA,19,FALSE),IF(S138="mittel",VLOOKUP(AD138,'Boden DüV-Bolap'!A:AA,23,FALSE),IF(S138="schwer",VLOOKUP(AD138,'Boden DüV-Bolap'!A:AA,27,FALSE))))))</f>
        <v/>
      </c>
      <c r="AF138" s="254" t="str">
        <f>IF(OR(F138="",G138="",S138="",AD138=""),"",IF(AD138&gt;=44,-(AB138+AC138),IF(AND(S138="leicht",AD138&lt;11),VLOOKUP(AD138,'Boden DüV-Bolap'!A:AC,20,FALSE),IF(AND(S138="leicht",AD138&gt;10),VLOOKUP(AD138,'Boden DüV-Bolap'!A:AC,21,FALSE)*(AB138+AC138)-(AB138+AC138),IF(AND(S138="mittel",AD138&lt;18),VLOOKUP(AD138,'Boden DüV-Bolap'!A:AC,24,FALSE),IF(AND(S138="mittel",AD138&gt;17),VLOOKUP(AD138,'Boden DüV-Bolap'!A:AC,25,FALSE)*(AB138+AC138)-(AB138+AC138),IF(AND(S138="schwer",AD138&lt;23),VLOOKUP(AD138,'Boden DüV-Bolap'!A:AC,28,FALSE),IF(AND(S138="schwer",AD138&gt;22),VLOOKUP(AD138,'Boden DüV-Bolap'!A:AC,29,FALSE)*(AB138+AC138)-(AB138+AC138)))))))))</f>
        <v/>
      </c>
      <c r="AG138" s="256" t="str">
        <f>IF(OR(F138="",G138=""),"",IF(OR(F138="A",F138="HG"),0,VLOOKUP(G138,'Tab 4+5 DüV+Abfuhr_G'!A:Q,17,FALSE)))</f>
        <v/>
      </c>
      <c r="AH138" s="257" t="str">
        <f t="shared" si="26"/>
        <v/>
      </c>
      <c r="AI138" s="900" t="str">
        <f t="shared" si="27"/>
        <v/>
      </c>
      <c r="AJ138" s="265"/>
    </row>
    <row r="139" spans="1:36" s="145" customFormat="1">
      <c r="A139" s="289" t="str">
        <f>IF('N-DBE'!A139="","",'N-DBE'!A139)</f>
        <v/>
      </c>
      <c r="B139" s="485" t="str">
        <f>IF('N-DBE'!B139="","",'N-DBE'!B139)</f>
        <v/>
      </c>
      <c r="C139" s="232" t="str">
        <f>IF('N-DBE'!C139="","",'N-DBE'!C139)</f>
        <v/>
      </c>
      <c r="D139" s="232" t="str">
        <f>IF('N-DBE'!D139="","",'N-DBE'!D139)</f>
        <v/>
      </c>
      <c r="E139" s="238" t="str">
        <f>IF('N-DBE'!E139="","",'N-DBE'!E139)</f>
        <v/>
      </c>
      <c r="F139" s="233" t="str">
        <f>IF('N-DBE'!F139="","",'N-DBE'!F139)</f>
        <v/>
      </c>
      <c r="G139" s="225" t="str">
        <f>IF('N-DBE'!G139="","",'N-DBE'!G139)</f>
        <v/>
      </c>
      <c r="H139" s="248" t="str">
        <f>IF(OR(F139="",G139=""),"",IF(F139="g",VLOOKUP(G139,'Tab 4+5 DüV+Abfuhr_G'!A:N,12,FALSE)*'N-DBE'!J139,IF(F139="A",VLOOKUP(G139,'Tab 2+3 DüV_A'!A:L,10,FALSE)*'N-DBE'!J139,VLOOKUP(G139,'H&amp;G LfL'!B:U,18,FALSE)*'N-DBE'!J139)))</f>
        <v/>
      </c>
      <c r="I139" s="249" t="str">
        <f>IF(OR(F139="",G139=""),"",IF(OR('N-DBE'!K139="",'N-DBE'!M139=0),0,IF('N-DBE'!K139=0,-H139,('N-DBE'!K139*H139/'N-DBE'!J139)-H139)))</f>
        <v/>
      </c>
      <c r="J139" s="341" t="str">
        <f>IF(OR(B139="",G139=""),"",IF(VLOOKUP(B139,Schlagliste!B:J,7,FALSE)="","",VLOOKUP(B139,Schlagliste!B:J,7,FALSE)))</f>
        <v/>
      </c>
      <c r="K139" s="244" t="str">
        <f>IF(J139="","",IF(J139&gt;39,"E",VLOOKUP(J139,'Boden DüV-Bolap'!A:B,2,FALSE)))</f>
        <v/>
      </c>
      <c r="L139" s="250" t="str">
        <f>IF(J139="","",IF(J139&gt;=44,0,VLOOKUP(J139,'Boden DüV-Bolap'!A:C,3,FALSE)))</f>
        <v/>
      </c>
      <c r="M139" s="251" t="str">
        <f>IF(OR(F139="",G139=""),"",IF(OR(F139="A",F139="HG"),0,VLOOKUP(G139,'Tab 4+5 DüV+Abfuhr_G'!A:Q,15,FALSE)))</f>
        <v/>
      </c>
      <c r="N139" s="252" t="str">
        <f t="shared" si="21"/>
        <v/>
      </c>
      <c r="O139" s="611" t="str">
        <f>IF(OR(F139="",G139=""),"",IF(J139="",SUM(H139,I139),IF(OR(K139="D",K139="E"),(H139+M139)*VLOOKUP(K139,'Boden DüV-Bolap'!B:E,4,FALSE),SUM(H139,I139,L139,M139))))</f>
        <v/>
      </c>
      <c r="P139" s="892" t="str">
        <f t="shared" si="22"/>
        <v/>
      </c>
      <c r="Q139" s="245"/>
      <c r="R139" s="615" t="str">
        <f t="shared" si="23"/>
        <v/>
      </c>
      <c r="S139" s="244" t="str">
        <f>IF(OR(B139="",G139=""),"",IF(VLOOKUP(B139,Schlagliste!B:J,5,FALSE)="","",VLOOKUP(B139,Schlagliste!B:J,5,FALSE)))</f>
        <v/>
      </c>
      <c r="T139" s="253" t="str">
        <f>IF(OR(F139="",G139=""),"",IF(F139="g",VLOOKUP(G139,'Tab 4+5 DüV+Abfuhr_G'!A:N,13,FALSE)*'N-DBE'!J139,IF(F139="A",VLOOKUP(G139,'Tab 2+3 DüV_A'!A:L,11,FALSE)*'N-DBE'!J139,VLOOKUP(G139,'H&amp;G LfL'!B:U,19,FALSE)*'N-DBE'!J139)))</f>
        <v/>
      </c>
      <c r="U139" s="249" t="str">
        <f>IF(OR(F139="",G139=""),"",IF(OR('N-DBE'!K139="",'N-DBE'!M139=0),0,IF('N-DBE'!K139=0,-T139,('N-DBE'!K139*T139/'N-DBE'!J139)-T139)))</f>
        <v/>
      </c>
      <c r="V139" s="341" t="str">
        <f>IF(OR(B139="",G139=""),"",IF(VLOOKUP(B139,Schlagliste!B:J,8,FALSE)="","",VLOOKUP(B139,Schlagliste!B:J,8,FALSE)))</f>
        <v/>
      </c>
      <c r="W139" s="244" t="str">
        <f>IF(OR(V139="",S139=""),"",IF(V139&gt;39,0,IF(S139="leicht",VLOOKUP(V139,'Boden DüV-Bolap'!A:Q,7,FALSE),IF(S139="mittel",VLOOKUP(V139,'Boden DüV-Bolap'!A:K,11,FALSE),IF(S139="schwer",VLOOKUP(V139,'Boden DüV-Bolap'!A:R,15,FALSE))))))</f>
        <v/>
      </c>
      <c r="X139" s="254" t="str">
        <f>IF(OR(F139="",G139="",S139="",V139=""),"",IF(V139&gt;=44,-(T139+U139),IF(AND(S139="leicht",V139&lt;14),VLOOKUP(V139,'Boden DüV-Bolap'!A:Q,8,FALSE),IF(AND(S139="leicht",V139&gt;13),VLOOKUP(V139,'Boden DüV-Bolap'!A:Q,9,FALSE)*(T139+U139)-(T139+U139),IF(AND(S139="mittel",V139&lt;20),VLOOKUP(V139,'Boden DüV-Bolap'!A:Q,12,FALSE),IF(AND(S139="mittel",V139&gt;19),VLOOKUP(V139,'Boden DüV-Bolap'!A:Q,13,FALSE)*(T139+U139)-(T139+U139),IF(AND(S139="schwer",V139&lt;28),VLOOKUP(V139,'Boden DüV-Bolap'!A:Q,16,FALSE),IF(AND(S139="schwer",V139&gt;27),VLOOKUP(V139,'Boden DüV-Bolap'!A:Q,17,FALSE)*(T139+U139)-(T139+U139)))))))))</f>
        <v/>
      </c>
      <c r="Y139" s="251" t="str">
        <f>IF(OR(F139="",G139=""),"",IF(OR(F139="A",F139="HG"),0,VLOOKUP(G139,'Tab 4+5 DüV+Abfuhr_G'!A:Q,16,FALSE)))</f>
        <v/>
      </c>
      <c r="Z139" s="255" t="str">
        <f t="shared" si="24"/>
        <v/>
      </c>
      <c r="AA139" s="896" t="str">
        <f t="shared" si="25"/>
        <v/>
      </c>
      <c r="AB139" s="253" t="str">
        <f>IF(OR(F139="",G139=""),"",IF(F139="g",VLOOKUP(G139,'Tab 4+5 DüV+Abfuhr_G'!A:N,14,FALSE)*'N-DBE'!J139,IF(F139="A",VLOOKUP(G139,'Tab 2+3 DüV_A'!A:L,12,FALSE)*'N-DBE'!J139,VLOOKUP(G139,'H&amp;G LfL'!B:U,20,FALSE)*'N-DBE'!J139)))</f>
        <v/>
      </c>
      <c r="AC139" s="249" t="str">
        <f>IF(OR(F139="",G139=""),"",IF(OR('N-DBE'!K139="",'N-DBE'!M139=0),0,IF('N-DBE'!K139=0,-AB139,('N-DBE'!K139*AB139/'N-DBE'!J139)-AB139)))</f>
        <v/>
      </c>
      <c r="AD139" s="341" t="str">
        <f>IF(OR(B139="",G139=""),"",IF(VLOOKUP(B139,Schlagliste!B:J,9,FALSE)="","",VLOOKUP(B139,Schlagliste!B:J,9,FALSE)))</f>
        <v/>
      </c>
      <c r="AE139" s="244" t="str">
        <f>IF(OR(AD139="",S139=""),"",IF(AD139&gt;39,0,IF(S139="leicht",VLOOKUP(AD139,'Boden DüV-Bolap'!A:AA,19,FALSE),IF(S139="mittel",VLOOKUP(AD139,'Boden DüV-Bolap'!A:AA,23,FALSE),IF(S139="schwer",VLOOKUP(AD139,'Boden DüV-Bolap'!A:AA,27,FALSE))))))</f>
        <v/>
      </c>
      <c r="AF139" s="254" t="str">
        <f>IF(OR(F139="",G139="",S139="",AD139=""),"",IF(AD139&gt;=44,-(AB139+AC139),IF(AND(S139="leicht",AD139&lt;11),VLOOKUP(AD139,'Boden DüV-Bolap'!A:AC,20,FALSE),IF(AND(S139="leicht",AD139&gt;10),VLOOKUP(AD139,'Boden DüV-Bolap'!A:AC,21,FALSE)*(AB139+AC139)-(AB139+AC139),IF(AND(S139="mittel",AD139&lt;18),VLOOKUP(AD139,'Boden DüV-Bolap'!A:AC,24,FALSE),IF(AND(S139="mittel",AD139&gt;17),VLOOKUP(AD139,'Boden DüV-Bolap'!A:AC,25,FALSE)*(AB139+AC139)-(AB139+AC139),IF(AND(S139="schwer",AD139&lt;23),VLOOKUP(AD139,'Boden DüV-Bolap'!A:AC,28,FALSE),IF(AND(S139="schwer",AD139&gt;22),VLOOKUP(AD139,'Boden DüV-Bolap'!A:AC,29,FALSE)*(AB139+AC139)-(AB139+AC139)))))))))</f>
        <v/>
      </c>
      <c r="AG139" s="256" t="str">
        <f>IF(OR(F139="",G139=""),"",IF(OR(F139="A",F139="HG"),0,VLOOKUP(G139,'Tab 4+5 DüV+Abfuhr_G'!A:Q,17,FALSE)))</f>
        <v/>
      </c>
      <c r="AH139" s="257" t="str">
        <f t="shared" si="26"/>
        <v/>
      </c>
      <c r="AI139" s="900" t="str">
        <f t="shared" si="27"/>
        <v/>
      </c>
      <c r="AJ139" s="265"/>
    </row>
    <row r="140" spans="1:36" s="145" customFormat="1">
      <c r="A140" s="289" t="str">
        <f>IF('N-DBE'!A140="","",'N-DBE'!A140)</f>
        <v/>
      </c>
      <c r="B140" s="485" t="str">
        <f>IF('N-DBE'!B140="","",'N-DBE'!B140)</f>
        <v/>
      </c>
      <c r="C140" s="232" t="str">
        <f>IF('N-DBE'!C140="","",'N-DBE'!C140)</f>
        <v/>
      </c>
      <c r="D140" s="232" t="str">
        <f>IF('N-DBE'!D140="","",'N-DBE'!D140)</f>
        <v/>
      </c>
      <c r="E140" s="238" t="str">
        <f>IF('N-DBE'!E140="","",'N-DBE'!E140)</f>
        <v/>
      </c>
      <c r="F140" s="233" t="str">
        <f>IF('N-DBE'!F140="","",'N-DBE'!F140)</f>
        <v/>
      </c>
      <c r="G140" s="225" t="str">
        <f>IF('N-DBE'!G140="","",'N-DBE'!G140)</f>
        <v/>
      </c>
      <c r="H140" s="248" t="str">
        <f>IF(OR(F140="",G140=""),"",IF(F140="g",VLOOKUP(G140,'Tab 4+5 DüV+Abfuhr_G'!A:N,12,FALSE)*'N-DBE'!J140,IF(F140="A",VLOOKUP(G140,'Tab 2+3 DüV_A'!A:L,10,FALSE)*'N-DBE'!J140,VLOOKUP(G140,'H&amp;G LfL'!B:U,18,FALSE)*'N-DBE'!J140)))</f>
        <v/>
      </c>
      <c r="I140" s="249" t="str">
        <f>IF(OR(F140="",G140=""),"",IF(OR('N-DBE'!K140="",'N-DBE'!M140=0),0,IF('N-DBE'!K140=0,-H140,('N-DBE'!K140*H140/'N-DBE'!J140)-H140)))</f>
        <v/>
      </c>
      <c r="J140" s="341" t="str">
        <f>IF(OR(B140="",G140=""),"",IF(VLOOKUP(B140,Schlagliste!B:J,7,FALSE)="","",VLOOKUP(B140,Schlagliste!B:J,7,FALSE)))</f>
        <v/>
      </c>
      <c r="K140" s="244" t="str">
        <f>IF(J140="","",IF(J140&gt;39,"E",VLOOKUP(J140,'Boden DüV-Bolap'!A:B,2,FALSE)))</f>
        <v/>
      </c>
      <c r="L140" s="250" t="str">
        <f>IF(J140="","",IF(J140&gt;=44,0,VLOOKUP(J140,'Boden DüV-Bolap'!A:C,3,FALSE)))</f>
        <v/>
      </c>
      <c r="M140" s="251" t="str">
        <f>IF(OR(F140="",G140=""),"",IF(OR(F140="A",F140="HG"),0,VLOOKUP(G140,'Tab 4+5 DüV+Abfuhr_G'!A:Q,15,FALSE)))</f>
        <v/>
      </c>
      <c r="N140" s="252" t="str">
        <f t="shared" si="21"/>
        <v/>
      </c>
      <c r="O140" s="611" t="str">
        <f>IF(OR(F140="",G140=""),"",IF(J140="",SUM(H140,I140),IF(OR(K140="D",K140="E"),(H140+M140)*VLOOKUP(K140,'Boden DüV-Bolap'!B:E,4,FALSE),SUM(H140,I140,L140,M140))))</f>
        <v/>
      </c>
      <c r="P140" s="892" t="str">
        <f t="shared" si="22"/>
        <v/>
      </c>
      <c r="Q140" s="245"/>
      <c r="R140" s="615" t="str">
        <f t="shared" si="23"/>
        <v/>
      </c>
      <c r="S140" s="244" t="str">
        <f>IF(OR(B140="",G140=""),"",IF(VLOOKUP(B140,Schlagliste!B:J,5,FALSE)="","",VLOOKUP(B140,Schlagliste!B:J,5,FALSE)))</f>
        <v/>
      </c>
      <c r="T140" s="253" t="str">
        <f>IF(OR(F140="",G140=""),"",IF(F140="g",VLOOKUP(G140,'Tab 4+5 DüV+Abfuhr_G'!A:N,13,FALSE)*'N-DBE'!J140,IF(F140="A",VLOOKUP(G140,'Tab 2+3 DüV_A'!A:L,11,FALSE)*'N-DBE'!J140,VLOOKUP(G140,'H&amp;G LfL'!B:U,19,FALSE)*'N-DBE'!J140)))</f>
        <v/>
      </c>
      <c r="U140" s="249" t="str">
        <f>IF(OR(F140="",G140=""),"",IF(OR('N-DBE'!K140="",'N-DBE'!M140=0),0,IF('N-DBE'!K140=0,-T140,('N-DBE'!K140*T140/'N-DBE'!J140)-T140)))</f>
        <v/>
      </c>
      <c r="V140" s="341" t="str">
        <f>IF(OR(B140="",G140=""),"",IF(VLOOKUP(B140,Schlagliste!B:J,8,FALSE)="","",VLOOKUP(B140,Schlagliste!B:J,8,FALSE)))</f>
        <v/>
      </c>
      <c r="W140" s="244" t="str">
        <f>IF(OR(V140="",S140=""),"",IF(V140&gt;39,0,IF(S140="leicht",VLOOKUP(V140,'Boden DüV-Bolap'!A:Q,7,FALSE),IF(S140="mittel",VLOOKUP(V140,'Boden DüV-Bolap'!A:K,11,FALSE),IF(S140="schwer",VLOOKUP(V140,'Boden DüV-Bolap'!A:R,15,FALSE))))))</f>
        <v/>
      </c>
      <c r="X140" s="254" t="str">
        <f>IF(OR(F140="",G140="",S140="",V140=""),"",IF(V140&gt;=44,-(T140+U140),IF(AND(S140="leicht",V140&lt;14),VLOOKUP(V140,'Boden DüV-Bolap'!A:Q,8,FALSE),IF(AND(S140="leicht",V140&gt;13),VLOOKUP(V140,'Boden DüV-Bolap'!A:Q,9,FALSE)*(T140+U140)-(T140+U140),IF(AND(S140="mittel",V140&lt;20),VLOOKUP(V140,'Boden DüV-Bolap'!A:Q,12,FALSE),IF(AND(S140="mittel",V140&gt;19),VLOOKUP(V140,'Boden DüV-Bolap'!A:Q,13,FALSE)*(T140+U140)-(T140+U140),IF(AND(S140="schwer",V140&lt;28),VLOOKUP(V140,'Boden DüV-Bolap'!A:Q,16,FALSE),IF(AND(S140="schwer",V140&gt;27),VLOOKUP(V140,'Boden DüV-Bolap'!A:Q,17,FALSE)*(T140+U140)-(T140+U140)))))))))</f>
        <v/>
      </c>
      <c r="Y140" s="251" t="str">
        <f>IF(OR(F140="",G140=""),"",IF(OR(F140="A",F140="HG"),0,VLOOKUP(G140,'Tab 4+5 DüV+Abfuhr_G'!A:Q,16,FALSE)))</f>
        <v/>
      </c>
      <c r="Z140" s="255" t="str">
        <f t="shared" si="24"/>
        <v/>
      </c>
      <c r="AA140" s="896" t="str">
        <f t="shared" si="25"/>
        <v/>
      </c>
      <c r="AB140" s="253" t="str">
        <f>IF(OR(F140="",G140=""),"",IF(F140="g",VLOOKUP(G140,'Tab 4+5 DüV+Abfuhr_G'!A:N,14,FALSE)*'N-DBE'!J140,IF(F140="A",VLOOKUP(G140,'Tab 2+3 DüV_A'!A:L,12,FALSE)*'N-DBE'!J140,VLOOKUP(G140,'H&amp;G LfL'!B:U,20,FALSE)*'N-DBE'!J140)))</f>
        <v/>
      </c>
      <c r="AC140" s="249" t="str">
        <f>IF(OR(F140="",G140=""),"",IF(OR('N-DBE'!K140="",'N-DBE'!M140=0),0,IF('N-DBE'!K140=0,-AB140,('N-DBE'!K140*AB140/'N-DBE'!J140)-AB140)))</f>
        <v/>
      </c>
      <c r="AD140" s="341" t="str">
        <f>IF(OR(B140="",G140=""),"",IF(VLOOKUP(B140,Schlagliste!B:J,9,FALSE)="","",VLOOKUP(B140,Schlagliste!B:J,9,FALSE)))</f>
        <v/>
      </c>
      <c r="AE140" s="244" t="str">
        <f>IF(OR(AD140="",S140=""),"",IF(AD140&gt;39,0,IF(S140="leicht",VLOOKUP(AD140,'Boden DüV-Bolap'!A:AA,19,FALSE),IF(S140="mittel",VLOOKUP(AD140,'Boden DüV-Bolap'!A:AA,23,FALSE),IF(S140="schwer",VLOOKUP(AD140,'Boden DüV-Bolap'!A:AA,27,FALSE))))))</f>
        <v/>
      </c>
      <c r="AF140" s="254" t="str">
        <f>IF(OR(F140="",G140="",S140="",AD140=""),"",IF(AD140&gt;=44,-(AB140+AC140),IF(AND(S140="leicht",AD140&lt;11),VLOOKUP(AD140,'Boden DüV-Bolap'!A:AC,20,FALSE),IF(AND(S140="leicht",AD140&gt;10),VLOOKUP(AD140,'Boden DüV-Bolap'!A:AC,21,FALSE)*(AB140+AC140)-(AB140+AC140),IF(AND(S140="mittel",AD140&lt;18),VLOOKUP(AD140,'Boden DüV-Bolap'!A:AC,24,FALSE),IF(AND(S140="mittel",AD140&gt;17),VLOOKUP(AD140,'Boden DüV-Bolap'!A:AC,25,FALSE)*(AB140+AC140)-(AB140+AC140),IF(AND(S140="schwer",AD140&lt;23),VLOOKUP(AD140,'Boden DüV-Bolap'!A:AC,28,FALSE),IF(AND(S140="schwer",AD140&gt;22),VLOOKUP(AD140,'Boden DüV-Bolap'!A:AC,29,FALSE)*(AB140+AC140)-(AB140+AC140)))))))))</f>
        <v/>
      </c>
      <c r="AG140" s="256" t="str">
        <f>IF(OR(F140="",G140=""),"",IF(OR(F140="A",F140="HG"),0,VLOOKUP(G140,'Tab 4+5 DüV+Abfuhr_G'!A:Q,17,FALSE)))</f>
        <v/>
      </c>
      <c r="AH140" s="257" t="str">
        <f t="shared" si="26"/>
        <v/>
      </c>
      <c r="AI140" s="900" t="str">
        <f t="shared" si="27"/>
        <v/>
      </c>
      <c r="AJ140" s="265"/>
    </row>
    <row r="141" spans="1:36" s="145" customFormat="1">
      <c r="A141" s="289" t="str">
        <f>IF('N-DBE'!A141="","",'N-DBE'!A141)</f>
        <v/>
      </c>
      <c r="B141" s="485" t="str">
        <f>IF('N-DBE'!B141="","",'N-DBE'!B141)</f>
        <v/>
      </c>
      <c r="C141" s="232" t="str">
        <f>IF('N-DBE'!C141="","",'N-DBE'!C141)</f>
        <v/>
      </c>
      <c r="D141" s="232" t="str">
        <f>IF('N-DBE'!D141="","",'N-DBE'!D141)</f>
        <v/>
      </c>
      <c r="E141" s="238" t="str">
        <f>IF('N-DBE'!E141="","",'N-DBE'!E141)</f>
        <v/>
      </c>
      <c r="F141" s="233" t="str">
        <f>IF('N-DBE'!F141="","",'N-DBE'!F141)</f>
        <v/>
      </c>
      <c r="G141" s="225" t="str">
        <f>IF('N-DBE'!G141="","",'N-DBE'!G141)</f>
        <v/>
      </c>
      <c r="H141" s="248" t="str">
        <f>IF(OR(F141="",G141=""),"",IF(F141="g",VLOOKUP(G141,'Tab 4+5 DüV+Abfuhr_G'!A:N,12,FALSE)*'N-DBE'!J141,IF(F141="A",VLOOKUP(G141,'Tab 2+3 DüV_A'!A:L,10,FALSE)*'N-DBE'!J141,VLOOKUP(G141,'H&amp;G LfL'!B:U,18,FALSE)*'N-DBE'!J141)))</f>
        <v/>
      </c>
      <c r="I141" s="249" t="str">
        <f>IF(OR(F141="",G141=""),"",IF(OR('N-DBE'!K141="",'N-DBE'!M141=0),0,IF('N-DBE'!K141=0,-H141,('N-DBE'!K141*H141/'N-DBE'!J141)-H141)))</f>
        <v/>
      </c>
      <c r="J141" s="341" t="str">
        <f>IF(OR(B141="",G141=""),"",IF(VLOOKUP(B141,Schlagliste!B:J,7,FALSE)="","",VLOOKUP(B141,Schlagliste!B:J,7,FALSE)))</f>
        <v/>
      </c>
      <c r="K141" s="244" t="str">
        <f>IF(J141="","",IF(J141&gt;39,"E",VLOOKUP(J141,'Boden DüV-Bolap'!A:B,2,FALSE)))</f>
        <v/>
      </c>
      <c r="L141" s="250" t="str">
        <f>IF(J141="","",IF(J141&gt;=44,0,VLOOKUP(J141,'Boden DüV-Bolap'!A:C,3,FALSE)))</f>
        <v/>
      </c>
      <c r="M141" s="251" t="str">
        <f>IF(OR(F141="",G141=""),"",IF(OR(F141="A",F141="HG"),0,VLOOKUP(G141,'Tab 4+5 DüV+Abfuhr_G'!A:Q,15,FALSE)))</f>
        <v/>
      </c>
      <c r="N141" s="252" t="str">
        <f t="shared" si="21"/>
        <v/>
      </c>
      <c r="O141" s="611" t="str">
        <f>IF(OR(F141="",G141=""),"",IF(J141="",SUM(H141,I141),IF(OR(K141="D",K141="E"),(H141+M141)*VLOOKUP(K141,'Boden DüV-Bolap'!B:E,4,FALSE),SUM(H141,I141,L141,M141))))</f>
        <v/>
      </c>
      <c r="P141" s="892" t="str">
        <f t="shared" si="22"/>
        <v/>
      </c>
      <c r="Q141" s="245"/>
      <c r="R141" s="615" t="str">
        <f t="shared" si="23"/>
        <v/>
      </c>
      <c r="S141" s="244" t="str">
        <f>IF(OR(B141="",G141=""),"",IF(VLOOKUP(B141,Schlagliste!B:J,5,FALSE)="","",VLOOKUP(B141,Schlagliste!B:J,5,FALSE)))</f>
        <v/>
      </c>
      <c r="T141" s="253" t="str">
        <f>IF(OR(F141="",G141=""),"",IF(F141="g",VLOOKUP(G141,'Tab 4+5 DüV+Abfuhr_G'!A:N,13,FALSE)*'N-DBE'!J141,IF(F141="A",VLOOKUP(G141,'Tab 2+3 DüV_A'!A:L,11,FALSE)*'N-DBE'!J141,VLOOKUP(G141,'H&amp;G LfL'!B:U,19,FALSE)*'N-DBE'!J141)))</f>
        <v/>
      </c>
      <c r="U141" s="249" t="str">
        <f>IF(OR(F141="",G141=""),"",IF(OR('N-DBE'!K141="",'N-DBE'!M141=0),0,IF('N-DBE'!K141=0,-T141,('N-DBE'!K141*T141/'N-DBE'!J141)-T141)))</f>
        <v/>
      </c>
      <c r="V141" s="341" t="str">
        <f>IF(OR(B141="",G141=""),"",IF(VLOOKUP(B141,Schlagliste!B:J,8,FALSE)="","",VLOOKUP(B141,Schlagliste!B:J,8,FALSE)))</f>
        <v/>
      </c>
      <c r="W141" s="244" t="str">
        <f>IF(OR(V141="",S141=""),"",IF(V141&gt;39,0,IF(S141="leicht",VLOOKUP(V141,'Boden DüV-Bolap'!A:Q,7,FALSE),IF(S141="mittel",VLOOKUP(V141,'Boden DüV-Bolap'!A:K,11,FALSE),IF(S141="schwer",VLOOKUP(V141,'Boden DüV-Bolap'!A:R,15,FALSE))))))</f>
        <v/>
      </c>
      <c r="X141" s="254" t="str">
        <f>IF(OR(F141="",G141="",S141="",V141=""),"",IF(V141&gt;=44,-(T141+U141),IF(AND(S141="leicht",V141&lt;14),VLOOKUP(V141,'Boden DüV-Bolap'!A:Q,8,FALSE),IF(AND(S141="leicht",V141&gt;13),VLOOKUP(V141,'Boden DüV-Bolap'!A:Q,9,FALSE)*(T141+U141)-(T141+U141),IF(AND(S141="mittel",V141&lt;20),VLOOKUP(V141,'Boden DüV-Bolap'!A:Q,12,FALSE),IF(AND(S141="mittel",V141&gt;19),VLOOKUP(V141,'Boden DüV-Bolap'!A:Q,13,FALSE)*(T141+U141)-(T141+U141),IF(AND(S141="schwer",V141&lt;28),VLOOKUP(V141,'Boden DüV-Bolap'!A:Q,16,FALSE),IF(AND(S141="schwer",V141&gt;27),VLOOKUP(V141,'Boden DüV-Bolap'!A:Q,17,FALSE)*(T141+U141)-(T141+U141)))))))))</f>
        <v/>
      </c>
      <c r="Y141" s="251" t="str">
        <f>IF(OR(F141="",G141=""),"",IF(OR(F141="A",F141="HG"),0,VLOOKUP(G141,'Tab 4+5 DüV+Abfuhr_G'!A:Q,16,FALSE)))</f>
        <v/>
      </c>
      <c r="Z141" s="255" t="str">
        <f t="shared" si="24"/>
        <v/>
      </c>
      <c r="AA141" s="896" t="str">
        <f t="shared" si="25"/>
        <v/>
      </c>
      <c r="AB141" s="253" t="str">
        <f>IF(OR(F141="",G141=""),"",IF(F141="g",VLOOKUP(G141,'Tab 4+5 DüV+Abfuhr_G'!A:N,14,FALSE)*'N-DBE'!J141,IF(F141="A",VLOOKUP(G141,'Tab 2+3 DüV_A'!A:L,12,FALSE)*'N-DBE'!J141,VLOOKUP(G141,'H&amp;G LfL'!B:U,20,FALSE)*'N-DBE'!J141)))</f>
        <v/>
      </c>
      <c r="AC141" s="249" t="str">
        <f>IF(OR(F141="",G141=""),"",IF(OR('N-DBE'!K141="",'N-DBE'!M141=0),0,IF('N-DBE'!K141=0,-AB141,('N-DBE'!K141*AB141/'N-DBE'!J141)-AB141)))</f>
        <v/>
      </c>
      <c r="AD141" s="341" t="str">
        <f>IF(OR(B141="",G141=""),"",IF(VLOOKUP(B141,Schlagliste!B:J,9,FALSE)="","",VLOOKUP(B141,Schlagliste!B:J,9,FALSE)))</f>
        <v/>
      </c>
      <c r="AE141" s="244" t="str">
        <f>IF(OR(AD141="",S141=""),"",IF(AD141&gt;39,0,IF(S141="leicht",VLOOKUP(AD141,'Boden DüV-Bolap'!A:AA,19,FALSE),IF(S141="mittel",VLOOKUP(AD141,'Boden DüV-Bolap'!A:AA,23,FALSE),IF(S141="schwer",VLOOKUP(AD141,'Boden DüV-Bolap'!A:AA,27,FALSE))))))</f>
        <v/>
      </c>
      <c r="AF141" s="254" t="str">
        <f>IF(OR(F141="",G141="",S141="",AD141=""),"",IF(AD141&gt;=44,-(AB141+AC141),IF(AND(S141="leicht",AD141&lt;11),VLOOKUP(AD141,'Boden DüV-Bolap'!A:AC,20,FALSE),IF(AND(S141="leicht",AD141&gt;10),VLOOKUP(AD141,'Boden DüV-Bolap'!A:AC,21,FALSE)*(AB141+AC141)-(AB141+AC141),IF(AND(S141="mittel",AD141&lt;18),VLOOKUP(AD141,'Boden DüV-Bolap'!A:AC,24,FALSE),IF(AND(S141="mittel",AD141&gt;17),VLOOKUP(AD141,'Boden DüV-Bolap'!A:AC,25,FALSE)*(AB141+AC141)-(AB141+AC141),IF(AND(S141="schwer",AD141&lt;23),VLOOKUP(AD141,'Boden DüV-Bolap'!A:AC,28,FALSE),IF(AND(S141="schwer",AD141&gt;22),VLOOKUP(AD141,'Boden DüV-Bolap'!A:AC,29,FALSE)*(AB141+AC141)-(AB141+AC141)))))))))</f>
        <v/>
      </c>
      <c r="AG141" s="256" t="str">
        <f>IF(OR(F141="",G141=""),"",IF(OR(F141="A",F141="HG"),0,VLOOKUP(G141,'Tab 4+5 DüV+Abfuhr_G'!A:Q,17,FALSE)))</f>
        <v/>
      </c>
      <c r="AH141" s="257" t="str">
        <f t="shared" si="26"/>
        <v/>
      </c>
      <c r="AI141" s="900" t="str">
        <f t="shared" si="27"/>
        <v/>
      </c>
      <c r="AJ141" s="265"/>
    </row>
    <row r="142" spans="1:36" s="145" customFormat="1">
      <c r="A142" s="289" t="str">
        <f>IF('N-DBE'!A142="","",'N-DBE'!A142)</f>
        <v/>
      </c>
      <c r="B142" s="485" t="str">
        <f>IF('N-DBE'!B142="","",'N-DBE'!B142)</f>
        <v/>
      </c>
      <c r="C142" s="232" t="str">
        <f>IF('N-DBE'!C142="","",'N-DBE'!C142)</f>
        <v/>
      </c>
      <c r="D142" s="232" t="str">
        <f>IF('N-DBE'!D142="","",'N-DBE'!D142)</f>
        <v/>
      </c>
      <c r="E142" s="238" t="str">
        <f>IF('N-DBE'!E142="","",'N-DBE'!E142)</f>
        <v/>
      </c>
      <c r="F142" s="233" t="str">
        <f>IF('N-DBE'!F142="","",'N-DBE'!F142)</f>
        <v/>
      </c>
      <c r="G142" s="225" t="str">
        <f>IF('N-DBE'!G142="","",'N-DBE'!G142)</f>
        <v/>
      </c>
      <c r="H142" s="248" t="str">
        <f>IF(OR(F142="",G142=""),"",IF(F142="g",VLOOKUP(G142,'Tab 4+5 DüV+Abfuhr_G'!A:N,12,FALSE)*'N-DBE'!J142,IF(F142="A",VLOOKUP(G142,'Tab 2+3 DüV_A'!A:L,10,FALSE)*'N-DBE'!J142,VLOOKUP(G142,'H&amp;G LfL'!B:U,18,FALSE)*'N-DBE'!J142)))</f>
        <v/>
      </c>
      <c r="I142" s="249" t="str">
        <f>IF(OR(F142="",G142=""),"",IF(OR('N-DBE'!K142="",'N-DBE'!M142=0),0,IF('N-DBE'!K142=0,-H142,('N-DBE'!K142*H142/'N-DBE'!J142)-H142)))</f>
        <v/>
      </c>
      <c r="J142" s="341" t="str">
        <f>IF(OR(B142="",G142=""),"",IF(VLOOKUP(B142,Schlagliste!B:J,7,FALSE)="","",VLOOKUP(B142,Schlagliste!B:J,7,FALSE)))</f>
        <v/>
      </c>
      <c r="K142" s="244" t="str">
        <f>IF(J142="","",IF(J142&gt;39,"E",VLOOKUP(J142,'Boden DüV-Bolap'!A:B,2,FALSE)))</f>
        <v/>
      </c>
      <c r="L142" s="250" t="str">
        <f>IF(J142="","",IF(J142&gt;=44,0,VLOOKUP(J142,'Boden DüV-Bolap'!A:C,3,FALSE)))</f>
        <v/>
      </c>
      <c r="M142" s="251" t="str">
        <f>IF(OR(F142="",G142=""),"",IF(OR(F142="A",F142="HG"),0,VLOOKUP(G142,'Tab 4+5 DüV+Abfuhr_G'!A:Q,15,FALSE)))</f>
        <v/>
      </c>
      <c r="N142" s="252" t="str">
        <f t="shared" si="21"/>
        <v/>
      </c>
      <c r="O142" s="611" t="str">
        <f>IF(OR(F142="",G142=""),"",IF(J142="",SUM(H142,I142),IF(OR(K142="D",K142="E"),(H142+M142)*VLOOKUP(K142,'Boden DüV-Bolap'!B:E,4,FALSE),SUM(H142,I142,L142,M142))))</f>
        <v/>
      </c>
      <c r="P142" s="892" t="str">
        <f t="shared" si="22"/>
        <v/>
      </c>
      <c r="Q142" s="245"/>
      <c r="R142" s="615" t="str">
        <f t="shared" si="23"/>
        <v/>
      </c>
      <c r="S142" s="244" t="str">
        <f>IF(OR(B142="",G142=""),"",IF(VLOOKUP(B142,Schlagliste!B:J,5,FALSE)="","",VLOOKUP(B142,Schlagliste!B:J,5,FALSE)))</f>
        <v/>
      </c>
      <c r="T142" s="253" t="str">
        <f>IF(OR(F142="",G142=""),"",IF(F142="g",VLOOKUP(G142,'Tab 4+5 DüV+Abfuhr_G'!A:N,13,FALSE)*'N-DBE'!J142,IF(F142="A",VLOOKUP(G142,'Tab 2+3 DüV_A'!A:L,11,FALSE)*'N-DBE'!J142,VLOOKUP(G142,'H&amp;G LfL'!B:U,19,FALSE)*'N-DBE'!J142)))</f>
        <v/>
      </c>
      <c r="U142" s="249" t="str">
        <f>IF(OR(F142="",G142=""),"",IF(OR('N-DBE'!K142="",'N-DBE'!M142=0),0,IF('N-DBE'!K142=0,-T142,('N-DBE'!K142*T142/'N-DBE'!J142)-T142)))</f>
        <v/>
      </c>
      <c r="V142" s="341" t="str">
        <f>IF(OR(B142="",G142=""),"",IF(VLOOKUP(B142,Schlagliste!B:J,8,FALSE)="","",VLOOKUP(B142,Schlagliste!B:J,8,FALSE)))</f>
        <v/>
      </c>
      <c r="W142" s="244" t="str">
        <f>IF(OR(V142="",S142=""),"",IF(V142&gt;39,0,IF(S142="leicht",VLOOKUP(V142,'Boden DüV-Bolap'!A:Q,7,FALSE),IF(S142="mittel",VLOOKUP(V142,'Boden DüV-Bolap'!A:K,11,FALSE),IF(S142="schwer",VLOOKUP(V142,'Boden DüV-Bolap'!A:R,15,FALSE))))))</f>
        <v/>
      </c>
      <c r="X142" s="254" t="str">
        <f>IF(OR(F142="",G142="",S142="",V142=""),"",IF(V142&gt;=44,-(T142+U142),IF(AND(S142="leicht",V142&lt;14),VLOOKUP(V142,'Boden DüV-Bolap'!A:Q,8,FALSE),IF(AND(S142="leicht",V142&gt;13),VLOOKUP(V142,'Boden DüV-Bolap'!A:Q,9,FALSE)*(T142+U142)-(T142+U142),IF(AND(S142="mittel",V142&lt;20),VLOOKUP(V142,'Boden DüV-Bolap'!A:Q,12,FALSE),IF(AND(S142="mittel",V142&gt;19),VLOOKUP(V142,'Boden DüV-Bolap'!A:Q,13,FALSE)*(T142+U142)-(T142+U142),IF(AND(S142="schwer",V142&lt;28),VLOOKUP(V142,'Boden DüV-Bolap'!A:Q,16,FALSE),IF(AND(S142="schwer",V142&gt;27),VLOOKUP(V142,'Boden DüV-Bolap'!A:Q,17,FALSE)*(T142+U142)-(T142+U142)))))))))</f>
        <v/>
      </c>
      <c r="Y142" s="251" t="str">
        <f>IF(OR(F142="",G142=""),"",IF(OR(F142="A",F142="HG"),0,VLOOKUP(G142,'Tab 4+5 DüV+Abfuhr_G'!A:Q,16,FALSE)))</f>
        <v/>
      </c>
      <c r="Z142" s="255" t="str">
        <f t="shared" si="24"/>
        <v/>
      </c>
      <c r="AA142" s="896" t="str">
        <f t="shared" si="25"/>
        <v/>
      </c>
      <c r="AB142" s="253" t="str">
        <f>IF(OR(F142="",G142=""),"",IF(F142="g",VLOOKUP(G142,'Tab 4+5 DüV+Abfuhr_G'!A:N,14,FALSE)*'N-DBE'!J142,IF(F142="A",VLOOKUP(G142,'Tab 2+3 DüV_A'!A:L,12,FALSE)*'N-DBE'!J142,VLOOKUP(G142,'H&amp;G LfL'!B:U,20,FALSE)*'N-DBE'!J142)))</f>
        <v/>
      </c>
      <c r="AC142" s="249" t="str">
        <f>IF(OR(F142="",G142=""),"",IF(OR('N-DBE'!K142="",'N-DBE'!M142=0),0,IF('N-DBE'!K142=0,-AB142,('N-DBE'!K142*AB142/'N-DBE'!J142)-AB142)))</f>
        <v/>
      </c>
      <c r="AD142" s="341" t="str">
        <f>IF(OR(B142="",G142=""),"",IF(VLOOKUP(B142,Schlagliste!B:J,9,FALSE)="","",VLOOKUP(B142,Schlagliste!B:J,9,FALSE)))</f>
        <v/>
      </c>
      <c r="AE142" s="244" t="str">
        <f>IF(OR(AD142="",S142=""),"",IF(AD142&gt;39,0,IF(S142="leicht",VLOOKUP(AD142,'Boden DüV-Bolap'!A:AA,19,FALSE),IF(S142="mittel",VLOOKUP(AD142,'Boden DüV-Bolap'!A:AA,23,FALSE),IF(S142="schwer",VLOOKUP(AD142,'Boden DüV-Bolap'!A:AA,27,FALSE))))))</f>
        <v/>
      </c>
      <c r="AF142" s="254" t="str">
        <f>IF(OR(F142="",G142="",S142="",AD142=""),"",IF(AD142&gt;=44,-(AB142+AC142),IF(AND(S142="leicht",AD142&lt;11),VLOOKUP(AD142,'Boden DüV-Bolap'!A:AC,20,FALSE),IF(AND(S142="leicht",AD142&gt;10),VLOOKUP(AD142,'Boden DüV-Bolap'!A:AC,21,FALSE)*(AB142+AC142)-(AB142+AC142),IF(AND(S142="mittel",AD142&lt;18),VLOOKUP(AD142,'Boden DüV-Bolap'!A:AC,24,FALSE),IF(AND(S142="mittel",AD142&gt;17),VLOOKUP(AD142,'Boden DüV-Bolap'!A:AC,25,FALSE)*(AB142+AC142)-(AB142+AC142),IF(AND(S142="schwer",AD142&lt;23),VLOOKUP(AD142,'Boden DüV-Bolap'!A:AC,28,FALSE),IF(AND(S142="schwer",AD142&gt;22),VLOOKUP(AD142,'Boden DüV-Bolap'!A:AC,29,FALSE)*(AB142+AC142)-(AB142+AC142)))))))))</f>
        <v/>
      </c>
      <c r="AG142" s="256" t="str">
        <f>IF(OR(F142="",G142=""),"",IF(OR(F142="A",F142="HG"),0,VLOOKUP(G142,'Tab 4+5 DüV+Abfuhr_G'!A:Q,17,FALSE)))</f>
        <v/>
      </c>
      <c r="AH142" s="257" t="str">
        <f t="shared" si="26"/>
        <v/>
      </c>
      <c r="AI142" s="900" t="str">
        <f t="shared" si="27"/>
        <v/>
      </c>
      <c r="AJ142" s="265"/>
    </row>
    <row r="143" spans="1:36" s="145" customFormat="1">
      <c r="A143" s="289" t="str">
        <f>IF('N-DBE'!A143="","",'N-DBE'!A143)</f>
        <v/>
      </c>
      <c r="B143" s="485" t="str">
        <f>IF('N-DBE'!B143="","",'N-DBE'!B143)</f>
        <v/>
      </c>
      <c r="C143" s="232" t="str">
        <f>IF('N-DBE'!C143="","",'N-DBE'!C143)</f>
        <v/>
      </c>
      <c r="D143" s="232" t="str">
        <f>IF('N-DBE'!D143="","",'N-DBE'!D143)</f>
        <v/>
      </c>
      <c r="E143" s="238" t="str">
        <f>IF('N-DBE'!E143="","",'N-DBE'!E143)</f>
        <v/>
      </c>
      <c r="F143" s="233" t="str">
        <f>IF('N-DBE'!F143="","",'N-DBE'!F143)</f>
        <v/>
      </c>
      <c r="G143" s="225" t="str">
        <f>IF('N-DBE'!G143="","",'N-DBE'!G143)</f>
        <v/>
      </c>
      <c r="H143" s="248" t="str">
        <f>IF(OR(F143="",G143=""),"",IF(F143="g",VLOOKUP(G143,'Tab 4+5 DüV+Abfuhr_G'!A:N,12,FALSE)*'N-DBE'!J143,IF(F143="A",VLOOKUP(G143,'Tab 2+3 DüV_A'!A:L,10,FALSE)*'N-DBE'!J143,VLOOKUP(G143,'H&amp;G LfL'!B:U,18,FALSE)*'N-DBE'!J143)))</f>
        <v/>
      </c>
      <c r="I143" s="249" t="str">
        <f>IF(OR(F143="",G143=""),"",IF(OR('N-DBE'!K143="",'N-DBE'!M143=0),0,IF('N-DBE'!K143=0,-H143,('N-DBE'!K143*H143/'N-DBE'!J143)-H143)))</f>
        <v/>
      </c>
      <c r="J143" s="341" t="str">
        <f>IF(OR(B143="",G143=""),"",IF(VLOOKUP(B143,Schlagliste!B:J,7,FALSE)="","",VLOOKUP(B143,Schlagliste!B:J,7,FALSE)))</f>
        <v/>
      </c>
      <c r="K143" s="244" t="str">
        <f>IF(J143="","",IF(J143&gt;39,"E",VLOOKUP(J143,'Boden DüV-Bolap'!A:B,2,FALSE)))</f>
        <v/>
      </c>
      <c r="L143" s="250" t="str">
        <f>IF(J143="","",IF(J143&gt;=44,0,VLOOKUP(J143,'Boden DüV-Bolap'!A:C,3,FALSE)))</f>
        <v/>
      </c>
      <c r="M143" s="251" t="str">
        <f>IF(OR(F143="",G143=""),"",IF(OR(F143="A",F143="HG"),0,VLOOKUP(G143,'Tab 4+5 DüV+Abfuhr_G'!A:Q,15,FALSE)))</f>
        <v/>
      </c>
      <c r="N143" s="252" t="str">
        <f t="shared" si="21"/>
        <v/>
      </c>
      <c r="O143" s="611" t="str">
        <f>IF(OR(F143="",G143=""),"",IF(J143="",SUM(H143,I143),IF(OR(K143="D",K143="E"),(H143+M143)*VLOOKUP(K143,'Boden DüV-Bolap'!B:E,4,FALSE),SUM(H143,I143,L143,M143))))</f>
        <v/>
      </c>
      <c r="P143" s="892" t="str">
        <f t="shared" si="22"/>
        <v/>
      </c>
      <c r="Q143" s="245"/>
      <c r="R143" s="615" t="str">
        <f t="shared" si="23"/>
        <v/>
      </c>
      <c r="S143" s="244" t="str">
        <f>IF(OR(B143="",G143=""),"",IF(VLOOKUP(B143,Schlagliste!B:J,5,FALSE)="","",VLOOKUP(B143,Schlagliste!B:J,5,FALSE)))</f>
        <v/>
      </c>
      <c r="T143" s="253" t="str">
        <f>IF(OR(F143="",G143=""),"",IF(F143="g",VLOOKUP(G143,'Tab 4+5 DüV+Abfuhr_G'!A:N,13,FALSE)*'N-DBE'!J143,IF(F143="A",VLOOKUP(G143,'Tab 2+3 DüV_A'!A:L,11,FALSE)*'N-DBE'!J143,VLOOKUP(G143,'H&amp;G LfL'!B:U,19,FALSE)*'N-DBE'!J143)))</f>
        <v/>
      </c>
      <c r="U143" s="249" t="str">
        <f>IF(OR(F143="",G143=""),"",IF(OR('N-DBE'!K143="",'N-DBE'!M143=0),0,IF('N-DBE'!K143=0,-T143,('N-DBE'!K143*T143/'N-DBE'!J143)-T143)))</f>
        <v/>
      </c>
      <c r="V143" s="341" t="str">
        <f>IF(OR(B143="",G143=""),"",IF(VLOOKUP(B143,Schlagliste!B:J,8,FALSE)="","",VLOOKUP(B143,Schlagliste!B:J,8,FALSE)))</f>
        <v/>
      </c>
      <c r="W143" s="244" t="str">
        <f>IF(OR(V143="",S143=""),"",IF(V143&gt;39,0,IF(S143="leicht",VLOOKUP(V143,'Boden DüV-Bolap'!A:Q,7,FALSE),IF(S143="mittel",VLOOKUP(V143,'Boden DüV-Bolap'!A:K,11,FALSE),IF(S143="schwer",VLOOKUP(V143,'Boden DüV-Bolap'!A:R,15,FALSE))))))</f>
        <v/>
      </c>
      <c r="X143" s="254" t="str">
        <f>IF(OR(F143="",G143="",S143="",V143=""),"",IF(V143&gt;=44,-(T143+U143),IF(AND(S143="leicht",V143&lt;14),VLOOKUP(V143,'Boden DüV-Bolap'!A:Q,8,FALSE),IF(AND(S143="leicht",V143&gt;13),VLOOKUP(V143,'Boden DüV-Bolap'!A:Q,9,FALSE)*(T143+U143)-(T143+U143),IF(AND(S143="mittel",V143&lt;20),VLOOKUP(V143,'Boden DüV-Bolap'!A:Q,12,FALSE),IF(AND(S143="mittel",V143&gt;19),VLOOKUP(V143,'Boden DüV-Bolap'!A:Q,13,FALSE)*(T143+U143)-(T143+U143),IF(AND(S143="schwer",V143&lt;28),VLOOKUP(V143,'Boden DüV-Bolap'!A:Q,16,FALSE),IF(AND(S143="schwer",V143&gt;27),VLOOKUP(V143,'Boden DüV-Bolap'!A:Q,17,FALSE)*(T143+U143)-(T143+U143)))))))))</f>
        <v/>
      </c>
      <c r="Y143" s="251" t="str">
        <f>IF(OR(F143="",G143=""),"",IF(OR(F143="A",F143="HG"),0,VLOOKUP(G143,'Tab 4+5 DüV+Abfuhr_G'!A:Q,16,FALSE)))</f>
        <v/>
      </c>
      <c r="Z143" s="255" t="str">
        <f t="shared" si="24"/>
        <v/>
      </c>
      <c r="AA143" s="896" t="str">
        <f t="shared" si="25"/>
        <v/>
      </c>
      <c r="AB143" s="253" t="str">
        <f>IF(OR(F143="",G143=""),"",IF(F143="g",VLOOKUP(G143,'Tab 4+5 DüV+Abfuhr_G'!A:N,14,FALSE)*'N-DBE'!J143,IF(F143="A",VLOOKUP(G143,'Tab 2+3 DüV_A'!A:L,12,FALSE)*'N-DBE'!J143,VLOOKUP(G143,'H&amp;G LfL'!B:U,20,FALSE)*'N-DBE'!J143)))</f>
        <v/>
      </c>
      <c r="AC143" s="249" t="str">
        <f>IF(OR(F143="",G143=""),"",IF(OR('N-DBE'!K143="",'N-DBE'!M143=0),0,IF('N-DBE'!K143=0,-AB143,('N-DBE'!K143*AB143/'N-DBE'!J143)-AB143)))</f>
        <v/>
      </c>
      <c r="AD143" s="341" t="str">
        <f>IF(OR(B143="",G143=""),"",IF(VLOOKUP(B143,Schlagliste!B:J,9,FALSE)="","",VLOOKUP(B143,Schlagliste!B:J,9,FALSE)))</f>
        <v/>
      </c>
      <c r="AE143" s="244" t="str">
        <f>IF(OR(AD143="",S143=""),"",IF(AD143&gt;39,0,IF(S143="leicht",VLOOKUP(AD143,'Boden DüV-Bolap'!A:AA,19,FALSE),IF(S143="mittel",VLOOKUP(AD143,'Boden DüV-Bolap'!A:AA,23,FALSE),IF(S143="schwer",VLOOKUP(AD143,'Boden DüV-Bolap'!A:AA,27,FALSE))))))</f>
        <v/>
      </c>
      <c r="AF143" s="254" t="str">
        <f>IF(OR(F143="",G143="",S143="",AD143=""),"",IF(AD143&gt;=44,-(AB143+AC143),IF(AND(S143="leicht",AD143&lt;11),VLOOKUP(AD143,'Boden DüV-Bolap'!A:AC,20,FALSE),IF(AND(S143="leicht",AD143&gt;10),VLOOKUP(AD143,'Boden DüV-Bolap'!A:AC,21,FALSE)*(AB143+AC143)-(AB143+AC143),IF(AND(S143="mittel",AD143&lt;18),VLOOKUP(AD143,'Boden DüV-Bolap'!A:AC,24,FALSE),IF(AND(S143="mittel",AD143&gt;17),VLOOKUP(AD143,'Boden DüV-Bolap'!A:AC,25,FALSE)*(AB143+AC143)-(AB143+AC143),IF(AND(S143="schwer",AD143&lt;23),VLOOKUP(AD143,'Boden DüV-Bolap'!A:AC,28,FALSE),IF(AND(S143="schwer",AD143&gt;22),VLOOKUP(AD143,'Boden DüV-Bolap'!A:AC,29,FALSE)*(AB143+AC143)-(AB143+AC143)))))))))</f>
        <v/>
      </c>
      <c r="AG143" s="256" t="str">
        <f>IF(OR(F143="",G143=""),"",IF(OR(F143="A",F143="HG"),0,VLOOKUP(G143,'Tab 4+5 DüV+Abfuhr_G'!A:Q,17,FALSE)))</f>
        <v/>
      </c>
      <c r="AH143" s="257" t="str">
        <f t="shared" si="26"/>
        <v/>
      </c>
      <c r="AI143" s="900" t="str">
        <f t="shared" si="27"/>
        <v/>
      </c>
      <c r="AJ143" s="265"/>
    </row>
    <row r="144" spans="1:36" s="145" customFormat="1">
      <c r="A144" s="289" t="str">
        <f>IF('N-DBE'!A144="","",'N-DBE'!A144)</f>
        <v/>
      </c>
      <c r="B144" s="485" t="str">
        <f>IF('N-DBE'!B144="","",'N-DBE'!B144)</f>
        <v/>
      </c>
      <c r="C144" s="232" t="str">
        <f>IF('N-DBE'!C144="","",'N-DBE'!C144)</f>
        <v/>
      </c>
      <c r="D144" s="232" t="str">
        <f>IF('N-DBE'!D144="","",'N-DBE'!D144)</f>
        <v/>
      </c>
      <c r="E144" s="238" t="str">
        <f>IF('N-DBE'!E144="","",'N-DBE'!E144)</f>
        <v/>
      </c>
      <c r="F144" s="233" t="str">
        <f>IF('N-DBE'!F144="","",'N-DBE'!F144)</f>
        <v/>
      </c>
      <c r="G144" s="225" t="str">
        <f>IF('N-DBE'!G144="","",'N-DBE'!G144)</f>
        <v/>
      </c>
      <c r="H144" s="248" t="str">
        <f>IF(OR(F144="",G144=""),"",IF(F144="g",VLOOKUP(G144,'Tab 4+5 DüV+Abfuhr_G'!A:N,12,FALSE)*'N-DBE'!J144,IF(F144="A",VLOOKUP(G144,'Tab 2+3 DüV_A'!A:L,10,FALSE)*'N-DBE'!J144,VLOOKUP(G144,'H&amp;G LfL'!B:U,18,FALSE)*'N-DBE'!J144)))</f>
        <v/>
      </c>
      <c r="I144" s="249" t="str">
        <f>IF(OR(F144="",G144=""),"",IF(OR('N-DBE'!K144="",'N-DBE'!M144=0),0,IF('N-DBE'!K144=0,-H144,('N-DBE'!K144*H144/'N-DBE'!J144)-H144)))</f>
        <v/>
      </c>
      <c r="J144" s="341" t="str">
        <f>IF(OR(B144="",G144=""),"",IF(VLOOKUP(B144,Schlagliste!B:J,7,FALSE)="","",VLOOKUP(B144,Schlagliste!B:J,7,FALSE)))</f>
        <v/>
      </c>
      <c r="K144" s="244" t="str">
        <f>IF(J144="","",IF(J144&gt;39,"E",VLOOKUP(J144,'Boden DüV-Bolap'!A:B,2,FALSE)))</f>
        <v/>
      </c>
      <c r="L144" s="250" t="str">
        <f>IF(J144="","",IF(J144&gt;=44,0,VLOOKUP(J144,'Boden DüV-Bolap'!A:C,3,FALSE)))</f>
        <v/>
      </c>
      <c r="M144" s="251" t="str">
        <f>IF(OR(F144="",G144=""),"",IF(OR(F144="A",F144="HG"),0,VLOOKUP(G144,'Tab 4+5 DüV+Abfuhr_G'!A:Q,15,FALSE)))</f>
        <v/>
      </c>
      <c r="N144" s="252" t="str">
        <f t="shared" si="21"/>
        <v/>
      </c>
      <c r="O144" s="611" t="str">
        <f>IF(OR(F144="",G144=""),"",IF(J144="",SUM(H144,I144),IF(OR(K144="D",K144="E"),(H144+M144)*VLOOKUP(K144,'Boden DüV-Bolap'!B:E,4,FALSE),SUM(H144,I144,L144,M144))))</f>
        <v/>
      </c>
      <c r="P144" s="892" t="str">
        <f t="shared" si="22"/>
        <v/>
      </c>
      <c r="Q144" s="245"/>
      <c r="R144" s="615" t="str">
        <f t="shared" si="23"/>
        <v/>
      </c>
      <c r="S144" s="244" t="str">
        <f>IF(OR(B144="",G144=""),"",IF(VLOOKUP(B144,Schlagliste!B:J,5,FALSE)="","",VLOOKUP(B144,Schlagliste!B:J,5,FALSE)))</f>
        <v/>
      </c>
      <c r="T144" s="253" t="str">
        <f>IF(OR(F144="",G144=""),"",IF(F144="g",VLOOKUP(G144,'Tab 4+5 DüV+Abfuhr_G'!A:N,13,FALSE)*'N-DBE'!J144,IF(F144="A",VLOOKUP(G144,'Tab 2+3 DüV_A'!A:L,11,FALSE)*'N-DBE'!J144,VLOOKUP(G144,'H&amp;G LfL'!B:U,19,FALSE)*'N-DBE'!J144)))</f>
        <v/>
      </c>
      <c r="U144" s="249" t="str">
        <f>IF(OR(F144="",G144=""),"",IF(OR('N-DBE'!K144="",'N-DBE'!M144=0),0,IF('N-DBE'!K144=0,-T144,('N-DBE'!K144*T144/'N-DBE'!J144)-T144)))</f>
        <v/>
      </c>
      <c r="V144" s="341" t="str">
        <f>IF(OR(B144="",G144=""),"",IF(VLOOKUP(B144,Schlagliste!B:J,8,FALSE)="","",VLOOKUP(B144,Schlagliste!B:J,8,FALSE)))</f>
        <v/>
      </c>
      <c r="W144" s="244" t="str">
        <f>IF(OR(V144="",S144=""),"",IF(V144&gt;39,0,IF(S144="leicht",VLOOKUP(V144,'Boden DüV-Bolap'!A:Q,7,FALSE),IF(S144="mittel",VLOOKUP(V144,'Boden DüV-Bolap'!A:K,11,FALSE),IF(S144="schwer",VLOOKUP(V144,'Boden DüV-Bolap'!A:R,15,FALSE))))))</f>
        <v/>
      </c>
      <c r="X144" s="254" t="str">
        <f>IF(OR(F144="",G144="",S144="",V144=""),"",IF(V144&gt;=44,-(T144+U144),IF(AND(S144="leicht",V144&lt;14),VLOOKUP(V144,'Boden DüV-Bolap'!A:Q,8,FALSE),IF(AND(S144="leicht",V144&gt;13),VLOOKUP(V144,'Boden DüV-Bolap'!A:Q,9,FALSE)*(T144+U144)-(T144+U144),IF(AND(S144="mittel",V144&lt;20),VLOOKUP(V144,'Boden DüV-Bolap'!A:Q,12,FALSE),IF(AND(S144="mittel",V144&gt;19),VLOOKUP(V144,'Boden DüV-Bolap'!A:Q,13,FALSE)*(T144+U144)-(T144+U144),IF(AND(S144="schwer",V144&lt;28),VLOOKUP(V144,'Boden DüV-Bolap'!A:Q,16,FALSE),IF(AND(S144="schwer",V144&gt;27),VLOOKUP(V144,'Boden DüV-Bolap'!A:Q,17,FALSE)*(T144+U144)-(T144+U144)))))))))</f>
        <v/>
      </c>
      <c r="Y144" s="251" t="str">
        <f>IF(OR(F144="",G144=""),"",IF(OR(F144="A",F144="HG"),0,VLOOKUP(G144,'Tab 4+5 DüV+Abfuhr_G'!A:Q,16,FALSE)))</f>
        <v/>
      </c>
      <c r="Z144" s="255" t="str">
        <f t="shared" si="24"/>
        <v/>
      </c>
      <c r="AA144" s="896" t="str">
        <f t="shared" si="25"/>
        <v/>
      </c>
      <c r="AB144" s="253" t="str">
        <f>IF(OR(F144="",G144=""),"",IF(F144="g",VLOOKUP(G144,'Tab 4+5 DüV+Abfuhr_G'!A:N,14,FALSE)*'N-DBE'!J144,IF(F144="A",VLOOKUP(G144,'Tab 2+3 DüV_A'!A:L,12,FALSE)*'N-DBE'!J144,VLOOKUP(G144,'H&amp;G LfL'!B:U,20,FALSE)*'N-DBE'!J144)))</f>
        <v/>
      </c>
      <c r="AC144" s="249" t="str">
        <f>IF(OR(F144="",G144=""),"",IF(OR('N-DBE'!K144="",'N-DBE'!M144=0),0,IF('N-DBE'!K144=0,-AB144,('N-DBE'!K144*AB144/'N-DBE'!J144)-AB144)))</f>
        <v/>
      </c>
      <c r="AD144" s="341" t="str">
        <f>IF(OR(B144="",G144=""),"",IF(VLOOKUP(B144,Schlagliste!B:J,9,FALSE)="","",VLOOKUP(B144,Schlagliste!B:J,9,FALSE)))</f>
        <v/>
      </c>
      <c r="AE144" s="244" t="str">
        <f>IF(OR(AD144="",S144=""),"",IF(AD144&gt;39,0,IF(S144="leicht",VLOOKUP(AD144,'Boden DüV-Bolap'!A:AA,19,FALSE),IF(S144="mittel",VLOOKUP(AD144,'Boden DüV-Bolap'!A:AA,23,FALSE),IF(S144="schwer",VLOOKUP(AD144,'Boden DüV-Bolap'!A:AA,27,FALSE))))))</f>
        <v/>
      </c>
      <c r="AF144" s="254" t="str">
        <f>IF(OR(F144="",G144="",S144="",AD144=""),"",IF(AD144&gt;=44,-(AB144+AC144),IF(AND(S144="leicht",AD144&lt;11),VLOOKUP(AD144,'Boden DüV-Bolap'!A:AC,20,FALSE),IF(AND(S144="leicht",AD144&gt;10),VLOOKUP(AD144,'Boden DüV-Bolap'!A:AC,21,FALSE)*(AB144+AC144)-(AB144+AC144),IF(AND(S144="mittel",AD144&lt;18),VLOOKUP(AD144,'Boden DüV-Bolap'!A:AC,24,FALSE),IF(AND(S144="mittel",AD144&gt;17),VLOOKUP(AD144,'Boden DüV-Bolap'!A:AC,25,FALSE)*(AB144+AC144)-(AB144+AC144),IF(AND(S144="schwer",AD144&lt;23),VLOOKUP(AD144,'Boden DüV-Bolap'!A:AC,28,FALSE),IF(AND(S144="schwer",AD144&gt;22),VLOOKUP(AD144,'Boden DüV-Bolap'!A:AC,29,FALSE)*(AB144+AC144)-(AB144+AC144)))))))))</f>
        <v/>
      </c>
      <c r="AG144" s="256" t="str">
        <f>IF(OR(F144="",G144=""),"",IF(OR(F144="A",F144="HG"),0,VLOOKUP(G144,'Tab 4+5 DüV+Abfuhr_G'!A:Q,17,FALSE)))</f>
        <v/>
      </c>
      <c r="AH144" s="257" t="str">
        <f t="shared" si="26"/>
        <v/>
      </c>
      <c r="AI144" s="900" t="str">
        <f t="shared" si="27"/>
        <v/>
      </c>
      <c r="AJ144" s="265"/>
    </row>
    <row r="145" spans="1:36" s="145" customFormat="1">
      <c r="A145" s="289" t="str">
        <f>IF('N-DBE'!A145="","",'N-DBE'!A145)</f>
        <v/>
      </c>
      <c r="B145" s="485" t="str">
        <f>IF('N-DBE'!B145="","",'N-DBE'!B145)</f>
        <v/>
      </c>
      <c r="C145" s="232" t="str">
        <f>IF('N-DBE'!C145="","",'N-DBE'!C145)</f>
        <v/>
      </c>
      <c r="D145" s="232" t="str">
        <f>IF('N-DBE'!D145="","",'N-DBE'!D145)</f>
        <v/>
      </c>
      <c r="E145" s="238" t="str">
        <f>IF('N-DBE'!E145="","",'N-DBE'!E145)</f>
        <v/>
      </c>
      <c r="F145" s="233" t="str">
        <f>IF('N-DBE'!F145="","",'N-DBE'!F145)</f>
        <v/>
      </c>
      <c r="G145" s="225" t="str">
        <f>IF('N-DBE'!G145="","",'N-DBE'!G145)</f>
        <v/>
      </c>
      <c r="H145" s="248" t="str">
        <f>IF(OR(F145="",G145=""),"",IF(F145="g",VLOOKUP(G145,'Tab 4+5 DüV+Abfuhr_G'!A:N,12,FALSE)*'N-DBE'!J145,IF(F145="A",VLOOKUP(G145,'Tab 2+3 DüV_A'!A:L,10,FALSE)*'N-DBE'!J145,VLOOKUP(G145,'H&amp;G LfL'!B:U,18,FALSE)*'N-DBE'!J145)))</f>
        <v/>
      </c>
      <c r="I145" s="249" t="str">
        <f>IF(OR(F145="",G145=""),"",IF(OR('N-DBE'!K145="",'N-DBE'!M145=0),0,IF('N-DBE'!K145=0,-H145,('N-DBE'!K145*H145/'N-DBE'!J145)-H145)))</f>
        <v/>
      </c>
      <c r="J145" s="341" t="str">
        <f>IF(OR(B145="",G145=""),"",IF(VLOOKUP(B145,Schlagliste!B:J,7,FALSE)="","",VLOOKUP(B145,Schlagliste!B:J,7,FALSE)))</f>
        <v/>
      </c>
      <c r="K145" s="244" t="str">
        <f>IF(J145="","",IF(J145&gt;39,"E",VLOOKUP(J145,'Boden DüV-Bolap'!A:B,2,FALSE)))</f>
        <v/>
      </c>
      <c r="L145" s="250" t="str">
        <f>IF(J145="","",IF(J145&gt;=44,0,VLOOKUP(J145,'Boden DüV-Bolap'!A:C,3,FALSE)))</f>
        <v/>
      </c>
      <c r="M145" s="251" t="str">
        <f>IF(OR(F145="",G145=""),"",IF(OR(F145="A",F145="HG"),0,VLOOKUP(G145,'Tab 4+5 DüV+Abfuhr_G'!A:Q,15,FALSE)))</f>
        <v/>
      </c>
      <c r="N145" s="252" t="str">
        <f t="shared" si="21"/>
        <v/>
      </c>
      <c r="O145" s="611" t="str">
        <f>IF(OR(F145="",G145=""),"",IF(J145="",SUM(H145,I145),IF(OR(K145="D",K145="E"),(H145+M145)*VLOOKUP(K145,'Boden DüV-Bolap'!B:E,4,FALSE),SUM(H145,I145,L145,M145))))</f>
        <v/>
      </c>
      <c r="P145" s="892" t="str">
        <f t="shared" si="22"/>
        <v/>
      </c>
      <c r="Q145" s="245"/>
      <c r="R145" s="615" t="str">
        <f t="shared" si="23"/>
        <v/>
      </c>
      <c r="S145" s="244" t="str">
        <f>IF(OR(B145="",G145=""),"",IF(VLOOKUP(B145,Schlagliste!B:J,5,FALSE)="","",VLOOKUP(B145,Schlagliste!B:J,5,FALSE)))</f>
        <v/>
      </c>
      <c r="T145" s="253" t="str">
        <f>IF(OR(F145="",G145=""),"",IF(F145="g",VLOOKUP(G145,'Tab 4+5 DüV+Abfuhr_G'!A:N,13,FALSE)*'N-DBE'!J145,IF(F145="A",VLOOKUP(G145,'Tab 2+3 DüV_A'!A:L,11,FALSE)*'N-DBE'!J145,VLOOKUP(G145,'H&amp;G LfL'!B:U,19,FALSE)*'N-DBE'!J145)))</f>
        <v/>
      </c>
      <c r="U145" s="249" t="str">
        <f>IF(OR(F145="",G145=""),"",IF(OR('N-DBE'!K145="",'N-DBE'!M145=0),0,IF('N-DBE'!K145=0,-T145,('N-DBE'!K145*T145/'N-DBE'!J145)-T145)))</f>
        <v/>
      </c>
      <c r="V145" s="341" t="str">
        <f>IF(OR(B145="",G145=""),"",IF(VLOOKUP(B145,Schlagliste!B:J,8,FALSE)="","",VLOOKUP(B145,Schlagliste!B:J,8,FALSE)))</f>
        <v/>
      </c>
      <c r="W145" s="244" t="str">
        <f>IF(OR(V145="",S145=""),"",IF(V145&gt;39,0,IF(S145="leicht",VLOOKUP(V145,'Boden DüV-Bolap'!A:Q,7,FALSE),IF(S145="mittel",VLOOKUP(V145,'Boden DüV-Bolap'!A:K,11,FALSE),IF(S145="schwer",VLOOKUP(V145,'Boden DüV-Bolap'!A:R,15,FALSE))))))</f>
        <v/>
      </c>
      <c r="X145" s="254" t="str">
        <f>IF(OR(F145="",G145="",S145="",V145=""),"",IF(V145&gt;=44,-(T145+U145),IF(AND(S145="leicht",V145&lt;14),VLOOKUP(V145,'Boden DüV-Bolap'!A:Q,8,FALSE),IF(AND(S145="leicht",V145&gt;13),VLOOKUP(V145,'Boden DüV-Bolap'!A:Q,9,FALSE)*(T145+U145)-(T145+U145),IF(AND(S145="mittel",V145&lt;20),VLOOKUP(V145,'Boden DüV-Bolap'!A:Q,12,FALSE),IF(AND(S145="mittel",V145&gt;19),VLOOKUP(V145,'Boden DüV-Bolap'!A:Q,13,FALSE)*(T145+U145)-(T145+U145),IF(AND(S145="schwer",V145&lt;28),VLOOKUP(V145,'Boden DüV-Bolap'!A:Q,16,FALSE),IF(AND(S145="schwer",V145&gt;27),VLOOKUP(V145,'Boden DüV-Bolap'!A:Q,17,FALSE)*(T145+U145)-(T145+U145)))))))))</f>
        <v/>
      </c>
      <c r="Y145" s="251" t="str">
        <f>IF(OR(F145="",G145=""),"",IF(OR(F145="A",F145="HG"),0,VLOOKUP(G145,'Tab 4+5 DüV+Abfuhr_G'!A:Q,16,FALSE)))</f>
        <v/>
      </c>
      <c r="Z145" s="255" t="str">
        <f t="shared" si="24"/>
        <v/>
      </c>
      <c r="AA145" s="896" t="str">
        <f t="shared" si="25"/>
        <v/>
      </c>
      <c r="AB145" s="253" t="str">
        <f>IF(OR(F145="",G145=""),"",IF(F145="g",VLOOKUP(G145,'Tab 4+5 DüV+Abfuhr_G'!A:N,14,FALSE)*'N-DBE'!J145,IF(F145="A",VLOOKUP(G145,'Tab 2+3 DüV_A'!A:L,12,FALSE)*'N-DBE'!J145,VLOOKUP(G145,'H&amp;G LfL'!B:U,20,FALSE)*'N-DBE'!J145)))</f>
        <v/>
      </c>
      <c r="AC145" s="249" t="str">
        <f>IF(OR(F145="",G145=""),"",IF(OR('N-DBE'!K145="",'N-DBE'!M145=0),0,IF('N-DBE'!K145=0,-AB145,('N-DBE'!K145*AB145/'N-DBE'!J145)-AB145)))</f>
        <v/>
      </c>
      <c r="AD145" s="341" t="str">
        <f>IF(OR(B145="",G145=""),"",IF(VLOOKUP(B145,Schlagliste!B:J,9,FALSE)="","",VLOOKUP(B145,Schlagliste!B:J,9,FALSE)))</f>
        <v/>
      </c>
      <c r="AE145" s="244" t="str">
        <f>IF(OR(AD145="",S145=""),"",IF(AD145&gt;39,0,IF(S145="leicht",VLOOKUP(AD145,'Boden DüV-Bolap'!A:AA,19,FALSE),IF(S145="mittel",VLOOKUP(AD145,'Boden DüV-Bolap'!A:AA,23,FALSE),IF(S145="schwer",VLOOKUP(AD145,'Boden DüV-Bolap'!A:AA,27,FALSE))))))</f>
        <v/>
      </c>
      <c r="AF145" s="254" t="str">
        <f>IF(OR(F145="",G145="",S145="",AD145=""),"",IF(AD145&gt;=44,-(AB145+AC145),IF(AND(S145="leicht",AD145&lt;11),VLOOKUP(AD145,'Boden DüV-Bolap'!A:AC,20,FALSE),IF(AND(S145="leicht",AD145&gt;10),VLOOKUP(AD145,'Boden DüV-Bolap'!A:AC,21,FALSE)*(AB145+AC145)-(AB145+AC145),IF(AND(S145="mittel",AD145&lt;18),VLOOKUP(AD145,'Boden DüV-Bolap'!A:AC,24,FALSE),IF(AND(S145="mittel",AD145&gt;17),VLOOKUP(AD145,'Boden DüV-Bolap'!A:AC,25,FALSE)*(AB145+AC145)-(AB145+AC145),IF(AND(S145="schwer",AD145&lt;23),VLOOKUP(AD145,'Boden DüV-Bolap'!A:AC,28,FALSE),IF(AND(S145="schwer",AD145&gt;22),VLOOKUP(AD145,'Boden DüV-Bolap'!A:AC,29,FALSE)*(AB145+AC145)-(AB145+AC145)))))))))</f>
        <v/>
      </c>
      <c r="AG145" s="256" t="str">
        <f>IF(OR(F145="",G145=""),"",IF(OR(F145="A",F145="HG"),0,VLOOKUP(G145,'Tab 4+5 DüV+Abfuhr_G'!A:Q,17,FALSE)))</f>
        <v/>
      </c>
      <c r="AH145" s="257" t="str">
        <f t="shared" si="26"/>
        <v/>
      </c>
      <c r="AI145" s="900" t="str">
        <f t="shared" si="27"/>
        <v/>
      </c>
      <c r="AJ145" s="265"/>
    </row>
    <row r="146" spans="1:36" s="145" customFormat="1">
      <c r="A146" s="289" t="str">
        <f>IF('N-DBE'!A146="","",'N-DBE'!A146)</f>
        <v/>
      </c>
      <c r="B146" s="485" t="str">
        <f>IF('N-DBE'!B146="","",'N-DBE'!B146)</f>
        <v/>
      </c>
      <c r="C146" s="232" t="str">
        <f>IF('N-DBE'!C146="","",'N-DBE'!C146)</f>
        <v/>
      </c>
      <c r="D146" s="232" t="str">
        <f>IF('N-DBE'!D146="","",'N-DBE'!D146)</f>
        <v/>
      </c>
      <c r="E146" s="238" t="str">
        <f>IF('N-DBE'!E146="","",'N-DBE'!E146)</f>
        <v/>
      </c>
      <c r="F146" s="233" t="str">
        <f>IF('N-DBE'!F146="","",'N-DBE'!F146)</f>
        <v/>
      </c>
      <c r="G146" s="225" t="str">
        <f>IF('N-DBE'!G146="","",'N-DBE'!G146)</f>
        <v/>
      </c>
      <c r="H146" s="248" t="str">
        <f>IF(OR(F146="",G146=""),"",IF(F146="g",VLOOKUP(G146,'Tab 4+5 DüV+Abfuhr_G'!A:N,12,FALSE)*'N-DBE'!J146,IF(F146="A",VLOOKUP(G146,'Tab 2+3 DüV_A'!A:L,10,FALSE)*'N-DBE'!J146,VLOOKUP(G146,'H&amp;G LfL'!B:U,18,FALSE)*'N-DBE'!J146)))</f>
        <v/>
      </c>
      <c r="I146" s="249" t="str">
        <f>IF(OR(F146="",G146=""),"",IF(OR('N-DBE'!K146="",'N-DBE'!M146=0),0,IF('N-DBE'!K146=0,-H146,('N-DBE'!K146*H146/'N-DBE'!J146)-H146)))</f>
        <v/>
      </c>
      <c r="J146" s="341" t="str">
        <f>IF(OR(B146="",G146=""),"",IF(VLOOKUP(B146,Schlagliste!B:J,7,FALSE)="","",VLOOKUP(B146,Schlagliste!B:J,7,FALSE)))</f>
        <v/>
      </c>
      <c r="K146" s="244" t="str">
        <f>IF(J146="","",IF(J146&gt;39,"E",VLOOKUP(J146,'Boden DüV-Bolap'!A:B,2,FALSE)))</f>
        <v/>
      </c>
      <c r="L146" s="250" t="str">
        <f>IF(J146="","",IF(J146&gt;=44,0,VLOOKUP(J146,'Boden DüV-Bolap'!A:C,3,FALSE)))</f>
        <v/>
      </c>
      <c r="M146" s="251" t="str">
        <f>IF(OR(F146="",G146=""),"",IF(OR(F146="A",F146="HG"),0,VLOOKUP(G146,'Tab 4+5 DüV+Abfuhr_G'!A:Q,15,FALSE)))</f>
        <v/>
      </c>
      <c r="N146" s="252" t="str">
        <f t="shared" si="21"/>
        <v/>
      </c>
      <c r="O146" s="611" t="str">
        <f>IF(OR(F146="",G146=""),"",IF(J146="",SUM(H146,I146),IF(OR(K146="D",K146="E"),(H146+M146)*VLOOKUP(K146,'Boden DüV-Bolap'!B:E,4,FALSE),SUM(H146,I146,L146,M146))))</f>
        <v/>
      </c>
      <c r="P146" s="892" t="str">
        <f t="shared" si="22"/>
        <v/>
      </c>
      <c r="Q146" s="245"/>
      <c r="R146" s="615" t="str">
        <f t="shared" si="23"/>
        <v/>
      </c>
      <c r="S146" s="244" t="str">
        <f>IF(OR(B146="",G146=""),"",IF(VLOOKUP(B146,Schlagliste!B:J,5,FALSE)="","",VLOOKUP(B146,Schlagliste!B:J,5,FALSE)))</f>
        <v/>
      </c>
      <c r="T146" s="253" t="str">
        <f>IF(OR(F146="",G146=""),"",IF(F146="g",VLOOKUP(G146,'Tab 4+5 DüV+Abfuhr_G'!A:N,13,FALSE)*'N-DBE'!J146,IF(F146="A",VLOOKUP(G146,'Tab 2+3 DüV_A'!A:L,11,FALSE)*'N-DBE'!J146,VLOOKUP(G146,'H&amp;G LfL'!B:U,19,FALSE)*'N-DBE'!J146)))</f>
        <v/>
      </c>
      <c r="U146" s="249" t="str">
        <f>IF(OR(F146="",G146=""),"",IF(OR('N-DBE'!K146="",'N-DBE'!M146=0),0,IF('N-DBE'!K146=0,-T146,('N-DBE'!K146*T146/'N-DBE'!J146)-T146)))</f>
        <v/>
      </c>
      <c r="V146" s="341" t="str">
        <f>IF(OR(B146="",G146=""),"",IF(VLOOKUP(B146,Schlagliste!B:J,8,FALSE)="","",VLOOKUP(B146,Schlagliste!B:J,8,FALSE)))</f>
        <v/>
      </c>
      <c r="W146" s="244" t="str">
        <f>IF(OR(V146="",S146=""),"",IF(V146&gt;39,0,IF(S146="leicht",VLOOKUP(V146,'Boden DüV-Bolap'!A:Q,7,FALSE),IF(S146="mittel",VLOOKUP(V146,'Boden DüV-Bolap'!A:K,11,FALSE),IF(S146="schwer",VLOOKUP(V146,'Boden DüV-Bolap'!A:R,15,FALSE))))))</f>
        <v/>
      </c>
      <c r="X146" s="254" t="str">
        <f>IF(OR(F146="",G146="",S146="",V146=""),"",IF(V146&gt;=44,-(T146+U146),IF(AND(S146="leicht",V146&lt;14),VLOOKUP(V146,'Boden DüV-Bolap'!A:Q,8,FALSE),IF(AND(S146="leicht",V146&gt;13),VLOOKUP(V146,'Boden DüV-Bolap'!A:Q,9,FALSE)*(T146+U146)-(T146+U146),IF(AND(S146="mittel",V146&lt;20),VLOOKUP(V146,'Boden DüV-Bolap'!A:Q,12,FALSE),IF(AND(S146="mittel",V146&gt;19),VLOOKUP(V146,'Boden DüV-Bolap'!A:Q,13,FALSE)*(T146+U146)-(T146+U146),IF(AND(S146="schwer",V146&lt;28),VLOOKUP(V146,'Boden DüV-Bolap'!A:Q,16,FALSE),IF(AND(S146="schwer",V146&gt;27),VLOOKUP(V146,'Boden DüV-Bolap'!A:Q,17,FALSE)*(T146+U146)-(T146+U146)))))))))</f>
        <v/>
      </c>
      <c r="Y146" s="251" t="str">
        <f>IF(OR(F146="",G146=""),"",IF(OR(F146="A",F146="HG"),0,VLOOKUP(G146,'Tab 4+5 DüV+Abfuhr_G'!A:Q,16,FALSE)))</f>
        <v/>
      </c>
      <c r="Z146" s="255" t="str">
        <f t="shared" si="24"/>
        <v/>
      </c>
      <c r="AA146" s="896" t="str">
        <f t="shared" si="25"/>
        <v/>
      </c>
      <c r="AB146" s="253" t="str">
        <f>IF(OR(F146="",G146=""),"",IF(F146="g",VLOOKUP(G146,'Tab 4+5 DüV+Abfuhr_G'!A:N,14,FALSE)*'N-DBE'!J146,IF(F146="A",VLOOKUP(G146,'Tab 2+3 DüV_A'!A:L,12,FALSE)*'N-DBE'!J146,VLOOKUP(G146,'H&amp;G LfL'!B:U,20,FALSE)*'N-DBE'!J146)))</f>
        <v/>
      </c>
      <c r="AC146" s="249" t="str">
        <f>IF(OR(F146="",G146=""),"",IF(OR('N-DBE'!K146="",'N-DBE'!M146=0),0,IF('N-DBE'!K146=0,-AB146,('N-DBE'!K146*AB146/'N-DBE'!J146)-AB146)))</f>
        <v/>
      </c>
      <c r="AD146" s="341" t="str">
        <f>IF(OR(B146="",G146=""),"",IF(VLOOKUP(B146,Schlagliste!B:J,9,FALSE)="","",VLOOKUP(B146,Schlagliste!B:J,9,FALSE)))</f>
        <v/>
      </c>
      <c r="AE146" s="244" t="str">
        <f>IF(OR(AD146="",S146=""),"",IF(AD146&gt;39,0,IF(S146="leicht",VLOOKUP(AD146,'Boden DüV-Bolap'!A:AA,19,FALSE),IF(S146="mittel",VLOOKUP(AD146,'Boden DüV-Bolap'!A:AA,23,FALSE),IF(S146="schwer",VLOOKUP(AD146,'Boden DüV-Bolap'!A:AA,27,FALSE))))))</f>
        <v/>
      </c>
      <c r="AF146" s="254" t="str">
        <f>IF(OR(F146="",G146="",S146="",AD146=""),"",IF(AD146&gt;=44,-(AB146+AC146),IF(AND(S146="leicht",AD146&lt;11),VLOOKUP(AD146,'Boden DüV-Bolap'!A:AC,20,FALSE),IF(AND(S146="leicht",AD146&gt;10),VLOOKUP(AD146,'Boden DüV-Bolap'!A:AC,21,FALSE)*(AB146+AC146)-(AB146+AC146),IF(AND(S146="mittel",AD146&lt;18),VLOOKUP(AD146,'Boden DüV-Bolap'!A:AC,24,FALSE),IF(AND(S146="mittel",AD146&gt;17),VLOOKUP(AD146,'Boden DüV-Bolap'!A:AC,25,FALSE)*(AB146+AC146)-(AB146+AC146),IF(AND(S146="schwer",AD146&lt;23),VLOOKUP(AD146,'Boden DüV-Bolap'!A:AC,28,FALSE),IF(AND(S146="schwer",AD146&gt;22),VLOOKUP(AD146,'Boden DüV-Bolap'!A:AC,29,FALSE)*(AB146+AC146)-(AB146+AC146)))))))))</f>
        <v/>
      </c>
      <c r="AG146" s="256" t="str">
        <f>IF(OR(F146="",G146=""),"",IF(OR(F146="A",F146="HG"),0,VLOOKUP(G146,'Tab 4+5 DüV+Abfuhr_G'!A:Q,17,FALSE)))</f>
        <v/>
      </c>
      <c r="AH146" s="257" t="str">
        <f t="shared" si="26"/>
        <v/>
      </c>
      <c r="AI146" s="900" t="str">
        <f t="shared" si="27"/>
        <v/>
      </c>
      <c r="AJ146" s="265"/>
    </row>
    <row r="147" spans="1:36" s="145" customFormat="1">
      <c r="A147" s="289" t="str">
        <f>IF('N-DBE'!A147="","",'N-DBE'!A147)</f>
        <v/>
      </c>
      <c r="B147" s="485" t="str">
        <f>IF('N-DBE'!B147="","",'N-DBE'!B147)</f>
        <v/>
      </c>
      <c r="C147" s="232" t="str">
        <f>IF('N-DBE'!C147="","",'N-DBE'!C147)</f>
        <v/>
      </c>
      <c r="D147" s="232" t="str">
        <f>IF('N-DBE'!D147="","",'N-DBE'!D147)</f>
        <v/>
      </c>
      <c r="E147" s="238" t="str">
        <f>IF('N-DBE'!E147="","",'N-DBE'!E147)</f>
        <v/>
      </c>
      <c r="F147" s="233" t="str">
        <f>IF('N-DBE'!F147="","",'N-DBE'!F147)</f>
        <v/>
      </c>
      <c r="G147" s="225" t="str">
        <f>IF('N-DBE'!G147="","",'N-DBE'!G147)</f>
        <v/>
      </c>
      <c r="H147" s="248" t="str">
        <f>IF(OR(F147="",G147=""),"",IF(F147="g",VLOOKUP(G147,'Tab 4+5 DüV+Abfuhr_G'!A:N,12,FALSE)*'N-DBE'!J147,IF(F147="A",VLOOKUP(G147,'Tab 2+3 DüV_A'!A:L,10,FALSE)*'N-DBE'!J147,VLOOKUP(G147,'H&amp;G LfL'!B:U,18,FALSE)*'N-DBE'!J147)))</f>
        <v/>
      </c>
      <c r="I147" s="249" t="str">
        <f>IF(OR(F147="",G147=""),"",IF(OR('N-DBE'!K147="",'N-DBE'!M147=0),0,IF('N-DBE'!K147=0,-H147,('N-DBE'!K147*H147/'N-DBE'!J147)-H147)))</f>
        <v/>
      </c>
      <c r="J147" s="341" t="str">
        <f>IF(OR(B147="",G147=""),"",IF(VLOOKUP(B147,Schlagliste!B:J,7,FALSE)="","",VLOOKUP(B147,Schlagliste!B:J,7,FALSE)))</f>
        <v/>
      </c>
      <c r="K147" s="244" t="str">
        <f>IF(J147="","",IF(J147&gt;39,"E",VLOOKUP(J147,'Boden DüV-Bolap'!A:B,2,FALSE)))</f>
        <v/>
      </c>
      <c r="L147" s="250" t="str">
        <f>IF(J147="","",IF(J147&gt;=44,0,VLOOKUP(J147,'Boden DüV-Bolap'!A:C,3,FALSE)))</f>
        <v/>
      </c>
      <c r="M147" s="251" t="str">
        <f>IF(OR(F147="",G147=""),"",IF(OR(F147="A",F147="HG"),0,VLOOKUP(G147,'Tab 4+5 DüV+Abfuhr_G'!A:Q,15,FALSE)))</f>
        <v/>
      </c>
      <c r="N147" s="252" t="str">
        <f t="shared" si="21"/>
        <v/>
      </c>
      <c r="O147" s="611" t="str">
        <f>IF(OR(F147="",G147=""),"",IF(J147="",SUM(H147,I147),IF(OR(K147="D",K147="E"),(H147+M147)*VLOOKUP(K147,'Boden DüV-Bolap'!B:E,4,FALSE),SUM(H147,I147,L147,M147))))</f>
        <v/>
      </c>
      <c r="P147" s="892" t="str">
        <f t="shared" si="22"/>
        <v/>
      </c>
      <c r="Q147" s="245"/>
      <c r="R147" s="615" t="str">
        <f t="shared" si="23"/>
        <v/>
      </c>
      <c r="S147" s="244" t="str">
        <f>IF(OR(B147="",G147=""),"",IF(VLOOKUP(B147,Schlagliste!B:J,5,FALSE)="","",VLOOKUP(B147,Schlagliste!B:J,5,FALSE)))</f>
        <v/>
      </c>
      <c r="T147" s="253" t="str">
        <f>IF(OR(F147="",G147=""),"",IF(F147="g",VLOOKUP(G147,'Tab 4+5 DüV+Abfuhr_G'!A:N,13,FALSE)*'N-DBE'!J147,IF(F147="A",VLOOKUP(G147,'Tab 2+3 DüV_A'!A:L,11,FALSE)*'N-DBE'!J147,VLOOKUP(G147,'H&amp;G LfL'!B:U,19,FALSE)*'N-DBE'!J147)))</f>
        <v/>
      </c>
      <c r="U147" s="249" t="str">
        <f>IF(OR(F147="",G147=""),"",IF(OR('N-DBE'!K147="",'N-DBE'!M147=0),0,IF('N-DBE'!K147=0,-T147,('N-DBE'!K147*T147/'N-DBE'!J147)-T147)))</f>
        <v/>
      </c>
      <c r="V147" s="341" t="str">
        <f>IF(OR(B147="",G147=""),"",IF(VLOOKUP(B147,Schlagliste!B:J,8,FALSE)="","",VLOOKUP(B147,Schlagliste!B:J,8,FALSE)))</f>
        <v/>
      </c>
      <c r="W147" s="244" t="str">
        <f>IF(OR(V147="",S147=""),"",IF(V147&gt;39,0,IF(S147="leicht",VLOOKUP(V147,'Boden DüV-Bolap'!A:Q,7,FALSE),IF(S147="mittel",VLOOKUP(V147,'Boden DüV-Bolap'!A:K,11,FALSE),IF(S147="schwer",VLOOKUP(V147,'Boden DüV-Bolap'!A:R,15,FALSE))))))</f>
        <v/>
      </c>
      <c r="X147" s="254" t="str">
        <f>IF(OR(F147="",G147="",S147="",V147=""),"",IF(V147&gt;=44,-(T147+U147),IF(AND(S147="leicht",V147&lt;14),VLOOKUP(V147,'Boden DüV-Bolap'!A:Q,8,FALSE),IF(AND(S147="leicht",V147&gt;13),VLOOKUP(V147,'Boden DüV-Bolap'!A:Q,9,FALSE)*(T147+U147)-(T147+U147),IF(AND(S147="mittel",V147&lt;20),VLOOKUP(V147,'Boden DüV-Bolap'!A:Q,12,FALSE),IF(AND(S147="mittel",V147&gt;19),VLOOKUP(V147,'Boden DüV-Bolap'!A:Q,13,FALSE)*(T147+U147)-(T147+U147),IF(AND(S147="schwer",V147&lt;28),VLOOKUP(V147,'Boden DüV-Bolap'!A:Q,16,FALSE),IF(AND(S147="schwer",V147&gt;27),VLOOKUP(V147,'Boden DüV-Bolap'!A:Q,17,FALSE)*(T147+U147)-(T147+U147)))))))))</f>
        <v/>
      </c>
      <c r="Y147" s="251" t="str">
        <f>IF(OR(F147="",G147=""),"",IF(OR(F147="A",F147="HG"),0,VLOOKUP(G147,'Tab 4+5 DüV+Abfuhr_G'!A:Q,16,FALSE)))</f>
        <v/>
      </c>
      <c r="Z147" s="255" t="str">
        <f t="shared" si="24"/>
        <v/>
      </c>
      <c r="AA147" s="896" t="str">
        <f t="shared" si="25"/>
        <v/>
      </c>
      <c r="AB147" s="253" t="str">
        <f>IF(OR(F147="",G147=""),"",IF(F147="g",VLOOKUP(G147,'Tab 4+5 DüV+Abfuhr_G'!A:N,14,FALSE)*'N-DBE'!J147,IF(F147="A",VLOOKUP(G147,'Tab 2+3 DüV_A'!A:L,12,FALSE)*'N-DBE'!J147,VLOOKUP(G147,'H&amp;G LfL'!B:U,20,FALSE)*'N-DBE'!J147)))</f>
        <v/>
      </c>
      <c r="AC147" s="249" t="str">
        <f>IF(OR(F147="",G147=""),"",IF(OR('N-DBE'!K147="",'N-DBE'!M147=0),0,IF('N-DBE'!K147=0,-AB147,('N-DBE'!K147*AB147/'N-DBE'!J147)-AB147)))</f>
        <v/>
      </c>
      <c r="AD147" s="341" t="str">
        <f>IF(OR(B147="",G147=""),"",IF(VLOOKUP(B147,Schlagliste!B:J,9,FALSE)="","",VLOOKUP(B147,Schlagliste!B:J,9,FALSE)))</f>
        <v/>
      </c>
      <c r="AE147" s="244" t="str">
        <f>IF(OR(AD147="",S147=""),"",IF(AD147&gt;39,0,IF(S147="leicht",VLOOKUP(AD147,'Boden DüV-Bolap'!A:AA,19,FALSE),IF(S147="mittel",VLOOKUP(AD147,'Boden DüV-Bolap'!A:AA,23,FALSE),IF(S147="schwer",VLOOKUP(AD147,'Boden DüV-Bolap'!A:AA,27,FALSE))))))</f>
        <v/>
      </c>
      <c r="AF147" s="254" t="str">
        <f>IF(OR(F147="",G147="",S147="",AD147=""),"",IF(AD147&gt;=44,-(AB147+AC147),IF(AND(S147="leicht",AD147&lt;11),VLOOKUP(AD147,'Boden DüV-Bolap'!A:AC,20,FALSE),IF(AND(S147="leicht",AD147&gt;10),VLOOKUP(AD147,'Boden DüV-Bolap'!A:AC,21,FALSE)*(AB147+AC147)-(AB147+AC147),IF(AND(S147="mittel",AD147&lt;18),VLOOKUP(AD147,'Boden DüV-Bolap'!A:AC,24,FALSE),IF(AND(S147="mittel",AD147&gt;17),VLOOKUP(AD147,'Boden DüV-Bolap'!A:AC,25,FALSE)*(AB147+AC147)-(AB147+AC147),IF(AND(S147="schwer",AD147&lt;23),VLOOKUP(AD147,'Boden DüV-Bolap'!A:AC,28,FALSE),IF(AND(S147="schwer",AD147&gt;22),VLOOKUP(AD147,'Boden DüV-Bolap'!A:AC,29,FALSE)*(AB147+AC147)-(AB147+AC147)))))))))</f>
        <v/>
      </c>
      <c r="AG147" s="256" t="str">
        <f>IF(OR(F147="",G147=""),"",IF(OR(F147="A",F147="HG"),0,VLOOKUP(G147,'Tab 4+5 DüV+Abfuhr_G'!A:Q,17,FALSE)))</f>
        <v/>
      </c>
      <c r="AH147" s="257" t="str">
        <f t="shared" si="26"/>
        <v/>
      </c>
      <c r="AI147" s="900" t="str">
        <f t="shared" si="27"/>
        <v/>
      </c>
      <c r="AJ147" s="265"/>
    </row>
    <row r="148" spans="1:36" s="145" customFormat="1">
      <c r="A148" s="289" t="str">
        <f>IF('N-DBE'!A148="","",'N-DBE'!A148)</f>
        <v/>
      </c>
      <c r="B148" s="485" t="str">
        <f>IF('N-DBE'!B148="","",'N-DBE'!B148)</f>
        <v/>
      </c>
      <c r="C148" s="232" t="str">
        <f>IF('N-DBE'!C148="","",'N-DBE'!C148)</f>
        <v/>
      </c>
      <c r="D148" s="232" t="str">
        <f>IF('N-DBE'!D148="","",'N-DBE'!D148)</f>
        <v/>
      </c>
      <c r="E148" s="238" t="str">
        <f>IF('N-DBE'!E148="","",'N-DBE'!E148)</f>
        <v/>
      </c>
      <c r="F148" s="233" t="str">
        <f>IF('N-DBE'!F148="","",'N-DBE'!F148)</f>
        <v/>
      </c>
      <c r="G148" s="225" t="str">
        <f>IF('N-DBE'!G148="","",'N-DBE'!G148)</f>
        <v/>
      </c>
      <c r="H148" s="248" t="str">
        <f>IF(OR(F148="",G148=""),"",IF(F148="g",VLOOKUP(G148,'Tab 4+5 DüV+Abfuhr_G'!A:N,12,FALSE)*'N-DBE'!J148,IF(F148="A",VLOOKUP(G148,'Tab 2+3 DüV_A'!A:L,10,FALSE)*'N-DBE'!J148,VLOOKUP(G148,'H&amp;G LfL'!B:U,18,FALSE)*'N-DBE'!J148)))</f>
        <v/>
      </c>
      <c r="I148" s="249" t="str">
        <f>IF(OR(F148="",G148=""),"",IF(OR('N-DBE'!K148="",'N-DBE'!M148=0),0,IF('N-DBE'!K148=0,-H148,('N-DBE'!K148*H148/'N-DBE'!J148)-H148)))</f>
        <v/>
      </c>
      <c r="J148" s="341" t="str">
        <f>IF(OR(B148="",G148=""),"",IF(VLOOKUP(B148,Schlagliste!B:J,7,FALSE)="","",VLOOKUP(B148,Schlagliste!B:J,7,FALSE)))</f>
        <v/>
      </c>
      <c r="K148" s="244" t="str">
        <f>IF(J148="","",IF(J148&gt;39,"E",VLOOKUP(J148,'Boden DüV-Bolap'!A:B,2,FALSE)))</f>
        <v/>
      </c>
      <c r="L148" s="250" t="str">
        <f>IF(J148="","",IF(J148&gt;=44,0,VLOOKUP(J148,'Boden DüV-Bolap'!A:C,3,FALSE)))</f>
        <v/>
      </c>
      <c r="M148" s="251" t="str">
        <f>IF(OR(F148="",G148=""),"",IF(OR(F148="A",F148="HG"),0,VLOOKUP(G148,'Tab 4+5 DüV+Abfuhr_G'!A:Q,15,FALSE)))</f>
        <v/>
      </c>
      <c r="N148" s="252" t="str">
        <f t="shared" si="21"/>
        <v/>
      </c>
      <c r="O148" s="611" t="str">
        <f>IF(OR(F148="",G148=""),"",IF(J148="",SUM(H148,I148),IF(OR(K148="D",K148="E"),(H148+M148)*VLOOKUP(K148,'Boden DüV-Bolap'!B:E,4,FALSE),SUM(H148,I148,L148,M148))))</f>
        <v/>
      </c>
      <c r="P148" s="892" t="str">
        <f t="shared" si="22"/>
        <v/>
      </c>
      <c r="Q148" s="245"/>
      <c r="R148" s="615" t="str">
        <f t="shared" si="23"/>
        <v/>
      </c>
      <c r="S148" s="244" t="str">
        <f>IF(OR(B148="",G148=""),"",IF(VLOOKUP(B148,Schlagliste!B:J,5,FALSE)="","",VLOOKUP(B148,Schlagliste!B:J,5,FALSE)))</f>
        <v/>
      </c>
      <c r="T148" s="253" t="str">
        <f>IF(OR(F148="",G148=""),"",IF(F148="g",VLOOKUP(G148,'Tab 4+5 DüV+Abfuhr_G'!A:N,13,FALSE)*'N-DBE'!J148,IF(F148="A",VLOOKUP(G148,'Tab 2+3 DüV_A'!A:L,11,FALSE)*'N-DBE'!J148,VLOOKUP(G148,'H&amp;G LfL'!B:U,19,FALSE)*'N-DBE'!J148)))</f>
        <v/>
      </c>
      <c r="U148" s="249" t="str">
        <f>IF(OR(F148="",G148=""),"",IF(OR('N-DBE'!K148="",'N-DBE'!M148=0),0,IF('N-DBE'!K148=0,-T148,('N-DBE'!K148*T148/'N-DBE'!J148)-T148)))</f>
        <v/>
      </c>
      <c r="V148" s="341" t="str">
        <f>IF(OR(B148="",G148=""),"",IF(VLOOKUP(B148,Schlagliste!B:J,8,FALSE)="","",VLOOKUP(B148,Schlagliste!B:J,8,FALSE)))</f>
        <v/>
      </c>
      <c r="W148" s="244" t="str">
        <f>IF(OR(V148="",S148=""),"",IF(V148&gt;39,0,IF(S148="leicht",VLOOKUP(V148,'Boden DüV-Bolap'!A:Q,7,FALSE),IF(S148="mittel",VLOOKUP(V148,'Boden DüV-Bolap'!A:K,11,FALSE),IF(S148="schwer",VLOOKUP(V148,'Boden DüV-Bolap'!A:R,15,FALSE))))))</f>
        <v/>
      </c>
      <c r="X148" s="254" t="str">
        <f>IF(OR(F148="",G148="",S148="",V148=""),"",IF(V148&gt;=44,-(T148+U148),IF(AND(S148="leicht",V148&lt;14),VLOOKUP(V148,'Boden DüV-Bolap'!A:Q,8,FALSE),IF(AND(S148="leicht",V148&gt;13),VLOOKUP(V148,'Boden DüV-Bolap'!A:Q,9,FALSE)*(T148+U148)-(T148+U148),IF(AND(S148="mittel",V148&lt;20),VLOOKUP(V148,'Boden DüV-Bolap'!A:Q,12,FALSE),IF(AND(S148="mittel",V148&gt;19),VLOOKUP(V148,'Boden DüV-Bolap'!A:Q,13,FALSE)*(T148+U148)-(T148+U148),IF(AND(S148="schwer",V148&lt;28),VLOOKUP(V148,'Boden DüV-Bolap'!A:Q,16,FALSE),IF(AND(S148="schwer",V148&gt;27),VLOOKUP(V148,'Boden DüV-Bolap'!A:Q,17,FALSE)*(T148+U148)-(T148+U148)))))))))</f>
        <v/>
      </c>
      <c r="Y148" s="251" t="str">
        <f>IF(OR(F148="",G148=""),"",IF(OR(F148="A",F148="HG"),0,VLOOKUP(G148,'Tab 4+5 DüV+Abfuhr_G'!A:Q,16,FALSE)))</f>
        <v/>
      </c>
      <c r="Z148" s="255" t="str">
        <f t="shared" si="24"/>
        <v/>
      </c>
      <c r="AA148" s="896" t="str">
        <f t="shared" si="25"/>
        <v/>
      </c>
      <c r="AB148" s="253" t="str">
        <f>IF(OR(F148="",G148=""),"",IF(F148="g",VLOOKUP(G148,'Tab 4+5 DüV+Abfuhr_G'!A:N,14,FALSE)*'N-DBE'!J148,IF(F148="A",VLOOKUP(G148,'Tab 2+3 DüV_A'!A:L,12,FALSE)*'N-DBE'!J148,VLOOKUP(G148,'H&amp;G LfL'!B:U,20,FALSE)*'N-DBE'!J148)))</f>
        <v/>
      </c>
      <c r="AC148" s="249" t="str">
        <f>IF(OR(F148="",G148=""),"",IF(OR('N-DBE'!K148="",'N-DBE'!M148=0),0,IF('N-DBE'!K148=0,-AB148,('N-DBE'!K148*AB148/'N-DBE'!J148)-AB148)))</f>
        <v/>
      </c>
      <c r="AD148" s="341" t="str">
        <f>IF(OR(B148="",G148=""),"",IF(VLOOKUP(B148,Schlagliste!B:J,9,FALSE)="","",VLOOKUP(B148,Schlagliste!B:J,9,FALSE)))</f>
        <v/>
      </c>
      <c r="AE148" s="244" t="str">
        <f>IF(OR(AD148="",S148=""),"",IF(AD148&gt;39,0,IF(S148="leicht",VLOOKUP(AD148,'Boden DüV-Bolap'!A:AA,19,FALSE),IF(S148="mittel",VLOOKUP(AD148,'Boden DüV-Bolap'!A:AA,23,FALSE),IF(S148="schwer",VLOOKUP(AD148,'Boden DüV-Bolap'!A:AA,27,FALSE))))))</f>
        <v/>
      </c>
      <c r="AF148" s="254" t="str">
        <f>IF(OR(F148="",G148="",S148="",AD148=""),"",IF(AD148&gt;=44,-(AB148+AC148),IF(AND(S148="leicht",AD148&lt;11),VLOOKUP(AD148,'Boden DüV-Bolap'!A:AC,20,FALSE),IF(AND(S148="leicht",AD148&gt;10),VLOOKUP(AD148,'Boden DüV-Bolap'!A:AC,21,FALSE)*(AB148+AC148)-(AB148+AC148),IF(AND(S148="mittel",AD148&lt;18),VLOOKUP(AD148,'Boden DüV-Bolap'!A:AC,24,FALSE),IF(AND(S148="mittel",AD148&gt;17),VLOOKUP(AD148,'Boden DüV-Bolap'!A:AC,25,FALSE)*(AB148+AC148)-(AB148+AC148),IF(AND(S148="schwer",AD148&lt;23),VLOOKUP(AD148,'Boden DüV-Bolap'!A:AC,28,FALSE),IF(AND(S148="schwer",AD148&gt;22),VLOOKUP(AD148,'Boden DüV-Bolap'!A:AC,29,FALSE)*(AB148+AC148)-(AB148+AC148)))))))))</f>
        <v/>
      </c>
      <c r="AG148" s="256" t="str">
        <f>IF(OR(F148="",G148=""),"",IF(OR(F148="A",F148="HG"),0,VLOOKUP(G148,'Tab 4+5 DüV+Abfuhr_G'!A:Q,17,FALSE)))</f>
        <v/>
      </c>
      <c r="AH148" s="257" t="str">
        <f t="shared" si="26"/>
        <v/>
      </c>
      <c r="AI148" s="900" t="str">
        <f t="shared" si="27"/>
        <v/>
      </c>
      <c r="AJ148" s="265"/>
    </row>
    <row r="149" spans="1:36" s="145" customFormat="1">
      <c r="A149" s="289" t="str">
        <f>IF('N-DBE'!A149="","",'N-DBE'!A149)</f>
        <v/>
      </c>
      <c r="B149" s="485" t="str">
        <f>IF('N-DBE'!B149="","",'N-DBE'!B149)</f>
        <v/>
      </c>
      <c r="C149" s="232" t="str">
        <f>IF('N-DBE'!C149="","",'N-DBE'!C149)</f>
        <v/>
      </c>
      <c r="D149" s="232" t="str">
        <f>IF('N-DBE'!D149="","",'N-DBE'!D149)</f>
        <v/>
      </c>
      <c r="E149" s="238" t="str">
        <f>IF('N-DBE'!E149="","",'N-DBE'!E149)</f>
        <v/>
      </c>
      <c r="F149" s="233" t="str">
        <f>IF('N-DBE'!F149="","",'N-DBE'!F149)</f>
        <v/>
      </c>
      <c r="G149" s="225" t="str">
        <f>IF('N-DBE'!G149="","",'N-DBE'!G149)</f>
        <v/>
      </c>
      <c r="H149" s="248" t="str">
        <f>IF(OR(F149="",G149=""),"",IF(F149="g",VLOOKUP(G149,'Tab 4+5 DüV+Abfuhr_G'!A:N,12,FALSE)*'N-DBE'!J149,IF(F149="A",VLOOKUP(G149,'Tab 2+3 DüV_A'!A:L,10,FALSE)*'N-DBE'!J149,VLOOKUP(G149,'H&amp;G LfL'!B:U,18,FALSE)*'N-DBE'!J149)))</f>
        <v/>
      </c>
      <c r="I149" s="249" t="str">
        <f>IF(OR(F149="",G149=""),"",IF(OR('N-DBE'!K149="",'N-DBE'!M149=0),0,IF('N-DBE'!K149=0,-H149,('N-DBE'!K149*H149/'N-DBE'!J149)-H149)))</f>
        <v/>
      </c>
      <c r="J149" s="341" t="str">
        <f>IF(OR(B149="",G149=""),"",IF(VLOOKUP(B149,Schlagliste!B:J,7,FALSE)="","",VLOOKUP(B149,Schlagliste!B:J,7,FALSE)))</f>
        <v/>
      </c>
      <c r="K149" s="244" t="str">
        <f>IF(J149="","",IF(J149&gt;39,"E",VLOOKUP(J149,'Boden DüV-Bolap'!A:B,2,FALSE)))</f>
        <v/>
      </c>
      <c r="L149" s="250" t="str">
        <f>IF(J149="","",IF(J149&gt;=44,0,VLOOKUP(J149,'Boden DüV-Bolap'!A:C,3,FALSE)))</f>
        <v/>
      </c>
      <c r="M149" s="251" t="str">
        <f>IF(OR(F149="",G149=""),"",IF(OR(F149="A",F149="HG"),0,VLOOKUP(G149,'Tab 4+5 DüV+Abfuhr_G'!A:Q,15,FALSE)))</f>
        <v/>
      </c>
      <c r="N149" s="252" t="str">
        <f t="shared" si="21"/>
        <v/>
      </c>
      <c r="O149" s="611" t="str">
        <f>IF(OR(F149="",G149=""),"",IF(J149="",SUM(H149,I149),IF(OR(K149="D",K149="E"),(H149+M149)*VLOOKUP(K149,'Boden DüV-Bolap'!B:E,4,FALSE),SUM(H149,I149,L149,M149))))</f>
        <v/>
      </c>
      <c r="P149" s="892" t="str">
        <f t="shared" si="22"/>
        <v/>
      </c>
      <c r="Q149" s="245"/>
      <c r="R149" s="615" t="str">
        <f t="shared" si="23"/>
        <v/>
      </c>
      <c r="S149" s="244" t="str">
        <f>IF(OR(B149="",G149=""),"",IF(VLOOKUP(B149,Schlagliste!B:J,5,FALSE)="","",VLOOKUP(B149,Schlagliste!B:J,5,FALSE)))</f>
        <v/>
      </c>
      <c r="T149" s="253" t="str">
        <f>IF(OR(F149="",G149=""),"",IF(F149="g",VLOOKUP(G149,'Tab 4+5 DüV+Abfuhr_G'!A:N,13,FALSE)*'N-DBE'!J149,IF(F149="A",VLOOKUP(G149,'Tab 2+3 DüV_A'!A:L,11,FALSE)*'N-DBE'!J149,VLOOKUP(G149,'H&amp;G LfL'!B:U,19,FALSE)*'N-DBE'!J149)))</f>
        <v/>
      </c>
      <c r="U149" s="249" t="str">
        <f>IF(OR(F149="",G149=""),"",IF(OR('N-DBE'!K149="",'N-DBE'!M149=0),0,IF('N-DBE'!K149=0,-T149,('N-DBE'!K149*T149/'N-DBE'!J149)-T149)))</f>
        <v/>
      </c>
      <c r="V149" s="341" t="str">
        <f>IF(OR(B149="",G149=""),"",IF(VLOOKUP(B149,Schlagliste!B:J,8,FALSE)="","",VLOOKUP(B149,Schlagliste!B:J,8,FALSE)))</f>
        <v/>
      </c>
      <c r="W149" s="244" t="str">
        <f>IF(OR(V149="",S149=""),"",IF(V149&gt;39,0,IF(S149="leicht",VLOOKUP(V149,'Boden DüV-Bolap'!A:Q,7,FALSE),IF(S149="mittel",VLOOKUP(V149,'Boden DüV-Bolap'!A:K,11,FALSE),IF(S149="schwer",VLOOKUP(V149,'Boden DüV-Bolap'!A:R,15,FALSE))))))</f>
        <v/>
      </c>
      <c r="X149" s="254" t="str">
        <f>IF(OR(F149="",G149="",S149="",V149=""),"",IF(V149&gt;=44,-(T149+U149),IF(AND(S149="leicht",V149&lt;14),VLOOKUP(V149,'Boden DüV-Bolap'!A:Q,8,FALSE),IF(AND(S149="leicht",V149&gt;13),VLOOKUP(V149,'Boden DüV-Bolap'!A:Q,9,FALSE)*(T149+U149)-(T149+U149),IF(AND(S149="mittel",V149&lt;20),VLOOKUP(V149,'Boden DüV-Bolap'!A:Q,12,FALSE),IF(AND(S149="mittel",V149&gt;19),VLOOKUP(V149,'Boden DüV-Bolap'!A:Q,13,FALSE)*(T149+U149)-(T149+U149),IF(AND(S149="schwer",V149&lt;28),VLOOKUP(V149,'Boden DüV-Bolap'!A:Q,16,FALSE),IF(AND(S149="schwer",V149&gt;27),VLOOKUP(V149,'Boden DüV-Bolap'!A:Q,17,FALSE)*(T149+U149)-(T149+U149)))))))))</f>
        <v/>
      </c>
      <c r="Y149" s="251" t="str">
        <f>IF(OR(F149="",G149=""),"",IF(OR(F149="A",F149="HG"),0,VLOOKUP(G149,'Tab 4+5 DüV+Abfuhr_G'!A:Q,16,FALSE)))</f>
        <v/>
      </c>
      <c r="Z149" s="255" t="str">
        <f t="shared" si="24"/>
        <v/>
      </c>
      <c r="AA149" s="896" t="str">
        <f t="shared" si="25"/>
        <v/>
      </c>
      <c r="AB149" s="253" t="str">
        <f>IF(OR(F149="",G149=""),"",IF(F149="g",VLOOKUP(G149,'Tab 4+5 DüV+Abfuhr_G'!A:N,14,FALSE)*'N-DBE'!J149,IF(F149="A",VLOOKUP(G149,'Tab 2+3 DüV_A'!A:L,12,FALSE)*'N-DBE'!J149,VLOOKUP(G149,'H&amp;G LfL'!B:U,20,FALSE)*'N-DBE'!J149)))</f>
        <v/>
      </c>
      <c r="AC149" s="249" t="str">
        <f>IF(OR(F149="",G149=""),"",IF(OR('N-DBE'!K149="",'N-DBE'!M149=0),0,IF('N-DBE'!K149=0,-AB149,('N-DBE'!K149*AB149/'N-DBE'!J149)-AB149)))</f>
        <v/>
      </c>
      <c r="AD149" s="341" t="str">
        <f>IF(OR(B149="",G149=""),"",IF(VLOOKUP(B149,Schlagliste!B:J,9,FALSE)="","",VLOOKUP(B149,Schlagliste!B:J,9,FALSE)))</f>
        <v/>
      </c>
      <c r="AE149" s="244" t="str">
        <f>IF(OR(AD149="",S149=""),"",IF(AD149&gt;39,0,IF(S149="leicht",VLOOKUP(AD149,'Boden DüV-Bolap'!A:AA,19,FALSE),IF(S149="mittel",VLOOKUP(AD149,'Boden DüV-Bolap'!A:AA,23,FALSE),IF(S149="schwer",VLOOKUP(AD149,'Boden DüV-Bolap'!A:AA,27,FALSE))))))</f>
        <v/>
      </c>
      <c r="AF149" s="254" t="str">
        <f>IF(OR(F149="",G149="",S149="",AD149=""),"",IF(AD149&gt;=44,-(AB149+AC149),IF(AND(S149="leicht",AD149&lt;11),VLOOKUP(AD149,'Boden DüV-Bolap'!A:AC,20,FALSE),IF(AND(S149="leicht",AD149&gt;10),VLOOKUP(AD149,'Boden DüV-Bolap'!A:AC,21,FALSE)*(AB149+AC149)-(AB149+AC149),IF(AND(S149="mittel",AD149&lt;18),VLOOKUP(AD149,'Boden DüV-Bolap'!A:AC,24,FALSE),IF(AND(S149="mittel",AD149&gt;17),VLOOKUP(AD149,'Boden DüV-Bolap'!A:AC,25,FALSE)*(AB149+AC149)-(AB149+AC149),IF(AND(S149="schwer",AD149&lt;23),VLOOKUP(AD149,'Boden DüV-Bolap'!A:AC,28,FALSE),IF(AND(S149="schwer",AD149&gt;22),VLOOKUP(AD149,'Boden DüV-Bolap'!A:AC,29,FALSE)*(AB149+AC149)-(AB149+AC149)))))))))</f>
        <v/>
      </c>
      <c r="AG149" s="256" t="str">
        <f>IF(OR(F149="",G149=""),"",IF(OR(F149="A",F149="HG"),0,VLOOKUP(G149,'Tab 4+5 DüV+Abfuhr_G'!A:Q,17,FALSE)))</f>
        <v/>
      </c>
      <c r="AH149" s="257" t="str">
        <f t="shared" si="26"/>
        <v/>
      </c>
      <c r="AI149" s="900" t="str">
        <f t="shared" si="27"/>
        <v/>
      </c>
      <c r="AJ149" s="265"/>
    </row>
    <row r="150" spans="1:36" s="145" customFormat="1">
      <c r="A150" s="289" t="str">
        <f>IF('N-DBE'!A150="","",'N-DBE'!A150)</f>
        <v/>
      </c>
      <c r="B150" s="485" t="str">
        <f>IF('N-DBE'!B150="","",'N-DBE'!B150)</f>
        <v/>
      </c>
      <c r="C150" s="232" t="str">
        <f>IF('N-DBE'!C150="","",'N-DBE'!C150)</f>
        <v/>
      </c>
      <c r="D150" s="232" t="str">
        <f>IF('N-DBE'!D150="","",'N-DBE'!D150)</f>
        <v/>
      </c>
      <c r="E150" s="238" t="str">
        <f>IF('N-DBE'!E150="","",'N-DBE'!E150)</f>
        <v/>
      </c>
      <c r="F150" s="233" t="str">
        <f>IF('N-DBE'!F150="","",'N-DBE'!F150)</f>
        <v/>
      </c>
      <c r="G150" s="225" t="str">
        <f>IF('N-DBE'!G150="","",'N-DBE'!G150)</f>
        <v/>
      </c>
      <c r="H150" s="248" t="str">
        <f>IF(OR(F150="",G150=""),"",IF(F150="g",VLOOKUP(G150,'Tab 4+5 DüV+Abfuhr_G'!A:N,12,FALSE)*'N-DBE'!J150,IF(F150="A",VLOOKUP(G150,'Tab 2+3 DüV_A'!A:L,10,FALSE)*'N-DBE'!J150,VLOOKUP(G150,'H&amp;G LfL'!B:U,18,FALSE)*'N-DBE'!J150)))</f>
        <v/>
      </c>
      <c r="I150" s="249" t="str">
        <f>IF(OR(F150="",G150=""),"",IF(OR('N-DBE'!K150="",'N-DBE'!M150=0),0,IF('N-DBE'!K150=0,-H150,('N-DBE'!K150*H150/'N-DBE'!J150)-H150)))</f>
        <v/>
      </c>
      <c r="J150" s="341" t="str">
        <f>IF(OR(B150="",G150=""),"",IF(VLOOKUP(B150,Schlagliste!B:J,7,FALSE)="","",VLOOKUP(B150,Schlagliste!B:J,7,FALSE)))</f>
        <v/>
      </c>
      <c r="K150" s="244" t="str">
        <f>IF(J150="","",IF(J150&gt;39,"E",VLOOKUP(J150,'Boden DüV-Bolap'!A:B,2,FALSE)))</f>
        <v/>
      </c>
      <c r="L150" s="250" t="str">
        <f>IF(J150="","",IF(J150&gt;=44,0,VLOOKUP(J150,'Boden DüV-Bolap'!A:C,3,FALSE)))</f>
        <v/>
      </c>
      <c r="M150" s="251" t="str">
        <f>IF(OR(F150="",G150=""),"",IF(OR(F150="A",F150="HG"),0,VLOOKUP(G150,'Tab 4+5 DüV+Abfuhr_G'!A:Q,15,FALSE)))</f>
        <v/>
      </c>
      <c r="N150" s="252" t="str">
        <f t="shared" si="21"/>
        <v/>
      </c>
      <c r="O150" s="611" t="str">
        <f>IF(OR(F150="",G150=""),"",IF(J150="",SUM(H150,I150),IF(OR(K150="D",K150="E"),(H150+M150)*VLOOKUP(K150,'Boden DüV-Bolap'!B:E,4,FALSE),SUM(H150,I150,L150,M150))))</f>
        <v/>
      </c>
      <c r="P150" s="892" t="str">
        <f t="shared" si="22"/>
        <v/>
      </c>
      <c r="Q150" s="245"/>
      <c r="R150" s="615" t="str">
        <f t="shared" si="23"/>
        <v/>
      </c>
      <c r="S150" s="244" t="str">
        <f>IF(OR(B150="",G150=""),"",IF(VLOOKUP(B150,Schlagliste!B:J,5,FALSE)="","",VLOOKUP(B150,Schlagliste!B:J,5,FALSE)))</f>
        <v/>
      </c>
      <c r="T150" s="253" t="str">
        <f>IF(OR(F150="",G150=""),"",IF(F150="g",VLOOKUP(G150,'Tab 4+5 DüV+Abfuhr_G'!A:N,13,FALSE)*'N-DBE'!J150,IF(F150="A",VLOOKUP(G150,'Tab 2+3 DüV_A'!A:L,11,FALSE)*'N-DBE'!J150,VLOOKUP(G150,'H&amp;G LfL'!B:U,19,FALSE)*'N-DBE'!J150)))</f>
        <v/>
      </c>
      <c r="U150" s="249" t="str">
        <f>IF(OR(F150="",G150=""),"",IF(OR('N-DBE'!K150="",'N-DBE'!M150=0),0,IF('N-DBE'!K150=0,-T150,('N-DBE'!K150*T150/'N-DBE'!J150)-T150)))</f>
        <v/>
      </c>
      <c r="V150" s="341" t="str">
        <f>IF(OR(B150="",G150=""),"",IF(VLOOKUP(B150,Schlagliste!B:J,8,FALSE)="","",VLOOKUP(B150,Schlagliste!B:J,8,FALSE)))</f>
        <v/>
      </c>
      <c r="W150" s="244" t="str">
        <f>IF(OR(V150="",S150=""),"",IF(V150&gt;39,0,IF(S150="leicht",VLOOKUP(V150,'Boden DüV-Bolap'!A:Q,7,FALSE),IF(S150="mittel",VLOOKUP(V150,'Boden DüV-Bolap'!A:K,11,FALSE),IF(S150="schwer",VLOOKUP(V150,'Boden DüV-Bolap'!A:R,15,FALSE))))))</f>
        <v/>
      </c>
      <c r="X150" s="254" t="str">
        <f>IF(OR(F150="",G150="",S150="",V150=""),"",IF(V150&gt;=44,-(T150+U150),IF(AND(S150="leicht",V150&lt;14),VLOOKUP(V150,'Boden DüV-Bolap'!A:Q,8,FALSE),IF(AND(S150="leicht",V150&gt;13),VLOOKUP(V150,'Boden DüV-Bolap'!A:Q,9,FALSE)*(T150+U150)-(T150+U150),IF(AND(S150="mittel",V150&lt;20),VLOOKUP(V150,'Boden DüV-Bolap'!A:Q,12,FALSE),IF(AND(S150="mittel",V150&gt;19),VLOOKUP(V150,'Boden DüV-Bolap'!A:Q,13,FALSE)*(T150+U150)-(T150+U150),IF(AND(S150="schwer",V150&lt;28),VLOOKUP(V150,'Boden DüV-Bolap'!A:Q,16,FALSE),IF(AND(S150="schwer",V150&gt;27),VLOOKUP(V150,'Boden DüV-Bolap'!A:Q,17,FALSE)*(T150+U150)-(T150+U150)))))))))</f>
        <v/>
      </c>
      <c r="Y150" s="251" t="str">
        <f>IF(OR(F150="",G150=""),"",IF(OR(F150="A",F150="HG"),0,VLOOKUP(G150,'Tab 4+5 DüV+Abfuhr_G'!A:Q,16,FALSE)))</f>
        <v/>
      </c>
      <c r="Z150" s="255" t="str">
        <f t="shared" si="24"/>
        <v/>
      </c>
      <c r="AA150" s="896" t="str">
        <f t="shared" si="25"/>
        <v/>
      </c>
      <c r="AB150" s="253" t="str">
        <f>IF(OR(F150="",G150=""),"",IF(F150="g",VLOOKUP(G150,'Tab 4+5 DüV+Abfuhr_G'!A:N,14,FALSE)*'N-DBE'!J150,IF(F150="A",VLOOKUP(G150,'Tab 2+3 DüV_A'!A:L,12,FALSE)*'N-DBE'!J150,VLOOKUP(G150,'H&amp;G LfL'!B:U,20,FALSE)*'N-DBE'!J150)))</f>
        <v/>
      </c>
      <c r="AC150" s="249" t="str">
        <f>IF(OR(F150="",G150=""),"",IF(OR('N-DBE'!K150="",'N-DBE'!M150=0),0,IF('N-DBE'!K150=0,-AB150,('N-DBE'!K150*AB150/'N-DBE'!J150)-AB150)))</f>
        <v/>
      </c>
      <c r="AD150" s="341" t="str">
        <f>IF(OR(B150="",G150=""),"",IF(VLOOKUP(B150,Schlagliste!B:J,9,FALSE)="","",VLOOKUP(B150,Schlagliste!B:J,9,FALSE)))</f>
        <v/>
      </c>
      <c r="AE150" s="244" t="str">
        <f>IF(OR(AD150="",S150=""),"",IF(AD150&gt;39,0,IF(S150="leicht",VLOOKUP(AD150,'Boden DüV-Bolap'!A:AA,19,FALSE),IF(S150="mittel",VLOOKUP(AD150,'Boden DüV-Bolap'!A:AA,23,FALSE),IF(S150="schwer",VLOOKUP(AD150,'Boden DüV-Bolap'!A:AA,27,FALSE))))))</f>
        <v/>
      </c>
      <c r="AF150" s="254" t="str">
        <f>IF(OR(F150="",G150="",S150="",AD150=""),"",IF(AD150&gt;=44,-(AB150+AC150),IF(AND(S150="leicht",AD150&lt;11),VLOOKUP(AD150,'Boden DüV-Bolap'!A:AC,20,FALSE),IF(AND(S150="leicht",AD150&gt;10),VLOOKUP(AD150,'Boden DüV-Bolap'!A:AC,21,FALSE)*(AB150+AC150)-(AB150+AC150),IF(AND(S150="mittel",AD150&lt;18),VLOOKUP(AD150,'Boden DüV-Bolap'!A:AC,24,FALSE),IF(AND(S150="mittel",AD150&gt;17),VLOOKUP(AD150,'Boden DüV-Bolap'!A:AC,25,FALSE)*(AB150+AC150)-(AB150+AC150),IF(AND(S150="schwer",AD150&lt;23),VLOOKUP(AD150,'Boden DüV-Bolap'!A:AC,28,FALSE),IF(AND(S150="schwer",AD150&gt;22),VLOOKUP(AD150,'Boden DüV-Bolap'!A:AC,29,FALSE)*(AB150+AC150)-(AB150+AC150)))))))))</f>
        <v/>
      </c>
      <c r="AG150" s="256" t="str">
        <f>IF(OR(F150="",G150=""),"",IF(OR(F150="A",F150="HG"),0,VLOOKUP(G150,'Tab 4+5 DüV+Abfuhr_G'!A:Q,17,FALSE)))</f>
        <v/>
      </c>
      <c r="AH150" s="257" t="str">
        <f t="shared" si="26"/>
        <v/>
      </c>
      <c r="AI150" s="900" t="str">
        <f t="shared" si="27"/>
        <v/>
      </c>
      <c r="AJ150" s="265"/>
    </row>
    <row r="151" spans="1:36" s="145" customFormat="1">
      <c r="A151" s="289" t="str">
        <f>IF('N-DBE'!A151="","",'N-DBE'!A151)</f>
        <v/>
      </c>
      <c r="B151" s="485" t="str">
        <f>IF('N-DBE'!B151="","",'N-DBE'!B151)</f>
        <v/>
      </c>
      <c r="C151" s="232" t="str">
        <f>IF('N-DBE'!C151="","",'N-DBE'!C151)</f>
        <v/>
      </c>
      <c r="D151" s="232" t="str">
        <f>IF('N-DBE'!D151="","",'N-DBE'!D151)</f>
        <v/>
      </c>
      <c r="E151" s="238" t="str">
        <f>IF('N-DBE'!E151="","",'N-DBE'!E151)</f>
        <v/>
      </c>
      <c r="F151" s="233" t="str">
        <f>IF('N-DBE'!F151="","",'N-DBE'!F151)</f>
        <v/>
      </c>
      <c r="G151" s="225" t="str">
        <f>IF('N-DBE'!G151="","",'N-DBE'!G151)</f>
        <v/>
      </c>
      <c r="H151" s="248" t="str">
        <f>IF(OR(F151="",G151=""),"",IF(F151="g",VLOOKUP(G151,'Tab 4+5 DüV+Abfuhr_G'!A:N,12,FALSE)*'N-DBE'!J151,IF(F151="A",VLOOKUP(G151,'Tab 2+3 DüV_A'!A:L,10,FALSE)*'N-DBE'!J151,VLOOKUP(G151,'H&amp;G LfL'!B:U,18,FALSE)*'N-DBE'!J151)))</f>
        <v/>
      </c>
      <c r="I151" s="249" t="str">
        <f>IF(OR(F151="",G151=""),"",IF(OR('N-DBE'!K151="",'N-DBE'!M151=0),0,IF('N-DBE'!K151=0,-H151,('N-DBE'!K151*H151/'N-DBE'!J151)-H151)))</f>
        <v/>
      </c>
      <c r="J151" s="341" t="str">
        <f>IF(OR(B151="",G151=""),"",IF(VLOOKUP(B151,Schlagliste!B:J,7,FALSE)="","",VLOOKUP(B151,Schlagliste!B:J,7,FALSE)))</f>
        <v/>
      </c>
      <c r="K151" s="244" t="str">
        <f>IF(J151="","",IF(J151&gt;39,"E",VLOOKUP(J151,'Boden DüV-Bolap'!A:B,2,FALSE)))</f>
        <v/>
      </c>
      <c r="L151" s="250" t="str">
        <f>IF(J151="","",IF(J151&gt;=44,0,VLOOKUP(J151,'Boden DüV-Bolap'!A:C,3,FALSE)))</f>
        <v/>
      </c>
      <c r="M151" s="251" t="str">
        <f>IF(OR(F151="",G151=""),"",IF(OR(F151="A",F151="HG"),0,VLOOKUP(G151,'Tab 4+5 DüV+Abfuhr_G'!A:Q,15,FALSE)))</f>
        <v/>
      </c>
      <c r="N151" s="252" t="str">
        <f t="shared" si="21"/>
        <v/>
      </c>
      <c r="O151" s="611" t="str">
        <f>IF(OR(F151="",G151=""),"",IF(J151="",SUM(H151,I151),IF(OR(K151="D",K151="E"),(H151+M151)*VLOOKUP(K151,'Boden DüV-Bolap'!B:E,4,FALSE),SUM(H151,I151,L151,M151))))</f>
        <v/>
      </c>
      <c r="P151" s="892" t="str">
        <f t="shared" si="22"/>
        <v/>
      </c>
      <c r="Q151" s="245"/>
      <c r="R151" s="615" t="str">
        <f t="shared" si="23"/>
        <v/>
      </c>
      <c r="S151" s="244" t="str">
        <f>IF(OR(B151="",G151=""),"",IF(VLOOKUP(B151,Schlagliste!B:J,5,FALSE)="","",VLOOKUP(B151,Schlagliste!B:J,5,FALSE)))</f>
        <v/>
      </c>
      <c r="T151" s="253" t="str">
        <f>IF(OR(F151="",G151=""),"",IF(F151="g",VLOOKUP(G151,'Tab 4+5 DüV+Abfuhr_G'!A:N,13,FALSE)*'N-DBE'!J151,IF(F151="A",VLOOKUP(G151,'Tab 2+3 DüV_A'!A:L,11,FALSE)*'N-DBE'!J151,VLOOKUP(G151,'H&amp;G LfL'!B:U,19,FALSE)*'N-DBE'!J151)))</f>
        <v/>
      </c>
      <c r="U151" s="249" t="str">
        <f>IF(OR(F151="",G151=""),"",IF(OR('N-DBE'!K151="",'N-DBE'!M151=0),0,IF('N-DBE'!K151=0,-T151,('N-DBE'!K151*T151/'N-DBE'!J151)-T151)))</f>
        <v/>
      </c>
      <c r="V151" s="341" t="str">
        <f>IF(OR(B151="",G151=""),"",IF(VLOOKUP(B151,Schlagliste!B:J,8,FALSE)="","",VLOOKUP(B151,Schlagliste!B:J,8,FALSE)))</f>
        <v/>
      </c>
      <c r="W151" s="244" t="str">
        <f>IF(OR(V151="",S151=""),"",IF(V151&gt;39,0,IF(S151="leicht",VLOOKUP(V151,'Boden DüV-Bolap'!A:Q,7,FALSE),IF(S151="mittel",VLOOKUP(V151,'Boden DüV-Bolap'!A:K,11,FALSE),IF(S151="schwer",VLOOKUP(V151,'Boden DüV-Bolap'!A:R,15,FALSE))))))</f>
        <v/>
      </c>
      <c r="X151" s="254" t="str">
        <f>IF(OR(F151="",G151="",S151="",V151=""),"",IF(V151&gt;=44,-(T151+U151),IF(AND(S151="leicht",V151&lt;14),VLOOKUP(V151,'Boden DüV-Bolap'!A:Q,8,FALSE),IF(AND(S151="leicht",V151&gt;13),VLOOKUP(V151,'Boden DüV-Bolap'!A:Q,9,FALSE)*(T151+U151)-(T151+U151),IF(AND(S151="mittel",V151&lt;20),VLOOKUP(V151,'Boden DüV-Bolap'!A:Q,12,FALSE),IF(AND(S151="mittel",V151&gt;19),VLOOKUP(V151,'Boden DüV-Bolap'!A:Q,13,FALSE)*(T151+U151)-(T151+U151),IF(AND(S151="schwer",V151&lt;28),VLOOKUP(V151,'Boden DüV-Bolap'!A:Q,16,FALSE),IF(AND(S151="schwer",V151&gt;27),VLOOKUP(V151,'Boden DüV-Bolap'!A:Q,17,FALSE)*(T151+U151)-(T151+U151)))))))))</f>
        <v/>
      </c>
      <c r="Y151" s="251" t="str">
        <f>IF(OR(F151="",G151=""),"",IF(OR(F151="A",F151="HG"),0,VLOOKUP(G151,'Tab 4+5 DüV+Abfuhr_G'!A:Q,16,FALSE)))</f>
        <v/>
      </c>
      <c r="Z151" s="255" t="str">
        <f t="shared" si="24"/>
        <v/>
      </c>
      <c r="AA151" s="896" t="str">
        <f t="shared" si="25"/>
        <v/>
      </c>
      <c r="AB151" s="253" t="str">
        <f>IF(OR(F151="",G151=""),"",IF(F151="g",VLOOKUP(G151,'Tab 4+5 DüV+Abfuhr_G'!A:N,14,FALSE)*'N-DBE'!J151,IF(F151="A",VLOOKUP(G151,'Tab 2+3 DüV_A'!A:L,12,FALSE)*'N-DBE'!J151,VLOOKUP(G151,'H&amp;G LfL'!B:U,20,FALSE)*'N-DBE'!J151)))</f>
        <v/>
      </c>
      <c r="AC151" s="249" t="str">
        <f>IF(OR(F151="",G151=""),"",IF(OR('N-DBE'!K151="",'N-DBE'!M151=0),0,IF('N-DBE'!K151=0,-AB151,('N-DBE'!K151*AB151/'N-DBE'!J151)-AB151)))</f>
        <v/>
      </c>
      <c r="AD151" s="341" t="str">
        <f>IF(OR(B151="",G151=""),"",IF(VLOOKUP(B151,Schlagliste!B:J,9,FALSE)="","",VLOOKUP(B151,Schlagliste!B:J,9,FALSE)))</f>
        <v/>
      </c>
      <c r="AE151" s="244" t="str">
        <f>IF(OR(AD151="",S151=""),"",IF(AD151&gt;39,0,IF(S151="leicht",VLOOKUP(AD151,'Boden DüV-Bolap'!A:AA,19,FALSE),IF(S151="mittel",VLOOKUP(AD151,'Boden DüV-Bolap'!A:AA,23,FALSE),IF(S151="schwer",VLOOKUP(AD151,'Boden DüV-Bolap'!A:AA,27,FALSE))))))</f>
        <v/>
      </c>
      <c r="AF151" s="254" t="str">
        <f>IF(OR(F151="",G151="",S151="",AD151=""),"",IF(AD151&gt;=44,-(AB151+AC151),IF(AND(S151="leicht",AD151&lt;11),VLOOKUP(AD151,'Boden DüV-Bolap'!A:AC,20,FALSE),IF(AND(S151="leicht",AD151&gt;10),VLOOKUP(AD151,'Boden DüV-Bolap'!A:AC,21,FALSE)*(AB151+AC151)-(AB151+AC151),IF(AND(S151="mittel",AD151&lt;18),VLOOKUP(AD151,'Boden DüV-Bolap'!A:AC,24,FALSE),IF(AND(S151="mittel",AD151&gt;17),VLOOKUP(AD151,'Boden DüV-Bolap'!A:AC,25,FALSE)*(AB151+AC151)-(AB151+AC151),IF(AND(S151="schwer",AD151&lt;23),VLOOKUP(AD151,'Boden DüV-Bolap'!A:AC,28,FALSE),IF(AND(S151="schwer",AD151&gt;22),VLOOKUP(AD151,'Boden DüV-Bolap'!A:AC,29,FALSE)*(AB151+AC151)-(AB151+AC151)))))))))</f>
        <v/>
      </c>
      <c r="AG151" s="256" t="str">
        <f>IF(OR(F151="",G151=""),"",IF(OR(F151="A",F151="HG"),0,VLOOKUP(G151,'Tab 4+5 DüV+Abfuhr_G'!A:Q,17,FALSE)))</f>
        <v/>
      </c>
      <c r="AH151" s="257" t="str">
        <f t="shared" si="26"/>
        <v/>
      </c>
      <c r="AI151" s="900" t="str">
        <f t="shared" si="27"/>
        <v/>
      </c>
      <c r="AJ151" s="265"/>
    </row>
    <row r="152" spans="1:36" s="145" customFormat="1">
      <c r="A152" s="289" t="str">
        <f>IF('N-DBE'!A152="","",'N-DBE'!A152)</f>
        <v/>
      </c>
      <c r="B152" s="485" t="str">
        <f>IF('N-DBE'!B152="","",'N-DBE'!B152)</f>
        <v/>
      </c>
      <c r="C152" s="232" t="str">
        <f>IF('N-DBE'!C152="","",'N-DBE'!C152)</f>
        <v/>
      </c>
      <c r="D152" s="232" t="str">
        <f>IF('N-DBE'!D152="","",'N-DBE'!D152)</f>
        <v/>
      </c>
      <c r="E152" s="238" t="str">
        <f>IF('N-DBE'!E152="","",'N-DBE'!E152)</f>
        <v/>
      </c>
      <c r="F152" s="233" t="str">
        <f>IF('N-DBE'!F152="","",'N-DBE'!F152)</f>
        <v/>
      </c>
      <c r="G152" s="225" t="str">
        <f>IF('N-DBE'!G152="","",'N-DBE'!G152)</f>
        <v/>
      </c>
      <c r="H152" s="248" t="str">
        <f>IF(OR(F152="",G152=""),"",IF(F152="g",VLOOKUP(G152,'Tab 4+5 DüV+Abfuhr_G'!A:N,12,FALSE)*'N-DBE'!J152,IF(F152="A",VLOOKUP(G152,'Tab 2+3 DüV_A'!A:L,10,FALSE)*'N-DBE'!J152,VLOOKUP(G152,'H&amp;G LfL'!B:U,18,FALSE)*'N-DBE'!J152)))</f>
        <v/>
      </c>
      <c r="I152" s="249" t="str">
        <f>IF(OR(F152="",G152=""),"",IF(OR('N-DBE'!K152="",'N-DBE'!M152=0),0,IF('N-DBE'!K152=0,-H152,('N-DBE'!K152*H152/'N-DBE'!J152)-H152)))</f>
        <v/>
      </c>
      <c r="J152" s="341" t="str">
        <f>IF(OR(B152="",G152=""),"",IF(VLOOKUP(B152,Schlagliste!B:J,7,FALSE)="","",VLOOKUP(B152,Schlagliste!B:J,7,FALSE)))</f>
        <v/>
      </c>
      <c r="K152" s="244" t="str">
        <f>IF(J152="","",IF(J152&gt;39,"E",VLOOKUP(J152,'Boden DüV-Bolap'!A:B,2,FALSE)))</f>
        <v/>
      </c>
      <c r="L152" s="250" t="str">
        <f>IF(J152="","",IF(J152&gt;=44,0,VLOOKUP(J152,'Boden DüV-Bolap'!A:C,3,FALSE)))</f>
        <v/>
      </c>
      <c r="M152" s="251" t="str">
        <f>IF(OR(F152="",G152=""),"",IF(OR(F152="A",F152="HG"),0,VLOOKUP(G152,'Tab 4+5 DüV+Abfuhr_G'!A:Q,15,FALSE)))</f>
        <v/>
      </c>
      <c r="N152" s="252" t="str">
        <f t="shared" si="21"/>
        <v/>
      </c>
      <c r="O152" s="611" t="str">
        <f>IF(OR(F152="",G152=""),"",IF(J152="",SUM(H152,I152),IF(OR(K152="D",K152="E"),(H152+M152)*VLOOKUP(K152,'Boden DüV-Bolap'!B:E,4,FALSE),SUM(H152,I152,L152,M152))))</f>
        <v/>
      </c>
      <c r="P152" s="892" t="str">
        <f t="shared" si="22"/>
        <v/>
      </c>
      <c r="Q152" s="245"/>
      <c r="R152" s="615" t="str">
        <f t="shared" si="23"/>
        <v/>
      </c>
      <c r="S152" s="244" t="str">
        <f>IF(OR(B152="",G152=""),"",IF(VLOOKUP(B152,Schlagliste!B:J,5,FALSE)="","",VLOOKUP(B152,Schlagliste!B:J,5,FALSE)))</f>
        <v/>
      </c>
      <c r="T152" s="253" t="str">
        <f>IF(OR(F152="",G152=""),"",IF(F152="g",VLOOKUP(G152,'Tab 4+5 DüV+Abfuhr_G'!A:N,13,FALSE)*'N-DBE'!J152,IF(F152="A",VLOOKUP(G152,'Tab 2+3 DüV_A'!A:L,11,FALSE)*'N-DBE'!J152,VLOOKUP(G152,'H&amp;G LfL'!B:U,19,FALSE)*'N-DBE'!J152)))</f>
        <v/>
      </c>
      <c r="U152" s="249" t="str">
        <f>IF(OR(F152="",G152=""),"",IF(OR('N-DBE'!K152="",'N-DBE'!M152=0),0,IF('N-DBE'!K152=0,-T152,('N-DBE'!K152*T152/'N-DBE'!J152)-T152)))</f>
        <v/>
      </c>
      <c r="V152" s="341" t="str">
        <f>IF(OR(B152="",G152=""),"",IF(VLOOKUP(B152,Schlagliste!B:J,8,FALSE)="","",VLOOKUP(B152,Schlagliste!B:J,8,FALSE)))</f>
        <v/>
      </c>
      <c r="W152" s="244" t="str">
        <f>IF(OR(V152="",S152=""),"",IF(V152&gt;39,0,IF(S152="leicht",VLOOKUP(V152,'Boden DüV-Bolap'!A:Q,7,FALSE),IF(S152="mittel",VLOOKUP(V152,'Boden DüV-Bolap'!A:K,11,FALSE),IF(S152="schwer",VLOOKUP(V152,'Boden DüV-Bolap'!A:R,15,FALSE))))))</f>
        <v/>
      </c>
      <c r="X152" s="254" t="str">
        <f>IF(OR(F152="",G152="",S152="",V152=""),"",IF(V152&gt;=44,-(T152+U152),IF(AND(S152="leicht",V152&lt;14),VLOOKUP(V152,'Boden DüV-Bolap'!A:Q,8,FALSE),IF(AND(S152="leicht",V152&gt;13),VLOOKUP(V152,'Boden DüV-Bolap'!A:Q,9,FALSE)*(T152+U152)-(T152+U152),IF(AND(S152="mittel",V152&lt;20),VLOOKUP(V152,'Boden DüV-Bolap'!A:Q,12,FALSE),IF(AND(S152="mittel",V152&gt;19),VLOOKUP(V152,'Boden DüV-Bolap'!A:Q,13,FALSE)*(T152+U152)-(T152+U152),IF(AND(S152="schwer",V152&lt;28),VLOOKUP(V152,'Boden DüV-Bolap'!A:Q,16,FALSE),IF(AND(S152="schwer",V152&gt;27),VLOOKUP(V152,'Boden DüV-Bolap'!A:Q,17,FALSE)*(T152+U152)-(T152+U152)))))))))</f>
        <v/>
      </c>
      <c r="Y152" s="251" t="str">
        <f>IF(OR(F152="",G152=""),"",IF(OR(F152="A",F152="HG"),0,VLOOKUP(G152,'Tab 4+5 DüV+Abfuhr_G'!A:Q,16,FALSE)))</f>
        <v/>
      </c>
      <c r="Z152" s="255" t="str">
        <f t="shared" si="24"/>
        <v/>
      </c>
      <c r="AA152" s="896" t="str">
        <f t="shared" si="25"/>
        <v/>
      </c>
      <c r="AB152" s="253" t="str">
        <f>IF(OR(F152="",G152=""),"",IF(F152="g",VLOOKUP(G152,'Tab 4+5 DüV+Abfuhr_G'!A:N,14,FALSE)*'N-DBE'!J152,IF(F152="A",VLOOKUP(G152,'Tab 2+3 DüV_A'!A:L,12,FALSE)*'N-DBE'!J152,VLOOKUP(G152,'H&amp;G LfL'!B:U,20,FALSE)*'N-DBE'!J152)))</f>
        <v/>
      </c>
      <c r="AC152" s="249" t="str">
        <f>IF(OR(F152="",G152=""),"",IF(OR('N-DBE'!K152="",'N-DBE'!M152=0),0,IF('N-DBE'!K152=0,-AB152,('N-DBE'!K152*AB152/'N-DBE'!J152)-AB152)))</f>
        <v/>
      </c>
      <c r="AD152" s="341" t="str">
        <f>IF(OR(B152="",G152=""),"",IF(VLOOKUP(B152,Schlagliste!B:J,9,FALSE)="","",VLOOKUP(B152,Schlagliste!B:J,9,FALSE)))</f>
        <v/>
      </c>
      <c r="AE152" s="244" t="str">
        <f>IF(OR(AD152="",S152=""),"",IF(AD152&gt;39,0,IF(S152="leicht",VLOOKUP(AD152,'Boden DüV-Bolap'!A:AA,19,FALSE),IF(S152="mittel",VLOOKUP(AD152,'Boden DüV-Bolap'!A:AA,23,FALSE),IF(S152="schwer",VLOOKUP(AD152,'Boden DüV-Bolap'!A:AA,27,FALSE))))))</f>
        <v/>
      </c>
      <c r="AF152" s="254" t="str">
        <f>IF(OR(F152="",G152="",S152="",AD152=""),"",IF(AD152&gt;=44,-(AB152+AC152),IF(AND(S152="leicht",AD152&lt;11),VLOOKUP(AD152,'Boden DüV-Bolap'!A:AC,20,FALSE),IF(AND(S152="leicht",AD152&gt;10),VLOOKUP(AD152,'Boden DüV-Bolap'!A:AC,21,FALSE)*(AB152+AC152)-(AB152+AC152),IF(AND(S152="mittel",AD152&lt;18),VLOOKUP(AD152,'Boden DüV-Bolap'!A:AC,24,FALSE),IF(AND(S152="mittel",AD152&gt;17),VLOOKUP(AD152,'Boden DüV-Bolap'!A:AC,25,FALSE)*(AB152+AC152)-(AB152+AC152),IF(AND(S152="schwer",AD152&lt;23),VLOOKUP(AD152,'Boden DüV-Bolap'!A:AC,28,FALSE),IF(AND(S152="schwer",AD152&gt;22),VLOOKUP(AD152,'Boden DüV-Bolap'!A:AC,29,FALSE)*(AB152+AC152)-(AB152+AC152)))))))))</f>
        <v/>
      </c>
      <c r="AG152" s="256" t="str">
        <f>IF(OR(F152="",G152=""),"",IF(OR(F152="A",F152="HG"),0,VLOOKUP(G152,'Tab 4+5 DüV+Abfuhr_G'!A:Q,17,FALSE)))</f>
        <v/>
      </c>
      <c r="AH152" s="257" t="str">
        <f t="shared" si="26"/>
        <v/>
      </c>
      <c r="AI152" s="900" t="str">
        <f t="shared" si="27"/>
        <v/>
      </c>
      <c r="AJ152" s="265"/>
    </row>
    <row r="153" spans="1:36" s="145" customFormat="1">
      <c r="A153" s="289" t="str">
        <f>IF('N-DBE'!A153="","",'N-DBE'!A153)</f>
        <v/>
      </c>
      <c r="B153" s="485" t="str">
        <f>IF('N-DBE'!B153="","",'N-DBE'!B153)</f>
        <v/>
      </c>
      <c r="C153" s="232" t="str">
        <f>IF('N-DBE'!C153="","",'N-DBE'!C153)</f>
        <v/>
      </c>
      <c r="D153" s="232" t="str">
        <f>IF('N-DBE'!D153="","",'N-DBE'!D153)</f>
        <v/>
      </c>
      <c r="E153" s="238" t="str">
        <f>IF('N-DBE'!E153="","",'N-DBE'!E153)</f>
        <v/>
      </c>
      <c r="F153" s="233" t="str">
        <f>IF('N-DBE'!F153="","",'N-DBE'!F153)</f>
        <v/>
      </c>
      <c r="G153" s="225" t="str">
        <f>IF('N-DBE'!G153="","",'N-DBE'!G153)</f>
        <v/>
      </c>
      <c r="H153" s="248" t="str">
        <f>IF(OR(F153="",G153=""),"",IF(F153="g",VLOOKUP(G153,'Tab 4+5 DüV+Abfuhr_G'!A:N,12,FALSE)*'N-DBE'!J153,IF(F153="A",VLOOKUP(G153,'Tab 2+3 DüV_A'!A:L,10,FALSE)*'N-DBE'!J153,VLOOKUP(G153,'H&amp;G LfL'!B:U,18,FALSE)*'N-DBE'!J153)))</f>
        <v/>
      </c>
      <c r="I153" s="249" t="str">
        <f>IF(OR(F153="",G153=""),"",IF(OR('N-DBE'!K153="",'N-DBE'!M153=0),0,IF('N-DBE'!K153=0,-H153,('N-DBE'!K153*H153/'N-DBE'!J153)-H153)))</f>
        <v/>
      </c>
      <c r="J153" s="341" t="str">
        <f>IF(OR(B153="",G153=""),"",IF(VLOOKUP(B153,Schlagliste!B:J,7,FALSE)="","",VLOOKUP(B153,Schlagliste!B:J,7,FALSE)))</f>
        <v/>
      </c>
      <c r="K153" s="244" t="str">
        <f>IF(J153="","",IF(J153&gt;39,"E",VLOOKUP(J153,'Boden DüV-Bolap'!A:B,2,FALSE)))</f>
        <v/>
      </c>
      <c r="L153" s="250" t="str">
        <f>IF(J153="","",IF(J153&gt;=44,0,VLOOKUP(J153,'Boden DüV-Bolap'!A:C,3,FALSE)))</f>
        <v/>
      </c>
      <c r="M153" s="251" t="str">
        <f>IF(OR(F153="",G153=""),"",IF(OR(F153="A",F153="HG"),0,VLOOKUP(G153,'Tab 4+5 DüV+Abfuhr_G'!A:Q,15,FALSE)))</f>
        <v/>
      </c>
      <c r="N153" s="252" t="str">
        <f t="shared" si="21"/>
        <v/>
      </c>
      <c r="O153" s="611" t="str">
        <f>IF(OR(F153="",G153=""),"",IF(J153="",SUM(H153,I153),IF(OR(K153="D",K153="E"),(H153+M153)*VLOOKUP(K153,'Boden DüV-Bolap'!B:E,4,FALSE),SUM(H153,I153,L153,M153))))</f>
        <v/>
      </c>
      <c r="P153" s="892" t="str">
        <f t="shared" si="22"/>
        <v/>
      </c>
      <c r="Q153" s="245"/>
      <c r="R153" s="615" t="str">
        <f t="shared" si="23"/>
        <v/>
      </c>
      <c r="S153" s="244" t="str">
        <f>IF(OR(B153="",G153=""),"",IF(VLOOKUP(B153,Schlagliste!B:J,5,FALSE)="","",VLOOKUP(B153,Schlagliste!B:J,5,FALSE)))</f>
        <v/>
      </c>
      <c r="T153" s="253" t="str">
        <f>IF(OR(F153="",G153=""),"",IF(F153="g",VLOOKUP(G153,'Tab 4+5 DüV+Abfuhr_G'!A:N,13,FALSE)*'N-DBE'!J153,IF(F153="A",VLOOKUP(G153,'Tab 2+3 DüV_A'!A:L,11,FALSE)*'N-DBE'!J153,VLOOKUP(G153,'H&amp;G LfL'!B:U,19,FALSE)*'N-DBE'!J153)))</f>
        <v/>
      </c>
      <c r="U153" s="249" t="str">
        <f>IF(OR(F153="",G153=""),"",IF(OR('N-DBE'!K153="",'N-DBE'!M153=0),0,IF('N-DBE'!K153=0,-T153,('N-DBE'!K153*T153/'N-DBE'!J153)-T153)))</f>
        <v/>
      </c>
      <c r="V153" s="341" t="str">
        <f>IF(OR(B153="",G153=""),"",IF(VLOOKUP(B153,Schlagliste!B:J,8,FALSE)="","",VLOOKUP(B153,Schlagliste!B:J,8,FALSE)))</f>
        <v/>
      </c>
      <c r="W153" s="244" t="str">
        <f>IF(OR(V153="",S153=""),"",IF(V153&gt;39,0,IF(S153="leicht",VLOOKUP(V153,'Boden DüV-Bolap'!A:Q,7,FALSE),IF(S153="mittel",VLOOKUP(V153,'Boden DüV-Bolap'!A:K,11,FALSE),IF(S153="schwer",VLOOKUP(V153,'Boden DüV-Bolap'!A:R,15,FALSE))))))</f>
        <v/>
      </c>
      <c r="X153" s="254" t="str">
        <f>IF(OR(F153="",G153="",S153="",V153=""),"",IF(V153&gt;=44,-(T153+U153),IF(AND(S153="leicht",V153&lt;14),VLOOKUP(V153,'Boden DüV-Bolap'!A:Q,8,FALSE),IF(AND(S153="leicht",V153&gt;13),VLOOKUP(V153,'Boden DüV-Bolap'!A:Q,9,FALSE)*(T153+U153)-(T153+U153),IF(AND(S153="mittel",V153&lt;20),VLOOKUP(V153,'Boden DüV-Bolap'!A:Q,12,FALSE),IF(AND(S153="mittel",V153&gt;19),VLOOKUP(V153,'Boden DüV-Bolap'!A:Q,13,FALSE)*(T153+U153)-(T153+U153),IF(AND(S153="schwer",V153&lt;28),VLOOKUP(V153,'Boden DüV-Bolap'!A:Q,16,FALSE),IF(AND(S153="schwer",V153&gt;27),VLOOKUP(V153,'Boden DüV-Bolap'!A:Q,17,FALSE)*(T153+U153)-(T153+U153)))))))))</f>
        <v/>
      </c>
      <c r="Y153" s="251" t="str">
        <f>IF(OR(F153="",G153=""),"",IF(OR(F153="A",F153="HG"),0,VLOOKUP(G153,'Tab 4+5 DüV+Abfuhr_G'!A:Q,16,FALSE)))</f>
        <v/>
      </c>
      <c r="Z153" s="255" t="str">
        <f t="shared" si="24"/>
        <v/>
      </c>
      <c r="AA153" s="896" t="str">
        <f t="shared" si="25"/>
        <v/>
      </c>
      <c r="AB153" s="253" t="str">
        <f>IF(OR(F153="",G153=""),"",IF(F153="g",VLOOKUP(G153,'Tab 4+5 DüV+Abfuhr_G'!A:N,14,FALSE)*'N-DBE'!J153,IF(F153="A",VLOOKUP(G153,'Tab 2+3 DüV_A'!A:L,12,FALSE)*'N-DBE'!J153,VLOOKUP(G153,'H&amp;G LfL'!B:U,20,FALSE)*'N-DBE'!J153)))</f>
        <v/>
      </c>
      <c r="AC153" s="249" t="str">
        <f>IF(OR(F153="",G153=""),"",IF(OR('N-DBE'!K153="",'N-DBE'!M153=0),0,IF('N-DBE'!K153=0,-AB153,('N-DBE'!K153*AB153/'N-DBE'!J153)-AB153)))</f>
        <v/>
      </c>
      <c r="AD153" s="341" t="str">
        <f>IF(OR(B153="",G153=""),"",IF(VLOOKUP(B153,Schlagliste!B:J,9,FALSE)="","",VLOOKUP(B153,Schlagliste!B:J,9,FALSE)))</f>
        <v/>
      </c>
      <c r="AE153" s="244" t="str">
        <f>IF(OR(AD153="",S153=""),"",IF(AD153&gt;39,0,IF(S153="leicht",VLOOKUP(AD153,'Boden DüV-Bolap'!A:AA,19,FALSE),IF(S153="mittel",VLOOKUP(AD153,'Boden DüV-Bolap'!A:AA,23,FALSE),IF(S153="schwer",VLOOKUP(AD153,'Boden DüV-Bolap'!A:AA,27,FALSE))))))</f>
        <v/>
      </c>
      <c r="AF153" s="254" t="str">
        <f>IF(OR(F153="",G153="",S153="",AD153=""),"",IF(AD153&gt;=44,-(AB153+AC153),IF(AND(S153="leicht",AD153&lt;11),VLOOKUP(AD153,'Boden DüV-Bolap'!A:AC,20,FALSE),IF(AND(S153="leicht",AD153&gt;10),VLOOKUP(AD153,'Boden DüV-Bolap'!A:AC,21,FALSE)*(AB153+AC153)-(AB153+AC153),IF(AND(S153="mittel",AD153&lt;18),VLOOKUP(AD153,'Boden DüV-Bolap'!A:AC,24,FALSE),IF(AND(S153="mittel",AD153&gt;17),VLOOKUP(AD153,'Boden DüV-Bolap'!A:AC,25,FALSE)*(AB153+AC153)-(AB153+AC153),IF(AND(S153="schwer",AD153&lt;23),VLOOKUP(AD153,'Boden DüV-Bolap'!A:AC,28,FALSE),IF(AND(S153="schwer",AD153&gt;22),VLOOKUP(AD153,'Boden DüV-Bolap'!A:AC,29,FALSE)*(AB153+AC153)-(AB153+AC153)))))))))</f>
        <v/>
      </c>
      <c r="AG153" s="256" t="str">
        <f>IF(OR(F153="",G153=""),"",IF(OR(F153="A",F153="HG"),0,VLOOKUP(G153,'Tab 4+5 DüV+Abfuhr_G'!A:Q,17,FALSE)))</f>
        <v/>
      </c>
      <c r="AH153" s="257" t="str">
        <f t="shared" si="26"/>
        <v/>
      </c>
      <c r="AI153" s="900" t="str">
        <f t="shared" si="27"/>
        <v/>
      </c>
      <c r="AJ153" s="265"/>
    </row>
    <row r="154" spans="1:36" s="145" customFormat="1">
      <c r="A154" s="289" t="str">
        <f>IF('N-DBE'!A154="","",'N-DBE'!A154)</f>
        <v/>
      </c>
      <c r="B154" s="485" t="str">
        <f>IF('N-DBE'!B154="","",'N-DBE'!B154)</f>
        <v/>
      </c>
      <c r="C154" s="232" t="str">
        <f>IF('N-DBE'!C154="","",'N-DBE'!C154)</f>
        <v/>
      </c>
      <c r="D154" s="232" t="str">
        <f>IF('N-DBE'!D154="","",'N-DBE'!D154)</f>
        <v/>
      </c>
      <c r="E154" s="238" t="str">
        <f>IF('N-DBE'!E154="","",'N-DBE'!E154)</f>
        <v/>
      </c>
      <c r="F154" s="233" t="str">
        <f>IF('N-DBE'!F154="","",'N-DBE'!F154)</f>
        <v/>
      </c>
      <c r="G154" s="225" t="str">
        <f>IF('N-DBE'!G154="","",'N-DBE'!G154)</f>
        <v/>
      </c>
      <c r="H154" s="248" t="str">
        <f>IF(OR(F154="",G154=""),"",IF(F154="g",VLOOKUP(G154,'Tab 4+5 DüV+Abfuhr_G'!A:N,12,FALSE)*'N-DBE'!J154,IF(F154="A",VLOOKUP(G154,'Tab 2+3 DüV_A'!A:L,10,FALSE)*'N-DBE'!J154,VLOOKUP(G154,'H&amp;G LfL'!B:U,18,FALSE)*'N-DBE'!J154)))</f>
        <v/>
      </c>
      <c r="I154" s="249" t="str">
        <f>IF(OR(F154="",G154=""),"",IF(OR('N-DBE'!K154="",'N-DBE'!M154=0),0,IF('N-DBE'!K154=0,-H154,('N-DBE'!K154*H154/'N-DBE'!J154)-H154)))</f>
        <v/>
      </c>
      <c r="J154" s="341" t="str">
        <f>IF(OR(B154="",G154=""),"",IF(VLOOKUP(B154,Schlagliste!B:J,7,FALSE)="","",VLOOKUP(B154,Schlagliste!B:J,7,FALSE)))</f>
        <v/>
      </c>
      <c r="K154" s="244" t="str">
        <f>IF(J154="","",IF(J154&gt;39,"E",VLOOKUP(J154,'Boden DüV-Bolap'!A:B,2,FALSE)))</f>
        <v/>
      </c>
      <c r="L154" s="250" t="str">
        <f>IF(J154="","",IF(J154&gt;=44,0,VLOOKUP(J154,'Boden DüV-Bolap'!A:C,3,FALSE)))</f>
        <v/>
      </c>
      <c r="M154" s="251" t="str">
        <f>IF(OR(F154="",G154=""),"",IF(OR(F154="A",F154="HG"),0,VLOOKUP(G154,'Tab 4+5 DüV+Abfuhr_G'!A:Q,15,FALSE)))</f>
        <v/>
      </c>
      <c r="N154" s="252" t="str">
        <f t="shared" si="21"/>
        <v/>
      </c>
      <c r="O154" s="611" t="str">
        <f>IF(OR(F154="",G154=""),"",IF(J154="",SUM(H154,I154),IF(OR(K154="D",K154="E"),(H154+M154)*VLOOKUP(K154,'Boden DüV-Bolap'!B:E,4,FALSE),SUM(H154,I154,L154,M154))))</f>
        <v/>
      </c>
      <c r="P154" s="892" t="str">
        <f t="shared" si="22"/>
        <v/>
      </c>
      <c r="Q154" s="245"/>
      <c r="R154" s="615" t="str">
        <f t="shared" si="23"/>
        <v/>
      </c>
      <c r="S154" s="244" t="str">
        <f>IF(OR(B154="",G154=""),"",IF(VLOOKUP(B154,Schlagliste!B:J,5,FALSE)="","",VLOOKUP(B154,Schlagliste!B:J,5,FALSE)))</f>
        <v/>
      </c>
      <c r="T154" s="253" t="str">
        <f>IF(OR(F154="",G154=""),"",IF(F154="g",VLOOKUP(G154,'Tab 4+5 DüV+Abfuhr_G'!A:N,13,FALSE)*'N-DBE'!J154,IF(F154="A",VLOOKUP(G154,'Tab 2+3 DüV_A'!A:L,11,FALSE)*'N-DBE'!J154,VLOOKUP(G154,'H&amp;G LfL'!B:U,19,FALSE)*'N-DBE'!J154)))</f>
        <v/>
      </c>
      <c r="U154" s="249" t="str">
        <f>IF(OR(F154="",G154=""),"",IF(OR('N-DBE'!K154="",'N-DBE'!M154=0),0,IF('N-DBE'!K154=0,-T154,('N-DBE'!K154*T154/'N-DBE'!J154)-T154)))</f>
        <v/>
      </c>
      <c r="V154" s="341" t="str">
        <f>IF(OR(B154="",G154=""),"",IF(VLOOKUP(B154,Schlagliste!B:J,8,FALSE)="","",VLOOKUP(B154,Schlagliste!B:J,8,FALSE)))</f>
        <v/>
      </c>
      <c r="W154" s="244" t="str">
        <f>IF(OR(V154="",S154=""),"",IF(V154&gt;39,0,IF(S154="leicht",VLOOKUP(V154,'Boden DüV-Bolap'!A:Q,7,FALSE),IF(S154="mittel",VLOOKUP(V154,'Boden DüV-Bolap'!A:K,11,FALSE),IF(S154="schwer",VLOOKUP(V154,'Boden DüV-Bolap'!A:R,15,FALSE))))))</f>
        <v/>
      </c>
      <c r="X154" s="254" t="str">
        <f>IF(OR(F154="",G154="",S154="",V154=""),"",IF(V154&gt;=44,-(T154+U154),IF(AND(S154="leicht",V154&lt;14),VLOOKUP(V154,'Boden DüV-Bolap'!A:Q,8,FALSE),IF(AND(S154="leicht",V154&gt;13),VLOOKUP(V154,'Boden DüV-Bolap'!A:Q,9,FALSE)*(T154+U154)-(T154+U154),IF(AND(S154="mittel",V154&lt;20),VLOOKUP(V154,'Boden DüV-Bolap'!A:Q,12,FALSE),IF(AND(S154="mittel",V154&gt;19),VLOOKUP(V154,'Boden DüV-Bolap'!A:Q,13,FALSE)*(T154+U154)-(T154+U154),IF(AND(S154="schwer",V154&lt;28),VLOOKUP(V154,'Boden DüV-Bolap'!A:Q,16,FALSE),IF(AND(S154="schwer",V154&gt;27),VLOOKUP(V154,'Boden DüV-Bolap'!A:Q,17,FALSE)*(T154+U154)-(T154+U154)))))))))</f>
        <v/>
      </c>
      <c r="Y154" s="251" t="str">
        <f>IF(OR(F154="",G154=""),"",IF(OR(F154="A",F154="HG"),0,VLOOKUP(G154,'Tab 4+5 DüV+Abfuhr_G'!A:Q,16,FALSE)))</f>
        <v/>
      </c>
      <c r="Z154" s="255" t="str">
        <f t="shared" si="24"/>
        <v/>
      </c>
      <c r="AA154" s="896" t="str">
        <f t="shared" si="25"/>
        <v/>
      </c>
      <c r="AB154" s="253" t="str">
        <f>IF(OR(F154="",G154=""),"",IF(F154="g",VLOOKUP(G154,'Tab 4+5 DüV+Abfuhr_G'!A:N,14,FALSE)*'N-DBE'!J154,IF(F154="A",VLOOKUP(G154,'Tab 2+3 DüV_A'!A:L,12,FALSE)*'N-DBE'!J154,VLOOKUP(G154,'H&amp;G LfL'!B:U,20,FALSE)*'N-DBE'!J154)))</f>
        <v/>
      </c>
      <c r="AC154" s="249" t="str">
        <f>IF(OR(F154="",G154=""),"",IF(OR('N-DBE'!K154="",'N-DBE'!M154=0),0,IF('N-DBE'!K154=0,-AB154,('N-DBE'!K154*AB154/'N-DBE'!J154)-AB154)))</f>
        <v/>
      </c>
      <c r="AD154" s="341" t="str">
        <f>IF(OR(B154="",G154=""),"",IF(VLOOKUP(B154,Schlagliste!B:J,9,FALSE)="","",VLOOKUP(B154,Schlagliste!B:J,9,FALSE)))</f>
        <v/>
      </c>
      <c r="AE154" s="244" t="str">
        <f>IF(OR(AD154="",S154=""),"",IF(AD154&gt;39,0,IF(S154="leicht",VLOOKUP(AD154,'Boden DüV-Bolap'!A:AA,19,FALSE),IF(S154="mittel",VLOOKUP(AD154,'Boden DüV-Bolap'!A:AA,23,FALSE),IF(S154="schwer",VLOOKUP(AD154,'Boden DüV-Bolap'!A:AA,27,FALSE))))))</f>
        <v/>
      </c>
      <c r="AF154" s="254" t="str">
        <f>IF(OR(F154="",G154="",S154="",AD154=""),"",IF(AD154&gt;=44,-(AB154+AC154),IF(AND(S154="leicht",AD154&lt;11),VLOOKUP(AD154,'Boden DüV-Bolap'!A:AC,20,FALSE),IF(AND(S154="leicht",AD154&gt;10),VLOOKUP(AD154,'Boden DüV-Bolap'!A:AC,21,FALSE)*(AB154+AC154)-(AB154+AC154),IF(AND(S154="mittel",AD154&lt;18),VLOOKUP(AD154,'Boden DüV-Bolap'!A:AC,24,FALSE),IF(AND(S154="mittel",AD154&gt;17),VLOOKUP(AD154,'Boden DüV-Bolap'!A:AC,25,FALSE)*(AB154+AC154)-(AB154+AC154),IF(AND(S154="schwer",AD154&lt;23),VLOOKUP(AD154,'Boden DüV-Bolap'!A:AC,28,FALSE),IF(AND(S154="schwer",AD154&gt;22),VLOOKUP(AD154,'Boden DüV-Bolap'!A:AC,29,FALSE)*(AB154+AC154)-(AB154+AC154)))))))))</f>
        <v/>
      </c>
      <c r="AG154" s="256" t="str">
        <f>IF(OR(F154="",G154=""),"",IF(OR(F154="A",F154="HG"),0,VLOOKUP(G154,'Tab 4+5 DüV+Abfuhr_G'!A:Q,17,FALSE)))</f>
        <v/>
      </c>
      <c r="AH154" s="257" t="str">
        <f t="shared" si="26"/>
        <v/>
      </c>
      <c r="AI154" s="900" t="str">
        <f t="shared" si="27"/>
        <v/>
      </c>
      <c r="AJ154" s="265"/>
    </row>
    <row r="155" spans="1:36" s="145" customFormat="1">
      <c r="A155" s="289" t="str">
        <f>IF('N-DBE'!A155="","",'N-DBE'!A155)</f>
        <v/>
      </c>
      <c r="B155" s="485" t="str">
        <f>IF('N-DBE'!B155="","",'N-DBE'!B155)</f>
        <v/>
      </c>
      <c r="C155" s="232" t="str">
        <f>IF('N-DBE'!C155="","",'N-DBE'!C155)</f>
        <v/>
      </c>
      <c r="D155" s="232" t="str">
        <f>IF('N-DBE'!D155="","",'N-DBE'!D155)</f>
        <v/>
      </c>
      <c r="E155" s="238" t="str">
        <f>IF('N-DBE'!E155="","",'N-DBE'!E155)</f>
        <v/>
      </c>
      <c r="F155" s="233" t="str">
        <f>IF('N-DBE'!F155="","",'N-DBE'!F155)</f>
        <v/>
      </c>
      <c r="G155" s="225" t="str">
        <f>IF('N-DBE'!G155="","",'N-DBE'!G155)</f>
        <v/>
      </c>
      <c r="H155" s="248" t="str">
        <f>IF(OR(F155="",G155=""),"",IF(F155="g",VLOOKUP(G155,'Tab 4+5 DüV+Abfuhr_G'!A:N,12,FALSE)*'N-DBE'!J155,IF(F155="A",VLOOKUP(G155,'Tab 2+3 DüV_A'!A:L,10,FALSE)*'N-DBE'!J155,VLOOKUP(G155,'H&amp;G LfL'!B:U,18,FALSE)*'N-DBE'!J155)))</f>
        <v/>
      </c>
      <c r="I155" s="249" t="str">
        <f>IF(OR(F155="",G155=""),"",IF(OR('N-DBE'!K155="",'N-DBE'!M155=0),0,IF('N-DBE'!K155=0,-H155,('N-DBE'!K155*H155/'N-DBE'!J155)-H155)))</f>
        <v/>
      </c>
      <c r="J155" s="341" t="str">
        <f>IF(OR(B155="",G155=""),"",IF(VLOOKUP(B155,Schlagliste!B:J,7,FALSE)="","",VLOOKUP(B155,Schlagliste!B:J,7,FALSE)))</f>
        <v/>
      </c>
      <c r="K155" s="244" t="str">
        <f>IF(J155="","",IF(J155&gt;39,"E",VLOOKUP(J155,'Boden DüV-Bolap'!A:B,2,FALSE)))</f>
        <v/>
      </c>
      <c r="L155" s="250" t="str">
        <f>IF(J155="","",IF(J155&gt;=44,0,VLOOKUP(J155,'Boden DüV-Bolap'!A:C,3,FALSE)))</f>
        <v/>
      </c>
      <c r="M155" s="251" t="str">
        <f>IF(OR(F155="",G155=""),"",IF(OR(F155="A",F155="HG"),0,VLOOKUP(G155,'Tab 4+5 DüV+Abfuhr_G'!A:Q,15,FALSE)))</f>
        <v/>
      </c>
      <c r="N155" s="252" t="str">
        <f t="shared" si="21"/>
        <v/>
      </c>
      <c r="O155" s="611" t="str">
        <f>IF(OR(F155="",G155=""),"",IF(J155="",SUM(H155,I155),IF(OR(K155="D",K155="E"),(H155+M155)*VLOOKUP(K155,'Boden DüV-Bolap'!B:E,4,FALSE),SUM(H155,I155,L155,M155))))</f>
        <v/>
      </c>
      <c r="P155" s="892" t="str">
        <f t="shared" si="22"/>
        <v/>
      </c>
      <c r="Q155" s="245"/>
      <c r="R155" s="615" t="str">
        <f t="shared" si="23"/>
        <v/>
      </c>
      <c r="S155" s="244" t="str">
        <f>IF(OR(B155="",G155=""),"",IF(VLOOKUP(B155,Schlagliste!B:J,5,FALSE)="","",VLOOKUP(B155,Schlagliste!B:J,5,FALSE)))</f>
        <v/>
      </c>
      <c r="T155" s="253" t="str">
        <f>IF(OR(F155="",G155=""),"",IF(F155="g",VLOOKUP(G155,'Tab 4+5 DüV+Abfuhr_G'!A:N,13,FALSE)*'N-DBE'!J155,IF(F155="A",VLOOKUP(G155,'Tab 2+3 DüV_A'!A:L,11,FALSE)*'N-DBE'!J155,VLOOKUP(G155,'H&amp;G LfL'!B:U,19,FALSE)*'N-DBE'!J155)))</f>
        <v/>
      </c>
      <c r="U155" s="249" t="str">
        <f>IF(OR(F155="",G155=""),"",IF(OR('N-DBE'!K155="",'N-DBE'!M155=0),0,IF('N-DBE'!K155=0,-T155,('N-DBE'!K155*T155/'N-DBE'!J155)-T155)))</f>
        <v/>
      </c>
      <c r="V155" s="341" t="str">
        <f>IF(OR(B155="",G155=""),"",IF(VLOOKUP(B155,Schlagliste!B:J,8,FALSE)="","",VLOOKUP(B155,Schlagliste!B:J,8,FALSE)))</f>
        <v/>
      </c>
      <c r="W155" s="244" t="str">
        <f>IF(OR(V155="",S155=""),"",IF(V155&gt;39,0,IF(S155="leicht",VLOOKUP(V155,'Boden DüV-Bolap'!A:Q,7,FALSE),IF(S155="mittel",VLOOKUP(V155,'Boden DüV-Bolap'!A:K,11,FALSE),IF(S155="schwer",VLOOKUP(V155,'Boden DüV-Bolap'!A:R,15,FALSE))))))</f>
        <v/>
      </c>
      <c r="X155" s="254" t="str">
        <f>IF(OR(F155="",G155="",S155="",V155=""),"",IF(V155&gt;=44,-(T155+U155),IF(AND(S155="leicht",V155&lt;14),VLOOKUP(V155,'Boden DüV-Bolap'!A:Q,8,FALSE),IF(AND(S155="leicht",V155&gt;13),VLOOKUP(V155,'Boden DüV-Bolap'!A:Q,9,FALSE)*(T155+U155)-(T155+U155),IF(AND(S155="mittel",V155&lt;20),VLOOKUP(V155,'Boden DüV-Bolap'!A:Q,12,FALSE),IF(AND(S155="mittel",V155&gt;19),VLOOKUP(V155,'Boden DüV-Bolap'!A:Q,13,FALSE)*(T155+U155)-(T155+U155),IF(AND(S155="schwer",V155&lt;28),VLOOKUP(V155,'Boden DüV-Bolap'!A:Q,16,FALSE),IF(AND(S155="schwer",V155&gt;27),VLOOKUP(V155,'Boden DüV-Bolap'!A:Q,17,FALSE)*(T155+U155)-(T155+U155)))))))))</f>
        <v/>
      </c>
      <c r="Y155" s="251" t="str">
        <f>IF(OR(F155="",G155=""),"",IF(OR(F155="A",F155="HG"),0,VLOOKUP(G155,'Tab 4+5 DüV+Abfuhr_G'!A:Q,16,FALSE)))</f>
        <v/>
      </c>
      <c r="Z155" s="255" t="str">
        <f t="shared" si="24"/>
        <v/>
      </c>
      <c r="AA155" s="896" t="str">
        <f t="shared" si="25"/>
        <v/>
      </c>
      <c r="AB155" s="253" t="str">
        <f>IF(OR(F155="",G155=""),"",IF(F155="g",VLOOKUP(G155,'Tab 4+5 DüV+Abfuhr_G'!A:N,14,FALSE)*'N-DBE'!J155,IF(F155="A",VLOOKUP(G155,'Tab 2+3 DüV_A'!A:L,12,FALSE)*'N-DBE'!J155,VLOOKUP(G155,'H&amp;G LfL'!B:U,20,FALSE)*'N-DBE'!J155)))</f>
        <v/>
      </c>
      <c r="AC155" s="249" t="str">
        <f>IF(OR(F155="",G155=""),"",IF(OR('N-DBE'!K155="",'N-DBE'!M155=0),0,IF('N-DBE'!K155=0,-AB155,('N-DBE'!K155*AB155/'N-DBE'!J155)-AB155)))</f>
        <v/>
      </c>
      <c r="AD155" s="341" t="str">
        <f>IF(OR(B155="",G155=""),"",IF(VLOOKUP(B155,Schlagliste!B:J,9,FALSE)="","",VLOOKUP(B155,Schlagliste!B:J,9,FALSE)))</f>
        <v/>
      </c>
      <c r="AE155" s="244" t="str">
        <f>IF(OR(AD155="",S155=""),"",IF(AD155&gt;39,0,IF(S155="leicht",VLOOKUP(AD155,'Boden DüV-Bolap'!A:AA,19,FALSE),IF(S155="mittel",VLOOKUP(AD155,'Boden DüV-Bolap'!A:AA,23,FALSE),IF(S155="schwer",VLOOKUP(AD155,'Boden DüV-Bolap'!A:AA,27,FALSE))))))</f>
        <v/>
      </c>
      <c r="AF155" s="254" t="str">
        <f>IF(OR(F155="",G155="",S155="",AD155=""),"",IF(AD155&gt;=44,-(AB155+AC155),IF(AND(S155="leicht",AD155&lt;11),VLOOKUP(AD155,'Boden DüV-Bolap'!A:AC,20,FALSE),IF(AND(S155="leicht",AD155&gt;10),VLOOKUP(AD155,'Boden DüV-Bolap'!A:AC,21,FALSE)*(AB155+AC155)-(AB155+AC155),IF(AND(S155="mittel",AD155&lt;18),VLOOKUP(AD155,'Boden DüV-Bolap'!A:AC,24,FALSE),IF(AND(S155="mittel",AD155&gt;17),VLOOKUP(AD155,'Boden DüV-Bolap'!A:AC,25,FALSE)*(AB155+AC155)-(AB155+AC155),IF(AND(S155="schwer",AD155&lt;23),VLOOKUP(AD155,'Boden DüV-Bolap'!A:AC,28,FALSE),IF(AND(S155="schwer",AD155&gt;22),VLOOKUP(AD155,'Boden DüV-Bolap'!A:AC,29,FALSE)*(AB155+AC155)-(AB155+AC155)))))))))</f>
        <v/>
      </c>
      <c r="AG155" s="256" t="str">
        <f>IF(OR(F155="",G155=""),"",IF(OR(F155="A",F155="HG"),0,VLOOKUP(G155,'Tab 4+5 DüV+Abfuhr_G'!A:Q,17,FALSE)))</f>
        <v/>
      </c>
      <c r="AH155" s="257" t="str">
        <f t="shared" si="26"/>
        <v/>
      </c>
      <c r="AI155" s="900" t="str">
        <f t="shared" si="27"/>
        <v/>
      </c>
      <c r="AJ155" s="265"/>
    </row>
    <row r="156" spans="1:36" s="145" customFormat="1">
      <c r="A156" s="289" t="str">
        <f>IF('N-DBE'!A156="","",'N-DBE'!A156)</f>
        <v/>
      </c>
      <c r="B156" s="485" t="str">
        <f>IF('N-DBE'!B156="","",'N-DBE'!B156)</f>
        <v/>
      </c>
      <c r="C156" s="232" t="str">
        <f>IF('N-DBE'!C156="","",'N-DBE'!C156)</f>
        <v/>
      </c>
      <c r="D156" s="232" t="str">
        <f>IF('N-DBE'!D156="","",'N-DBE'!D156)</f>
        <v/>
      </c>
      <c r="E156" s="238" t="str">
        <f>IF('N-DBE'!E156="","",'N-DBE'!E156)</f>
        <v/>
      </c>
      <c r="F156" s="233" t="str">
        <f>IF('N-DBE'!F156="","",'N-DBE'!F156)</f>
        <v/>
      </c>
      <c r="G156" s="225" t="str">
        <f>IF('N-DBE'!G156="","",'N-DBE'!G156)</f>
        <v/>
      </c>
      <c r="H156" s="248" t="str">
        <f>IF(OR(F156="",G156=""),"",IF(F156="g",VLOOKUP(G156,'Tab 4+5 DüV+Abfuhr_G'!A:N,12,FALSE)*'N-DBE'!J156,IF(F156="A",VLOOKUP(G156,'Tab 2+3 DüV_A'!A:L,10,FALSE)*'N-DBE'!J156,VLOOKUP(G156,'H&amp;G LfL'!B:U,18,FALSE)*'N-DBE'!J156)))</f>
        <v/>
      </c>
      <c r="I156" s="249" t="str">
        <f>IF(OR(F156="",G156=""),"",IF(OR('N-DBE'!K156="",'N-DBE'!M156=0),0,IF('N-DBE'!K156=0,-H156,('N-DBE'!K156*H156/'N-DBE'!J156)-H156)))</f>
        <v/>
      </c>
      <c r="J156" s="341" t="str">
        <f>IF(OR(B156="",G156=""),"",IF(VLOOKUP(B156,Schlagliste!B:J,7,FALSE)="","",VLOOKUP(B156,Schlagliste!B:J,7,FALSE)))</f>
        <v/>
      </c>
      <c r="K156" s="244" t="str">
        <f>IF(J156="","",IF(J156&gt;39,"E",VLOOKUP(J156,'Boden DüV-Bolap'!A:B,2,FALSE)))</f>
        <v/>
      </c>
      <c r="L156" s="250" t="str">
        <f>IF(J156="","",IF(J156&gt;=44,0,VLOOKUP(J156,'Boden DüV-Bolap'!A:C,3,FALSE)))</f>
        <v/>
      </c>
      <c r="M156" s="251" t="str">
        <f>IF(OR(F156="",G156=""),"",IF(OR(F156="A",F156="HG"),0,VLOOKUP(G156,'Tab 4+5 DüV+Abfuhr_G'!A:Q,15,FALSE)))</f>
        <v/>
      </c>
      <c r="N156" s="252" t="str">
        <f t="shared" si="21"/>
        <v/>
      </c>
      <c r="O156" s="611" t="str">
        <f>IF(OR(F156="",G156=""),"",IF(J156="",SUM(H156,I156),IF(OR(K156="D",K156="E"),(H156+M156)*VLOOKUP(K156,'Boden DüV-Bolap'!B:E,4,FALSE),SUM(H156,I156,L156,M156))))</f>
        <v/>
      </c>
      <c r="P156" s="892" t="str">
        <f t="shared" si="22"/>
        <v/>
      </c>
      <c r="Q156" s="245"/>
      <c r="R156" s="615" t="str">
        <f t="shared" si="23"/>
        <v/>
      </c>
      <c r="S156" s="244" t="str">
        <f>IF(OR(B156="",G156=""),"",IF(VLOOKUP(B156,Schlagliste!B:J,5,FALSE)="","",VLOOKUP(B156,Schlagliste!B:J,5,FALSE)))</f>
        <v/>
      </c>
      <c r="T156" s="253" t="str">
        <f>IF(OR(F156="",G156=""),"",IF(F156="g",VLOOKUP(G156,'Tab 4+5 DüV+Abfuhr_G'!A:N,13,FALSE)*'N-DBE'!J156,IF(F156="A",VLOOKUP(G156,'Tab 2+3 DüV_A'!A:L,11,FALSE)*'N-DBE'!J156,VLOOKUP(G156,'H&amp;G LfL'!B:U,19,FALSE)*'N-DBE'!J156)))</f>
        <v/>
      </c>
      <c r="U156" s="249" t="str">
        <f>IF(OR(F156="",G156=""),"",IF(OR('N-DBE'!K156="",'N-DBE'!M156=0),0,IF('N-DBE'!K156=0,-T156,('N-DBE'!K156*T156/'N-DBE'!J156)-T156)))</f>
        <v/>
      </c>
      <c r="V156" s="341" t="str">
        <f>IF(OR(B156="",G156=""),"",IF(VLOOKUP(B156,Schlagliste!B:J,8,FALSE)="","",VLOOKUP(B156,Schlagliste!B:J,8,FALSE)))</f>
        <v/>
      </c>
      <c r="W156" s="244" t="str">
        <f>IF(OR(V156="",S156=""),"",IF(V156&gt;39,0,IF(S156="leicht",VLOOKUP(V156,'Boden DüV-Bolap'!A:Q,7,FALSE),IF(S156="mittel",VLOOKUP(V156,'Boden DüV-Bolap'!A:K,11,FALSE),IF(S156="schwer",VLOOKUP(V156,'Boden DüV-Bolap'!A:R,15,FALSE))))))</f>
        <v/>
      </c>
      <c r="X156" s="254" t="str">
        <f>IF(OR(F156="",G156="",S156="",V156=""),"",IF(V156&gt;=44,-(T156+U156),IF(AND(S156="leicht",V156&lt;14),VLOOKUP(V156,'Boden DüV-Bolap'!A:Q,8,FALSE),IF(AND(S156="leicht",V156&gt;13),VLOOKUP(V156,'Boden DüV-Bolap'!A:Q,9,FALSE)*(T156+U156)-(T156+U156),IF(AND(S156="mittel",V156&lt;20),VLOOKUP(V156,'Boden DüV-Bolap'!A:Q,12,FALSE),IF(AND(S156="mittel",V156&gt;19),VLOOKUP(V156,'Boden DüV-Bolap'!A:Q,13,FALSE)*(T156+U156)-(T156+U156),IF(AND(S156="schwer",V156&lt;28),VLOOKUP(V156,'Boden DüV-Bolap'!A:Q,16,FALSE),IF(AND(S156="schwer",V156&gt;27),VLOOKUP(V156,'Boden DüV-Bolap'!A:Q,17,FALSE)*(T156+U156)-(T156+U156)))))))))</f>
        <v/>
      </c>
      <c r="Y156" s="251" t="str">
        <f>IF(OR(F156="",G156=""),"",IF(OR(F156="A",F156="HG"),0,VLOOKUP(G156,'Tab 4+5 DüV+Abfuhr_G'!A:Q,16,FALSE)))</f>
        <v/>
      </c>
      <c r="Z156" s="255" t="str">
        <f t="shared" si="24"/>
        <v/>
      </c>
      <c r="AA156" s="896" t="str">
        <f t="shared" si="25"/>
        <v/>
      </c>
      <c r="AB156" s="253" t="str">
        <f>IF(OR(F156="",G156=""),"",IF(F156="g",VLOOKUP(G156,'Tab 4+5 DüV+Abfuhr_G'!A:N,14,FALSE)*'N-DBE'!J156,IF(F156="A",VLOOKUP(G156,'Tab 2+3 DüV_A'!A:L,12,FALSE)*'N-DBE'!J156,VLOOKUP(G156,'H&amp;G LfL'!B:U,20,FALSE)*'N-DBE'!J156)))</f>
        <v/>
      </c>
      <c r="AC156" s="249" t="str">
        <f>IF(OR(F156="",G156=""),"",IF(OR('N-DBE'!K156="",'N-DBE'!M156=0),0,IF('N-DBE'!K156=0,-AB156,('N-DBE'!K156*AB156/'N-DBE'!J156)-AB156)))</f>
        <v/>
      </c>
      <c r="AD156" s="341" t="str">
        <f>IF(OR(B156="",G156=""),"",IF(VLOOKUP(B156,Schlagliste!B:J,9,FALSE)="","",VLOOKUP(B156,Schlagliste!B:J,9,FALSE)))</f>
        <v/>
      </c>
      <c r="AE156" s="244" t="str">
        <f>IF(OR(AD156="",S156=""),"",IF(AD156&gt;39,0,IF(S156="leicht",VLOOKUP(AD156,'Boden DüV-Bolap'!A:AA,19,FALSE),IF(S156="mittel",VLOOKUP(AD156,'Boden DüV-Bolap'!A:AA,23,FALSE),IF(S156="schwer",VLOOKUP(AD156,'Boden DüV-Bolap'!A:AA,27,FALSE))))))</f>
        <v/>
      </c>
      <c r="AF156" s="254" t="str">
        <f>IF(OR(F156="",G156="",S156="",AD156=""),"",IF(AD156&gt;=44,-(AB156+AC156),IF(AND(S156="leicht",AD156&lt;11),VLOOKUP(AD156,'Boden DüV-Bolap'!A:AC,20,FALSE),IF(AND(S156="leicht",AD156&gt;10),VLOOKUP(AD156,'Boden DüV-Bolap'!A:AC,21,FALSE)*(AB156+AC156)-(AB156+AC156),IF(AND(S156="mittel",AD156&lt;18),VLOOKUP(AD156,'Boden DüV-Bolap'!A:AC,24,FALSE),IF(AND(S156="mittel",AD156&gt;17),VLOOKUP(AD156,'Boden DüV-Bolap'!A:AC,25,FALSE)*(AB156+AC156)-(AB156+AC156),IF(AND(S156="schwer",AD156&lt;23),VLOOKUP(AD156,'Boden DüV-Bolap'!A:AC,28,FALSE),IF(AND(S156="schwer",AD156&gt;22),VLOOKUP(AD156,'Boden DüV-Bolap'!A:AC,29,FALSE)*(AB156+AC156)-(AB156+AC156)))))))))</f>
        <v/>
      </c>
      <c r="AG156" s="256" t="str">
        <f>IF(OR(F156="",G156=""),"",IF(OR(F156="A",F156="HG"),0,VLOOKUP(G156,'Tab 4+5 DüV+Abfuhr_G'!A:Q,17,FALSE)))</f>
        <v/>
      </c>
      <c r="AH156" s="257" t="str">
        <f t="shared" si="26"/>
        <v/>
      </c>
      <c r="AI156" s="900" t="str">
        <f t="shared" si="27"/>
        <v/>
      </c>
      <c r="AJ156" s="265"/>
    </row>
    <row r="157" spans="1:36" s="145" customFormat="1">
      <c r="A157" s="289" t="str">
        <f>IF('N-DBE'!A157="","",'N-DBE'!A157)</f>
        <v/>
      </c>
      <c r="B157" s="485" t="str">
        <f>IF('N-DBE'!B157="","",'N-DBE'!B157)</f>
        <v/>
      </c>
      <c r="C157" s="232" t="str">
        <f>IF('N-DBE'!C157="","",'N-DBE'!C157)</f>
        <v/>
      </c>
      <c r="D157" s="232" t="str">
        <f>IF('N-DBE'!D157="","",'N-DBE'!D157)</f>
        <v/>
      </c>
      <c r="E157" s="238" t="str">
        <f>IF('N-DBE'!E157="","",'N-DBE'!E157)</f>
        <v/>
      </c>
      <c r="F157" s="233" t="str">
        <f>IF('N-DBE'!F157="","",'N-DBE'!F157)</f>
        <v/>
      </c>
      <c r="G157" s="225" t="str">
        <f>IF('N-DBE'!G157="","",'N-DBE'!G157)</f>
        <v/>
      </c>
      <c r="H157" s="248" t="str">
        <f>IF(OR(F157="",G157=""),"",IF(F157="g",VLOOKUP(G157,'Tab 4+5 DüV+Abfuhr_G'!A:N,12,FALSE)*'N-DBE'!J157,IF(F157="A",VLOOKUP(G157,'Tab 2+3 DüV_A'!A:L,10,FALSE)*'N-DBE'!J157,VLOOKUP(G157,'H&amp;G LfL'!B:U,18,FALSE)*'N-DBE'!J157)))</f>
        <v/>
      </c>
      <c r="I157" s="249" t="str">
        <f>IF(OR(F157="",G157=""),"",IF(OR('N-DBE'!K157="",'N-DBE'!M157=0),0,IF('N-DBE'!K157=0,-H157,('N-DBE'!K157*H157/'N-DBE'!J157)-H157)))</f>
        <v/>
      </c>
      <c r="J157" s="341" t="str">
        <f>IF(OR(B157="",G157=""),"",IF(VLOOKUP(B157,Schlagliste!B:J,7,FALSE)="","",VLOOKUP(B157,Schlagliste!B:J,7,FALSE)))</f>
        <v/>
      </c>
      <c r="K157" s="244" t="str">
        <f>IF(J157="","",IF(J157&gt;39,"E",VLOOKUP(J157,'Boden DüV-Bolap'!A:B,2,FALSE)))</f>
        <v/>
      </c>
      <c r="L157" s="250" t="str">
        <f>IF(J157="","",IF(J157&gt;=44,0,VLOOKUP(J157,'Boden DüV-Bolap'!A:C,3,FALSE)))</f>
        <v/>
      </c>
      <c r="M157" s="251" t="str">
        <f>IF(OR(F157="",G157=""),"",IF(OR(F157="A",F157="HG"),0,VLOOKUP(G157,'Tab 4+5 DüV+Abfuhr_G'!A:Q,15,FALSE)))</f>
        <v/>
      </c>
      <c r="N157" s="252" t="str">
        <f t="shared" si="21"/>
        <v/>
      </c>
      <c r="O157" s="611" t="str">
        <f>IF(OR(F157="",G157=""),"",IF(J157="",SUM(H157,I157),IF(OR(K157="D",K157="E"),(H157+M157)*VLOOKUP(K157,'Boden DüV-Bolap'!B:E,4,FALSE),SUM(H157,I157,L157,M157))))</f>
        <v/>
      </c>
      <c r="P157" s="892" t="str">
        <f t="shared" si="22"/>
        <v/>
      </c>
      <c r="Q157" s="245"/>
      <c r="R157" s="615" t="str">
        <f t="shared" si="23"/>
        <v/>
      </c>
      <c r="S157" s="244" t="str">
        <f>IF(OR(B157="",G157=""),"",IF(VLOOKUP(B157,Schlagliste!B:J,5,FALSE)="","",VLOOKUP(B157,Schlagliste!B:J,5,FALSE)))</f>
        <v/>
      </c>
      <c r="T157" s="253" t="str">
        <f>IF(OR(F157="",G157=""),"",IF(F157="g",VLOOKUP(G157,'Tab 4+5 DüV+Abfuhr_G'!A:N,13,FALSE)*'N-DBE'!J157,IF(F157="A",VLOOKUP(G157,'Tab 2+3 DüV_A'!A:L,11,FALSE)*'N-DBE'!J157,VLOOKUP(G157,'H&amp;G LfL'!B:U,19,FALSE)*'N-DBE'!J157)))</f>
        <v/>
      </c>
      <c r="U157" s="249" t="str">
        <f>IF(OR(F157="",G157=""),"",IF(OR('N-DBE'!K157="",'N-DBE'!M157=0),0,IF('N-DBE'!K157=0,-T157,('N-DBE'!K157*T157/'N-DBE'!J157)-T157)))</f>
        <v/>
      </c>
      <c r="V157" s="341" t="str">
        <f>IF(OR(B157="",G157=""),"",IF(VLOOKUP(B157,Schlagliste!B:J,8,FALSE)="","",VLOOKUP(B157,Schlagliste!B:J,8,FALSE)))</f>
        <v/>
      </c>
      <c r="W157" s="244" t="str">
        <f>IF(OR(V157="",S157=""),"",IF(V157&gt;39,0,IF(S157="leicht",VLOOKUP(V157,'Boden DüV-Bolap'!A:Q,7,FALSE),IF(S157="mittel",VLOOKUP(V157,'Boden DüV-Bolap'!A:K,11,FALSE),IF(S157="schwer",VLOOKUP(V157,'Boden DüV-Bolap'!A:R,15,FALSE))))))</f>
        <v/>
      </c>
      <c r="X157" s="254" t="str">
        <f>IF(OR(F157="",G157="",S157="",V157=""),"",IF(V157&gt;=44,-(T157+U157),IF(AND(S157="leicht",V157&lt;14),VLOOKUP(V157,'Boden DüV-Bolap'!A:Q,8,FALSE),IF(AND(S157="leicht",V157&gt;13),VLOOKUP(V157,'Boden DüV-Bolap'!A:Q,9,FALSE)*(T157+U157)-(T157+U157),IF(AND(S157="mittel",V157&lt;20),VLOOKUP(V157,'Boden DüV-Bolap'!A:Q,12,FALSE),IF(AND(S157="mittel",V157&gt;19),VLOOKUP(V157,'Boden DüV-Bolap'!A:Q,13,FALSE)*(T157+U157)-(T157+U157),IF(AND(S157="schwer",V157&lt;28),VLOOKUP(V157,'Boden DüV-Bolap'!A:Q,16,FALSE),IF(AND(S157="schwer",V157&gt;27),VLOOKUP(V157,'Boden DüV-Bolap'!A:Q,17,FALSE)*(T157+U157)-(T157+U157)))))))))</f>
        <v/>
      </c>
      <c r="Y157" s="251" t="str">
        <f>IF(OR(F157="",G157=""),"",IF(OR(F157="A",F157="HG"),0,VLOOKUP(G157,'Tab 4+5 DüV+Abfuhr_G'!A:Q,16,FALSE)))</f>
        <v/>
      </c>
      <c r="Z157" s="255" t="str">
        <f t="shared" si="24"/>
        <v/>
      </c>
      <c r="AA157" s="896" t="str">
        <f t="shared" si="25"/>
        <v/>
      </c>
      <c r="AB157" s="253" t="str">
        <f>IF(OR(F157="",G157=""),"",IF(F157="g",VLOOKUP(G157,'Tab 4+5 DüV+Abfuhr_G'!A:N,14,FALSE)*'N-DBE'!J157,IF(F157="A",VLOOKUP(G157,'Tab 2+3 DüV_A'!A:L,12,FALSE)*'N-DBE'!J157,VLOOKUP(G157,'H&amp;G LfL'!B:U,20,FALSE)*'N-DBE'!J157)))</f>
        <v/>
      </c>
      <c r="AC157" s="249" t="str">
        <f>IF(OR(F157="",G157=""),"",IF(OR('N-DBE'!K157="",'N-DBE'!M157=0),0,IF('N-DBE'!K157=0,-AB157,('N-DBE'!K157*AB157/'N-DBE'!J157)-AB157)))</f>
        <v/>
      </c>
      <c r="AD157" s="341" t="str">
        <f>IF(OR(B157="",G157=""),"",IF(VLOOKUP(B157,Schlagliste!B:J,9,FALSE)="","",VLOOKUP(B157,Schlagliste!B:J,9,FALSE)))</f>
        <v/>
      </c>
      <c r="AE157" s="244" t="str">
        <f>IF(OR(AD157="",S157=""),"",IF(AD157&gt;39,0,IF(S157="leicht",VLOOKUP(AD157,'Boden DüV-Bolap'!A:AA,19,FALSE),IF(S157="mittel",VLOOKUP(AD157,'Boden DüV-Bolap'!A:AA,23,FALSE),IF(S157="schwer",VLOOKUP(AD157,'Boden DüV-Bolap'!A:AA,27,FALSE))))))</f>
        <v/>
      </c>
      <c r="AF157" s="254" t="str">
        <f>IF(OR(F157="",G157="",S157="",AD157=""),"",IF(AD157&gt;=44,-(AB157+AC157),IF(AND(S157="leicht",AD157&lt;11),VLOOKUP(AD157,'Boden DüV-Bolap'!A:AC,20,FALSE),IF(AND(S157="leicht",AD157&gt;10),VLOOKUP(AD157,'Boden DüV-Bolap'!A:AC,21,FALSE)*(AB157+AC157)-(AB157+AC157),IF(AND(S157="mittel",AD157&lt;18),VLOOKUP(AD157,'Boden DüV-Bolap'!A:AC,24,FALSE),IF(AND(S157="mittel",AD157&gt;17),VLOOKUP(AD157,'Boden DüV-Bolap'!A:AC,25,FALSE)*(AB157+AC157)-(AB157+AC157),IF(AND(S157="schwer",AD157&lt;23),VLOOKUP(AD157,'Boden DüV-Bolap'!A:AC,28,FALSE),IF(AND(S157="schwer",AD157&gt;22),VLOOKUP(AD157,'Boden DüV-Bolap'!A:AC,29,FALSE)*(AB157+AC157)-(AB157+AC157)))))))))</f>
        <v/>
      </c>
      <c r="AG157" s="256" t="str">
        <f>IF(OR(F157="",G157=""),"",IF(OR(F157="A",F157="HG"),0,VLOOKUP(G157,'Tab 4+5 DüV+Abfuhr_G'!A:Q,17,FALSE)))</f>
        <v/>
      </c>
      <c r="AH157" s="257" t="str">
        <f t="shared" si="26"/>
        <v/>
      </c>
      <c r="AI157" s="900" t="str">
        <f t="shared" si="27"/>
        <v/>
      </c>
      <c r="AJ157" s="265"/>
    </row>
    <row r="158" spans="1:36" s="145" customFormat="1">
      <c r="A158" s="289" t="str">
        <f>IF('N-DBE'!A158="","",'N-DBE'!A158)</f>
        <v/>
      </c>
      <c r="B158" s="485" t="str">
        <f>IF('N-DBE'!B158="","",'N-DBE'!B158)</f>
        <v/>
      </c>
      <c r="C158" s="232" t="str">
        <f>IF('N-DBE'!C158="","",'N-DBE'!C158)</f>
        <v/>
      </c>
      <c r="D158" s="232" t="str">
        <f>IF('N-DBE'!D158="","",'N-DBE'!D158)</f>
        <v/>
      </c>
      <c r="E158" s="238" t="str">
        <f>IF('N-DBE'!E158="","",'N-DBE'!E158)</f>
        <v/>
      </c>
      <c r="F158" s="233" t="str">
        <f>IF('N-DBE'!F158="","",'N-DBE'!F158)</f>
        <v/>
      </c>
      <c r="G158" s="225" t="str">
        <f>IF('N-DBE'!G158="","",'N-DBE'!G158)</f>
        <v/>
      </c>
      <c r="H158" s="248" t="str">
        <f>IF(OR(F158="",G158=""),"",IF(F158="g",VLOOKUP(G158,'Tab 4+5 DüV+Abfuhr_G'!A:N,12,FALSE)*'N-DBE'!J158,IF(F158="A",VLOOKUP(G158,'Tab 2+3 DüV_A'!A:L,10,FALSE)*'N-DBE'!J158,VLOOKUP(G158,'H&amp;G LfL'!B:U,18,FALSE)*'N-DBE'!J158)))</f>
        <v/>
      </c>
      <c r="I158" s="249" t="str">
        <f>IF(OR(F158="",G158=""),"",IF(OR('N-DBE'!K158="",'N-DBE'!M158=0),0,IF('N-DBE'!K158=0,-H158,('N-DBE'!K158*H158/'N-DBE'!J158)-H158)))</f>
        <v/>
      </c>
      <c r="J158" s="341" t="str">
        <f>IF(OR(B158="",G158=""),"",IF(VLOOKUP(B158,Schlagliste!B:J,7,FALSE)="","",VLOOKUP(B158,Schlagliste!B:J,7,FALSE)))</f>
        <v/>
      </c>
      <c r="K158" s="244" t="str">
        <f>IF(J158="","",IF(J158&gt;39,"E",VLOOKUP(J158,'Boden DüV-Bolap'!A:B,2,FALSE)))</f>
        <v/>
      </c>
      <c r="L158" s="250" t="str">
        <f>IF(J158="","",IF(J158&gt;=44,0,VLOOKUP(J158,'Boden DüV-Bolap'!A:C,3,FALSE)))</f>
        <v/>
      </c>
      <c r="M158" s="251" t="str">
        <f>IF(OR(F158="",G158=""),"",IF(OR(F158="A",F158="HG"),0,VLOOKUP(G158,'Tab 4+5 DüV+Abfuhr_G'!A:Q,15,FALSE)))</f>
        <v/>
      </c>
      <c r="N158" s="252" t="str">
        <f t="shared" si="21"/>
        <v/>
      </c>
      <c r="O158" s="611" t="str">
        <f>IF(OR(F158="",G158=""),"",IF(J158="",SUM(H158,I158),IF(OR(K158="D",K158="E"),(H158+M158)*VLOOKUP(K158,'Boden DüV-Bolap'!B:E,4,FALSE),SUM(H158,I158,L158,M158))))</f>
        <v/>
      </c>
      <c r="P158" s="892" t="str">
        <f t="shared" si="22"/>
        <v/>
      </c>
      <c r="Q158" s="245"/>
      <c r="R158" s="615" t="str">
        <f t="shared" si="23"/>
        <v/>
      </c>
      <c r="S158" s="244" t="str">
        <f>IF(OR(B158="",G158=""),"",IF(VLOOKUP(B158,Schlagliste!B:J,5,FALSE)="","",VLOOKUP(B158,Schlagliste!B:J,5,FALSE)))</f>
        <v/>
      </c>
      <c r="T158" s="253" t="str">
        <f>IF(OR(F158="",G158=""),"",IF(F158="g",VLOOKUP(G158,'Tab 4+5 DüV+Abfuhr_G'!A:N,13,FALSE)*'N-DBE'!J158,IF(F158="A",VLOOKUP(G158,'Tab 2+3 DüV_A'!A:L,11,FALSE)*'N-DBE'!J158,VLOOKUP(G158,'H&amp;G LfL'!B:U,19,FALSE)*'N-DBE'!J158)))</f>
        <v/>
      </c>
      <c r="U158" s="249" t="str">
        <f>IF(OR(F158="",G158=""),"",IF(OR('N-DBE'!K158="",'N-DBE'!M158=0),0,IF('N-DBE'!K158=0,-T158,('N-DBE'!K158*T158/'N-DBE'!J158)-T158)))</f>
        <v/>
      </c>
      <c r="V158" s="341" t="str">
        <f>IF(OR(B158="",G158=""),"",IF(VLOOKUP(B158,Schlagliste!B:J,8,FALSE)="","",VLOOKUP(B158,Schlagliste!B:J,8,FALSE)))</f>
        <v/>
      </c>
      <c r="W158" s="244" t="str">
        <f>IF(OR(V158="",S158=""),"",IF(V158&gt;39,0,IF(S158="leicht",VLOOKUP(V158,'Boden DüV-Bolap'!A:Q,7,FALSE),IF(S158="mittel",VLOOKUP(V158,'Boden DüV-Bolap'!A:K,11,FALSE),IF(S158="schwer",VLOOKUP(V158,'Boden DüV-Bolap'!A:R,15,FALSE))))))</f>
        <v/>
      </c>
      <c r="X158" s="254" t="str">
        <f>IF(OR(F158="",G158="",S158="",V158=""),"",IF(V158&gt;=44,-(T158+U158),IF(AND(S158="leicht",V158&lt;14),VLOOKUP(V158,'Boden DüV-Bolap'!A:Q,8,FALSE),IF(AND(S158="leicht",V158&gt;13),VLOOKUP(V158,'Boden DüV-Bolap'!A:Q,9,FALSE)*(T158+U158)-(T158+U158),IF(AND(S158="mittel",V158&lt;20),VLOOKUP(V158,'Boden DüV-Bolap'!A:Q,12,FALSE),IF(AND(S158="mittel",V158&gt;19),VLOOKUP(V158,'Boden DüV-Bolap'!A:Q,13,FALSE)*(T158+U158)-(T158+U158),IF(AND(S158="schwer",V158&lt;28),VLOOKUP(V158,'Boden DüV-Bolap'!A:Q,16,FALSE),IF(AND(S158="schwer",V158&gt;27),VLOOKUP(V158,'Boden DüV-Bolap'!A:Q,17,FALSE)*(T158+U158)-(T158+U158)))))))))</f>
        <v/>
      </c>
      <c r="Y158" s="251" t="str">
        <f>IF(OR(F158="",G158=""),"",IF(OR(F158="A",F158="HG"),0,VLOOKUP(G158,'Tab 4+5 DüV+Abfuhr_G'!A:Q,16,FALSE)))</f>
        <v/>
      </c>
      <c r="Z158" s="255" t="str">
        <f t="shared" si="24"/>
        <v/>
      </c>
      <c r="AA158" s="896" t="str">
        <f t="shared" si="25"/>
        <v/>
      </c>
      <c r="AB158" s="253" t="str">
        <f>IF(OR(F158="",G158=""),"",IF(F158="g",VLOOKUP(G158,'Tab 4+5 DüV+Abfuhr_G'!A:N,14,FALSE)*'N-DBE'!J158,IF(F158="A",VLOOKUP(G158,'Tab 2+3 DüV_A'!A:L,12,FALSE)*'N-DBE'!J158,VLOOKUP(G158,'H&amp;G LfL'!B:U,20,FALSE)*'N-DBE'!J158)))</f>
        <v/>
      </c>
      <c r="AC158" s="249" t="str">
        <f>IF(OR(F158="",G158=""),"",IF(OR('N-DBE'!K158="",'N-DBE'!M158=0),0,IF('N-DBE'!K158=0,-AB158,('N-DBE'!K158*AB158/'N-DBE'!J158)-AB158)))</f>
        <v/>
      </c>
      <c r="AD158" s="341" t="str">
        <f>IF(OR(B158="",G158=""),"",IF(VLOOKUP(B158,Schlagliste!B:J,9,FALSE)="","",VLOOKUP(B158,Schlagliste!B:J,9,FALSE)))</f>
        <v/>
      </c>
      <c r="AE158" s="244" t="str">
        <f>IF(OR(AD158="",S158=""),"",IF(AD158&gt;39,0,IF(S158="leicht",VLOOKUP(AD158,'Boden DüV-Bolap'!A:AA,19,FALSE),IF(S158="mittel",VLOOKUP(AD158,'Boden DüV-Bolap'!A:AA,23,FALSE),IF(S158="schwer",VLOOKUP(AD158,'Boden DüV-Bolap'!A:AA,27,FALSE))))))</f>
        <v/>
      </c>
      <c r="AF158" s="254" t="str">
        <f>IF(OR(F158="",G158="",S158="",AD158=""),"",IF(AD158&gt;=44,-(AB158+AC158),IF(AND(S158="leicht",AD158&lt;11),VLOOKUP(AD158,'Boden DüV-Bolap'!A:AC,20,FALSE),IF(AND(S158="leicht",AD158&gt;10),VLOOKUP(AD158,'Boden DüV-Bolap'!A:AC,21,FALSE)*(AB158+AC158)-(AB158+AC158),IF(AND(S158="mittel",AD158&lt;18),VLOOKUP(AD158,'Boden DüV-Bolap'!A:AC,24,FALSE),IF(AND(S158="mittel",AD158&gt;17),VLOOKUP(AD158,'Boden DüV-Bolap'!A:AC,25,FALSE)*(AB158+AC158)-(AB158+AC158),IF(AND(S158="schwer",AD158&lt;23),VLOOKUP(AD158,'Boden DüV-Bolap'!A:AC,28,FALSE),IF(AND(S158="schwer",AD158&gt;22),VLOOKUP(AD158,'Boden DüV-Bolap'!A:AC,29,FALSE)*(AB158+AC158)-(AB158+AC158)))))))))</f>
        <v/>
      </c>
      <c r="AG158" s="256" t="str">
        <f>IF(OR(F158="",G158=""),"",IF(OR(F158="A",F158="HG"),0,VLOOKUP(G158,'Tab 4+5 DüV+Abfuhr_G'!A:Q,17,FALSE)))</f>
        <v/>
      </c>
      <c r="AH158" s="257" t="str">
        <f t="shared" si="26"/>
        <v/>
      </c>
      <c r="AI158" s="900" t="str">
        <f t="shared" si="27"/>
        <v/>
      </c>
      <c r="AJ158" s="265"/>
    </row>
    <row r="159" spans="1:36" s="145" customFormat="1">
      <c r="A159" s="289" t="str">
        <f>IF('N-DBE'!A159="","",'N-DBE'!A159)</f>
        <v/>
      </c>
      <c r="B159" s="485" t="str">
        <f>IF('N-DBE'!B159="","",'N-DBE'!B159)</f>
        <v/>
      </c>
      <c r="C159" s="232" t="str">
        <f>IF('N-DBE'!C159="","",'N-DBE'!C159)</f>
        <v/>
      </c>
      <c r="D159" s="232" t="str">
        <f>IF('N-DBE'!D159="","",'N-DBE'!D159)</f>
        <v/>
      </c>
      <c r="E159" s="238" t="str">
        <f>IF('N-DBE'!E159="","",'N-DBE'!E159)</f>
        <v/>
      </c>
      <c r="F159" s="233" t="str">
        <f>IF('N-DBE'!F159="","",'N-DBE'!F159)</f>
        <v/>
      </c>
      <c r="G159" s="225" t="str">
        <f>IF('N-DBE'!G159="","",'N-DBE'!G159)</f>
        <v/>
      </c>
      <c r="H159" s="248" t="str">
        <f>IF(OR(F159="",G159=""),"",IF(F159="g",VLOOKUP(G159,'Tab 4+5 DüV+Abfuhr_G'!A:N,12,FALSE)*'N-DBE'!J159,IF(F159="A",VLOOKUP(G159,'Tab 2+3 DüV_A'!A:L,10,FALSE)*'N-DBE'!J159,VLOOKUP(G159,'H&amp;G LfL'!B:U,18,FALSE)*'N-DBE'!J159)))</f>
        <v/>
      </c>
      <c r="I159" s="249" t="str">
        <f>IF(OR(F159="",G159=""),"",IF(OR('N-DBE'!K159="",'N-DBE'!M159=0),0,IF('N-DBE'!K159=0,-H159,('N-DBE'!K159*H159/'N-DBE'!J159)-H159)))</f>
        <v/>
      </c>
      <c r="J159" s="341" t="str">
        <f>IF(OR(B159="",G159=""),"",IF(VLOOKUP(B159,Schlagliste!B:J,7,FALSE)="","",VLOOKUP(B159,Schlagliste!B:J,7,FALSE)))</f>
        <v/>
      </c>
      <c r="K159" s="244" t="str">
        <f>IF(J159="","",IF(J159&gt;39,"E",VLOOKUP(J159,'Boden DüV-Bolap'!A:B,2,FALSE)))</f>
        <v/>
      </c>
      <c r="L159" s="250" t="str">
        <f>IF(J159="","",IF(J159&gt;=44,0,VLOOKUP(J159,'Boden DüV-Bolap'!A:C,3,FALSE)))</f>
        <v/>
      </c>
      <c r="M159" s="251" t="str">
        <f>IF(OR(F159="",G159=""),"",IF(OR(F159="A",F159="HG"),0,VLOOKUP(G159,'Tab 4+5 DüV+Abfuhr_G'!A:Q,15,FALSE)))</f>
        <v/>
      </c>
      <c r="N159" s="252" t="str">
        <f t="shared" si="21"/>
        <v/>
      </c>
      <c r="O159" s="611" t="str">
        <f>IF(OR(F159="",G159=""),"",IF(J159="",SUM(H159,I159),IF(OR(K159="D",K159="E"),(H159+M159)*VLOOKUP(K159,'Boden DüV-Bolap'!B:E,4,FALSE),SUM(H159,I159,L159,M159))))</f>
        <v/>
      </c>
      <c r="P159" s="892" t="str">
        <f t="shared" si="22"/>
        <v/>
      </c>
      <c r="Q159" s="245"/>
      <c r="R159" s="615" t="str">
        <f t="shared" si="23"/>
        <v/>
      </c>
      <c r="S159" s="244" t="str">
        <f>IF(OR(B159="",G159=""),"",IF(VLOOKUP(B159,Schlagliste!B:J,5,FALSE)="","",VLOOKUP(B159,Schlagliste!B:J,5,FALSE)))</f>
        <v/>
      </c>
      <c r="T159" s="253" t="str">
        <f>IF(OR(F159="",G159=""),"",IF(F159="g",VLOOKUP(G159,'Tab 4+5 DüV+Abfuhr_G'!A:N,13,FALSE)*'N-DBE'!J159,IF(F159="A",VLOOKUP(G159,'Tab 2+3 DüV_A'!A:L,11,FALSE)*'N-DBE'!J159,VLOOKUP(G159,'H&amp;G LfL'!B:U,19,FALSE)*'N-DBE'!J159)))</f>
        <v/>
      </c>
      <c r="U159" s="249" t="str">
        <f>IF(OR(F159="",G159=""),"",IF(OR('N-DBE'!K159="",'N-DBE'!M159=0),0,IF('N-DBE'!K159=0,-T159,('N-DBE'!K159*T159/'N-DBE'!J159)-T159)))</f>
        <v/>
      </c>
      <c r="V159" s="341" t="str">
        <f>IF(OR(B159="",G159=""),"",IF(VLOOKUP(B159,Schlagliste!B:J,8,FALSE)="","",VLOOKUP(B159,Schlagliste!B:J,8,FALSE)))</f>
        <v/>
      </c>
      <c r="W159" s="244" t="str">
        <f>IF(OR(V159="",S159=""),"",IF(V159&gt;39,0,IF(S159="leicht",VLOOKUP(V159,'Boden DüV-Bolap'!A:Q,7,FALSE),IF(S159="mittel",VLOOKUP(V159,'Boden DüV-Bolap'!A:K,11,FALSE),IF(S159="schwer",VLOOKUP(V159,'Boden DüV-Bolap'!A:R,15,FALSE))))))</f>
        <v/>
      </c>
      <c r="X159" s="254" t="str">
        <f>IF(OR(F159="",G159="",S159="",V159=""),"",IF(V159&gt;=44,-(T159+U159),IF(AND(S159="leicht",V159&lt;14),VLOOKUP(V159,'Boden DüV-Bolap'!A:Q,8,FALSE),IF(AND(S159="leicht",V159&gt;13),VLOOKUP(V159,'Boden DüV-Bolap'!A:Q,9,FALSE)*(T159+U159)-(T159+U159),IF(AND(S159="mittel",V159&lt;20),VLOOKUP(V159,'Boden DüV-Bolap'!A:Q,12,FALSE),IF(AND(S159="mittel",V159&gt;19),VLOOKUP(V159,'Boden DüV-Bolap'!A:Q,13,FALSE)*(T159+U159)-(T159+U159),IF(AND(S159="schwer",V159&lt;28),VLOOKUP(V159,'Boden DüV-Bolap'!A:Q,16,FALSE),IF(AND(S159="schwer",V159&gt;27),VLOOKUP(V159,'Boden DüV-Bolap'!A:Q,17,FALSE)*(T159+U159)-(T159+U159)))))))))</f>
        <v/>
      </c>
      <c r="Y159" s="251" t="str">
        <f>IF(OR(F159="",G159=""),"",IF(OR(F159="A",F159="HG"),0,VLOOKUP(G159,'Tab 4+5 DüV+Abfuhr_G'!A:Q,16,FALSE)))</f>
        <v/>
      </c>
      <c r="Z159" s="255" t="str">
        <f t="shared" si="24"/>
        <v/>
      </c>
      <c r="AA159" s="896" t="str">
        <f t="shared" si="25"/>
        <v/>
      </c>
      <c r="AB159" s="253" t="str">
        <f>IF(OR(F159="",G159=""),"",IF(F159="g",VLOOKUP(G159,'Tab 4+5 DüV+Abfuhr_G'!A:N,14,FALSE)*'N-DBE'!J159,IF(F159="A",VLOOKUP(G159,'Tab 2+3 DüV_A'!A:L,12,FALSE)*'N-DBE'!J159,VLOOKUP(G159,'H&amp;G LfL'!B:U,20,FALSE)*'N-DBE'!J159)))</f>
        <v/>
      </c>
      <c r="AC159" s="249" t="str">
        <f>IF(OR(F159="",G159=""),"",IF(OR('N-DBE'!K159="",'N-DBE'!M159=0),0,IF('N-DBE'!K159=0,-AB159,('N-DBE'!K159*AB159/'N-DBE'!J159)-AB159)))</f>
        <v/>
      </c>
      <c r="AD159" s="341" t="str">
        <f>IF(OR(B159="",G159=""),"",IF(VLOOKUP(B159,Schlagliste!B:J,9,FALSE)="","",VLOOKUP(B159,Schlagliste!B:J,9,FALSE)))</f>
        <v/>
      </c>
      <c r="AE159" s="244" t="str">
        <f>IF(OR(AD159="",S159=""),"",IF(AD159&gt;39,0,IF(S159="leicht",VLOOKUP(AD159,'Boden DüV-Bolap'!A:AA,19,FALSE),IF(S159="mittel",VLOOKUP(AD159,'Boden DüV-Bolap'!A:AA,23,FALSE),IF(S159="schwer",VLOOKUP(AD159,'Boden DüV-Bolap'!A:AA,27,FALSE))))))</f>
        <v/>
      </c>
      <c r="AF159" s="254" t="str">
        <f>IF(OR(F159="",G159="",S159="",AD159=""),"",IF(AD159&gt;=44,-(AB159+AC159),IF(AND(S159="leicht",AD159&lt;11),VLOOKUP(AD159,'Boden DüV-Bolap'!A:AC,20,FALSE),IF(AND(S159="leicht",AD159&gt;10),VLOOKUP(AD159,'Boden DüV-Bolap'!A:AC,21,FALSE)*(AB159+AC159)-(AB159+AC159),IF(AND(S159="mittel",AD159&lt;18),VLOOKUP(AD159,'Boden DüV-Bolap'!A:AC,24,FALSE),IF(AND(S159="mittel",AD159&gt;17),VLOOKUP(AD159,'Boden DüV-Bolap'!A:AC,25,FALSE)*(AB159+AC159)-(AB159+AC159),IF(AND(S159="schwer",AD159&lt;23),VLOOKUP(AD159,'Boden DüV-Bolap'!A:AC,28,FALSE),IF(AND(S159="schwer",AD159&gt;22),VLOOKUP(AD159,'Boden DüV-Bolap'!A:AC,29,FALSE)*(AB159+AC159)-(AB159+AC159)))))))))</f>
        <v/>
      </c>
      <c r="AG159" s="256" t="str">
        <f>IF(OR(F159="",G159=""),"",IF(OR(F159="A",F159="HG"),0,VLOOKUP(G159,'Tab 4+5 DüV+Abfuhr_G'!A:Q,17,FALSE)))</f>
        <v/>
      </c>
      <c r="AH159" s="257" t="str">
        <f t="shared" si="26"/>
        <v/>
      </c>
      <c r="AI159" s="900" t="str">
        <f t="shared" si="27"/>
        <v/>
      </c>
      <c r="AJ159" s="265"/>
    </row>
    <row r="160" spans="1:36" s="145" customFormat="1">
      <c r="A160" s="289" t="str">
        <f>IF('N-DBE'!A160="","",'N-DBE'!A160)</f>
        <v/>
      </c>
      <c r="B160" s="485" t="str">
        <f>IF('N-DBE'!B160="","",'N-DBE'!B160)</f>
        <v/>
      </c>
      <c r="C160" s="232" t="str">
        <f>IF('N-DBE'!C160="","",'N-DBE'!C160)</f>
        <v/>
      </c>
      <c r="D160" s="232" t="str">
        <f>IF('N-DBE'!D160="","",'N-DBE'!D160)</f>
        <v/>
      </c>
      <c r="E160" s="238" t="str">
        <f>IF('N-DBE'!E160="","",'N-DBE'!E160)</f>
        <v/>
      </c>
      <c r="F160" s="233" t="str">
        <f>IF('N-DBE'!F160="","",'N-DBE'!F160)</f>
        <v/>
      </c>
      <c r="G160" s="225" t="str">
        <f>IF('N-DBE'!G160="","",'N-DBE'!G160)</f>
        <v/>
      </c>
      <c r="H160" s="248" t="str">
        <f>IF(OR(F160="",G160=""),"",IF(F160="g",VLOOKUP(G160,'Tab 4+5 DüV+Abfuhr_G'!A:N,12,FALSE)*'N-DBE'!J160,IF(F160="A",VLOOKUP(G160,'Tab 2+3 DüV_A'!A:L,10,FALSE)*'N-DBE'!J160,VLOOKUP(G160,'H&amp;G LfL'!B:U,18,FALSE)*'N-DBE'!J160)))</f>
        <v/>
      </c>
      <c r="I160" s="249" t="str">
        <f>IF(OR(F160="",G160=""),"",IF(OR('N-DBE'!K160="",'N-DBE'!M160=0),0,IF('N-DBE'!K160=0,-H160,('N-DBE'!K160*H160/'N-DBE'!J160)-H160)))</f>
        <v/>
      </c>
      <c r="J160" s="341" t="str">
        <f>IF(OR(B160="",G160=""),"",IF(VLOOKUP(B160,Schlagliste!B:J,7,FALSE)="","",VLOOKUP(B160,Schlagliste!B:J,7,FALSE)))</f>
        <v/>
      </c>
      <c r="K160" s="244" t="str">
        <f>IF(J160="","",IF(J160&gt;39,"E",VLOOKUP(J160,'Boden DüV-Bolap'!A:B,2,FALSE)))</f>
        <v/>
      </c>
      <c r="L160" s="250" t="str">
        <f>IF(J160="","",IF(J160&gt;=44,0,VLOOKUP(J160,'Boden DüV-Bolap'!A:C,3,FALSE)))</f>
        <v/>
      </c>
      <c r="M160" s="251" t="str">
        <f>IF(OR(F160="",G160=""),"",IF(OR(F160="A",F160="HG"),0,VLOOKUP(G160,'Tab 4+5 DüV+Abfuhr_G'!A:Q,15,FALSE)))</f>
        <v/>
      </c>
      <c r="N160" s="252" t="str">
        <f t="shared" si="21"/>
        <v/>
      </c>
      <c r="O160" s="611" t="str">
        <f>IF(OR(F160="",G160=""),"",IF(J160="",SUM(H160,I160),IF(OR(K160="D",K160="E"),(H160+M160)*VLOOKUP(K160,'Boden DüV-Bolap'!B:E,4,FALSE),SUM(H160,I160,L160,M160))))</f>
        <v/>
      </c>
      <c r="P160" s="892" t="str">
        <f t="shared" si="22"/>
        <v/>
      </c>
      <c r="Q160" s="245"/>
      <c r="R160" s="615" t="str">
        <f t="shared" si="23"/>
        <v/>
      </c>
      <c r="S160" s="244" t="str">
        <f>IF(OR(B160="",G160=""),"",IF(VLOOKUP(B160,Schlagliste!B:J,5,FALSE)="","",VLOOKUP(B160,Schlagliste!B:J,5,FALSE)))</f>
        <v/>
      </c>
      <c r="T160" s="253" t="str">
        <f>IF(OR(F160="",G160=""),"",IF(F160="g",VLOOKUP(G160,'Tab 4+5 DüV+Abfuhr_G'!A:N,13,FALSE)*'N-DBE'!J160,IF(F160="A",VLOOKUP(G160,'Tab 2+3 DüV_A'!A:L,11,FALSE)*'N-DBE'!J160,VLOOKUP(G160,'H&amp;G LfL'!B:U,19,FALSE)*'N-DBE'!J160)))</f>
        <v/>
      </c>
      <c r="U160" s="249" t="str">
        <f>IF(OR(F160="",G160=""),"",IF(OR('N-DBE'!K160="",'N-DBE'!M160=0),0,IF('N-DBE'!K160=0,-T160,('N-DBE'!K160*T160/'N-DBE'!J160)-T160)))</f>
        <v/>
      </c>
      <c r="V160" s="341" t="str">
        <f>IF(OR(B160="",G160=""),"",IF(VLOOKUP(B160,Schlagliste!B:J,8,FALSE)="","",VLOOKUP(B160,Schlagliste!B:J,8,FALSE)))</f>
        <v/>
      </c>
      <c r="W160" s="244" t="str">
        <f>IF(OR(V160="",S160=""),"",IF(V160&gt;39,0,IF(S160="leicht",VLOOKUP(V160,'Boden DüV-Bolap'!A:Q,7,FALSE),IF(S160="mittel",VLOOKUP(V160,'Boden DüV-Bolap'!A:K,11,FALSE),IF(S160="schwer",VLOOKUP(V160,'Boden DüV-Bolap'!A:R,15,FALSE))))))</f>
        <v/>
      </c>
      <c r="X160" s="254" t="str">
        <f>IF(OR(F160="",G160="",S160="",V160=""),"",IF(V160&gt;=44,-(T160+U160),IF(AND(S160="leicht",V160&lt;14),VLOOKUP(V160,'Boden DüV-Bolap'!A:Q,8,FALSE),IF(AND(S160="leicht",V160&gt;13),VLOOKUP(V160,'Boden DüV-Bolap'!A:Q,9,FALSE)*(T160+U160)-(T160+U160),IF(AND(S160="mittel",V160&lt;20),VLOOKUP(V160,'Boden DüV-Bolap'!A:Q,12,FALSE),IF(AND(S160="mittel",V160&gt;19),VLOOKUP(V160,'Boden DüV-Bolap'!A:Q,13,FALSE)*(T160+U160)-(T160+U160),IF(AND(S160="schwer",V160&lt;28),VLOOKUP(V160,'Boden DüV-Bolap'!A:Q,16,FALSE),IF(AND(S160="schwer",V160&gt;27),VLOOKUP(V160,'Boden DüV-Bolap'!A:Q,17,FALSE)*(T160+U160)-(T160+U160)))))))))</f>
        <v/>
      </c>
      <c r="Y160" s="251" t="str">
        <f>IF(OR(F160="",G160=""),"",IF(OR(F160="A",F160="HG"),0,VLOOKUP(G160,'Tab 4+5 DüV+Abfuhr_G'!A:Q,16,FALSE)))</f>
        <v/>
      </c>
      <c r="Z160" s="255" t="str">
        <f t="shared" si="24"/>
        <v/>
      </c>
      <c r="AA160" s="896" t="str">
        <f t="shared" si="25"/>
        <v/>
      </c>
      <c r="AB160" s="253" t="str">
        <f>IF(OR(F160="",G160=""),"",IF(F160="g",VLOOKUP(G160,'Tab 4+5 DüV+Abfuhr_G'!A:N,14,FALSE)*'N-DBE'!J160,IF(F160="A",VLOOKUP(G160,'Tab 2+3 DüV_A'!A:L,12,FALSE)*'N-DBE'!J160,VLOOKUP(G160,'H&amp;G LfL'!B:U,20,FALSE)*'N-DBE'!J160)))</f>
        <v/>
      </c>
      <c r="AC160" s="249" t="str">
        <f>IF(OR(F160="",G160=""),"",IF(OR('N-DBE'!K160="",'N-DBE'!M160=0),0,IF('N-DBE'!K160=0,-AB160,('N-DBE'!K160*AB160/'N-DBE'!J160)-AB160)))</f>
        <v/>
      </c>
      <c r="AD160" s="341" t="str">
        <f>IF(OR(B160="",G160=""),"",IF(VLOOKUP(B160,Schlagliste!B:J,9,FALSE)="","",VLOOKUP(B160,Schlagliste!B:J,9,FALSE)))</f>
        <v/>
      </c>
      <c r="AE160" s="244" t="str">
        <f>IF(OR(AD160="",S160=""),"",IF(AD160&gt;39,0,IF(S160="leicht",VLOOKUP(AD160,'Boden DüV-Bolap'!A:AA,19,FALSE),IF(S160="mittel",VLOOKUP(AD160,'Boden DüV-Bolap'!A:AA,23,FALSE),IF(S160="schwer",VLOOKUP(AD160,'Boden DüV-Bolap'!A:AA,27,FALSE))))))</f>
        <v/>
      </c>
      <c r="AF160" s="254" t="str">
        <f>IF(OR(F160="",G160="",S160="",AD160=""),"",IF(AD160&gt;=44,-(AB160+AC160),IF(AND(S160="leicht",AD160&lt;11),VLOOKUP(AD160,'Boden DüV-Bolap'!A:AC,20,FALSE),IF(AND(S160="leicht",AD160&gt;10),VLOOKUP(AD160,'Boden DüV-Bolap'!A:AC,21,FALSE)*(AB160+AC160)-(AB160+AC160),IF(AND(S160="mittel",AD160&lt;18),VLOOKUP(AD160,'Boden DüV-Bolap'!A:AC,24,FALSE),IF(AND(S160="mittel",AD160&gt;17),VLOOKUP(AD160,'Boden DüV-Bolap'!A:AC,25,FALSE)*(AB160+AC160)-(AB160+AC160),IF(AND(S160="schwer",AD160&lt;23),VLOOKUP(AD160,'Boden DüV-Bolap'!A:AC,28,FALSE),IF(AND(S160="schwer",AD160&gt;22),VLOOKUP(AD160,'Boden DüV-Bolap'!A:AC,29,FALSE)*(AB160+AC160)-(AB160+AC160)))))))))</f>
        <v/>
      </c>
      <c r="AG160" s="256" t="str">
        <f>IF(OR(F160="",G160=""),"",IF(OR(F160="A",F160="HG"),0,VLOOKUP(G160,'Tab 4+5 DüV+Abfuhr_G'!A:Q,17,FALSE)))</f>
        <v/>
      </c>
      <c r="AH160" s="257" t="str">
        <f t="shared" si="26"/>
        <v/>
      </c>
      <c r="AI160" s="900" t="str">
        <f t="shared" si="27"/>
        <v/>
      </c>
      <c r="AJ160" s="265"/>
    </row>
    <row r="161" spans="1:36" s="145" customFormat="1">
      <c r="A161" s="289" t="str">
        <f>IF('N-DBE'!A161="","",'N-DBE'!A161)</f>
        <v/>
      </c>
      <c r="B161" s="485" t="str">
        <f>IF('N-DBE'!B161="","",'N-DBE'!B161)</f>
        <v/>
      </c>
      <c r="C161" s="232" t="str">
        <f>IF('N-DBE'!C161="","",'N-DBE'!C161)</f>
        <v/>
      </c>
      <c r="D161" s="232" t="str">
        <f>IF('N-DBE'!D161="","",'N-DBE'!D161)</f>
        <v/>
      </c>
      <c r="E161" s="238" t="str">
        <f>IF('N-DBE'!E161="","",'N-DBE'!E161)</f>
        <v/>
      </c>
      <c r="F161" s="233" t="str">
        <f>IF('N-DBE'!F161="","",'N-DBE'!F161)</f>
        <v/>
      </c>
      <c r="G161" s="225" t="str">
        <f>IF('N-DBE'!G161="","",'N-DBE'!G161)</f>
        <v/>
      </c>
      <c r="H161" s="248" t="str">
        <f>IF(OR(F161="",G161=""),"",IF(F161="g",VLOOKUP(G161,'Tab 4+5 DüV+Abfuhr_G'!A:N,12,FALSE)*'N-DBE'!J161,IF(F161="A",VLOOKUP(G161,'Tab 2+3 DüV_A'!A:L,10,FALSE)*'N-DBE'!J161,VLOOKUP(G161,'H&amp;G LfL'!B:U,18,FALSE)*'N-DBE'!J161)))</f>
        <v/>
      </c>
      <c r="I161" s="249" t="str">
        <f>IF(OR(F161="",G161=""),"",IF(OR('N-DBE'!K161="",'N-DBE'!M161=0),0,IF('N-DBE'!K161=0,-H161,('N-DBE'!K161*H161/'N-DBE'!J161)-H161)))</f>
        <v/>
      </c>
      <c r="J161" s="341" t="str">
        <f>IF(OR(B161="",G161=""),"",IF(VLOOKUP(B161,Schlagliste!B:J,7,FALSE)="","",VLOOKUP(B161,Schlagliste!B:J,7,FALSE)))</f>
        <v/>
      </c>
      <c r="K161" s="244" t="str">
        <f>IF(J161="","",IF(J161&gt;39,"E",VLOOKUP(J161,'Boden DüV-Bolap'!A:B,2,FALSE)))</f>
        <v/>
      </c>
      <c r="L161" s="250" t="str">
        <f>IF(J161="","",IF(J161&gt;=44,0,VLOOKUP(J161,'Boden DüV-Bolap'!A:C,3,FALSE)))</f>
        <v/>
      </c>
      <c r="M161" s="251" t="str">
        <f>IF(OR(F161="",G161=""),"",IF(OR(F161="A",F161="HG"),0,VLOOKUP(G161,'Tab 4+5 DüV+Abfuhr_G'!A:Q,15,FALSE)))</f>
        <v/>
      </c>
      <c r="N161" s="252" t="str">
        <f t="shared" si="21"/>
        <v/>
      </c>
      <c r="O161" s="611" t="str">
        <f>IF(OR(F161="",G161=""),"",IF(J161="",SUM(H161,I161),IF(OR(K161="D",K161="E"),(H161+M161)*VLOOKUP(K161,'Boden DüV-Bolap'!B:E,4,FALSE),SUM(H161,I161,L161,M161))))</f>
        <v/>
      </c>
      <c r="P161" s="892" t="str">
        <f t="shared" si="22"/>
        <v/>
      </c>
      <c r="Q161" s="245"/>
      <c r="R161" s="615" t="str">
        <f t="shared" si="23"/>
        <v/>
      </c>
      <c r="S161" s="244" t="str">
        <f>IF(OR(B161="",G161=""),"",IF(VLOOKUP(B161,Schlagliste!B:J,5,FALSE)="","",VLOOKUP(B161,Schlagliste!B:J,5,FALSE)))</f>
        <v/>
      </c>
      <c r="T161" s="253" t="str">
        <f>IF(OR(F161="",G161=""),"",IF(F161="g",VLOOKUP(G161,'Tab 4+5 DüV+Abfuhr_G'!A:N,13,FALSE)*'N-DBE'!J161,IF(F161="A",VLOOKUP(G161,'Tab 2+3 DüV_A'!A:L,11,FALSE)*'N-DBE'!J161,VLOOKUP(G161,'H&amp;G LfL'!B:U,19,FALSE)*'N-DBE'!J161)))</f>
        <v/>
      </c>
      <c r="U161" s="249" t="str">
        <f>IF(OR(F161="",G161=""),"",IF(OR('N-DBE'!K161="",'N-DBE'!M161=0),0,IF('N-DBE'!K161=0,-T161,('N-DBE'!K161*T161/'N-DBE'!J161)-T161)))</f>
        <v/>
      </c>
      <c r="V161" s="341" t="str">
        <f>IF(OR(B161="",G161=""),"",IF(VLOOKUP(B161,Schlagliste!B:J,8,FALSE)="","",VLOOKUP(B161,Schlagliste!B:J,8,FALSE)))</f>
        <v/>
      </c>
      <c r="W161" s="244" t="str">
        <f>IF(OR(V161="",S161=""),"",IF(V161&gt;39,0,IF(S161="leicht",VLOOKUP(V161,'Boden DüV-Bolap'!A:Q,7,FALSE),IF(S161="mittel",VLOOKUP(V161,'Boden DüV-Bolap'!A:K,11,FALSE),IF(S161="schwer",VLOOKUP(V161,'Boden DüV-Bolap'!A:R,15,FALSE))))))</f>
        <v/>
      </c>
      <c r="X161" s="254" t="str">
        <f>IF(OR(F161="",G161="",S161="",V161=""),"",IF(V161&gt;=44,-(T161+U161),IF(AND(S161="leicht",V161&lt;14),VLOOKUP(V161,'Boden DüV-Bolap'!A:Q,8,FALSE),IF(AND(S161="leicht",V161&gt;13),VLOOKUP(V161,'Boden DüV-Bolap'!A:Q,9,FALSE)*(T161+U161)-(T161+U161),IF(AND(S161="mittel",V161&lt;20),VLOOKUP(V161,'Boden DüV-Bolap'!A:Q,12,FALSE),IF(AND(S161="mittel",V161&gt;19),VLOOKUP(V161,'Boden DüV-Bolap'!A:Q,13,FALSE)*(T161+U161)-(T161+U161),IF(AND(S161="schwer",V161&lt;28),VLOOKUP(V161,'Boden DüV-Bolap'!A:Q,16,FALSE),IF(AND(S161="schwer",V161&gt;27),VLOOKUP(V161,'Boden DüV-Bolap'!A:Q,17,FALSE)*(T161+U161)-(T161+U161)))))))))</f>
        <v/>
      </c>
      <c r="Y161" s="251" t="str">
        <f>IF(OR(F161="",G161=""),"",IF(OR(F161="A",F161="HG"),0,VLOOKUP(G161,'Tab 4+5 DüV+Abfuhr_G'!A:Q,16,FALSE)))</f>
        <v/>
      </c>
      <c r="Z161" s="255" t="str">
        <f t="shared" si="24"/>
        <v/>
      </c>
      <c r="AA161" s="896" t="str">
        <f t="shared" si="25"/>
        <v/>
      </c>
      <c r="AB161" s="253" t="str">
        <f>IF(OR(F161="",G161=""),"",IF(F161="g",VLOOKUP(G161,'Tab 4+5 DüV+Abfuhr_G'!A:N,14,FALSE)*'N-DBE'!J161,IF(F161="A",VLOOKUP(G161,'Tab 2+3 DüV_A'!A:L,12,FALSE)*'N-DBE'!J161,VLOOKUP(G161,'H&amp;G LfL'!B:U,20,FALSE)*'N-DBE'!J161)))</f>
        <v/>
      </c>
      <c r="AC161" s="249" t="str">
        <f>IF(OR(F161="",G161=""),"",IF(OR('N-DBE'!K161="",'N-DBE'!M161=0),0,IF('N-DBE'!K161=0,-AB161,('N-DBE'!K161*AB161/'N-DBE'!J161)-AB161)))</f>
        <v/>
      </c>
      <c r="AD161" s="341" t="str">
        <f>IF(OR(B161="",G161=""),"",IF(VLOOKUP(B161,Schlagliste!B:J,9,FALSE)="","",VLOOKUP(B161,Schlagliste!B:J,9,FALSE)))</f>
        <v/>
      </c>
      <c r="AE161" s="244" t="str">
        <f>IF(OR(AD161="",S161=""),"",IF(AD161&gt;39,0,IF(S161="leicht",VLOOKUP(AD161,'Boden DüV-Bolap'!A:AA,19,FALSE),IF(S161="mittel",VLOOKUP(AD161,'Boden DüV-Bolap'!A:AA,23,FALSE),IF(S161="schwer",VLOOKUP(AD161,'Boden DüV-Bolap'!A:AA,27,FALSE))))))</f>
        <v/>
      </c>
      <c r="AF161" s="254" t="str">
        <f>IF(OR(F161="",G161="",S161="",AD161=""),"",IF(AD161&gt;=44,-(AB161+AC161),IF(AND(S161="leicht",AD161&lt;11),VLOOKUP(AD161,'Boden DüV-Bolap'!A:AC,20,FALSE),IF(AND(S161="leicht",AD161&gt;10),VLOOKUP(AD161,'Boden DüV-Bolap'!A:AC,21,FALSE)*(AB161+AC161)-(AB161+AC161),IF(AND(S161="mittel",AD161&lt;18),VLOOKUP(AD161,'Boden DüV-Bolap'!A:AC,24,FALSE),IF(AND(S161="mittel",AD161&gt;17),VLOOKUP(AD161,'Boden DüV-Bolap'!A:AC,25,FALSE)*(AB161+AC161)-(AB161+AC161),IF(AND(S161="schwer",AD161&lt;23),VLOOKUP(AD161,'Boden DüV-Bolap'!A:AC,28,FALSE),IF(AND(S161="schwer",AD161&gt;22),VLOOKUP(AD161,'Boden DüV-Bolap'!A:AC,29,FALSE)*(AB161+AC161)-(AB161+AC161)))))))))</f>
        <v/>
      </c>
      <c r="AG161" s="256" t="str">
        <f>IF(OR(F161="",G161=""),"",IF(OR(F161="A",F161="HG"),0,VLOOKUP(G161,'Tab 4+5 DüV+Abfuhr_G'!A:Q,17,FALSE)))</f>
        <v/>
      </c>
      <c r="AH161" s="257" t="str">
        <f t="shared" si="26"/>
        <v/>
      </c>
      <c r="AI161" s="900" t="str">
        <f t="shared" si="27"/>
        <v/>
      </c>
      <c r="AJ161" s="265"/>
    </row>
    <row r="162" spans="1:36" s="145" customFormat="1">
      <c r="A162" s="289" t="str">
        <f>IF('N-DBE'!A162="","",'N-DBE'!A162)</f>
        <v/>
      </c>
      <c r="B162" s="485" t="str">
        <f>IF('N-DBE'!B162="","",'N-DBE'!B162)</f>
        <v/>
      </c>
      <c r="C162" s="232" t="str">
        <f>IF('N-DBE'!C162="","",'N-DBE'!C162)</f>
        <v/>
      </c>
      <c r="D162" s="232" t="str">
        <f>IF('N-DBE'!D162="","",'N-DBE'!D162)</f>
        <v/>
      </c>
      <c r="E162" s="238" t="str">
        <f>IF('N-DBE'!E162="","",'N-DBE'!E162)</f>
        <v/>
      </c>
      <c r="F162" s="233" t="str">
        <f>IF('N-DBE'!F162="","",'N-DBE'!F162)</f>
        <v/>
      </c>
      <c r="G162" s="225" t="str">
        <f>IF('N-DBE'!G162="","",'N-DBE'!G162)</f>
        <v/>
      </c>
      <c r="H162" s="248" t="str">
        <f>IF(OR(F162="",G162=""),"",IF(F162="g",VLOOKUP(G162,'Tab 4+5 DüV+Abfuhr_G'!A:N,12,FALSE)*'N-DBE'!J162,IF(F162="A",VLOOKUP(G162,'Tab 2+3 DüV_A'!A:L,10,FALSE)*'N-DBE'!J162,VLOOKUP(G162,'H&amp;G LfL'!B:U,18,FALSE)*'N-DBE'!J162)))</f>
        <v/>
      </c>
      <c r="I162" s="249" t="str">
        <f>IF(OR(F162="",G162=""),"",IF(OR('N-DBE'!K162="",'N-DBE'!M162=0),0,IF('N-DBE'!K162=0,-H162,('N-DBE'!K162*H162/'N-DBE'!J162)-H162)))</f>
        <v/>
      </c>
      <c r="J162" s="341" t="str">
        <f>IF(OR(B162="",G162=""),"",IF(VLOOKUP(B162,Schlagliste!B:J,7,FALSE)="","",VLOOKUP(B162,Schlagliste!B:J,7,FALSE)))</f>
        <v/>
      </c>
      <c r="K162" s="244" t="str">
        <f>IF(J162="","",IF(J162&gt;39,"E",VLOOKUP(J162,'Boden DüV-Bolap'!A:B,2,FALSE)))</f>
        <v/>
      </c>
      <c r="L162" s="250" t="str">
        <f>IF(J162="","",IF(J162&gt;=44,0,VLOOKUP(J162,'Boden DüV-Bolap'!A:C,3,FALSE)))</f>
        <v/>
      </c>
      <c r="M162" s="251" t="str">
        <f>IF(OR(F162="",G162=""),"",IF(OR(F162="A",F162="HG"),0,VLOOKUP(G162,'Tab 4+5 DüV+Abfuhr_G'!A:Q,15,FALSE)))</f>
        <v/>
      </c>
      <c r="N162" s="252" t="str">
        <f t="shared" si="21"/>
        <v/>
      </c>
      <c r="O162" s="611" t="str">
        <f>IF(OR(F162="",G162=""),"",IF(J162="",SUM(H162,I162),IF(OR(K162="D",K162="E"),(H162+M162)*VLOOKUP(K162,'Boden DüV-Bolap'!B:E,4,FALSE),SUM(H162,I162,L162,M162))))</f>
        <v/>
      </c>
      <c r="P162" s="892" t="str">
        <f t="shared" si="22"/>
        <v/>
      </c>
      <c r="Q162" s="245"/>
      <c r="R162" s="615" t="str">
        <f t="shared" si="23"/>
        <v/>
      </c>
      <c r="S162" s="244" t="str">
        <f>IF(OR(B162="",G162=""),"",IF(VLOOKUP(B162,Schlagliste!B:J,5,FALSE)="","",VLOOKUP(B162,Schlagliste!B:J,5,FALSE)))</f>
        <v/>
      </c>
      <c r="T162" s="253" t="str">
        <f>IF(OR(F162="",G162=""),"",IF(F162="g",VLOOKUP(G162,'Tab 4+5 DüV+Abfuhr_G'!A:N,13,FALSE)*'N-DBE'!J162,IF(F162="A",VLOOKUP(G162,'Tab 2+3 DüV_A'!A:L,11,FALSE)*'N-DBE'!J162,VLOOKUP(G162,'H&amp;G LfL'!B:U,19,FALSE)*'N-DBE'!J162)))</f>
        <v/>
      </c>
      <c r="U162" s="249" t="str">
        <f>IF(OR(F162="",G162=""),"",IF(OR('N-DBE'!K162="",'N-DBE'!M162=0),0,IF('N-DBE'!K162=0,-T162,('N-DBE'!K162*T162/'N-DBE'!J162)-T162)))</f>
        <v/>
      </c>
      <c r="V162" s="341" t="str">
        <f>IF(OR(B162="",G162=""),"",IF(VLOOKUP(B162,Schlagliste!B:J,8,FALSE)="","",VLOOKUP(B162,Schlagliste!B:J,8,FALSE)))</f>
        <v/>
      </c>
      <c r="W162" s="244" t="str">
        <f>IF(OR(V162="",S162=""),"",IF(V162&gt;39,0,IF(S162="leicht",VLOOKUP(V162,'Boden DüV-Bolap'!A:Q,7,FALSE),IF(S162="mittel",VLOOKUP(V162,'Boden DüV-Bolap'!A:K,11,FALSE),IF(S162="schwer",VLOOKUP(V162,'Boden DüV-Bolap'!A:R,15,FALSE))))))</f>
        <v/>
      </c>
      <c r="X162" s="254" t="str">
        <f>IF(OR(F162="",G162="",S162="",V162=""),"",IF(V162&gt;=44,-(T162+U162),IF(AND(S162="leicht",V162&lt;14),VLOOKUP(V162,'Boden DüV-Bolap'!A:Q,8,FALSE),IF(AND(S162="leicht",V162&gt;13),VLOOKUP(V162,'Boden DüV-Bolap'!A:Q,9,FALSE)*(T162+U162)-(T162+U162),IF(AND(S162="mittel",V162&lt;20),VLOOKUP(V162,'Boden DüV-Bolap'!A:Q,12,FALSE),IF(AND(S162="mittel",V162&gt;19),VLOOKUP(V162,'Boden DüV-Bolap'!A:Q,13,FALSE)*(T162+U162)-(T162+U162),IF(AND(S162="schwer",V162&lt;28),VLOOKUP(V162,'Boden DüV-Bolap'!A:Q,16,FALSE),IF(AND(S162="schwer",V162&gt;27),VLOOKUP(V162,'Boden DüV-Bolap'!A:Q,17,FALSE)*(T162+U162)-(T162+U162)))))))))</f>
        <v/>
      </c>
      <c r="Y162" s="251" t="str">
        <f>IF(OR(F162="",G162=""),"",IF(OR(F162="A",F162="HG"),0,VLOOKUP(G162,'Tab 4+5 DüV+Abfuhr_G'!A:Q,16,FALSE)))</f>
        <v/>
      </c>
      <c r="Z162" s="255" t="str">
        <f t="shared" si="24"/>
        <v/>
      </c>
      <c r="AA162" s="896" t="str">
        <f t="shared" si="25"/>
        <v/>
      </c>
      <c r="AB162" s="253" t="str">
        <f>IF(OR(F162="",G162=""),"",IF(F162="g",VLOOKUP(G162,'Tab 4+5 DüV+Abfuhr_G'!A:N,14,FALSE)*'N-DBE'!J162,IF(F162="A",VLOOKUP(G162,'Tab 2+3 DüV_A'!A:L,12,FALSE)*'N-DBE'!J162,VLOOKUP(G162,'H&amp;G LfL'!B:U,20,FALSE)*'N-DBE'!J162)))</f>
        <v/>
      </c>
      <c r="AC162" s="249" t="str">
        <f>IF(OR(F162="",G162=""),"",IF(OR('N-DBE'!K162="",'N-DBE'!M162=0),0,IF('N-DBE'!K162=0,-AB162,('N-DBE'!K162*AB162/'N-DBE'!J162)-AB162)))</f>
        <v/>
      </c>
      <c r="AD162" s="341" t="str">
        <f>IF(OR(B162="",G162=""),"",IF(VLOOKUP(B162,Schlagliste!B:J,9,FALSE)="","",VLOOKUP(B162,Schlagliste!B:J,9,FALSE)))</f>
        <v/>
      </c>
      <c r="AE162" s="244" t="str">
        <f>IF(OR(AD162="",S162=""),"",IF(AD162&gt;39,0,IF(S162="leicht",VLOOKUP(AD162,'Boden DüV-Bolap'!A:AA,19,FALSE),IF(S162="mittel",VLOOKUP(AD162,'Boden DüV-Bolap'!A:AA,23,FALSE),IF(S162="schwer",VLOOKUP(AD162,'Boden DüV-Bolap'!A:AA,27,FALSE))))))</f>
        <v/>
      </c>
      <c r="AF162" s="254" t="str">
        <f>IF(OR(F162="",G162="",S162="",AD162=""),"",IF(AD162&gt;=44,-(AB162+AC162),IF(AND(S162="leicht",AD162&lt;11),VLOOKUP(AD162,'Boden DüV-Bolap'!A:AC,20,FALSE),IF(AND(S162="leicht",AD162&gt;10),VLOOKUP(AD162,'Boden DüV-Bolap'!A:AC,21,FALSE)*(AB162+AC162)-(AB162+AC162),IF(AND(S162="mittel",AD162&lt;18),VLOOKUP(AD162,'Boden DüV-Bolap'!A:AC,24,FALSE),IF(AND(S162="mittel",AD162&gt;17),VLOOKUP(AD162,'Boden DüV-Bolap'!A:AC,25,FALSE)*(AB162+AC162)-(AB162+AC162),IF(AND(S162="schwer",AD162&lt;23),VLOOKUP(AD162,'Boden DüV-Bolap'!A:AC,28,FALSE),IF(AND(S162="schwer",AD162&gt;22),VLOOKUP(AD162,'Boden DüV-Bolap'!A:AC,29,FALSE)*(AB162+AC162)-(AB162+AC162)))))))))</f>
        <v/>
      </c>
      <c r="AG162" s="256" t="str">
        <f>IF(OR(F162="",G162=""),"",IF(OR(F162="A",F162="HG"),0,VLOOKUP(G162,'Tab 4+5 DüV+Abfuhr_G'!A:Q,17,FALSE)))</f>
        <v/>
      </c>
      <c r="AH162" s="257" t="str">
        <f t="shared" si="26"/>
        <v/>
      </c>
      <c r="AI162" s="900" t="str">
        <f t="shared" si="27"/>
        <v/>
      </c>
      <c r="AJ162" s="265"/>
    </row>
    <row r="163" spans="1:36" s="145" customFormat="1">
      <c r="A163" s="289" t="str">
        <f>IF('N-DBE'!A163="","",'N-DBE'!A163)</f>
        <v/>
      </c>
      <c r="B163" s="485" t="str">
        <f>IF('N-DBE'!B163="","",'N-DBE'!B163)</f>
        <v/>
      </c>
      <c r="C163" s="232" t="str">
        <f>IF('N-DBE'!C163="","",'N-DBE'!C163)</f>
        <v/>
      </c>
      <c r="D163" s="232" t="str">
        <f>IF('N-DBE'!D163="","",'N-DBE'!D163)</f>
        <v/>
      </c>
      <c r="E163" s="238" t="str">
        <f>IF('N-DBE'!E163="","",'N-DBE'!E163)</f>
        <v/>
      </c>
      <c r="F163" s="233" t="str">
        <f>IF('N-DBE'!F163="","",'N-DBE'!F163)</f>
        <v/>
      </c>
      <c r="G163" s="225" t="str">
        <f>IF('N-DBE'!G163="","",'N-DBE'!G163)</f>
        <v/>
      </c>
      <c r="H163" s="248" t="str">
        <f>IF(OR(F163="",G163=""),"",IF(F163="g",VLOOKUP(G163,'Tab 4+5 DüV+Abfuhr_G'!A:N,12,FALSE)*'N-DBE'!J163,IF(F163="A",VLOOKUP(G163,'Tab 2+3 DüV_A'!A:L,10,FALSE)*'N-DBE'!J163,VLOOKUP(G163,'H&amp;G LfL'!B:U,18,FALSE)*'N-DBE'!J163)))</f>
        <v/>
      </c>
      <c r="I163" s="249" t="str">
        <f>IF(OR(F163="",G163=""),"",IF(OR('N-DBE'!K163="",'N-DBE'!M163=0),0,IF('N-DBE'!K163=0,-H163,('N-DBE'!K163*H163/'N-DBE'!J163)-H163)))</f>
        <v/>
      </c>
      <c r="J163" s="341" t="str">
        <f>IF(OR(B163="",G163=""),"",IF(VLOOKUP(B163,Schlagliste!B:J,7,FALSE)="","",VLOOKUP(B163,Schlagliste!B:J,7,FALSE)))</f>
        <v/>
      </c>
      <c r="K163" s="244" t="str">
        <f>IF(J163="","",IF(J163&gt;39,"E",VLOOKUP(J163,'Boden DüV-Bolap'!A:B,2,FALSE)))</f>
        <v/>
      </c>
      <c r="L163" s="250" t="str">
        <f>IF(J163="","",IF(J163&gt;=44,0,VLOOKUP(J163,'Boden DüV-Bolap'!A:C,3,FALSE)))</f>
        <v/>
      </c>
      <c r="M163" s="251" t="str">
        <f>IF(OR(F163="",G163=""),"",IF(OR(F163="A",F163="HG"),0,VLOOKUP(G163,'Tab 4+5 DüV+Abfuhr_G'!A:Q,15,FALSE)))</f>
        <v/>
      </c>
      <c r="N163" s="252" t="str">
        <f t="shared" si="21"/>
        <v/>
      </c>
      <c r="O163" s="611" t="str">
        <f>IF(OR(F163="",G163=""),"",IF(J163="",SUM(H163,I163),IF(OR(K163="D",K163="E"),(H163+M163)*VLOOKUP(K163,'Boden DüV-Bolap'!B:E,4,FALSE),SUM(H163,I163,L163,M163))))</f>
        <v/>
      </c>
      <c r="P163" s="892" t="str">
        <f t="shared" si="22"/>
        <v/>
      </c>
      <c r="Q163" s="245"/>
      <c r="R163" s="615" t="str">
        <f t="shared" si="23"/>
        <v/>
      </c>
      <c r="S163" s="244" t="str">
        <f>IF(OR(B163="",G163=""),"",IF(VLOOKUP(B163,Schlagliste!B:J,5,FALSE)="","",VLOOKUP(B163,Schlagliste!B:J,5,FALSE)))</f>
        <v/>
      </c>
      <c r="T163" s="253" t="str">
        <f>IF(OR(F163="",G163=""),"",IF(F163="g",VLOOKUP(G163,'Tab 4+5 DüV+Abfuhr_G'!A:N,13,FALSE)*'N-DBE'!J163,IF(F163="A",VLOOKUP(G163,'Tab 2+3 DüV_A'!A:L,11,FALSE)*'N-DBE'!J163,VLOOKUP(G163,'H&amp;G LfL'!B:U,19,FALSE)*'N-DBE'!J163)))</f>
        <v/>
      </c>
      <c r="U163" s="249" t="str">
        <f>IF(OR(F163="",G163=""),"",IF(OR('N-DBE'!K163="",'N-DBE'!M163=0),0,IF('N-DBE'!K163=0,-T163,('N-DBE'!K163*T163/'N-DBE'!J163)-T163)))</f>
        <v/>
      </c>
      <c r="V163" s="341" t="str">
        <f>IF(OR(B163="",G163=""),"",IF(VLOOKUP(B163,Schlagliste!B:J,8,FALSE)="","",VLOOKUP(B163,Schlagliste!B:J,8,FALSE)))</f>
        <v/>
      </c>
      <c r="W163" s="244" t="str">
        <f>IF(OR(V163="",S163=""),"",IF(V163&gt;39,0,IF(S163="leicht",VLOOKUP(V163,'Boden DüV-Bolap'!A:Q,7,FALSE),IF(S163="mittel",VLOOKUP(V163,'Boden DüV-Bolap'!A:K,11,FALSE),IF(S163="schwer",VLOOKUP(V163,'Boden DüV-Bolap'!A:R,15,FALSE))))))</f>
        <v/>
      </c>
      <c r="X163" s="254" t="str">
        <f>IF(OR(F163="",G163="",S163="",V163=""),"",IF(V163&gt;=44,-(T163+U163),IF(AND(S163="leicht",V163&lt;14),VLOOKUP(V163,'Boden DüV-Bolap'!A:Q,8,FALSE),IF(AND(S163="leicht",V163&gt;13),VLOOKUP(V163,'Boden DüV-Bolap'!A:Q,9,FALSE)*(T163+U163)-(T163+U163),IF(AND(S163="mittel",V163&lt;20),VLOOKUP(V163,'Boden DüV-Bolap'!A:Q,12,FALSE),IF(AND(S163="mittel",V163&gt;19),VLOOKUP(V163,'Boden DüV-Bolap'!A:Q,13,FALSE)*(T163+U163)-(T163+U163),IF(AND(S163="schwer",V163&lt;28),VLOOKUP(V163,'Boden DüV-Bolap'!A:Q,16,FALSE),IF(AND(S163="schwer",V163&gt;27),VLOOKUP(V163,'Boden DüV-Bolap'!A:Q,17,FALSE)*(T163+U163)-(T163+U163)))))))))</f>
        <v/>
      </c>
      <c r="Y163" s="251" t="str">
        <f>IF(OR(F163="",G163=""),"",IF(OR(F163="A",F163="HG"),0,VLOOKUP(G163,'Tab 4+5 DüV+Abfuhr_G'!A:Q,16,FALSE)))</f>
        <v/>
      </c>
      <c r="Z163" s="255" t="str">
        <f t="shared" si="24"/>
        <v/>
      </c>
      <c r="AA163" s="896" t="str">
        <f t="shared" si="25"/>
        <v/>
      </c>
      <c r="AB163" s="253" t="str">
        <f>IF(OR(F163="",G163=""),"",IF(F163="g",VLOOKUP(G163,'Tab 4+5 DüV+Abfuhr_G'!A:N,14,FALSE)*'N-DBE'!J163,IF(F163="A",VLOOKUP(G163,'Tab 2+3 DüV_A'!A:L,12,FALSE)*'N-DBE'!J163,VLOOKUP(G163,'H&amp;G LfL'!B:U,20,FALSE)*'N-DBE'!J163)))</f>
        <v/>
      </c>
      <c r="AC163" s="249" t="str">
        <f>IF(OR(F163="",G163=""),"",IF(OR('N-DBE'!K163="",'N-DBE'!M163=0),0,IF('N-DBE'!K163=0,-AB163,('N-DBE'!K163*AB163/'N-DBE'!J163)-AB163)))</f>
        <v/>
      </c>
      <c r="AD163" s="341" t="str">
        <f>IF(OR(B163="",G163=""),"",IF(VLOOKUP(B163,Schlagliste!B:J,9,FALSE)="","",VLOOKUP(B163,Schlagliste!B:J,9,FALSE)))</f>
        <v/>
      </c>
      <c r="AE163" s="244" t="str">
        <f>IF(OR(AD163="",S163=""),"",IF(AD163&gt;39,0,IF(S163="leicht",VLOOKUP(AD163,'Boden DüV-Bolap'!A:AA,19,FALSE),IF(S163="mittel",VLOOKUP(AD163,'Boden DüV-Bolap'!A:AA,23,FALSE),IF(S163="schwer",VLOOKUP(AD163,'Boden DüV-Bolap'!A:AA,27,FALSE))))))</f>
        <v/>
      </c>
      <c r="AF163" s="254" t="str">
        <f>IF(OR(F163="",G163="",S163="",AD163=""),"",IF(AD163&gt;=44,-(AB163+AC163),IF(AND(S163="leicht",AD163&lt;11),VLOOKUP(AD163,'Boden DüV-Bolap'!A:AC,20,FALSE),IF(AND(S163="leicht",AD163&gt;10),VLOOKUP(AD163,'Boden DüV-Bolap'!A:AC,21,FALSE)*(AB163+AC163)-(AB163+AC163),IF(AND(S163="mittel",AD163&lt;18),VLOOKUP(AD163,'Boden DüV-Bolap'!A:AC,24,FALSE),IF(AND(S163="mittel",AD163&gt;17),VLOOKUP(AD163,'Boden DüV-Bolap'!A:AC,25,FALSE)*(AB163+AC163)-(AB163+AC163),IF(AND(S163="schwer",AD163&lt;23),VLOOKUP(AD163,'Boden DüV-Bolap'!A:AC,28,FALSE),IF(AND(S163="schwer",AD163&gt;22),VLOOKUP(AD163,'Boden DüV-Bolap'!A:AC,29,FALSE)*(AB163+AC163)-(AB163+AC163)))))))))</f>
        <v/>
      </c>
      <c r="AG163" s="256" t="str">
        <f>IF(OR(F163="",G163=""),"",IF(OR(F163="A",F163="HG"),0,VLOOKUP(G163,'Tab 4+5 DüV+Abfuhr_G'!A:Q,17,FALSE)))</f>
        <v/>
      </c>
      <c r="AH163" s="257" t="str">
        <f t="shared" si="26"/>
        <v/>
      </c>
      <c r="AI163" s="900" t="str">
        <f t="shared" si="27"/>
        <v/>
      </c>
      <c r="AJ163" s="265"/>
    </row>
    <row r="164" spans="1:36" s="145" customFormat="1">
      <c r="A164" s="289" t="str">
        <f>IF('N-DBE'!A164="","",'N-DBE'!A164)</f>
        <v/>
      </c>
      <c r="B164" s="485" t="str">
        <f>IF('N-DBE'!B164="","",'N-DBE'!B164)</f>
        <v/>
      </c>
      <c r="C164" s="232" t="str">
        <f>IF('N-DBE'!C164="","",'N-DBE'!C164)</f>
        <v/>
      </c>
      <c r="D164" s="232" t="str">
        <f>IF('N-DBE'!D164="","",'N-DBE'!D164)</f>
        <v/>
      </c>
      <c r="E164" s="238" t="str">
        <f>IF('N-DBE'!E164="","",'N-DBE'!E164)</f>
        <v/>
      </c>
      <c r="F164" s="233" t="str">
        <f>IF('N-DBE'!F164="","",'N-DBE'!F164)</f>
        <v/>
      </c>
      <c r="G164" s="225" t="str">
        <f>IF('N-DBE'!G164="","",'N-DBE'!G164)</f>
        <v/>
      </c>
      <c r="H164" s="248" t="str">
        <f>IF(OR(F164="",G164=""),"",IF(F164="g",VLOOKUP(G164,'Tab 4+5 DüV+Abfuhr_G'!A:N,12,FALSE)*'N-DBE'!J164,IF(F164="A",VLOOKUP(G164,'Tab 2+3 DüV_A'!A:L,10,FALSE)*'N-DBE'!J164,VLOOKUP(G164,'H&amp;G LfL'!B:U,18,FALSE)*'N-DBE'!J164)))</f>
        <v/>
      </c>
      <c r="I164" s="249" t="str">
        <f>IF(OR(F164="",G164=""),"",IF(OR('N-DBE'!K164="",'N-DBE'!M164=0),0,IF('N-DBE'!K164=0,-H164,('N-DBE'!K164*H164/'N-DBE'!J164)-H164)))</f>
        <v/>
      </c>
      <c r="J164" s="341" t="str">
        <f>IF(OR(B164="",G164=""),"",IF(VLOOKUP(B164,Schlagliste!B:J,7,FALSE)="","",VLOOKUP(B164,Schlagliste!B:J,7,FALSE)))</f>
        <v/>
      </c>
      <c r="K164" s="244" t="str">
        <f>IF(J164="","",IF(J164&gt;39,"E",VLOOKUP(J164,'Boden DüV-Bolap'!A:B,2,FALSE)))</f>
        <v/>
      </c>
      <c r="L164" s="250" t="str">
        <f>IF(J164="","",IF(J164&gt;=44,0,VLOOKUP(J164,'Boden DüV-Bolap'!A:C,3,FALSE)))</f>
        <v/>
      </c>
      <c r="M164" s="251" t="str">
        <f>IF(OR(F164="",G164=""),"",IF(OR(F164="A",F164="HG"),0,VLOOKUP(G164,'Tab 4+5 DüV+Abfuhr_G'!A:Q,15,FALSE)))</f>
        <v/>
      </c>
      <c r="N164" s="252" t="str">
        <f t="shared" si="21"/>
        <v/>
      </c>
      <c r="O164" s="611" t="str">
        <f>IF(OR(F164="",G164=""),"",IF(J164="",SUM(H164,I164),IF(OR(K164="D",K164="E"),(H164+M164)*VLOOKUP(K164,'Boden DüV-Bolap'!B:E,4,FALSE),SUM(H164,I164,L164,M164))))</f>
        <v/>
      </c>
      <c r="P164" s="892" t="str">
        <f t="shared" si="22"/>
        <v/>
      </c>
      <c r="Q164" s="245"/>
      <c r="R164" s="615" t="str">
        <f t="shared" si="23"/>
        <v/>
      </c>
      <c r="S164" s="244" t="str">
        <f>IF(OR(B164="",G164=""),"",IF(VLOOKUP(B164,Schlagliste!B:J,5,FALSE)="","",VLOOKUP(B164,Schlagliste!B:J,5,FALSE)))</f>
        <v/>
      </c>
      <c r="T164" s="253" t="str">
        <f>IF(OR(F164="",G164=""),"",IF(F164="g",VLOOKUP(G164,'Tab 4+5 DüV+Abfuhr_G'!A:N,13,FALSE)*'N-DBE'!J164,IF(F164="A",VLOOKUP(G164,'Tab 2+3 DüV_A'!A:L,11,FALSE)*'N-DBE'!J164,VLOOKUP(G164,'H&amp;G LfL'!B:U,19,FALSE)*'N-DBE'!J164)))</f>
        <v/>
      </c>
      <c r="U164" s="249" t="str">
        <f>IF(OR(F164="",G164=""),"",IF(OR('N-DBE'!K164="",'N-DBE'!M164=0),0,IF('N-DBE'!K164=0,-T164,('N-DBE'!K164*T164/'N-DBE'!J164)-T164)))</f>
        <v/>
      </c>
      <c r="V164" s="341" t="str">
        <f>IF(OR(B164="",G164=""),"",IF(VLOOKUP(B164,Schlagliste!B:J,8,FALSE)="","",VLOOKUP(B164,Schlagliste!B:J,8,FALSE)))</f>
        <v/>
      </c>
      <c r="W164" s="244" t="str">
        <f>IF(OR(V164="",S164=""),"",IF(V164&gt;39,0,IF(S164="leicht",VLOOKUP(V164,'Boden DüV-Bolap'!A:Q,7,FALSE),IF(S164="mittel",VLOOKUP(V164,'Boden DüV-Bolap'!A:K,11,FALSE),IF(S164="schwer",VLOOKUP(V164,'Boden DüV-Bolap'!A:R,15,FALSE))))))</f>
        <v/>
      </c>
      <c r="X164" s="254" t="str">
        <f>IF(OR(F164="",G164="",S164="",V164=""),"",IF(V164&gt;=44,-(T164+U164),IF(AND(S164="leicht",V164&lt;14),VLOOKUP(V164,'Boden DüV-Bolap'!A:Q,8,FALSE),IF(AND(S164="leicht",V164&gt;13),VLOOKUP(V164,'Boden DüV-Bolap'!A:Q,9,FALSE)*(T164+U164)-(T164+U164),IF(AND(S164="mittel",V164&lt;20),VLOOKUP(V164,'Boden DüV-Bolap'!A:Q,12,FALSE),IF(AND(S164="mittel",V164&gt;19),VLOOKUP(V164,'Boden DüV-Bolap'!A:Q,13,FALSE)*(T164+U164)-(T164+U164),IF(AND(S164="schwer",V164&lt;28),VLOOKUP(V164,'Boden DüV-Bolap'!A:Q,16,FALSE),IF(AND(S164="schwer",V164&gt;27),VLOOKUP(V164,'Boden DüV-Bolap'!A:Q,17,FALSE)*(T164+U164)-(T164+U164)))))))))</f>
        <v/>
      </c>
      <c r="Y164" s="251" t="str">
        <f>IF(OR(F164="",G164=""),"",IF(OR(F164="A",F164="HG"),0,VLOOKUP(G164,'Tab 4+5 DüV+Abfuhr_G'!A:Q,16,FALSE)))</f>
        <v/>
      </c>
      <c r="Z164" s="255" t="str">
        <f t="shared" si="24"/>
        <v/>
      </c>
      <c r="AA164" s="896" t="str">
        <f t="shared" si="25"/>
        <v/>
      </c>
      <c r="AB164" s="253" t="str">
        <f>IF(OR(F164="",G164=""),"",IF(F164="g",VLOOKUP(G164,'Tab 4+5 DüV+Abfuhr_G'!A:N,14,FALSE)*'N-DBE'!J164,IF(F164="A",VLOOKUP(G164,'Tab 2+3 DüV_A'!A:L,12,FALSE)*'N-DBE'!J164,VLOOKUP(G164,'H&amp;G LfL'!B:U,20,FALSE)*'N-DBE'!J164)))</f>
        <v/>
      </c>
      <c r="AC164" s="249" t="str">
        <f>IF(OR(F164="",G164=""),"",IF(OR('N-DBE'!K164="",'N-DBE'!M164=0),0,IF('N-DBE'!K164=0,-AB164,('N-DBE'!K164*AB164/'N-DBE'!J164)-AB164)))</f>
        <v/>
      </c>
      <c r="AD164" s="341" t="str">
        <f>IF(OR(B164="",G164=""),"",IF(VLOOKUP(B164,Schlagliste!B:J,9,FALSE)="","",VLOOKUP(B164,Schlagliste!B:J,9,FALSE)))</f>
        <v/>
      </c>
      <c r="AE164" s="244" t="str">
        <f>IF(OR(AD164="",S164=""),"",IF(AD164&gt;39,0,IF(S164="leicht",VLOOKUP(AD164,'Boden DüV-Bolap'!A:AA,19,FALSE),IF(S164="mittel",VLOOKUP(AD164,'Boden DüV-Bolap'!A:AA,23,FALSE),IF(S164="schwer",VLOOKUP(AD164,'Boden DüV-Bolap'!A:AA,27,FALSE))))))</f>
        <v/>
      </c>
      <c r="AF164" s="254" t="str">
        <f>IF(OR(F164="",G164="",S164="",AD164=""),"",IF(AD164&gt;=44,-(AB164+AC164),IF(AND(S164="leicht",AD164&lt;11),VLOOKUP(AD164,'Boden DüV-Bolap'!A:AC,20,FALSE),IF(AND(S164="leicht",AD164&gt;10),VLOOKUP(AD164,'Boden DüV-Bolap'!A:AC,21,FALSE)*(AB164+AC164)-(AB164+AC164),IF(AND(S164="mittel",AD164&lt;18),VLOOKUP(AD164,'Boden DüV-Bolap'!A:AC,24,FALSE),IF(AND(S164="mittel",AD164&gt;17),VLOOKUP(AD164,'Boden DüV-Bolap'!A:AC,25,FALSE)*(AB164+AC164)-(AB164+AC164),IF(AND(S164="schwer",AD164&lt;23),VLOOKUP(AD164,'Boden DüV-Bolap'!A:AC,28,FALSE),IF(AND(S164="schwer",AD164&gt;22),VLOOKUP(AD164,'Boden DüV-Bolap'!A:AC,29,FALSE)*(AB164+AC164)-(AB164+AC164)))))))))</f>
        <v/>
      </c>
      <c r="AG164" s="256" t="str">
        <f>IF(OR(F164="",G164=""),"",IF(OR(F164="A",F164="HG"),0,VLOOKUP(G164,'Tab 4+5 DüV+Abfuhr_G'!A:Q,17,FALSE)))</f>
        <v/>
      </c>
      <c r="AH164" s="257" t="str">
        <f t="shared" si="26"/>
        <v/>
      </c>
      <c r="AI164" s="900" t="str">
        <f t="shared" si="27"/>
        <v/>
      </c>
      <c r="AJ164" s="265"/>
    </row>
    <row r="165" spans="1:36" s="145" customFormat="1">
      <c r="A165" s="289" t="str">
        <f>IF('N-DBE'!A165="","",'N-DBE'!A165)</f>
        <v/>
      </c>
      <c r="B165" s="485" t="str">
        <f>IF('N-DBE'!B165="","",'N-DBE'!B165)</f>
        <v/>
      </c>
      <c r="C165" s="232" t="str">
        <f>IF('N-DBE'!C165="","",'N-DBE'!C165)</f>
        <v/>
      </c>
      <c r="D165" s="232" t="str">
        <f>IF('N-DBE'!D165="","",'N-DBE'!D165)</f>
        <v/>
      </c>
      <c r="E165" s="238" t="str">
        <f>IF('N-DBE'!E165="","",'N-DBE'!E165)</f>
        <v/>
      </c>
      <c r="F165" s="233" t="str">
        <f>IF('N-DBE'!F165="","",'N-DBE'!F165)</f>
        <v/>
      </c>
      <c r="G165" s="225" t="str">
        <f>IF('N-DBE'!G165="","",'N-DBE'!G165)</f>
        <v/>
      </c>
      <c r="H165" s="248" t="str">
        <f>IF(OR(F165="",G165=""),"",IF(F165="g",VLOOKUP(G165,'Tab 4+5 DüV+Abfuhr_G'!A:N,12,FALSE)*'N-DBE'!J165,IF(F165="A",VLOOKUP(G165,'Tab 2+3 DüV_A'!A:L,10,FALSE)*'N-DBE'!J165,VLOOKUP(G165,'H&amp;G LfL'!B:U,18,FALSE)*'N-DBE'!J165)))</f>
        <v/>
      </c>
      <c r="I165" s="249" t="str">
        <f>IF(OR(F165="",G165=""),"",IF(OR('N-DBE'!K165="",'N-DBE'!M165=0),0,IF('N-DBE'!K165=0,-H165,('N-DBE'!K165*H165/'N-DBE'!J165)-H165)))</f>
        <v/>
      </c>
      <c r="J165" s="341" t="str">
        <f>IF(OR(B165="",G165=""),"",IF(VLOOKUP(B165,Schlagliste!B:J,7,FALSE)="","",VLOOKUP(B165,Schlagliste!B:J,7,FALSE)))</f>
        <v/>
      </c>
      <c r="K165" s="244" t="str">
        <f>IF(J165="","",IF(J165&gt;39,"E",VLOOKUP(J165,'Boden DüV-Bolap'!A:B,2,FALSE)))</f>
        <v/>
      </c>
      <c r="L165" s="250" t="str">
        <f>IF(J165="","",IF(J165&gt;=44,0,VLOOKUP(J165,'Boden DüV-Bolap'!A:C,3,FALSE)))</f>
        <v/>
      </c>
      <c r="M165" s="251" t="str">
        <f>IF(OR(F165="",G165=""),"",IF(OR(F165="A",F165="HG"),0,VLOOKUP(G165,'Tab 4+5 DüV+Abfuhr_G'!A:Q,15,FALSE)))</f>
        <v/>
      </c>
      <c r="N165" s="252" t="str">
        <f t="shared" si="21"/>
        <v/>
      </c>
      <c r="O165" s="611" t="str">
        <f>IF(OR(F165="",G165=""),"",IF(J165="",SUM(H165,I165),IF(OR(K165="D",K165="E"),(H165+M165)*VLOOKUP(K165,'Boden DüV-Bolap'!B:E,4,FALSE),SUM(H165,I165,L165,M165))))</f>
        <v/>
      </c>
      <c r="P165" s="892" t="str">
        <f t="shared" si="22"/>
        <v/>
      </c>
      <c r="Q165" s="245"/>
      <c r="R165" s="615" t="str">
        <f t="shared" si="23"/>
        <v/>
      </c>
      <c r="S165" s="244" t="str">
        <f>IF(OR(B165="",G165=""),"",IF(VLOOKUP(B165,Schlagliste!B:J,5,FALSE)="","",VLOOKUP(B165,Schlagliste!B:J,5,FALSE)))</f>
        <v/>
      </c>
      <c r="T165" s="253" t="str">
        <f>IF(OR(F165="",G165=""),"",IF(F165="g",VLOOKUP(G165,'Tab 4+5 DüV+Abfuhr_G'!A:N,13,FALSE)*'N-DBE'!J165,IF(F165="A",VLOOKUP(G165,'Tab 2+3 DüV_A'!A:L,11,FALSE)*'N-DBE'!J165,VLOOKUP(G165,'H&amp;G LfL'!B:U,19,FALSE)*'N-DBE'!J165)))</f>
        <v/>
      </c>
      <c r="U165" s="249" t="str">
        <f>IF(OR(F165="",G165=""),"",IF(OR('N-DBE'!K165="",'N-DBE'!M165=0),0,IF('N-DBE'!K165=0,-T165,('N-DBE'!K165*T165/'N-DBE'!J165)-T165)))</f>
        <v/>
      </c>
      <c r="V165" s="341" t="str">
        <f>IF(OR(B165="",G165=""),"",IF(VLOOKUP(B165,Schlagliste!B:J,8,FALSE)="","",VLOOKUP(B165,Schlagliste!B:J,8,FALSE)))</f>
        <v/>
      </c>
      <c r="W165" s="244" t="str">
        <f>IF(OR(V165="",S165=""),"",IF(V165&gt;39,0,IF(S165="leicht",VLOOKUP(V165,'Boden DüV-Bolap'!A:Q,7,FALSE),IF(S165="mittel",VLOOKUP(V165,'Boden DüV-Bolap'!A:K,11,FALSE),IF(S165="schwer",VLOOKUP(V165,'Boden DüV-Bolap'!A:R,15,FALSE))))))</f>
        <v/>
      </c>
      <c r="X165" s="254" t="str">
        <f>IF(OR(F165="",G165="",S165="",V165=""),"",IF(V165&gt;=44,-(T165+U165),IF(AND(S165="leicht",V165&lt;14),VLOOKUP(V165,'Boden DüV-Bolap'!A:Q,8,FALSE),IF(AND(S165="leicht",V165&gt;13),VLOOKUP(V165,'Boden DüV-Bolap'!A:Q,9,FALSE)*(T165+U165)-(T165+U165),IF(AND(S165="mittel",V165&lt;20),VLOOKUP(V165,'Boden DüV-Bolap'!A:Q,12,FALSE),IF(AND(S165="mittel",V165&gt;19),VLOOKUP(V165,'Boden DüV-Bolap'!A:Q,13,FALSE)*(T165+U165)-(T165+U165),IF(AND(S165="schwer",V165&lt;28),VLOOKUP(V165,'Boden DüV-Bolap'!A:Q,16,FALSE),IF(AND(S165="schwer",V165&gt;27),VLOOKUP(V165,'Boden DüV-Bolap'!A:Q,17,FALSE)*(T165+U165)-(T165+U165)))))))))</f>
        <v/>
      </c>
      <c r="Y165" s="251" t="str">
        <f>IF(OR(F165="",G165=""),"",IF(OR(F165="A",F165="HG"),0,VLOOKUP(G165,'Tab 4+5 DüV+Abfuhr_G'!A:Q,16,FALSE)))</f>
        <v/>
      </c>
      <c r="Z165" s="255" t="str">
        <f t="shared" si="24"/>
        <v/>
      </c>
      <c r="AA165" s="896" t="str">
        <f t="shared" si="25"/>
        <v/>
      </c>
      <c r="AB165" s="253" t="str">
        <f>IF(OR(F165="",G165=""),"",IF(F165="g",VLOOKUP(G165,'Tab 4+5 DüV+Abfuhr_G'!A:N,14,FALSE)*'N-DBE'!J165,IF(F165="A",VLOOKUP(G165,'Tab 2+3 DüV_A'!A:L,12,FALSE)*'N-DBE'!J165,VLOOKUP(G165,'H&amp;G LfL'!B:U,20,FALSE)*'N-DBE'!J165)))</f>
        <v/>
      </c>
      <c r="AC165" s="249" t="str">
        <f>IF(OR(F165="",G165=""),"",IF(OR('N-DBE'!K165="",'N-DBE'!M165=0),0,IF('N-DBE'!K165=0,-AB165,('N-DBE'!K165*AB165/'N-DBE'!J165)-AB165)))</f>
        <v/>
      </c>
      <c r="AD165" s="341" t="str">
        <f>IF(OR(B165="",G165=""),"",IF(VLOOKUP(B165,Schlagliste!B:J,9,FALSE)="","",VLOOKUP(B165,Schlagliste!B:J,9,FALSE)))</f>
        <v/>
      </c>
      <c r="AE165" s="244" t="str">
        <f>IF(OR(AD165="",S165=""),"",IF(AD165&gt;39,0,IF(S165="leicht",VLOOKUP(AD165,'Boden DüV-Bolap'!A:AA,19,FALSE),IF(S165="mittel",VLOOKUP(AD165,'Boden DüV-Bolap'!A:AA,23,FALSE),IF(S165="schwer",VLOOKUP(AD165,'Boden DüV-Bolap'!A:AA,27,FALSE))))))</f>
        <v/>
      </c>
      <c r="AF165" s="254" t="str">
        <f>IF(OR(F165="",G165="",S165="",AD165=""),"",IF(AD165&gt;=44,-(AB165+AC165),IF(AND(S165="leicht",AD165&lt;11),VLOOKUP(AD165,'Boden DüV-Bolap'!A:AC,20,FALSE),IF(AND(S165="leicht",AD165&gt;10),VLOOKUP(AD165,'Boden DüV-Bolap'!A:AC,21,FALSE)*(AB165+AC165)-(AB165+AC165),IF(AND(S165="mittel",AD165&lt;18),VLOOKUP(AD165,'Boden DüV-Bolap'!A:AC,24,FALSE),IF(AND(S165="mittel",AD165&gt;17),VLOOKUP(AD165,'Boden DüV-Bolap'!A:AC,25,FALSE)*(AB165+AC165)-(AB165+AC165),IF(AND(S165="schwer",AD165&lt;23),VLOOKUP(AD165,'Boden DüV-Bolap'!A:AC,28,FALSE),IF(AND(S165="schwer",AD165&gt;22),VLOOKUP(AD165,'Boden DüV-Bolap'!A:AC,29,FALSE)*(AB165+AC165)-(AB165+AC165)))))))))</f>
        <v/>
      </c>
      <c r="AG165" s="256" t="str">
        <f>IF(OR(F165="",G165=""),"",IF(OR(F165="A",F165="HG"),0,VLOOKUP(G165,'Tab 4+5 DüV+Abfuhr_G'!A:Q,17,FALSE)))</f>
        <v/>
      </c>
      <c r="AH165" s="257" t="str">
        <f t="shared" si="26"/>
        <v/>
      </c>
      <c r="AI165" s="900" t="str">
        <f t="shared" si="27"/>
        <v/>
      </c>
      <c r="AJ165" s="265"/>
    </row>
    <row r="166" spans="1:36" s="145" customFormat="1">
      <c r="A166" s="289" t="str">
        <f>IF('N-DBE'!A166="","",'N-DBE'!A166)</f>
        <v/>
      </c>
      <c r="B166" s="485" t="str">
        <f>IF('N-DBE'!B166="","",'N-DBE'!B166)</f>
        <v/>
      </c>
      <c r="C166" s="232" t="str">
        <f>IF('N-DBE'!C166="","",'N-DBE'!C166)</f>
        <v/>
      </c>
      <c r="D166" s="232" t="str">
        <f>IF('N-DBE'!D166="","",'N-DBE'!D166)</f>
        <v/>
      </c>
      <c r="E166" s="238" t="str">
        <f>IF('N-DBE'!E166="","",'N-DBE'!E166)</f>
        <v/>
      </c>
      <c r="F166" s="233" t="str">
        <f>IF('N-DBE'!F166="","",'N-DBE'!F166)</f>
        <v/>
      </c>
      <c r="G166" s="225" t="str">
        <f>IF('N-DBE'!G166="","",'N-DBE'!G166)</f>
        <v/>
      </c>
      <c r="H166" s="248" t="str">
        <f>IF(OR(F166="",G166=""),"",IF(F166="g",VLOOKUP(G166,'Tab 4+5 DüV+Abfuhr_G'!A:N,12,FALSE)*'N-DBE'!J166,IF(F166="A",VLOOKUP(G166,'Tab 2+3 DüV_A'!A:L,10,FALSE)*'N-DBE'!J166,VLOOKUP(G166,'H&amp;G LfL'!B:U,18,FALSE)*'N-DBE'!J166)))</f>
        <v/>
      </c>
      <c r="I166" s="249" t="str">
        <f>IF(OR(F166="",G166=""),"",IF(OR('N-DBE'!K166="",'N-DBE'!M166=0),0,IF('N-DBE'!K166=0,-H166,('N-DBE'!K166*H166/'N-DBE'!J166)-H166)))</f>
        <v/>
      </c>
      <c r="J166" s="341" t="str">
        <f>IF(OR(B166="",G166=""),"",IF(VLOOKUP(B166,Schlagliste!B:J,7,FALSE)="","",VLOOKUP(B166,Schlagliste!B:J,7,FALSE)))</f>
        <v/>
      </c>
      <c r="K166" s="244" t="str">
        <f>IF(J166="","",IF(J166&gt;39,"E",VLOOKUP(J166,'Boden DüV-Bolap'!A:B,2,FALSE)))</f>
        <v/>
      </c>
      <c r="L166" s="250" t="str">
        <f>IF(J166="","",IF(J166&gt;=44,0,VLOOKUP(J166,'Boden DüV-Bolap'!A:C,3,FALSE)))</f>
        <v/>
      </c>
      <c r="M166" s="251" t="str">
        <f>IF(OR(F166="",G166=""),"",IF(OR(F166="A",F166="HG"),0,VLOOKUP(G166,'Tab 4+5 DüV+Abfuhr_G'!A:Q,15,FALSE)))</f>
        <v/>
      </c>
      <c r="N166" s="252" t="str">
        <f t="shared" si="21"/>
        <v/>
      </c>
      <c r="O166" s="611" t="str">
        <f>IF(OR(F166="",G166=""),"",IF(J166="",SUM(H166,I166),IF(OR(K166="D",K166="E"),(H166+M166)*VLOOKUP(K166,'Boden DüV-Bolap'!B:E,4,FALSE),SUM(H166,I166,L166,M166))))</f>
        <v/>
      </c>
      <c r="P166" s="892" t="str">
        <f t="shared" si="22"/>
        <v/>
      </c>
      <c r="Q166" s="245"/>
      <c r="R166" s="615" t="str">
        <f t="shared" si="23"/>
        <v/>
      </c>
      <c r="S166" s="244" t="str">
        <f>IF(OR(B166="",G166=""),"",IF(VLOOKUP(B166,Schlagliste!B:J,5,FALSE)="","",VLOOKUP(B166,Schlagliste!B:J,5,FALSE)))</f>
        <v/>
      </c>
      <c r="T166" s="253" t="str">
        <f>IF(OR(F166="",G166=""),"",IF(F166="g",VLOOKUP(G166,'Tab 4+5 DüV+Abfuhr_G'!A:N,13,FALSE)*'N-DBE'!J166,IF(F166="A",VLOOKUP(G166,'Tab 2+3 DüV_A'!A:L,11,FALSE)*'N-DBE'!J166,VLOOKUP(G166,'H&amp;G LfL'!B:U,19,FALSE)*'N-DBE'!J166)))</f>
        <v/>
      </c>
      <c r="U166" s="249" t="str">
        <f>IF(OR(F166="",G166=""),"",IF(OR('N-DBE'!K166="",'N-DBE'!M166=0),0,IF('N-DBE'!K166=0,-T166,('N-DBE'!K166*T166/'N-DBE'!J166)-T166)))</f>
        <v/>
      </c>
      <c r="V166" s="341" t="str">
        <f>IF(OR(B166="",G166=""),"",IF(VLOOKUP(B166,Schlagliste!B:J,8,FALSE)="","",VLOOKUP(B166,Schlagliste!B:J,8,FALSE)))</f>
        <v/>
      </c>
      <c r="W166" s="244" t="str">
        <f>IF(OR(V166="",S166=""),"",IF(V166&gt;39,0,IF(S166="leicht",VLOOKUP(V166,'Boden DüV-Bolap'!A:Q,7,FALSE),IF(S166="mittel",VLOOKUP(V166,'Boden DüV-Bolap'!A:K,11,FALSE),IF(S166="schwer",VLOOKUP(V166,'Boden DüV-Bolap'!A:R,15,FALSE))))))</f>
        <v/>
      </c>
      <c r="X166" s="254" t="str">
        <f>IF(OR(F166="",G166="",S166="",V166=""),"",IF(V166&gt;=44,-(T166+U166),IF(AND(S166="leicht",V166&lt;14),VLOOKUP(V166,'Boden DüV-Bolap'!A:Q,8,FALSE),IF(AND(S166="leicht",V166&gt;13),VLOOKUP(V166,'Boden DüV-Bolap'!A:Q,9,FALSE)*(T166+U166)-(T166+U166),IF(AND(S166="mittel",V166&lt;20),VLOOKUP(V166,'Boden DüV-Bolap'!A:Q,12,FALSE),IF(AND(S166="mittel",V166&gt;19),VLOOKUP(V166,'Boden DüV-Bolap'!A:Q,13,FALSE)*(T166+U166)-(T166+U166),IF(AND(S166="schwer",V166&lt;28),VLOOKUP(V166,'Boden DüV-Bolap'!A:Q,16,FALSE),IF(AND(S166="schwer",V166&gt;27),VLOOKUP(V166,'Boden DüV-Bolap'!A:Q,17,FALSE)*(T166+U166)-(T166+U166)))))))))</f>
        <v/>
      </c>
      <c r="Y166" s="251" t="str">
        <f>IF(OR(F166="",G166=""),"",IF(OR(F166="A",F166="HG"),0,VLOOKUP(G166,'Tab 4+5 DüV+Abfuhr_G'!A:Q,16,FALSE)))</f>
        <v/>
      </c>
      <c r="Z166" s="255" t="str">
        <f t="shared" si="24"/>
        <v/>
      </c>
      <c r="AA166" s="896" t="str">
        <f t="shared" si="25"/>
        <v/>
      </c>
      <c r="AB166" s="253" t="str">
        <f>IF(OR(F166="",G166=""),"",IF(F166="g",VLOOKUP(G166,'Tab 4+5 DüV+Abfuhr_G'!A:N,14,FALSE)*'N-DBE'!J166,IF(F166="A",VLOOKUP(G166,'Tab 2+3 DüV_A'!A:L,12,FALSE)*'N-DBE'!J166,VLOOKUP(G166,'H&amp;G LfL'!B:U,20,FALSE)*'N-DBE'!J166)))</f>
        <v/>
      </c>
      <c r="AC166" s="249" t="str">
        <f>IF(OR(F166="",G166=""),"",IF(OR('N-DBE'!K166="",'N-DBE'!M166=0),0,IF('N-DBE'!K166=0,-AB166,('N-DBE'!K166*AB166/'N-DBE'!J166)-AB166)))</f>
        <v/>
      </c>
      <c r="AD166" s="341" t="str">
        <f>IF(OR(B166="",G166=""),"",IF(VLOOKUP(B166,Schlagliste!B:J,9,FALSE)="","",VLOOKUP(B166,Schlagliste!B:J,9,FALSE)))</f>
        <v/>
      </c>
      <c r="AE166" s="244" t="str">
        <f>IF(OR(AD166="",S166=""),"",IF(AD166&gt;39,0,IF(S166="leicht",VLOOKUP(AD166,'Boden DüV-Bolap'!A:AA,19,FALSE),IF(S166="mittel",VLOOKUP(AD166,'Boden DüV-Bolap'!A:AA,23,FALSE),IF(S166="schwer",VLOOKUP(AD166,'Boden DüV-Bolap'!A:AA,27,FALSE))))))</f>
        <v/>
      </c>
      <c r="AF166" s="254" t="str">
        <f>IF(OR(F166="",G166="",S166="",AD166=""),"",IF(AD166&gt;=44,-(AB166+AC166),IF(AND(S166="leicht",AD166&lt;11),VLOOKUP(AD166,'Boden DüV-Bolap'!A:AC,20,FALSE),IF(AND(S166="leicht",AD166&gt;10),VLOOKUP(AD166,'Boden DüV-Bolap'!A:AC,21,FALSE)*(AB166+AC166)-(AB166+AC166),IF(AND(S166="mittel",AD166&lt;18),VLOOKUP(AD166,'Boden DüV-Bolap'!A:AC,24,FALSE),IF(AND(S166="mittel",AD166&gt;17),VLOOKUP(AD166,'Boden DüV-Bolap'!A:AC,25,FALSE)*(AB166+AC166)-(AB166+AC166),IF(AND(S166="schwer",AD166&lt;23),VLOOKUP(AD166,'Boden DüV-Bolap'!A:AC,28,FALSE),IF(AND(S166="schwer",AD166&gt;22),VLOOKUP(AD166,'Boden DüV-Bolap'!A:AC,29,FALSE)*(AB166+AC166)-(AB166+AC166)))))))))</f>
        <v/>
      </c>
      <c r="AG166" s="256" t="str">
        <f>IF(OR(F166="",G166=""),"",IF(OR(F166="A",F166="HG"),0,VLOOKUP(G166,'Tab 4+5 DüV+Abfuhr_G'!A:Q,17,FALSE)))</f>
        <v/>
      </c>
      <c r="AH166" s="257" t="str">
        <f t="shared" si="26"/>
        <v/>
      </c>
      <c r="AI166" s="900" t="str">
        <f t="shared" si="27"/>
        <v/>
      </c>
      <c r="AJ166" s="265"/>
    </row>
    <row r="167" spans="1:36" s="145" customFormat="1">
      <c r="A167" s="289" t="str">
        <f>IF('N-DBE'!A167="","",'N-DBE'!A167)</f>
        <v/>
      </c>
      <c r="B167" s="485" t="str">
        <f>IF('N-DBE'!B167="","",'N-DBE'!B167)</f>
        <v/>
      </c>
      <c r="C167" s="232" t="str">
        <f>IF('N-DBE'!C167="","",'N-DBE'!C167)</f>
        <v/>
      </c>
      <c r="D167" s="232" t="str">
        <f>IF('N-DBE'!D167="","",'N-DBE'!D167)</f>
        <v/>
      </c>
      <c r="E167" s="238" t="str">
        <f>IF('N-DBE'!E167="","",'N-DBE'!E167)</f>
        <v/>
      </c>
      <c r="F167" s="233" t="str">
        <f>IF('N-DBE'!F167="","",'N-DBE'!F167)</f>
        <v/>
      </c>
      <c r="G167" s="225" t="str">
        <f>IF('N-DBE'!G167="","",'N-DBE'!G167)</f>
        <v/>
      </c>
      <c r="H167" s="248" t="str">
        <f>IF(OR(F167="",G167=""),"",IF(F167="g",VLOOKUP(G167,'Tab 4+5 DüV+Abfuhr_G'!A:N,12,FALSE)*'N-DBE'!J167,IF(F167="A",VLOOKUP(G167,'Tab 2+3 DüV_A'!A:L,10,FALSE)*'N-DBE'!J167,VLOOKUP(G167,'H&amp;G LfL'!B:U,18,FALSE)*'N-DBE'!J167)))</f>
        <v/>
      </c>
      <c r="I167" s="249" t="str">
        <f>IF(OR(F167="",G167=""),"",IF(OR('N-DBE'!K167="",'N-DBE'!M167=0),0,IF('N-DBE'!K167=0,-H167,('N-DBE'!K167*H167/'N-DBE'!J167)-H167)))</f>
        <v/>
      </c>
      <c r="J167" s="341" t="str">
        <f>IF(OR(B167="",G167=""),"",IF(VLOOKUP(B167,Schlagliste!B:J,7,FALSE)="","",VLOOKUP(B167,Schlagliste!B:J,7,FALSE)))</f>
        <v/>
      </c>
      <c r="K167" s="244" t="str">
        <f>IF(J167="","",IF(J167&gt;39,"E",VLOOKUP(J167,'Boden DüV-Bolap'!A:B,2,FALSE)))</f>
        <v/>
      </c>
      <c r="L167" s="250" t="str">
        <f>IF(J167="","",IF(J167&gt;=44,0,VLOOKUP(J167,'Boden DüV-Bolap'!A:C,3,FALSE)))</f>
        <v/>
      </c>
      <c r="M167" s="251" t="str">
        <f>IF(OR(F167="",G167=""),"",IF(OR(F167="A",F167="HG"),0,VLOOKUP(G167,'Tab 4+5 DüV+Abfuhr_G'!A:Q,15,FALSE)))</f>
        <v/>
      </c>
      <c r="N167" s="252" t="str">
        <f t="shared" si="21"/>
        <v/>
      </c>
      <c r="O167" s="611" t="str">
        <f>IF(OR(F167="",G167=""),"",IF(J167="",SUM(H167,I167),IF(OR(K167="D",K167="E"),(H167+M167)*VLOOKUP(K167,'Boden DüV-Bolap'!B:E,4,FALSE),SUM(H167,I167,L167,M167))))</f>
        <v/>
      </c>
      <c r="P167" s="892" t="str">
        <f t="shared" si="22"/>
        <v/>
      </c>
      <c r="Q167" s="245"/>
      <c r="R167" s="615" t="str">
        <f t="shared" si="23"/>
        <v/>
      </c>
      <c r="S167" s="244" t="str">
        <f>IF(OR(B167="",G167=""),"",IF(VLOOKUP(B167,Schlagliste!B:J,5,FALSE)="","",VLOOKUP(B167,Schlagliste!B:J,5,FALSE)))</f>
        <v/>
      </c>
      <c r="T167" s="253" t="str">
        <f>IF(OR(F167="",G167=""),"",IF(F167="g",VLOOKUP(G167,'Tab 4+5 DüV+Abfuhr_G'!A:N,13,FALSE)*'N-DBE'!J167,IF(F167="A",VLOOKUP(G167,'Tab 2+3 DüV_A'!A:L,11,FALSE)*'N-DBE'!J167,VLOOKUP(G167,'H&amp;G LfL'!B:U,19,FALSE)*'N-DBE'!J167)))</f>
        <v/>
      </c>
      <c r="U167" s="249" t="str">
        <f>IF(OR(F167="",G167=""),"",IF(OR('N-DBE'!K167="",'N-DBE'!M167=0),0,IF('N-DBE'!K167=0,-T167,('N-DBE'!K167*T167/'N-DBE'!J167)-T167)))</f>
        <v/>
      </c>
      <c r="V167" s="341" t="str">
        <f>IF(OR(B167="",G167=""),"",IF(VLOOKUP(B167,Schlagliste!B:J,8,FALSE)="","",VLOOKUP(B167,Schlagliste!B:J,8,FALSE)))</f>
        <v/>
      </c>
      <c r="W167" s="244" t="str">
        <f>IF(OR(V167="",S167=""),"",IF(V167&gt;39,0,IF(S167="leicht",VLOOKUP(V167,'Boden DüV-Bolap'!A:Q,7,FALSE),IF(S167="mittel",VLOOKUP(V167,'Boden DüV-Bolap'!A:K,11,FALSE),IF(S167="schwer",VLOOKUP(V167,'Boden DüV-Bolap'!A:R,15,FALSE))))))</f>
        <v/>
      </c>
      <c r="X167" s="254" t="str">
        <f>IF(OR(F167="",G167="",S167="",V167=""),"",IF(V167&gt;=44,-(T167+U167),IF(AND(S167="leicht",V167&lt;14),VLOOKUP(V167,'Boden DüV-Bolap'!A:Q,8,FALSE),IF(AND(S167="leicht",V167&gt;13),VLOOKUP(V167,'Boden DüV-Bolap'!A:Q,9,FALSE)*(T167+U167)-(T167+U167),IF(AND(S167="mittel",V167&lt;20),VLOOKUP(V167,'Boden DüV-Bolap'!A:Q,12,FALSE),IF(AND(S167="mittel",V167&gt;19),VLOOKUP(V167,'Boden DüV-Bolap'!A:Q,13,FALSE)*(T167+U167)-(T167+U167),IF(AND(S167="schwer",V167&lt;28),VLOOKUP(V167,'Boden DüV-Bolap'!A:Q,16,FALSE),IF(AND(S167="schwer",V167&gt;27),VLOOKUP(V167,'Boden DüV-Bolap'!A:Q,17,FALSE)*(T167+U167)-(T167+U167)))))))))</f>
        <v/>
      </c>
      <c r="Y167" s="251" t="str">
        <f>IF(OR(F167="",G167=""),"",IF(OR(F167="A",F167="HG"),0,VLOOKUP(G167,'Tab 4+5 DüV+Abfuhr_G'!A:Q,16,FALSE)))</f>
        <v/>
      </c>
      <c r="Z167" s="255" t="str">
        <f t="shared" si="24"/>
        <v/>
      </c>
      <c r="AA167" s="896" t="str">
        <f t="shared" si="25"/>
        <v/>
      </c>
      <c r="AB167" s="253" t="str">
        <f>IF(OR(F167="",G167=""),"",IF(F167="g",VLOOKUP(G167,'Tab 4+5 DüV+Abfuhr_G'!A:N,14,FALSE)*'N-DBE'!J167,IF(F167="A",VLOOKUP(G167,'Tab 2+3 DüV_A'!A:L,12,FALSE)*'N-DBE'!J167,VLOOKUP(G167,'H&amp;G LfL'!B:U,20,FALSE)*'N-DBE'!J167)))</f>
        <v/>
      </c>
      <c r="AC167" s="249" t="str">
        <f>IF(OR(F167="",G167=""),"",IF(OR('N-DBE'!K167="",'N-DBE'!M167=0),0,IF('N-DBE'!K167=0,-AB167,('N-DBE'!K167*AB167/'N-DBE'!J167)-AB167)))</f>
        <v/>
      </c>
      <c r="AD167" s="341" t="str">
        <f>IF(OR(B167="",G167=""),"",IF(VLOOKUP(B167,Schlagliste!B:J,9,FALSE)="","",VLOOKUP(B167,Schlagliste!B:J,9,FALSE)))</f>
        <v/>
      </c>
      <c r="AE167" s="244" t="str">
        <f>IF(OR(AD167="",S167=""),"",IF(AD167&gt;39,0,IF(S167="leicht",VLOOKUP(AD167,'Boden DüV-Bolap'!A:AA,19,FALSE),IF(S167="mittel",VLOOKUP(AD167,'Boden DüV-Bolap'!A:AA,23,FALSE),IF(S167="schwer",VLOOKUP(AD167,'Boden DüV-Bolap'!A:AA,27,FALSE))))))</f>
        <v/>
      </c>
      <c r="AF167" s="254" t="str">
        <f>IF(OR(F167="",G167="",S167="",AD167=""),"",IF(AD167&gt;=44,-(AB167+AC167),IF(AND(S167="leicht",AD167&lt;11),VLOOKUP(AD167,'Boden DüV-Bolap'!A:AC,20,FALSE),IF(AND(S167="leicht",AD167&gt;10),VLOOKUP(AD167,'Boden DüV-Bolap'!A:AC,21,FALSE)*(AB167+AC167)-(AB167+AC167),IF(AND(S167="mittel",AD167&lt;18),VLOOKUP(AD167,'Boden DüV-Bolap'!A:AC,24,FALSE),IF(AND(S167="mittel",AD167&gt;17),VLOOKUP(AD167,'Boden DüV-Bolap'!A:AC,25,FALSE)*(AB167+AC167)-(AB167+AC167),IF(AND(S167="schwer",AD167&lt;23),VLOOKUP(AD167,'Boden DüV-Bolap'!A:AC,28,FALSE),IF(AND(S167="schwer",AD167&gt;22),VLOOKUP(AD167,'Boden DüV-Bolap'!A:AC,29,FALSE)*(AB167+AC167)-(AB167+AC167)))))))))</f>
        <v/>
      </c>
      <c r="AG167" s="256" t="str">
        <f>IF(OR(F167="",G167=""),"",IF(OR(F167="A",F167="HG"),0,VLOOKUP(G167,'Tab 4+5 DüV+Abfuhr_G'!A:Q,17,FALSE)))</f>
        <v/>
      </c>
      <c r="AH167" s="257" t="str">
        <f t="shared" si="26"/>
        <v/>
      </c>
      <c r="AI167" s="900" t="str">
        <f t="shared" si="27"/>
        <v/>
      </c>
      <c r="AJ167" s="265"/>
    </row>
    <row r="168" spans="1:36" s="145" customFormat="1">
      <c r="A168" s="289" t="str">
        <f>IF('N-DBE'!A168="","",'N-DBE'!A168)</f>
        <v/>
      </c>
      <c r="B168" s="485" t="str">
        <f>IF('N-DBE'!B168="","",'N-DBE'!B168)</f>
        <v/>
      </c>
      <c r="C168" s="232" t="str">
        <f>IF('N-DBE'!C168="","",'N-DBE'!C168)</f>
        <v/>
      </c>
      <c r="D168" s="232" t="str">
        <f>IF('N-DBE'!D168="","",'N-DBE'!D168)</f>
        <v/>
      </c>
      <c r="E168" s="238" t="str">
        <f>IF('N-DBE'!E168="","",'N-DBE'!E168)</f>
        <v/>
      </c>
      <c r="F168" s="233" t="str">
        <f>IF('N-DBE'!F168="","",'N-DBE'!F168)</f>
        <v/>
      </c>
      <c r="G168" s="225" t="str">
        <f>IF('N-DBE'!G168="","",'N-DBE'!G168)</f>
        <v/>
      </c>
      <c r="H168" s="248" t="str">
        <f>IF(OR(F168="",G168=""),"",IF(F168="g",VLOOKUP(G168,'Tab 4+5 DüV+Abfuhr_G'!A:N,12,FALSE)*'N-DBE'!J168,IF(F168="A",VLOOKUP(G168,'Tab 2+3 DüV_A'!A:L,10,FALSE)*'N-DBE'!J168,VLOOKUP(G168,'H&amp;G LfL'!B:U,18,FALSE)*'N-DBE'!J168)))</f>
        <v/>
      </c>
      <c r="I168" s="249" t="str">
        <f>IF(OR(F168="",G168=""),"",IF(OR('N-DBE'!K168="",'N-DBE'!M168=0),0,IF('N-DBE'!K168=0,-H168,('N-DBE'!K168*H168/'N-DBE'!J168)-H168)))</f>
        <v/>
      </c>
      <c r="J168" s="341" t="str">
        <f>IF(OR(B168="",G168=""),"",IF(VLOOKUP(B168,Schlagliste!B:J,7,FALSE)="","",VLOOKUP(B168,Schlagliste!B:J,7,FALSE)))</f>
        <v/>
      </c>
      <c r="K168" s="244" t="str">
        <f>IF(J168="","",IF(J168&gt;39,"E",VLOOKUP(J168,'Boden DüV-Bolap'!A:B,2,FALSE)))</f>
        <v/>
      </c>
      <c r="L168" s="250" t="str">
        <f>IF(J168="","",IF(J168&gt;=44,0,VLOOKUP(J168,'Boden DüV-Bolap'!A:C,3,FALSE)))</f>
        <v/>
      </c>
      <c r="M168" s="251" t="str">
        <f>IF(OR(F168="",G168=""),"",IF(OR(F168="A",F168="HG"),0,VLOOKUP(G168,'Tab 4+5 DüV+Abfuhr_G'!A:Q,15,FALSE)))</f>
        <v/>
      </c>
      <c r="N168" s="252" t="str">
        <f t="shared" si="21"/>
        <v/>
      </c>
      <c r="O168" s="611" t="str">
        <f>IF(OR(F168="",G168=""),"",IF(J168="",SUM(H168,I168),IF(OR(K168="D",K168="E"),(H168+M168)*VLOOKUP(K168,'Boden DüV-Bolap'!B:E,4,FALSE),SUM(H168,I168,L168,M168))))</f>
        <v/>
      </c>
      <c r="P168" s="892" t="str">
        <f t="shared" si="22"/>
        <v/>
      </c>
      <c r="Q168" s="245"/>
      <c r="R168" s="615" t="str">
        <f t="shared" si="23"/>
        <v/>
      </c>
      <c r="S168" s="244" t="str">
        <f>IF(OR(B168="",G168=""),"",IF(VLOOKUP(B168,Schlagliste!B:J,5,FALSE)="","",VLOOKUP(B168,Schlagliste!B:J,5,FALSE)))</f>
        <v/>
      </c>
      <c r="T168" s="253" t="str">
        <f>IF(OR(F168="",G168=""),"",IF(F168="g",VLOOKUP(G168,'Tab 4+5 DüV+Abfuhr_G'!A:N,13,FALSE)*'N-DBE'!J168,IF(F168="A",VLOOKUP(G168,'Tab 2+3 DüV_A'!A:L,11,FALSE)*'N-DBE'!J168,VLOOKUP(G168,'H&amp;G LfL'!B:U,19,FALSE)*'N-DBE'!J168)))</f>
        <v/>
      </c>
      <c r="U168" s="249" t="str">
        <f>IF(OR(F168="",G168=""),"",IF(OR('N-DBE'!K168="",'N-DBE'!M168=0),0,IF('N-DBE'!K168=0,-T168,('N-DBE'!K168*T168/'N-DBE'!J168)-T168)))</f>
        <v/>
      </c>
      <c r="V168" s="341" t="str">
        <f>IF(OR(B168="",G168=""),"",IF(VLOOKUP(B168,Schlagliste!B:J,8,FALSE)="","",VLOOKUP(B168,Schlagliste!B:J,8,FALSE)))</f>
        <v/>
      </c>
      <c r="W168" s="244" t="str">
        <f>IF(OR(V168="",S168=""),"",IF(V168&gt;39,0,IF(S168="leicht",VLOOKUP(V168,'Boden DüV-Bolap'!A:Q,7,FALSE),IF(S168="mittel",VLOOKUP(V168,'Boden DüV-Bolap'!A:K,11,FALSE),IF(S168="schwer",VLOOKUP(V168,'Boden DüV-Bolap'!A:R,15,FALSE))))))</f>
        <v/>
      </c>
      <c r="X168" s="254" t="str">
        <f>IF(OR(F168="",G168="",S168="",V168=""),"",IF(V168&gt;=44,-(T168+U168),IF(AND(S168="leicht",V168&lt;14),VLOOKUP(V168,'Boden DüV-Bolap'!A:Q,8,FALSE),IF(AND(S168="leicht",V168&gt;13),VLOOKUP(V168,'Boden DüV-Bolap'!A:Q,9,FALSE)*(T168+U168)-(T168+U168),IF(AND(S168="mittel",V168&lt;20),VLOOKUP(V168,'Boden DüV-Bolap'!A:Q,12,FALSE),IF(AND(S168="mittel",V168&gt;19),VLOOKUP(V168,'Boden DüV-Bolap'!A:Q,13,FALSE)*(T168+U168)-(T168+U168),IF(AND(S168="schwer",V168&lt;28),VLOOKUP(V168,'Boden DüV-Bolap'!A:Q,16,FALSE),IF(AND(S168="schwer",V168&gt;27),VLOOKUP(V168,'Boden DüV-Bolap'!A:Q,17,FALSE)*(T168+U168)-(T168+U168)))))))))</f>
        <v/>
      </c>
      <c r="Y168" s="251" t="str">
        <f>IF(OR(F168="",G168=""),"",IF(OR(F168="A",F168="HG"),0,VLOOKUP(G168,'Tab 4+5 DüV+Abfuhr_G'!A:Q,16,FALSE)))</f>
        <v/>
      </c>
      <c r="Z168" s="255" t="str">
        <f t="shared" si="24"/>
        <v/>
      </c>
      <c r="AA168" s="896" t="str">
        <f t="shared" si="25"/>
        <v/>
      </c>
      <c r="AB168" s="253" t="str">
        <f>IF(OR(F168="",G168=""),"",IF(F168="g",VLOOKUP(G168,'Tab 4+5 DüV+Abfuhr_G'!A:N,14,FALSE)*'N-DBE'!J168,IF(F168="A",VLOOKUP(G168,'Tab 2+3 DüV_A'!A:L,12,FALSE)*'N-DBE'!J168,VLOOKUP(G168,'H&amp;G LfL'!B:U,20,FALSE)*'N-DBE'!J168)))</f>
        <v/>
      </c>
      <c r="AC168" s="249" t="str">
        <f>IF(OR(F168="",G168=""),"",IF(OR('N-DBE'!K168="",'N-DBE'!M168=0),0,IF('N-DBE'!K168=0,-AB168,('N-DBE'!K168*AB168/'N-DBE'!J168)-AB168)))</f>
        <v/>
      </c>
      <c r="AD168" s="341" t="str">
        <f>IF(OR(B168="",G168=""),"",IF(VLOOKUP(B168,Schlagliste!B:J,9,FALSE)="","",VLOOKUP(B168,Schlagliste!B:J,9,FALSE)))</f>
        <v/>
      </c>
      <c r="AE168" s="244" t="str">
        <f>IF(OR(AD168="",S168=""),"",IF(AD168&gt;39,0,IF(S168="leicht",VLOOKUP(AD168,'Boden DüV-Bolap'!A:AA,19,FALSE),IF(S168="mittel",VLOOKUP(AD168,'Boden DüV-Bolap'!A:AA,23,FALSE),IF(S168="schwer",VLOOKUP(AD168,'Boden DüV-Bolap'!A:AA,27,FALSE))))))</f>
        <v/>
      </c>
      <c r="AF168" s="254" t="str">
        <f>IF(OR(F168="",G168="",S168="",AD168=""),"",IF(AD168&gt;=44,-(AB168+AC168),IF(AND(S168="leicht",AD168&lt;11),VLOOKUP(AD168,'Boden DüV-Bolap'!A:AC,20,FALSE),IF(AND(S168="leicht",AD168&gt;10),VLOOKUP(AD168,'Boden DüV-Bolap'!A:AC,21,FALSE)*(AB168+AC168)-(AB168+AC168),IF(AND(S168="mittel",AD168&lt;18),VLOOKUP(AD168,'Boden DüV-Bolap'!A:AC,24,FALSE),IF(AND(S168="mittel",AD168&gt;17),VLOOKUP(AD168,'Boden DüV-Bolap'!A:AC,25,FALSE)*(AB168+AC168)-(AB168+AC168),IF(AND(S168="schwer",AD168&lt;23),VLOOKUP(AD168,'Boden DüV-Bolap'!A:AC,28,FALSE),IF(AND(S168="schwer",AD168&gt;22),VLOOKUP(AD168,'Boden DüV-Bolap'!A:AC,29,FALSE)*(AB168+AC168)-(AB168+AC168)))))))))</f>
        <v/>
      </c>
      <c r="AG168" s="256" t="str">
        <f>IF(OR(F168="",G168=""),"",IF(OR(F168="A",F168="HG"),0,VLOOKUP(G168,'Tab 4+5 DüV+Abfuhr_G'!A:Q,17,FALSE)))</f>
        <v/>
      </c>
      <c r="AH168" s="257" t="str">
        <f t="shared" si="26"/>
        <v/>
      </c>
      <c r="AI168" s="900" t="str">
        <f t="shared" si="27"/>
        <v/>
      </c>
      <c r="AJ168" s="265"/>
    </row>
    <row r="169" spans="1:36" s="145" customFormat="1">
      <c r="A169" s="289" t="str">
        <f>IF('N-DBE'!A169="","",'N-DBE'!A169)</f>
        <v/>
      </c>
      <c r="B169" s="485" t="str">
        <f>IF('N-DBE'!B169="","",'N-DBE'!B169)</f>
        <v/>
      </c>
      <c r="C169" s="232" t="str">
        <f>IF('N-DBE'!C169="","",'N-DBE'!C169)</f>
        <v/>
      </c>
      <c r="D169" s="232" t="str">
        <f>IF('N-DBE'!D169="","",'N-DBE'!D169)</f>
        <v/>
      </c>
      <c r="E169" s="238" t="str">
        <f>IF('N-DBE'!E169="","",'N-DBE'!E169)</f>
        <v/>
      </c>
      <c r="F169" s="233" t="str">
        <f>IF('N-DBE'!F169="","",'N-DBE'!F169)</f>
        <v/>
      </c>
      <c r="G169" s="225" t="str">
        <f>IF('N-DBE'!G169="","",'N-DBE'!G169)</f>
        <v/>
      </c>
      <c r="H169" s="248" t="str">
        <f>IF(OR(F169="",G169=""),"",IF(F169="g",VLOOKUP(G169,'Tab 4+5 DüV+Abfuhr_G'!A:N,12,FALSE)*'N-DBE'!J169,IF(F169="A",VLOOKUP(G169,'Tab 2+3 DüV_A'!A:L,10,FALSE)*'N-DBE'!J169,VLOOKUP(G169,'H&amp;G LfL'!B:U,18,FALSE)*'N-DBE'!J169)))</f>
        <v/>
      </c>
      <c r="I169" s="249" t="str">
        <f>IF(OR(F169="",G169=""),"",IF(OR('N-DBE'!K169="",'N-DBE'!M169=0),0,IF('N-DBE'!K169=0,-H169,('N-DBE'!K169*H169/'N-DBE'!J169)-H169)))</f>
        <v/>
      </c>
      <c r="J169" s="341" t="str">
        <f>IF(OR(B169="",G169=""),"",IF(VLOOKUP(B169,Schlagliste!B:J,7,FALSE)="","",VLOOKUP(B169,Schlagliste!B:J,7,FALSE)))</f>
        <v/>
      </c>
      <c r="K169" s="244" t="str">
        <f>IF(J169="","",IF(J169&gt;39,"E",VLOOKUP(J169,'Boden DüV-Bolap'!A:B,2,FALSE)))</f>
        <v/>
      </c>
      <c r="L169" s="250" t="str">
        <f>IF(J169="","",IF(J169&gt;=44,0,VLOOKUP(J169,'Boden DüV-Bolap'!A:C,3,FALSE)))</f>
        <v/>
      </c>
      <c r="M169" s="251" t="str">
        <f>IF(OR(F169="",G169=""),"",IF(OR(F169="A",F169="HG"),0,VLOOKUP(G169,'Tab 4+5 DüV+Abfuhr_G'!A:Q,15,FALSE)))</f>
        <v/>
      </c>
      <c r="N169" s="252" t="str">
        <f t="shared" si="21"/>
        <v/>
      </c>
      <c r="O169" s="611" t="str">
        <f>IF(OR(F169="",G169=""),"",IF(J169="",SUM(H169,I169),IF(OR(K169="D",K169="E"),(H169+M169)*VLOOKUP(K169,'Boden DüV-Bolap'!B:E,4,FALSE),SUM(H169,I169,L169,M169))))</f>
        <v/>
      </c>
      <c r="P169" s="892" t="str">
        <f t="shared" si="22"/>
        <v/>
      </c>
      <c r="Q169" s="245"/>
      <c r="R169" s="615" t="str">
        <f t="shared" si="23"/>
        <v/>
      </c>
      <c r="S169" s="244" t="str">
        <f>IF(OR(B169="",G169=""),"",IF(VLOOKUP(B169,Schlagliste!B:J,5,FALSE)="","",VLOOKUP(B169,Schlagliste!B:J,5,FALSE)))</f>
        <v/>
      </c>
      <c r="T169" s="253" t="str">
        <f>IF(OR(F169="",G169=""),"",IF(F169="g",VLOOKUP(G169,'Tab 4+5 DüV+Abfuhr_G'!A:N,13,FALSE)*'N-DBE'!J169,IF(F169="A",VLOOKUP(G169,'Tab 2+3 DüV_A'!A:L,11,FALSE)*'N-DBE'!J169,VLOOKUP(G169,'H&amp;G LfL'!B:U,19,FALSE)*'N-DBE'!J169)))</f>
        <v/>
      </c>
      <c r="U169" s="249" t="str">
        <f>IF(OR(F169="",G169=""),"",IF(OR('N-DBE'!K169="",'N-DBE'!M169=0),0,IF('N-DBE'!K169=0,-T169,('N-DBE'!K169*T169/'N-DBE'!J169)-T169)))</f>
        <v/>
      </c>
      <c r="V169" s="341" t="str">
        <f>IF(OR(B169="",G169=""),"",IF(VLOOKUP(B169,Schlagliste!B:J,8,FALSE)="","",VLOOKUP(B169,Schlagliste!B:J,8,FALSE)))</f>
        <v/>
      </c>
      <c r="W169" s="244" t="str">
        <f>IF(OR(V169="",S169=""),"",IF(V169&gt;39,0,IF(S169="leicht",VLOOKUP(V169,'Boden DüV-Bolap'!A:Q,7,FALSE),IF(S169="mittel",VLOOKUP(V169,'Boden DüV-Bolap'!A:K,11,FALSE),IF(S169="schwer",VLOOKUP(V169,'Boden DüV-Bolap'!A:R,15,FALSE))))))</f>
        <v/>
      </c>
      <c r="X169" s="254" t="str">
        <f>IF(OR(F169="",G169="",S169="",V169=""),"",IF(V169&gt;=44,-(T169+U169),IF(AND(S169="leicht",V169&lt;14),VLOOKUP(V169,'Boden DüV-Bolap'!A:Q,8,FALSE),IF(AND(S169="leicht",V169&gt;13),VLOOKUP(V169,'Boden DüV-Bolap'!A:Q,9,FALSE)*(T169+U169)-(T169+U169),IF(AND(S169="mittel",V169&lt;20),VLOOKUP(V169,'Boden DüV-Bolap'!A:Q,12,FALSE),IF(AND(S169="mittel",V169&gt;19),VLOOKUP(V169,'Boden DüV-Bolap'!A:Q,13,FALSE)*(T169+U169)-(T169+U169),IF(AND(S169="schwer",V169&lt;28),VLOOKUP(V169,'Boden DüV-Bolap'!A:Q,16,FALSE),IF(AND(S169="schwer",V169&gt;27),VLOOKUP(V169,'Boden DüV-Bolap'!A:Q,17,FALSE)*(T169+U169)-(T169+U169)))))))))</f>
        <v/>
      </c>
      <c r="Y169" s="251" t="str">
        <f>IF(OR(F169="",G169=""),"",IF(OR(F169="A",F169="HG"),0,VLOOKUP(G169,'Tab 4+5 DüV+Abfuhr_G'!A:Q,16,FALSE)))</f>
        <v/>
      </c>
      <c r="Z169" s="255" t="str">
        <f t="shared" si="24"/>
        <v/>
      </c>
      <c r="AA169" s="896" t="str">
        <f t="shared" si="25"/>
        <v/>
      </c>
      <c r="AB169" s="253" t="str">
        <f>IF(OR(F169="",G169=""),"",IF(F169="g",VLOOKUP(G169,'Tab 4+5 DüV+Abfuhr_G'!A:N,14,FALSE)*'N-DBE'!J169,IF(F169="A",VLOOKUP(G169,'Tab 2+3 DüV_A'!A:L,12,FALSE)*'N-DBE'!J169,VLOOKUP(G169,'H&amp;G LfL'!B:U,20,FALSE)*'N-DBE'!J169)))</f>
        <v/>
      </c>
      <c r="AC169" s="249" t="str">
        <f>IF(OR(F169="",G169=""),"",IF(OR('N-DBE'!K169="",'N-DBE'!M169=0),0,IF('N-DBE'!K169=0,-AB169,('N-DBE'!K169*AB169/'N-DBE'!J169)-AB169)))</f>
        <v/>
      </c>
      <c r="AD169" s="341" t="str">
        <f>IF(OR(B169="",G169=""),"",IF(VLOOKUP(B169,Schlagliste!B:J,9,FALSE)="","",VLOOKUP(B169,Schlagliste!B:J,9,FALSE)))</f>
        <v/>
      </c>
      <c r="AE169" s="244" t="str">
        <f>IF(OR(AD169="",S169=""),"",IF(AD169&gt;39,0,IF(S169="leicht",VLOOKUP(AD169,'Boden DüV-Bolap'!A:AA,19,FALSE),IF(S169="mittel",VLOOKUP(AD169,'Boden DüV-Bolap'!A:AA,23,FALSE),IF(S169="schwer",VLOOKUP(AD169,'Boden DüV-Bolap'!A:AA,27,FALSE))))))</f>
        <v/>
      </c>
      <c r="AF169" s="254" t="str">
        <f>IF(OR(F169="",G169="",S169="",AD169=""),"",IF(AD169&gt;=44,-(AB169+AC169),IF(AND(S169="leicht",AD169&lt;11),VLOOKUP(AD169,'Boden DüV-Bolap'!A:AC,20,FALSE),IF(AND(S169="leicht",AD169&gt;10),VLOOKUP(AD169,'Boden DüV-Bolap'!A:AC,21,FALSE)*(AB169+AC169)-(AB169+AC169),IF(AND(S169="mittel",AD169&lt;18),VLOOKUP(AD169,'Boden DüV-Bolap'!A:AC,24,FALSE),IF(AND(S169="mittel",AD169&gt;17),VLOOKUP(AD169,'Boden DüV-Bolap'!A:AC,25,FALSE)*(AB169+AC169)-(AB169+AC169),IF(AND(S169="schwer",AD169&lt;23),VLOOKUP(AD169,'Boden DüV-Bolap'!A:AC,28,FALSE),IF(AND(S169="schwer",AD169&gt;22),VLOOKUP(AD169,'Boden DüV-Bolap'!A:AC,29,FALSE)*(AB169+AC169)-(AB169+AC169)))))))))</f>
        <v/>
      </c>
      <c r="AG169" s="256" t="str">
        <f>IF(OR(F169="",G169=""),"",IF(OR(F169="A",F169="HG"),0,VLOOKUP(G169,'Tab 4+5 DüV+Abfuhr_G'!A:Q,17,FALSE)))</f>
        <v/>
      </c>
      <c r="AH169" s="257" t="str">
        <f t="shared" si="26"/>
        <v/>
      </c>
      <c r="AI169" s="900" t="str">
        <f t="shared" si="27"/>
        <v/>
      </c>
      <c r="AJ169" s="265"/>
    </row>
    <row r="170" spans="1:36" s="145" customFormat="1">
      <c r="A170" s="289" t="str">
        <f>IF('N-DBE'!A170="","",'N-DBE'!A170)</f>
        <v/>
      </c>
      <c r="B170" s="485" t="str">
        <f>IF('N-DBE'!B170="","",'N-DBE'!B170)</f>
        <v/>
      </c>
      <c r="C170" s="232" t="str">
        <f>IF('N-DBE'!C170="","",'N-DBE'!C170)</f>
        <v/>
      </c>
      <c r="D170" s="232" t="str">
        <f>IF('N-DBE'!D170="","",'N-DBE'!D170)</f>
        <v/>
      </c>
      <c r="E170" s="238" t="str">
        <f>IF('N-DBE'!E170="","",'N-DBE'!E170)</f>
        <v/>
      </c>
      <c r="F170" s="233" t="str">
        <f>IF('N-DBE'!F170="","",'N-DBE'!F170)</f>
        <v/>
      </c>
      <c r="G170" s="225" t="str">
        <f>IF('N-DBE'!G170="","",'N-DBE'!G170)</f>
        <v/>
      </c>
      <c r="H170" s="248" t="str">
        <f>IF(OR(F170="",G170=""),"",IF(F170="g",VLOOKUP(G170,'Tab 4+5 DüV+Abfuhr_G'!A:N,12,FALSE)*'N-DBE'!J170,IF(F170="A",VLOOKUP(G170,'Tab 2+3 DüV_A'!A:L,10,FALSE)*'N-DBE'!J170,VLOOKUP(G170,'H&amp;G LfL'!B:U,18,FALSE)*'N-DBE'!J170)))</f>
        <v/>
      </c>
      <c r="I170" s="249" t="str">
        <f>IF(OR(F170="",G170=""),"",IF(OR('N-DBE'!K170="",'N-DBE'!M170=0),0,IF('N-DBE'!K170=0,-H170,('N-DBE'!K170*H170/'N-DBE'!J170)-H170)))</f>
        <v/>
      </c>
      <c r="J170" s="341" t="str">
        <f>IF(OR(B170="",G170=""),"",IF(VLOOKUP(B170,Schlagliste!B:J,7,FALSE)="","",VLOOKUP(B170,Schlagliste!B:J,7,FALSE)))</f>
        <v/>
      </c>
      <c r="K170" s="244" t="str">
        <f>IF(J170="","",IF(J170&gt;39,"E",VLOOKUP(J170,'Boden DüV-Bolap'!A:B,2,FALSE)))</f>
        <v/>
      </c>
      <c r="L170" s="250" t="str">
        <f>IF(J170="","",IF(J170&gt;=44,0,VLOOKUP(J170,'Boden DüV-Bolap'!A:C,3,FALSE)))</f>
        <v/>
      </c>
      <c r="M170" s="251" t="str">
        <f>IF(OR(F170="",G170=""),"",IF(OR(F170="A",F170="HG"),0,VLOOKUP(G170,'Tab 4+5 DüV+Abfuhr_G'!A:Q,15,FALSE)))</f>
        <v/>
      </c>
      <c r="N170" s="252" t="str">
        <f t="shared" si="21"/>
        <v/>
      </c>
      <c r="O170" s="611" t="str">
        <f>IF(OR(F170="",G170=""),"",IF(J170="",SUM(H170,I170),IF(OR(K170="D",K170="E"),(H170+M170)*VLOOKUP(K170,'Boden DüV-Bolap'!B:E,4,FALSE),SUM(H170,I170,L170,M170))))</f>
        <v/>
      </c>
      <c r="P170" s="892" t="str">
        <f t="shared" si="22"/>
        <v/>
      </c>
      <c r="Q170" s="245"/>
      <c r="R170" s="615" t="str">
        <f t="shared" si="23"/>
        <v/>
      </c>
      <c r="S170" s="244" t="str">
        <f>IF(OR(B170="",G170=""),"",IF(VLOOKUP(B170,Schlagliste!B:J,5,FALSE)="","",VLOOKUP(B170,Schlagliste!B:J,5,FALSE)))</f>
        <v/>
      </c>
      <c r="T170" s="253" t="str">
        <f>IF(OR(F170="",G170=""),"",IF(F170="g",VLOOKUP(G170,'Tab 4+5 DüV+Abfuhr_G'!A:N,13,FALSE)*'N-DBE'!J170,IF(F170="A",VLOOKUP(G170,'Tab 2+3 DüV_A'!A:L,11,FALSE)*'N-DBE'!J170,VLOOKUP(G170,'H&amp;G LfL'!B:U,19,FALSE)*'N-DBE'!J170)))</f>
        <v/>
      </c>
      <c r="U170" s="249" t="str">
        <f>IF(OR(F170="",G170=""),"",IF(OR('N-DBE'!K170="",'N-DBE'!M170=0),0,IF('N-DBE'!K170=0,-T170,('N-DBE'!K170*T170/'N-DBE'!J170)-T170)))</f>
        <v/>
      </c>
      <c r="V170" s="341" t="str">
        <f>IF(OR(B170="",G170=""),"",IF(VLOOKUP(B170,Schlagliste!B:J,8,FALSE)="","",VLOOKUP(B170,Schlagliste!B:J,8,FALSE)))</f>
        <v/>
      </c>
      <c r="W170" s="244" t="str">
        <f>IF(OR(V170="",S170=""),"",IF(V170&gt;39,0,IF(S170="leicht",VLOOKUP(V170,'Boden DüV-Bolap'!A:Q,7,FALSE),IF(S170="mittel",VLOOKUP(V170,'Boden DüV-Bolap'!A:K,11,FALSE),IF(S170="schwer",VLOOKUP(V170,'Boden DüV-Bolap'!A:R,15,FALSE))))))</f>
        <v/>
      </c>
      <c r="X170" s="254" t="str">
        <f>IF(OR(F170="",G170="",S170="",V170=""),"",IF(V170&gt;=44,-(T170+U170),IF(AND(S170="leicht",V170&lt;14),VLOOKUP(V170,'Boden DüV-Bolap'!A:Q,8,FALSE),IF(AND(S170="leicht",V170&gt;13),VLOOKUP(V170,'Boden DüV-Bolap'!A:Q,9,FALSE)*(T170+U170)-(T170+U170),IF(AND(S170="mittel",V170&lt;20),VLOOKUP(V170,'Boden DüV-Bolap'!A:Q,12,FALSE),IF(AND(S170="mittel",V170&gt;19),VLOOKUP(V170,'Boden DüV-Bolap'!A:Q,13,FALSE)*(T170+U170)-(T170+U170),IF(AND(S170="schwer",V170&lt;28),VLOOKUP(V170,'Boden DüV-Bolap'!A:Q,16,FALSE),IF(AND(S170="schwer",V170&gt;27),VLOOKUP(V170,'Boden DüV-Bolap'!A:Q,17,FALSE)*(T170+U170)-(T170+U170)))))))))</f>
        <v/>
      </c>
      <c r="Y170" s="251" t="str">
        <f>IF(OR(F170="",G170=""),"",IF(OR(F170="A",F170="HG"),0,VLOOKUP(G170,'Tab 4+5 DüV+Abfuhr_G'!A:Q,16,FALSE)))</f>
        <v/>
      </c>
      <c r="Z170" s="255" t="str">
        <f t="shared" si="24"/>
        <v/>
      </c>
      <c r="AA170" s="896" t="str">
        <f t="shared" si="25"/>
        <v/>
      </c>
      <c r="AB170" s="253" t="str">
        <f>IF(OR(F170="",G170=""),"",IF(F170="g",VLOOKUP(G170,'Tab 4+5 DüV+Abfuhr_G'!A:N,14,FALSE)*'N-DBE'!J170,IF(F170="A",VLOOKUP(G170,'Tab 2+3 DüV_A'!A:L,12,FALSE)*'N-DBE'!J170,VLOOKUP(G170,'H&amp;G LfL'!B:U,20,FALSE)*'N-DBE'!J170)))</f>
        <v/>
      </c>
      <c r="AC170" s="249" t="str">
        <f>IF(OR(F170="",G170=""),"",IF(OR('N-DBE'!K170="",'N-DBE'!M170=0),0,IF('N-DBE'!K170=0,-AB170,('N-DBE'!K170*AB170/'N-DBE'!J170)-AB170)))</f>
        <v/>
      </c>
      <c r="AD170" s="341" t="str">
        <f>IF(OR(B170="",G170=""),"",IF(VLOOKUP(B170,Schlagliste!B:J,9,FALSE)="","",VLOOKUP(B170,Schlagliste!B:J,9,FALSE)))</f>
        <v/>
      </c>
      <c r="AE170" s="244" t="str">
        <f>IF(OR(AD170="",S170=""),"",IF(AD170&gt;39,0,IF(S170="leicht",VLOOKUP(AD170,'Boden DüV-Bolap'!A:AA,19,FALSE),IF(S170="mittel",VLOOKUP(AD170,'Boden DüV-Bolap'!A:AA,23,FALSE),IF(S170="schwer",VLOOKUP(AD170,'Boden DüV-Bolap'!A:AA,27,FALSE))))))</f>
        <v/>
      </c>
      <c r="AF170" s="254" t="str">
        <f>IF(OR(F170="",G170="",S170="",AD170=""),"",IF(AD170&gt;=44,-(AB170+AC170),IF(AND(S170="leicht",AD170&lt;11),VLOOKUP(AD170,'Boden DüV-Bolap'!A:AC,20,FALSE),IF(AND(S170="leicht",AD170&gt;10),VLOOKUP(AD170,'Boden DüV-Bolap'!A:AC,21,FALSE)*(AB170+AC170)-(AB170+AC170),IF(AND(S170="mittel",AD170&lt;18),VLOOKUP(AD170,'Boden DüV-Bolap'!A:AC,24,FALSE),IF(AND(S170="mittel",AD170&gt;17),VLOOKUP(AD170,'Boden DüV-Bolap'!A:AC,25,FALSE)*(AB170+AC170)-(AB170+AC170),IF(AND(S170="schwer",AD170&lt;23),VLOOKUP(AD170,'Boden DüV-Bolap'!A:AC,28,FALSE),IF(AND(S170="schwer",AD170&gt;22),VLOOKUP(AD170,'Boden DüV-Bolap'!A:AC,29,FALSE)*(AB170+AC170)-(AB170+AC170)))))))))</f>
        <v/>
      </c>
      <c r="AG170" s="256" t="str">
        <f>IF(OR(F170="",G170=""),"",IF(OR(F170="A",F170="HG"),0,VLOOKUP(G170,'Tab 4+5 DüV+Abfuhr_G'!A:Q,17,FALSE)))</f>
        <v/>
      </c>
      <c r="AH170" s="257" t="str">
        <f t="shared" si="26"/>
        <v/>
      </c>
      <c r="AI170" s="900" t="str">
        <f t="shared" si="27"/>
        <v/>
      </c>
      <c r="AJ170" s="265"/>
    </row>
    <row r="171" spans="1:36" s="145" customFormat="1">
      <c r="A171" s="289" t="str">
        <f>IF('N-DBE'!A171="","",'N-DBE'!A171)</f>
        <v/>
      </c>
      <c r="B171" s="485" t="str">
        <f>IF('N-DBE'!B171="","",'N-DBE'!B171)</f>
        <v/>
      </c>
      <c r="C171" s="232" t="str">
        <f>IF('N-DBE'!C171="","",'N-DBE'!C171)</f>
        <v/>
      </c>
      <c r="D171" s="232" t="str">
        <f>IF('N-DBE'!D171="","",'N-DBE'!D171)</f>
        <v/>
      </c>
      <c r="E171" s="238" t="str">
        <f>IF('N-DBE'!E171="","",'N-DBE'!E171)</f>
        <v/>
      </c>
      <c r="F171" s="233" t="str">
        <f>IF('N-DBE'!F171="","",'N-DBE'!F171)</f>
        <v/>
      </c>
      <c r="G171" s="225" t="str">
        <f>IF('N-DBE'!G171="","",'N-DBE'!G171)</f>
        <v/>
      </c>
      <c r="H171" s="248" t="str">
        <f>IF(OR(F171="",G171=""),"",IF(F171="g",VLOOKUP(G171,'Tab 4+5 DüV+Abfuhr_G'!A:N,12,FALSE)*'N-DBE'!J171,IF(F171="A",VLOOKUP(G171,'Tab 2+3 DüV_A'!A:L,10,FALSE)*'N-DBE'!J171,VLOOKUP(G171,'H&amp;G LfL'!B:U,18,FALSE)*'N-DBE'!J171)))</f>
        <v/>
      </c>
      <c r="I171" s="249" t="str">
        <f>IF(OR(F171="",G171=""),"",IF(OR('N-DBE'!K171="",'N-DBE'!M171=0),0,IF('N-DBE'!K171=0,-H171,('N-DBE'!K171*H171/'N-DBE'!J171)-H171)))</f>
        <v/>
      </c>
      <c r="J171" s="341" t="str">
        <f>IF(OR(B171="",G171=""),"",IF(VLOOKUP(B171,Schlagliste!B:J,7,FALSE)="","",VLOOKUP(B171,Schlagliste!B:J,7,FALSE)))</f>
        <v/>
      </c>
      <c r="K171" s="244" t="str">
        <f>IF(J171="","",IF(J171&gt;39,"E",VLOOKUP(J171,'Boden DüV-Bolap'!A:B,2,FALSE)))</f>
        <v/>
      </c>
      <c r="L171" s="250" t="str">
        <f>IF(J171="","",IF(J171&gt;=44,0,VLOOKUP(J171,'Boden DüV-Bolap'!A:C,3,FALSE)))</f>
        <v/>
      </c>
      <c r="M171" s="251" t="str">
        <f>IF(OR(F171="",G171=""),"",IF(OR(F171="A",F171="HG"),0,VLOOKUP(G171,'Tab 4+5 DüV+Abfuhr_G'!A:Q,15,FALSE)))</f>
        <v/>
      </c>
      <c r="N171" s="252" t="str">
        <f t="shared" si="21"/>
        <v/>
      </c>
      <c r="O171" s="611" t="str">
        <f>IF(OR(F171="",G171=""),"",IF(J171="",SUM(H171,I171),IF(OR(K171="D",K171="E"),(H171+M171)*VLOOKUP(K171,'Boden DüV-Bolap'!B:E,4,FALSE),SUM(H171,I171,L171,M171))))</f>
        <v/>
      </c>
      <c r="P171" s="892" t="str">
        <f t="shared" si="22"/>
        <v/>
      </c>
      <c r="Q171" s="245"/>
      <c r="R171" s="615" t="str">
        <f t="shared" si="23"/>
        <v/>
      </c>
      <c r="S171" s="244" t="str">
        <f>IF(OR(B171="",G171=""),"",IF(VLOOKUP(B171,Schlagliste!B:J,5,FALSE)="","",VLOOKUP(B171,Schlagliste!B:J,5,FALSE)))</f>
        <v/>
      </c>
      <c r="T171" s="253" t="str">
        <f>IF(OR(F171="",G171=""),"",IF(F171="g",VLOOKUP(G171,'Tab 4+5 DüV+Abfuhr_G'!A:N,13,FALSE)*'N-DBE'!J171,IF(F171="A",VLOOKUP(G171,'Tab 2+3 DüV_A'!A:L,11,FALSE)*'N-DBE'!J171,VLOOKUP(G171,'H&amp;G LfL'!B:U,19,FALSE)*'N-DBE'!J171)))</f>
        <v/>
      </c>
      <c r="U171" s="249" t="str">
        <f>IF(OR(F171="",G171=""),"",IF(OR('N-DBE'!K171="",'N-DBE'!M171=0),0,IF('N-DBE'!K171=0,-T171,('N-DBE'!K171*T171/'N-DBE'!J171)-T171)))</f>
        <v/>
      </c>
      <c r="V171" s="341" t="str">
        <f>IF(OR(B171="",G171=""),"",IF(VLOOKUP(B171,Schlagliste!B:J,8,FALSE)="","",VLOOKUP(B171,Schlagliste!B:J,8,FALSE)))</f>
        <v/>
      </c>
      <c r="W171" s="244" t="str">
        <f>IF(OR(V171="",S171=""),"",IF(V171&gt;39,0,IF(S171="leicht",VLOOKUP(V171,'Boden DüV-Bolap'!A:Q,7,FALSE),IF(S171="mittel",VLOOKUP(V171,'Boden DüV-Bolap'!A:K,11,FALSE),IF(S171="schwer",VLOOKUP(V171,'Boden DüV-Bolap'!A:R,15,FALSE))))))</f>
        <v/>
      </c>
      <c r="X171" s="254" t="str">
        <f>IF(OR(F171="",G171="",S171="",V171=""),"",IF(V171&gt;=44,-(T171+U171),IF(AND(S171="leicht",V171&lt;14),VLOOKUP(V171,'Boden DüV-Bolap'!A:Q,8,FALSE),IF(AND(S171="leicht",V171&gt;13),VLOOKUP(V171,'Boden DüV-Bolap'!A:Q,9,FALSE)*(T171+U171)-(T171+U171),IF(AND(S171="mittel",V171&lt;20),VLOOKUP(V171,'Boden DüV-Bolap'!A:Q,12,FALSE),IF(AND(S171="mittel",V171&gt;19),VLOOKUP(V171,'Boden DüV-Bolap'!A:Q,13,FALSE)*(T171+U171)-(T171+U171),IF(AND(S171="schwer",V171&lt;28),VLOOKUP(V171,'Boden DüV-Bolap'!A:Q,16,FALSE),IF(AND(S171="schwer",V171&gt;27),VLOOKUP(V171,'Boden DüV-Bolap'!A:Q,17,FALSE)*(T171+U171)-(T171+U171)))))))))</f>
        <v/>
      </c>
      <c r="Y171" s="251" t="str">
        <f>IF(OR(F171="",G171=""),"",IF(OR(F171="A",F171="HG"),0,VLOOKUP(G171,'Tab 4+5 DüV+Abfuhr_G'!A:Q,16,FALSE)))</f>
        <v/>
      </c>
      <c r="Z171" s="255" t="str">
        <f t="shared" si="24"/>
        <v/>
      </c>
      <c r="AA171" s="896" t="str">
        <f t="shared" si="25"/>
        <v/>
      </c>
      <c r="AB171" s="253" t="str">
        <f>IF(OR(F171="",G171=""),"",IF(F171="g",VLOOKUP(G171,'Tab 4+5 DüV+Abfuhr_G'!A:N,14,FALSE)*'N-DBE'!J171,IF(F171="A",VLOOKUP(G171,'Tab 2+3 DüV_A'!A:L,12,FALSE)*'N-DBE'!J171,VLOOKUP(G171,'H&amp;G LfL'!B:U,20,FALSE)*'N-DBE'!J171)))</f>
        <v/>
      </c>
      <c r="AC171" s="249" t="str">
        <f>IF(OR(F171="",G171=""),"",IF(OR('N-DBE'!K171="",'N-DBE'!M171=0),0,IF('N-DBE'!K171=0,-AB171,('N-DBE'!K171*AB171/'N-DBE'!J171)-AB171)))</f>
        <v/>
      </c>
      <c r="AD171" s="341" t="str">
        <f>IF(OR(B171="",G171=""),"",IF(VLOOKUP(B171,Schlagliste!B:J,9,FALSE)="","",VLOOKUP(B171,Schlagliste!B:J,9,FALSE)))</f>
        <v/>
      </c>
      <c r="AE171" s="244" t="str">
        <f>IF(OR(AD171="",S171=""),"",IF(AD171&gt;39,0,IF(S171="leicht",VLOOKUP(AD171,'Boden DüV-Bolap'!A:AA,19,FALSE),IF(S171="mittel",VLOOKUP(AD171,'Boden DüV-Bolap'!A:AA,23,FALSE),IF(S171="schwer",VLOOKUP(AD171,'Boden DüV-Bolap'!A:AA,27,FALSE))))))</f>
        <v/>
      </c>
      <c r="AF171" s="254" t="str">
        <f>IF(OR(F171="",G171="",S171="",AD171=""),"",IF(AD171&gt;=44,-(AB171+AC171),IF(AND(S171="leicht",AD171&lt;11),VLOOKUP(AD171,'Boden DüV-Bolap'!A:AC,20,FALSE),IF(AND(S171="leicht",AD171&gt;10),VLOOKUP(AD171,'Boden DüV-Bolap'!A:AC,21,FALSE)*(AB171+AC171)-(AB171+AC171),IF(AND(S171="mittel",AD171&lt;18),VLOOKUP(AD171,'Boden DüV-Bolap'!A:AC,24,FALSE),IF(AND(S171="mittel",AD171&gt;17),VLOOKUP(AD171,'Boden DüV-Bolap'!A:AC,25,FALSE)*(AB171+AC171)-(AB171+AC171),IF(AND(S171="schwer",AD171&lt;23),VLOOKUP(AD171,'Boden DüV-Bolap'!A:AC,28,FALSE),IF(AND(S171="schwer",AD171&gt;22),VLOOKUP(AD171,'Boden DüV-Bolap'!A:AC,29,FALSE)*(AB171+AC171)-(AB171+AC171)))))))))</f>
        <v/>
      </c>
      <c r="AG171" s="256" t="str">
        <f>IF(OR(F171="",G171=""),"",IF(OR(F171="A",F171="HG"),0,VLOOKUP(G171,'Tab 4+5 DüV+Abfuhr_G'!A:Q,17,FALSE)))</f>
        <v/>
      </c>
      <c r="AH171" s="257" t="str">
        <f t="shared" si="26"/>
        <v/>
      </c>
      <c r="AI171" s="900" t="str">
        <f t="shared" si="27"/>
        <v/>
      </c>
      <c r="AJ171" s="265"/>
    </row>
    <row r="172" spans="1:36" s="145" customFormat="1">
      <c r="A172" s="289" t="str">
        <f>IF('N-DBE'!A172="","",'N-DBE'!A172)</f>
        <v/>
      </c>
      <c r="B172" s="485" t="str">
        <f>IF('N-DBE'!B172="","",'N-DBE'!B172)</f>
        <v/>
      </c>
      <c r="C172" s="232" t="str">
        <f>IF('N-DBE'!C172="","",'N-DBE'!C172)</f>
        <v/>
      </c>
      <c r="D172" s="232" t="str">
        <f>IF('N-DBE'!D172="","",'N-DBE'!D172)</f>
        <v/>
      </c>
      <c r="E172" s="238" t="str">
        <f>IF('N-DBE'!E172="","",'N-DBE'!E172)</f>
        <v/>
      </c>
      <c r="F172" s="233" t="str">
        <f>IF('N-DBE'!F172="","",'N-DBE'!F172)</f>
        <v/>
      </c>
      <c r="G172" s="225" t="str">
        <f>IF('N-DBE'!G172="","",'N-DBE'!G172)</f>
        <v/>
      </c>
      <c r="H172" s="248" t="str">
        <f>IF(OR(F172="",G172=""),"",IF(F172="g",VLOOKUP(G172,'Tab 4+5 DüV+Abfuhr_G'!A:N,12,FALSE)*'N-DBE'!J172,IF(F172="A",VLOOKUP(G172,'Tab 2+3 DüV_A'!A:L,10,FALSE)*'N-DBE'!J172,VLOOKUP(G172,'H&amp;G LfL'!B:U,18,FALSE)*'N-DBE'!J172)))</f>
        <v/>
      </c>
      <c r="I172" s="249" t="str">
        <f>IF(OR(F172="",G172=""),"",IF(OR('N-DBE'!K172="",'N-DBE'!M172=0),0,IF('N-DBE'!K172=0,-H172,('N-DBE'!K172*H172/'N-DBE'!J172)-H172)))</f>
        <v/>
      </c>
      <c r="J172" s="341" t="str">
        <f>IF(OR(B172="",G172=""),"",IF(VLOOKUP(B172,Schlagliste!B:J,7,FALSE)="","",VLOOKUP(B172,Schlagliste!B:J,7,FALSE)))</f>
        <v/>
      </c>
      <c r="K172" s="244" t="str">
        <f>IF(J172="","",IF(J172&gt;39,"E",VLOOKUP(J172,'Boden DüV-Bolap'!A:B,2,FALSE)))</f>
        <v/>
      </c>
      <c r="L172" s="250" t="str">
        <f>IF(J172="","",IF(J172&gt;=44,0,VLOOKUP(J172,'Boden DüV-Bolap'!A:C,3,FALSE)))</f>
        <v/>
      </c>
      <c r="M172" s="251" t="str">
        <f>IF(OR(F172="",G172=""),"",IF(OR(F172="A",F172="HG"),0,VLOOKUP(G172,'Tab 4+5 DüV+Abfuhr_G'!A:Q,15,FALSE)))</f>
        <v/>
      </c>
      <c r="N172" s="252" t="str">
        <f t="shared" si="21"/>
        <v/>
      </c>
      <c r="O172" s="611" t="str">
        <f>IF(OR(F172="",G172=""),"",IF(J172="",SUM(H172,I172),IF(OR(K172="D",K172="E"),(H172+M172)*VLOOKUP(K172,'Boden DüV-Bolap'!B:E,4,FALSE),SUM(H172,I172,L172,M172))))</f>
        <v/>
      </c>
      <c r="P172" s="892" t="str">
        <f t="shared" si="22"/>
        <v/>
      </c>
      <c r="Q172" s="245"/>
      <c r="R172" s="615" t="str">
        <f t="shared" si="23"/>
        <v/>
      </c>
      <c r="S172" s="244" t="str">
        <f>IF(OR(B172="",G172=""),"",IF(VLOOKUP(B172,Schlagliste!B:J,5,FALSE)="","",VLOOKUP(B172,Schlagliste!B:J,5,FALSE)))</f>
        <v/>
      </c>
      <c r="T172" s="253" t="str">
        <f>IF(OR(F172="",G172=""),"",IF(F172="g",VLOOKUP(G172,'Tab 4+5 DüV+Abfuhr_G'!A:N,13,FALSE)*'N-DBE'!J172,IF(F172="A",VLOOKUP(G172,'Tab 2+3 DüV_A'!A:L,11,FALSE)*'N-DBE'!J172,VLOOKUP(G172,'H&amp;G LfL'!B:U,19,FALSE)*'N-DBE'!J172)))</f>
        <v/>
      </c>
      <c r="U172" s="249" t="str">
        <f>IF(OR(F172="",G172=""),"",IF(OR('N-DBE'!K172="",'N-DBE'!M172=0),0,IF('N-DBE'!K172=0,-T172,('N-DBE'!K172*T172/'N-DBE'!J172)-T172)))</f>
        <v/>
      </c>
      <c r="V172" s="341" t="str">
        <f>IF(OR(B172="",G172=""),"",IF(VLOOKUP(B172,Schlagliste!B:J,8,FALSE)="","",VLOOKUP(B172,Schlagliste!B:J,8,FALSE)))</f>
        <v/>
      </c>
      <c r="W172" s="244" t="str">
        <f>IF(OR(V172="",S172=""),"",IF(V172&gt;39,0,IF(S172="leicht",VLOOKUP(V172,'Boden DüV-Bolap'!A:Q,7,FALSE),IF(S172="mittel",VLOOKUP(V172,'Boden DüV-Bolap'!A:K,11,FALSE),IF(S172="schwer",VLOOKUP(V172,'Boden DüV-Bolap'!A:R,15,FALSE))))))</f>
        <v/>
      </c>
      <c r="X172" s="254" t="str">
        <f>IF(OR(F172="",G172="",S172="",V172=""),"",IF(V172&gt;=44,-(T172+U172),IF(AND(S172="leicht",V172&lt;14),VLOOKUP(V172,'Boden DüV-Bolap'!A:Q,8,FALSE),IF(AND(S172="leicht",V172&gt;13),VLOOKUP(V172,'Boden DüV-Bolap'!A:Q,9,FALSE)*(T172+U172)-(T172+U172),IF(AND(S172="mittel",V172&lt;20),VLOOKUP(V172,'Boden DüV-Bolap'!A:Q,12,FALSE),IF(AND(S172="mittel",V172&gt;19),VLOOKUP(V172,'Boden DüV-Bolap'!A:Q,13,FALSE)*(T172+U172)-(T172+U172),IF(AND(S172="schwer",V172&lt;28),VLOOKUP(V172,'Boden DüV-Bolap'!A:Q,16,FALSE),IF(AND(S172="schwer",V172&gt;27),VLOOKUP(V172,'Boden DüV-Bolap'!A:Q,17,FALSE)*(T172+U172)-(T172+U172)))))))))</f>
        <v/>
      </c>
      <c r="Y172" s="251" t="str">
        <f>IF(OR(F172="",G172=""),"",IF(OR(F172="A",F172="HG"),0,VLOOKUP(G172,'Tab 4+5 DüV+Abfuhr_G'!A:Q,16,FALSE)))</f>
        <v/>
      </c>
      <c r="Z172" s="255" t="str">
        <f t="shared" si="24"/>
        <v/>
      </c>
      <c r="AA172" s="896" t="str">
        <f t="shared" si="25"/>
        <v/>
      </c>
      <c r="AB172" s="253" t="str">
        <f>IF(OR(F172="",G172=""),"",IF(F172="g",VLOOKUP(G172,'Tab 4+5 DüV+Abfuhr_G'!A:N,14,FALSE)*'N-DBE'!J172,IF(F172="A",VLOOKUP(G172,'Tab 2+3 DüV_A'!A:L,12,FALSE)*'N-DBE'!J172,VLOOKUP(G172,'H&amp;G LfL'!B:U,20,FALSE)*'N-DBE'!J172)))</f>
        <v/>
      </c>
      <c r="AC172" s="249" t="str">
        <f>IF(OR(F172="",G172=""),"",IF(OR('N-DBE'!K172="",'N-DBE'!M172=0),0,IF('N-DBE'!K172=0,-AB172,('N-DBE'!K172*AB172/'N-DBE'!J172)-AB172)))</f>
        <v/>
      </c>
      <c r="AD172" s="341" t="str">
        <f>IF(OR(B172="",G172=""),"",IF(VLOOKUP(B172,Schlagliste!B:J,9,FALSE)="","",VLOOKUP(B172,Schlagliste!B:J,9,FALSE)))</f>
        <v/>
      </c>
      <c r="AE172" s="244" t="str">
        <f>IF(OR(AD172="",S172=""),"",IF(AD172&gt;39,0,IF(S172="leicht",VLOOKUP(AD172,'Boden DüV-Bolap'!A:AA,19,FALSE),IF(S172="mittel",VLOOKUP(AD172,'Boden DüV-Bolap'!A:AA,23,FALSE),IF(S172="schwer",VLOOKUP(AD172,'Boden DüV-Bolap'!A:AA,27,FALSE))))))</f>
        <v/>
      </c>
      <c r="AF172" s="254" t="str">
        <f>IF(OR(F172="",G172="",S172="",AD172=""),"",IF(AD172&gt;=44,-(AB172+AC172),IF(AND(S172="leicht",AD172&lt;11),VLOOKUP(AD172,'Boden DüV-Bolap'!A:AC,20,FALSE),IF(AND(S172="leicht",AD172&gt;10),VLOOKUP(AD172,'Boden DüV-Bolap'!A:AC,21,FALSE)*(AB172+AC172)-(AB172+AC172),IF(AND(S172="mittel",AD172&lt;18),VLOOKUP(AD172,'Boden DüV-Bolap'!A:AC,24,FALSE),IF(AND(S172="mittel",AD172&gt;17),VLOOKUP(AD172,'Boden DüV-Bolap'!A:AC,25,FALSE)*(AB172+AC172)-(AB172+AC172),IF(AND(S172="schwer",AD172&lt;23),VLOOKUP(AD172,'Boden DüV-Bolap'!A:AC,28,FALSE),IF(AND(S172="schwer",AD172&gt;22),VLOOKUP(AD172,'Boden DüV-Bolap'!A:AC,29,FALSE)*(AB172+AC172)-(AB172+AC172)))))))))</f>
        <v/>
      </c>
      <c r="AG172" s="256" t="str">
        <f>IF(OR(F172="",G172=""),"",IF(OR(F172="A",F172="HG"),0,VLOOKUP(G172,'Tab 4+5 DüV+Abfuhr_G'!A:Q,17,FALSE)))</f>
        <v/>
      </c>
      <c r="AH172" s="257" t="str">
        <f t="shared" si="26"/>
        <v/>
      </c>
      <c r="AI172" s="900" t="str">
        <f t="shared" si="27"/>
        <v/>
      </c>
      <c r="AJ172" s="265"/>
    </row>
    <row r="173" spans="1:36" s="145" customFormat="1">
      <c r="A173" s="289" t="str">
        <f>IF('N-DBE'!A173="","",'N-DBE'!A173)</f>
        <v/>
      </c>
      <c r="B173" s="485" t="str">
        <f>IF('N-DBE'!B173="","",'N-DBE'!B173)</f>
        <v/>
      </c>
      <c r="C173" s="232" t="str">
        <f>IF('N-DBE'!C173="","",'N-DBE'!C173)</f>
        <v/>
      </c>
      <c r="D173" s="232" t="str">
        <f>IF('N-DBE'!D173="","",'N-DBE'!D173)</f>
        <v/>
      </c>
      <c r="E173" s="238" t="str">
        <f>IF('N-DBE'!E173="","",'N-DBE'!E173)</f>
        <v/>
      </c>
      <c r="F173" s="233" t="str">
        <f>IF('N-DBE'!F173="","",'N-DBE'!F173)</f>
        <v/>
      </c>
      <c r="G173" s="225" t="str">
        <f>IF('N-DBE'!G173="","",'N-DBE'!G173)</f>
        <v/>
      </c>
      <c r="H173" s="248" t="str">
        <f>IF(OR(F173="",G173=""),"",IF(F173="g",VLOOKUP(G173,'Tab 4+5 DüV+Abfuhr_G'!A:N,12,FALSE)*'N-DBE'!J173,IF(F173="A",VLOOKUP(G173,'Tab 2+3 DüV_A'!A:L,10,FALSE)*'N-DBE'!J173,VLOOKUP(G173,'H&amp;G LfL'!B:U,18,FALSE)*'N-DBE'!J173)))</f>
        <v/>
      </c>
      <c r="I173" s="249" t="str">
        <f>IF(OR(F173="",G173=""),"",IF(OR('N-DBE'!K173="",'N-DBE'!M173=0),0,IF('N-DBE'!K173=0,-H173,('N-DBE'!K173*H173/'N-DBE'!J173)-H173)))</f>
        <v/>
      </c>
      <c r="J173" s="341" t="str">
        <f>IF(OR(B173="",G173=""),"",IF(VLOOKUP(B173,Schlagliste!B:J,7,FALSE)="","",VLOOKUP(B173,Schlagliste!B:J,7,FALSE)))</f>
        <v/>
      </c>
      <c r="K173" s="244" t="str">
        <f>IF(J173="","",IF(J173&gt;39,"E",VLOOKUP(J173,'Boden DüV-Bolap'!A:B,2,FALSE)))</f>
        <v/>
      </c>
      <c r="L173" s="250" t="str">
        <f>IF(J173="","",IF(J173&gt;=44,0,VLOOKUP(J173,'Boden DüV-Bolap'!A:C,3,FALSE)))</f>
        <v/>
      </c>
      <c r="M173" s="251" t="str">
        <f>IF(OR(F173="",G173=""),"",IF(OR(F173="A",F173="HG"),0,VLOOKUP(G173,'Tab 4+5 DüV+Abfuhr_G'!A:Q,15,FALSE)))</f>
        <v/>
      </c>
      <c r="N173" s="252" t="str">
        <f t="shared" si="21"/>
        <v/>
      </c>
      <c r="O173" s="611" t="str">
        <f>IF(OR(F173="",G173=""),"",IF(J173="",SUM(H173,I173),IF(OR(K173="D",K173="E"),(H173+M173)*VLOOKUP(K173,'Boden DüV-Bolap'!B:E,4,FALSE),SUM(H173,I173,L173,M173))))</f>
        <v/>
      </c>
      <c r="P173" s="892" t="str">
        <f t="shared" si="22"/>
        <v/>
      </c>
      <c r="Q173" s="245"/>
      <c r="R173" s="615" t="str">
        <f t="shared" si="23"/>
        <v/>
      </c>
      <c r="S173" s="244" t="str">
        <f>IF(OR(B173="",G173=""),"",IF(VLOOKUP(B173,Schlagliste!B:J,5,FALSE)="","",VLOOKUP(B173,Schlagliste!B:J,5,FALSE)))</f>
        <v/>
      </c>
      <c r="T173" s="253" t="str">
        <f>IF(OR(F173="",G173=""),"",IF(F173="g",VLOOKUP(G173,'Tab 4+5 DüV+Abfuhr_G'!A:N,13,FALSE)*'N-DBE'!J173,IF(F173="A",VLOOKUP(G173,'Tab 2+3 DüV_A'!A:L,11,FALSE)*'N-DBE'!J173,VLOOKUP(G173,'H&amp;G LfL'!B:U,19,FALSE)*'N-DBE'!J173)))</f>
        <v/>
      </c>
      <c r="U173" s="249" t="str">
        <f>IF(OR(F173="",G173=""),"",IF(OR('N-DBE'!K173="",'N-DBE'!M173=0),0,IF('N-DBE'!K173=0,-T173,('N-DBE'!K173*T173/'N-DBE'!J173)-T173)))</f>
        <v/>
      </c>
      <c r="V173" s="341" t="str">
        <f>IF(OR(B173="",G173=""),"",IF(VLOOKUP(B173,Schlagliste!B:J,8,FALSE)="","",VLOOKUP(B173,Schlagliste!B:J,8,FALSE)))</f>
        <v/>
      </c>
      <c r="W173" s="244" t="str">
        <f>IF(OR(V173="",S173=""),"",IF(V173&gt;39,0,IF(S173="leicht",VLOOKUP(V173,'Boden DüV-Bolap'!A:Q,7,FALSE),IF(S173="mittel",VLOOKUP(V173,'Boden DüV-Bolap'!A:K,11,FALSE),IF(S173="schwer",VLOOKUP(V173,'Boden DüV-Bolap'!A:R,15,FALSE))))))</f>
        <v/>
      </c>
      <c r="X173" s="254" t="str">
        <f>IF(OR(F173="",G173="",S173="",V173=""),"",IF(V173&gt;=44,-(T173+U173),IF(AND(S173="leicht",V173&lt;14),VLOOKUP(V173,'Boden DüV-Bolap'!A:Q,8,FALSE),IF(AND(S173="leicht",V173&gt;13),VLOOKUP(V173,'Boden DüV-Bolap'!A:Q,9,FALSE)*(T173+U173)-(T173+U173),IF(AND(S173="mittel",V173&lt;20),VLOOKUP(V173,'Boden DüV-Bolap'!A:Q,12,FALSE),IF(AND(S173="mittel",V173&gt;19),VLOOKUP(V173,'Boden DüV-Bolap'!A:Q,13,FALSE)*(T173+U173)-(T173+U173),IF(AND(S173="schwer",V173&lt;28),VLOOKUP(V173,'Boden DüV-Bolap'!A:Q,16,FALSE),IF(AND(S173="schwer",V173&gt;27),VLOOKUP(V173,'Boden DüV-Bolap'!A:Q,17,FALSE)*(T173+U173)-(T173+U173)))))))))</f>
        <v/>
      </c>
      <c r="Y173" s="251" t="str">
        <f>IF(OR(F173="",G173=""),"",IF(OR(F173="A",F173="HG"),0,VLOOKUP(G173,'Tab 4+5 DüV+Abfuhr_G'!A:Q,16,FALSE)))</f>
        <v/>
      </c>
      <c r="Z173" s="255" t="str">
        <f t="shared" si="24"/>
        <v/>
      </c>
      <c r="AA173" s="896" t="str">
        <f t="shared" si="25"/>
        <v/>
      </c>
      <c r="AB173" s="253" t="str">
        <f>IF(OR(F173="",G173=""),"",IF(F173="g",VLOOKUP(G173,'Tab 4+5 DüV+Abfuhr_G'!A:N,14,FALSE)*'N-DBE'!J173,IF(F173="A",VLOOKUP(G173,'Tab 2+3 DüV_A'!A:L,12,FALSE)*'N-DBE'!J173,VLOOKUP(G173,'H&amp;G LfL'!B:U,20,FALSE)*'N-DBE'!J173)))</f>
        <v/>
      </c>
      <c r="AC173" s="249" t="str">
        <f>IF(OR(F173="",G173=""),"",IF(OR('N-DBE'!K173="",'N-DBE'!M173=0),0,IF('N-DBE'!K173=0,-AB173,('N-DBE'!K173*AB173/'N-DBE'!J173)-AB173)))</f>
        <v/>
      </c>
      <c r="AD173" s="341" t="str">
        <f>IF(OR(B173="",G173=""),"",IF(VLOOKUP(B173,Schlagliste!B:J,9,FALSE)="","",VLOOKUP(B173,Schlagliste!B:J,9,FALSE)))</f>
        <v/>
      </c>
      <c r="AE173" s="244" t="str">
        <f>IF(OR(AD173="",S173=""),"",IF(AD173&gt;39,0,IF(S173="leicht",VLOOKUP(AD173,'Boden DüV-Bolap'!A:AA,19,FALSE),IF(S173="mittel",VLOOKUP(AD173,'Boden DüV-Bolap'!A:AA,23,FALSE),IF(S173="schwer",VLOOKUP(AD173,'Boden DüV-Bolap'!A:AA,27,FALSE))))))</f>
        <v/>
      </c>
      <c r="AF173" s="254" t="str">
        <f>IF(OR(F173="",G173="",S173="",AD173=""),"",IF(AD173&gt;=44,-(AB173+AC173),IF(AND(S173="leicht",AD173&lt;11),VLOOKUP(AD173,'Boden DüV-Bolap'!A:AC,20,FALSE),IF(AND(S173="leicht",AD173&gt;10),VLOOKUP(AD173,'Boden DüV-Bolap'!A:AC,21,FALSE)*(AB173+AC173)-(AB173+AC173),IF(AND(S173="mittel",AD173&lt;18),VLOOKUP(AD173,'Boden DüV-Bolap'!A:AC,24,FALSE),IF(AND(S173="mittel",AD173&gt;17),VLOOKUP(AD173,'Boden DüV-Bolap'!A:AC,25,FALSE)*(AB173+AC173)-(AB173+AC173),IF(AND(S173="schwer",AD173&lt;23),VLOOKUP(AD173,'Boden DüV-Bolap'!A:AC,28,FALSE),IF(AND(S173="schwer",AD173&gt;22),VLOOKUP(AD173,'Boden DüV-Bolap'!A:AC,29,FALSE)*(AB173+AC173)-(AB173+AC173)))))))))</f>
        <v/>
      </c>
      <c r="AG173" s="256" t="str">
        <f>IF(OR(F173="",G173=""),"",IF(OR(F173="A",F173="HG"),0,VLOOKUP(G173,'Tab 4+5 DüV+Abfuhr_G'!A:Q,17,FALSE)))</f>
        <v/>
      </c>
      <c r="AH173" s="257" t="str">
        <f t="shared" si="26"/>
        <v/>
      </c>
      <c r="AI173" s="900" t="str">
        <f t="shared" si="27"/>
        <v/>
      </c>
      <c r="AJ173" s="265"/>
    </row>
    <row r="174" spans="1:36" s="145" customFormat="1">
      <c r="A174" s="289" t="str">
        <f>IF('N-DBE'!A174="","",'N-DBE'!A174)</f>
        <v/>
      </c>
      <c r="B174" s="485" t="str">
        <f>IF('N-DBE'!B174="","",'N-DBE'!B174)</f>
        <v/>
      </c>
      <c r="C174" s="232" t="str">
        <f>IF('N-DBE'!C174="","",'N-DBE'!C174)</f>
        <v/>
      </c>
      <c r="D174" s="232" t="str">
        <f>IF('N-DBE'!D174="","",'N-DBE'!D174)</f>
        <v/>
      </c>
      <c r="E174" s="238" t="str">
        <f>IF('N-DBE'!E174="","",'N-DBE'!E174)</f>
        <v/>
      </c>
      <c r="F174" s="233" t="str">
        <f>IF('N-DBE'!F174="","",'N-DBE'!F174)</f>
        <v/>
      </c>
      <c r="G174" s="225" t="str">
        <f>IF('N-DBE'!G174="","",'N-DBE'!G174)</f>
        <v/>
      </c>
      <c r="H174" s="248" t="str">
        <f>IF(OR(F174="",G174=""),"",IF(F174="g",VLOOKUP(G174,'Tab 4+5 DüV+Abfuhr_G'!A:N,12,FALSE)*'N-DBE'!J174,IF(F174="A",VLOOKUP(G174,'Tab 2+3 DüV_A'!A:L,10,FALSE)*'N-DBE'!J174,VLOOKUP(G174,'H&amp;G LfL'!B:U,18,FALSE)*'N-DBE'!J174)))</f>
        <v/>
      </c>
      <c r="I174" s="249" t="str">
        <f>IF(OR(F174="",G174=""),"",IF(OR('N-DBE'!K174="",'N-DBE'!M174=0),0,IF('N-DBE'!K174=0,-H174,('N-DBE'!K174*H174/'N-DBE'!J174)-H174)))</f>
        <v/>
      </c>
      <c r="J174" s="341" t="str">
        <f>IF(OR(B174="",G174=""),"",IF(VLOOKUP(B174,Schlagliste!B:J,7,FALSE)="","",VLOOKUP(B174,Schlagliste!B:J,7,FALSE)))</f>
        <v/>
      </c>
      <c r="K174" s="244" t="str">
        <f>IF(J174="","",IF(J174&gt;39,"E",VLOOKUP(J174,'Boden DüV-Bolap'!A:B,2,FALSE)))</f>
        <v/>
      </c>
      <c r="L174" s="250" t="str">
        <f>IF(J174="","",IF(J174&gt;=44,0,VLOOKUP(J174,'Boden DüV-Bolap'!A:C,3,FALSE)))</f>
        <v/>
      </c>
      <c r="M174" s="251" t="str">
        <f>IF(OR(F174="",G174=""),"",IF(OR(F174="A",F174="HG"),0,VLOOKUP(G174,'Tab 4+5 DüV+Abfuhr_G'!A:Q,15,FALSE)))</f>
        <v/>
      </c>
      <c r="N174" s="252" t="str">
        <f t="shared" si="21"/>
        <v/>
      </c>
      <c r="O174" s="611" t="str">
        <f>IF(OR(F174="",G174=""),"",IF(J174="",SUM(H174,I174),IF(OR(K174="D",K174="E"),(H174+M174)*VLOOKUP(K174,'Boden DüV-Bolap'!B:E,4,FALSE),SUM(H174,I174,L174,M174))))</f>
        <v/>
      </c>
      <c r="P174" s="892" t="str">
        <f t="shared" si="22"/>
        <v/>
      </c>
      <c r="Q174" s="245"/>
      <c r="R174" s="615" t="str">
        <f t="shared" si="23"/>
        <v/>
      </c>
      <c r="S174" s="244" t="str">
        <f>IF(OR(B174="",G174=""),"",IF(VLOOKUP(B174,Schlagliste!B:J,5,FALSE)="","",VLOOKUP(B174,Schlagliste!B:J,5,FALSE)))</f>
        <v/>
      </c>
      <c r="T174" s="253" t="str">
        <f>IF(OR(F174="",G174=""),"",IF(F174="g",VLOOKUP(G174,'Tab 4+5 DüV+Abfuhr_G'!A:N,13,FALSE)*'N-DBE'!J174,IF(F174="A",VLOOKUP(G174,'Tab 2+3 DüV_A'!A:L,11,FALSE)*'N-DBE'!J174,VLOOKUP(G174,'H&amp;G LfL'!B:U,19,FALSE)*'N-DBE'!J174)))</f>
        <v/>
      </c>
      <c r="U174" s="249" t="str">
        <f>IF(OR(F174="",G174=""),"",IF(OR('N-DBE'!K174="",'N-DBE'!M174=0),0,IF('N-DBE'!K174=0,-T174,('N-DBE'!K174*T174/'N-DBE'!J174)-T174)))</f>
        <v/>
      </c>
      <c r="V174" s="341" t="str">
        <f>IF(OR(B174="",G174=""),"",IF(VLOOKUP(B174,Schlagliste!B:J,8,FALSE)="","",VLOOKUP(B174,Schlagliste!B:J,8,FALSE)))</f>
        <v/>
      </c>
      <c r="W174" s="244" t="str">
        <f>IF(OR(V174="",S174=""),"",IF(V174&gt;39,0,IF(S174="leicht",VLOOKUP(V174,'Boden DüV-Bolap'!A:Q,7,FALSE),IF(S174="mittel",VLOOKUP(V174,'Boden DüV-Bolap'!A:K,11,FALSE),IF(S174="schwer",VLOOKUP(V174,'Boden DüV-Bolap'!A:R,15,FALSE))))))</f>
        <v/>
      </c>
      <c r="X174" s="254" t="str">
        <f>IF(OR(F174="",G174="",S174="",V174=""),"",IF(V174&gt;=44,-(T174+U174),IF(AND(S174="leicht",V174&lt;14),VLOOKUP(V174,'Boden DüV-Bolap'!A:Q,8,FALSE),IF(AND(S174="leicht",V174&gt;13),VLOOKUP(V174,'Boden DüV-Bolap'!A:Q,9,FALSE)*(T174+U174)-(T174+U174),IF(AND(S174="mittel",V174&lt;20),VLOOKUP(V174,'Boden DüV-Bolap'!A:Q,12,FALSE),IF(AND(S174="mittel",V174&gt;19),VLOOKUP(V174,'Boden DüV-Bolap'!A:Q,13,FALSE)*(T174+U174)-(T174+U174),IF(AND(S174="schwer",V174&lt;28),VLOOKUP(V174,'Boden DüV-Bolap'!A:Q,16,FALSE),IF(AND(S174="schwer",V174&gt;27),VLOOKUP(V174,'Boden DüV-Bolap'!A:Q,17,FALSE)*(T174+U174)-(T174+U174)))))))))</f>
        <v/>
      </c>
      <c r="Y174" s="251" t="str">
        <f>IF(OR(F174="",G174=""),"",IF(OR(F174="A",F174="HG"),0,VLOOKUP(G174,'Tab 4+5 DüV+Abfuhr_G'!A:Q,16,FALSE)))</f>
        <v/>
      </c>
      <c r="Z174" s="255" t="str">
        <f t="shared" si="24"/>
        <v/>
      </c>
      <c r="AA174" s="896" t="str">
        <f t="shared" si="25"/>
        <v/>
      </c>
      <c r="AB174" s="253" t="str">
        <f>IF(OR(F174="",G174=""),"",IF(F174="g",VLOOKUP(G174,'Tab 4+5 DüV+Abfuhr_G'!A:N,14,FALSE)*'N-DBE'!J174,IF(F174="A",VLOOKUP(G174,'Tab 2+3 DüV_A'!A:L,12,FALSE)*'N-DBE'!J174,VLOOKUP(G174,'H&amp;G LfL'!B:U,20,FALSE)*'N-DBE'!J174)))</f>
        <v/>
      </c>
      <c r="AC174" s="249" t="str">
        <f>IF(OR(F174="",G174=""),"",IF(OR('N-DBE'!K174="",'N-DBE'!M174=0),0,IF('N-DBE'!K174=0,-AB174,('N-DBE'!K174*AB174/'N-DBE'!J174)-AB174)))</f>
        <v/>
      </c>
      <c r="AD174" s="341" t="str">
        <f>IF(OR(B174="",G174=""),"",IF(VLOOKUP(B174,Schlagliste!B:J,9,FALSE)="","",VLOOKUP(B174,Schlagliste!B:J,9,FALSE)))</f>
        <v/>
      </c>
      <c r="AE174" s="244" t="str">
        <f>IF(OR(AD174="",S174=""),"",IF(AD174&gt;39,0,IF(S174="leicht",VLOOKUP(AD174,'Boden DüV-Bolap'!A:AA,19,FALSE),IF(S174="mittel",VLOOKUP(AD174,'Boden DüV-Bolap'!A:AA,23,FALSE),IF(S174="schwer",VLOOKUP(AD174,'Boden DüV-Bolap'!A:AA,27,FALSE))))))</f>
        <v/>
      </c>
      <c r="AF174" s="254" t="str">
        <f>IF(OR(F174="",G174="",S174="",AD174=""),"",IF(AD174&gt;=44,-(AB174+AC174),IF(AND(S174="leicht",AD174&lt;11),VLOOKUP(AD174,'Boden DüV-Bolap'!A:AC,20,FALSE),IF(AND(S174="leicht",AD174&gt;10),VLOOKUP(AD174,'Boden DüV-Bolap'!A:AC,21,FALSE)*(AB174+AC174)-(AB174+AC174),IF(AND(S174="mittel",AD174&lt;18),VLOOKUP(AD174,'Boden DüV-Bolap'!A:AC,24,FALSE),IF(AND(S174="mittel",AD174&gt;17),VLOOKUP(AD174,'Boden DüV-Bolap'!A:AC,25,FALSE)*(AB174+AC174)-(AB174+AC174),IF(AND(S174="schwer",AD174&lt;23),VLOOKUP(AD174,'Boden DüV-Bolap'!A:AC,28,FALSE),IF(AND(S174="schwer",AD174&gt;22),VLOOKUP(AD174,'Boden DüV-Bolap'!A:AC,29,FALSE)*(AB174+AC174)-(AB174+AC174)))))))))</f>
        <v/>
      </c>
      <c r="AG174" s="256" t="str">
        <f>IF(OR(F174="",G174=""),"",IF(OR(F174="A",F174="HG"),0,VLOOKUP(G174,'Tab 4+5 DüV+Abfuhr_G'!A:Q,17,FALSE)))</f>
        <v/>
      </c>
      <c r="AH174" s="257" t="str">
        <f t="shared" si="26"/>
        <v/>
      </c>
      <c r="AI174" s="900" t="str">
        <f t="shared" si="27"/>
        <v/>
      </c>
      <c r="AJ174" s="265"/>
    </row>
    <row r="175" spans="1:36" s="145" customFormat="1">
      <c r="A175" s="289" t="str">
        <f>IF('N-DBE'!A175="","",'N-DBE'!A175)</f>
        <v/>
      </c>
      <c r="B175" s="485" t="str">
        <f>IF('N-DBE'!B175="","",'N-DBE'!B175)</f>
        <v/>
      </c>
      <c r="C175" s="232" t="str">
        <f>IF('N-DBE'!C175="","",'N-DBE'!C175)</f>
        <v/>
      </c>
      <c r="D175" s="232" t="str">
        <f>IF('N-DBE'!D175="","",'N-DBE'!D175)</f>
        <v/>
      </c>
      <c r="E175" s="238" t="str">
        <f>IF('N-DBE'!E175="","",'N-DBE'!E175)</f>
        <v/>
      </c>
      <c r="F175" s="233" t="str">
        <f>IF('N-DBE'!F175="","",'N-DBE'!F175)</f>
        <v/>
      </c>
      <c r="G175" s="225" t="str">
        <f>IF('N-DBE'!G175="","",'N-DBE'!G175)</f>
        <v/>
      </c>
      <c r="H175" s="248" t="str">
        <f>IF(OR(F175="",G175=""),"",IF(F175="g",VLOOKUP(G175,'Tab 4+5 DüV+Abfuhr_G'!A:N,12,FALSE)*'N-DBE'!J175,IF(F175="A",VLOOKUP(G175,'Tab 2+3 DüV_A'!A:L,10,FALSE)*'N-DBE'!J175,VLOOKUP(G175,'H&amp;G LfL'!B:U,18,FALSE)*'N-DBE'!J175)))</f>
        <v/>
      </c>
      <c r="I175" s="249" t="str">
        <f>IF(OR(F175="",G175=""),"",IF(OR('N-DBE'!K175="",'N-DBE'!M175=0),0,IF('N-DBE'!K175=0,-H175,('N-DBE'!K175*H175/'N-DBE'!J175)-H175)))</f>
        <v/>
      </c>
      <c r="J175" s="341" t="str">
        <f>IF(OR(B175="",G175=""),"",IF(VLOOKUP(B175,Schlagliste!B:J,7,FALSE)="","",VLOOKUP(B175,Schlagliste!B:J,7,FALSE)))</f>
        <v/>
      </c>
      <c r="K175" s="244" t="str">
        <f>IF(J175="","",IF(J175&gt;39,"E",VLOOKUP(J175,'Boden DüV-Bolap'!A:B,2,FALSE)))</f>
        <v/>
      </c>
      <c r="L175" s="250" t="str">
        <f>IF(J175="","",IF(J175&gt;=44,0,VLOOKUP(J175,'Boden DüV-Bolap'!A:C,3,FALSE)))</f>
        <v/>
      </c>
      <c r="M175" s="251" t="str">
        <f>IF(OR(F175="",G175=""),"",IF(OR(F175="A",F175="HG"),0,VLOOKUP(G175,'Tab 4+5 DüV+Abfuhr_G'!A:Q,15,FALSE)))</f>
        <v/>
      </c>
      <c r="N175" s="252" t="str">
        <f t="shared" si="21"/>
        <v/>
      </c>
      <c r="O175" s="611" t="str">
        <f>IF(OR(F175="",G175=""),"",IF(J175="",SUM(H175,I175),IF(OR(K175="D",K175="E"),(H175+M175)*VLOOKUP(K175,'Boden DüV-Bolap'!B:E,4,FALSE),SUM(H175,I175,L175,M175))))</f>
        <v/>
      </c>
      <c r="P175" s="892" t="str">
        <f t="shared" si="22"/>
        <v/>
      </c>
      <c r="Q175" s="245"/>
      <c r="R175" s="615" t="str">
        <f t="shared" si="23"/>
        <v/>
      </c>
      <c r="S175" s="244" t="str">
        <f>IF(OR(B175="",G175=""),"",IF(VLOOKUP(B175,Schlagliste!B:J,5,FALSE)="","",VLOOKUP(B175,Schlagliste!B:J,5,FALSE)))</f>
        <v/>
      </c>
      <c r="T175" s="253" t="str">
        <f>IF(OR(F175="",G175=""),"",IF(F175="g",VLOOKUP(G175,'Tab 4+5 DüV+Abfuhr_G'!A:N,13,FALSE)*'N-DBE'!J175,IF(F175="A",VLOOKUP(G175,'Tab 2+3 DüV_A'!A:L,11,FALSE)*'N-DBE'!J175,VLOOKUP(G175,'H&amp;G LfL'!B:U,19,FALSE)*'N-DBE'!J175)))</f>
        <v/>
      </c>
      <c r="U175" s="249" t="str">
        <f>IF(OR(F175="",G175=""),"",IF(OR('N-DBE'!K175="",'N-DBE'!M175=0),0,IF('N-DBE'!K175=0,-T175,('N-DBE'!K175*T175/'N-DBE'!J175)-T175)))</f>
        <v/>
      </c>
      <c r="V175" s="341" t="str">
        <f>IF(OR(B175="",G175=""),"",IF(VLOOKUP(B175,Schlagliste!B:J,8,FALSE)="","",VLOOKUP(B175,Schlagliste!B:J,8,FALSE)))</f>
        <v/>
      </c>
      <c r="W175" s="244" t="str">
        <f>IF(OR(V175="",S175=""),"",IF(V175&gt;39,0,IF(S175="leicht",VLOOKUP(V175,'Boden DüV-Bolap'!A:Q,7,FALSE),IF(S175="mittel",VLOOKUP(V175,'Boden DüV-Bolap'!A:K,11,FALSE),IF(S175="schwer",VLOOKUP(V175,'Boden DüV-Bolap'!A:R,15,FALSE))))))</f>
        <v/>
      </c>
      <c r="X175" s="254" t="str">
        <f>IF(OR(F175="",G175="",S175="",V175=""),"",IF(V175&gt;=44,-(T175+U175),IF(AND(S175="leicht",V175&lt;14),VLOOKUP(V175,'Boden DüV-Bolap'!A:Q,8,FALSE),IF(AND(S175="leicht",V175&gt;13),VLOOKUP(V175,'Boden DüV-Bolap'!A:Q,9,FALSE)*(T175+U175)-(T175+U175),IF(AND(S175="mittel",V175&lt;20),VLOOKUP(V175,'Boden DüV-Bolap'!A:Q,12,FALSE),IF(AND(S175="mittel",V175&gt;19),VLOOKUP(V175,'Boden DüV-Bolap'!A:Q,13,FALSE)*(T175+U175)-(T175+U175),IF(AND(S175="schwer",V175&lt;28),VLOOKUP(V175,'Boden DüV-Bolap'!A:Q,16,FALSE),IF(AND(S175="schwer",V175&gt;27),VLOOKUP(V175,'Boden DüV-Bolap'!A:Q,17,FALSE)*(T175+U175)-(T175+U175)))))))))</f>
        <v/>
      </c>
      <c r="Y175" s="251" t="str">
        <f>IF(OR(F175="",G175=""),"",IF(OR(F175="A",F175="HG"),0,VLOOKUP(G175,'Tab 4+5 DüV+Abfuhr_G'!A:Q,16,FALSE)))</f>
        <v/>
      </c>
      <c r="Z175" s="255" t="str">
        <f t="shared" si="24"/>
        <v/>
      </c>
      <c r="AA175" s="896" t="str">
        <f t="shared" si="25"/>
        <v/>
      </c>
      <c r="AB175" s="253" t="str">
        <f>IF(OR(F175="",G175=""),"",IF(F175="g",VLOOKUP(G175,'Tab 4+5 DüV+Abfuhr_G'!A:N,14,FALSE)*'N-DBE'!J175,IF(F175="A",VLOOKUP(G175,'Tab 2+3 DüV_A'!A:L,12,FALSE)*'N-DBE'!J175,VLOOKUP(G175,'H&amp;G LfL'!B:U,20,FALSE)*'N-DBE'!J175)))</f>
        <v/>
      </c>
      <c r="AC175" s="249" t="str">
        <f>IF(OR(F175="",G175=""),"",IF(OR('N-DBE'!K175="",'N-DBE'!M175=0),0,IF('N-DBE'!K175=0,-AB175,('N-DBE'!K175*AB175/'N-DBE'!J175)-AB175)))</f>
        <v/>
      </c>
      <c r="AD175" s="341" t="str">
        <f>IF(OR(B175="",G175=""),"",IF(VLOOKUP(B175,Schlagliste!B:J,9,FALSE)="","",VLOOKUP(B175,Schlagliste!B:J,9,FALSE)))</f>
        <v/>
      </c>
      <c r="AE175" s="244" t="str">
        <f>IF(OR(AD175="",S175=""),"",IF(AD175&gt;39,0,IF(S175="leicht",VLOOKUP(AD175,'Boden DüV-Bolap'!A:AA,19,FALSE),IF(S175="mittel",VLOOKUP(AD175,'Boden DüV-Bolap'!A:AA,23,FALSE),IF(S175="schwer",VLOOKUP(AD175,'Boden DüV-Bolap'!A:AA,27,FALSE))))))</f>
        <v/>
      </c>
      <c r="AF175" s="254" t="str">
        <f>IF(OR(F175="",G175="",S175="",AD175=""),"",IF(AD175&gt;=44,-(AB175+AC175),IF(AND(S175="leicht",AD175&lt;11),VLOOKUP(AD175,'Boden DüV-Bolap'!A:AC,20,FALSE),IF(AND(S175="leicht",AD175&gt;10),VLOOKUP(AD175,'Boden DüV-Bolap'!A:AC,21,FALSE)*(AB175+AC175)-(AB175+AC175),IF(AND(S175="mittel",AD175&lt;18),VLOOKUP(AD175,'Boden DüV-Bolap'!A:AC,24,FALSE),IF(AND(S175="mittel",AD175&gt;17),VLOOKUP(AD175,'Boden DüV-Bolap'!A:AC,25,FALSE)*(AB175+AC175)-(AB175+AC175),IF(AND(S175="schwer",AD175&lt;23),VLOOKUP(AD175,'Boden DüV-Bolap'!A:AC,28,FALSE),IF(AND(S175="schwer",AD175&gt;22),VLOOKUP(AD175,'Boden DüV-Bolap'!A:AC,29,FALSE)*(AB175+AC175)-(AB175+AC175)))))))))</f>
        <v/>
      </c>
      <c r="AG175" s="256" t="str">
        <f>IF(OR(F175="",G175=""),"",IF(OR(F175="A",F175="HG"),0,VLOOKUP(G175,'Tab 4+5 DüV+Abfuhr_G'!A:Q,17,FALSE)))</f>
        <v/>
      </c>
      <c r="AH175" s="257" t="str">
        <f t="shared" si="26"/>
        <v/>
      </c>
      <c r="AI175" s="900" t="str">
        <f t="shared" si="27"/>
        <v/>
      </c>
      <c r="AJ175" s="265"/>
    </row>
    <row r="176" spans="1:36" s="145" customFormat="1">
      <c r="A176" s="289" t="str">
        <f>IF('N-DBE'!A176="","",'N-DBE'!A176)</f>
        <v/>
      </c>
      <c r="B176" s="485" t="str">
        <f>IF('N-DBE'!B176="","",'N-DBE'!B176)</f>
        <v/>
      </c>
      <c r="C176" s="232" t="str">
        <f>IF('N-DBE'!C176="","",'N-DBE'!C176)</f>
        <v/>
      </c>
      <c r="D176" s="232" t="str">
        <f>IF('N-DBE'!D176="","",'N-DBE'!D176)</f>
        <v/>
      </c>
      <c r="E176" s="238" t="str">
        <f>IF('N-DBE'!E176="","",'N-DBE'!E176)</f>
        <v/>
      </c>
      <c r="F176" s="233" t="str">
        <f>IF('N-DBE'!F176="","",'N-DBE'!F176)</f>
        <v/>
      </c>
      <c r="G176" s="225" t="str">
        <f>IF('N-DBE'!G176="","",'N-DBE'!G176)</f>
        <v/>
      </c>
      <c r="H176" s="248" t="str">
        <f>IF(OR(F176="",G176=""),"",IF(F176="g",VLOOKUP(G176,'Tab 4+5 DüV+Abfuhr_G'!A:N,12,FALSE)*'N-DBE'!J176,IF(F176="A",VLOOKUP(G176,'Tab 2+3 DüV_A'!A:L,10,FALSE)*'N-DBE'!J176,VLOOKUP(G176,'H&amp;G LfL'!B:U,18,FALSE)*'N-DBE'!J176)))</f>
        <v/>
      </c>
      <c r="I176" s="249" t="str">
        <f>IF(OR(F176="",G176=""),"",IF(OR('N-DBE'!K176="",'N-DBE'!M176=0),0,IF('N-DBE'!K176=0,-H176,('N-DBE'!K176*H176/'N-DBE'!J176)-H176)))</f>
        <v/>
      </c>
      <c r="J176" s="341" t="str">
        <f>IF(OR(B176="",G176=""),"",IF(VLOOKUP(B176,Schlagliste!B:J,7,FALSE)="","",VLOOKUP(B176,Schlagliste!B:J,7,FALSE)))</f>
        <v/>
      </c>
      <c r="K176" s="244" t="str">
        <f>IF(J176="","",IF(J176&gt;39,"E",VLOOKUP(J176,'Boden DüV-Bolap'!A:B,2,FALSE)))</f>
        <v/>
      </c>
      <c r="L176" s="250" t="str">
        <f>IF(J176="","",IF(J176&gt;=44,0,VLOOKUP(J176,'Boden DüV-Bolap'!A:C,3,FALSE)))</f>
        <v/>
      </c>
      <c r="M176" s="251" t="str">
        <f>IF(OR(F176="",G176=""),"",IF(OR(F176="A",F176="HG"),0,VLOOKUP(G176,'Tab 4+5 DüV+Abfuhr_G'!A:Q,15,FALSE)))</f>
        <v/>
      </c>
      <c r="N176" s="252" t="str">
        <f t="shared" ref="N176:N239" si="28">IF(OR(F176="",G176=""),"",IF(J176="",SUM(H176,I176),SUM(H176:I176,L176,M176)))</f>
        <v/>
      </c>
      <c r="O176" s="611" t="str">
        <f>IF(OR(F176="",G176=""),"",IF(J176="",SUM(H176,I176),IF(OR(K176="D",K176="E"),(H176+M176)*VLOOKUP(K176,'Boden DüV-Bolap'!B:E,4,FALSE),SUM(H176,I176,L176,M176))))</f>
        <v/>
      </c>
      <c r="P176" s="892" t="str">
        <f t="shared" ref="P176:P239" si="29">IF(OR(B176="",F176="",G176=""),"",N176*E176)</f>
        <v/>
      </c>
      <c r="Q176" s="245"/>
      <c r="R176" s="615" t="str">
        <f t="shared" ref="R176:R239" si="30">IF(N176="","",IF(OR(Q176="",Q176="nein"),0,N176*0.1))</f>
        <v/>
      </c>
      <c r="S176" s="244" t="str">
        <f>IF(OR(B176="",G176=""),"",IF(VLOOKUP(B176,Schlagliste!B:J,5,FALSE)="","",VLOOKUP(B176,Schlagliste!B:J,5,FALSE)))</f>
        <v/>
      </c>
      <c r="T176" s="253" t="str">
        <f>IF(OR(F176="",G176=""),"",IF(F176="g",VLOOKUP(G176,'Tab 4+5 DüV+Abfuhr_G'!A:N,13,FALSE)*'N-DBE'!J176,IF(F176="A",VLOOKUP(G176,'Tab 2+3 DüV_A'!A:L,11,FALSE)*'N-DBE'!J176,VLOOKUP(G176,'H&amp;G LfL'!B:U,19,FALSE)*'N-DBE'!J176)))</f>
        <v/>
      </c>
      <c r="U176" s="249" t="str">
        <f>IF(OR(F176="",G176=""),"",IF(OR('N-DBE'!K176="",'N-DBE'!M176=0),0,IF('N-DBE'!K176=0,-T176,('N-DBE'!K176*T176/'N-DBE'!J176)-T176)))</f>
        <v/>
      </c>
      <c r="V176" s="341" t="str">
        <f>IF(OR(B176="",G176=""),"",IF(VLOOKUP(B176,Schlagliste!B:J,8,FALSE)="","",VLOOKUP(B176,Schlagliste!B:J,8,FALSE)))</f>
        <v/>
      </c>
      <c r="W176" s="244" t="str">
        <f>IF(OR(V176="",S176=""),"",IF(V176&gt;39,0,IF(S176="leicht",VLOOKUP(V176,'Boden DüV-Bolap'!A:Q,7,FALSE),IF(S176="mittel",VLOOKUP(V176,'Boden DüV-Bolap'!A:K,11,FALSE),IF(S176="schwer",VLOOKUP(V176,'Boden DüV-Bolap'!A:R,15,FALSE))))))</f>
        <v/>
      </c>
      <c r="X176" s="254" t="str">
        <f>IF(OR(F176="",G176="",S176="",V176=""),"",IF(V176&gt;=44,-(T176+U176),IF(AND(S176="leicht",V176&lt;14),VLOOKUP(V176,'Boden DüV-Bolap'!A:Q,8,FALSE),IF(AND(S176="leicht",V176&gt;13),VLOOKUP(V176,'Boden DüV-Bolap'!A:Q,9,FALSE)*(T176+U176)-(T176+U176),IF(AND(S176="mittel",V176&lt;20),VLOOKUP(V176,'Boden DüV-Bolap'!A:Q,12,FALSE),IF(AND(S176="mittel",V176&gt;19),VLOOKUP(V176,'Boden DüV-Bolap'!A:Q,13,FALSE)*(T176+U176)-(T176+U176),IF(AND(S176="schwer",V176&lt;28),VLOOKUP(V176,'Boden DüV-Bolap'!A:Q,16,FALSE),IF(AND(S176="schwer",V176&gt;27),VLOOKUP(V176,'Boden DüV-Bolap'!A:Q,17,FALSE)*(T176+U176)-(T176+U176)))))))))</f>
        <v/>
      </c>
      <c r="Y176" s="251" t="str">
        <f>IF(OR(F176="",G176=""),"",IF(OR(F176="A",F176="HG"),0,VLOOKUP(G176,'Tab 4+5 DüV+Abfuhr_G'!A:Q,16,FALSE)))</f>
        <v/>
      </c>
      <c r="Z176" s="255" t="str">
        <f t="shared" ref="Z176:Z239" si="31">IF(OR(F176="",G176=""),"",IF(V176="",SUM(T176,U176),SUM(T176:U176,X176:Y176)))</f>
        <v/>
      </c>
      <c r="AA176" s="896" t="str">
        <f t="shared" ref="AA176:AA239" si="32">IF(OR(B176="",F176="",G176=""),"",Z176*E176)</f>
        <v/>
      </c>
      <c r="AB176" s="253" t="str">
        <f>IF(OR(F176="",G176=""),"",IF(F176="g",VLOOKUP(G176,'Tab 4+5 DüV+Abfuhr_G'!A:N,14,FALSE)*'N-DBE'!J176,IF(F176="A",VLOOKUP(G176,'Tab 2+3 DüV_A'!A:L,12,FALSE)*'N-DBE'!J176,VLOOKUP(G176,'H&amp;G LfL'!B:U,20,FALSE)*'N-DBE'!J176)))</f>
        <v/>
      </c>
      <c r="AC176" s="249" t="str">
        <f>IF(OR(F176="",G176=""),"",IF(OR('N-DBE'!K176="",'N-DBE'!M176=0),0,IF('N-DBE'!K176=0,-AB176,('N-DBE'!K176*AB176/'N-DBE'!J176)-AB176)))</f>
        <v/>
      </c>
      <c r="AD176" s="341" t="str">
        <f>IF(OR(B176="",G176=""),"",IF(VLOOKUP(B176,Schlagliste!B:J,9,FALSE)="","",VLOOKUP(B176,Schlagliste!B:J,9,FALSE)))</f>
        <v/>
      </c>
      <c r="AE176" s="244" t="str">
        <f>IF(OR(AD176="",S176=""),"",IF(AD176&gt;39,0,IF(S176="leicht",VLOOKUP(AD176,'Boden DüV-Bolap'!A:AA,19,FALSE),IF(S176="mittel",VLOOKUP(AD176,'Boden DüV-Bolap'!A:AA,23,FALSE),IF(S176="schwer",VLOOKUP(AD176,'Boden DüV-Bolap'!A:AA,27,FALSE))))))</f>
        <v/>
      </c>
      <c r="AF176" s="254" t="str">
        <f>IF(OR(F176="",G176="",S176="",AD176=""),"",IF(AD176&gt;=44,-(AB176+AC176),IF(AND(S176="leicht",AD176&lt;11),VLOOKUP(AD176,'Boden DüV-Bolap'!A:AC,20,FALSE),IF(AND(S176="leicht",AD176&gt;10),VLOOKUP(AD176,'Boden DüV-Bolap'!A:AC,21,FALSE)*(AB176+AC176)-(AB176+AC176),IF(AND(S176="mittel",AD176&lt;18),VLOOKUP(AD176,'Boden DüV-Bolap'!A:AC,24,FALSE),IF(AND(S176="mittel",AD176&gt;17),VLOOKUP(AD176,'Boden DüV-Bolap'!A:AC,25,FALSE)*(AB176+AC176)-(AB176+AC176),IF(AND(S176="schwer",AD176&lt;23),VLOOKUP(AD176,'Boden DüV-Bolap'!A:AC,28,FALSE),IF(AND(S176="schwer",AD176&gt;22),VLOOKUP(AD176,'Boden DüV-Bolap'!A:AC,29,FALSE)*(AB176+AC176)-(AB176+AC176)))))))))</f>
        <v/>
      </c>
      <c r="AG176" s="256" t="str">
        <f>IF(OR(F176="",G176=""),"",IF(OR(F176="A",F176="HG"),0,VLOOKUP(G176,'Tab 4+5 DüV+Abfuhr_G'!A:Q,17,FALSE)))</f>
        <v/>
      </c>
      <c r="AH176" s="257" t="str">
        <f t="shared" ref="AH176:AH239" si="33">IF(OR(F176="",G176=""),"",IF(AD176="",SUM(AB176,AC176),SUM(AB176:AC176,AF176:AG176)))</f>
        <v/>
      </c>
      <c r="AI176" s="900" t="str">
        <f t="shared" ref="AI176:AI239" si="34">IF(OR(B176="",F176="",G176=""),"",AH176*E176)</f>
        <v/>
      </c>
      <c r="AJ176" s="265"/>
    </row>
    <row r="177" spans="1:36" s="145" customFormat="1">
      <c r="A177" s="289" t="str">
        <f>IF('N-DBE'!A177="","",'N-DBE'!A177)</f>
        <v/>
      </c>
      <c r="B177" s="485" t="str">
        <f>IF('N-DBE'!B177="","",'N-DBE'!B177)</f>
        <v/>
      </c>
      <c r="C177" s="232" t="str">
        <f>IF('N-DBE'!C177="","",'N-DBE'!C177)</f>
        <v/>
      </c>
      <c r="D177" s="232" t="str">
        <f>IF('N-DBE'!D177="","",'N-DBE'!D177)</f>
        <v/>
      </c>
      <c r="E177" s="238" t="str">
        <f>IF('N-DBE'!E177="","",'N-DBE'!E177)</f>
        <v/>
      </c>
      <c r="F177" s="233" t="str">
        <f>IF('N-DBE'!F177="","",'N-DBE'!F177)</f>
        <v/>
      </c>
      <c r="G177" s="225" t="str">
        <f>IF('N-DBE'!G177="","",'N-DBE'!G177)</f>
        <v/>
      </c>
      <c r="H177" s="248" t="str">
        <f>IF(OR(F177="",G177=""),"",IF(F177="g",VLOOKUP(G177,'Tab 4+5 DüV+Abfuhr_G'!A:N,12,FALSE)*'N-DBE'!J177,IF(F177="A",VLOOKUP(G177,'Tab 2+3 DüV_A'!A:L,10,FALSE)*'N-DBE'!J177,VLOOKUP(G177,'H&amp;G LfL'!B:U,18,FALSE)*'N-DBE'!J177)))</f>
        <v/>
      </c>
      <c r="I177" s="249" t="str">
        <f>IF(OR(F177="",G177=""),"",IF(OR('N-DBE'!K177="",'N-DBE'!M177=0),0,IF('N-DBE'!K177=0,-H177,('N-DBE'!K177*H177/'N-DBE'!J177)-H177)))</f>
        <v/>
      </c>
      <c r="J177" s="341" t="str">
        <f>IF(OR(B177="",G177=""),"",IF(VLOOKUP(B177,Schlagliste!B:J,7,FALSE)="","",VLOOKUP(B177,Schlagliste!B:J,7,FALSE)))</f>
        <v/>
      </c>
      <c r="K177" s="244" t="str">
        <f>IF(J177="","",IF(J177&gt;39,"E",VLOOKUP(J177,'Boden DüV-Bolap'!A:B,2,FALSE)))</f>
        <v/>
      </c>
      <c r="L177" s="250" t="str">
        <f>IF(J177="","",IF(J177&gt;=44,0,VLOOKUP(J177,'Boden DüV-Bolap'!A:C,3,FALSE)))</f>
        <v/>
      </c>
      <c r="M177" s="251" t="str">
        <f>IF(OR(F177="",G177=""),"",IF(OR(F177="A",F177="HG"),0,VLOOKUP(G177,'Tab 4+5 DüV+Abfuhr_G'!A:Q,15,FALSE)))</f>
        <v/>
      </c>
      <c r="N177" s="252" t="str">
        <f t="shared" si="28"/>
        <v/>
      </c>
      <c r="O177" s="611" t="str">
        <f>IF(OR(F177="",G177=""),"",IF(J177="",SUM(H177,I177),IF(OR(K177="D",K177="E"),(H177+M177)*VLOOKUP(K177,'Boden DüV-Bolap'!B:E,4,FALSE),SUM(H177,I177,L177,M177))))</f>
        <v/>
      </c>
      <c r="P177" s="892" t="str">
        <f t="shared" si="29"/>
        <v/>
      </c>
      <c r="Q177" s="245"/>
      <c r="R177" s="615" t="str">
        <f t="shared" si="30"/>
        <v/>
      </c>
      <c r="S177" s="244" t="str">
        <f>IF(OR(B177="",G177=""),"",IF(VLOOKUP(B177,Schlagliste!B:J,5,FALSE)="","",VLOOKUP(B177,Schlagliste!B:J,5,FALSE)))</f>
        <v/>
      </c>
      <c r="T177" s="253" t="str">
        <f>IF(OR(F177="",G177=""),"",IF(F177="g",VLOOKUP(G177,'Tab 4+5 DüV+Abfuhr_G'!A:N,13,FALSE)*'N-DBE'!J177,IF(F177="A",VLOOKUP(G177,'Tab 2+3 DüV_A'!A:L,11,FALSE)*'N-DBE'!J177,VLOOKUP(G177,'H&amp;G LfL'!B:U,19,FALSE)*'N-DBE'!J177)))</f>
        <v/>
      </c>
      <c r="U177" s="249" t="str">
        <f>IF(OR(F177="",G177=""),"",IF(OR('N-DBE'!K177="",'N-DBE'!M177=0),0,IF('N-DBE'!K177=0,-T177,('N-DBE'!K177*T177/'N-DBE'!J177)-T177)))</f>
        <v/>
      </c>
      <c r="V177" s="341" t="str">
        <f>IF(OR(B177="",G177=""),"",IF(VLOOKUP(B177,Schlagliste!B:J,8,FALSE)="","",VLOOKUP(B177,Schlagliste!B:J,8,FALSE)))</f>
        <v/>
      </c>
      <c r="W177" s="244" t="str">
        <f>IF(OR(V177="",S177=""),"",IF(V177&gt;39,0,IF(S177="leicht",VLOOKUP(V177,'Boden DüV-Bolap'!A:Q,7,FALSE),IF(S177="mittel",VLOOKUP(V177,'Boden DüV-Bolap'!A:K,11,FALSE),IF(S177="schwer",VLOOKUP(V177,'Boden DüV-Bolap'!A:R,15,FALSE))))))</f>
        <v/>
      </c>
      <c r="X177" s="254" t="str">
        <f>IF(OR(F177="",G177="",S177="",V177=""),"",IF(V177&gt;=44,-(T177+U177),IF(AND(S177="leicht",V177&lt;14),VLOOKUP(V177,'Boden DüV-Bolap'!A:Q,8,FALSE),IF(AND(S177="leicht",V177&gt;13),VLOOKUP(V177,'Boden DüV-Bolap'!A:Q,9,FALSE)*(T177+U177)-(T177+U177),IF(AND(S177="mittel",V177&lt;20),VLOOKUP(V177,'Boden DüV-Bolap'!A:Q,12,FALSE),IF(AND(S177="mittel",V177&gt;19),VLOOKUP(V177,'Boden DüV-Bolap'!A:Q,13,FALSE)*(T177+U177)-(T177+U177),IF(AND(S177="schwer",V177&lt;28),VLOOKUP(V177,'Boden DüV-Bolap'!A:Q,16,FALSE),IF(AND(S177="schwer",V177&gt;27),VLOOKUP(V177,'Boden DüV-Bolap'!A:Q,17,FALSE)*(T177+U177)-(T177+U177)))))))))</f>
        <v/>
      </c>
      <c r="Y177" s="251" t="str">
        <f>IF(OR(F177="",G177=""),"",IF(OR(F177="A",F177="HG"),0,VLOOKUP(G177,'Tab 4+5 DüV+Abfuhr_G'!A:Q,16,FALSE)))</f>
        <v/>
      </c>
      <c r="Z177" s="255" t="str">
        <f t="shared" si="31"/>
        <v/>
      </c>
      <c r="AA177" s="896" t="str">
        <f t="shared" si="32"/>
        <v/>
      </c>
      <c r="AB177" s="253" t="str">
        <f>IF(OR(F177="",G177=""),"",IF(F177="g",VLOOKUP(G177,'Tab 4+5 DüV+Abfuhr_G'!A:N,14,FALSE)*'N-DBE'!J177,IF(F177="A",VLOOKUP(G177,'Tab 2+3 DüV_A'!A:L,12,FALSE)*'N-DBE'!J177,VLOOKUP(G177,'H&amp;G LfL'!B:U,20,FALSE)*'N-DBE'!J177)))</f>
        <v/>
      </c>
      <c r="AC177" s="249" t="str">
        <f>IF(OR(F177="",G177=""),"",IF(OR('N-DBE'!K177="",'N-DBE'!M177=0),0,IF('N-DBE'!K177=0,-AB177,('N-DBE'!K177*AB177/'N-DBE'!J177)-AB177)))</f>
        <v/>
      </c>
      <c r="AD177" s="341" t="str">
        <f>IF(OR(B177="",G177=""),"",IF(VLOOKUP(B177,Schlagliste!B:J,9,FALSE)="","",VLOOKUP(B177,Schlagliste!B:J,9,FALSE)))</f>
        <v/>
      </c>
      <c r="AE177" s="244" t="str">
        <f>IF(OR(AD177="",S177=""),"",IF(AD177&gt;39,0,IF(S177="leicht",VLOOKUP(AD177,'Boden DüV-Bolap'!A:AA,19,FALSE),IF(S177="mittel",VLOOKUP(AD177,'Boden DüV-Bolap'!A:AA,23,FALSE),IF(S177="schwer",VLOOKUP(AD177,'Boden DüV-Bolap'!A:AA,27,FALSE))))))</f>
        <v/>
      </c>
      <c r="AF177" s="254" t="str">
        <f>IF(OR(F177="",G177="",S177="",AD177=""),"",IF(AD177&gt;=44,-(AB177+AC177),IF(AND(S177="leicht",AD177&lt;11),VLOOKUP(AD177,'Boden DüV-Bolap'!A:AC,20,FALSE),IF(AND(S177="leicht",AD177&gt;10),VLOOKUP(AD177,'Boden DüV-Bolap'!A:AC,21,FALSE)*(AB177+AC177)-(AB177+AC177),IF(AND(S177="mittel",AD177&lt;18),VLOOKUP(AD177,'Boden DüV-Bolap'!A:AC,24,FALSE),IF(AND(S177="mittel",AD177&gt;17),VLOOKUP(AD177,'Boden DüV-Bolap'!A:AC,25,FALSE)*(AB177+AC177)-(AB177+AC177),IF(AND(S177="schwer",AD177&lt;23),VLOOKUP(AD177,'Boden DüV-Bolap'!A:AC,28,FALSE),IF(AND(S177="schwer",AD177&gt;22),VLOOKUP(AD177,'Boden DüV-Bolap'!A:AC,29,FALSE)*(AB177+AC177)-(AB177+AC177)))))))))</f>
        <v/>
      </c>
      <c r="AG177" s="256" t="str">
        <f>IF(OR(F177="",G177=""),"",IF(OR(F177="A",F177="HG"),0,VLOOKUP(G177,'Tab 4+5 DüV+Abfuhr_G'!A:Q,17,FALSE)))</f>
        <v/>
      </c>
      <c r="AH177" s="257" t="str">
        <f t="shared" si="33"/>
        <v/>
      </c>
      <c r="AI177" s="900" t="str">
        <f t="shared" si="34"/>
        <v/>
      </c>
      <c r="AJ177" s="265"/>
    </row>
    <row r="178" spans="1:36" s="145" customFormat="1">
      <c r="A178" s="289" t="str">
        <f>IF('N-DBE'!A178="","",'N-DBE'!A178)</f>
        <v/>
      </c>
      <c r="B178" s="485" t="str">
        <f>IF('N-DBE'!B178="","",'N-DBE'!B178)</f>
        <v/>
      </c>
      <c r="C178" s="232" t="str">
        <f>IF('N-DBE'!C178="","",'N-DBE'!C178)</f>
        <v/>
      </c>
      <c r="D178" s="232" t="str">
        <f>IF('N-DBE'!D178="","",'N-DBE'!D178)</f>
        <v/>
      </c>
      <c r="E178" s="238" t="str">
        <f>IF('N-DBE'!E178="","",'N-DBE'!E178)</f>
        <v/>
      </c>
      <c r="F178" s="233" t="str">
        <f>IF('N-DBE'!F178="","",'N-DBE'!F178)</f>
        <v/>
      </c>
      <c r="G178" s="225" t="str">
        <f>IF('N-DBE'!G178="","",'N-DBE'!G178)</f>
        <v/>
      </c>
      <c r="H178" s="248" t="str">
        <f>IF(OR(F178="",G178=""),"",IF(F178="g",VLOOKUP(G178,'Tab 4+5 DüV+Abfuhr_G'!A:N,12,FALSE)*'N-DBE'!J178,IF(F178="A",VLOOKUP(G178,'Tab 2+3 DüV_A'!A:L,10,FALSE)*'N-DBE'!J178,VLOOKUP(G178,'H&amp;G LfL'!B:U,18,FALSE)*'N-DBE'!J178)))</f>
        <v/>
      </c>
      <c r="I178" s="249" t="str">
        <f>IF(OR(F178="",G178=""),"",IF(OR('N-DBE'!K178="",'N-DBE'!M178=0),0,IF('N-DBE'!K178=0,-H178,('N-DBE'!K178*H178/'N-DBE'!J178)-H178)))</f>
        <v/>
      </c>
      <c r="J178" s="341" t="str">
        <f>IF(OR(B178="",G178=""),"",IF(VLOOKUP(B178,Schlagliste!B:J,7,FALSE)="","",VLOOKUP(B178,Schlagliste!B:J,7,FALSE)))</f>
        <v/>
      </c>
      <c r="K178" s="244" t="str">
        <f>IF(J178="","",IF(J178&gt;39,"E",VLOOKUP(J178,'Boden DüV-Bolap'!A:B,2,FALSE)))</f>
        <v/>
      </c>
      <c r="L178" s="250" t="str">
        <f>IF(J178="","",IF(J178&gt;=44,0,VLOOKUP(J178,'Boden DüV-Bolap'!A:C,3,FALSE)))</f>
        <v/>
      </c>
      <c r="M178" s="251" t="str">
        <f>IF(OR(F178="",G178=""),"",IF(OR(F178="A",F178="HG"),0,VLOOKUP(G178,'Tab 4+5 DüV+Abfuhr_G'!A:Q,15,FALSE)))</f>
        <v/>
      </c>
      <c r="N178" s="252" t="str">
        <f t="shared" si="28"/>
        <v/>
      </c>
      <c r="O178" s="611" t="str">
        <f>IF(OR(F178="",G178=""),"",IF(J178="",SUM(H178,I178),IF(OR(K178="D",K178="E"),(H178+M178)*VLOOKUP(K178,'Boden DüV-Bolap'!B:E,4,FALSE),SUM(H178,I178,L178,M178))))</f>
        <v/>
      </c>
      <c r="P178" s="892" t="str">
        <f t="shared" si="29"/>
        <v/>
      </c>
      <c r="Q178" s="245"/>
      <c r="R178" s="615" t="str">
        <f t="shared" si="30"/>
        <v/>
      </c>
      <c r="S178" s="244" t="str">
        <f>IF(OR(B178="",G178=""),"",IF(VLOOKUP(B178,Schlagliste!B:J,5,FALSE)="","",VLOOKUP(B178,Schlagliste!B:J,5,FALSE)))</f>
        <v/>
      </c>
      <c r="T178" s="253" t="str">
        <f>IF(OR(F178="",G178=""),"",IF(F178="g",VLOOKUP(G178,'Tab 4+5 DüV+Abfuhr_G'!A:N,13,FALSE)*'N-DBE'!J178,IF(F178="A",VLOOKUP(G178,'Tab 2+3 DüV_A'!A:L,11,FALSE)*'N-DBE'!J178,VLOOKUP(G178,'H&amp;G LfL'!B:U,19,FALSE)*'N-DBE'!J178)))</f>
        <v/>
      </c>
      <c r="U178" s="249" t="str">
        <f>IF(OR(F178="",G178=""),"",IF(OR('N-DBE'!K178="",'N-DBE'!M178=0),0,IF('N-DBE'!K178=0,-T178,('N-DBE'!K178*T178/'N-DBE'!J178)-T178)))</f>
        <v/>
      </c>
      <c r="V178" s="341" t="str">
        <f>IF(OR(B178="",G178=""),"",IF(VLOOKUP(B178,Schlagliste!B:J,8,FALSE)="","",VLOOKUP(B178,Schlagliste!B:J,8,FALSE)))</f>
        <v/>
      </c>
      <c r="W178" s="244" t="str">
        <f>IF(OR(V178="",S178=""),"",IF(V178&gt;39,0,IF(S178="leicht",VLOOKUP(V178,'Boden DüV-Bolap'!A:Q,7,FALSE),IF(S178="mittel",VLOOKUP(V178,'Boden DüV-Bolap'!A:K,11,FALSE),IF(S178="schwer",VLOOKUP(V178,'Boden DüV-Bolap'!A:R,15,FALSE))))))</f>
        <v/>
      </c>
      <c r="X178" s="254" t="str">
        <f>IF(OR(F178="",G178="",S178="",V178=""),"",IF(V178&gt;=44,-(T178+U178),IF(AND(S178="leicht",V178&lt;14),VLOOKUP(V178,'Boden DüV-Bolap'!A:Q,8,FALSE),IF(AND(S178="leicht",V178&gt;13),VLOOKUP(V178,'Boden DüV-Bolap'!A:Q,9,FALSE)*(T178+U178)-(T178+U178),IF(AND(S178="mittel",V178&lt;20),VLOOKUP(V178,'Boden DüV-Bolap'!A:Q,12,FALSE),IF(AND(S178="mittel",V178&gt;19),VLOOKUP(V178,'Boden DüV-Bolap'!A:Q,13,FALSE)*(T178+U178)-(T178+U178),IF(AND(S178="schwer",V178&lt;28),VLOOKUP(V178,'Boden DüV-Bolap'!A:Q,16,FALSE),IF(AND(S178="schwer",V178&gt;27),VLOOKUP(V178,'Boden DüV-Bolap'!A:Q,17,FALSE)*(T178+U178)-(T178+U178)))))))))</f>
        <v/>
      </c>
      <c r="Y178" s="251" t="str">
        <f>IF(OR(F178="",G178=""),"",IF(OR(F178="A",F178="HG"),0,VLOOKUP(G178,'Tab 4+5 DüV+Abfuhr_G'!A:Q,16,FALSE)))</f>
        <v/>
      </c>
      <c r="Z178" s="255" t="str">
        <f t="shared" si="31"/>
        <v/>
      </c>
      <c r="AA178" s="896" t="str">
        <f t="shared" si="32"/>
        <v/>
      </c>
      <c r="AB178" s="253" t="str">
        <f>IF(OR(F178="",G178=""),"",IF(F178="g",VLOOKUP(G178,'Tab 4+5 DüV+Abfuhr_G'!A:N,14,FALSE)*'N-DBE'!J178,IF(F178="A",VLOOKUP(G178,'Tab 2+3 DüV_A'!A:L,12,FALSE)*'N-DBE'!J178,VLOOKUP(G178,'H&amp;G LfL'!B:U,20,FALSE)*'N-DBE'!J178)))</f>
        <v/>
      </c>
      <c r="AC178" s="249" t="str">
        <f>IF(OR(F178="",G178=""),"",IF(OR('N-DBE'!K178="",'N-DBE'!M178=0),0,IF('N-DBE'!K178=0,-AB178,('N-DBE'!K178*AB178/'N-DBE'!J178)-AB178)))</f>
        <v/>
      </c>
      <c r="AD178" s="341" t="str">
        <f>IF(OR(B178="",G178=""),"",IF(VLOOKUP(B178,Schlagliste!B:J,9,FALSE)="","",VLOOKUP(B178,Schlagliste!B:J,9,FALSE)))</f>
        <v/>
      </c>
      <c r="AE178" s="244" t="str">
        <f>IF(OR(AD178="",S178=""),"",IF(AD178&gt;39,0,IF(S178="leicht",VLOOKUP(AD178,'Boden DüV-Bolap'!A:AA,19,FALSE),IF(S178="mittel",VLOOKUP(AD178,'Boden DüV-Bolap'!A:AA,23,FALSE),IF(S178="schwer",VLOOKUP(AD178,'Boden DüV-Bolap'!A:AA,27,FALSE))))))</f>
        <v/>
      </c>
      <c r="AF178" s="254" t="str">
        <f>IF(OR(F178="",G178="",S178="",AD178=""),"",IF(AD178&gt;=44,-(AB178+AC178),IF(AND(S178="leicht",AD178&lt;11),VLOOKUP(AD178,'Boden DüV-Bolap'!A:AC,20,FALSE),IF(AND(S178="leicht",AD178&gt;10),VLOOKUP(AD178,'Boden DüV-Bolap'!A:AC,21,FALSE)*(AB178+AC178)-(AB178+AC178),IF(AND(S178="mittel",AD178&lt;18),VLOOKUP(AD178,'Boden DüV-Bolap'!A:AC,24,FALSE),IF(AND(S178="mittel",AD178&gt;17),VLOOKUP(AD178,'Boden DüV-Bolap'!A:AC,25,FALSE)*(AB178+AC178)-(AB178+AC178),IF(AND(S178="schwer",AD178&lt;23),VLOOKUP(AD178,'Boden DüV-Bolap'!A:AC,28,FALSE),IF(AND(S178="schwer",AD178&gt;22),VLOOKUP(AD178,'Boden DüV-Bolap'!A:AC,29,FALSE)*(AB178+AC178)-(AB178+AC178)))))))))</f>
        <v/>
      </c>
      <c r="AG178" s="256" t="str">
        <f>IF(OR(F178="",G178=""),"",IF(OR(F178="A",F178="HG"),0,VLOOKUP(G178,'Tab 4+5 DüV+Abfuhr_G'!A:Q,17,FALSE)))</f>
        <v/>
      </c>
      <c r="AH178" s="257" t="str">
        <f t="shared" si="33"/>
        <v/>
      </c>
      <c r="AI178" s="900" t="str">
        <f t="shared" si="34"/>
        <v/>
      </c>
      <c r="AJ178" s="265"/>
    </row>
    <row r="179" spans="1:36" s="145" customFormat="1">
      <c r="A179" s="289" t="str">
        <f>IF('N-DBE'!A179="","",'N-DBE'!A179)</f>
        <v/>
      </c>
      <c r="B179" s="485" t="str">
        <f>IF('N-DBE'!B179="","",'N-DBE'!B179)</f>
        <v/>
      </c>
      <c r="C179" s="232" t="str">
        <f>IF('N-DBE'!C179="","",'N-DBE'!C179)</f>
        <v/>
      </c>
      <c r="D179" s="232" t="str">
        <f>IF('N-DBE'!D179="","",'N-DBE'!D179)</f>
        <v/>
      </c>
      <c r="E179" s="238" t="str">
        <f>IF('N-DBE'!E179="","",'N-DBE'!E179)</f>
        <v/>
      </c>
      <c r="F179" s="233" t="str">
        <f>IF('N-DBE'!F179="","",'N-DBE'!F179)</f>
        <v/>
      </c>
      <c r="G179" s="225" t="str">
        <f>IF('N-DBE'!G179="","",'N-DBE'!G179)</f>
        <v/>
      </c>
      <c r="H179" s="248" t="str">
        <f>IF(OR(F179="",G179=""),"",IF(F179="g",VLOOKUP(G179,'Tab 4+5 DüV+Abfuhr_G'!A:N,12,FALSE)*'N-DBE'!J179,IF(F179="A",VLOOKUP(G179,'Tab 2+3 DüV_A'!A:L,10,FALSE)*'N-DBE'!J179,VLOOKUP(G179,'H&amp;G LfL'!B:U,18,FALSE)*'N-DBE'!J179)))</f>
        <v/>
      </c>
      <c r="I179" s="249" t="str">
        <f>IF(OR(F179="",G179=""),"",IF(OR('N-DBE'!K179="",'N-DBE'!M179=0),0,IF('N-DBE'!K179=0,-H179,('N-DBE'!K179*H179/'N-DBE'!J179)-H179)))</f>
        <v/>
      </c>
      <c r="J179" s="341" t="str">
        <f>IF(OR(B179="",G179=""),"",IF(VLOOKUP(B179,Schlagliste!B:J,7,FALSE)="","",VLOOKUP(B179,Schlagliste!B:J,7,FALSE)))</f>
        <v/>
      </c>
      <c r="K179" s="244" t="str">
        <f>IF(J179="","",IF(J179&gt;39,"E",VLOOKUP(J179,'Boden DüV-Bolap'!A:B,2,FALSE)))</f>
        <v/>
      </c>
      <c r="L179" s="250" t="str">
        <f>IF(J179="","",IF(J179&gt;=44,0,VLOOKUP(J179,'Boden DüV-Bolap'!A:C,3,FALSE)))</f>
        <v/>
      </c>
      <c r="M179" s="251" t="str">
        <f>IF(OR(F179="",G179=""),"",IF(OR(F179="A",F179="HG"),0,VLOOKUP(G179,'Tab 4+5 DüV+Abfuhr_G'!A:Q,15,FALSE)))</f>
        <v/>
      </c>
      <c r="N179" s="252" t="str">
        <f t="shared" si="28"/>
        <v/>
      </c>
      <c r="O179" s="611" t="str">
        <f>IF(OR(F179="",G179=""),"",IF(J179="",SUM(H179,I179),IF(OR(K179="D",K179="E"),(H179+M179)*VLOOKUP(K179,'Boden DüV-Bolap'!B:E,4,FALSE),SUM(H179,I179,L179,M179))))</f>
        <v/>
      </c>
      <c r="P179" s="892" t="str">
        <f t="shared" si="29"/>
        <v/>
      </c>
      <c r="Q179" s="245"/>
      <c r="R179" s="615" t="str">
        <f t="shared" si="30"/>
        <v/>
      </c>
      <c r="S179" s="244" t="str">
        <f>IF(OR(B179="",G179=""),"",IF(VLOOKUP(B179,Schlagliste!B:J,5,FALSE)="","",VLOOKUP(B179,Schlagliste!B:J,5,FALSE)))</f>
        <v/>
      </c>
      <c r="T179" s="253" t="str">
        <f>IF(OR(F179="",G179=""),"",IF(F179="g",VLOOKUP(G179,'Tab 4+5 DüV+Abfuhr_G'!A:N,13,FALSE)*'N-DBE'!J179,IF(F179="A",VLOOKUP(G179,'Tab 2+3 DüV_A'!A:L,11,FALSE)*'N-DBE'!J179,VLOOKUP(G179,'H&amp;G LfL'!B:U,19,FALSE)*'N-DBE'!J179)))</f>
        <v/>
      </c>
      <c r="U179" s="249" t="str">
        <f>IF(OR(F179="",G179=""),"",IF(OR('N-DBE'!K179="",'N-DBE'!M179=0),0,IF('N-DBE'!K179=0,-T179,('N-DBE'!K179*T179/'N-DBE'!J179)-T179)))</f>
        <v/>
      </c>
      <c r="V179" s="341" t="str">
        <f>IF(OR(B179="",G179=""),"",IF(VLOOKUP(B179,Schlagliste!B:J,8,FALSE)="","",VLOOKUP(B179,Schlagliste!B:J,8,FALSE)))</f>
        <v/>
      </c>
      <c r="W179" s="244" t="str">
        <f>IF(OR(V179="",S179=""),"",IF(V179&gt;39,0,IF(S179="leicht",VLOOKUP(V179,'Boden DüV-Bolap'!A:Q,7,FALSE),IF(S179="mittel",VLOOKUP(V179,'Boden DüV-Bolap'!A:K,11,FALSE),IF(S179="schwer",VLOOKUP(V179,'Boden DüV-Bolap'!A:R,15,FALSE))))))</f>
        <v/>
      </c>
      <c r="X179" s="254" t="str">
        <f>IF(OR(F179="",G179="",S179="",V179=""),"",IF(V179&gt;=44,-(T179+U179),IF(AND(S179="leicht",V179&lt;14),VLOOKUP(V179,'Boden DüV-Bolap'!A:Q,8,FALSE),IF(AND(S179="leicht",V179&gt;13),VLOOKUP(V179,'Boden DüV-Bolap'!A:Q,9,FALSE)*(T179+U179)-(T179+U179),IF(AND(S179="mittel",V179&lt;20),VLOOKUP(V179,'Boden DüV-Bolap'!A:Q,12,FALSE),IF(AND(S179="mittel",V179&gt;19),VLOOKUP(V179,'Boden DüV-Bolap'!A:Q,13,FALSE)*(T179+U179)-(T179+U179),IF(AND(S179="schwer",V179&lt;28),VLOOKUP(V179,'Boden DüV-Bolap'!A:Q,16,FALSE),IF(AND(S179="schwer",V179&gt;27),VLOOKUP(V179,'Boden DüV-Bolap'!A:Q,17,FALSE)*(T179+U179)-(T179+U179)))))))))</f>
        <v/>
      </c>
      <c r="Y179" s="251" t="str">
        <f>IF(OR(F179="",G179=""),"",IF(OR(F179="A",F179="HG"),0,VLOOKUP(G179,'Tab 4+5 DüV+Abfuhr_G'!A:Q,16,FALSE)))</f>
        <v/>
      </c>
      <c r="Z179" s="255" t="str">
        <f t="shared" si="31"/>
        <v/>
      </c>
      <c r="AA179" s="896" t="str">
        <f t="shared" si="32"/>
        <v/>
      </c>
      <c r="AB179" s="253" t="str">
        <f>IF(OR(F179="",G179=""),"",IF(F179="g",VLOOKUP(G179,'Tab 4+5 DüV+Abfuhr_G'!A:N,14,FALSE)*'N-DBE'!J179,IF(F179="A",VLOOKUP(G179,'Tab 2+3 DüV_A'!A:L,12,FALSE)*'N-DBE'!J179,VLOOKUP(G179,'H&amp;G LfL'!B:U,20,FALSE)*'N-DBE'!J179)))</f>
        <v/>
      </c>
      <c r="AC179" s="249" t="str">
        <f>IF(OR(F179="",G179=""),"",IF(OR('N-DBE'!K179="",'N-DBE'!M179=0),0,IF('N-DBE'!K179=0,-AB179,('N-DBE'!K179*AB179/'N-DBE'!J179)-AB179)))</f>
        <v/>
      </c>
      <c r="AD179" s="341" t="str">
        <f>IF(OR(B179="",G179=""),"",IF(VLOOKUP(B179,Schlagliste!B:J,9,FALSE)="","",VLOOKUP(B179,Schlagliste!B:J,9,FALSE)))</f>
        <v/>
      </c>
      <c r="AE179" s="244" t="str">
        <f>IF(OR(AD179="",S179=""),"",IF(AD179&gt;39,0,IF(S179="leicht",VLOOKUP(AD179,'Boden DüV-Bolap'!A:AA,19,FALSE),IF(S179="mittel",VLOOKUP(AD179,'Boden DüV-Bolap'!A:AA,23,FALSE),IF(S179="schwer",VLOOKUP(AD179,'Boden DüV-Bolap'!A:AA,27,FALSE))))))</f>
        <v/>
      </c>
      <c r="AF179" s="254" t="str">
        <f>IF(OR(F179="",G179="",S179="",AD179=""),"",IF(AD179&gt;=44,-(AB179+AC179),IF(AND(S179="leicht",AD179&lt;11),VLOOKUP(AD179,'Boden DüV-Bolap'!A:AC,20,FALSE),IF(AND(S179="leicht",AD179&gt;10),VLOOKUP(AD179,'Boden DüV-Bolap'!A:AC,21,FALSE)*(AB179+AC179)-(AB179+AC179),IF(AND(S179="mittel",AD179&lt;18),VLOOKUP(AD179,'Boden DüV-Bolap'!A:AC,24,FALSE),IF(AND(S179="mittel",AD179&gt;17),VLOOKUP(AD179,'Boden DüV-Bolap'!A:AC,25,FALSE)*(AB179+AC179)-(AB179+AC179),IF(AND(S179="schwer",AD179&lt;23),VLOOKUP(AD179,'Boden DüV-Bolap'!A:AC,28,FALSE),IF(AND(S179="schwer",AD179&gt;22),VLOOKUP(AD179,'Boden DüV-Bolap'!A:AC,29,FALSE)*(AB179+AC179)-(AB179+AC179)))))))))</f>
        <v/>
      </c>
      <c r="AG179" s="256" t="str">
        <f>IF(OR(F179="",G179=""),"",IF(OR(F179="A",F179="HG"),0,VLOOKUP(G179,'Tab 4+5 DüV+Abfuhr_G'!A:Q,17,FALSE)))</f>
        <v/>
      </c>
      <c r="AH179" s="257" t="str">
        <f t="shared" si="33"/>
        <v/>
      </c>
      <c r="AI179" s="900" t="str">
        <f t="shared" si="34"/>
        <v/>
      </c>
      <c r="AJ179" s="265"/>
    </row>
    <row r="180" spans="1:36" s="145" customFormat="1">
      <c r="A180" s="289" t="str">
        <f>IF('N-DBE'!A180="","",'N-DBE'!A180)</f>
        <v/>
      </c>
      <c r="B180" s="485" t="str">
        <f>IF('N-DBE'!B180="","",'N-DBE'!B180)</f>
        <v/>
      </c>
      <c r="C180" s="232" t="str">
        <f>IF('N-DBE'!C180="","",'N-DBE'!C180)</f>
        <v/>
      </c>
      <c r="D180" s="232" t="str">
        <f>IF('N-DBE'!D180="","",'N-DBE'!D180)</f>
        <v/>
      </c>
      <c r="E180" s="238" t="str">
        <f>IF('N-DBE'!E180="","",'N-DBE'!E180)</f>
        <v/>
      </c>
      <c r="F180" s="233" t="str">
        <f>IF('N-DBE'!F180="","",'N-DBE'!F180)</f>
        <v/>
      </c>
      <c r="G180" s="225" t="str">
        <f>IF('N-DBE'!G180="","",'N-DBE'!G180)</f>
        <v/>
      </c>
      <c r="H180" s="248" t="str">
        <f>IF(OR(F180="",G180=""),"",IF(F180="g",VLOOKUP(G180,'Tab 4+5 DüV+Abfuhr_G'!A:N,12,FALSE)*'N-DBE'!J180,IF(F180="A",VLOOKUP(G180,'Tab 2+3 DüV_A'!A:L,10,FALSE)*'N-DBE'!J180,VLOOKUP(G180,'H&amp;G LfL'!B:U,18,FALSE)*'N-DBE'!J180)))</f>
        <v/>
      </c>
      <c r="I180" s="249" t="str">
        <f>IF(OR(F180="",G180=""),"",IF(OR('N-DBE'!K180="",'N-DBE'!M180=0),0,IF('N-DBE'!K180=0,-H180,('N-DBE'!K180*H180/'N-DBE'!J180)-H180)))</f>
        <v/>
      </c>
      <c r="J180" s="341" t="str">
        <f>IF(OR(B180="",G180=""),"",IF(VLOOKUP(B180,Schlagliste!B:J,7,FALSE)="","",VLOOKUP(B180,Schlagliste!B:J,7,FALSE)))</f>
        <v/>
      </c>
      <c r="K180" s="244" t="str">
        <f>IF(J180="","",IF(J180&gt;39,"E",VLOOKUP(J180,'Boden DüV-Bolap'!A:B,2,FALSE)))</f>
        <v/>
      </c>
      <c r="L180" s="250" t="str">
        <f>IF(J180="","",IF(J180&gt;=44,0,VLOOKUP(J180,'Boden DüV-Bolap'!A:C,3,FALSE)))</f>
        <v/>
      </c>
      <c r="M180" s="251" t="str">
        <f>IF(OR(F180="",G180=""),"",IF(OR(F180="A",F180="HG"),0,VLOOKUP(G180,'Tab 4+5 DüV+Abfuhr_G'!A:Q,15,FALSE)))</f>
        <v/>
      </c>
      <c r="N180" s="252" t="str">
        <f t="shared" si="28"/>
        <v/>
      </c>
      <c r="O180" s="611" t="str">
        <f>IF(OR(F180="",G180=""),"",IF(J180="",SUM(H180,I180),IF(OR(K180="D",K180="E"),(H180+M180)*VLOOKUP(K180,'Boden DüV-Bolap'!B:E,4,FALSE),SUM(H180,I180,L180,M180))))</f>
        <v/>
      </c>
      <c r="P180" s="892" t="str">
        <f t="shared" si="29"/>
        <v/>
      </c>
      <c r="Q180" s="245"/>
      <c r="R180" s="615" t="str">
        <f t="shared" si="30"/>
        <v/>
      </c>
      <c r="S180" s="244" t="str">
        <f>IF(OR(B180="",G180=""),"",IF(VLOOKUP(B180,Schlagliste!B:J,5,FALSE)="","",VLOOKUP(B180,Schlagliste!B:J,5,FALSE)))</f>
        <v/>
      </c>
      <c r="T180" s="253" t="str">
        <f>IF(OR(F180="",G180=""),"",IF(F180="g",VLOOKUP(G180,'Tab 4+5 DüV+Abfuhr_G'!A:N,13,FALSE)*'N-DBE'!J180,IF(F180="A",VLOOKUP(G180,'Tab 2+3 DüV_A'!A:L,11,FALSE)*'N-DBE'!J180,VLOOKUP(G180,'H&amp;G LfL'!B:U,19,FALSE)*'N-DBE'!J180)))</f>
        <v/>
      </c>
      <c r="U180" s="249" t="str">
        <f>IF(OR(F180="",G180=""),"",IF(OR('N-DBE'!K180="",'N-DBE'!M180=0),0,IF('N-DBE'!K180=0,-T180,('N-DBE'!K180*T180/'N-DBE'!J180)-T180)))</f>
        <v/>
      </c>
      <c r="V180" s="341" t="str">
        <f>IF(OR(B180="",G180=""),"",IF(VLOOKUP(B180,Schlagliste!B:J,8,FALSE)="","",VLOOKUP(B180,Schlagliste!B:J,8,FALSE)))</f>
        <v/>
      </c>
      <c r="W180" s="244" t="str">
        <f>IF(OR(V180="",S180=""),"",IF(V180&gt;39,0,IF(S180="leicht",VLOOKUP(V180,'Boden DüV-Bolap'!A:Q,7,FALSE),IF(S180="mittel",VLOOKUP(V180,'Boden DüV-Bolap'!A:K,11,FALSE),IF(S180="schwer",VLOOKUP(V180,'Boden DüV-Bolap'!A:R,15,FALSE))))))</f>
        <v/>
      </c>
      <c r="X180" s="254" t="str">
        <f>IF(OR(F180="",G180="",S180="",V180=""),"",IF(V180&gt;=44,-(T180+U180),IF(AND(S180="leicht",V180&lt;14),VLOOKUP(V180,'Boden DüV-Bolap'!A:Q,8,FALSE),IF(AND(S180="leicht",V180&gt;13),VLOOKUP(V180,'Boden DüV-Bolap'!A:Q,9,FALSE)*(T180+U180)-(T180+U180),IF(AND(S180="mittel",V180&lt;20),VLOOKUP(V180,'Boden DüV-Bolap'!A:Q,12,FALSE),IF(AND(S180="mittel",V180&gt;19),VLOOKUP(V180,'Boden DüV-Bolap'!A:Q,13,FALSE)*(T180+U180)-(T180+U180),IF(AND(S180="schwer",V180&lt;28),VLOOKUP(V180,'Boden DüV-Bolap'!A:Q,16,FALSE),IF(AND(S180="schwer",V180&gt;27),VLOOKUP(V180,'Boden DüV-Bolap'!A:Q,17,FALSE)*(T180+U180)-(T180+U180)))))))))</f>
        <v/>
      </c>
      <c r="Y180" s="251" t="str">
        <f>IF(OR(F180="",G180=""),"",IF(OR(F180="A",F180="HG"),0,VLOOKUP(G180,'Tab 4+5 DüV+Abfuhr_G'!A:Q,16,FALSE)))</f>
        <v/>
      </c>
      <c r="Z180" s="255" t="str">
        <f t="shared" si="31"/>
        <v/>
      </c>
      <c r="AA180" s="896" t="str">
        <f t="shared" si="32"/>
        <v/>
      </c>
      <c r="AB180" s="253" t="str">
        <f>IF(OR(F180="",G180=""),"",IF(F180="g",VLOOKUP(G180,'Tab 4+5 DüV+Abfuhr_G'!A:N,14,FALSE)*'N-DBE'!J180,IF(F180="A",VLOOKUP(G180,'Tab 2+3 DüV_A'!A:L,12,FALSE)*'N-DBE'!J180,VLOOKUP(G180,'H&amp;G LfL'!B:U,20,FALSE)*'N-DBE'!J180)))</f>
        <v/>
      </c>
      <c r="AC180" s="249" t="str">
        <f>IF(OR(F180="",G180=""),"",IF(OR('N-DBE'!K180="",'N-DBE'!M180=0),0,IF('N-DBE'!K180=0,-AB180,('N-DBE'!K180*AB180/'N-DBE'!J180)-AB180)))</f>
        <v/>
      </c>
      <c r="AD180" s="341" t="str">
        <f>IF(OR(B180="",G180=""),"",IF(VLOOKUP(B180,Schlagliste!B:J,9,FALSE)="","",VLOOKUP(B180,Schlagliste!B:J,9,FALSE)))</f>
        <v/>
      </c>
      <c r="AE180" s="244" t="str">
        <f>IF(OR(AD180="",S180=""),"",IF(AD180&gt;39,0,IF(S180="leicht",VLOOKUP(AD180,'Boden DüV-Bolap'!A:AA,19,FALSE),IF(S180="mittel",VLOOKUP(AD180,'Boden DüV-Bolap'!A:AA,23,FALSE),IF(S180="schwer",VLOOKUP(AD180,'Boden DüV-Bolap'!A:AA,27,FALSE))))))</f>
        <v/>
      </c>
      <c r="AF180" s="254" t="str">
        <f>IF(OR(F180="",G180="",S180="",AD180=""),"",IF(AD180&gt;=44,-(AB180+AC180),IF(AND(S180="leicht",AD180&lt;11),VLOOKUP(AD180,'Boden DüV-Bolap'!A:AC,20,FALSE),IF(AND(S180="leicht",AD180&gt;10),VLOOKUP(AD180,'Boden DüV-Bolap'!A:AC,21,FALSE)*(AB180+AC180)-(AB180+AC180),IF(AND(S180="mittel",AD180&lt;18),VLOOKUP(AD180,'Boden DüV-Bolap'!A:AC,24,FALSE),IF(AND(S180="mittel",AD180&gt;17),VLOOKUP(AD180,'Boden DüV-Bolap'!A:AC,25,FALSE)*(AB180+AC180)-(AB180+AC180),IF(AND(S180="schwer",AD180&lt;23),VLOOKUP(AD180,'Boden DüV-Bolap'!A:AC,28,FALSE),IF(AND(S180="schwer",AD180&gt;22),VLOOKUP(AD180,'Boden DüV-Bolap'!A:AC,29,FALSE)*(AB180+AC180)-(AB180+AC180)))))))))</f>
        <v/>
      </c>
      <c r="AG180" s="256" t="str">
        <f>IF(OR(F180="",G180=""),"",IF(OR(F180="A",F180="HG"),0,VLOOKUP(G180,'Tab 4+5 DüV+Abfuhr_G'!A:Q,17,FALSE)))</f>
        <v/>
      </c>
      <c r="AH180" s="257" t="str">
        <f t="shared" si="33"/>
        <v/>
      </c>
      <c r="AI180" s="900" t="str">
        <f t="shared" si="34"/>
        <v/>
      </c>
      <c r="AJ180" s="265"/>
    </row>
    <row r="181" spans="1:36" s="145" customFormat="1">
      <c r="A181" s="289" t="str">
        <f>IF('N-DBE'!A181="","",'N-DBE'!A181)</f>
        <v/>
      </c>
      <c r="B181" s="485" t="str">
        <f>IF('N-DBE'!B181="","",'N-DBE'!B181)</f>
        <v/>
      </c>
      <c r="C181" s="232" t="str">
        <f>IF('N-DBE'!C181="","",'N-DBE'!C181)</f>
        <v/>
      </c>
      <c r="D181" s="232" t="str">
        <f>IF('N-DBE'!D181="","",'N-DBE'!D181)</f>
        <v/>
      </c>
      <c r="E181" s="238" t="str">
        <f>IF('N-DBE'!E181="","",'N-DBE'!E181)</f>
        <v/>
      </c>
      <c r="F181" s="233" t="str">
        <f>IF('N-DBE'!F181="","",'N-DBE'!F181)</f>
        <v/>
      </c>
      <c r="G181" s="225" t="str">
        <f>IF('N-DBE'!G181="","",'N-DBE'!G181)</f>
        <v/>
      </c>
      <c r="H181" s="248" t="str">
        <f>IF(OR(F181="",G181=""),"",IF(F181="g",VLOOKUP(G181,'Tab 4+5 DüV+Abfuhr_G'!A:N,12,FALSE)*'N-DBE'!J181,IF(F181="A",VLOOKUP(G181,'Tab 2+3 DüV_A'!A:L,10,FALSE)*'N-DBE'!J181,VLOOKUP(G181,'H&amp;G LfL'!B:U,18,FALSE)*'N-DBE'!J181)))</f>
        <v/>
      </c>
      <c r="I181" s="249" t="str">
        <f>IF(OR(F181="",G181=""),"",IF(OR('N-DBE'!K181="",'N-DBE'!M181=0),0,IF('N-DBE'!K181=0,-H181,('N-DBE'!K181*H181/'N-DBE'!J181)-H181)))</f>
        <v/>
      </c>
      <c r="J181" s="341" t="str">
        <f>IF(OR(B181="",G181=""),"",IF(VLOOKUP(B181,Schlagliste!B:J,7,FALSE)="","",VLOOKUP(B181,Schlagliste!B:J,7,FALSE)))</f>
        <v/>
      </c>
      <c r="K181" s="244" t="str">
        <f>IF(J181="","",IF(J181&gt;39,"E",VLOOKUP(J181,'Boden DüV-Bolap'!A:B,2,FALSE)))</f>
        <v/>
      </c>
      <c r="L181" s="250" t="str">
        <f>IF(J181="","",IF(J181&gt;=44,0,VLOOKUP(J181,'Boden DüV-Bolap'!A:C,3,FALSE)))</f>
        <v/>
      </c>
      <c r="M181" s="251" t="str">
        <f>IF(OR(F181="",G181=""),"",IF(OR(F181="A",F181="HG"),0,VLOOKUP(G181,'Tab 4+5 DüV+Abfuhr_G'!A:Q,15,FALSE)))</f>
        <v/>
      </c>
      <c r="N181" s="252" t="str">
        <f t="shared" si="28"/>
        <v/>
      </c>
      <c r="O181" s="611" t="str">
        <f>IF(OR(F181="",G181=""),"",IF(J181="",SUM(H181,I181),IF(OR(K181="D",K181="E"),(H181+M181)*VLOOKUP(K181,'Boden DüV-Bolap'!B:E,4,FALSE),SUM(H181,I181,L181,M181))))</f>
        <v/>
      </c>
      <c r="P181" s="892" t="str">
        <f t="shared" si="29"/>
        <v/>
      </c>
      <c r="Q181" s="245"/>
      <c r="R181" s="615" t="str">
        <f t="shared" si="30"/>
        <v/>
      </c>
      <c r="S181" s="244" t="str">
        <f>IF(OR(B181="",G181=""),"",IF(VLOOKUP(B181,Schlagliste!B:J,5,FALSE)="","",VLOOKUP(B181,Schlagliste!B:J,5,FALSE)))</f>
        <v/>
      </c>
      <c r="T181" s="253" t="str">
        <f>IF(OR(F181="",G181=""),"",IF(F181="g",VLOOKUP(G181,'Tab 4+5 DüV+Abfuhr_G'!A:N,13,FALSE)*'N-DBE'!J181,IF(F181="A",VLOOKUP(G181,'Tab 2+3 DüV_A'!A:L,11,FALSE)*'N-DBE'!J181,VLOOKUP(G181,'H&amp;G LfL'!B:U,19,FALSE)*'N-DBE'!J181)))</f>
        <v/>
      </c>
      <c r="U181" s="249" t="str">
        <f>IF(OR(F181="",G181=""),"",IF(OR('N-DBE'!K181="",'N-DBE'!M181=0),0,IF('N-DBE'!K181=0,-T181,('N-DBE'!K181*T181/'N-DBE'!J181)-T181)))</f>
        <v/>
      </c>
      <c r="V181" s="341" t="str">
        <f>IF(OR(B181="",G181=""),"",IF(VLOOKUP(B181,Schlagliste!B:J,8,FALSE)="","",VLOOKUP(B181,Schlagliste!B:J,8,FALSE)))</f>
        <v/>
      </c>
      <c r="W181" s="244" t="str">
        <f>IF(OR(V181="",S181=""),"",IF(V181&gt;39,0,IF(S181="leicht",VLOOKUP(V181,'Boden DüV-Bolap'!A:Q,7,FALSE),IF(S181="mittel",VLOOKUP(V181,'Boden DüV-Bolap'!A:K,11,FALSE),IF(S181="schwer",VLOOKUP(V181,'Boden DüV-Bolap'!A:R,15,FALSE))))))</f>
        <v/>
      </c>
      <c r="X181" s="254" t="str">
        <f>IF(OR(F181="",G181="",S181="",V181=""),"",IF(V181&gt;=44,-(T181+U181),IF(AND(S181="leicht",V181&lt;14),VLOOKUP(V181,'Boden DüV-Bolap'!A:Q,8,FALSE),IF(AND(S181="leicht",V181&gt;13),VLOOKUP(V181,'Boden DüV-Bolap'!A:Q,9,FALSE)*(T181+U181)-(T181+U181),IF(AND(S181="mittel",V181&lt;20),VLOOKUP(V181,'Boden DüV-Bolap'!A:Q,12,FALSE),IF(AND(S181="mittel",V181&gt;19),VLOOKUP(V181,'Boden DüV-Bolap'!A:Q,13,FALSE)*(T181+U181)-(T181+U181),IF(AND(S181="schwer",V181&lt;28),VLOOKUP(V181,'Boden DüV-Bolap'!A:Q,16,FALSE),IF(AND(S181="schwer",V181&gt;27),VLOOKUP(V181,'Boden DüV-Bolap'!A:Q,17,FALSE)*(T181+U181)-(T181+U181)))))))))</f>
        <v/>
      </c>
      <c r="Y181" s="251" t="str">
        <f>IF(OR(F181="",G181=""),"",IF(OR(F181="A",F181="HG"),0,VLOOKUP(G181,'Tab 4+5 DüV+Abfuhr_G'!A:Q,16,FALSE)))</f>
        <v/>
      </c>
      <c r="Z181" s="255" t="str">
        <f t="shared" si="31"/>
        <v/>
      </c>
      <c r="AA181" s="896" t="str">
        <f t="shared" si="32"/>
        <v/>
      </c>
      <c r="AB181" s="253" t="str">
        <f>IF(OR(F181="",G181=""),"",IF(F181="g",VLOOKUP(G181,'Tab 4+5 DüV+Abfuhr_G'!A:N,14,FALSE)*'N-DBE'!J181,IF(F181="A",VLOOKUP(G181,'Tab 2+3 DüV_A'!A:L,12,FALSE)*'N-DBE'!J181,VLOOKUP(G181,'H&amp;G LfL'!B:U,20,FALSE)*'N-DBE'!J181)))</f>
        <v/>
      </c>
      <c r="AC181" s="249" t="str">
        <f>IF(OR(F181="",G181=""),"",IF(OR('N-DBE'!K181="",'N-DBE'!M181=0),0,IF('N-DBE'!K181=0,-AB181,('N-DBE'!K181*AB181/'N-DBE'!J181)-AB181)))</f>
        <v/>
      </c>
      <c r="AD181" s="341" t="str">
        <f>IF(OR(B181="",G181=""),"",IF(VLOOKUP(B181,Schlagliste!B:J,9,FALSE)="","",VLOOKUP(B181,Schlagliste!B:J,9,FALSE)))</f>
        <v/>
      </c>
      <c r="AE181" s="244" t="str">
        <f>IF(OR(AD181="",S181=""),"",IF(AD181&gt;39,0,IF(S181="leicht",VLOOKUP(AD181,'Boden DüV-Bolap'!A:AA,19,FALSE),IF(S181="mittel",VLOOKUP(AD181,'Boden DüV-Bolap'!A:AA,23,FALSE),IF(S181="schwer",VLOOKUP(AD181,'Boden DüV-Bolap'!A:AA,27,FALSE))))))</f>
        <v/>
      </c>
      <c r="AF181" s="254" t="str">
        <f>IF(OR(F181="",G181="",S181="",AD181=""),"",IF(AD181&gt;=44,-(AB181+AC181),IF(AND(S181="leicht",AD181&lt;11),VLOOKUP(AD181,'Boden DüV-Bolap'!A:AC,20,FALSE),IF(AND(S181="leicht",AD181&gt;10),VLOOKUP(AD181,'Boden DüV-Bolap'!A:AC,21,FALSE)*(AB181+AC181)-(AB181+AC181),IF(AND(S181="mittel",AD181&lt;18),VLOOKUP(AD181,'Boden DüV-Bolap'!A:AC,24,FALSE),IF(AND(S181="mittel",AD181&gt;17),VLOOKUP(AD181,'Boden DüV-Bolap'!A:AC,25,FALSE)*(AB181+AC181)-(AB181+AC181),IF(AND(S181="schwer",AD181&lt;23),VLOOKUP(AD181,'Boden DüV-Bolap'!A:AC,28,FALSE),IF(AND(S181="schwer",AD181&gt;22),VLOOKUP(AD181,'Boden DüV-Bolap'!A:AC,29,FALSE)*(AB181+AC181)-(AB181+AC181)))))))))</f>
        <v/>
      </c>
      <c r="AG181" s="256" t="str">
        <f>IF(OR(F181="",G181=""),"",IF(OR(F181="A",F181="HG"),0,VLOOKUP(G181,'Tab 4+5 DüV+Abfuhr_G'!A:Q,17,FALSE)))</f>
        <v/>
      </c>
      <c r="AH181" s="257" t="str">
        <f t="shared" si="33"/>
        <v/>
      </c>
      <c r="AI181" s="900" t="str">
        <f t="shared" si="34"/>
        <v/>
      </c>
      <c r="AJ181" s="265"/>
    </row>
    <row r="182" spans="1:36" s="145" customFormat="1">
      <c r="A182" s="289" t="str">
        <f>IF('N-DBE'!A182="","",'N-DBE'!A182)</f>
        <v/>
      </c>
      <c r="B182" s="485" t="str">
        <f>IF('N-DBE'!B182="","",'N-DBE'!B182)</f>
        <v/>
      </c>
      <c r="C182" s="232" t="str">
        <f>IF('N-DBE'!C182="","",'N-DBE'!C182)</f>
        <v/>
      </c>
      <c r="D182" s="232" t="str">
        <f>IF('N-DBE'!D182="","",'N-DBE'!D182)</f>
        <v/>
      </c>
      <c r="E182" s="238" t="str">
        <f>IF('N-DBE'!E182="","",'N-DBE'!E182)</f>
        <v/>
      </c>
      <c r="F182" s="233" t="str">
        <f>IF('N-DBE'!F182="","",'N-DBE'!F182)</f>
        <v/>
      </c>
      <c r="G182" s="225" t="str">
        <f>IF('N-DBE'!G182="","",'N-DBE'!G182)</f>
        <v/>
      </c>
      <c r="H182" s="248" t="str">
        <f>IF(OR(F182="",G182=""),"",IF(F182="g",VLOOKUP(G182,'Tab 4+5 DüV+Abfuhr_G'!A:N,12,FALSE)*'N-DBE'!J182,IF(F182="A",VLOOKUP(G182,'Tab 2+3 DüV_A'!A:L,10,FALSE)*'N-DBE'!J182,VLOOKUP(G182,'H&amp;G LfL'!B:U,18,FALSE)*'N-DBE'!J182)))</f>
        <v/>
      </c>
      <c r="I182" s="249" t="str">
        <f>IF(OR(F182="",G182=""),"",IF(OR('N-DBE'!K182="",'N-DBE'!M182=0),0,IF('N-DBE'!K182=0,-H182,('N-DBE'!K182*H182/'N-DBE'!J182)-H182)))</f>
        <v/>
      </c>
      <c r="J182" s="341" t="str">
        <f>IF(OR(B182="",G182=""),"",IF(VLOOKUP(B182,Schlagliste!B:J,7,FALSE)="","",VLOOKUP(B182,Schlagliste!B:J,7,FALSE)))</f>
        <v/>
      </c>
      <c r="K182" s="244" t="str">
        <f>IF(J182="","",IF(J182&gt;39,"E",VLOOKUP(J182,'Boden DüV-Bolap'!A:B,2,FALSE)))</f>
        <v/>
      </c>
      <c r="L182" s="250" t="str">
        <f>IF(J182="","",IF(J182&gt;=44,0,VLOOKUP(J182,'Boden DüV-Bolap'!A:C,3,FALSE)))</f>
        <v/>
      </c>
      <c r="M182" s="251" t="str">
        <f>IF(OR(F182="",G182=""),"",IF(OR(F182="A",F182="HG"),0,VLOOKUP(G182,'Tab 4+5 DüV+Abfuhr_G'!A:Q,15,FALSE)))</f>
        <v/>
      </c>
      <c r="N182" s="252" t="str">
        <f t="shared" si="28"/>
        <v/>
      </c>
      <c r="O182" s="611" t="str">
        <f>IF(OR(F182="",G182=""),"",IF(J182="",SUM(H182,I182),IF(OR(K182="D",K182="E"),(H182+M182)*VLOOKUP(K182,'Boden DüV-Bolap'!B:E,4,FALSE),SUM(H182,I182,L182,M182))))</f>
        <v/>
      </c>
      <c r="P182" s="892" t="str">
        <f t="shared" si="29"/>
        <v/>
      </c>
      <c r="Q182" s="245"/>
      <c r="R182" s="615" t="str">
        <f t="shared" si="30"/>
        <v/>
      </c>
      <c r="S182" s="244" t="str">
        <f>IF(OR(B182="",G182=""),"",IF(VLOOKUP(B182,Schlagliste!B:J,5,FALSE)="","",VLOOKUP(B182,Schlagliste!B:J,5,FALSE)))</f>
        <v/>
      </c>
      <c r="T182" s="253" t="str">
        <f>IF(OR(F182="",G182=""),"",IF(F182="g",VLOOKUP(G182,'Tab 4+5 DüV+Abfuhr_G'!A:N,13,FALSE)*'N-DBE'!J182,IF(F182="A",VLOOKUP(G182,'Tab 2+3 DüV_A'!A:L,11,FALSE)*'N-DBE'!J182,VLOOKUP(G182,'H&amp;G LfL'!B:U,19,FALSE)*'N-DBE'!J182)))</f>
        <v/>
      </c>
      <c r="U182" s="249" t="str">
        <f>IF(OR(F182="",G182=""),"",IF(OR('N-DBE'!K182="",'N-DBE'!M182=0),0,IF('N-DBE'!K182=0,-T182,('N-DBE'!K182*T182/'N-DBE'!J182)-T182)))</f>
        <v/>
      </c>
      <c r="V182" s="341" t="str">
        <f>IF(OR(B182="",G182=""),"",IF(VLOOKUP(B182,Schlagliste!B:J,8,FALSE)="","",VLOOKUP(B182,Schlagliste!B:J,8,FALSE)))</f>
        <v/>
      </c>
      <c r="W182" s="244" t="str">
        <f>IF(OR(V182="",S182=""),"",IF(V182&gt;39,0,IF(S182="leicht",VLOOKUP(V182,'Boden DüV-Bolap'!A:Q,7,FALSE),IF(S182="mittel",VLOOKUP(V182,'Boden DüV-Bolap'!A:K,11,FALSE),IF(S182="schwer",VLOOKUP(V182,'Boden DüV-Bolap'!A:R,15,FALSE))))))</f>
        <v/>
      </c>
      <c r="X182" s="254" t="str">
        <f>IF(OR(F182="",G182="",S182="",V182=""),"",IF(V182&gt;=44,-(T182+U182),IF(AND(S182="leicht",V182&lt;14),VLOOKUP(V182,'Boden DüV-Bolap'!A:Q,8,FALSE),IF(AND(S182="leicht",V182&gt;13),VLOOKUP(V182,'Boden DüV-Bolap'!A:Q,9,FALSE)*(T182+U182)-(T182+U182),IF(AND(S182="mittel",V182&lt;20),VLOOKUP(V182,'Boden DüV-Bolap'!A:Q,12,FALSE),IF(AND(S182="mittel",V182&gt;19),VLOOKUP(V182,'Boden DüV-Bolap'!A:Q,13,FALSE)*(T182+U182)-(T182+U182),IF(AND(S182="schwer",V182&lt;28),VLOOKUP(V182,'Boden DüV-Bolap'!A:Q,16,FALSE),IF(AND(S182="schwer",V182&gt;27),VLOOKUP(V182,'Boden DüV-Bolap'!A:Q,17,FALSE)*(T182+U182)-(T182+U182)))))))))</f>
        <v/>
      </c>
      <c r="Y182" s="251" t="str">
        <f>IF(OR(F182="",G182=""),"",IF(OR(F182="A",F182="HG"),0,VLOOKUP(G182,'Tab 4+5 DüV+Abfuhr_G'!A:Q,16,FALSE)))</f>
        <v/>
      </c>
      <c r="Z182" s="255" t="str">
        <f t="shared" si="31"/>
        <v/>
      </c>
      <c r="AA182" s="896" t="str">
        <f t="shared" si="32"/>
        <v/>
      </c>
      <c r="AB182" s="253" t="str">
        <f>IF(OR(F182="",G182=""),"",IF(F182="g",VLOOKUP(G182,'Tab 4+5 DüV+Abfuhr_G'!A:N,14,FALSE)*'N-DBE'!J182,IF(F182="A",VLOOKUP(G182,'Tab 2+3 DüV_A'!A:L,12,FALSE)*'N-DBE'!J182,VLOOKUP(G182,'H&amp;G LfL'!B:U,20,FALSE)*'N-DBE'!J182)))</f>
        <v/>
      </c>
      <c r="AC182" s="249" t="str">
        <f>IF(OR(F182="",G182=""),"",IF(OR('N-DBE'!K182="",'N-DBE'!M182=0),0,IF('N-DBE'!K182=0,-AB182,('N-DBE'!K182*AB182/'N-DBE'!J182)-AB182)))</f>
        <v/>
      </c>
      <c r="AD182" s="341" t="str">
        <f>IF(OR(B182="",G182=""),"",IF(VLOOKUP(B182,Schlagliste!B:J,9,FALSE)="","",VLOOKUP(B182,Schlagliste!B:J,9,FALSE)))</f>
        <v/>
      </c>
      <c r="AE182" s="244" t="str">
        <f>IF(OR(AD182="",S182=""),"",IF(AD182&gt;39,0,IF(S182="leicht",VLOOKUP(AD182,'Boden DüV-Bolap'!A:AA,19,FALSE),IF(S182="mittel",VLOOKUP(AD182,'Boden DüV-Bolap'!A:AA,23,FALSE),IF(S182="schwer",VLOOKUP(AD182,'Boden DüV-Bolap'!A:AA,27,FALSE))))))</f>
        <v/>
      </c>
      <c r="AF182" s="254" t="str">
        <f>IF(OR(F182="",G182="",S182="",AD182=""),"",IF(AD182&gt;=44,-(AB182+AC182),IF(AND(S182="leicht",AD182&lt;11),VLOOKUP(AD182,'Boden DüV-Bolap'!A:AC,20,FALSE),IF(AND(S182="leicht",AD182&gt;10),VLOOKUP(AD182,'Boden DüV-Bolap'!A:AC,21,FALSE)*(AB182+AC182)-(AB182+AC182),IF(AND(S182="mittel",AD182&lt;18),VLOOKUP(AD182,'Boden DüV-Bolap'!A:AC,24,FALSE),IF(AND(S182="mittel",AD182&gt;17),VLOOKUP(AD182,'Boden DüV-Bolap'!A:AC,25,FALSE)*(AB182+AC182)-(AB182+AC182),IF(AND(S182="schwer",AD182&lt;23),VLOOKUP(AD182,'Boden DüV-Bolap'!A:AC,28,FALSE),IF(AND(S182="schwer",AD182&gt;22),VLOOKUP(AD182,'Boden DüV-Bolap'!A:AC,29,FALSE)*(AB182+AC182)-(AB182+AC182)))))))))</f>
        <v/>
      </c>
      <c r="AG182" s="256" t="str">
        <f>IF(OR(F182="",G182=""),"",IF(OR(F182="A",F182="HG"),0,VLOOKUP(G182,'Tab 4+5 DüV+Abfuhr_G'!A:Q,17,FALSE)))</f>
        <v/>
      </c>
      <c r="AH182" s="257" t="str">
        <f t="shared" si="33"/>
        <v/>
      </c>
      <c r="AI182" s="900" t="str">
        <f t="shared" si="34"/>
        <v/>
      </c>
      <c r="AJ182" s="265"/>
    </row>
    <row r="183" spans="1:36" s="145" customFormat="1">
      <c r="A183" s="289" t="str">
        <f>IF('N-DBE'!A183="","",'N-DBE'!A183)</f>
        <v/>
      </c>
      <c r="B183" s="485" t="str">
        <f>IF('N-DBE'!B183="","",'N-DBE'!B183)</f>
        <v/>
      </c>
      <c r="C183" s="232" t="str">
        <f>IF('N-DBE'!C183="","",'N-DBE'!C183)</f>
        <v/>
      </c>
      <c r="D183" s="232" t="str">
        <f>IF('N-DBE'!D183="","",'N-DBE'!D183)</f>
        <v/>
      </c>
      <c r="E183" s="238" t="str">
        <f>IF('N-DBE'!E183="","",'N-DBE'!E183)</f>
        <v/>
      </c>
      <c r="F183" s="233" t="str">
        <f>IF('N-DBE'!F183="","",'N-DBE'!F183)</f>
        <v/>
      </c>
      <c r="G183" s="225" t="str">
        <f>IF('N-DBE'!G183="","",'N-DBE'!G183)</f>
        <v/>
      </c>
      <c r="H183" s="248" t="str">
        <f>IF(OR(F183="",G183=""),"",IF(F183="g",VLOOKUP(G183,'Tab 4+5 DüV+Abfuhr_G'!A:N,12,FALSE)*'N-DBE'!J183,IF(F183="A",VLOOKUP(G183,'Tab 2+3 DüV_A'!A:L,10,FALSE)*'N-DBE'!J183,VLOOKUP(G183,'H&amp;G LfL'!B:U,18,FALSE)*'N-DBE'!J183)))</f>
        <v/>
      </c>
      <c r="I183" s="249" t="str">
        <f>IF(OR(F183="",G183=""),"",IF(OR('N-DBE'!K183="",'N-DBE'!M183=0),0,IF('N-DBE'!K183=0,-H183,('N-DBE'!K183*H183/'N-DBE'!J183)-H183)))</f>
        <v/>
      </c>
      <c r="J183" s="341" t="str">
        <f>IF(OR(B183="",G183=""),"",IF(VLOOKUP(B183,Schlagliste!B:J,7,FALSE)="","",VLOOKUP(B183,Schlagliste!B:J,7,FALSE)))</f>
        <v/>
      </c>
      <c r="K183" s="244" t="str">
        <f>IF(J183="","",IF(J183&gt;39,"E",VLOOKUP(J183,'Boden DüV-Bolap'!A:B,2,FALSE)))</f>
        <v/>
      </c>
      <c r="L183" s="250" t="str">
        <f>IF(J183="","",IF(J183&gt;=44,0,VLOOKUP(J183,'Boden DüV-Bolap'!A:C,3,FALSE)))</f>
        <v/>
      </c>
      <c r="M183" s="251" t="str">
        <f>IF(OR(F183="",G183=""),"",IF(OR(F183="A",F183="HG"),0,VLOOKUP(G183,'Tab 4+5 DüV+Abfuhr_G'!A:Q,15,FALSE)))</f>
        <v/>
      </c>
      <c r="N183" s="252" t="str">
        <f t="shared" si="28"/>
        <v/>
      </c>
      <c r="O183" s="611" t="str">
        <f>IF(OR(F183="",G183=""),"",IF(J183="",SUM(H183,I183),IF(OR(K183="D",K183="E"),(H183+M183)*VLOOKUP(K183,'Boden DüV-Bolap'!B:E,4,FALSE),SUM(H183,I183,L183,M183))))</f>
        <v/>
      </c>
      <c r="P183" s="892" t="str">
        <f t="shared" si="29"/>
        <v/>
      </c>
      <c r="Q183" s="245"/>
      <c r="R183" s="615" t="str">
        <f t="shared" si="30"/>
        <v/>
      </c>
      <c r="S183" s="244" t="str">
        <f>IF(OR(B183="",G183=""),"",IF(VLOOKUP(B183,Schlagliste!B:J,5,FALSE)="","",VLOOKUP(B183,Schlagliste!B:J,5,FALSE)))</f>
        <v/>
      </c>
      <c r="T183" s="253" t="str">
        <f>IF(OR(F183="",G183=""),"",IF(F183="g",VLOOKUP(G183,'Tab 4+5 DüV+Abfuhr_G'!A:N,13,FALSE)*'N-DBE'!J183,IF(F183="A",VLOOKUP(G183,'Tab 2+3 DüV_A'!A:L,11,FALSE)*'N-DBE'!J183,VLOOKUP(G183,'H&amp;G LfL'!B:U,19,FALSE)*'N-DBE'!J183)))</f>
        <v/>
      </c>
      <c r="U183" s="249" t="str">
        <f>IF(OR(F183="",G183=""),"",IF(OR('N-DBE'!K183="",'N-DBE'!M183=0),0,IF('N-DBE'!K183=0,-T183,('N-DBE'!K183*T183/'N-DBE'!J183)-T183)))</f>
        <v/>
      </c>
      <c r="V183" s="341" t="str">
        <f>IF(OR(B183="",G183=""),"",IF(VLOOKUP(B183,Schlagliste!B:J,8,FALSE)="","",VLOOKUP(B183,Schlagliste!B:J,8,FALSE)))</f>
        <v/>
      </c>
      <c r="W183" s="244" t="str">
        <f>IF(OR(V183="",S183=""),"",IF(V183&gt;39,0,IF(S183="leicht",VLOOKUP(V183,'Boden DüV-Bolap'!A:Q,7,FALSE),IF(S183="mittel",VLOOKUP(V183,'Boden DüV-Bolap'!A:K,11,FALSE),IF(S183="schwer",VLOOKUP(V183,'Boden DüV-Bolap'!A:R,15,FALSE))))))</f>
        <v/>
      </c>
      <c r="X183" s="254" t="str">
        <f>IF(OR(F183="",G183="",S183="",V183=""),"",IF(V183&gt;=44,-(T183+U183),IF(AND(S183="leicht",V183&lt;14),VLOOKUP(V183,'Boden DüV-Bolap'!A:Q,8,FALSE),IF(AND(S183="leicht",V183&gt;13),VLOOKUP(V183,'Boden DüV-Bolap'!A:Q,9,FALSE)*(T183+U183)-(T183+U183),IF(AND(S183="mittel",V183&lt;20),VLOOKUP(V183,'Boden DüV-Bolap'!A:Q,12,FALSE),IF(AND(S183="mittel",V183&gt;19),VLOOKUP(V183,'Boden DüV-Bolap'!A:Q,13,FALSE)*(T183+U183)-(T183+U183),IF(AND(S183="schwer",V183&lt;28),VLOOKUP(V183,'Boden DüV-Bolap'!A:Q,16,FALSE),IF(AND(S183="schwer",V183&gt;27),VLOOKUP(V183,'Boden DüV-Bolap'!A:Q,17,FALSE)*(T183+U183)-(T183+U183)))))))))</f>
        <v/>
      </c>
      <c r="Y183" s="251" t="str">
        <f>IF(OR(F183="",G183=""),"",IF(OR(F183="A",F183="HG"),0,VLOOKUP(G183,'Tab 4+5 DüV+Abfuhr_G'!A:Q,16,FALSE)))</f>
        <v/>
      </c>
      <c r="Z183" s="255" t="str">
        <f t="shared" si="31"/>
        <v/>
      </c>
      <c r="AA183" s="896" t="str">
        <f t="shared" si="32"/>
        <v/>
      </c>
      <c r="AB183" s="253" t="str">
        <f>IF(OR(F183="",G183=""),"",IF(F183="g",VLOOKUP(G183,'Tab 4+5 DüV+Abfuhr_G'!A:N,14,FALSE)*'N-DBE'!J183,IF(F183="A",VLOOKUP(G183,'Tab 2+3 DüV_A'!A:L,12,FALSE)*'N-DBE'!J183,VLOOKUP(G183,'H&amp;G LfL'!B:U,20,FALSE)*'N-DBE'!J183)))</f>
        <v/>
      </c>
      <c r="AC183" s="249" t="str">
        <f>IF(OR(F183="",G183=""),"",IF(OR('N-DBE'!K183="",'N-DBE'!M183=0),0,IF('N-DBE'!K183=0,-AB183,('N-DBE'!K183*AB183/'N-DBE'!J183)-AB183)))</f>
        <v/>
      </c>
      <c r="AD183" s="341" t="str">
        <f>IF(OR(B183="",G183=""),"",IF(VLOOKUP(B183,Schlagliste!B:J,9,FALSE)="","",VLOOKUP(B183,Schlagliste!B:J,9,FALSE)))</f>
        <v/>
      </c>
      <c r="AE183" s="244" t="str">
        <f>IF(OR(AD183="",S183=""),"",IF(AD183&gt;39,0,IF(S183="leicht",VLOOKUP(AD183,'Boden DüV-Bolap'!A:AA,19,FALSE),IF(S183="mittel",VLOOKUP(AD183,'Boden DüV-Bolap'!A:AA,23,FALSE),IF(S183="schwer",VLOOKUP(AD183,'Boden DüV-Bolap'!A:AA,27,FALSE))))))</f>
        <v/>
      </c>
      <c r="AF183" s="254" t="str">
        <f>IF(OR(F183="",G183="",S183="",AD183=""),"",IF(AD183&gt;=44,-(AB183+AC183),IF(AND(S183="leicht",AD183&lt;11),VLOOKUP(AD183,'Boden DüV-Bolap'!A:AC,20,FALSE),IF(AND(S183="leicht",AD183&gt;10),VLOOKUP(AD183,'Boden DüV-Bolap'!A:AC,21,FALSE)*(AB183+AC183)-(AB183+AC183),IF(AND(S183="mittel",AD183&lt;18),VLOOKUP(AD183,'Boden DüV-Bolap'!A:AC,24,FALSE),IF(AND(S183="mittel",AD183&gt;17),VLOOKUP(AD183,'Boden DüV-Bolap'!A:AC,25,FALSE)*(AB183+AC183)-(AB183+AC183),IF(AND(S183="schwer",AD183&lt;23),VLOOKUP(AD183,'Boden DüV-Bolap'!A:AC,28,FALSE),IF(AND(S183="schwer",AD183&gt;22),VLOOKUP(AD183,'Boden DüV-Bolap'!A:AC,29,FALSE)*(AB183+AC183)-(AB183+AC183)))))))))</f>
        <v/>
      </c>
      <c r="AG183" s="256" t="str">
        <f>IF(OR(F183="",G183=""),"",IF(OR(F183="A",F183="HG"),0,VLOOKUP(G183,'Tab 4+5 DüV+Abfuhr_G'!A:Q,17,FALSE)))</f>
        <v/>
      </c>
      <c r="AH183" s="257" t="str">
        <f t="shared" si="33"/>
        <v/>
      </c>
      <c r="AI183" s="900" t="str">
        <f t="shared" si="34"/>
        <v/>
      </c>
      <c r="AJ183" s="265"/>
    </row>
    <row r="184" spans="1:36" s="145" customFormat="1">
      <c r="A184" s="289" t="str">
        <f>IF('N-DBE'!A184="","",'N-DBE'!A184)</f>
        <v/>
      </c>
      <c r="B184" s="485" t="str">
        <f>IF('N-DBE'!B184="","",'N-DBE'!B184)</f>
        <v/>
      </c>
      <c r="C184" s="232" t="str">
        <f>IF('N-DBE'!C184="","",'N-DBE'!C184)</f>
        <v/>
      </c>
      <c r="D184" s="232" t="str">
        <f>IF('N-DBE'!D184="","",'N-DBE'!D184)</f>
        <v/>
      </c>
      <c r="E184" s="238" t="str">
        <f>IF('N-DBE'!E184="","",'N-DBE'!E184)</f>
        <v/>
      </c>
      <c r="F184" s="233" t="str">
        <f>IF('N-DBE'!F184="","",'N-DBE'!F184)</f>
        <v/>
      </c>
      <c r="G184" s="225" t="str">
        <f>IF('N-DBE'!G184="","",'N-DBE'!G184)</f>
        <v/>
      </c>
      <c r="H184" s="248" t="str">
        <f>IF(OR(F184="",G184=""),"",IF(F184="g",VLOOKUP(G184,'Tab 4+5 DüV+Abfuhr_G'!A:N,12,FALSE)*'N-DBE'!J184,IF(F184="A",VLOOKUP(G184,'Tab 2+3 DüV_A'!A:L,10,FALSE)*'N-DBE'!J184,VLOOKUP(G184,'H&amp;G LfL'!B:U,18,FALSE)*'N-DBE'!J184)))</f>
        <v/>
      </c>
      <c r="I184" s="249" t="str">
        <f>IF(OR(F184="",G184=""),"",IF(OR('N-DBE'!K184="",'N-DBE'!M184=0),0,IF('N-DBE'!K184=0,-H184,('N-DBE'!K184*H184/'N-DBE'!J184)-H184)))</f>
        <v/>
      </c>
      <c r="J184" s="341" t="str">
        <f>IF(OR(B184="",G184=""),"",IF(VLOOKUP(B184,Schlagliste!B:J,7,FALSE)="","",VLOOKUP(B184,Schlagliste!B:J,7,FALSE)))</f>
        <v/>
      </c>
      <c r="K184" s="244" t="str">
        <f>IF(J184="","",IF(J184&gt;39,"E",VLOOKUP(J184,'Boden DüV-Bolap'!A:B,2,FALSE)))</f>
        <v/>
      </c>
      <c r="L184" s="250" t="str">
        <f>IF(J184="","",IF(J184&gt;=44,0,VLOOKUP(J184,'Boden DüV-Bolap'!A:C,3,FALSE)))</f>
        <v/>
      </c>
      <c r="M184" s="251" t="str">
        <f>IF(OR(F184="",G184=""),"",IF(OR(F184="A",F184="HG"),0,VLOOKUP(G184,'Tab 4+5 DüV+Abfuhr_G'!A:Q,15,FALSE)))</f>
        <v/>
      </c>
      <c r="N184" s="252" t="str">
        <f t="shared" si="28"/>
        <v/>
      </c>
      <c r="O184" s="611" t="str">
        <f>IF(OR(F184="",G184=""),"",IF(J184="",SUM(H184,I184),IF(OR(K184="D",K184="E"),(H184+M184)*VLOOKUP(K184,'Boden DüV-Bolap'!B:E,4,FALSE),SUM(H184,I184,L184,M184))))</f>
        <v/>
      </c>
      <c r="P184" s="892" t="str">
        <f t="shared" si="29"/>
        <v/>
      </c>
      <c r="Q184" s="245"/>
      <c r="R184" s="615" t="str">
        <f t="shared" si="30"/>
        <v/>
      </c>
      <c r="S184" s="244" t="str">
        <f>IF(OR(B184="",G184=""),"",IF(VLOOKUP(B184,Schlagliste!B:J,5,FALSE)="","",VLOOKUP(B184,Schlagliste!B:J,5,FALSE)))</f>
        <v/>
      </c>
      <c r="T184" s="253" t="str">
        <f>IF(OR(F184="",G184=""),"",IF(F184="g",VLOOKUP(G184,'Tab 4+5 DüV+Abfuhr_G'!A:N,13,FALSE)*'N-DBE'!J184,IF(F184="A",VLOOKUP(G184,'Tab 2+3 DüV_A'!A:L,11,FALSE)*'N-DBE'!J184,VLOOKUP(G184,'H&amp;G LfL'!B:U,19,FALSE)*'N-DBE'!J184)))</f>
        <v/>
      </c>
      <c r="U184" s="249" t="str">
        <f>IF(OR(F184="",G184=""),"",IF(OR('N-DBE'!K184="",'N-DBE'!M184=0),0,IF('N-DBE'!K184=0,-T184,('N-DBE'!K184*T184/'N-DBE'!J184)-T184)))</f>
        <v/>
      </c>
      <c r="V184" s="341" t="str">
        <f>IF(OR(B184="",G184=""),"",IF(VLOOKUP(B184,Schlagliste!B:J,8,FALSE)="","",VLOOKUP(B184,Schlagliste!B:J,8,FALSE)))</f>
        <v/>
      </c>
      <c r="W184" s="244" t="str">
        <f>IF(OR(V184="",S184=""),"",IF(V184&gt;39,0,IF(S184="leicht",VLOOKUP(V184,'Boden DüV-Bolap'!A:Q,7,FALSE),IF(S184="mittel",VLOOKUP(V184,'Boden DüV-Bolap'!A:K,11,FALSE),IF(S184="schwer",VLOOKUP(V184,'Boden DüV-Bolap'!A:R,15,FALSE))))))</f>
        <v/>
      </c>
      <c r="X184" s="254" t="str">
        <f>IF(OR(F184="",G184="",S184="",V184=""),"",IF(V184&gt;=44,-(T184+U184),IF(AND(S184="leicht",V184&lt;14),VLOOKUP(V184,'Boden DüV-Bolap'!A:Q,8,FALSE),IF(AND(S184="leicht",V184&gt;13),VLOOKUP(V184,'Boden DüV-Bolap'!A:Q,9,FALSE)*(T184+U184)-(T184+U184),IF(AND(S184="mittel",V184&lt;20),VLOOKUP(V184,'Boden DüV-Bolap'!A:Q,12,FALSE),IF(AND(S184="mittel",V184&gt;19),VLOOKUP(V184,'Boden DüV-Bolap'!A:Q,13,FALSE)*(T184+U184)-(T184+U184),IF(AND(S184="schwer",V184&lt;28),VLOOKUP(V184,'Boden DüV-Bolap'!A:Q,16,FALSE),IF(AND(S184="schwer",V184&gt;27),VLOOKUP(V184,'Boden DüV-Bolap'!A:Q,17,FALSE)*(T184+U184)-(T184+U184)))))))))</f>
        <v/>
      </c>
      <c r="Y184" s="251" t="str">
        <f>IF(OR(F184="",G184=""),"",IF(OR(F184="A",F184="HG"),0,VLOOKUP(G184,'Tab 4+5 DüV+Abfuhr_G'!A:Q,16,FALSE)))</f>
        <v/>
      </c>
      <c r="Z184" s="255" t="str">
        <f t="shared" si="31"/>
        <v/>
      </c>
      <c r="AA184" s="896" t="str">
        <f t="shared" si="32"/>
        <v/>
      </c>
      <c r="AB184" s="253" t="str">
        <f>IF(OR(F184="",G184=""),"",IF(F184="g",VLOOKUP(G184,'Tab 4+5 DüV+Abfuhr_G'!A:N,14,FALSE)*'N-DBE'!J184,IF(F184="A",VLOOKUP(G184,'Tab 2+3 DüV_A'!A:L,12,FALSE)*'N-DBE'!J184,VLOOKUP(G184,'H&amp;G LfL'!B:U,20,FALSE)*'N-DBE'!J184)))</f>
        <v/>
      </c>
      <c r="AC184" s="249" t="str">
        <f>IF(OR(F184="",G184=""),"",IF(OR('N-DBE'!K184="",'N-DBE'!M184=0),0,IF('N-DBE'!K184=0,-AB184,('N-DBE'!K184*AB184/'N-DBE'!J184)-AB184)))</f>
        <v/>
      </c>
      <c r="AD184" s="341" t="str">
        <f>IF(OR(B184="",G184=""),"",IF(VLOOKUP(B184,Schlagliste!B:J,9,FALSE)="","",VLOOKUP(B184,Schlagliste!B:J,9,FALSE)))</f>
        <v/>
      </c>
      <c r="AE184" s="244" t="str">
        <f>IF(OR(AD184="",S184=""),"",IF(AD184&gt;39,0,IF(S184="leicht",VLOOKUP(AD184,'Boden DüV-Bolap'!A:AA,19,FALSE),IF(S184="mittel",VLOOKUP(AD184,'Boden DüV-Bolap'!A:AA,23,FALSE),IF(S184="schwer",VLOOKUP(AD184,'Boden DüV-Bolap'!A:AA,27,FALSE))))))</f>
        <v/>
      </c>
      <c r="AF184" s="254" t="str">
        <f>IF(OR(F184="",G184="",S184="",AD184=""),"",IF(AD184&gt;=44,-(AB184+AC184),IF(AND(S184="leicht",AD184&lt;11),VLOOKUP(AD184,'Boden DüV-Bolap'!A:AC,20,FALSE),IF(AND(S184="leicht",AD184&gt;10),VLOOKUP(AD184,'Boden DüV-Bolap'!A:AC,21,FALSE)*(AB184+AC184)-(AB184+AC184),IF(AND(S184="mittel",AD184&lt;18),VLOOKUP(AD184,'Boden DüV-Bolap'!A:AC,24,FALSE),IF(AND(S184="mittel",AD184&gt;17),VLOOKUP(AD184,'Boden DüV-Bolap'!A:AC,25,FALSE)*(AB184+AC184)-(AB184+AC184),IF(AND(S184="schwer",AD184&lt;23),VLOOKUP(AD184,'Boden DüV-Bolap'!A:AC,28,FALSE),IF(AND(S184="schwer",AD184&gt;22),VLOOKUP(AD184,'Boden DüV-Bolap'!A:AC,29,FALSE)*(AB184+AC184)-(AB184+AC184)))))))))</f>
        <v/>
      </c>
      <c r="AG184" s="256" t="str">
        <f>IF(OR(F184="",G184=""),"",IF(OR(F184="A",F184="HG"),0,VLOOKUP(G184,'Tab 4+5 DüV+Abfuhr_G'!A:Q,17,FALSE)))</f>
        <v/>
      </c>
      <c r="AH184" s="257" t="str">
        <f t="shared" si="33"/>
        <v/>
      </c>
      <c r="AI184" s="900" t="str">
        <f t="shared" si="34"/>
        <v/>
      </c>
      <c r="AJ184" s="265"/>
    </row>
    <row r="185" spans="1:36" s="145" customFormat="1">
      <c r="A185" s="289" t="str">
        <f>IF('N-DBE'!A185="","",'N-DBE'!A185)</f>
        <v/>
      </c>
      <c r="B185" s="485" t="str">
        <f>IF('N-DBE'!B185="","",'N-DBE'!B185)</f>
        <v/>
      </c>
      <c r="C185" s="232" t="str">
        <f>IF('N-DBE'!C185="","",'N-DBE'!C185)</f>
        <v/>
      </c>
      <c r="D185" s="232" t="str">
        <f>IF('N-DBE'!D185="","",'N-DBE'!D185)</f>
        <v/>
      </c>
      <c r="E185" s="238" t="str">
        <f>IF('N-DBE'!E185="","",'N-DBE'!E185)</f>
        <v/>
      </c>
      <c r="F185" s="233" t="str">
        <f>IF('N-DBE'!F185="","",'N-DBE'!F185)</f>
        <v/>
      </c>
      <c r="G185" s="225" t="str">
        <f>IF('N-DBE'!G185="","",'N-DBE'!G185)</f>
        <v/>
      </c>
      <c r="H185" s="248" t="str">
        <f>IF(OR(F185="",G185=""),"",IF(F185="g",VLOOKUP(G185,'Tab 4+5 DüV+Abfuhr_G'!A:N,12,FALSE)*'N-DBE'!J185,IF(F185="A",VLOOKUP(G185,'Tab 2+3 DüV_A'!A:L,10,FALSE)*'N-DBE'!J185,VLOOKUP(G185,'H&amp;G LfL'!B:U,18,FALSE)*'N-DBE'!J185)))</f>
        <v/>
      </c>
      <c r="I185" s="249" t="str">
        <f>IF(OR(F185="",G185=""),"",IF(OR('N-DBE'!K185="",'N-DBE'!M185=0),0,IF('N-DBE'!K185=0,-H185,('N-DBE'!K185*H185/'N-DBE'!J185)-H185)))</f>
        <v/>
      </c>
      <c r="J185" s="341" t="str">
        <f>IF(OR(B185="",G185=""),"",IF(VLOOKUP(B185,Schlagliste!B:J,7,FALSE)="","",VLOOKUP(B185,Schlagliste!B:J,7,FALSE)))</f>
        <v/>
      </c>
      <c r="K185" s="244" t="str">
        <f>IF(J185="","",IF(J185&gt;39,"E",VLOOKUP(J185,'Boden DüV-Bolap'!A:B,2,FALSE)))</f>
        <v/>
      </c>
      <c r="L185" s="250" t="str">
        <f>IF(J185="","",IF(J185&gt;=44,0,VLOOKUP(J185,'Boden DüV-Bolap'!A:C,3,FALSE)))</f>
        <v/>
      </c>
      <c r="M185" s="251" t="str">
        <f>IF(OR(F185="",G185=""),"",IF(OR(F185="A",F185="HG"),0,VLOOKUP(G185,'Tab 4+5 DüV+Abfuhr_G'!A:Q,15,FALSE)))</f>
        <v/>
      </c>
      <c r="N185" s="252" t="str">
        <f t="shared" si="28"/>
        <v/>
      </c>
      <c r="O185" s="611" t="str">
        <f>IF(OR(F185="",G185=""),"",IF(J185="",SUM(H185,I185),IF(OR(K185="D",K185="E"),(H185+M185)*VLOOKUP(K185,'Boden DüV-Bolap'!B:E,4,FALSE),SUM(H185,I185,L185,M185))))</f>
        <v/>
      </c>
      <c r="P185" s="892" t="str">
        <f t="shared" si="29"/>
        <v/>
      </c>
      <c r="Q185" s="245"/>
      <c r="R185" s="615" t="str">
        <f t="shared" si="30"/>
        <v/>
      </c>
      <c r="S185" s="244" t="str">
        <f>IF(OR(B185="",G185=""),"",IF(VLOOKUP(B185,Schlagliste!B:J,5,FALSE)="","",VLOOKUP(B185,Schlagliste!B:J,5,FALSE)))</f>
        <v/>
      </c>
      <c r="T185" s="253" t="str">
        <f>IF(OR(F185="",G185=""),"",IF(F185="g",VLOOKUP(G185,'Tab 4+5 DüV+Abfuhr_G'!A:N,13,FALSE)*'N-DBE'!J185,IF(F185="A",VLOOKUP(G185,'Tab 2+3 DüV_A'!A:L,11,FALSE)*'N-DBE'!J185,VLOOKUP(G185,'H&amp;G LfL'!B:U,19,FALSE)*'N-DBE'!J185)))</f>
        <v/>
      </c>
      <c r="U185" s="249" t="str">
        <f>IF(OR(F185="",G185=""),"",IF(OR('N-DBE'!K185="",'N-DBE'!M185=0),0,IF('N-DBE'!K185=0,-T185,('N-DBE'!K185*T185/'N-DBE'!J185)-T185)))</f>
        <v/>
      </c>
      <c r="V185" s="341" t="str">
        <f>IF(OR(B185="",G185=""),"",IF(VLOOKUP(B185,Schlagliste!B:J,8,FALSE)="","",VLOOKUP(B185,Schlagliste!B:J,8,FALSE)))</f>
        <v/>
      </c>
      <c r="W185" s="244" t="str">
        <f>IF(OR(V185="",S185=""),"",IF(V185&gt;39,0,IF(S185="leicht",VLOOKUP(V185,'Boden DüV-Bolap'!A:Q,7,FALSE),IF(S185="mittel",VLOOKUP(V185,'Boden DüV-Bolap'!A:K,11,FALSE),IF(S185="schwer",VLOOKUP(V185,'Boden DüV-Bolap'!A:R,15,FALSE))))))</f>
        <v/>
      </c>
      <c r="X185" s="254" t="str">
        <f>IF(OR(F185="",G185="",S185="",V185=""),"",IF(V185&gt;=44,-(T185+U185),IF(AND(S185="leicht",V185&lt;14),VLOOKUP(V185,'Boden DüV-Bolap'!A:Q,8,FALSE),IF(AND(S185="leicht",V185&gt;13),VLOOKUP(V185,'Boden DüV-Bolap'!A:Q,9,FALSE)*(T185+U185)-(T185+U185),IF(AND(S185="mittel",V185&lt;20),VLOOKUP(V185,'Boden DüV-Bolap'!A:Q,12,FALSE),IF(AND(S185="mittel",V185&gt;19),VLOOKUP(V185,'Boden DüV-Bolap'!A:Q,13,FALSE)*(T185+U185)-(T185+U185),IF(AND(S185="schwer",V185&lt;28),VLOOKUP(V185,'Boden DüV-Bolap'!A:Q,16,FALSE),IF(AND(S185="schwer",V185&gt;27),VLOOKUP(V185,'Boden DüV-Bolap'!A:Q,17,FALSE)*(T185+U185)-(T185+U185)))))))))</f>
        <v/>
      </c>
      <c r="Y185" s="251" t="str">
        <f>IF(OR(F185="",G185=""),"",IF(OR(F185="A",F185="HG"),0,VLOOKUP(G185,'Tab 4+5 DüV+Abfuhr_G'!A:Q,16,FALSE)))</f>
        <v/>
      </c>
      <c r="Z185" s="255" t="str">
        <f t="shared" si="31"/>
        <v/>
      </c>
      <c r="AA185" s="896" t="str">
        <f t="shared" si="32"/>
        <v/>
      </c>
      <c r="AB185" s="253" t="str">
        <f>IF(OR(F185="",G185=""),"",IF(F185="g",VLOOKUP(G185,'Tab 4+5 DüV+Abfuhr_G'!A:N,14,FALSE)*'N-DBE'!J185,IF(F185="A",VLOOKUP(G185,'Tab 2+3 DüV_A'!A:L,12,FALSE)*'N-DBE'!J185,VLOOKUP(G185,'H&amp;G LfL'!B:U,20,FALSE)*'N-DBE'!J185)))</f>
        <v/>
      </c>
      <c r="AC185" s="249" t="str">
        <f>IF(OR(F185="",G185=""),"",IF(OR('N-DBE'!K185="",'N-DBE'!M185=0),0,IF('N-DBE'!K185=0,-AB185,('N-DBE'!K185*AB185/'N-DBE'!J185)-AB185)))</f>
        <v/>
      </c>
      <c r="AD185" s="341" t="str">
        <f>IF(OR(B185="",G185=""),"",IF(VLOOKUP(B185,Schlagliste!B:J,9,FALSE)="","",VLOOKUP(B185,Schlagliste!B:J,9,FALSE)))</f>
        <v/>
      </c>
      <c r="AE185" s="244" t="str">
        <f>IF(OR(AD185="",S185=""),"",IF(AD185&gt;39,0,IF(S185="leicht",VLOOKUP(AD185,'Boden DüV-Bolap'!A:AA,19,FALSE),IF(S185="mittel",VLOOKUP(AD185,'Boden DüV-Bolap'!A:AA,23,FALSE),IF(S185="schwer",VLOOKUP(AD185,'Boden DüV-Bolap'!A:AA,27,FALSE))))))</f>
        <v/>
      </c>
      <c r="AF185" s="254" t="str">
        <f>IF(OR(F185="",G185="",S185="",AD185=""),"",IF(AD185&gt;=44,-(AB185+AC185),IF(AND(S185="leicht",AD185&lt;11),VLOOKUP(AD185,'Boden DüV-Bolap'!A:AC,20,FALSE),IF(AND(S185="leicht",AD185&gt;10),VLOOKUP(AD185,'Boden DüV-Bolap'!A:AC,21,FALSE)*(AB185+AC185)-(AB185+AC185),IF(AND(S185="mittel",AD185&lt;18),VLOOKUP(AD185,'Boden DüV-Bolap'!A:AC,24,FALSE),IF(AND(S185="mittel",AD185&gt;17),VLOOKUP(AD185,'Boden DüV-Bolap'!A:AC,25,FALSE)*(AB185+AC185)-(AB185+AC185),IF(AND(S185="schwer",AD185&lt;23),VLOOKUP(AD185,'Boden DüV-Bolap'!A:AC,28,FALSE),IF(AND(S185="schwer",AD185&gt;22),VLOOKUP(AD185,'Boden DüV-Bolap'!A:AC,29,FALSE)*(AB185+AC185)-(AB185+AC185)))))))))</f>
        <v/>
      </c>
      <c r="AG185" s="256" t="str">
        <f>IF(OR(F185="",G185=""),"",IF(OR(F185="A",F185="HG"),0,VLOOKUP(G185,'Tab 4+5 DüV+Abfuhr_G'!A:Q,17,FALSE)))</f>
        <v/>
      </c>
      <c r="AH185" s="257" t="str">
        <f t="shared" si="33"/>
        <v/>
      </c>
      <c r="AI185" s="900" t="str">
        <f t="shared" si="34"/>
        <v/>
      </c>
      <c r="AJ185" s="265"/>
    </row>
    <row r="186" spans="1:36" s="145" customFormat="1">
      <c r="A186" s="289" t="str">
        <f>IF('N-DBE'!A186="","",'N-DBE'!A186)</f>
        <v/>
      </c>
      <c r="B186" s="485" t="str">
        <f>IF('N-DBE'!B186="","",'N-DBE'!B186)</f>
        <v/>
      </c>
      <c r="C186" s="232" t="str">
        <f>IF('N-DBE'!C186="","",'N-DBE'!C186)</f>
        <v/>
      </c>
      <c r="D186" s="232" t="str">
        <f>IF('N-DBE'!D186="","",'N-DBE'!D186)</f>
        <v/>
      </c>
      <c r="E186" s="238" t="str">
        <f>IF('N-DBE'!E186="","",'N-DBE'!E186)</f>
        <v/>
      </c>
      <c r="F186" s="233" t="str">
        <f>IF('N-DBE'!F186="","",'N-DBE'!F186)</f>
        <v/>
      </c>
      <c r="G186" s="225" t="str">
        <f>IF('N-DBE'!G186="","",'N-DBE'!G186)</f>
        <v/>
      </c>
      <c r="H186" s="248" t="str">
        <f>IF(OR(F186="",G186=""),"",IF(F186="g",VLOOKUP(G186,'Tab 4+5 DüV+Abfuhr_G'!A:N,12,FALSE)*'N-DBE'!J186,IF(F186="A",VLOOKUP(G186,'Tab 2+3 DüV_A'!A:L,10,FALSE)*'N-DBE'!J186,VLOOKUP(G186,'H&amp;G LfL'!B:U,18,FALSE)*'N-DBE'!J186)))</f>
        <v/>
      </c>
      <c r="I186" s="249" t="str">
        <f>IF(OR(F186="",G186=""),"",IF(OR('N-DBE'!K186="",'N-DBE'!M186=0),0,IF('N-DBE'!K186=0,-H186,('N-DBE'!K186*H186/'N-DBE'!J186)-H186)))</f>
        <v/>
      </c>
      <c r="J186" s="341" t="str">
        <f>IF(OR(B186="",G186=""),"",IF(VLOOKUP(B186,Schlagliste!B:J,7,FALSE)="","",VLOOKUP(B186,Schlagliste!B:J,7,FALSE)))</f>
        <v/>
      </c>
      <c r="K186" s="244" t="str">
        <f>IF(J186="","",IF(J186&gt;39,"E",VLOOKUP(J186,'Boden DüV-Bolap'!A:B,2,FALSE)))</f>
        <v/>
      </c>
      <c r="L186" s="250" t="str">
        <f>IF(J186="","",IF(J186&gt;=44,0,VLOOKUP(J186,'Boden DüV-Bolap'!A:C,3,FALSE)))</f>
        <v/>
      </c>
      <c r="M186" s="251" t="str">
        <f>IF(OR(F186="",G186=""),"",IF(OR(F186="A",F186="HG"),0,VLOOKUP(G186,'Tab 4+5 DüV+Abfuhr_G'!A:Q,15,FALSE)))</f>
        <v/>
      </c>
      <c r="N186" s="252" t="str">
        <f t="shared" si="28"/>
        <v/>
      </c>
      <c r="O186" s="611" t="str">
        <f>IF(OR(F186="",G186=""),"",IF(J186="",SUM(H186,I186),IF(OR(K186="D",K186="E"),(H186+M186)*VLOOKUP(K186,'Boden DüV-Bolap'!B:E,4,FALSE),SUM(H186,I186,L186,M186))))</f>
        <v/>
      </c>
      <c r="P186" s="892" t="str">
        <f t="shared" si="29"/>
        <v/>
      </c>
      <c r="Q186" s="245"/>
      <c r="R186" s="615" t="str">
        <f t="shared" si="30"/>
        <v/>
      </c>
      <c r="S186" s="244" t="str">
        <f>IF(OR(B186="",G186=""),"",IF(VLOOKUP(B186,Schlagliste!B:J,5,FALSE)="","",VLOOKUP(B186,Schlagliste!B:J,5,FALSE)))</f>
        <v/>
      </c>
      <c r="T186" s="253" t="str">
        <f>IF(OR(F186="",G186=""),"",IF(F186="g",VLOOKUP(G186,'Tab 4+5 DüV+Abfuhr_G'!A:N,13,FALSE)*'N-DBE'!J186,IF(F186="A",VLOOKUP(G186,'Tab 2+3 DüV_A'!A:L,11,FALSE)*'N-DBE'!J186,VLOOKUP(G186,'H&amp;G LfL'!B:U,19,FALSE)*'N-DBE'!J186)))</f>
        <v/>
      </c>
      <c r="U186" s="249" t="str">
        <f>IF(OR(F186="",G186=""),"",IF(OR('N-DBE'!K186="",'N-DBE'!M186=0),0,IF('N-DBE'!K186=0,-T186,('N-DBE'!K186*T186/'N-DBE'!J186)-T186)))</f>
        <v/>
      </c>
      <c r="V186" s="341" t="str">
        <f>IF(OR(B186="",G186=""),"",IF(VLOOKUP(B186,Schlagliste!B:J,8,FALSE)="","",VLOOKUP(B186,Schlagliste!B:J,8,FALSE)))</f>
        <v/>
      </c>
      <c r="W186" s="244" t="str">
        <f>IF(OR(V186="",S186=""),"",IF(V186&gt;39,0,IF(S186="leicht",VLOOKUP(V186,'Boden DüV-Bolap'!A:Q,7,FALSE),IF(S186="mittel",VLOOKUP(V186,'Boden DüV-Bolap'!A:K,11,FALSE),IF(S186="schwer",VLOOKUP(V186,'Boden DüV-Bolap'!A:R,15,FALSE))))))</f>
        <v/>
      </c>
      <c r="X186" s="254" t="str">
        <f>IF(OR(F186="",G186="",S186="",V186=""),"",IF(V186&gt;=44,-(T186+U186),IF(AND(S186="leicht",V186&lt;14),VLOOKUP(V186,'Boden DüV-Bolap'!A:Q,8,FALSE),IF(AND(S186="leicht",V186&gt;13),VLOOKUP(V186,'Boden DüV-Bolap'!A:Q,9,FALSE)*(T186+U186)-(T186+U186),IF(AND(S186="mittel",V186&lt;20),VLOOKUP(V186,'Boden DüV-Bolap'!A:Q,12,FALSE),IF(AND(S186="mittel",V186&gt;19),VLOOKUP(V186,'Boden DüV-Bolap'!A:Q,13,FALSE)*(T186+U186)-(T186+U186),IF(AND(S186="schwer",V186&lt;28),VLOOKUP(V186,'Boden DüV-Bolap'!A:Q,16,FALSE),IF(AND(S186="schwer",V186&gt;27),VLOOKUP(V186,'Boden DüV-Bolap'!A:Q,17,FALSE)*(T186+U186)-(T186+U186)))))))))</f>
        <v/>
      </c>
      <c r="Y186" s="251" t="str">
        <f>IF(OR(F186="",G186=""),"",IF(OR(F186="A",F186="HG"),0,VLOOKUP(G186,'Tab 4+5 DüV+Abfuhr_G'!A:Q,16,FALSE)))</f>
        <v/>
      </c>
      <c r="Z186" s="255" t="str">
        <f t="shared" si="31"/>
        <v/>
      </c>
      <c r="AA186" s="896" t="str">
        <f t="shared" si="32"/>
        <v/>
      </c>
      <c r="AB186" s="253" t="str">
        <f>IF(OR(F186="",G186=""),"",IF(F186="g",VLOOKUP(G186,'Tab 4+5 DüV+Abfuhr_G'!A:N,14,FALSE)*'N-DBE'!J186,IF(F186="A",VLOOKUP(G186,'Tab 2+3 DüV_A'!A:L,12,FALSE)*'N-DBE'!J186,VLOOKUP(G186,'H&amp;G LfL'!B:U,20,FALSE)*'N-DBE'!J186)))</f>
        <v/>
      </c>
      <c r="AC186" s="249" t="str">
        <f>IF(OR(F186="",G186=""),"",IF(OR('N-DBE'!K186="",'N-DBE'!M186=0),0,IF('N-DBE'!K186=0,-AB186,('N-DBE'!K186*AB186/'N-DBE'!J186)-AB186)))</f>
        <v/>
      </c>
      <c r="AD186" s="341" t="str">
        <f>IF(OR(B186="",G186=""),"",IF(VLOOKUP(B186,Schlagliste!B:J,9,FALSE)="","",VLOOKUP(B186,Schlagliste!B:J,9,FALSE)))</f>
        <v/>
      </c>
      <c r="AE186" s="244" t="str">
        <f>IF(OR(AD186="",S186=""),"",IF(AD186&gt;39,0,IF(S186="leicht",VLOOKUP(AD186,'Boden DüV-Bolap'!A:AA,19,FALSE),IF(S186="mittel",VLOOKUP(AD186,'Boden DüV-Bolap'!A:AA,23,FALSE),IF(S186="schwer",VLOOKUP(AD186,'Boden DüV-Bolap'!A:AA,27,FALSE))))))</f>
        <v/>
      </c>
      <c r="AF186" s="254" t="str">
        <f>IF(OR(F186="",G186="",S186="",AD186=""),"",IF(AD186&gt;=44,-(AB186+AC186),IF(AND(S186="leicht",AD186&lt;11),VLOOKUP(AD186,'Boden DüV-Bolap'!A:AC,20,FALSE),IF(AND(S186="leicht",AD186&gt;10),VLOOKUP(AD186,'Boden DüV-Bolap'!A:AC,21,FALSE)*(AB186+AC186)-(AB186+AC186),IF(AND(S186="mittel",AD186&lt;18),VLOOKUP(AD186,'Boden DüV-Bolap'!A:AC,24,FALSE),IF(AND(S186="mittel",AD186&gt;17),VLOOKUP(AD186,'Boden DüV-Bolap'!A:AC,25,FALSE)*(AB186+AC186)-(AB186+AC186),IF(AND(S186="schwer",AD186&lt;23),VLOOKUP(AD186,'Boden DüV-Bolap'!A:AC,28,FALSE),IF(AND(S186="schwer",AD186&gt;22),VLOOKUP(AD186,'Boden DüV-Bolap'!A:AC,29,FALSE)*(AB186+AC186)-(AB186+AC186)))))))))</f>
        <v/>
      </c>
      <c r="AG186" s="256" t="str">
        <f>IF(OR(F186="",G186=""),"",IF(OR(F186="A",F186="HG"),0,VLOOKUP(G186,'Tab 4+5 DüV+Abfuhr_G'!A:Q,17,FALSE)))</f>
        <v/>
      </c>
      <c r="AH186" s="257" t="str">
        <f t="shared" si="33"/>
        <v/>
      </c>
      <c r="AI186" s="900" t="str">
        <f t="shared" si="34"/>
        <v/>
      </c>
      <c r="AJ186" s="265"/>
    </row>
    <row r="187" spans="1:36" s="145" customFormat="1">
      <c r="A187" s="289" t="str">
        <f>IF('N-DBE'!A187="","",'N-DBE'!A187)</f>
        <v/>
      </c>
      <c r="B187" s="485" t="str">
        <f>IF('N-DBE'!B187="","",'N-DBE'!B187)</f>
        <v/>
      </c>
      <c r="C187" s="232" t="str">
        <f>IF('N-DBE'!C187="","",'N-DBE'!C187)</f>
        <v/>
      </c>
      <c r="D187" s="232" t="str">
        <f>IF('N-DBE'!D187="","",'N-DBE'!D187)</f>
        <v/>
      </c>
      <c r="E187" s="238" t="str">
        <f>IF('N-DBE'!E187="","",'N-DBE'!E187)</f>
        <v/>
      </c>
      <c r="F187" s="233" t="str">
        <f>IF('N-DBE'!F187="","",'N-DBE'!F187)</f>
        <v/>
      </c>
      <c r="G187" s="225" t="str">
        <f>IF('N-DBE'!G187="","",'N-DBE'!G187)</f>
        <v/>
      </c>
      <c r="H187" s="248" t="str">
        <f>IF(OR(F187="",G187=""),"",IF(F187="g",VLOOKUP(G187,'Tab 4+5 DüV+Abfuhr_G'!A:N,12,FALSE)*'N-DBE'!J187,IF(F187="A",VLOOKUP(G187,'Tab 2+3 DüV_A'!A:L,10,FALSE)*'N-DBE'!J187,VLOOKUP(G187,'H&amp;G LfL'!B:U,18,FALSE)*'N-DBE'!J187)))</f>
        <v/>
      </c>
      <c r="I187" s="249" t="str">
        <f>IF(OR(F187="",G187=""),"",IF(OR('N-DBE'!K187="",'N-DBE'!M187=0),0,IF('N-DBE'!K187=0,-H187,('N-DBE'!K187*H187/'N-DBE'!J187)-H187)))</f>
        <v/>
      </c>
      <c r="J187" s="341" t="str">
        <f>IF(OR(B187="",G187=""),"",IF(VLOOKUP(B187,Schlagliste!B:J,7,FALSE)="","",VLOOKUP(B187,Schlagliste!B:J,7,FALSE)))</f>
        <v/>
      </c>
      <c r="K187" s="244" t="str">
        <f>IF(J187="","",IF(J187&gt;39,"E",VLOOKUP(J187,'Boden DüV-Bolap'!A:B,2,FALSE)))</f>
        <v/>
      </c>
      <c r="L187" s="250" t="str">
        <f>IF(J187="","",IF(J187&gt;=44,0,VLOOKUP(J187,'Boden DüV-Bolap'!A:C,3,FALSE)))</f>
        <v/>
      </c>
      <c r="M187" s="251" t="str">
        <f>IF(OR(F187="",G187=""),"",IF(OR(F187="A",F187="HG"),0,VLOOKUP(G187,'Tab 4+5 DüV+Abfuhr_G'!A:Q,15,FALSE)))</f>
        <v/>
      </c>
      <c r="N187" s="252" t="str">
        <f t="shared" si="28"/>
        <v/>
      </c>
      <c r="O187" s="611" t="str">
        <f>IF(OR(F187="",G187=""),"",IF(J187="",SUM(H187,I187),IF(OR(K187="D",K187="E"),(H187+M187)*VLOOKUP(K187,'Boden DüV-Bolap'!B:E,4,FALSE),SUM(H187,I187,L187,M187))))</f>
        <v/>
      </c>
      <c r="P187" s="892" t="str">
        <f t="shared" si="29"/>
        <v/>
      </c>
      <c r="Q187" s="245"/>
      <c r="R187" s="615" t="str">
        <f t="shared" si="30"/>
        <v/>
      </c>
      <c r="S187" s="244" t="str">
        <f>IF(OR(B187="",G187=""),"",IF(VLOOKUP(B187,Schlagliste!B:J,5,FALSE)="","",VLOOKUP(B187,Schlagliste!B:J,5,FALSE)))</f>
        <v/>
      </c>
      <c r="T187" s="253" t="str">
        <f>IF(OR(F187="",G187=""),"",IF(F187="g",VLOOKUP(G187,'Tab 4+5 DüV+Abfuhr_G'!A:N,13,FALSE)*'N-DBE'!J187,IF(F187="A",VLOOKUP(G187,'Tab 2+3 DüV_A'!A:L,11,FALSE)*'N-DBE'!J187,VLOOKUP(G187,'H&amp;G LfL'!B:U,19,FALSE)*'N-DBE'!J187)))</f>
        <v/>
      </c>
      <c r="U187" s="249" t="str">
        <f>IF(OR(F187="",G187=""),"",IF(OR('N-DBE'!K187="",'N-DBE'!M187=0),0,IF('N-DBE'!K187=0,-T187,('N-DBE'!K187*T187/'N-DBE'!J187)-T187)))</f>
        <v/>
      </c>
      <c r="V187" s="341" t="str">
        <f>IF(OR(B187="",G187=""),"",IF(VLOOKUP(B187,Schlagliste!B:J,8,FALSE)="","",VLOOKUP(B187,Schlagliste!B:J,8,FALSE)))</f>
        <v/>
      </c>
      <c r="W187" s="244" t="str">
        <f>IF(OR(V187="",S187=""),"",IF(V187&gt;39,0,IF(S187="leicht",VLOOKUP(V187,'Boden DüV-Bolap'!A:Q,7,FALSE),IF(S187="mittel",VLOOKUP(V187,'Boden DüV-Bolap'!A:K,11,FALSE),IF(S187="schwer",VLOOKUP(V187,'Boden DüV-Bolap'!A:R,15,FALSE))))))</f>
        <v/>
      </c>
      <c r="X187" s="254" t="str">
        <f>IF(OR(F187="",G187="",S187="",V187=""),"",IF(V187&gt;=44,-(T187+U187),IF(AND(S187="leicht",V187&lt;14),VLOOKUP(V187,'Boden DüV-Bolap'!A:Q,8,FALSE),IF(AND(S187="leicht",V187&gt;13),VLOOKUP(V187,'Boden DüV-Bolap'!A:Q,9,FALSE)*(T187+U187)-(T187+U187),IF(AND(S187="mittel",V187&lt;20),VLOOKUP(V187,'Boden DüV-Bolap'!A:Q,12,FALSE),IF(AND(S187="mittel",V187&gt;19),VLOOKUP(V187,'Boden DüV-Bolap'!A:Q,13,FALSE)*(T187+U187)-(T187+U187),IF(AND(S187="schwer",V187&lt;28),VLOOKUP(V187,'Boden DüV-Bolap'!A:Q,16,FALSE),IF(AND(S187="schwer",V187&gt;27),VLOOKUP(V187,'Boden DüV-Bolap'!A:Q,17,FALSE)*(T187+U187)-(T187+U187)))))))))</f>
        <v/>
      </c>
      <c r="Y187" s="251" t="str">
        <f>IF(OR(F187="",G187=""),"",IF(OR(F187="A",F187="HG"),0,VLOOKUP(G187,'Tab 4+5 DüV+Abfuhr_G'!A:Q,16,FALSE)))</f>
        <v/>
      </c>
      <c r="Z187" s="255" t="str">
        <f t="shared" si="31"/>
        <v/>
      </c>
      <c r="AA187" s="896" t="str">
        <f t="shared" si="32"/>
        <v/>
      </c>
      <c r="AB187" s="253" t="str">
        <f>IF(OR(F187="",G187=""),"",IF(F187="g",VLOOKUP(G187,'Tab 4+5 DüV+Abfuhr_G'!A:N,14,FALSE)*'N-DBE'!J187,IF(F187="A",VLOOKUP(G187,'Tab 2+3 DüV_A'!A:L,12,FALSE)*'N-DBE'!J187,VLOOKUP(G187,'H&amp;G LfL'!B:U,20,FALSE)*'N-DBE'!J187)))</f>
        <v/>
      </c>
      <c r="AC187" s="249" t="str">
        <f>IF(OR(F187="",G187=""),"",IF(OR('N-DBE'!K187="",'N-DBE'!M187=0),0,IF('N-DBE'!K187=0,-AB187,('N-DBE'!K187*AB187/'N-DBE'!J187)-AB187)))</f>
        <v/>
      </c>
      <c r="AD187" s="341" t="str">
        <f>IF(OR(B187="",G187=""),"",IF(VLOOKUP(B187,Schlagliste!B:J,9,FALSE)="","",VLOOKUP(B187,Schlagliste!B:J,9,FALSE)))</f>
        <v/>
      </c>
      <c r="AE187" s="244" t="str">
        <f>IF(OR(AD187="",S187=""),"",IF(AD187&gt;39,0,IF(S187="leicht",VLOOKUP(AD187,'Boden DüV-Bolap'!A:AA,19,FALSE),IF(S187="mittel",VLOOKUP(AD187,'Boden DüV-Bolap'!A:AA,23,FALSE),IF(S187="schwer",VLOOKUP(AD187,'Boden DüV-Bolap'!A:AA,27,FALSE))))))</f>
        <v/>
      </c>
      <c r="AF187" s="254" t="str">
        <f>IF(OR(F187="",G187="",S187="",AD187=""),"",IF(AD187&gt;=44,-(AB187+AC187),IF(AND(S187="leicht",AD187&lt;11),VLOOKUP(AD187,'Boden DüV-Bolap'!A:AC,20,FALSE),IF(AND(S187="leicht",AD187&gt;10),VLOOKUP(AD187,'Boden DüV-Bolap'!A:AC,21,FALSE)*(AB187+AC187)-(AB187+AC187),IF(AND(S187="mittel",AD187&lt;18),VLOOKUP(AD187,'Boden DüV-Bolap'!A:AC,24,FALSE),IF(AND(S187="mittel",AD187&gt;17),VLOOKUP(AD187,'Boden DüV-Bolap'!A:AC,25,FALSE)*(AB187+AC187)-(AB187+AC187),IF(AND(S187="schwer",AD187&lt;23),VLOOKUP(AD187,'Boden DüV-Bolap'!A:AC,28,FALSE),IF(AND(S187="schwer",AD187&gt;22),VLOOKUP(AD187,'Boden DüV-Bolap'!A:AC,29,FALSE)*(AB187+AC187)-(AB187+AC187)))))))))</f>
        <v/>
      </c>
      <c r="AG187" s="256" t="str">
        <f>IF(OR(F187="",G187=""),"",IF(OR(F187="A",F187="HG"),0,VLOOKUP(G187,'Tab 4+5 DüV+Abfuhr_G'!A:Q,17,FALSE)))</f>
        <v/>
      </c>
      <c r="AH187" s="257" t="str">
        <f t="shared" si="33"/>
        <v/>
      </c>
      <c r="AI187" s="900" t="str">
        <f t="shared" si="34"/>
        <v/>
      </c>
      <c r="AJ187" s="265"/>
    </row>
    <row r="188" spans="1:36" s="145" customFormat="1">
      <c r="A188" s="289" t="str">
        <f>IF('N-DBE'!A188="","",'N-DBE'!A188)</f>
        <v/>
      </c>
      <c r="B188" s="485" t="str">
        <f>IF('N-DBE'!B188="","",'N-DBE'!B188)</f>
        <v/>
      </c>
      <c r="C188" s="232" t="str">
        <f>IF('N-DBE'!C188="","",'N-DBE'!C188)</f>
        <v/>
      </c>
      <c r="D188" s="232" t="str">
        <f>IF('N-DBE'!D188="","",'N-DBE'!D188)</f>
        <v/>
      </c>
      <c r="E188" s="238" t="str">
        <f>IF('N-DBE'!E188="","",'N-DBE'!E188)</f>
        <v/>
      </c>
      <c r="F188" s="233" t="str">
        <f>IF('N-DBE'!F188="","",'N-DBE'!F188)</f>
        <v/>
      </c>
      <c r="G188" s="225" t="str">
        <f>IF('N-DBE'!G188="","",'N-DBE'!G188)</f>
        <v/>
      </c>
      <c r="H188" s="248" t="str">
        <f>IF(OR(F188="",G188=""),"",IF(F188="g",VLOOKUP(G188,'Tab 4+5 DüV+Abfuhr_G'!A:N,12,FALSE)*'N-DBE'!J188,IF(F188="A",VLOOKUP(G188,'Tab 2+3 DüV_A'!A:L,10,FALSE)*'N-DBE'!J188,VLOOKUP(G188,'H&amp;G LfL'!B:U,18,FALSE)*'N-DBE'!J188)))</f>
        <v/>
      </c>
      <c r="I188" s="249" t="str">
        <f>IF(OR(F188="",G188=""),"",IF(OR('N-DBE'!K188="",'N-DBE'!M188=0),0,IF('N-DBE'!K188=0,-H188,('N-DBE'!K188*H188/'N-DBE'!J188)-H188)))</f>
        <v/>
      </c>
      <c r="J188" s="341" t="str">
        <f>IF(OR(B188="",G188=""),"",IF(VLOOKUP(B188,Schlagliste!B:J,7,FALSE)="","",VLOOKUP(B188,Schlagliste!B:J,7,FALSE)))</f>
        <v/>
      </c>
      <c r="K188" s="244" t="str">
        <f>IF(J188="","",IF(J188&gt;39,"E",VLOOKUP(J188,'Boden DüV-Bolap'!A:B,2,FALSE)))</f>
        <v/>
      </c>
      <c r="L188" s="250" t="str">
        <f>IF(J188="","",IF(J188&gt;=44,0,VLOOKUP(J188,'Boden DüV-Bolap'!A:C,3,FALSE)))</f>
        <v/>
      </c>
      <c r="M188" s="251" t="str">
        <f>IF(OR(F188="",G188=""),"",IF(OR(F188="A",F188="HG"),0,VLOOKUP(G188,'Tab 4+5 DüV+Abfuhr_G'!A:Q,15,FALSE)))</f>
        <v/>
      </c>
      <c r="N188" s="252" t="str">
        <f t="shared" si="28"/>
        <v/>
      </c>
      <c r="O188" s="611" t="str">
        <f>IF(OR(F188="",G188=""),"",IF(J188="",SUM(H188,I188),IF(OR(K188="D",K188="E"),(H188+M188)*VLOOKUP(K188,'Boden DüV-Bolap'!B:E,4,FALSE),SUM(H188,I188,L188,M188))))</f>
        <v/>
      </c>
      <c r="P188" s="892" t="str">
        <f t="shared" si="29"/>
        <v/>
      </c>
      <c r="Q188" s="245"/>
      <c r="R188" s="615" t="str">
        <f t="shared" si="30"/>
        <v/>
      </c>
      <c r="S188" s="244" t="str">
        <f>IF(OR(B188="",G188=""),"",IF(VLOOKUP(B188,Schlagliste!B:J,5,FALSE)="","",VLOOKUP(B188,Schlagliste!B:J,5,FALSE)))</f>
        <v/>
      </c>
      <c r="T188" s="253" t="str">
        <f>IF(OR(F188="",G188=""),"",IF(F188="g",VLOOKUP(G188,'Tab 4+5 DüV+Abfuhr_G'!A:N,13,FALSE)*'N-DBE'!J188,IF(F188="A",VLOOKUP(G188,'Tab 2+3 DüV_A'!A:L,11,FALSE)*'N-DBE'!J188,VLOOKUP(G188,'H&amp;G LfL'!B:U,19,FALSE)*'N-DBE'!J188)))</f>
        <v/>
      </c>
      <c r="U188" s="249" t="str">
        <f>IF(OR(F188="",G188=""),"",IF(OR('N-DBE'!K188="",'N-DBE'!M188=0),0,IF('N-DBE'!K188=0,-T188,('N-DBE'!K188*T188/'N-DBE'!J188)-T188)))</f>
        <v/>
      </c>
      <c r="V188" s="341" t="str">
        <f>IF(OR(B188="",G188=""),"",IF(VLOOKUP(B188,Schlagliste!B:J,8,FALSE)="","",VLOOKUP(B188,Schlagliste!B:J,8,FALSE)))</f>
        <v/>
      </c>
      <c r="W188" s="244" t="str">
        <f>IF(OR(V188="",S188=""),"",IF(V188&gt;39,0,IF(S188="leicht",VLOOKUP(V188,'Boden DüV-Bolap'!A:Q,7,FALSE),IF(S188="mittel",VLOOKUP(V188,'Boden DüV-Bolap'!A:K,11,FALSE),IF(S188="schwer",VLOOKUP(V188,'Boden DüV-Bolap'!A:R,15,FALSE))))))</f>
        <v/>
      </c>
      <c r="X188" s="254" t="str">
        <f>IF(OR(F188="",G188="",S188="",V188=""),"",IF(V188&gt;=44,-(T188+U188),IF(AND(S188="leicht",V188&lt;14),VLOOKUP(V188,'Boden DüV-Bolap'!A:Q,8,FALSE),IF(AND(S188="leicht",V188&gt;13),VLOOKUP(V188,'Boden DüV-Bolap'!A:Q,9,FALSE)*(T188+U188)-(T188+U188),IF(AND(S188="mittel",V188&lt;20),VLOOKUP(V188,'Boden DüV-Bolap'!A:Q,12,FALSE),IF(AND(S188="mittel",V188&gt;19),VLOOKUP(V188,'Boden DüV-Bolap'!A:Q,13,FALSE)*(T188+U188)-(T188+U188),IF(AND(S188="schwer",V188&lt;28),VLOOKUP(V188,'Boden DüV-Bolap'!A:Q,16,FALSE),IF(AND(S188="schwer",V188&gt;27),VLOOKUP(V188,'Boden DüV-Bolap'!A:Q,17,FALSE)*(T188+U188)-(T188+U188)))))))))</f>
        <v/>
      </c>
      <c r="Y188" s="251" t="str">
        <f>IF(OR(F188="",G188=""),"",IF(OR(F188="A",F188="HG"),0,VLOOKUP(G188,'Tab 4+5 DüV+Abfuhr_G'!A:Q,16,FALSE)))</f>
        <v/>
      </c>
      <c r="Z188" s="255" t="str">
        <f t="shared" si="31"/>
        <v/>
      </c>
      <c r="AA188" s="896" t="str">
        <f t="shared" si="32"/>
        <v/>
      </c>
      <c r="AB188" s="253" t="str">
        <f>IF(OR(F188="",G188=""),"",IF(F188="g",VLOOKUP(G188,'Tab 4+5 DüV+Abfuhr_G'!A:N,14,FALSE)*'N-DBE'!J188,IF(F188="A",VLOOKUP(G188,'Tab 2+3 DüV_A'!A:L,12,FALSE)*'N-DBE'!J188,VLOOKUP(G188,'H&amp;G LfL'!B:U,20,FALSE)*'N-DBE'!J188)))</f>
        <v/>
      </c>
      <c r="AC188" s="249" t="str">
        <f>IF(OR(F188="",G188=""),"",IF(OR('N-DBE'!K188="",'N-DBE'!M188=0),0,IF('N-DBE'!K188=0,-AB188,('N-DBE'!K188*AB188/'N-DBE'!J188)-AB188)))</f>
        <v/>
      </c>
      <c r="AD188" s="341" t="str">
        <f>IF(OR(B188="",G188=""),"",IF(VLOOKUP(B188,Schlagliste!B:J,9,FALSE)="","",VLOOKUP(B188,Schlagliste!B:J,9,FALSE)))</f>
        <v/>
      </c>
      <c r="AE188" s="244" t="str">
        <f>IF(OR(AD188="",S188=""),"",IF(AD188&gt;39,0,IF(S188="leicht",VLOOKUP(AD188,'Boden DüV-Bolap'!A:AA,19,FALSE),IF(S188="mittel",VLOOKUP(AD188,'Boden DüV-Bolap'!A:AA,23,FALSE),IF(S188="schwer",VLOOKUP(AD188,'Boden DüV-Bolap'!A:AA,27,FALSE))))))</f>
        <v/>
      </c>
      <c r="AF188" s="254" t="str">
        <f>IF(OR(F188="",G188="",S188="",AD188=""),"",IF(AD188&gt;=44,-(AB188+AC188),IF(AND(S188="leicht",AD188&lt;11),VLOOKUP(AD188,'Boden DüV-Bolap'!A:AC,20,FALSE),IF(AND(S188="leicht",AD188&gt;10),VLOOKUP(AD188,'Boden DüV-Bolap'!A:AC,21,FALSE)*(AB188+AC188)-(AB188+AC188),IF(AND(S188="mittel",AD188&lt;18),VLOOKUP(AD188,'Boden DüV-Bolap'!A:AC,24,FALSE),IF(AND(S188="mittel",AD188&gt;17),VLOOKUP(AD188,'Boden DüV-Bolap'!A:AC,25,FALSE)*(AB188+AC188)-(AB188+AC188),IF(AND(S188="schwer",AD188&lt;23),VLOOKUP(AD188,'Boden DüV-Bolap'!A:AC,28,FALSE),IF(AND(S188="schwer",AD188&gt;22),VLOOKUP(AD188,'Boden DüV-Bolap'!A:AC,29,FALSE)*(AB188+AC188)-(AB188+AC188)))))))))</f>
        <v/>
      </c>
      <c r="AG188" s="256" t="str">
        <f>IF(OR(F188="",G188=""),"",IF(OR(F188="A",F188="HG"),0,VLOOKUP(G188,'Tab 4+5 DüV+Abfuhr_G'!A:Q,17,FALSE)))</f>
        <v/>
      </c>
      <c r="AH188" s="257" t="str">
        <f t="shared" si="33"/>
        <v/>
      </c>
      <c r="AI188" s="900" t="str">
        <f t="shared" si="34"/>
        <v/>
      </c>
      <c r="AJ188" s="265"/>
    </row>
    <row r="189" spans="1:36" s="145" customFormat="1">
      <c r="A189" s="289" t="str">
        <f>IF('N-DBE'!A189="","",'N-DBE'!A189)</f>
        <v/>
      </c>
      <c r="B189" s="485" t="str">
        <f>IF('N-DBE'!B189="","",'N-DBE'!B189)</f>
        <v/>
      </c>
      <c r="C189" s="232" t="str">
        <f>IF('N-DBE'!C189="","",'N-DBE'!C189)</f>
        <v/>
      </c>
      <c r="D189" s="232" t="str">
        <f>IF('N-DBE'!D189="","",'N-DBE'!D189)</f>
        <v/>
      </c>
      <c r="E189" s="238" t="str">
        <f>IF('N-DBE'!E189="","",'N-DBE'!E189)</f>
        <v/>
      </c>
      <c r="F189" s="233" t="str">
        <f>IF('N-DBE'!F189="","",'N-DBE'!F189)</f>
        <v/>
      </c>
      <c r="G189" s="225" t="str">
        <f>IF('N-DBE'!G189="","",'N-DBE'!G189)</f>
        <v/>
      </c>
      <c r="H189" s="248" t="str">
        <f>IF(OR(F189="",G189=""),"",IF(F189="g",VLOOKUP(G189,'Tab 4+5 DüV+Abfuhr_G'!A:N,12,FALSE)*'N-DBE'!J189,IF(F189="A",VLOOKUP(G189,'Tab 2+3 DüV_A'!A:L,10,FALSE)*'N-DBE'!J189,VLOOKUP(G189,'H&amp;G LfL'!B:U,18,FALSE)*'N-DBE'!J189)))</f>
        <v/>
      </c>
      <c r="I189" s="249" t="str">
        <f>IF(OR(F189="",G189=""),"",IF(OR('N-DBE'!K189="",'N-DBE'!M189=0),0,IF('N-DBE'!K189=0,-H189,('N-DBE'!K189*H189/'N-DBE'!J189)-H189)))</f>
        <v/>
      </c>
      <c r="J189" s="341" t="str">
        <f>IF(OR(B189="",G189=""),"",IF(VLOOKUP(B189,Schlagliste!B:J,7,FALSE)="","",VLOOKUP(B189,Schlagliste!B:J,7,FALSE)))</f>
        <v/>
      </c>
      <c r="K189" s="244" t="str">
        <f>IF(J189="","",IF(J189&gt;39,"E",VLOOKUP(J189,'Boden DüV-Bolap'!A:B,2,FALSE)))</f>
        <v/>
      </c>
      <c r="L189" s="250" t="str">
        <f>IF(J189="","",IF(J189&gt;=44,0,VLOOKUP(J189,'Boden DüV-Bolap'!A:C,3,FALSE)))</f>
        <v/>
      </c>
      <c r="M189" s="251" t="str">
        <f>IF(OR(F189="",G189=""),"",IF(OR(F189="A",F189="HG"),0,VLOOKUP(G189,'Tab 4+5 DüV+Abfuhr_G'!A:Q,15,FALSE)))</f>
        <v/>
      </c>
      <c r="N189" s="252" t="str">
        <f t="shared" si="28"/>
        <v/>
      </c>
      <c r="O189" s="611" t="str">
        <f>IF(OR(F189="",G189=""),"",IF(J189="",SUM(H189,I189),IF(OR(K189="D",K189="E"),(H189+M189)*VLOOKUP(K189,'Boden DüV-Bolap'!B:E,4,FALSE),SUM(H189,I189,L189,M189))))</f>
        <v/>
      </c>
      <c r="P189" s="892" t="str">
        <f t="shared" si="29"/>
        <v/>
      </c>
      <c r="Q189" s="245"/>
      <c r="R189" s="615" t="str">
        <f t="shared" si="30"/>
        <v/>
      </c>
      <c r="S189" s="244" t="str">
        <f>IF(OR(B189="",G189=""),"",IF(VLOOKUP(B189,Schlagliste!B:J,5,FALSE)="","",VLOOKUP(B189,Schlagliste!B:J,5,FALSE)))</f>
        <v/>
      </c>
      <c r="T189" s="253" t="str">
        <f>IF(OR(F189="",G189=""),"",IF(F189="g",VLOOKUP(G189,'Tab 4+5 DüV+Abfuhr_G'!A:N,13,FALSE)*'N-DBE'!J189,IF(F189="A",VLOOKUP(G189,'Tab 2+3 DüV_A'!A:L,11,FALSE)*'N-DBE'!J189,VLOOKUP(G189,'H&amp;G LfL'!B:U,19,FALSE)*'N-DBE'!J189)))</f>
        <v/>
      </c>
      <c r="U189" s="249" t="str">
        <f>IF(OR(F189="",G189=""),"",IF(OR('N-DBE'!K189="",'N-DBE'!M189=0),0,IF('N-DBE'!K189=0,-T189,('N-DBE'!K189*T189/'N-DBE'!J189)-T189)))</f>
        <v/>
      </c>
      <c r="V189" s="341" t="str">
        <f>IF(OR(B189="",G189=""),"",IF(VLOOKUP(B189,Schlagliste!B:J,8,FALSE)="","",VLOOKUP(B189,Schlagliste!B:J,8,FALSE)))</f>
        <v/>
      </c>
      <c r="W189" s="244" t="str">
        <f>IF(OR(V189="",S189=""),"",IF(V189&gt;39,0,IF(S189="leicht",VLOOKUP(V189,'Boden DüV-Bolap'!A:Q,7,FALSE),IF(S189="mittel",VLOOKUP(V189,'Boden DüV-Bolap'!A:K,11,FALSE),IF(S189="schwer",VLOOKUP(V189,'Boden DüV-Bolap'!A:R,15,FALSE))))))</f>
        <v/>
      </c>
      <c r="X189" s="254" t="str">
        <f>IF(OR(F189="",G189="",S189="",V189=""),"",IF(V189&gt;=44,-(T189+U189),IF(AND(S189="leicht",V189&lt;14),VLOOKUP(V189,'Boden DüV-Bolap'!A:Q,8,FALSE),IF(AND(S189="leicht",V189&gt;13),VLOOKUP(V189,'Boden DüV-Bolap'!A:Q,9,FALSE)*(T189+U189)-(T189+U189),IF(AND(S189="mittel",V189&lt;20),VLOOKUP(V189,'Boden DüV-Bolap'!A:Q,12,FALSE),IF(AND(S189="mittel",V189&gt;19),VLOOKUP(V189,'Boden DüV-Bolap'!A:Q,13,FALSE)*(T189+U189)-(T189+U189),IF(AND(S189="schwer",V189&lt;28),VLOOKUP(V189,'Boden DüV-Bolap'!A:Q,16,FALSE),IF(AND(S189="schwer",V189&gt;27),VLOOKUP(V189,'Boden DüV-Bolap'!A:Q,17,FALSE)*(T189+U189)-(T189+U189)))))))))</f>
        <v/>
      </c>
      <c r="Y189" s="251" t="str">
        <f>IF(OR(F189="",G189=""),"",IF(OR(F189="A",F189="HG"),0,VLOOKUP(G189,'Tab 4+5 DüV+Abfuhr_G'!A:Q,16,FALSE)))</f>
        <v/>
      </c>
      <c r="Z189" s="255" t="str">
        <f t="shared" si="31"/>
        <v/>
      </c>
      <c r="AA189" s="896" t="str">
        <f t="shared" si="32"/>
        <v/>
      </c>
      <c r="AB189" s="253" t="str">
        <f>IF(OR(F189="",G189=""),"",IF(F189="g",VLOOKUP(G189,'Tab 4+5 DüV+Abfuhr_G'!A:N,14,FALSE)*'N-DBE'!J189,IF(F189="A",VLOOKUP(G189,'Tab 2+3 DüV_A'!A:L,12,FALSE)*'N-DBE'!J189,VLOOKUP(G189,'H&amp;G LfL'!B:U,20,FALSE)*'N-DBE'!J189)))</f>
        <v/>
      </c>
      <c r="AC189" s="249" t="str">
        <f>IF(OR(F189="",G189=""),"",IF(OR('N-DBE'!K189="",'N-DBE'!M189=0),0,IF('N-DBE'!K189=0,-AB189,('N-DBE'!K189*AB189/'N-DBE'!J189)-AB189)))</f>
        <v/>
      </c>
      <c r="AD189" s="341" t="str">
        <f>IF(OR(B189="",G189=""),"",IF(VLOOKUP(B189,Schlagliste!B:J,9,FALSE)="","",VLOOKUP(B189,Schlagliste!B:J,9,FALSE)))</f>
        <v/>
      </c>
      <c r="AE189" s="244" t="str">
        <f>IF(OR(AD189="",S189=""),"",IF(AD189&gt;39,0,IF(S189="leicht",VLOOKUP(AD189,'Boden DüV-Bolap'!A:AA,19,FALSE),IF(S189="mittel",VLOOKUP(AD189,'Boden DüV-Bolap'!A:AA,23,FALSE),IF(S189="schwer",VLOOKUP(AD189,'Boden DüV-Bolap'!A:AA,27,FALSE))))))</f>
        <v/>
      </c>
      <c r="AF189" s="254" t="str">
        <f>IF(OR(F189="",G189="",S189="",AD189=""),"",IF(AD189&gt;=44,-(AB189+AC189),IF(AND(S189="leicht",AD189&lt;11),VLOOKUP(AD189,'Boden DüV-Bolap'!A:AC,20,FALSE),IF(AND(S189="leicht",AD189&gt;10),VLOOKUP(AD189,'Boden DüV-Bolap'!A:AC,21,FALSE)*(AB189+AC189)-(AB189+AC189),IF(AND(S189="mittel",AD189&lt;18),VLOOKUP(AD189,'Boden DüV-Bolap'!A:AC,24,FALSE),IF(AND(S189="mittel",AD189&gt;17),VLOOKUP(AD189,'Boden DüV-Bolap'!A:AC,25,FALSE)*(AB189+AC189)-(AB189+AC189),IF(AND(S189="schwer",AD189&lt;23),VLOOKUP(AD189,'Boden DüV-Bolap'!A:AC,28,FALSE),IF(AND(S189="schwer",AD189&gt;22),VLOOKUP(AD189,'Boden DüV-Bolap'!A:AC,29,FALSE)*(AB189+AC189)-(AB189+AC189)))))))))</f>
        <v/>
      </c>
      <c r="AG189" s="256" t="str">
        <f>IF(OR(F189="",G189=""),"",IF(OR(F189="A",F189="HG"),0,VLOOKUP(G189,'Tab 4+5 DüV+Abfuhr_G'!A:Q,17,FALSE)))</f>
        <v/>
      </c>
      <c r="AH189" s="257" t="str">
        <f t="shared" si="33"/>
        <v/>
      </c>
      <c r="AI189" s="900" t="str">
        <f t="shared" si="34"/>
        <v/>
      </c>
      <c r="AJ189" s="265"/>
    </row>
    <row r="190" spans="1:36" s="145" customFormat="1">
      <c r="A190" s="289" t="str">
        <f>IF('N-DBE'!A190="","",'N-DBE'!A190)</f>
        <v/>
      </c>
      <c r="B190" s="485" t="str">
        <f>IF('N-DBE'!B190="","",'N-DBE'!B190)</f>
        <v/>
      </c>
      <c r="C190" s="232" t="str">
        <f>IF('N-DBE'!C190="","",'N-DBE'!C190)</f>
        <v/>
      </c>
      <c r="D190" s="232" t="str">
        <f>IF('N-DBE'!D190="","",'N-DBE'!D190)</f>
        <v/>
      </c>
      <c r="E190" s="238" t="str">
        <f>IF('N-DBE'!E190="","",'N-DBE'!E190)</f>
        <v/>
      </c>
      <c r="F190" s="233" t="str">
        <f>IF('N-DBE'!F190="","",'N-DBE'!F190)</f>
        <v/>
      </c>
      <c r="G190" s="225" t="str">
        <f>IF('N-DBE'!G190="","",'N-DBE'!G190)</f>
        <v/>
      </c>
      <c r="H190" s="248" t="str">
        <f>IF(OR(F190="",G190=""),"",IF(F190="g",VLOOKUP(G190,'Tab 4+5 DüV+Abfuhr_G'!A:N,12,FALSE)*'N-DBE'!J190,IF(F190="A",VLOOKUP(G190,'Tab 2+3 DüV_A'!A:L,10,FALSE)*'N-DBE'!J190,VLOOKUP(G190,'H&amp;G LfL'!B:U,18,FALSE)*'N-DBE'!J190)))</f>
        <v/>
      </c>
      <c r="I190" s="249" t="str">
        <f>IF(OR(F190="",G190=""),"",IF(OR('N-DBE'!K190="",'N-DBE'!M190=0),0,IF('N-DBE'!K190=0,-H190,('N-DBE'!K190*H190/'N-DBE'!J190)-H190)))</f>
        <v/>
      </c>
      <c r="J190" s="341" t="str">
        <f>IF(OR(B190="",G190=""),"",IF(VLOOKUP(B190,Schlagliste!B:J,7,FALSE)="","",VLOOKUP(B190,Schlagliste!B:J,7,FALSE)))</f>
        <v/>
      </c>
      <c r="K190" s="244" t="str">
        <f>IF(J190="","",IF(J190&gt;39,"E",VLOOKUP(J190,'Boden DüV-Bolap'!A:B,2,FALSE)))</f>
        <v/>
      </c>
      <c r="L190" s="250" t="str">
        <f>IF(J190="","",IF(J190&gt;=44,0,VLOOKUP(J190,'Boden DüV-Bolap'!A:C,3,FALSE)))</f>
        <v/>
      </c>
      <c r="M190" s="251" t="str">
        <f>IF(OR(F190="",G190=""),"",IF(OR(F190="A",F190="HG"),0,VLOOKUP(G190,'Tab 4+5 DüV+Abfuhr_G'!A:Q,15,FALSE)))</f>
        <v/>
      </c>
      <c r="N190" s="252" t="str">
        <f t="shared" si="28"/>
        <v/>
      </c>
      <c r="O190" s="611" t="str">
        <f>IF(OR(F190="",G190=""),"",IF(J190="",SUM(H190,I190),IF(OR(K190="D",K190="E"),(H190+M190)*VLOOKUP(K190,'Boden DüV-Bolap'!B:E,4,FALSE),SUM(H190,I190,L190,M190))))</f>
        <v/>
      </c>
      <c r="P190" s="892" t="str">
        <f t="shared" si="29"/>
        <v/>
      </c>
      <c r="Q190" s="245"/>
      <c r="R190" s="615" t="str">
        <f t="shared" si="30"/>
        <v/>
      </c>
      <c r="S190" s="244" t="str">
        <f>IF(OR(B190="",G190=""),"",IF(VLOOKUP(B190,Schlagliste!B:J,5,FALSE)="","",VLOOKUP(B190,Schlagliste!B:J,5,FALSE)))</f>
        <v/>
      </c>
      <c r="T190" s="253" t="str">
        <f>IF(OR(F190="",G190=""),"",IF(F190="g",VLOOKUP(G190,'Tab 4+5 DüV+Abfuhr_G'!A:N,13,FALSE)*'N-DBE'!J190,IF(F190="A",VLOOKUP(G190,'Tab 2+3 DüV_A'!A:L,11,FALSE)*'N-DBE'!J190,VLOOKUP(G190,'H&amp;G LfL'!B:U,19,FALSE)*'N-DBE'!J190)))</f>
        <v/>
      </c>
      <c r="U190" s="249" t="str">
        <f>IF(OR(F190="",G190=""),"",IF(OR('N-DBE'!K190="",'N-DBE'!M190=0),0,IF('N-DBE'!K190=0,-T190,('N-DBE'!K190*T190/'N-DBE'!J190)-T190)))</f>
        <v/>
      </c>
      <c r="V190" s="341" t="str">
        <f>IF(OR(B190="",G190=""),"",IF(VLOOKUP(B190,Schlagliste!B:J,8,FALSE)="","",VLOOKUP(B190,Schlagliste!B:J,8,FALSE)))</f>
        <v/>
      </c>
      <c r="W190" s="244" t="str">
        <f>IF(OR(V190="",S190=""),"",IF(V190&gt;39,0,IF(S190="leicht",VLOOKUP(V190,'Boden DüV-Bolap'!A:Q,7,FALSE),IF(S190="mittel",VLOOKUP(V190,'Boden DüV-Bolap'!A:K,11,FALSE),IF(S190="schwer",VLOOKUP(V190,'Boden DüV-Bolap'!A:R,15,FALSE))))))</f>
        <v/>
      </c>
      <c r="X190" s="254" t="str">
        <f>IF(OR(F190="",G190="",S190="",V190=""),"",IF(V190&gt;=44,-(T190+U190),IF(AND(S190="leicht",V190&lt;14),VLOOKUP(V190,'Boden DüV-Bolap'!A:Q,8,FALSE),IF(AND(S190="leicht",V190&gt;13),VLOOKUP(V190,'Boden DüV-Bolap'!A:Q,9,FALSE)*(T190+U190)-(T190+U190),IF(AND(S190="mittel",V190&lt;20),VLOOKUP(V190,'Boden DüV-Bolap'!A:Q,12,FALSE),IF(AND(S190="mittel",V190&gt;19),VLOOKUP(V190,'Boden DüV-Bolap'!A:Q,13,FALSE)*(T190+U190)-(T190+U190),IF(AND(S190="schwer",V190&lt;28),VLOOKUP(V190,'Boden DüV-Bolap'!A:Q,16,FALSE),IF(AND(S190="schwer",V190&gt;27),VLOOKUP(V190,'Boden DüV-Bolap'!A:Q,17,FALSE)*(T190+U190)-(T190+U190)))))))))</f>
        <v/>
      </c>
      <c r="Y190" s="251" t="str">
        <f>IF(OR(F190="",G190=""),"",IF(OR(F190="A",F190="HG"),0,VLOOKUP(G190,'Tab 4+5 DüV+Abfuhr_G'!A:Q,16,FALSE)))</f>
        <v/>
      </c>
      <c r="Z190" s="255" t="str">
        <f t="shared" si="31"/>
        <v/>
      </c>
      <c r="AA190" s="896" t="str">
        <f t="shared" si="32"/>
        <v/>
      </c>
      <c r="AB190" s="253" t="str">
        <f>IF(OR(F190="",G190=""),"",IF(F190="g",VLOOKUP(G190,'Tab 4+5 DüV+Abfuhr_G'!A:N,14,FALSE)*'N-DBE'!J190,IF(F190="A",VLOOKUP(G190,'Tab 2+3 DüV_A'!A:L,12,FALSE)*'N-DBE'!J190,VLOOKUP(G190,'H&amp;G LfL'!B:U,20,FALSE)*'N-DBE'!J190)))</f>
        <v/>
      </c>
      <c r="AC190" s="249" t="str">
        <f>IF(OR(F190="",G190=""),"",IF(OR('N-DBE'!K190="",'N-DBE'!M190=0),0,IF('N-DBE'!K190=0,-AB190,('N-DBE'!K190*AB190/'N-DBE'!J190)-AB190)))</f>
        <v/>
      </c>
      <c r="AD190" s="341" t="str">
        <f>IF(OR(B190="",G190=""),"",IF(VLOOKUP(B190,Schlagliste!B:J,9,FALSE)="","",VLOOKUP(B190,Schlagliste!B:J,9,FALSE)))</f>
        <v/>
      </c>
      <c r="AE190" s="244" t="str">
        <f>IF(OR(AD190="",S190=""),"",IF(AD190&gt;39,0,IF(S190="leicht",VLOOKUP(AD190,'Boden DüV-Bolap'!A:AA,19,FALSE),IF(S190="mittel",VLOOKUP(AD190,'Boden DüV-Bolap'!A:AA,23,FALSE),IF(S190="schwer",VLOOKUP(AD190,'Boden DüV-Bolap'!A:AA,27,FALSE))))))</f>
        <v/>
      </c>
      <c r="AF190" s="254" t="str">
        <f>IF(OR(F190="",G190="",S190="",AD190=""),"",IF(AD190&gt;=44,-(AB190+AC190),IF(AND(S190="leicht",AD190&lt;11),VLOOKUP(AD190,'Boden DüV-Bolap'!A:AC,20,FALSE),IF(AND(S190="leicht",AD190&gt;10),VLOOKUP(AD190,'Boden DüV-Bolap'!A:AC,21,FALSE)*(AB190+AC190)-(AB190+AC190),IF(AND(S190="mittel",AD190&lt;18),VLOOKUP(AD190,'Boden DüV-Bolap'!A:AC,24,FALSE),IF(AND(S190="mittel",AD190&gt;17),VLOOKUP(AD190,'Boden DüV-Bolap'!A:AC,25,FALSE)*(AB190+AC190)-(AB190+AC190),IF(AND(S190="schwer",AD190&lt;23),VLOOKUP(AD190,'Boden DüV-Bolap'!A:AC,28,FALSE),IF(AND(S190="schwer",AD190&gt;22),VLOOKUP(AD190,'Boden DüV-Bolap'!A:AC,29,FALSE)*(AB190+AC190)-(AB190+AC190)))))))))</f>
        <v/>
      </c>
      <c r="AG190" s="256" t="str">
        <f>IF(OR(F190="",G190=""),"",IF(OR(F190="A",F190="HG"),0,VLOOKUP(G190,'Tab 4+5 DüV+Abfuhr_G'!A:Q,17,FALSE)))</f>
        <v/>
      </c>
      <c r="AH190" s="257" t="str">
        <f t="shared" si="33"/>
        <v/>
      </c>
      <c r="AI190" s="900" t="str">
        <f t="shared" si="34"/>
        <v/>
      </c>
      <c r="AJ190" s="265"/>
    </row>
    <row r="191" spans="1:36" s="145" customFormat="1">
      <c r="A191" s="289" t="str">
        <f>IF('N-DBE'!A191="","",'N-DBE'!A191)</f>
        <v/>
      </c>
      <c r="B191" s="485" t="str">
        <f>IF('N-DBE'!B191="","",'N-DBE'!B191)</f>
        <v/>
      </c>
      <c r="C191" s="232" t="str">
        <f>IF('N-DBE'!C191="","",'N-DBE'!C191)</f>
        <v/>
      </c>
      <c r="D191" s="232" t="str">
        <f>IF('N-DBE'!D191="","",'N-DBE'!D191)</f>
        <v/>
      </c>
      <c r="E191" s="238" t="str">
        <f>IF('N-DBE'!E191="","",'N-DBE'!E191)</f>
        <v/>
      </c>
      <c r="F191" s="233" t="str">
        <f>IF('N-DBE'!F191="","",'N-DBE'!F191)</f>
        <v/>
      </c>
      <c r="G191" s="225" t="str">
        <f>IF('N-DBE'!G191="","",'N-DBE'!G191)</f>
        <v/>
      </c>
      <c r="H191" s="248" t="str">
        <f>IF(OR(F191="",G191=""),"",IF(F191="g",VLOOKUP(G191,'Tab 4+5 DüV+Abfuhr_G'!A:N,12,FALSE)*'N-DBE'!J191,IF(F191="A",VLOOKUP(G191,'Tab 2+3 DüV_A'!A:L,10,FALSE)*'N-DBE'!J191,VLOOKUP(G191,'H&amp;G LfL'!B:U,18,FALSE)*'N-DBE'!J191)))</f>
        <v/>
      </c>
      <c r="I191" s="249" t="str">
        <f>IF(OR(F191="",G191=""),"",IF(OR('N-DBE'!K191="",'N-DBE'!M191=0),0,IF('N-DBE'!K191=0,-H191,('N-DBE'!K191*H191/'N-DBE'!J191)-H191)))</f>
        <v/>
      </c>
      <c r="J191" s="341" t="str">
        <f>IF(OR(B191="",G191=""),"",IF(VLOOKUP(B191,Schlagliste!B:J,7,FALSE)="","",VLOOKUP(B191,Schlagliste!B:J,7,FALSE)))</f>
        <v/>
      </c>
      <c r="K191" s="244" t="str">
        <f>IF(J191="","",IF(J191&gt;39,"E",VLOOKUP(J191,'Boden DüV-Bolap'!A:B,2,FALSE)))</f>
        <v/>
      </c>
      <c r="L191" s="250" t="str">
        <f>IF(J191="","",IF(J191&gt;=44,0,VLOOKUP(J191,'Boden DüV-Bolap'!A:C,3,FALSE)))</f>
        <v/>
      </c>
      <c r="M191" s="251" t="str">
        <f>IF(OR(F191="",G191=""),"",IF(OR(F191="A",F191="HG"),0,VLOOKUP(G191,'Tab 4+5 DüV+Abfuhr_G'!A:Q,15,FALSE)))</f>
        <v/>
      </c>
      <c r="N191" s="252" t="str">
        <f t="shared" si="28"/>
        <v/>
      </c>
      <c r="O191" s="611" t="str">
        <f>IF(OR(F191="",G191=""),"",IF(J191="",SUM(H191,I191),IF(OR(K191="D",K191="E"),(H191+M191)*VLOOKUP(K191,'Boden DüV-Bolap'!B:E,4,FALSE),SUM(H191,I191,L191,M191))))</f>
        <v/>
      </c>
      <c r="P191" s="892" t="str">
        <f t="shared" si="29"/>
        <v/>
      </c>
      <c r="Q191" s="245"/>
      <c r="R191" s="615" t="str">
        <f t="shared" si="30"/>
        <v/>
      </c>
      <c r="S191" s="244" t="str">
        <f>IF(OR(B191="",G191=""),"",IF(VLOOKUP(B191,Schlagliste!B:J,5,FALSE)="","",VLOOKUP(B191,Schlagliste!B:J,5,FALSE)))</f>
        <v/>
      </c>
      <c r="T191" s="253" t="str">
        <f>IF(OR(F191="",G191=""),"",IF(F191="g",VLOOKUP(G191,'Tab 4+5 DüV+Abfuhr_G'!A:N,13,FALSE)*'N-DBE'!J191,IF(F191="A",VLOOKUP(G191,'Tab 2+3 DüV_A'!A:L,11,FALSE)*'N-DBE'!J191,VLOOKUP(G191,'H&amp;G LfL'!B:U,19,FALSE)*'N-DBE'!J191)))</f>
        <v/>
      </c>
      <c r="U191" s="249" t="str">
        <f>IF(OR(F191="",G191=""),"",IF(OR('N-DBE'!K191="",'N-DBE'!M191=0),0,IF('N-DBE'!K191=0,-T191,('N-DBE'!K191*T191/'N-DBE'!J191)-T191)))</f>
        <v/>
      </c>
      <c r="V191" s="341" t="str">
        <f>IF(OR(B191="",G191=""),"",IF(VLOOKUP(B191,Schlagliste!B:J,8,FALSE)="","",VLOOKUP(B191,Schlagliste!B:J,8,FALSE)))</f>
        <v/>
      </c>
      <c r="W191" s="244" t="str">
        <f>IF(OR(V191="",S191=""),"",IF(V191&gt;39,0,IF(S191="leicht",VLOOKUP(V191,'Boden DüV-Bolap'!A:Q,7,FALSE),IF(S191="mittel",VLOOKUP(V191,'Boden DüV-Bolap'!A:K,11,FALSE),IF(S191="schwer",VLOOKUP(V191,'Boden DüV-Bolap'!A:R,15,FALSE))))))</f>
        <v/>
      </c>
      <c r="X191" s="254" t="str">
        <f>IF(OR(F191="",G191="",S191="",V191=""),"",IF(V191&gt;=44,-(T191+U191),IF(AND(S191="leicht",V191&lt;14),VLOOKUP(V191,'Boden DüV-Bolap'!A:Q,8,FALSE),IF(AND(S191="leicht",V191&gt;13),VLOOKUP(V191,'Boden DüV-Bolap'!A:Q,9,FALSE)*(T191+U191)-(T191+U191),IF(AND(S191="mittel",V191&lt;20),VLOOKUP(V191,'Boden DüV-Bolap'!A:Q,12,FALSE),IF(AND(S191="mittel",V191&gt;19),VLOOKUP(V191,'Boden DüV-Bolap'!A:Q,13,FALSE)*(T191+U191)-(T191+U191),IF(AND(S191="schwer",V191&lt;28),VLOOKUP(V191,'Boden DüV-Bolap'!A:Q,16,FALSE),IF(AND(S191="schwer",V191&gt;27),VLOOKUP(V191,'Boden DüV-Bolap'!A:Q,17,FALSE)*(T191+U191)-(T191+U191)))))))))</f>
        <v/>
      </c>
      <c r="Y191" s="251" t="str">
        <f>IF(OR(F191="",G191=""),"",IF(OR(F191="A",F191="HG"),0,VLOOKUP(G191,'Tab 4+5 DüV+Abfuhr_G'!A:Q,16,FALSE)))</f>
        <v/>
      </c>
      <c r="Z191" s="255" t="str">
        <f t="shared" si="31"/>
        <v/>
      </c>
      <c r="AA191" s="896" t="str">
        <f t="shared" si="32"/>
        <v/>
      </c>
      <c r="AB191" s="253" t="str">
        <f>IF(OR(F191="",G191=""),"",IF(F191="g",VLOOKUP(G191,'Tab 4+5 DüV+Abfuhr_G'!A:N,14,FALSE)*'N-DBE'!J191,IF(F191="A",VLOOKUP(G191,'Tab 2+3 DüV_A'!A:L,12,FALSE)*'N-DBE'!J191,VLOOKUP(G191,'H&amp;G LfL'!B:U,20,FALSE)*'N-DBE'!J191)))</f>
        <v/>
      </c>
      <c r="AC191" s="249" t="str">
        <f>IF(OR(F191="",G191=""),"",IF(OR('N-DBE'!K191="",'N-DBE'!M191=0),0,IF('N-DBE'!K191=0,-AB191,('N-DBE'!K191*AB191/'N-DBE'!J191)-AB191)))</f>
        <v/>
      </c>
      <c r="AD191" s="341" t="str">
        <f>IF(OR(B191="",G191=""),"",IF(VLOOKUP(B191,Schlagliste!B:J,9,FALSE)="","",VLOOKUP(B191,Schlagliste!B:J,9,FALSE)))</f>
        <v/>
      </c>
      <c r="AE191" s="244" t="str">
        <f>IF(OR(AD191="",S191=""),"",IF(AD191&gt;39,0,IF(S191="leicht",VLOOKUP(AD191,'Boden DüV-Bolap'!A:AA,19,FALSE),IF(S191="mittel",VLOOKUP(AD191,'Boden DüV-Bolap'!A:AA,23,FALSE),IF(S191="schwer",VLOOKUP(AD191,'Boden DüV-Bolap'!A:AA,27,FALSE))))))</f>
        <v/>
      </c>
      <c r="AF191" s="254" t="str">
        <f>IF(OR(F191="",G191="",S191="",AD191=""),"",IF(AD191&gt;=44,-(AB191+AC191),IF(AND(S191="leicht",AD191&lt;11),VLOOKUP(AD191,'Boden DüV-Bolap'!A:AC,20,FALSE),IF(AND(S191="leicht",AD191&gt;10),VLOOKUP(AD191,'Boden DüV-Bolap'!A:AC,21,FALSE)*(AB191+AC191)-(AB191+AC191),IF(AND(S191="mittel",AD191&lt;18),VLOOKUP(AD191,'Boden DüV-Bolap'!A:AC,24,FALSE),IF(AND(S191="mittel",AD191&gt;17),VLOOKUP(AD191,'Boden DüV-Bolap'!A:AC,25,FALSE)*(AB191+AC191)-(AB191+AC191),IF(AND(S191="schwer",AD191&lt;23),VLOOKUP(AD191,'Boden DüV-Bolap'!A:AC,28,FALSE),IF(AND(S191="schwer",AD191&gt;22),VLOOKUP(AD191,'Boden DüV-Bolap'!A:AC,29,FALSE)*(AB191+AC191)-(AB191+AC191)))))))))</f>
        <v/>
      </c>
      <c r="AG191" s="256" t="str">
        <f>IF(OR(F191="",G191=""),"",IF(OR(F191="A",F191="HG"),0,VLOOKUP(G191,'Tab 4+5 DüV+Abfuhr_G'!A:Q,17,FALSE)))</f>
        <v/>
      </c>
      <c r="AH191" s="257" t="str">
        <f t="shared" si="33"/>
        <v/>
      </c>
      <c r="AI191" s="900" t="str">
        <f t="shared" si="34"/>
        <v/>
      </c>
      <c r="AJ191" s="265"/>
    </row>
    <row r="192" spans="1:36" s="145" customFormat="1">
      <c r="A192" s="289" t="str">
        <f>IF('N-DBE'!A192="","",'N-DBE'!A192)</f>
        <v/>
      </c>
      <c r="B192" s="485" t="str">
        <f>IF('N-DBE'!B192="","",'N-DBE'!B192)</f>
        <v/>
      </c>
      <c r="C192" s="232" t="str">
        <f>IF('N-DBE'!C192="","",'N-DBE'!C192)</f>
        <v/>
      </c>
      <c r="D192" s="232" t="str">
        <f>IF('N-DBE'!D192="","",'N-DBE'!D192)</f>
        <v/>
      </c>
      <c r="E192" s="238" t="str">
        <f>IF('N-DBE'!E192="","",'N-DBE'!E192)</f>
        <v/>
      </c>
      <c r="F192" s="233" t="str">
        <f>IF('N-DBE'!F192="","",'N-DBE'!F192)</f>
        <v/>
      </c>
      <c r="G192" s="225" t="str">
        <f>IF('N-DBE'!G192="","",'N-DBE'!G192)</f>
        <v/>
      </c>
      <c r="H192" s="248" t="str">
        <f>IF(OR(F192="",G192=""),"",IF(F192="g",VLOOKUP(G192,'Tab 4+5 DüV+Abfuhr_G'!A:N,12,FALSE)*'N-DBE'!J192,IF(F192="A",VLOOKUP(G192,'Tab 2+3 DüV_A'!A:L,10,FALSE)*'N-DBE'!J192,VLOOKUP(G192,'H&amp;G LfL'!B:U,18,FALSE)*'N-DBE'!J192)))</f>
        <v/>
      </c>
      <c r="I192" s="249" t="str">
        <f>IF(OR(F192="",G192=""),"",IF(OR('N-DBE'!K192="",'N-DBE'!M192=0),0,IF('N-DBE'!K192=0,-H192,('N-DBE'!K192*H192/'N-DBE'!J192)-H192)))</f>
        <v/>
      </c>
      <c r="J192" s="341" t="str">
        <f>IF(OR(B192="",G192=""),"",IF(VLOOKUP(B192,Schlagliste!B:J,7,FALSE)="","",VLOOKUP(B192,Schlagliste!B:J,7,FALSE)))</f>
        <v/>
      </c>
      <c r="K192" s="244" t="str">
        <f>IF(J192="","",IF(J192&gt;39,"E",VLOOKUP(J192,'Boden DüV-Bolap'!A:B,2,FALSE)))</f>
        <v/>
      </c>
      <c r="L192" s="250" t="str">
        <f>IF(J192="","",IF(J192&gt;=44,0,VLOOKUP(J192,'Boden DüV-Bolap'!A:C,3,FALSE)))</f>
        <v/>
      </c>
      <c r="M192" s="251" t="str">
        <f>IF(OR(F192="",G192=""),"",IF(OR(F192="A",F192="HG"),0,VLOOKUP(G192,'Tab 4+5 DüV+Abfuhr_G'!A:Q,15,FALSE)))</f>
        <v/>
      </c>
      <c r="N192" s="252" t="str">
        <f t="shared" si="28"/>
        <v/>
      </c>
      <c r="O192" s="611" t="str">
        <f>IF(OR(F192="",G192=""),"",IF(J192="",SUM(H192,I192),IF(OR(K192="D",K192="E"),(H192+M192)*VLOOKUP(K192,'Boden DüV-Bolap'!B:E,4,FALSE),SUM(H192,I192,L192,M192))))</f>
        <v/>
      </c>
      <c r="P192" s="892" t="str">
        <f t="shared" si="29"/>
        <v/>
      </c>
      <c r="Q192" s="245"/>
      <c r="R192" s="615" t="str">
        <f t="shared" si="30"/>
        <v/>
      </c>
      <c r="S192" s="244" t="str">
        <f>IF(OR(B192="",G192=""),"",IF(VLOOKUP(B192,Schlagliste!B:J,5,FALSE)="","",VLOOKUP(B192,Schlagliste!B:J,5,FALSE)))</f>
        <v/>
      </c>
      <c r="T192" s="253" t="str">
        <f>IF(OR(F192="",G192=""),"",IF(F192="g",VLOOKUP(G192,'Tab 4+5 DüV+Abfuhr_G'!A:N,13,FALSE)*'N-DBE'!J192,IF(F192="A",VLOOKUP(G192,'Tab 2+3 DüV_A'!A:L,11,FALSE)*'N-DBE'!J192,VLOOKUP(G192,'H&amp;G LfL'!B:U,19,FALSE)*'N-DBE'!J192)))</f>
        <v/>
      </c>
      <c r="U192" s="249" t="str">
        <f>IF(OR(F192="",G192=""),"",IF(OR('N-DBE'!K192="",'N-DBE'!M192=0),0,IF('N-DBE'!K192=0,-T192,('N-DBE'!K192*T192/'N-DBE'!J192)-T192)))</f>
        <v/>
      </c>
      <c r="V192" s="341" t="str">
        <f>IF(OR(B192="",G192=""),"",IF(VLOOKUP(B192,Schlagliste!B:J,8,FALSE)="","",VLOOKUP(B192,Schlagliste!B:J,8,FALSE)))</f>
        <v/>
      </c>
      <c r="W192" s="244" t="str">
        <f>IF(OR(V192="",S192=""),"",IF(V192&gt;39,0,IF(S192="leicht",VLOOKUP(V192,'Boden DüV-Bolap'!A:Q,7,FALSE),IF(S192="mittel",VLOOKUP(V192,'Boden DüV-Bolap'!A:K,11,FALSE),IF(S192="schwer",VLOOKUP(V192,'Boden DüV-Bolap'!A:R,15,FALSE))))))</f>
        <v/>
      </c>
      <c r="X192" s="254" t="str">
        <f>IF(OR(F192="",G192="",S192="",V192=""),"",IF(V192&gt;=44,-(T192+U192),IF(AND(S192="leicht",V192&lt;14),VLOOKUP(V192,'Boden DüV-Bolap'!A:Q,8,FALSE),IF(AND(S192="leicht",V192&gt;13),VLOOKUP(V192,'Boden DüV-Bolap'!A:Q,9,FALSE)*(T192+U192)-(T192+U192),IF(AND(S192="mittel",V192&lt;20),VLOOKUP(V192,'Boden DüV-Bolap'!A:Q,12,FALSE),IF(AND(S192="mittel",V192&gt;19),VLOOKUP(V192,'Boden DüV-Bolap'!A:Q,13,FALSE)*(T192+U192)-(T192+U192),IF(AND(S192="schwer",V192&lt;28),VLOOKUP(V192,'Boden DüV-Bolap'!A:Q,16,FALSE),IF(AND(S192="schwer",V192&gt;27),VLOOKUP(V192,'Boden DüV-Bolap'!A:Q,17,FALSE)*(T192+U192)-(T192+U192)))))))))</f>
        <v/>
      </c>
      <c r="Y192" s="251" t="str">
        <f>IF(OR(F192="",G192=""),"",IF(OR(F192="A",F192="HG"),0,VLOOKUP(G192,'Tab 4+5 DüV+Abfuhr_G'!A:Q,16,FALSE)))</f>
        <v/>
      </c>
      <c r="Z192" s="255" t="str">
        <f t="shared" si="31"/>
        <v/>
      </c>
      <c r="AA192" s="896" t="str">
        <f t="shared" si="32"/>
        <v/>
      </c>
      <c r="AB192" s="253" t="str">
        <f>IF(OR(F192="",G192=""),"",IF(F192="g",VLOOKUP(G192,'Tab 4+5 DüV+Abfuhr_G'!A:N,14,FALSE)*'N-DBE'!J192,IF(F192="A",VLOOKUP(G192,'Tab 2+3 DüV_A'!A:L,12,FALSE)*'N-DBE'!J192,VLOOKUP(G192,'H&amp;G LfL'!B:U,20,FALSE)*'N-DBE'!J192)))</f>
        <v/>
      </c>
      <c r="AC192" s="249" t="str">
        <f>IF(OR(F192="",G192=""),"",IF(OR('N-DBE'!K192="",'N-DBE'!M192=0),0,IF('N-DBE'!K192=0,-AB192,('N-DBE'!K192*AB192/'N-DBE'!J192)-AB192)))</f>
        <v/>
      </c>
      <c r="AD192" s="341" t="str">
        <f>IF(OR(B192="",G192=""),"",IF(VLOOKUP(B192,Schlagliste!B:J,9,FALSE)="","",VLOOKUP(B192,Schlagliste!B:J,9,FALSE)))</f>
        <v/>
      </c>
      <c r="AE192" s="244" t="str">
        <f>IF(OR(AD192="",S192=""),"",IF(AD192&gt;39,0,IF(S192="leicht",VLOOKUP(AD192,'Boden DüV-Bolap'!A:AA,19,FALSE),IF(S192="mittel",VLOOKUP(AD192,'Boden DüV-Bolap'!A:AA,23,FALSE),IF(S192="schwer",VLOOKUP(AD192,'Boden DüV-Bolap'!A:AA,27,FALSE))))))</f>
        <v/>
      </c>
      <c r="AF192" s="254" t="str">
        <f>IF(OR(F192="",G192="",S192="",AD192=""),"",IF(AD192&gt;=44,-(AB192+AC192),IF(AND(S192="leicht",AD192&lt;11),VLOOKUP(AD192,'Boden DüV-Bolap'!A:AC,20,FALSE),IF(AND(S192="leicht",AD192&gt;10),VLOOKUP(AD192,'Boden DüV-Bolap'!A:AC,21,FALSE)*(AB192+AC192)-(AB192+AC192),IF(AND(S192="mittel",AD192&lt;18),VLOOKUP(AD192,'Boden DüV-Bolap'!A:AC,24,FALSE),IF(AND(S192="mittel",AD192&gt;17),VLOOKUP(AD192,'Boden DüV-Bolap'!A:AC,25,FALSE)*(AB192+AC192)-(AB192+AC192),IF(AND(S192="schwer",AD192&lt;23),VLOOKUP(AD192,'Boden DüV-Bolap'!A:AC,28,FALSE),IF(AND(S192="schwer",AD192&gt;22),VLOOKUP(AD192,'Boden DüV-Bolap'!A:AC,29,FALSE)*(AB192+AC192)-(AB192+AC192)))))))))</f>
        <v/>
      </c>
      <c r="AG192" s="256" t="str">
        <f>IF(OR(F192="",G192=""),"",IF(OR(F192="A",F192="HG"),0,VLOOKUP(G192,'Tab 4+5 DüV+Abfuhr_G'!A:Q,17,FALSE)))</f>
        <v/>
      </c>
      <c r="AH192" s="257" t="str">
        <f t="shared" si="33"/>
        <v/>
      </c>
      <c r="AI192" s="900" t="str">
        <f t="shared" si="34"/>
        <v/>
      </c>
      <c r="AJ192" s="265"/>
    </row>
    <row r="193" spans="1:36" s="145" customFormat="1">
      <c r="A193" s="289" t="str">
        <f>IF('N-DBE'!A193="","",'N-DBE'!A193)</f>
        <v/>
      </c>
      <c r="B193" s="485" t="str">
        <f>IF('N-DBE'!B193="","",'N-DBE'!B193)</f>
        <v/>
      </c>
      <c r="C193" s="232" t="str">
        <f>IF('N-DBE'!C193="","",'N-DBE'!C193)</f>
        <v/>
      </c>
      <c r="D193" s="232" t="str">
        <f>IF('N-DBE'!D193="","",'N-DBE'!D193)</f>
        <v/>
      </c>
      <c r="E193" s="238" t="str">
        <f>IF('N-DBE'!E193="","",'N-DBE'!E193)</f>
        <v/>
      </c>
      <c r="F193" s="233" t="str">
        <f>IF('N-DBE'!F193="","",'N-DBE'!F193)</f>
        <v/>
      </c>
      <c r="G193" s="225" t="str">
        <f>IF('N-DBE'!G193="","",'N-DBE'!G193)</f>
        <v/>
      </c>
      <c r="H193" s="248" t="str">
        <f>IF(OR(F193="",G193=""),"",IF(F193="g",VLOOKUP(G193,'Tab 4+5 DüV+Abfuhr_G'!A:N,12,FALSE)*'N-DBE'!J193,IF(F193="A",VLOOKUP(G193,'Tab 2+3 DüV_A'!A:L,10,FALSE)*'N-DBE'!J193,VLOOKUP(G193,'H&amp;G LfL'!B:U,18,FALSE)*'N-DBE'!J193)))</f>
        <v/>
      </c>
      <c r="I193" s="249" t="str">
        <f>IF(OR(F193="",G193=""),"",IF(OR('N-DBE'!K193="",'N-DBE'!M193=0),0,IF('N-DBE'!K193=0,-H193,('N-DBE'!K193*H193/'N-DBE'!J193)-H193)))</f>
        <v/>
      </c>
      <c r="J193" s="341" t="str">
        <f>IF(OR(B193="",G193=""),"",IF(VLOOKUP(B193,Schlagliste!B:J,7,FALSE)="","",VLOOKUP(B193,Schlagliste!B:J,7,FALSE)))</f>
        <v/>
      </c>
      <c r="K193" s="244" t="str">
        <f>IF(J193="","",IF(J193&gt;39,"E",VLOOKUP(J193,'Boden DüV-Bolap'!A:B,2,FALSE)))</f>
        <v/>
      </c>
      <c r="L193" s="250" t="str">
        <f>IF(J193="","",IF(J193&gt;=44,0,VLOOKUP(J193,'Boden DüV-Bolap'!A:C,3,FALSE)))</f>
        <v/>
      </c>
      <c r="M193" s="251" t="str">
        <f>IF(OR(F193="",G193=""),"",IF(OR(F193="A",F193="HG"),0,VLOOKUP(G193,'Tab 4+5 DüV+Abfuhr_G'!A:Q,15,FALSE)))</f>
        <v/>
      </c>
      <c r="N193" s="252" t="str">
        <f t="shared" si="28"/>
        <v/>
      </c>
      <c r="O193" s="611" t="str">
        <f>IF(OR(F193="",G193=""),"",IF(J193="",SUM(H193,I193),IF(OR(K193="D",K193="E"),(H193+M193)*VLOOKUP(K193,'Boden DüV-Bolap'!B:E,4,FALSE),SUM(H193,I193,L193,M193))))</f>
        <v/>
      </c>
      <c r="P193" s="892" t="str">
        <f t="shared" si="29"/>
        <v/>
      </c>
      <c r="Q193" s="245"/>
      <c r="R193" s="615" t="str">
        <f t="shared" si="30"/>
        <v/>
      </c>
      <c r="S193" s="244" t="str">
        <f>IF(OR(B193="",G193=""),"",IF(VLOOKUP(B193,Schlagliste!B:J,5,FALSE)="","",VLOOKUP(B193,Schlagliste!B:J,5,FALSE)))</f>
        <v/>
      </c>
      <c r="T193" s="253" t="str">
        <f>IF(OR(F193="",G193=""),"",IF(F193="g",VLOOKUP(G193,'Tab 4+5 DüV+Abfuhr_G'!A:N,13,FALSE)*'N-DBE'!J193,IF(F193="A",VLOOKUP(G193,'Tab 2+3 DüV_A'!A:L,11,FALSE)*'N-DBE'!J193,VLOOKUP(G193,'H&amp;G LfL'!B:U,19,FALSE)*'N-DBE'!J193)))</f>
        <v/>
      </c>
      <c r="U193" s="249" t="str">
        <f>IF(OR(F193="",G193=""),"",IF(OR('N-DBE'!K193="",'N-DBE'!M193=0),0,IF('N-DBE'!K193=0,-T193,('N-DBE'!K193*T193/'N-DBE'!J193)-T193)))</f>
        <v/>
      </c>
      <c r="V193" s="341" t="str">
        <f>IF(OR(B193="",G193=""),"",IF(VLOOKUP(B193,Schlagliste!B:J,8,FALSE)="","",VLOOKUP(B193,Schlagliste!B:J,8,FALSE)))</f>
        <v/>
      </c>
      <c r="W193" s="244" t="str">
        <f>IF(OR(V193="",S193=""),"",IF(V193&gt;39,0,IF(S193="leicht",VLOOKUP(V193,'Boden DüV-Bolap'!A:Q,7,FALSE),IF(S193="mittel",VLOOKUP(V193,'Boden DüV-Bolap'!A:K,11,FALSE),IF(S193="schwer",VLOOKUP(V193,'Boden DüV-Bolap'!A:R,15,FALSE))))))</f>
        <v/>
      </c>
      <c r="X193" s="254" t="str">
        <f>IF(OR(F193="",G193="",S193="",V193=""),"",IF(V193&gt;=44,-(T193+U193),IF(AND(S193="leicht",V193&lt;14),VLOOKUP(V193,'Boden DüV-Bolap'!A:Q,8,FALSE),IF(AND(S193="leicht",V193&gt;13),VLOOKUP(V193,'Boden DüV-Bolap'!A:Q,9,FALSE)*(T193+U193)-(T193+U193),IF(AND(S193="mittel",V193&lt;20),VLOOKUP(V193,'Boden DüV-Bolap'!A:Q,12,FALSE),IF(AND(S193="mittel",V193&gt;19),VLOOKUP(V193,'Boden DüV-Bolap'!A:Q,13,FALSE)*(T193+U193)-(T193+U193),IF(AND(S193="schwer",V193&lt;28),VLOOKUP(V193,'Boden DüV-Bolap'!A:Q,16,FALSE),IF(AND(S193="schwer",V193&gt;27),VLOOKUP(V193,'Boden DüV-Bolap'!A:Q,17,FALSE)*(T193+U193)-(T193+U193)))))))))</f>
        <v/>
      </c>
      <c r="Y193" s="251" t="str">
        <f>IF(OR(F193="",G193=""),"",IF(OR(F193="A",F193="HG"),0,VLOOKUP(G193,'Tab 4+5 DüV+Abfuhr_G'!A:Q,16,FALSE)))</f>
        <v/>
      </c>
      <c r="Z193" s="255" t="str">
        <f t="shared" si="31"/>
        <v/>
      </c>
      <c r="AA193" s="896" t="str">
        <f t="shared" si="32"/>
        <v/>
      </c>
      <c r="AB193" s="253" t="str">
        <f>IF(OR(F193="",G193=""),"",IF(F193="g",VLOOKUP(G193,'Tab 4+5 DüV+Abfuhr_G'!A:N,14,FALSE)*'N-DBE'!J193,IF(F193="A",VLOOKUP(G193,'Tab 2+3 DüV_A'!A:L,12,FALSE)*'N-DBE'!J193,VLOOKUP(G193,'H&amp;G LfL'!B:U,20,FALSE)*'N-DBE'!J193)))</f>
        <v/>
      </c>
      <c r="AC193" s="249" t="str">
        <f>IF(OR(F193="",G193=""),"",IF(OR('N-DBE'!K193="",'N-DBE'!M193=0),0,IF('N-DBE'!K193=0,-AB193,('N-DBE'!K193*AB193/'N-DBE'!J193)-AB193)))</f>
        <v/>
      </c>
      <c r="AD193" s="341" t="str">
        <f>IF(OR(B193="",G193=""),"",IF(VLOOKUP(B193,Schlagliste!B:J,9,FALSE)="","",VLOOKUP(B193,Schlagliste!B:J,9,FALSE)))</f>
        <v/>
      </c>
      <c r="AE193" s="244" t="str">
        <f>IF(OR(AD193="",S193=""),"",IF(AD193&gt;39,0,IF(S193="leicht",VLOOKUP(AD193,'Boden DüV-Bolap'!A:AA,19,FALSE),IF(S193="mittel",VLOOKUP(AD193,'Boden DüV-Bolap'!A:AA,23,FALSE),IF(S193="schwer",VLOOKUP(AD193,'Boden DüV-Bolap'!A:AA,27,FALSE))))))</f>
        <v/>
      </c>
      <c r="AF193" s="254" t="str">
        <f>IF(OR(F193="",G193="",S193="",AD193=""),"",IF(AD193&gt;=44,-(AB193+AC193),IF(AND(S193="leicht",AD193&lt;11),VLOOKUP(AD193,'Boden DüV-Bolap'!A:AC,20,FALSE),IF(AND(S193="leicht",AD193&gt;10),VLOOKUP(AD193,'Boden DüV-Bolap'!A:AC,21,FALSE)*(AB193+AC193)-(AB193+AC193),IF(AND(S193="mittel",AD193&lt;18),VLOOKUP(AD193,'Boden DüV-Bolap'!A:AC,24,FALSE),IF(AND(S193="mittel",AD193&gt;17),VLOOKUP(AD193,'Boden DüV-Bolap'!A:AC,25,FALSE)*(AB193+AC193)-(AB193+AC193),IF(AND(S193="schwer",AD193&lt;23),VLOOKUP(AD193,'Boden DüV-Bolap'!A:AC,28,FALSE),IF(AND(S193="schwer",AD193&gt;22),VLOOKUP(AD193,'Boden DüV-Bolap'!A:AC,29,FALSE)*(AB193+AC193)-(AB193+AC193)))))))))</f>
        <v/>
      </c>
      <c r="AG193" s="256" t="str">
        <f>IF(OR(F193="",G193=""),"",IF(OR(F193="A",F193="HG"),0,VLOOKUP(G193,'Tab 4+5 DüV+Abfuhr_G'!A:Q,17,FALSE)))</f>
        <v/>
      </c>
      <c r="AH193" s="257" t="str">
        <f t="shared" si="33"/>
        <v/>
      </c>
      <c r="AI193" s="900" t="str">
        <f t="shared" si="34"/>
        <v/>
      </c>
      <c r="AJ193" s="265"/>
    </row>
    <row r="194" spans="1:36" s="145" customFormat="1">
      <c r="A194" s="289" t="str">
        <f>IF('N-DBE'!A194="","",'N-DBE'!A194)</f>
        <v/>
      </c>
      <c r="B194" s="485" t="str">
        <f>IF('N-DBE'!B194="","",'N-DBE'!B194)</f>
        <v/>
      </c>
      <c r="C194" s="232" t="str">
        <f>IF('N-DBE'!C194="","",'N-DBE'!C194)</f>
        <v/>
      </c>
      <c r="D194" s="232" t="str">
        <f>IF('N-DBE'!D194="","",'N-DBE'!D194)</f>
        <v/>
      </c>
      <c r="E194" s="238" t="str">
        <f>IF('N-DBE'!E194="","",'N-DBE'!E194)</f>
        <v/>
      </c>
      <c r="F194" s="233" t="str">
        <f>IF('N-DBE'!F194="","",'N-DBE'!F194)</f>
        <v/>
      </c>
      <c r="G194" s="225" t="str">
        <f>IF('N-DBE'!G194="","",'N-DBE'!G194)</f>
        <v/>
      </c>
      <c r="H194" s="248" t="str">
        <f>IF(OR(F194="",G194=""),"",IF(F194="g",VLOOKUP(G194,'Tab 4+5 DüV+Abfuhr_G'!A:N,12,FALSE)*'N-DBE'!J194,IF(F194="A",VLOOKUP(G194,'Tab 2+3 DüV_A'!A:L,10,FALSE)*'N-DBE'!J194,VLOOKUP(G194,'H&amp;G LfL'!B:U,18,FALSE)*'N-DBE'!J194)))</f>
        <v/>
      </c>
      <c r="I194" s="249" t="str">
        <f>IF(OR(F194="",G194=""),"",IF(OR('N-DBE'!K194="",'N-DBE'!M194=0),0,IF('N-DBE'!K194=0,-H194,('N-DBE'!K194*H194/'N-DBE'!J194)-H194)))</f>
        <v/>
      </c>
      <c r="J194" s="341" t="str">
        <f>IF(OR(B194="",G194=""),"",IF(VLOOKUP(B194,Schlagliste!B:J,7,FALSE)="","",VLOOKUP(B194,Schlagliste!B:J,7,FALSE)))</f>
        <v/>
      </c>
      <c r="K194" s="244" t="str">
        <f>IF(J194="","",IF(J194&gt;39,"E",VLOOKUP(J194,'Boden DüV-Bolap'!A:B,2,FALSE)))</f>
        <v/>
      </c>
      <c r="L194" s="250" t="str">
        <f>IF(J194="","",IF(J194&gt;=44,0,VLOOKUP(J194,'Boden DüV-Bolap'!A:C,3,FALSE)))</f>
        <v/>
      </c>
      <c r="M194" s="251" t="str">
        <f>IF(OR(F194="",G194=""),"",IF(OR(F194="A",F194="HG"),0,VLOOKUP(G194,'Tab 4+5 DüV+Abfuhr_G'!A:Q,15,FALSE)))</f>
        <v/>
      </c>
      <c r="N194" s="252" t="str">
        <f t="shared" si="28"/>
        <v/>
      </c>
      <c r="O194" s="611" t="str">
        <f>IF(OR(F194="",G194=""),"",IF(J194="",SUM(H194,I194),IF(OR(K194="D",K194="E"),(H194+M194)*VLOOKUP(K194,'Boden DüV-Bolap'!B:E,4,FALSE),SUM(H194,I194,L194,M194))))</f>
        <v/>
      </c>
      <c r="P194" s="892" t="str">
        <f t="shared" si="29"/>
        <v/>
      </c>
      <c r="Q194" s="245"/>
      <c r="R194" s="615" t="str">
        <f t="shared" si="30"/>
        <v/>
      </c>
      <c r="S194" s="244" t="str">
        <f>IF(OR(B194="",G194=""),"",IF(VLOOKUP(B194,Schlagliste!B:J,5,FALSE)="","",VLOOKUP(B194,Schlagliste!B:J,5,FALSE)))</f>
        <v/>
      </c>
      <c r="T194" s="253" t="str">
        <f>IF(OR(F194="",G194=""),"",IF(F194="g",VLOOKUP(G194,'Tab 4+5 DüV+Abfuhr_G'!A:N,13,FALSE)*'N-DBE'!J194,IF(F194="A",VLOOKUP(G194,'Tab 2+3 DüV_A'!A:L,11,FALSE)*'N-DBE'!J194,VLOOKUP(G194,'H&amp;G LfL'!B:U,19,FALSE)*'N-DBE'!J194)))</f>
        <v/>
      </c>
      <c r="U194" s="249" t="str">
        <f>IF(OR(F194="",G194=""),"",IF(OR('N-DBE'!K194="",'N-DBE'!M194=0),0,IF('N-DBE'!K194=0,-T194,('N-DBE'!K194*T194/'N-DBE'!J194)-T194)))</f>
        <v/>
      </c>
      <c r="V194" s="341" t="str">
        <f>IF(OR(B194="",G194=""),"",IF(VLOOKUP(B194,Schlagliste!B:J,8,FALSE)="","",VLOOKUP(B194,Schlagliste!B:J,8,FALSE)))</f>
        <v/>
      </c>
      <c r="W194" s="244" t="str">
        <f>IF(OR(V194="",S194=""),"",IF(V194&gt;39,0,IF(S194="leicht",VLOOKUP(V194,'Boden DüV-Bolap'!A:Q,7,FALSE),IF(S194="mittel",VLOOKUP(V194,'Boden DüV-Bolap'!A:K,11,FALSE),IF(S194="schwer",VLOOKUP(V194,'Boden DüV-Bolap'!A:R,15,FALSE))))))</f>
        <v/>
      </c>
      <c r="X194" s="254" t="str">
        <f>IF(OR(F194="",G194="",S194="",V194=""),"",IF(V194&gt;=44,-(T194+U194),IF(AND(S194="leicht",V194&lt;14),VLOOKUP(V194,'Boden DüV-Bolap'!A:Q,8,FALSE),IF(AND(S194="leicht",V194&gt;13),VLOOKUP(V194,'Boden DüV-Bolap'!A:Q,9,FALSE)*(T194+U194)-(T194+U194),IF(AND(S194="mittel",V194&lt;20),VLOOKUP(V194,'Boden DüV-Bolap'!A:Q,12,FALSE),IF(AND(S194="mittel",V194&gt;19),VLOOKUP(V194,'Boden DüV-Bolap'!A:Q,13,FALSE)*(T194+U194)-(T194+U194),IF(AND(S194="schwer",V194&lt;28),VLOOKUP(V194,'Boden DüV-Bolap'!A:Q,16,FALSE),IF(AND(S194="schwer",V194&gt;27),VLOOKUP(V194,'Boden DüV-Bolap'!A:Q,17,FALSE)*(T194+U194)-(T194+U194)))))))))</f>
        <v/>
      </c>
      <c r="Y194" s="251" t="str">
        <f>IF(OR(F194="",G194=""),"",IF(OR(F194="A",F194="HG"),0,VLOOKUP(G194,'Tab 4+5 DüV+Abfuhr_G'!A:Q,16,FALSE)))</f>
        <v/>
      </c>
      <c r="Z194" s="255" t="str">
        <f t="shared" si="31"/>
        <v/>
      </c>
      <c r="AA194" s="896" t="str">
        <f t="shared" si="32"/>
        <v/>
      </c>
      <c r="AB194" s="253" t="str">
        <f>IF(OR(F194="",G194=""),"",IF(F194="g",VLOOKUP(G194,'Tab 4+5 DüV+Abfuhr_G'!A:N,14,FALSE)*'N-DBE'!J194,IF(F194="A",VLOOKUP(G194,'Tab 2+3 DüV_A'!A:L,12,FALSE)*'N-DBE'!J194,VLOOKUP(G194,'H&amp;G LfL'!B:U,20,FALSE)*'N-DBE'!J194)))</f>
        <v/>
      </c>
      <c r="AC194" s="249" t="str">
        <f>IF(OR(F194="",G194=""),"",IF(OR('N-DBE'!K194="",'N-DBE'!M194=0),0,IF('N-DBE'!K194=0,-AB194,('N-DBE'!K194*AB194/'N-DBE'!J194)-AB194)))</f>
        <v/>
      </c>
      <c r="AD194" s="341" t="str">
        <f>IF(OR(B194="",G194=""),"",IF(VLOOKUP(B194,Schlagliste!B:J,9,FALSE)="","",VLOOKUP(B194,Schlagliste!B:J,9,FALSE)))</f>
        <v/>
      </c>
      <c r="AE194" s="244" t="str">
        <f>IF(OR(AD194="",S194=""),"",IF(AD194&gt;39,0,IF(S194="leicht",VLOOKUP(AD194,'Boden DüV-Bolap'!A:AA,19,FALSE),IF(S194="mittel",VLOOKUP(AD194,'Boden DüV-Bolap'!A:AA,23,FALSE),IF(S194="schwer",VLOOKUP(AD194,'Boden DüV-Bolap'!A:AA,27,FALSE))))))</f>
        <v/>
      </c>
      <c r="AF194" s="254" t="str">
        <f>IF(OR(F194="",G194="",S194="",AD194=""),"",IF(AD194&gt;=44,-(AB194+AC194),IF(AND(S194="leicht",AD194&lt;11),VLOOKUP(AD194,'Boden DüV-Bolap'!A:AC,20,FALSE),IF(AND(S194="leicht",AD194&gt;10),VLOOKUP(AD194,'Boden DüV-Bolap'!A:AC,21,FALSE)*(AB194+AC194)-(AB194+AC194),IF(AND(S194="mittel",AD194&lt;18),VLOOKUP(AD194,'Boden DüV-Bolap'!A:AC,24,FALSE),IF(AND(S194="mittel",AD194&gt;17),VLOOKUP(AD194,'Boden DüV-Bolap'!A:AC,25,FALSE)*(AB194+AC194)-(AB194+AC194),IF(AND(S194="schwer",AD194&lt;23),VLOOKUP(AD194,'Boden DüV-Bolap'!A:AC,28,FALSE),IF(AND(S194="schwer",AD194&gt;22),VLOOKUP(AD194,'Boden DüV-Bolap'!A:AC,29,FALSE)*(AB194+AC194)-(AB194+AC194)))))))))</f>
        <v/>
      </c>
      <c r="AG194" s="256" t="str">
        <f>IF(OR(F194="",G194=""),"",IF(OR(F194="A",F194="HG"),0,VLOOKUP(G194,'Tab 4+5 DüV+Abfuhr_G'!A:Q,17,FALSE)))</f>
        <v/>
      </c>
      <c r="AH194" s="257" t="str">
        <f t="shared" si="33"/>
        <v/>
      </c>
      <c r="AI194" s="900" t="str">
        <f t="shared" si="34"/>
        <v/>
      </c>
      <c r="AJ194" s="265"/>
    </row>
    <row r="195" spans="1:36" s="145" customFormat="1">
      <c r="A195" s="289" t="str">
        <f>IF('N-DBE'!A195="","",'N-DBE'!A195)</f>
        <v/>
      </c>
      <c r="B195" s="485" t="str">
        <f>IF('N-DBE'!B195="","",'N-DBE'!B195)</f>
        <v/>
      </c>
      <c r="C195" s="232" t="str">
        <f>IF('N-DBE'!C195="","",'N-DBE'!C195)</f>
        <v/>
      </c>
      <c r="D195" s="232" t="str">
        <f>IF('N-DBE'!D195="","",'N-DBE'!D195)</f>
        <v/>
      </c>
      <c r="E195" s="238" t="str">
        <f>IF('N-DBE'!E195="","",'N-DBE'!E195)</f>
        <v/>
      </c>
      <c r="F195" s="233" t="str">
        <f>IF('N-DBE'!F195="","",'N-DBE'!F195)</f>
        <v/>
      </c>
      <c r="G195" s="225" t="str">
        <f>IF('N-DBE'!G195="","",'N-DBE'!G195)</f>
        <v/>
      </c>
      <c r="H195" s="248" t="str">
        <f>IF(OR(F195="",G195=""),"",IF(F195="g",VLOOKUP(G195,'Tab 4+5 DüV+Abfuhr_G'!A:N,12,FALSE)*'N-DBE'!J195,IF(F195="A",VLOOKUP(G195,'Tab 2+3 DüV_A'!A:L,10,FALSE)*'N-DBE'!J195,VLOOKUP(G195,'H&amp;G LfL'!B:U,18,FALSE)*'N-DBE'!J195)))</f>
        <v/>
      </c>
      <c r="I195" s="249" t="str">
        <f>IF(OR(F195="",G195=""),"",IF(OR('N-DBE'!K195="",'N-DBE'!M195=0),0,IF('N-DBE'!K195=0,-H195,('N-DBE'!K195*H195/'N-DBE'!J195)-H195)))</f>
        <v/>
      </c>
      <c r="J195" s="341" t="str">
        <f>IF(OR(B195="",G195=""),"",IF(VLOOKUP(B195,Schlagliste!B:J,7,FALSE)="","",VLOOKUP(B195,Schlagliste!B:J,7,FALSE)))</f>
        <v/>
      </c>
      <c r="K195" s="244" t="str">
        <f>IF(J195="","",IF(J195&gt;39,"E",VLOOKUP(J195,'Boden DüV-Bolap'!A:B,2,FALSE)))</f>
        <v/>
      </c>
      <c r="L195" s="250" t="str">
        <f>IF(J195="","",IF(J195&gt;=44,0,VLOOKUP(J195,'Boden DüV-Bolap'!A:C,3,FALSE)))</f>
        <v/>
      </c>
      <c r="M195" s="251" t="str">
        <f>IF(OR(F195="",G195=""),"",IF(OR(F195="A",F195="HG"),0,VLOOKUP(G195,'Tab 4+5 DüV+Abfuhr_G'!A:Q,15,FALSE)))</f>
        <v/>
      </c>
      <c r="N195" s="252" t="str">
        <f t="shared" si="28"/>
        <v/>
      </c>
      <c r="O195" s="611" t="str">
        <f>IF(OR(F195="",G195=""),"",IF(J195="",SUM(H195,I195),IF(OR(K195="D",K195="E"),(H195+M195)*VLOOKUP(K195,'Boden DüV-Bolap'!B:E,4,FALSE),SUM(H195,I195,L195,M195))))</f>
        <v/>
      </c>
      <c r="P195" s="892" t="str">
        <f t="shared" si="29"/>
        <v/>
      </c>
      <c r="Q195" s="245"/>
      <c r="R195" s="615" t="str">
        <f t="shared" si="30"/>
        <v/>
      </c>
      <c r="S195" s="244" t="str">
        <f>IF(OR(B195="",G195=""),"",IF(VLOOKUP(B195,Schlagliste!B:J,5,FALSE)="","",VLOOKUP(B195,Schlagliste!B:J,5,FALSE)))</f>
        <v/>
      </c>
      <c r="T195" s="253" t="str">
        <f>IF(OR(F195="",G195=""),"",IF(F195="g",VLOOKUP(G195,'Tab 4+5 DüV+Abfuhr_G'!A:N,13,FALSE)*'N-DBE'!J195,IF(F195="A",VLOOKUP(G195,'Tab 2+3 DüV_A'!A:L,11,FALSE)*'N-DBE'!J195,VLOOKUP(G195,'H&amp;G LfL'!B:U,19,FALSE)*'N-DBE'!J195)))</f>
        <v/>
      </c>
      <c r="U195" s="249" t="str">
        <f>IF(OR(F195="",G195=""),"",IF(OR('N-DBE'!K195="",'N-DBE'!M195=0),0,IF('N-DBE'!K195=0,-T195,('N-DBE'!K195*T195/'N-DBE'!J195)-T195)))</f>
        <v/>
      </c>
      <c r="V195" s="341" t="str">
        <f>IF(OR(B195="",G195=""),"",IF(VLOOKUP(B195,Schlagliste!B:J,8,FALSE)="","",VLOOKUP(B195,Schlagliste!B:J,8,FALSE)))</f>
        <v/>
      </c>
      <c r="W195" s="244" t="str">
        <f>IF(OR(V195="",S195=""),"",IF(V195&gt;39,0,IF(S195="leicht",VLOOKUP(V195,'Boden DüV-Bolap'!A:Q,7,FALSE),IF(S195="mittel",VLOOKUP(V195,'Boden DüV-Bolap'!A:K,11,FALSE),IF(S195="schwer",VLOOKUP(V195,'Boden DüV-Bolap'!A:R,15,FALSE))))))</f>
        <v/>
      </c>
      <c r="X195" s="254" t="str">
        <f>IF(OR(F195="",G195="",S195="",V195=""),"",IF(V195&gt;=44,-(T195+U195),IF(AND(S195="leicht",V195&lt;14),VLOOKUP(V195,'Boden DüV-Bolap'!A:Q,8,FALSE),IF(AND(S195="leicht",V195&gt;13),VLOOKUP(V195,'Boden DüV-Bolap'!A:Q,9,FALSE)*(T195+U195)-(T195+U195),IF(AND(S195="mittel",V195&lt;20),VLOOKUP(V195,'Boden DüV-Bolap'!A:Q,12,FALSE),IF(AND(S195="mittel",V195&gt;19),VLOOKUP(V195,'Boden DüV-Bolap'!A:Q,13,FALSE)*(T195+U195)-(T195+U195),IF(AND(S195="schwer",V195&lt;28),VLOOKUP(V195,'Boden DüV-Bolap'!A:Q,16,FALSE),IF(AND(S195="schwer",V195&gt;27),VLOOKUP(V195,'Boden DüV-Bolap'!A:Q,17,FALSE)*(T195+U195)-(T195+U195)))))))))</f>
        <v/>
      </c>
      <c r="Y195" s="251" t="str">
        <f>IF(OR(F195="",G195=""),"",IF(OR(F195="A",F195="HG"),0,VLOOKUP(G195,'Tab 4+5 DüV+Abfuhr_G'!A:Q,16,FALSE)))</f>
        <v/>
      </c>
      <c r="Z195" s="255" t="str">
        <f t="shared" si="31"/>
        <v/>
      </c>
      <c r="AA195" s="896" t="str">
        <f t="shared" si="32"/>
        <v/>
      </c>
      <c r="AB195" s="253" t="str">
        <f>IF(OR(F195="",G195=""),"",IF(F195="g",VLOOKUP(G195,'Tab 4+5 DüV+Abfuhr_G'!A:N,14,FALSE)*'N-DBE'!J195,IF(F195="A",VLOOKUP(G195,'Tab 2+3 DüV_A'!A:L,12,FALSE)*'N-DBE'!J195,VLOOKUP(G195,'H&amp;G LfL'!B:U,20,FALSE)*'N-DBE'!J195)))</f>
        <v/>
      </c>
      <c r="AC195" s="249" t="str">
        <f>IF(OR(F195="",G195=""),"",IF(OR('N-DBE'!K195="",'N-DBE'!M195=0),0,IF('N-DBE'!K195=0,-AB195,('N-DBE'!K195*AB195/'N-DBE'!J195)-AB195)))</f>
        <v/>
      </c>
      <c r="AD195" s="341" t="str">
        <f>IF(OR(B195="",G195=""),"",IF(VLOOKUP(B195,Schlagliste!B:J,9,FALSE)="","",VLOOKUP(B195,Schlagliste!B:J,9,FALSE)))</f>
        <v/>
      </c>
      <c r="AE195" s="244" t="str">
        <f>IF(OR(AD195="",S195=""),"",IF(AD195&gt;39,0,IF(S195="leicht",VLOOKUP(AD195,'Boden DüV-Bolap'!A:AA,19,FALSE),IF(S195="mittel",VLOOKUP(AD195,'Boden DüV-Bolap'!A:AA,23,FALSE),IF(S195="schwer",VLOOKUP(AD195,'Boden DüV-Bolap'!A:AA,27,FALSE))))))</f>
        <v/>
      </c>
      <c r="AF195" s="254" t="str">
        <f>IF(OR(F195="",G195="",S195="",AD195=""),"",IF(AD195&gt;=44,-(AB195+AC195),IF(AND(S195="leicht",AD195&lt;11),VLOOKUP(AD195,'Boden DüV-Bolap'!A:AC,20,FALSE),IF(AND(S195="leicht",AD195&gt;10),VLOOKUP(AD195,'Boden DüV-Bolap'!A:AC,21,FALSE)*(AB195+AC195)-(AB195+AC195),IF(AND(S195="mittel",AD195&lt;18),VLOOKUP(AD195,'Boden DüV-Bolap'!A:AC,24,FALSE),IF(AND(S195="mittel",AD195&gt;17),VLOOKUP(AD195,'Boden DüV-Bolap'!A:AC,25,FALSE)*(AB195+AC195)-(AB195+AC195),IF(AND(S195="schwer",AD195&lt;23),VLOOKUP(AD195,'Boden DüV-Bolap'!A:AC,28,FALSE),IF(AND(S195="schwer",AD195&gt;22),VLOOKUP(AD195,'Boden DüV-Bolap'!A:AC,29,FALSE)*(AB195+AC195)-(AB195+AC195)))))))))</f>
        <v/>
      </c>
      <c r="AG195" s="256" t="str">
        <f>IF(OR(F195="",G195=""),"",IF(OR(F195="A",F195="HG"),0,VLOOKUP(G195,'Tab 4+5 DüV+Abfuhr_G'!A:Q,17,FALSE)))</f>
        <v/>
      </c>
      <c r="AH195" s="257" t="str">
        <f t="shared" si="33"/>
        <v/>
      </c>
      <c r="AI195" s="900" t="str">
        <f t="shared" si="34"/>
        <v/>
      </c>
      <c r="AJ195" s="265"/>
    </row>
    <row r="196" spans="1:36" s="145" customFormat="1">
      <c r="A196" s="289" t="str">
        <f>IF('N-DBE'!A196="","",'N-DBE'!A196)</f>
        <v/>
      </c>
      <c r="B196" s="485" t="str">
        <f>IF('N-DBE'!B196="","",'N-DBE'!B196)</f>
        <v/>
      </c>
      <c r="C196" s="232" t="str">
        <f>IF('N-DBE'!C196="","",'N-DBE'!C196)</f>
        <v/>
      </c>
      <c r="D196" s="232" t="str">
        <f>IF('N-DBE'!D196="","",'N-DBE'!D196)</f>
        <v/>
      </c>
      <c r="E196" s="238" t="str">
        <f>IF('N-DBE'!E196="","",'N-DBE'!E196)</f>
        <v/>
      </c>
      <c r="F196" s="233" t="str">
        <f>IF('N-DBE'!F196="","",'N-DBE'!F196)</f>
        <v/>
      </c>
      <c r="G196" s="225" t="str">
        <f>IF('N-DBE'!G196="","",'N-DBE'!G196)</f>
        <v/>
      </c>
      <c r="H196" s="248" t="str">
        <f>IF(OR(F196="",G196=""),"",IF(F196="g",VLOOKUP(G196,'Tab 4+5 DüV+Abfuhr_G'!A:N,12,FALSE)*'N-DBE'!J196,IF(F196="A",VLOOKUP(G196,'Tab 2+3 DüV_A'!A:L,10,FALSE)*'N-DBE'!J196,VLOOKUP(G196,'H&amp;G LfL'!B:U,18,FALSE)*'N-DBE'!J196)))</f>
        <v/>
      </c>
      <c r="I196" s="249" t="str">
        <f>IF(OR(F196="",G196=""),"",IF(OR('N-DBE'!K196="",'N-DBE'!M196=0),0,IF('N-DBE'!K196=0,-H196,('N-DBE'!K196*H196/'N-DBE'!J196)-H196)))</f>
        <v/>
      </c>
      <c r="J196" s="341" t="str">
        <f>IF(OR(B196="",G196=""),"",IF(VLOOKUP(B196,Schlagliste!B:J,7,FALSE)="","",VLOOKUP(B196,Schlagliste!B:J,7,FALSE)))</f>
        <v/>
      </c>
      <c r="K196" s="244" t="str">
        <f>IF(J196="","",IF(J196&gt;39,"E",VLOOKUP(J196,'Boden DüV-Bolap'!A:B,2,FALSE)))</f>
        <v/>
      </c>
      <c r="L196" s="250" t="str">
        <f>IF(J196="","",IF(J196&gt;=44,0,VLOOKUP(J196,'Boden DüV-Bolap'!A:C,3,FALSE)))</f>
        <v/>
      </c>
      <c r="M196" s="251" t="str">
        <f>IF(OR(F196="",G196=""),"",IF(OR(F196="A",F196="HG"),0,VLOOKUP(G196,'Tab 4+5 DüV+Abfuhr_G'!A:Q,15,FALSE)))</f>
        <v/>
      </c>
      <c r="N196" s="252" t="str">
        <f t="shared" si="28"/>
        <v/>
      </c>
      <c r="O196" s="611" t="str">
        <f>IF(OR(F196="",G196=""),"",IF(J196="",SUM(H196,I196),IF(OR(K196="D",K196="E"),(H196+M196)*VLOOKUP(K196,'Boden DüV-Bolap'!B:E,4,FALSE),SUM(H196,I196,L196,M196))))</f>
        <v/>
      </c>
      <c r="P196" s="892" t="str">
        <f t="shared" si="29"/>
        <v/>
      </c>
      <c r="Q196" s="245"/>
      <c r="R196" s="615" t="str">
        <f t="shared" si="30"/>
        <v/>
      </c>
      <c r="S196" s="244" t="str">
        <f>IF(OR(B196="",G196=""),"",IF(VLOOKUP(B196,Schlagliste!B:J,5,FALSE)="","",VLOOKUP(B196,Schlagliste!B:J,5,FALSE)))</f>
        <v/>
      </c>
      <c r="T196" s="253" t="str">
        <f>IF(OR(F196="",G196=""),"",IF(F196="g",VLOOKUP(G196,'Tab 4+5 DüV+Abfuhr_G'!A:N,13,FALSE)*'N-DBE'!J196,IF(F196="A",VLOOKUP(G196,'Tab 2+3 DüV_A'!A:L,11,FALSE)*'N-DBE'!J196,VLOOKUP(G196,'H&amp;G LfL'!B:U,19,FALSE)*'N-DBE'!J196)))</f>
        <v/>
      </c>
      <c r="U196" s="249" t="str">
        <f>IF(OR(F196="",G196=""),"",IF(OR('N-DBE'!K196="",'N-DBE'!M196=0),0,IF('N-DBE'!K196=0,-T196,('N-DBE'!K196*T196/'N-DBE'!J196)-T196)))</f>
        <v/>
      </c>
      <c r="V196" s="341" t="str">
        <f>IF(OR(B196="",G196=""),"",IF(VLOOKUP(B196,Schlagliste!B:J,8,FALSE)="","",VLOOKUP(B196,Schlagliste!B:J,8,FALSE)))</f>
        <v/>
      </c>
      <c r="W196" s="244" t="str">
        <f>IF(OR(V196="",S196=""),"",IF(V196&gt;39,0,IF(S196="leicht",VLOOKUP(V196,'Boden DüV-Bolap'!A:Q,7,FALSE),IF(S196="mittel",VLOOKUP(V196,'Boden DüV-Bolap'!A:K,11,FALSE),IF(S196="schwer",VLOOKUP(V196,'Boden DüV-Bolap'!A:R,15,FALSE))))))</f>
        <v/>
      </c>
      <c r="X196" s="254" t="str">
        <f>IF(OR(F196="",G196="",S196="",V196=""),"",IF(V196&gt;=44,-(T196+U196),IF(AND(S196="leicht",V196&lt;14),VLOOKUP(V196,'Boden DüV-Bolap'!A:Q,8,FALSE),IF(AND(S196="leicht",V196&gt;13),VLOOKUP(V196,'Boden DüV-Bolap'!A:Q,9,FALSE)*(T196+U196)-(T196+U196),IF(AND(S196="mittel",V196&lt;20),VLOOKUP(V196,'Boden DüV-Bolap'!A:Q,12,FALSE),IF(AND(S196="mittel",V196&gt;19),VLOOKUP(V196,'Boden DüV-Bolap'!A:Q,13,FALSE)*(T196+U196)-(T196+U196),IF(AND(S196="schwer",V196&lt;28),VLOOKUP(V196,'Boden DüV-Bolap'!A:Q,16,FALSE),IF(AND(S196="schwer",V196&gt;27),VLOOKUP(V196,'Boden DüV-Bolap'!A:Q,17,FALSE)*(T196+U196)-(T196+U196)))))))))</f>
        <v/>
      </c>
      <c r="Y196" s="251" t="str">
        <f>IF(OR(F196="",G196=""),"",IF(OR(F196="A",F196="HG"),0,VLOOKUP(G196,'Tab 4+5 DüV+Abfuhr_G'!A:Q,16,FALSE)))</f>
        <v/>
      </c>
      <c r="Z196" s="255" t="str">
        <f t="shared" si="31"/>
        <v/>
      </c>
      <c r="AA196" s="896" t="str">
        <f t="shared" si="32"/>
        <v/>
      </c>
      <c r="AB196" s="253" t="str">
        <f>IF(OR(F196="",G196=""),"",IF(F196="g",VLOOKUP(G196,'Tab 4+5 DüV+Abfuhr_G'!A:N,14,FALSE)*'N-DBE'!J196,IF(F196="A",VLOOKUP(G196,'Tab 2+3 DüV_A'!A:L,12,FALSE)*'N-DBE'!J196,VLOOKUP(G196,'H&amp;G LfL'!B:U,20,FALSE)*'N-DBE'!J196)))</f>
        <v/>
      </c>
      <c r="AC196" s="249" t="str">
        <f>IF(OR(F196="",G196=""),"",IF(OR('N-DBE'!K196="",'N-DBE'!M196=0),0,IF('N-DBE'!K196=0,-AB196,('N-DBE'!K196*AB196/'N-DBE'!J196)-AB196)))</f>
        <v/>
      </c>
      <c r="AD196" s="341" t="str">
        <f>IF(OR(B196="",G196=""),"",IF(VLOOKUP(B196,Schlagliste!B:J,9,FALSE)="","",VLOOKUP(B196,Schlagliste!B:J,9,FALSE)))</f>
        <v/>
      </c>
      <c r="AE196" s="244" t="str">
        <f>IF(OR(AD196="",S196=""),"",IF(AD196&gt;39,0,IF(S196="leicht",VLOOKUP(AD196,'Boden DüV-Bolap'!A:AA,19,FALSE),IF(S196="mittel",VLOOKUP(AD196,'Boden DüV-Bolap'!A:AA,23,FALSE),IF(S196="schwer",VLOOKUP(AD196,'Boden DüV-Bolap'!A:AA,27,FALSE))))))</f>
        <v/>
      </c>
      <c r="AF196" s="254" t="str">
        <f>IF(OR(F196="",G196="",S196="",AD196=""),"",IF(AD196&gt;=44,-(AB196+AC196),IF(AND(S196="leicht",AD196&lt;11),VLOOKUP(AD196,'Boden DüV-Bolap'!A:AC,20,FALSE),IF(AND(S196="leicht",AD196&gt;10),VLOOKUP(AD196,'Boden DüV-Bolap'!A:AC,21,FALSE)*(AB196+AC196)-(AB196+AC196),IF(AND(S196="mittel",AD196&lt;18),VLOOKUP(AD196,'Boden DüV-Bolap'!A:AC,24,FALSE),IF(AND(S196="mittel",AD196&gt;17),VLOOKUP(AD196,'Boden DüV-Bolap'!A:AC,25,FALSE)*(AB196+AC196)-(AB196+AC196),IF(AND(S196="schwer",AD196&lt;23),VLOOKUP(AD196,'Boden DüV-Bolap'!A:AC,28,FALSE),IF(AND(S196="schwer",AD196&gt;22),VLOOKUP(AD196,'Boden DüV-Bolap'!A:AC,29,FALSE)*(AB196+AC196)-(AB196+AC196)))))))))</f>
        <v/>
      </c>
      <c r="AG196" s="256" t="str">
        <f>IF(OR(F196="",G196=""),"",IF(OR(F196="A",F196="HG"),0,VLOOKUP(G196,'Tab 4+5 DüV+Abfuhr_G'!A:Q,17,FALSE)))</f>
        <v/>
      </c>
      <c r="AH196" s="257" t="str">
        <f t="shared" si="33"/>
        <v/>
      </c>
      <c r="AI196" s="900" t="str">
        <f t="shared" si="34"/>
        <v/>
      </c>
      <c r="AJ196" s="265"/>
    </row>
    <row r="197" spans="1:36" s="145" customFormat="1">
      <c r="A197" s="289" t="str">
        <f>IF('N-DBE'!A197="","",'N-DBE'!A197)</f>
        <v/>
      </c>
      <c r="B197" s="485" t="str">
        <f>IF('N-DBE'!B197="","",'N-DBE'!B197)</f>
        <v/>
      </c>
      <c r="C197" s="232" t="str">
        <f>IF('N-DBE'!C197="","",'N-DBE'!C197)</f>
        <v/>
      </c>
      <c r="D197" s="232" t="str">
        <f>IF('N-DBE'!D197="","",'N-DBE'!D197)</f>
        <v/>
      </c>
      <c r="E197" s="238" t="str">
        <f>IF('N-DBE'!E197="","",'N-DBE'!E197)</f>
        <v/>
      </c>
      <c r="F197" s="233" t="str">
        <f>IF('N-DBE'!F197="","",'N-DBE'!F197)</f>
        <v/>
      </c>
      <c r="G197" s="225" t="str">
        <f>IF('N-DBE'!G197="","",'N-DBE'!G197)</f>
        <v/>
      </c>
      <c r="H197" s="248" t="str">
        <f>IF(OR(F197="",G197=""),"",IF(F197="g",VLOOKUP(G197,'Tab 4+5 DüV+Abfuhr_G'!A:N,12,FALSE)*'N-DBE'!J197,IF(F197="A",VLOOKUP(G197,'Tab 2+3 DüV_A'!A:L,10,FALSE)*'N-DBE'!J197,VLOOKUP(G197,'H&amp;G LfL'!B:U,18,FALSE)*'N-DBE'!J197)))</f>
        <v/>
      </c>
      <c r="I197" s="249" t="str">
        <f>IF(OR(F197="",G197=""),"",IF(OR('N-DBE'!K197="",'N-DBE'!M197=0),0,IF('N-DBE'!K197=0,-H197,('N-DBE'!K197*H197/'N-DBE'!J197)-H197)))</f>
        <v/>
      </c>
      <c r="J197" s="341" t="str">
        <f>IF(OR(B197="",G197=""),"",IF(VLOOKUP(B197,Schlagliste!B:J,7,FALSE)="","",VLOOKUP(B197,Schlagliste!B:J,7,FALSE)))</f>
        <v/>
      </c>
      <c r="K197" s="244" t="str">
        <f>IF(J197="","",IF(J197&gt;39,"E",VLOOKUP(J197,'Boden DüV-Bolap'!A:B,2,FALSE)))</f>
        <v/>
      </c>
      <c r="L197" s="250" t="str">
        <f>IF(J197="","",IF(J197&gt;=44,0,VLOOKUP(J197,'Boden DüV-Bolap'!A:C,3,FALSE)))</f>
        <v/>
      </c>
      <c r="M197" s="251" t="str">
        <f>IF(OR(F197="",G197=""),"",IF(OR(F197="A",F197="HG"),0,VLOOKUP(G197,'Tab 4+5 DüV+Abfuhr_G'!A:Q,15,FALSE)))</f>
        <v/>
      </c>
      <c r="N197" s="252" t="str">
        <f t="shared" si="28"/>
        <v/>
      </c>
      <c r="O197" s="611" t="str">
        <f>IF(OR(F197="",G197=""),"",IF(J197="",SUM(H197,I197),IF(OR(K197="D",K197="E"),(H197+M197)*VLOOKUP(K197,'Boden DüV-Bolap'!B:E,4,FALSE),SUM(H197,I197,L197,M197))))</f>
        <v/>
      </c>
      <c r="P197" s="892" t="str">
        <f t="shared" si="29"/>
        <v/>
      </c>
      <c r="Q197" s="245"/>
      <c r="R197" s="615" t="str">
        <f t="shared" si="30"/>
        <v/>
      </c>
      <c r="S197" s="244" t="str">
        <f>IF(OR(B197="",G197=""),"",IF(VLOOKUP(B197,Schlagliste!B:J,5,FALSE)="","",VLOOKUP(B197,Schlagliste!B:J,5,FALSE)))</f>
        <v/>
      </c>
      <c r="T197" s="253" t="str">
        <f>IF(OR(F197="",G197=""),"",IF(F197="g",VLOOKUP(G197,'Tab 4+5 DüV+Abfuhr_G'!A:N,13,FALSE)*'N-DBE'!J197,IF(F197="A",VLOOKUP(G197,'Tab 2+3 DüV_A'!A:L,11,FALSE)*'N-DBE'!J197,VLOOKUP(G197,'H&amp;G LfL'!B:U,19,FALSE)*'N-DBE'!J197)))</f>
        <v/>
      </c>
      <c r="U197" s="249" t="str">
        <f>IF(OR(F197="",G197=""),"",IF(OR('N-DBE'!K197="",'N-DBE'!M197=0),0,IF('N-DBE'!K197=0,-T197,('N-DBE'!K197*T197/'N-DBE'!J197)-T197)))</f>
        <v/>
      </c>
      <c r="V197" s="341" t="str">
        <f>IF(OR(B197="",G197=""),"",IF(VLOOKUP(B197,Schlagliste!B:J,8,FALSE)="","",VLOOKUP(B197,Schlagliste!B:J,8,FALSE)))</f>
        <v/>
      </c>
      <c r="W197" s="244" t="str">
        <f>IF(OR(V197="",S197=""),"",IF(V197&gt;39,0,IF(S197="leicht",VLOOKUP(V197,'Boden DüV-Bolap'!A:Q,7,FALSE),IF(S197="mittel",VLOOKUP(V197,'Boden DüV-Bolap'!A:K,11,FALSE),IF(S197="schwer",VLOOKUP(V197,'Boden DüV-Bolap'!A:R,15,FALSE))))))</f>
        <v/>
      </c>
      <c r="X197" s="254" t="str">
        <f>IF(OR(F197="",G197="",S197="",V197=""),"",IF(V197&gt;=44,-(T197+U197),IF(AND(S197="leicht",V197&lt;14),VLOOKUP(V197,'Boden DüV-Bolap'!A:Q,8,FALSE),IF(AND(S197="leicht",V197&gt;13),VLOOKUP(V197,'Boden DüV-Bolap'!A:Q,9,FALSE)*(T197+U197)-(T197+U197),IF(AND(S197="mittel",V197&lt;20),VLOOKUP(V197,'Boden DüV-Bolap'!A:Q,12,FALSE),IF(AND(S197="mittel",V197&gt;19),VLOOKUP(V197,'Boden DüV-Bolap'!A:Q,13,FALSE)*(T197+U197)-(T197+U197),IF(AND(S197="schwer",V197&lt;28),VLOOKUP(V197,'Boden DüV-Bolap'!A:Q,16,FALSE),IF(AND(S197="schwer",V197&gt;27),VLOOKUP(V197,'Boden DüV-Bolap'!A:Q,17,FALSE)*(T197+U197)-(T197+U197)))))))))</f>
        <v/>
      </c>
      <c r="Y197" s="251" t="str">
        <f>IF(OR(F197="",G197=""),"",IF(OR(F197="A",F197="HG"),0,VLOOKUP(G197,'Tab 4+5 DüV+Abfuhr_G'!A:Q,16,FALSE)))</f>
        <v/>
      </c>
      <c r="Z197" s="255" t="str">
        <f t="shared" si="31"/>
        <v/>
      </c>
      <c r="AA197" s="896" t="str">
        <f t="shared" si="32"/>
        <v/>
      </c>
      <c r="AB197" s="253" t="str">
        <f>IF(OR(F197="",G197=""),"",IF(F197="g",VLOOKUP(G197,'Tab 4+5 DüV+Abfuhr_G'!A:N,14,FALSE)*'N-DBE'!J197,IF(F197="A",VLOOKUP(G197,'Tab 2+3 DüV_A'!A:L,12,FALSE)*'N-DBE'!J197,VLOOKUP(G197,'H&amp;G LfL'!B:U,20,FALSE)*'N-DBE'!J197)))</f>
        <v/>
      </c>
      <c r="AC197" s="249" t="str">
        <f>IF(OR(F197="",G197=""),"",IF(OR('N-DBE'!K197="",'N-DBE'!M197=0),0,IF('N-DBE'!K197=0,-AB197,('N-DBE'!K197*AB197/'N-DBE'!J197)-AB197)))</f>
        <v/>
      </c>
      <c r="AD197" s="341" t="str">
        <f>IF(OR(B197="",G197=""),"",IF(VLOOKUP(B197,Schlagliste!B:J,9,FALSE)="","",VLOOKUP(B197,Schlagliste!B:J,9,FALSE)))</f>
        <v/>
      </c>
      <c r="AE197" s="244" t="str">
        <f>IF(OR(AD197="",S197=""),"",IF(AD197&gt;39,0,IF(S197="leicht",VLOOKUP(AD197,'Boden DüV-Bolap'!A:AA,19,FALSE),IF(S197="mittel",VLOOKUP(AD197,'Boden DüV-Bolap'!A:AA,23,FALSE),IF(S197="schwer",VLOOKUP(AD197,'Boden DüV-Bolap'!A:AA,27,FALSE))))))</f>
        <v/>
      </c>
      <c r="AF197" s="254" t="str">
        <f>IF(OR(F197="",G197="",S197="",AD197=""),"",IF(AD197&gt;=44,-(AB197+AC197),IF(AND(S197="leicht",AD197&lt;11),VLOOKUP(AD197,'Boden DüV-Bolap'!A:AC,20,FALSE),IF(AND(S197="leicht",AD197&gt;10),VLOOKUP(AD197,'Boden DüV-Bolap'!A:AC,21,FALSE)*(AB197+AC197)-(AB197+AC197),IF(AND(S197="mittel",AD197&lt;18),VLOOKUP(AD197,'Boden DüV-Bolap'!A:AC,24,FALSE),IF(AND(S197="mittel",AD197&gt;17),VLOOKUP(AD197,'Boden DüV-Bolap'!A:AC,25,FALSE)*(AB197+AC197)-(AB197+AC197),IF(AND(S197="schwer",AD197&lt;23),VLOOKUP(AD197,'Boden DüV-Bolap'!A:AC,28,FALSE),IF(AND(S197="schwer",AD197&gt;22),VLOOKUP(AD197,'Boden DüV-Bolap'!A:AC,29,FALSE)*(AB197+AC197)-(AB197+AC197)))))))))</f>
        <v/>
      </c>
      <c r="AG197" s="256" t="str">
        <f>IF(OR(F197="",G197=""),"",IF(OR(F197="A",F197="HG"),0,VLOOKUP(G197,'Tab 4+5 DüV+Abfuhr_G'!A:Q,17,FALSE)))</f>
        <v/>
      </c>
      <c r="AH197" s="257" t="str">
        <f t="shared" si="33"/>
        <v/>
      </c>
      <c r="AI197" s="900" t="str">
        <f t="shared" si="34"/>
        <v/>
      </c>
      <c r="AJ197" s="265"/>
    </row>
    <row r="198" spans="1:36" s="145" customFormat="1">
      <c r="A198" s="289" t="str">
        <f>IF('N-DBE'!A198="","",'N-DBE'!A198)</f>
        <v/>
      </c>
      <c r="B198" s="485" t="str">
        <f>IF('N-DBE'!B198="","",'N-DBE'!B198)</f>
        <v/>
      </c>
      <c r="C198" s="232" t="str">
        <f>IF('N-DBE'!C198="","",'N-DBE'!C198)</f>
        <v/>
      </c>
      <c r="D198" s="232" t="str">
        <f>IF('N-DBE'!D198="","",'N-DBE'!D198)</f>
        <v/>
      </c>
      <c r="E198" s="238" t="str">
        <f>IF('N-DBE'!E198="","",'N-DBE'!E198)</f>
        <v/>
      </c>
      <c r="F198" s="233" t="str">
        <f>IF('N-DBE'!F198="","",'N-DBE'!F198)</f>
        <v/>
      </c>
      <c r="G198" s="225" t="str">
        <f>IF('N-DBE'!G198="","",'N-DBE'!G198)</f>
        <v/>
      </c>
      <c r="H198" s="248" t="str">
        <f>IF(OR(F198="",G198=""),"",IF(F198="g",VLOOKUP(G198,'Tab 4+5 DüV+Abfuhr_G'!A:N,12,FALSE)*'N-DBE'!J198,IF(F198="A",VLOOKUP(G198,'Tab 2+3 DüV_A'!A:L,10,FALSE)*'N-DBE'!J198,VLOOKUP(G198,'H&amp;G LfL'!B:U,18,FALSE)*'N-DBE'!J198)))</f>
        <v/>
      </c>
      <c r="I198" s="249" t="str">
        <f>IF(OR(F198="",G198=""),"",IF(OR('N-DBE'!K198="",'N-DBE'!M198=0),0,IF('N-DBE'!K198=0,-H198,('N-DBE'!K198*H198/'N-DBE'!J198)-H198)))</f>
        <v/>
      </c>
      <c r="J198" s="341" t="str">
        <f>IF(OR(B198="",G198=""),"",IF(VLOOKUP(B198,Schlagliste!B:J,7,FALSE)="","",VLOOKUP(B198,Schlagliste!B:J,7,FALSE)))</f>
        <v/>
      </c>
      <c r="K198" s="244" t="str">
        <f>IF(J198="","",IF(J198&gt;39,"E",VLOOKUP(J198,'Boden DüV-Bolap'!A:B,2,FALSE)))</f>
        <v/>
      </c>
      <c r="L198" s="250" t="str">
        <f>IF(J198="","",IF(J198&gt;=44,0,VLOOKUP(J198,'Boden DüV-Bolap'!A:C,3,FALSE)))</f>
        <v/>
      </c>
      <c r="M198" s="251" t="str">
        <f>IF(OR(F198="",G198=""),"",IF(OR(F198="A",F198="HG"),0,VLOOKUP(G198,'Tab 4+5 DüV+Abfuhr_G'!A:Q,15,FALSE)))</f>
        <v/>
      </c>
      <c r="N198" s="252" t="str">
        <f t="shared" si="28"/>
        <v/>
      </c>
      <c r="O198" s="611" t="str">
        <f>IF(OR(F198="",G198=""),"",IF(J198="",SUM(H198,I198),IF(OR(K198="D",K198="E"),(H198+M198)*VLOOKUP(K198,'Boden DüV-Bolap'!B:E,4,FALSE),SUM(H198,I198,L198,M198))))</f>
        <v/>
      </c>
      <c r="P198" s="892" t="str">
        <f t="shared" si="29"/>
        <v/>
      </c>
      <c r="Q198" s="245"/>
      <c r="R198" s="615" t="str">
        <f t="shared" si="30"/>
        <v/>
      </c>
      <c r="S198" s="244" t="str">
        <f>IF(OR(B198="",G198=""),"",IF(VLOOKUP(B198,Schlagliste!B:J,5,FALSE)="","",VLOOKUP(B198,Schlagliste!B:J,5,FALSE)))</f>
        <v/>
      </c>
      <c r="T198" s="253" t="str">
        <f>IF(OR(F198="",G198=""),"",IF(F198="g",VLOOKUP(G198,'Tab 4+5 DüV+Abfuhr_G'!A:N,13,FALSE)*'N-DBE'!J198,IF(F198="A",VLOOKUP(G198,'Tab 2+3 DüV_A'!A:L,11,FALSE)*'N-DBE'!J198,VLOOKUP(G198,'H&amp;G LfL'!B:U,19,FALSE)*'N-DBE'!J198)))</f>
        <v/>
      </c>
      <c r="U198" s="249" t="str">
        <f>IF(OR(F198="",G198=""),"",IF(OR('N-DBE'!K198="",'N-DBE'!M198=0),0,IF('N-DBE'!K198=0,-T198,('N-DBE'!K198*T198/'N-DBE'!J198)-T198)))</f>
        <v/>
      </c>
      <c r="V198" s="341" t="str">
        <f>IF(OR(B198="",G198=""),"",IF(VLOOKUP(B198,Schlagliste!B:J,8,FALSE)="","",VLOOKUP(B198,Schlagliste!B:J,8,FALSE)))</f>
        <v/>
      </c>
      <c r="W198" s="244" t="str">
        <f>IF(OR(V198="",S198=""),"",IF(V198&gt;39,0,IF(S198="leicht",VLOOKUP(V198,'Boden DüV-Bolap'!A:Q,7,FALSE),IF(S198="mittel",VLOOKUP(V198,'Boden DüV-Bolap'!A:K,11,FALSE),IF(S198="schwer",VLOOKUP(V198,'Boden DüV-Bolap'!A:R,15,FALSE))))))</f>
        <v/>
      </c>
      <c r="X198" s="254" t="str">
        <f>IF(OR(F198="",G198="",S198="",V198=""),"",IF(V198&gt;=44,-(T198+U198),IF(AND(S198="leicht",V198&lt;14),VLOOKUP(V198,'Boden DüV-Bolap'!A:Q,8,FALSE),IF(AND(S198="leicht",V198&gt;13),VLOOKUP(V198,'Boden DüV-Bolap'!A:Q,9,FALSE)*(T198+U198)-(T198+U198),IF(AND(S198="mittel",V198&lt;20),VLOOKUP(V198,'Boden DüV-Bolap'!A:Q,12,FALSE),IF(AND(S198="mittel",V198&gt;19),VLOOKUP(V198,'Boden DüV-Bolap'!A:Q,13,FALSE)*(T198+U198)-(T198+U198),IF(AND(S198="schwer",V198&lt;28),VLOOKUP(V198,'Boden DüV-Bolap'!A:Q,16,FALSE),IF(AND(S198="schwer",V198&gt;27),VLOOKUP(V198,'Boden DüV-Bolap'!A:Q,17,FALSE)*(T198+U198)-(T198+U198)))))))))</f>
        <v/>
      </c>
      <c r="Y198" s="251" t="str">
        <f>IF(OR(F198="",G198=""),"",IF(OR(F198="A",F198="HG"),0,VLOOKUP(G198,'Tab 4+5 DüV+Abfuhr_G'!A:Q,16,FALSE)))</f>
        <v/>
      </c>
      <c r="Z198" s="255" t="str">
        <f t="shared" si="31"/>
        <v/>
      </c>
      <c r="AA198" s="896" t="str">
        <f t="shared" si="32"/>
        <v/>
      </c>
      <c r="AB198" s="253" t="str">
        <f>IF(OR(F198="",G198=""),"",IF(F198="g",VLOOKUP(G198,'Tab 4+5 DüV+Abfuhr_G'!A:N,14,FALSE)*'N-DBE'!J198,IF(F198="A",VLOOKUP(G198,'Tab 2+3 DüV_A'!A:L,12,FALSE)*'N-DBE'!J198,VLOOKUP(G198,'H&amp;G LfL'!B:U,20,FALSE)*'N-DBE'!J198)))</f>
        <v/>
      </c>
      <c r="AC198" s="249" t="str">
        <f>IF(OR(F198="",G198=""),"",IF(OR('N-DBE'!K198="",'N-DBE'!M198=0),0,IF('N-DBE'!K198=0,-AB198,('N-DBE'!K198*AB198/'N-DBE'!J198)-AB198)))</f>
        <v/>
      </c>
      <c r="AD198" s="341" t="str">
        <f>IF(OR(B198="",G198=""),"",IF(VLOOKUP(B198,Schlagliste!B:J,9,FALSE)="","",VLOOKUP(B198,Schlagliste!B:J,9,FALSE)))</f>
        <v/>
      </c>
      <c r="AE198" s="244" t="str">
        <f>IF(OR(AD198="",S198=""),"",IF(AD198&gt;39,0,IF(S198="leicht",VLOOKUP(AD198,'Boden DüV-Bolap'!A:AA,19,FALSE),IF(S198="mittel",VLOOKUP(AD198,'Boden DüV-Bolap'!A:AA,23,FALSE),IF(S198="schwer",VLOOKUP(AD198,'Boden DüV-Bolap'!A:AA,27,FALSE))))))</f>
        <v/>
      </c>
      <c r="AF198" s="254" t="str">
        <f>IF(OR(F198="",G198="",S198="",AD198=""),"",IF(AD198&gt;=44,-(AB198+AC198),IF(AND(S198="leicht",AD198&lt;11),VLOOKUP(AD198,'Boden DüV-Bolap'!A:AC,20,FALSE),IF(AND(S198="leicht",AD198&gt;10),VLOOKUP(AD198,'Boden DüV-Bolap'!A:AC,21,FALSE)*(AB198+AC198)-(AB198+AC198),IF(AND(S198="mittel",AD198&lt;18),VLOOKUP(AD198,'Boden DüV-Bolap'!A:AC,24,FALSE),IF(AND(S198="mittel",AD198&gt;17),VLOOKUP(AD198,'Boden DüV-Bolap'!A:AC,25,FALSE)*(AB198+AC198)-(AB198+AC198),IF(AND(S198="schwer",AD198&lt;23),VLOOKUP(AD198,'Boden DüV-Bolap'!A:AC,28,FALSE),IF(AND(S198="schwer",AD198&gt;22),VLOOKUP(AD198,'Boden DüV-Bolap'!A:AC,29,FALSE)*(AB198+AC198)-(AB198+AC198)))))))))</f>
        <v/>
      </c>
      <c r="AG198" s="256" t="str">
        <f>IF(OR(F198="",G198=""),"",IF(OR(F198="A",F198="HG"),0,VLOOKUP(G198,'Tab 4+5 DüV+Abfuhr_G'!A:Q,17,FALSE)))</f>
        <v/>
      </c>
      <c r="AH198" s="257" t="str">
        <f t="shared" si="33"/>
        <v/>
      </c>
      <c r="AI198" s="900" t="str">
        <f t="shared" si="34"/>
        <v/>
      </c>
      <c r="AJ198" s="265"/>
    </row>
    <row r="199" spans="1:36" s="145" customFormat="1">
      <c r="A199" s="289" t="str">
        <f>IF('N-DBE'!A199="","",'N-DBE'!A199)</f>
        <v/>
      </c>
      <c r="B199" s="485" t="str">
        <f>IF('N-DBE'!B199="","",'N-DBE'!B199)</f>
        <v/>
      </c>
      <c r="C199" s="232" t="str">
        <f>IF('N-DBE'!C199="","",'N-DBE'!C199)</f>
        <v/>
      </c>
      <c r="D199" s="232" t="str">
        <f>IF('N-DBE'!D199="","",'N-DBE'!D199)</f>
        <v/>
      </c>
      <c r="E199" s="238" t="str">
        <f>IF('N-DBE'!E199="","",'N-DBE'!E199)</f>
        <v/>
      </c>
      <c r="F199" s="233" t="str">
        <f>IF('N-DBE'!F199="","",'N-DBE'!F199)</f>
        <v/>
      </c>
      <c r="G199" s="225" t="str">
        <f>IF('N-DBE'!G199="","",'N-DBE'!G199)</f>
        <v/>
      </c>
      <c r="H199" s="248" t="str">
        <f>IF(OR(F199="",G199=""),"",IF(F199="g",VLOOKUP(G199,'Tab 4+5 DüV+Abfuhr_G'!A:N,12,FALSE)*'N-DBE'!J199,IF(F199="A",VLOOKUP(G199,'Tab 2+3 DüV_A'!A:L,10,FALSE)*'N-DBE'!J199,VLOOKUP(G199,'H&amp;G LfL'!B:U,18,FALSE)*'N-DBE'!J199)))</f>
        <v/>
      </c>
      <c r="I199" s="249" t="str">
        <f>IF(OR(F199="",G199=""),"",IF(OR('N-DBE'!K199="",'N-DBE'!M199=0),0,IF('N-DBE'!K199=0,-H199,('N-DBE'!K199*H199/'N-DBE'!J199)-H199)))</f>
        <v/>
      </c>
      <c r="J199" s="341" t="str">
        <f>IF(OR(B199="",G199=""),"",IF(VLOOKUP(B199,Schlagliste!B:J,7,FALSE)="","",VLOOKUP(B199,Schlagliste!B:J,7,FALSE)))</f>
        <v/>
      </c>
      <c r="K199" s="244" t="str">
        <f>IF(J199="","",IF(J199&gt;39,"E",VLOOKUP(J199,'Boden DüV-Bolap'!A:B,2,FALSE)))</f>
        <v/>
      </c>
      <c r="L199" s="250" t="str">
        <f>IF(J199="","",IF(J199&gt;=44,0,VLOOKUP(J199,'Boden DüV-Bolap'!A:C,3,FALSE)))</f>
        <v/>
      </c>
      <c r="M199" s="251" t="str">
        <f>IF(OR(F199="",G199=""),"",IF(OR(F199="A",F199="HG"),0,VLOOKUP(G199,'Tab 4+5 DüV+Abfuhr_G'!A:Q,15,FALSE)))</f>
        <v/>
      </c>
      <c r="N199" s="252" t="str">
        <f t="shared" si="28"/>
        <v/>
      </c>
      <c r="O199" s="611" t="str">
        <f>IF(OR(F199="",G199=""),"",IF(J199="",SUM(H199,I199),IF(OR(K199="D",K199="E"),(H199+M199)*VLOOKUP(K199,'Boden DüV-Bolap'!B:E,4,FALSE),SUM(H199,I199,L199,M199))))</f>
        <v/>
      </c>
      <c r="P199" s="892" t="str">
        <f t="shared" si="29"/>
        <v/>
      </c>
      <c r="Q199" s="245"/>
      <c r="R199" s="615" t="str">
        <f t="shared" si="30"/>
        <v/>
      </c>
      <c r="S199" s="244" t="str">
        <f>IF(OR(B199="",G199=""),"",IF(VLOOKUP(B199,Schlagliste!B:J,5,FALSE)="","",VLOOKUP(B199,Schlagliste!B:J,5,FALSE)))</f>
        <v/>
      </c>
      <c r="T199" s="253" t="str">
        <f>IF(OR(F199="",G199=""),"",IF(F199="g",VLOOKUP(G199,'Tab 4+5 DüV+Abfuhr_G'!A:N,13,FALSE)*'N-DBE'!J199,IF(F199="A",VLOOKUP(G199,'Tab 2+3 DüV_A'!A:L,11,FALSE)*'N-DBE'!J199,VLOOKUP(G199,'H&amp;G LfL'!B:U,19,FALSE)*'N-DBE'!J199)))</f>
        <v/>
      </c>
      <c r="U199" s="249" t="str">
        <f>IF(OR(F199="",G199=""),"",IF(OR('N-DBE'!K199="",'N-DBE'!M199=0),0,IF('N-DBE'!K199=0,-T199,('N-DBE'!K199*T199/'N-DBE'!J199)-T199)))</f>
        <v/>
      </c>
      <c r="V199" s="341" t="str">
        <f>IF(OR(B199="",G199=""),"",IF(VLOOKUP(B199,Schlagliste!B:J,8,FALSE)="","",VLOOKUP(B199,Schlagliste!B:J,8,FALSE)))</f>
        <v/>
      </c>
      <c r="W199" s="244" t="str">
        <f>IF(OR(V199="",S199=""),"",IF(V199&gt;39,0,IF(S199="leicht",VLOOKUP(V199,'Boden DüV-Bolap'!A:Q,7,FALSE),IF(S199="mittel",VLOOKUP(V199,'Boden DüV-Bolap'!A:K,11,FALSE),IF(S199="schwer",VLOOKUP(V199,'Boden DüV-Bolap'!A:R,15,FALSE))))))</f>
        <v/>
      </c>
      <c r="X199" s="254" t="str">
        <f>IF(OR(F199="",G199="",S199="",V199=""),"",IF(V199&gt;=44,-(T199+U199),IF(AND(S199="leicht",V199&lt;14),VLOOKUP(V199,'Boden DüV-Bolap'!A:Q,8,FALSE),IF(AND(S199="leicht",V199&gt;13),VLOOKUP(V199,'Boden DüV-Bolap'!A:Q,9,FALSE)*(T199+U199)-(T199+U199),IF(AND(S199="mittel",V199&lt;20),VLOOKUP(V199,'Boden DüV-Bolap'!A:Q,12,FALSE),IF(AND(S199="mittel",V199&gt;19),VLOOKUP(V199,'Boden DüV-Bolap'!A:Q,13,FALSE)*(T199+U199)-(T199+U199),IF(AND(S199="schwer",V199&lt;28),VLOOKUP(V199,'Boden DüV-Bolap'!A:Q,16,FALSE),IF(AND(S199="schwer",V199&gt;27),VLOOKUP(V199,'Boden DüV-Bolap'!A:Q,17,FALSE)*(T199+U199)-(T199+U199)))))))))</f>
        <v/>
      </c>
      <c r="Y199" s="251" t="str">
        <f>IF(OR(F199="",G199=""),"",IF(OR(F199="A",F199="HG"),0,VLOOKUP(G199,'Tab 4+5 DüV+Abfuhr_G'!A:Q,16,FALSE)))</f>
        <v/>
      </c>
      <c r="Z199" s="255" t="str">
        <f t="shared" si="31"/>
        <v/>
      </c>
      <c r="AA199" s="896" t="str">
        <f t="shared" si="32"/>
        <v/>
      </c>
      <c r="AB199" s="253" t="str">
        <f>IF(OR(F199="",G199=""),"",IF(F199="g",VLOOKUP(G199,'Tab 4+5 DüV+Abfuhr_G'!A:N,14,FALSE)*'N-DBE'!J199,IF(F199="A",VLOOKUP(G199,'Tab 2+3 DüV_A'!A:L,12,FALSE)*'N-DBE'!J199,VLOOKUP(G199,'H&amp;G LfL'!B:U,20,FALSE)*'N-DBE'!J199)))</f>
        <v/>
      </c>
      <c r="AC199" s="249" t="str">
        <f>IF(OR(F199="",G199=""),"",IF(OR('N-DBE'!K199="",'N-DBE'!M199=0),0,IF('N-DBE'!K199=0,-AB199,('N-DBE'!K199*AB199/'N-DBE'!J199)-AB199)))</f>
        <v/>
      </c>
      <c r="AD199" s="341" t="str">
        <f>IF(OR(B199="",G199=""),"",IF(VLOOKUP(B199,Schlagliste!B:J,9,FALSE)="","",VLOOKUP(B199,Schlagliste!B:J,9,FALSE)))</f>
        <v/>
      </c>
      <c r="AE199" s="244" t="str">
        <f>IF(OR(AD199="",S199=""),"",IF(AD199&gt;39,0,IF(S199="leicht",VLOOKUP(AD199,'Boden DüV-Bolap'!A:AA,19,FALSE),IF(S199="mittel",VLOOKUP(AD199,'Boden DüV-Bolap'!A:AA,23,FALSE),IF(S199="schwer",VLOOKUP(AD199,'Boden DüV-Bolap'!A:AA,27,FALSE))))))</f>
        <v/>
      </c>
      <c r="AF199" s="254" t="str">
        <f>IF(OR(F199="",G199="",S199="",AD199=""),"",IF(AD199&gt;=44,-(AB199+AC199),IF(AND(S199="leicht",AD199&lt;11),VLOOKUP(AD199,'Boden DüV-Bolap'!A:AC,20,FALSE),IF(AND(S199="leicht",AD199&gt;10),VLOOKUP(AD199,'Boden DüV-Bolap'!A:AC,21,FALSE)*(AB199+AC199)-(AB199+AC199),IF(AND(S199="mittel",AD199&lt;18),VLOOKUP(AD199,'Boden DüV-Bolap'!A:AC,24,FALSE),IF(AND(S199="mittel",AD199&gt;17),VLOOKUP(AD199,'Boden DüV-Bolap'!A:AC,25,FALSE)*(AB199+AC199)-(AB199+AC199),IF(AND(S199="schwer",AD199&lt;23),VLOOKUP(AD199,'Boden DüV-Bolap'!A:AC,28,FALSE),IF(AND(S199="schwer",AD199&gt;22),VLOOKUP(AD199,'Boden DüV-Bolap'!A:AC,29,FALSE)*(AB199+AC199)-(AB199+AC199)))))))))</f>
        <v/>
      </c>
      <c r="AG199" s="256" t="str">
        <f>IF(OR(F199="",G199=""),"",IF(OR(F199="A",F199="HG"),0,VLOOKUP(G199,'Tab 4+5 DüV+Abfuhr_G'!A:Q,17,FALSE)))</f>
        <v/>
      </c>
      <c r="AH199" s="257" t="str">
        <f t="shared" si="33"/>
        <v/>
      </c>
      <c r="AI199" s="900" t="str">
        <f t="shared" si="34"/>
        <v/>
      </c>
      <c r="AJ199" s="265"/>
    </row>
    <row r="200" spans="1:36" s="145" customFormat="1">
      <c r="A200" s="289" t="str">
        <f>IF('N-DBE'!A200="","",'N-DBE'!A200)</f>
        <v/>
      </c>
      <c r="B200" s="485" t="str">
        <f>IF('N-DBE'!B200="","",'N-DBE'!B200)</f>
        <v/>
      </c>
      <c r="C200" s="232" t="str">
        <f>IF('N-DBE'!C200="","",'N-DBE'!C200)</f>
        <v/>
      </c>
      <c r="D200" s="232" t="str">
        <f>IF('N-DBE'!D200="","",'N-DBE'!D200)</f>
        <v/>
      </c>
      <c r="E200" s="238" t="str">
        <f>IF('N-DBE'!E200="","",'N-DBE'!E200)</f>
        <v/>
      </c>
      <c r="F200" s="233" t="str">
        <f>IF('N-DBE'!F200="","",'N-DBE'!F200)</f>
        <v/>
      </c>
      <c r="G200" s="225" t="str">
        <f>IF('N-DBE'!G200="","",'N-DBE'!G200)</f>
        <v/>
      </c>
      <c r="H200" s="248" t="str">
        <f>IF(OR(F200="",G200=""),"",IF(F200="g",VLOOKUP(G200,'Tab 4+5 DüV+Abfuhr_G'!A:N,12,FALSE)*'N-DBE'!J200,IF(F200="A",VLOOKUP(G200,'Tab 2+3 DüV_A'!A:L,10,FALSE)*'N-DBE'!J200,VLOOKUP(G200,'H&amp;G LfL'!B:U,18,FALSE)*'N-DBE'!J200)))</f>
        <v/>
      </c>
      <c r="I200" s="249" t="str">
        <f>IF(OR(F200="",G200=""),"",IF(OR('N-DBE'!K200="",'N-DBE'!M200=0),0,IF('N-DBE'!K200=0,-H200,('N-DBE'!K200*H200/'N-DBE'!J200)-H200)))</f>
        <v/>
      </c>
      <c r="J200" s="341" t="str">
        <f>IF(OR(B200="",G200=""),"",IF(VLOOKUP(B200,Schlagliste!B:J,7,FALSE)="","",VLOOKUP(B200,Schlagliste!B:J,7,FALSE)))</f>
        <v/>
      </c>
      <c r="K200" s="244" t="str">
        <f>IF(J200="","",IF(J200&gt;39,"E",VLOOKUP(J200,'Boden DüV-Bolap'!A:B,2,FALSE)))</f>
        <v/>
      </c>
      <c r="L200" s="250" t="str">
        <f>IF(J200="","",IF(J200&gt;=44,0,VLOOKUP(J200,'Boden DüV-Bolap'!A:C,3,FALSE)))</f>
        <v/>
      </c>
      <c r="M200" s="251" t="str">
        <f>IF(OR(F200="",G200=""),"",IF(OR(F200="A",F200="HG"),0,VLOOKUP(G200,'Tab 4+5 DüV+Abfuhr_G'!A:Q,15,FALSE)))</f>
        <v/>
      </c>
      <c r="N200" s="252" t="str">
        <f t="shared" si="28"/>
        <v/>
      </c>
      <c r="O200" s="611" t="str">
        <f>IF(OR(F200="",G200=""),"",IF(J200="",SUM(H200,I200),IF(OR(K200="D",K200="E"),(H200+M200)*VLOOKUP(K200,'Boden DüV-Bolap'!B:E,4,FALSE),SUM(H200,I200,L200,M200))))</f>
        <v/>
      </c>
      <c r="P200" s="892" t="str">
        <f t="shared" si="29"/>
        <v/>
      </c>
      <c r="Q200" s="245"/>
      <c r="R200" s="615" t="str">
        <f t="shared" si="30"/>
        <v/>
      </c>
      <c r="S200" s="244" t="str">
        <f>IF(OR(B200="",G200=""),"",IF(VLOOKUP(B200,Schlagliste!B:J,5,FALSE)="","",VLOOKUP(B200,Schlagliste!B:J,5,FALSE)))</f>
        <v/>
      </c>
      <c r="T200" s="253" t="str">
        <f>IF(OR(F200="",G200=""),"",IF(F200="g",VLOOKUP(G200,'Tab 4+5 DüV+Abfuhr_G'!A:N,13,FALSE)*'N-DBE'!J200,IF(F200="A",VLOOKUP(G200,'Tab 2+3 DüV_A'!A:L,11,FALSE)*'N-DBE'!J200,VLOOKUP(G200,'H&amp;G LfL'!B:U,19,FALSE)*'N-DBE'!J200)))</f>
        <v/>
      </c>
      <c r="U200" s="249" t="str">
        <f>IF(OR(F200="",G200=""),"",IF(OR('N-DBE'!K200="",'N-DBE'!M200=0),0,IF('N-DBE'!K200=0,-T200,('N-DBE'!K200*T200/'N-DBE'!J200)-T200)))</f>
        <v/>
      </c>
      <c r="V200" s="341" t="str">
        <f>IF(OR(B200="",G200=""),"",IF(VLOOKUP(B200,Schlagliste!B:J,8,FALSE)="","",VLOOKUP(B200,Schlagliste!B:J,8,FALSE)))</f>
        <v/>
      </c>
      <c r="W200" s="244" t="str">
        <f>IF(OR(V200="",S200=""),"",IF(V200&gt;39,0,IF(S200="leicht",VLOOKUP(V200,'Boden DüV-Bolap'!A:Q,7,FALSE),IF(S200="mittel",VLOOKUP(V200,'Boden DüV-Bolap'!A:K,11,FALSE),IF(S200="schwer",VLOOKUP(V200,'Boden DüV-Bolap'!A:R,15,FALSE))))))</f>
        <v/>
      </c>
      <c r="X200" s="254" t="str">
        <f>IF(OR(F200="",G200="",S200="",V200=""),"",IF(V200&gt;=44,-(T200+U200),IF(AND(S200="leicht",V200&lt;14),VLOOKUP(V200,'Boden DüV-Bolap'!A:Q,8,FALSE),IF(AND(S200="leicht",V200&gt;13),VLOOKUP(V200,'Boden DüV-Bolap'!A:Q,9,FALSE)*(T200+U200)-(T200+U200),IF(AND(S200="mittel",V200&lt;20),VLOOKUP(V200,'Boden DüV-Bolap'!A:Q,12,FALSE),IF(AND(S200="mittel",V200&gt;19),VLOOKUP(V200,'Boden DüV-Bolap'!A:Q,13,FALSE)*(T200+U200)-(T200+U200),IF(AND(S200="schwer",V200&lt;28),VLOOKUP(V200,'Boden DüV-Bolap'!A:Q,16,FALSE),IF(AND(S200="schwer",V200&gt;27),VLOOKUP(V200,'Boden DüV-Bolap'!A:Q,17,FALSE)*(T200+U200)-(T200+U200)))))))))</f>
        <v/>
      </c>
      <c r="Y200" s="251" t="str">
        <f>IF(OR(F200="",G200=""),"",IF(OR(F200="A",F200="HG"),0,VLOOKUP(G200,'Tab 4+5 DüV+Abfuhr_G'!A:Q,16,FALSE)))</f>
        <v/>
      </c>
      <c r="Z200" s="255" t="str">
        <f t="shared" si="31"/>
        <v/>
      </c>
      <c r="AA200" s="896" t="str">
        <f t="shared" si="32"/>
        <v/>
      </c>
      <c r="AB200" s="253" t="str">
        <f>IF(OR(F200="",G200=""),"",IF(F200="g",VLOOKUP(G200,'Tab 4+5 DüV+Abfuhr_G'!A:N,14,FALSE)*'N-DBE'!J200,IF(F200="A",VLOOKUP(G200,'Tab 2+3 DüV_A'!A:L,12,FALSE)*'N-DBE'!J200,VLOOKUP(G200,'H&amp;G LfL'!B:U,20,FALSE)*'N-DBE'!J200)))</f>
        <v/>
      </c>
      <c r="AC200" s="249" t="str">
        <f>IF(OR(F200="",G200=""),"",IF(OR('N-DBE'!K200="",'N-DBE'!M200=0),0,IF('N-DBE'!K200=0,-AB200,('N-DBE'!K200*AB200/'N-DBE'!J200)-AB200)))</f>
        <v/>
      </c>
      <c r="AD200" s="341" t="str">
        <f>IF(OR(B200="",G200=""),"",IF(VLOOKUP(B200,Schlagliste!B:J,9,FALSE)="","",VLOOKUP(B200,Schlagliste!B:J,9,FALSE)))</f>
        <v/>
      </c>
      <c r="AE200" s="244" t="str">
        <f>IF(OR(AD200="",S200=""),"",IF(AD200&gt;39,0,IF(S200="leicht",VLOOKUP(AD200,'Boden DüV-Bolap'!A:AA,19,FALSE),IF(S200="mittel",VLOOKUP(AD200,'Boden DüV-Bolap'!A:AA,23,FALSE),IF(S200="schwer",VLOOKUP(AD200,'Boden DüV-Bolap'!A:AA,27,FALSE))))))</f>
        <v/>
      </c>
      <c r="AF200" s="254" t="str">
        <f>IF(OR(F200="",G200="",S200="",AD200=""),"",IF(AD200&gt;=44,-(AB200+AC200),IF(AND(S200="leicht",AD200&lt;11),VLOOKUP(AD200,'Boden DüV-Bolap'!A:AC,20,FALSE),IF(AND(S200="leicht",AD200&gt;10),VLOOKUP(AD200,'Boden DüV-Bolap'!A:AC,21,FALSE)*(AB200+AC200)-(AB200+AC200),IF(AND(S200="mittel",AD200&lt;18),VLOOKUP(AD200,'Boden DüV-Bolap'!A:AC,24,FALSE),IF(AND(S200="mittel",AD200&gt;17),VLOOKUP(AD200,'Boden DüV-Bolap'!A:AC,25,FALSE)*(AB200+AC200)-(AB200+AC200),IF(AND(S200="schwer",AD200&lt;23),VLOOKUP(AD200,'Boden DüV-Bolap'!A:AC,28,FALSE),IF(AND(S200="schwer",AD200&gt;22),VLOOKUP(AD200,'Boden DüV-Bolap'!A:AC,29,FALSE)*(AB200+AC200)-(AB200+AC200)))))))))</f>
        <v/>
      </c>
      <c r="AG200" s="256" t="str">
        <f>IF(OR(F200="",G200=""),"",IF(OR(F200="A",F200="HG"),0,VLOOKUP(G200,'Tab 4+5 DüV+Abfuhr_G'!A:Q,17,FALSE)))</f>
        <v/>
      </c>
      <c r="AH200" s="257" t="str">
        <f t="shared" si="33"/>
        <v/>
      </c>
      <c r="AI200" s="900" t="str">
        <f t="shared" si="34"/>
        <v/>
      </c>
      <c r="AJ200" s="265"/>
    </row>
    <row r="201" spans="1:36" s="145" customFormat="1">
      <c r="A201" s="289" t="str">
        <f>IF('N-DBE'!A201="","",'N-DBE'!A201)</f>
        <v/>
      </c>
      <c r="B201" s="485" t="str">
        <f>IF('N-DBE'!B201="","",'N-DBE'!B201)</f>
        <v/>
      </c>
      <c r="C201" s="232" t="str">
        <f>IF('N-DBE'!C201="","",'N-DBE'!C201)</f>
        <v/>
      </c>
      <c r="D201" s="232" t="str">
        <f>IF('N-DBE'!D201="","",'N-DBE'!D201)</f>
        <v/>
      </c>
      <c r="E201" s="238" t="str">
        <f>IF('N-DBE'!E201="","",'N-DBE'!E201)</f>
        <v/>
      </c>
      <c r="F201" s="233" t="str">
        <f>IF('N-DBE'!F201="","",'N-DBE'!F201)</f>
        <v/>
      </c>
      <c r="G201" s="225" t="str">
        <f>IF('N-DBE'!G201="","",'N-DBE'!G201)</f>
        <v/>
      </c>
      <c r="H201" s="248" t="str">
        <f>IF(OR(F201="",G201=""),"",IF(F201="g",VLOOKUP(G201,'Tab 4+5 DüV+Abfuhr_G'!A:N,12,FALSE)*'N-DBE'!J201,IF(F201="A",VLOOKUP(G201,'Tab 2+3 DüV_A'!A:L,10,FALSE)*'N-DBE'!J201,VLOOKUP(G201,'H&amp;G LfL'!B:U,18,FALSE)*'N-DBE'!J201)))</f>
        <v/>
      </c>
      <c r="I201" s="249" t="str">
        <f>IF(OR(F201="",G201=""),"",IF(OR('N-DBE'!K201="",'N-DBE'!M201=0),0,IF('N-DBE'!K201=0,-H201,('N-DBE'!K201*H201/'N-DBE'!J201)-H201)))</f>
        <v/>
      </c>
      <c r="J201" s="341" t="str">
        <f>IF(OR(B201="",G201=""),"",IF(VLOOKUP(B201,Schlagliste!B:J,7,FALSE)="","",VLOOKUP(B201,Schlagliste!B:J,7,FALSE)))</f>
        <v/>
      </c>
      <c r="K201" s="244" t="str">
        <f>IF(J201="","",IF(J201&gt;39,"E",VLOOKUP(J201,'Boden DüV-Bolap'!A:B,2,FALSE)))</f>
        <v/>
      </c>
      <c r="L201" s="250" t="str">
        <f>IF(J201="","",IF(J201&gt;=44,0,VLOOKUP(J201,'Boden DüV-Bolap'!A:C,3,FALSE)))</f>
        <v/>
      </c>
      <c r="M201" s="251" t="str">
        <f>IF(OR(F201="",G201=""),"",IF(OR(F201="A",F201="HG"),0,VLOOKUP(G201,'Tab 4+5 DüV+Abfuhr_G'!A:Q,15,FALSE)))</f>
        <v/>
      </c>
      <c r="N201" s="252" t="str">
        <f t="shared" si="28"/>
        <v/>
      </c>
      <c r="O201" s="611" t="str">
        <f>IF(OR(F201="",G201=""),"",IF(J201="",SUM(H201,I201),IF(OR(K201="D",K201="E"),(H201+M201)*VLOOKUP(K201,'Boden DüV-Bolap'!B:E,4,FALSE),SUM(H201,I201,L201,M201))))</f>
        <v/>
      </c>
      <c r="P201" s="892" t="str">
        <f t="shared" si="29"/>
        <v/>
      </c>
      <c r="Q201" s="245"/>
      <c r="R201" s="615" t="str">
        <f t="shared" si="30"/>
        <v/>
      </c>
      <c r="S201" s="244" t="str">
        <f>IF(OR(B201="",G201=""),"",IF(VLOOKUP(B201,Schlagliste!B:J,5,FALSE)="","",VLOOKUP(B201,Schlagliste!B:J,5,FALSE)))</f>
        <v/>
      </c>
      <c r="T201" s="253" t="str">
        <f>IF(OR(F201="",G201=""),"",IF(F201="g",VLOOKUP(G201,'Tab 4+5 DüV+Abfuhr_G'!A:N,13,FALSE)*'N-DBE'!J201,IF(F201="A",VLOOKUP(G201,'Tab 2+3 DüV_A'!A:L,11,FALSE)*'N-DBE'!J201,VLOOKUP(G201,'H&amp;G LfL'!B:U,19,FALSE)*'N-DBE'!J201)))</f>
        <v/>
      </c>
      <c r="U201" s="249" t="str">
        <f>IF(OR(F201="",G201=""),"",IF(OR('N-DBE'!K201="",'N-DBE'!M201=0),0,IF('N-DBE'!K201=0,-T201,('N-DBE'!K201*T201/'N-DBE'!J201)-T201)))</f>
        <v/>
      </c>
      <c r="V201" s="341" t="str">
        <f>IF(OR(B201="",G201=""),"",IF(VLOOKUP(B201,Schlagliste!B:J,8,FALSE)="","",VLOOKUP(B201,Schlagliste!B:J,8,FALSE)))</f>
        <v/>
      </c>
      <c r="W201" s="244" t="str">
        <f>IF(OR(V201="",S201=""),"",IF(V201&gt;39,0,IF(S201="leicht",VLOOKUP(V201,'Boden DüV-Bolap'!A:Q,7,FALSE),IF(S201="mittel",VLOOKUP(V201,'Boden DüV-Bolap'!A:K,11,FALSE),IF(S201="schwer",VLOOKUP(V201,'Boden DüV-Bolap'!A:R,15,FALSE))))))</f>
        <v/>
      </c>
      <c r="X201" s="254" t="str">
        <f>IF(OR(F201="",G201="",S201="",V201=""),"",IF(V201&gt;=44,-(T201+U201),IF(AND(S201="leicht",V201&lt;14),VLOOKUP(V201,'Boden DüV-Bolap'!A:Q,8,FALSE),IF(AND(S201="leicht",V201&gt;13),VLOOKUP(V201,'Boden DüV-Bolap'!A:Q,9,FALSE)*(T201+U201)-(T201+U201),IF(AND(S201="mittel",V201&lt;20),VLOOKUP(V201,'Boden DüV-Bolap'!A:Q,12,FALSE),IF(AND(S201="mittel",V201&gt;19),VLOOKUP(V201,'Boden DüV-Bolap'!A:Q,13,FALSE)*(T201+U201)-(T201+U201),IF(AND(S201="schwer",V201&lt;28),VLOOKUP(V201,'Boden DüV-Bolap'!A:Q,16,FALSE),IF(AND(S201="schwer",V201&gt;27),VLOOKUP(V201,'Boden DüV-Bolap'!A:Q,17,FALSE)*(T201+U201)-(T201+U201)))))))))</f>
        <v/>
      </c>
      <c r="Y201" s="251" t="str">
        <f>IF(OR(F201="",G201=""),"",IF(OR(F201="A",F201="HG"),0,VLOOKUP(G201,'Tab 4+5 DüV+Abfuhr_G'!A:Q,16,FALSE)))</f>
        <v/>
      </c>
      <c r="Z201" s="255" t="str">
        <f t="shared" si="31"/>
        <v/>
      </c>
      <c r="AA201" s="896" t="str">
        <f t="shared" si="32"/>
        <v/>
      </c>
      <c r="AB201" s="253" t="str">
        <f>IF(OR(F201="",G201=""),"",IF(F201="g",VLOOKUP(G201,'Tab 4+5 DüV+Abfuhr_G'!A:N,14,FALSE)*'N-DBE'!J201,IF(F201="A",VLOOKUP(G201,'Tab 2+3 DüV_A'!A:L,12,FALSE)*'N-DBE'!J201,VLOOKUP(G201,'H&amp;G LfL'!B:U,20,FALSE)*'N-DBE'!J201)))</f>
        <v/>
      </c>
      <c r="AC201" s="249" t="str">
        <f>IF(OR(F201="",G201=""),"",IF(OR('N-DBE'!K201="",'N-DBE'!M201=0),0,IF('N-DBE'!K201=0,-AB201,('N-DBE'!K201*AB201/'N-DBE'!J201)-AB201)))</f>
        <v/>
      </c>
      <c r="AD201" s="341" t="str">
        <f>IF(OR(B201="",G201=""),"",IF(VLOOKUP(B201,Schlagliste!B:J,9,FALSE)="","",VLOOKUP(B201,Schlagliste!B:J,9,FALSE)))</f>
        <v/>
      </c>
      <c r="AE201" s="244" t="str">
        <f>IF(OR(AD201="",S201=""),"",IF(AD201&gt;39,0,IF(S201="leicht",VLOOKUP(AD201,'Boden DüV-Bolap'!A:AA,19,FALSE),IF(S201="mittel",VLOOKUP(AD201,'Boden DüV-Bolap'!A:AA,23,FALSE),IF(S201="schwer",VLOOKUP(AD201,'Boden DüV-Bolap'!A:AA,27,FALSE))))))</f>
        <v/>
      </c>
      <c r="AF201" s="254" t="str">
        <f>IF(OR(F201="",G201="",S201="",AD201=""),"",IF(AD201&gt;=44,-(AB201+AC201),IF(AND(S201="leicht",AD201&lt;11),VLOOKUP(AD201,'Boden DüV-Bolap'!A:AC,20,FALSE),IF(AND(S201="leicht",AD201&gt;10),VLOOKUP(AD201,'Boden DüV-Bolap'!A:AC,21,FALSE)*(AB201+AC201)-(AB201+AC201),IF(AND(S201="mittel",AD201&lt;18),VLOOKUP(AD201,'Boden DüV-Bolap'!A:AC,24,FALSE),IF(AND(S201="mittel",AD201&gt;17),VLOOKUP(AD201,'Boden DüV-Bolap'!A:AC,25,FALSE)*(AB201+AC201)-(AB201+AC201),IF(AND(S201="schwer",AD201&lt;23),VLOOKUP(AD201,'Boden DüV-Bolap'!A:AC,28,FALSE),IF(AND(S201="schwer",AD201&gt;22),VLOOKUP(AD201,'Boden DüV-Bolap'!A:AC,29,FALSE)*(AB201+AC201)-(AB201+AC201)))))))))</f>
        <v/>
      </c>
      <c r="AG201" s="256" t="str">
        <f>IF(OR(F201="",G201=""),"",IF(OR(F201="A",F201="HG"),0,VLOOKUP(G201,'Tab 4+5 DüV+Abfuhr_G'!A:Q,17,FALSE)))</f>
        <v/>
      </c>
      <c r="AH201" s="257" t="str">
        <f t="shared" si="33"/>
        <v/>
      </c>
      <c r="AI201" s="900" t="str">
        <f t="shared" si="34"/>
        <v/>
      </c>
      <c r="AJ201" s="265"/>
    </row>
    <row r="202" spans="1:36" s="145" customFormat="1">
      <c r="A202" s="289" t="str">
        <f>IF('N-DBE'!A202="","",'N-DBE'!A202)</f>
        <v/>
      </c>
      <c r="B202" s="485" t="str">
        <f>IF('N-DBE'!B202="","",'N-DBE'!B202)</f>
        <v/>
      </c>
      <c r="C202" s="232" t="str">
        <f>IF('N-DBE'!C202="","",'N-DBE'!C202)</f>
        <v/>
      </c>
      <c r="D202" s="232" t="str">
        <f>IF('N-DBE'!D202="","",'N-DBE'!D202)</f>
        <v/>
      </c>
      <c r="E202" s="238" t="str">
        <f>IF('N-DBE'!E202="","",'N-DBE'!E202)</f>
        <v/>
      </c>
      <c r="F202" s="233" t="str">
        <f>IF('N-DBE'!F202="","",'N-DBE'!F202)</f>
        <v/>
      </c>
      <c r="G202" s="225" t="str">
        <f>IF('N-DBE'!G202="","",'N-DBE'!G202)</f>
        <v/>
      </c>
      <c r="H202" s="248" t="str">
        <f>IF(OR(F202="",G202=""),"",IF(F202="g",VLOOKUP(G202,'Tab 4+5 DüV+Abfuhr_G'!A:N,12,FALSE)*'N-DBE'!J202,IF(F202="A",VLOOKUP(G202,'Tab 2+3 DüV_A'!A:L,10,FALSE)*'N-DBE'!J202,VLOOKUP(G202,'H&amp;G LfL'!B:U,18,FALSE)*'N-DBE'!J202)))</f>
        <v/>
      </c>
      <c r="I202" s="249" t="str">
        <f>IF(OR(F202="",G202=""),"",IF(OR('N-DBE'!K202="",'N-DBE'!M202=0),0,IF('N-DBE'!K202=0,-H202,('N-DBE'!K202*H202/'N-DBE'!J202)-H202)))</f>
        <v/>
      </c>
      <c r="J202" s="341" t="str">
        <f>IF(OR(B202="",G202=""),"",IF(VLOOKUP(B202,Schlagliste!B:J,7,FALSE)="","",VLOOKUP(B202,Schlagliste!B:J,7,FALSE)))</f>
        <v/>
      </c>
      <c r="K202" s="244" t="str">
        <f>IF(J202="","",IF(J202&gt;39,"E",VLOOKUP(J202,'Boden DüV-Bolap'!A:B,2,FALSE)))</f>
        <v/>
      </c>
      <c r="L202" s="250" t="str">
        <f>IF(J202="","",IF(J202&gt;=44,0,VLOOKUP(J202,'Boden DüV-Bolap'!A:C,3,FALSE)))</f>
        <v/>
      </c>
      <c r="M202" s="251" t="str">
        <f>IF(OR(F202="",G202=""),"",IF(OR(F202="A",F202="HG"),0,VLOOKUP(G202,'Tab 4+5 DüV+Abfuhr_G'!A:Q,15,FALSE)))</f>
        <v/>
      </c>
      <c r="N202" s="252" t="str">
        <f t="shared" si="28"/>
        <v/>
      </c>
      <c r="O202" s="611" t="str">
        <f>IF(OR(F202="",G202=""),"",IF(J202="",SUM(H202,I202),IF(OR(K202="D",K202="E"),(H202+M202)*VLOOKUP(K202,'Boden DüV-Bolap'!B:E,4,FALSE),SUM(H202,I202,L202,M202))))</f>
        <v/>
      </c>
      <c r="P202" s="892" t="str">
        <f t="shared" si="29"/>
        <v/>
      </c>
      <c r="Q202" s="245"/>
      <c r="R202" s="615" t="str">
        <f t="shared" si="30"/>
        <v/>
      </c>
      <c r="S202" s="244" t="str">
        <f>IF(OR(B202="",G202=""),"",IF(VLOOKUP(B202,Schlagliste!B:J,5,FALSE)="","",VLOOKUP(B202,Schlagliste!B:J,5,FALSE)))</f>
        <v/>
      </c>
      <c r="T202" s="253" t="str">
        <f>IF(OR(F202="",G202=""),"",IF(F202="g",VLOOKUP(G202,'Tab 4+5 DüV+Abfuhr_G'!A:N,13,FALSE)*'N-DBE'!J202,IF(F202="A",VLOOKUP(G202,'Tab 2+3 DüV_A'!A:L,11,FALSE)*'N-DBE'!J202,VLOOKUP(G202,'H&amp;G LfL'!B:U,19,FALSE)*'N-DBE'!J202)))</f>
        <v/>
      </c>
      <c r="U202" s="249" t="str">
        <f>IF(OR(F202="",G202=""),"",IF(OR('N-DBE'!K202="",'N-DBE'!M202=0),0,IF('N-DBE'!K202=0,-T202,('N-DBE'!K202*T202/'N-DBE'!J202)-T202)))</f>
        <v/>
      </c>
      <c r="V202" s="341" t="str">
        <f>IF(OR(B202="",G202=""),"",IF(VLOOKUP(B202,Schlagliste!B:J,8,FALSE)="","",VLOOKUP(B202,Schlagliste!B:J,8,FALSE)))</f>
        <v/>
      </c>
      <c r="W202" s="244" t="str">
        <f>IF(OR(V202="",S202=""),"",IF(V202&gt;39,0,IF(S202="leicht",VLOOKUP(V202,'Boden DüV-Bolap'!A:Q,7,FALSE),IF(S202="mittel",VLOOKUP(V202,'Boden DüV-Bolap'!A:K,11,FALSE),IF(S202="schwer",VLOOKUP(V202,'Boden DüV-Bolap'!A:R,15,FALSE))))))</f>
        <v/>
      </c>
      <c r="X202" s="254" t="str">
        <f>IF(OR(F202="",G202="",S202="",V202=""),"",IF(V202&gt;=44,-(T202+U202),IF(AND(S202="leicht",V202&lt;14),VLOOKUP(V202,'Boden DüV-Bolap'!A:Q,8,FALSE),IF(AND(S202="leicht",V202&gt;13),VLOOKUP(V202,'Boden DüV-Bolap'!A:Q,9,FALSE)*(T202+U202)-(T202+U202),IF(AND(S202="mittel",V202&lt;20),VLOOKUP(V202,'Boden DüV-Bolap'!A:Q,12,FALSE),IF(AND(S202="mittel",V202&gt;19),VLOOKUP(V202,'Boden DüV-Bolap'!A:Q,13,FALSE)*(T202+U202)-(T202+U202),IF(AND(S202="schwer",V202&lt;28),VLOOKUP(V202,'Boden DüV-Bolap'!A:Q,16,FALSE),IF(AND(S202="schwer",V202&gt;27),VLOOKUP(V202,'Boden DüV-Bolap'!A:Q,17,FALSE)*(T202+U202)-(T202+U202)))))))))</f>
        <v/>
      </c>
      <c r="Y202" s="251" t="str">
        <f>IF(OR(F202="",G202=""),"",IF(OR(F202="A",F202="HG"),0,VLOOKUP(G202,'Tab 4+5 DüV+Abfuhr_G'!A:Q,16,FALSE)))</f>
        <v/>
      </c>
      <c r="Z202" s="255" t="str">
        <f t="shared" si="31"/>
        <v/>
      </c>
      <c r="AA202" s="896" t="str">
        <f t="shared" si="32"/>
        <v/>
      </c>
      <c r="AB202" s="253" t="str">
        <f>IF(OR(F202="",G202=""),"",IF(F202="g",VLOOKUP(G202,'Tab 4+5 DüV+Abfuhr_G'!A:N,14,FALSE)*'N-DBE'!J202,IF(F202="A",VLOOKUP(G202,'Tab 2+3 DüV_A'!A:L,12,FALSE)*'N-DBE'!J202,VLOOKUP(G202,'H&amp;G LfL'!B:U,20,FALSE)*'N-DBE'!J202)))</f>
        <v/>
      </c>
      <c r="AC202" s="249" t="str">
        <f>IF(OR(F202="",G202=""),"",IF(OR('N-DBE'!K202="",'N-DBE'!M202=0),0,IF('N-DBE'!K202=0,-AB202,('N-DBE'!K202*AB202/'N-DBE'!J202)-AB202)))</f>
        <v/>
      </c>
      <c r="AD202" s="341" t="str">
        <f>IF(OR(B202="",G202=""),"",IF(VLOOKUP(B202,Schlagliste!B:J,9,FALSE)="","",VLOOKUP(B202,Schlagliste!B:J,9,FALSE)))</f>
        <v/>
      </c>
      <c r="AE202" s="244" t="str">
        <f>IF(OR(AD202="",S202=""),"",IF(AD202&gt;39,0,IF(S202="leicht",VLOOKUP(AD202,'Boden DüV-Bolap'!A:AA,19,FALSE),IF(S202="mittel",VLOOKUP(AD202,'Boden DüV-Bolap'!A:AA,23,FALSE),IF(S202="schwer",VLOOKUP(AD202,'Boden DüV-Bolap'!A:AA,27,FALSE))))))</f>
        <v/>
      </c>
      <c r="AF202" s="254" t="str">
        <f>IF(OR(F202="",G202="",S202="",AD202=""),"",IF(AD202&gt;=44,-(AB202+AC202),IF(AND(S202="leicht",AD202&lt;11),VLOOKUP(AD202,'Boden DüV-Bolap'!A:AC,20,FALSE),IF(AND(S202="leicht",AD202&gt;10),VLOOKUP(AD202,'Boden DüV-Bolap'!A:AC,21,FALSE)*(AB202+AC202)-(AB202+AC202),IF(AND(S202="mittel",AD202&lt;18),VLOOKUP(AD202,'Boden DüV-Bolap'!A:AC,24,FALSE),IF(AND(S202="mittel",AD202&gt;17),VLOOKUP(AD202,'Boden DüV-Bolap'!A:AC,25,FALSE)*(AB202+AC202)-(AB202+AC202),IF(AND(S202="schwer",AD202&lt;23),VLOOKUP(AD202,'Boden DüV-Bolap'!A:AC,28,FALSE),IF(AND(S202="schwer",AD202&gt;22),VLOOKUP(AD202,'Boden DüV-Bolap'!A:AC,29,FALSE)*(AB202+AC202)-(AB202+AC202)))))))))</f>
        <v/>
      </c>
      <c r="AG202" s="256" t="str">
        <f>IF(OR(F202="",G202=""),"",IF(OR(F202="A",F202="HG"),0,VLOOKUP(G202,'Tab 4+5 DüV+Abfuhr_G'!A:Q,17,FALSE)))</f>
        <v/>
      </c>
      <c r="AH202" s="257" t="str">
        <f t="shared" si="33"/>
        <v/>
      </c>
      <c r="AI202" s="900" t="str">
        <f t="shared" si="34"/>
        <v/>
      </c>
      <c r="AJ202" s="265"/>
    </row>
    <row r="203" spans="1:36" s="145" customFormat="1">
      <c r="A203" s="289" t="str">
        <f>IF('N-DBE'!A203="","",'N-DBE'!A203)</f>
        <v/>
      </c>
      <c r="B203" s="485" t="str">
        <f>IF('N-DBE'!B203="","",'N-DBE'!B203)</f>
        <v/>
      </c>
      <c r="C203" s="232" t="str">
        <f>IF('N-DBE'!C203="","",'N-DBE'!C203)</f>
        <v/>
      </c>
      <c r="D203" s="232" t="str">
        <f>IF('N-DBE'!D203="","",'N-DBE'!D203)</f>
        <v/>
      </c>
      <c r="E203" s="238" t="str">
        <f>IF('N-DBE'!E203="","",'N-DBE'!E203)</f>
        <v/>
      </c>
      <c r="F203" s="233" t="str">
        <f>IF('N-DBE'!F203="","",'N-DBE'!F203)</f>
        <v/>
      </c>
      <c r="G203" s="225" t="str">
        <f>IF('N-DBE'!G203="","",'N-DBE'!G203)</f>
        <v/>
      </c>
      <c r="H203" s="248" t="str">
        <f>IF(OR(F203="",G203=""),"",IF(F203="g",VLOOKUP(G203,'Tab 4+5 DüV+Abfuhr_G'!A:N,12,FALSE)*'N-DBE'!J203,IF(F203="A",VLOOKUP(G203,'Tab 2+3 DüV_A'!A:L,10,FALSE)*'N-DBE'!J203,VLOOKUP(G203,'H&amp;G LfL'!B:U,18,FALSE)*'N-DBE'!J203)))</f>
        <v/>
      </c>
      <c r="I203" s="249" t="str">
        <f>IF(OR(F203="",G203=""),"",IF(OR('N-DBE'!K203="",'N-DBE'!M203=0),0,IF('N-DBE'!K203=0,-H203,('N-DBE'!K203*H203/'N-DBE'!J203)-H203)))</f>
        <v/>
      </c>
      <c r="J203" s="341" t="str">
        <f>IF(OR(B203="",G203=""),"",IF(VLOOKUP(B203,Schlagliste!B:J,7,FALSE)="","",VLOOKUP(B203,Schlagliste!B:J,7,FALSE)))</f>
        <v/>
      </c>
      <c r="K203" s="244" t="str">
        <f>IF(J203="","",IF(J203&gt;39,"E",VLOOKUP(J203,'Boden DüV-Bolap'!A:B,2,FALSE)))</f>
        <v/>
      </c>
      <c r="L203" s="250" t="str">
        <f>IF(J203="","",IF(J203&gt;=44,0,VLOOKUP(J203,'Boden DüV-Bolap'!A:C,3,FALSE)))</f>
        <v/>
      </c>
      <c r="M203" s="251" t="str">
        <f>IF(OR(F203="",G203=""),"",IF(OR(F203="A",F203="HG"),0,VLOOKUP(G203,'Tab 4+5 DüV+Abfuhr_G'!A:Q,15,FALSE)))</f>
        <v/>
      </c>
      <c r="N203" s="252" t="str">
        <f t="shared" si="28"/>
        <v/>
      </c>
      <c r="O203" s="611" t="str">
        <f>IF(OR(F203="",G203=""),"",IF(J203="",SUM(H203,I203),IF(OR(K203="D",K203="E"),(H203+M203)*VLOOKUP(K203,'Boden DüV-Bolap'!B:E,4,FALSE),SUM(H203,I203,L203,M203))))</f>
        <v/>
      </c>
      <c r="P203" s="892" t="str">
        <f t="shared" si="29"/>
        <v/>
      </c>
      <c r="Q203" s="245"/>
      <c r="R203" s="615" t="str">
        <f t="shared" si="30"/>
        <v/>
      </c>
      <c r="S203" s="244" t="str">
        <f>IF(OR(B203="",G203=""),"",IF(VLOOKUP(B203,Schlagliste!B:J,5,FALSE)="","",VLOOKUP(B203,Schlagliste!B:J,5,FALSE)))</f>
        <v/>
      </c>
      <c r="T203" s="253" t="str">
        <f>IF(OR(F203="",G203=""),"",IF(F203="g",VLOOKUP(G203,'Tab 4+5 DüV+Abfuhr_G'!A:N,13,FALSE)*'N-DBE'!J203,IF(F203="A",VLOOKUP(G203,'Tab 2+3 DüV_A'!A:L,11,FALSE)*'N-DBE'!J203,VLOOKUP(G203,'H&amp;G LfL'!B:U,19,FALSE)*'N-DBE'!J203)))</f>
        <v/>
      </c>
      <c r="U203" s="249" t="str">
        <f>IF(OR(F203="",G203=""),"",IF(OR('N-DBE'!K203="",'N-DBE'!M203=0),0,IF('N-DBE'!K203=0,-T203,('N-DBE'!K203*T203/'N-DBE'!J203)-T203)))</f>
        <v/>
      </c>
      <c r="V203" s="341" t="str">
        <f>IF(OR(B203="",G203=""),"",IF(VLOOKUP(B203,Schlagliste!B:J,8,FALSE)="","",VLOOKUP(B203,Schlagliste!B:J,8,FALSE)))</f>
        <v/>
      </c>
      <c r="W203" s="244" t="str">
        <f>IF(OR(V203="",S203=""),"",IF(V203&gt;39,0,IF(S203="leicht",VLOOKUP(V203,'Boden DüV-Bolap'!A:Q,7,FALSE),IF(S203="mittel",VLOOKUP(V203,'Boden DüV-Bolap'!A:K,11,FALSE),IF(S203="schwer",VLOOKUP(V203,'Boden DüV-Bolap'!A:R,15,FALSE))))))</f>
        <v/>
      </c>
      <c r="X203" s="254" t="str">
        <f>IF(OR(F203="",G203="",S203="",V203=""),"",IF(V203&gt;=44,-(T203+U203),IF(AND(S203="leicht",V203&lt;14),VLOOKUP(V203,'Boden DüV-Bolap'!A:Q,8,FALSE),IF(AND(S203="leicht",V203&gt;13),VLOOKUP(V203,'Boden DüV-Bolap'!A:Q,9,FALSE)*(T203+U203)-(T203+U203),IF(AND(S203="mittel",V203&lt;20),VLOOKUP(V203,'Boden DüV-Bolap'!A:Q,12,FALSE),IF(AND(S203="mittel",V203&gt;19),VLOOKUP(V203,'Boden DüV-Bolap'!A:Q,13,FALSE)*(T203+U203)-(T203+U203),IF(AND(S203="schwer",V203&lt;28),VLOOKUP(V203,'Boden DüV-Bolap'!A:Q,16,FALSE),IF(AND(S203="schwer",V203&gt;27),VLOOKUP(V203,'Boden DüV-Bolap'!A:Q,17,FALSE)*(T203+U203)-(T203+U203)))))))))</f>
        <v/>
      </c>
      <c r="Y203" s="251" t="str">
        <f>IF(OR(F203="",G203=""),"",IF(OR(F203="A",F203="HG"),0,VLOOKUP(G203,'Tab 4+5 DüV+Abfuhr_G'!A:Q,16,FALSE)))</f>
        <v/>
      </c>
      <c r="Z203" s="255" t="str">
        <f t="shared" si="31"/>
        <v/>
      </c>
      <c r="AA203" s="896" t="str">
        <f t="shared" si="32"/>
        <v/>
      </c>
      <c r="AB203" s="253" t="str">
        <f>IF(OR(F203="",G203=""),"",IF(F203="g",VLOOKUP(G203,'Tab 4+5 DüV+Abfuhr_G'!A:N,14,FALSE)*'N-DBE'!J203,IF(F203="A",VLOOKUP(G203,'Tab 2+3 DüV_A'!A:L,12,FALSE)*'N-DBE'!J203,VLOOKUP(G203,'H&amp;G LfL'!B:U,20,FALSE)*'N-DBE'!J203)))</f>
        <v/>
      </c>
      <c r="AC203" s="249" t="str">
        <f>IF(OR(F203="",G203=""),"",IF(OR('N-DBE'!K203="",'N-DBE'!M203=0),0,IF('N-DBE'!K203=0,-AB203,('N-DBE'!K203*AB203/'N-DBE'!J203)-AB203)))</f>
        <v/>
      </c>
      <c r="AD203" s="341" t="str">
        <f>IF(OR(B203="",G203=""),"",IF(VLOOKUP(B203,Schlagliste!B:J,9,FALSE)="","",VLOOKUP(B203,Schlagliste!B:J,9,FALSE)))</f>
        <v/>
      </c>
      <c r="AE203" s="244" t="str">
        <f>IF(OR(AD203="",S203=""),"",IF(AD203&gt;39,0,IF(S203="leicht",VLOOKUP(AD203,'Boden DüV-Bolap'!A:AA,19,FALSE),IF(S203="mittel",VLOOKUP(AD203,'Boden DüV-Bolap'!A:AA,23,FALSE),IF(S203="schwer",VLOOKUP(AD203,'Boden DüV-Bolap'!A:AA,27,FALSE))))))</f>
        <v/>
      </c>
      <c r="AF203" s="254" t="str">
        <f>IF(OR(F203="",G203="",S203="",AD203=""),"",IF(AD203&gt;=44,-(AB203+AC203),IF(AND(S203="leicht",AD203&lt;11),VLOOKUP(AD203,'Boden DüV-Bolap'!A:AC,20,FALSE),IF(AND(S203="leicht",AD203&gt;10),VLOOKUP(AD203,'Boden DüV-Bolap'!A:AC,21,FALSE)*(AB203+AC203)-(AB203+AC203),IF(AND(S203="mittel",AD203&lt;18),VLOOKUP(AD203,'Boden DüV-Bolap'!A:AC,24,FALSE),IF(AND(S203="mittel",AD203&gt;17),VLOOKUP(AD203,'Boden DüV-Bolap'!A:AC,25,FALSE)*(AB203+AC203)-(AB203+AC203),IF(AND(S203="schwer",AD203&lt;23),VLOOKUP(AD203,'Boden DüV-Bolap'!A:AC,28,FALSE),IF(AND(S203="schwer",AD203&gt;22),VLOOKUP(AD203,'Boden DüV-Bolap'!A:AC,29,FALSE)*(AB203+AC203)-(AB203+AC203)))))))))</f>
        <v/>
      </c>
      <c r="AG203" s="256" t="str">
        <f>IF(OR(F203="",G203=""),"",IF(OR(F203="A",F203="HG"),0,VLOOKUP(G203,'Tab 4+5 DüV+Abfuhr_G'!A:Q,17,FALSE)))</f>
        <v/>
      </c>
      <c r="AH203" s="257" t="str">
        <f t="shared" si="33"/>
        <v/>
      </c>
      <c r="AI203" s="900" t="str">
        <f t="shared" si="34"/>
        <v/>
      </c>
      <c r="AJ203" s="265"/>
    </row>
    <row r="204" spans="1:36" s="145" customFormat="1">
      <c r="A204" s="289" t="str">
        <f>IF('N-DBE'!A204="","",'N-DBE'!A204)</f>
        <v/>
      </c>
      <c r="B204" s="485" t="str">
        <f>IF('N-DBE'!B204="","",'N-DBE'!B204)</f>
        <v/>
      </c>
      <c r="C204" s="232" t="str">
        <f>IF('N-DBE'!C204="","",'N-DBE'!C204)</f>
        <v/>
      </c>
      <c r="D204" s="232" t="str">
        <f>IF('N-DBE'!D204="","",'N-DBE'!D204)</f>
        <v/>
      </c>
      <c r="E204" s="238" t="str">
        <f>IF('N-DBE'!E204="","",'N-DBE'!E204)</f>
        <v/>
      </c>
      <c r="F204" s="233" t="str">
        <f>IF('N-DBE'!F204="","",'N-DBE'!F204)</f>
        <v/>
      </c>
      <c r="G204" s="225" t="str">
        <f>IF('N-DBE'!G204="","",'N-DBE'!G204)</f>
        <v/>
      </c>
      <c r="H204" s="248" t="str">
        <f>IF(OR(F204="",G204=""),"",IF(F204="g",VLOOKUP(G204,'Tab 4+5 DüV+Abfuhr_G'!A:N,12,FALSE)*'N-DBE'!J204,IF(F204="A",VLOOKUP(G204,'Tab 2+3 DüV_A'!A:L,10,FALSE)*'N-DBE'!J204,VLOOKUP(G204,'H&amp;G LfL'!B:U,18,FALSE)*'N-DBE'!J204)))</f>
        <v/>
      </c>
      <c r="I204" s="249" t="str">
        <f>IF(OR(F204="",G204=""),"",IF(OR('N-DBE'!K204="",'N-DBE'!M204=0),0,IF('N-DBE'!K204=0,-H204,('N-DBE'!K204*H204/'N-DBE'!J204)-H204)))</f>
        <v/>
      </c>
      <c r="J204" s="341" t="str">
        <f>IF(OR(B204="",G204=""),"",IF(VLOOKUP(B204,Schlagliste!B:J,7,FALSE)="","",VLOOKUP(B204,Schlagliste!B:J,7,FALSE)))</f>
        <v/>
      </c>
      <c r="K204" s="244" t="str">
        <f>IF(J204="","",IF(J204&gt;39,"E",VLOOKUP(J204,'Boden DüV-Bolap'!A:B,2,FALSE)))</f>
        <v/>
      </c>
      <c r="L204" s="250" t="str">
        <f>IF(J204="","",IF(J204&gt;=44,0,VLOOKUP(J204,'Boden DüV-Bolap'!A:C,3,FALSE)))</f>
        <v/>
      </c>
      <c r="M204" s="251" t="str">
        <f>IF(OR(F204="",G204=""),"",IF(OR(F204="A",F204="HG"),0,VLOOKUP(G204,'Tab 4+5 DüV+Abfuhr_G'!A:Q,15,FALSE)))</f>
        <v/>
      </c>
      <c r="N204" s="252" t="str">
        <f t="shared" si="28"/>
        <v/>
      </c>
      <c r="O204" s="611" t="str">
        <f>IF(OR(F204="",G204=""),"",IF(J204="",SUM(H204,I204),IF(OR(K204="D",K204="E"),(H204+M204)*VLOOKUP(K204,'Boden DüV-Bolap'!B:E,4,FALSE),SUM(H204,I204,L204,M204))))</f>
        <v/>
      </c>
      <c r="P204" s="892" t="str">
        <f t="shared" si="29"/>
        <v/>
      </c>
      <c r="Q204" s="245"/>
      <c r="R204" s="615" t="str">
        <f t="shared" si="30"/>
        <v/>
      </c>
      <c r="S204" s="244" t="str">
        <f>IF(OR(B204="",G204=""),"",IF(VLOOKUP(B204,Schlagliste!B:J,5,FALSE)="","",VLOOKUP(B204,Schlagliste!B:J,5,FALSE)))</f>
        <v/>
      </c>
      <c r="T204" s="253" t="str">
        <f>IF(OR(F204="",G204=""),"",IF(F204="g",VLOOKUP(G204,'Tab 4+5 DüV+Abfuhr_G'!A:N,13,FALSE)*'N-DBE'!J204,IF(F204="A",VLOOKUP(G204,'Tab 2+3 DüV_A'!A:L,11,FALSE)*'N-DBE'!J204,VLOOKUP(G204,'H&amp;G LfL'!B:U,19,FALSE)*'N-DBE'!J204)))</f>
        <v/>
      </c>
      <c r="U204" s="249" t="str">
        <f>IF(OR(F204="",G204=""),"",IF(OR('N-DBE'!K204="",'N-DBE'!M204=0),0,IF('N-DBE'!K204=0,-T204,('N-DBE'!K204*T204/'N-DBE'!J204)-T204)))</f>
        <v/>
      </c>
      <c r="V204" s="341" t="str">
        <f>IF(OR(B204="",G204=""),"",IF(VLOOKUP(B204,Schlagliste!B:J,8,FALSE)="","",VLOOKUP(B204,Schlagliste!B:J,8,FALSE)))</f>
        <v/>
      </c>
      <c r="W204" s="244" t="str">
        <f>IF(OR(V204="",S204=""),"",IF(V204&gt;39,0,IF(S204="leicht",VLOOKUP(V204,'Boden DüV-Bolap'!A:Q,7,FALSE),IF(S204="mittel",VLOOKUP(V204,'Boden DüV-Bolap'!A:K,11,FALSE),IF(S204="schwer",VLOOKUP(V204,'Boden DüV-Bolap'!A:R,15,FALSE))))))</f>
        <v/>
      </c>
      <c r="X204" s="254" t="str">
        <f>IF(OR(F204="",G204="",S204="",V204=""),"",IF(V204&gt;=44,-(T204+U204),IF(AND(S204="leicht",V204&lt;14),VLOOKUP(V204,'Boden DüV-Bolap'!A:Q,8,FALSE),IF(AND(S204="leicht",V204&gt;13),VLOOKUP(V204,'Boden DüV-Bolap'!A:Q,9,FALSE)*(T204+U204)-(T204+U204),IF(AND(S204="mittel",V204&lt;20),VLOOKUP(V204,'Boden DüV-Bolap'!A:Q,12,FALSE),IF(AND(S204="mittel",V204&gt;19),VLOOKUP(V204,'Boden DüV-Bolap'!A:Q,13,FALSE)*(T204+U204)-(T204+U204),IF(AND(S204="schwer",V204&lt;28),VLOOKUP(V204,'Boden DüV-Bolap'!A:Q,16,FALSE),IF(AND(S204="schwer",V204&gt;27),VLOOKUP(V204,'Boden DüV-Bolap'!A:Q,17,FALSE)*(T204+U204)-(T204+U204)))))))))</f>
        <v/>
      </c>
      <c r="Y204" s="251" t="str">
        <f>IF(OR(F204="",G204=""),"",IF(OR(F204="A",F204="HG"),0,VLOOKUP(G204,'Tab 4+5 DüV+Abfuhr_G'!A:Q,16,FALSE)))</f>
        <v/>
      </c>
      <c r="Z204" s="255" t="str">
        <f t="shared" si="31"/>
        <v/>
      </c>
      <c r="AA204" s="896" t="str">
        <f t="shared" si="32"/>
        <v/>
      </c>
      <c r="AB204" s="253" t="str">
        <f>IF(OR(F204="",G204=""),"",IF(F204="g",VLOOKUP(G204,'Tab 4+5 DüV+Abfuhr_G'!A:N,14,FALSE)*'N-DBE'!J204,IF(F204="A",VLOOKUP(G204,'Tab 2+3 DüV_A'!A:L,12,FALSE)*'N-DBE'!J204,VLOOKUP(G204,'H&amp;G LfL'!B:U,20,FALSE)*'N-DBE'!J204)))</f>
        <v/>
      </c>
      <c r="AC204" s="249" t="str">
        <f>IF(OR(F204="",G204=""),"",IF(OR('N-DBE'!K204="",'N-DBE'!M204=0),0,IF('N-DBE'!K204=0,-AB204,('N-DBE'!K204*AB204/'N-DBE'!J204)-AB204)))</f>
        <v/>
      </c>
      <c r="AD204" s="341" t="str">
        <f>IF(OR(B204="",G204=""),"",IF(VLOOKUP(B204,Schlagliste!B:J,9,FALSE)="","",VLOOKUP(B204,Schlagliste!B:J,9,FALSE)))</f>
        <v/>
      </c>
      <c r="AE204" s="244" t="str">
        <f>IF(OR(AD204="",S204=""),"",IF(AD204&gt;39,0,IF(S204="leicht",VLOOKUP(AD204,'Boden DüV-Bolap'!A:AA,19,FALSE),IF(S204="mittel",VLOOKUP(AD204,'Boden DüV-Bolap'!A:AA,23,FALSE),IF(S204="schwer",VLOOKUP(AD204,'Boden DüV-Bolap'!A:AA,27,FALSE))))))</f>
        <v/>
      </c>
      <c r="AF204" s="254" t="str">
        <f>IF(OR(F204="",G204="",S204="",AD204=""),"",IF(AD204&gt;=44,-(AB204+AC204),IF(AND(S204="leicht",AD204&lt;11),VLOOKUP(AD204,'Boden DüV-Bolap'!A:AC,20,FALSE),IF(AND(S204="leicht",AD204&gt;10),VLOOKUP(AD204,'Boden DüV-Bolap'!A:AC,21,FALSE)*(AB204+AC204)-(AB204+AC204),IF(AND(S204="mittel",AD204&lt;18),VLOOKUP(AD204,'Boden DüV-Bolap'!A:AC,24,FALSE),IF(AND(S204="mittel",AD204&gt;17),VLOOKUP(AD204,'Boden DüV-Bolap'!A:AC,25,FALSE)*(AB204+AC204)-(AB204+AC204),IF(AND(S204="schwer",AD204&lt;23),VLOOKUP(AD204,'Boden DüV-Bolap'!A:AC,28,FALSE),IF(AND(S204="schwer",AD204&gt;22),VLOOKUP(AD204,'Boden DüV-Bolap'!A:AC,29,FALSE)*(AB204+AC204)-(AB204+AC204)))))))))</f>
        <v/>
      </c>
      <c r="AG204" s="256" t="str">
        <f>IF(OR(F204="",G204=""),"",IF(OR(F204="A",F204="HG"),0,VLOOKUP(G204,'Tab 4+5 DüV+Abfuhr_G'!A:Q,17,FALSE)))</f>
        <v/>
      </c>
      <c r="AH204" s="257" t="str">
        <f t="shared" si="33"/>
        <v/>
      </c>
      <c r="AI204" s="900" t="str">
        <f t="shared" si="34"/>
        <v/>
      </c>
      <c r="AJ204" s="265"/>
    </row>
    <row r="205" spans="1:36" s="145" customFormat="1">
      <c r="A205" s="289" t="str">
        <f>IF('N-DBE'!A205="","",'N-DBE'!A205)</f>
        <v/>
      </c>
      <c r="B205" s="485" t="str">
        <f>IF('N-DBE'!B205="","",'N-DBE'!B205)</f>
        <v/>
      </c>
      <c r="C205" s="232" t="str">
        <f>IF('N-DBE'!C205="","",'N-DBE'!C205)</f>
        <v/>
      </c>
      <c r="D205" s="232" t="str">
        <f>IF('N-DBE'!D205="","",'N-DBE'!D205)</f>
        <v/>
      </c>
      <c r="E205" s="238" t="str">
        <f>IF('N-DBE'!E205="","",'N-DBE'!E205)</f>
        <v/>
      </c>
      <c r="F205" s="233" t="str">
        <f>IF('N-DBE'!F205="","",'N-DBE'!F205)</f>
        <v/>
      </c>
      <c r="G205" s="225" t="str">
        <f>IF('N-DBE'!G205="","",'N-DBE'!G205)</f>
        <v/>
      </c>
      <c r="H205" s="248" t="str">
        <f>IF(OR(F205="",G205=""),"",IF(F205="g",VLOOKUP(G205,'Tab 4+5 DüV+Abfuhr_G'!A:N,12,FALSE)*'N-DBE'!J205,IF(F205="A",VLOOKUP(G205,'Tab 2+3 DüV_A'!A:L,10,FALSE)*'N-DBE'!J205,VLOOKUP(G205,'H&amp;G LfL'!B:U,18,FALSE)*'N-DBE'!J205)))</f>
        <v/>
      </c>
      <c r="I205" s="249" t="str">
        <f>IF(OR(F205="",G205=""),"",IF(OR('N-DBE'!K205="",'N-DBE'!M205=0),0,IF('N-DBE'!K205=0,-H205,('N-DBE'!K205*H205/'N-DBE'!J205)-H205)))</f>
        <v/>
      </c>
      <c r="J205" s="341" t="str">
        <f>IF(OR(B205="",G205=""),"",IF(VLOOKUP(B205,Schlagliste!B:J,7,FALSE)="","",VLOOKUP(B205,Schlagliste!B:J,7,FALSE)))</f>
        <v/>
      </c>
      <c r="K205" s="244" t="str">
        <f>IF(J205="","",IF(J205&gt;39,"E",VLOOKUP(J205,'Boden DüV-Bolap'!A:B,2,FALSE)))</f>
        <v/>
      </c>
      <c r="L205" s="250" t="str">
        <f>IF(J205="","",IF(J205&gt;=44,0,VLOOKUP(J205,'Boden DüV-Bolap'!A:C,3,FALSE)))</f>
        <v/>
      </c>
      <c r="M205" s="251" t="str">
        <f>IF(OR(F205="",G205=""),"",IF(OR(F205="A",F205="HG"),0,VLOOKUP(G205,'Tab 4+5 DüV+Abfuhr_G'!A:Q,15,FALSE)))</f>
        <v/>
      </c>
      <c r="N205" s="252" t="str">
        <f t="shared" si="28"/>
        <v/>
      </c>
      <c r="O205" s="611" t="str">
        <f>IF(OR(F205="",G205=""),"",IF(J205="",SUM(H205,I205),IF(OR(K205="D",K205="E"),(H205+M205)*VLOOKUP(K205,'Boden DüV-Bolap'!B:E,4,FALSE),SUM(H205,I205,L205,M205))))</f>
        <v/>
      </c>
      <c r="P205" s="892" t="str">
        <f t="shared" si="29"/>
        <v/>
      </c>
      <c r="Q205" s="245"/>
      <c r="R205" s="615" t="str">
        <f t="shared" si="30"/>
        <v/>
      </c>
      <c r="S205" s="244" t="str">
        <f>IF(OR(B205="",G205=""),"",IF(VLOOKUP(B205,Schlagliste!B:J,5,FALSE)="","",VLOOKUP(B205,Schlagliste!B:J,5,FALSE)))</f>
        <v/>
      </c>
      <c r="T205" s="253" t="str">
        <f>IF(OR(F205="",G205=""),"",IF(F205="g",VLOOKUP(G205,'Tab 4+5 DüV+Abfuhr_G'!A:N,13,FALSE)*'N-DBE'!J205,IF(F205="A",VLOOKUP(G205,'Tab 2+3 DüV_A'!A:L,11,FALSE)*'N-DBE'!J205,VLOOKUP(G205,'H&amp;G LfL'!B:U,19,FALSE)*'N-DBE'!J205)))</f>
        <v/>
      </c>
      <c r="U205" s="249" t="str">
        <f>IF(OR(F205="",G205=""),"",IF(OR('N-DBE'!K205="",'N-DBE'!M205=0),0,IF('N-DBE'!K205=0,-T205,('N-DBE'!K205*T205/'N-DBE'!J205)-T205)))</f>
        <v/>
      </c>
      <c r="V205" s="341" t="str">
        <f>IF(OR(B205="",G205=""),"",IF(VLOOKUP(B205,Schlagliste!B:J,8,FALSE)="","",VLOOKUP(B205,Schlagliste!B:J,8,FALSE)))</f>
        <v/>
      </c>
      <c r="W205" s="244" t="str">
        <f>IF(OR(V205="",S205=""),"",IF(V205&gt;39,0,IF(S205="leicht",VLOOKUP(V205,'Boden DüV-Bolap'!A:Q,7,FALSE),IF(S205="mittel",VLOOKUP(V205,'Boden DüV-Bolap'!A:K,11,FALSE),IF(S205="schwer",VLOOKUP(V205,'Boden DüV-Bolap'!A:R,15,FALSE))))))</f>
        <v/>
      </c>
      <c r="X205" s="254" t="str">
        <f>IF(OR(F205="",G205="",S205="",V205=""),"",IF(V205&gt;=44,-(T205+U205),IF(AND(S205="leicht",V205&lt;14),VLOOKUP(V205,'Boden DüV-Bolap'!A:Q,8,FALSE),IF(AND(S205="leicht",V205&gt;13),VLOOKUP(V205,'Boden DüV-Bolap'!A:Q,9,FALSE)*(T205+U205)-(T205+U205),IF(AND(S205="mittel",V205&lt;20),VLOOKUP(V205,'Boden DüV-Bolap'!A:Q,12,FALSE),IF(AND(S205="mittel",V205&gt;19),VLOOKUP(V205,'Boden DüV-Bolap'!A:Q,13,FALSE)*(T205+U205)-(T205+U205),IF(AND(S205="schwer",V205&lt;28),VLOOKUP(V205,'Boden DüV-Bolap'!A:Q,16,FALSE),IF(AND(S205="schwer",V205&gt;27),VLOOKUP(V205,'Boden DüV-Bolap'!A:Q,17,FALSE)*(T205+U205)-(T205+U205)))))))))</f>
        <v/>
      </c>
      <c r="Y205" s="251" t="str">
        <f>IF(OR(F205="",G205=""),"",IF(OR(F205="A",F205="HG"),0,VLOOKUP(G205,'Tab 4+5 DüV+Abfuhr_G'!A:Q,16,FALSE)))</f>
        <v/>
      </c>
      <c r="Z205" s="255" t="str">
        <f t="shared" si="31"/>
        <v/>
      </c>
      <c r="AA205" s="896" t="str">
        <f t="shared" si="32"/>
        <v/>
      </c>
      <c r="AB205" s="253" t="str">
        <f>IF(OR(F205="",G205=""),"",IF(F205="g",VLOOKUP(G205,'Tab 4+5 DüV+Abfuhr_G'!A:N,14,FALSE)*'N-DBE'!J205,IF(F205="A",VLOOKUP(G205,'Tab 2+3 DüV_A'!A:L,12,FALSE)*'N-DBE'!J205,VLOOKUP(G205,'H&amp;G LfL'!B:U,20,FALSE)*'N-DBE'!J205)))</f>
        <v/>
      </c>
      <c r="AC205" s="249" t="str">
        <f>IF(OR(F205="",G205=""),"",IF(OR('N-DBE'!K205="",'N-DBE'!M205=0),0,IF('N-DBE'!K205=0,-AB205,('N-DBE'!K205*AB205/'N-DBE'!J205)-AB205)))</f>
        <v/>
      </c>
      <c r="AD205" s="341" t="str">
        <f>IF(OR(B205="",G205=""),"",IF(VLOOKUP(B205,Schlagliste!B:J,9,FALSE)="","",VLOOKUP(B205,Schlagliste!B:J,9,FALSE)))</f>
        <v/>
      </c>
      <c r="AE205" s="244" t="str">
        <f>IF(OR(AD205="",S205=""),"",IF(AD205&gt;39,0,IF(S205="leicht",VLOOKUP(AD205,'Boden DüV-Bolap'!A:AA,19,FALSE),IF(S205="mittel",VLOOKUP(AD205,'Boden DüV-Bolap'!A:AA,23,FALSE),IF(S205="schwer",VLOOKUP(AD205,'Boden DüV-Bolap'!A:AA,27,FALSE))))))</f>
        <v/>
      </c>
      <c r="AF205" s="254" t="str">
        <f>IF(OR(F205="",G205="",S205="",AD205=""),"",IF(AD205&gt;=44,-(AB205+AC205),IF(AND(S205="leicht",AD205&lt;11),VLOOKUP(AD205,'Boden DüV-Bolap'!A:AC,20,FALSE),IF(AND(S205="leicht",AD205&gt;10),VLOOKUP(AD205,'Boden DüV-Bolap'!A:AC,21,FALSE)*(AB205+AC205)-(AB205+AC205),IF(AND(S205="mittel",AD205&lt;18),VLOOKUP(AD205,'Boden DüV-Bolap'!A:AC,24,FALSE),IF(AND(S205="mittel",AD205&gt;17),VLOOKUP(AD205,'Boden DüV-Bolap'!A:AC,25,FALSE)*(AB205+AC205)-(AB205+AC205),IF(AND(S205="schwer",AD205&lt;23),VLOOKUP(AD205,'Boden DüV-Bolap'!A:AC,28,FALSE),IF(AND(S205="schwer",AD205&gt;22),VLOOKUP(AD205,'Boden DüV-Bolap'!A:AC,29,FALSE)*(AB205+AC205)-(AB205+AC205)))))))))</f>
        <v/>
      </c>
      <c r="AG205" s="256" t="str">
        <f>IF(OR(F205="",G205=""),"",IF(OR(F205="A",F205="HG"),0,VLOOKUP(G205,'Tab 4+5 DüV+Abfuhr_G'!A:Q,17,FALSE)))</f>
        <v/>
      </c>
      <c r="AH205" s="257" t="str">
        <f t="shared" si="33"/>
        <v/>
      </c>
      <c r="AI205" s="900" t="str">
        <f t="shared" si="34"/>
        <v/>
      </c>
      <c r="AJ205" s="265"/>
    </row>
    <row r="206" spans="1:36" s="145" customFormat="1">
      <c r="A206" s="289" t="str">
        <f>IF('N-DBE'!A206="","",'N-DBE'!A206)</f>
        <v/>
      </c>
      <c r="B206" s="485" t="str">
        <f>IF('N-DBE'!B206="","",'N-DBE'!B206)</f>
        <v/>
      </c>
      <c r="C206" s="232" t="str">
        <f>IF('N-DBE'!C206="","",'N-DBE'!C206)</f>
        <v/>
      </c>
      <c r="D206" s="232" t="str">
        <f>IF('N-DBE'!D206="","",'N-DBE'!D206)</f>
        <v/>
      </c>
      <c r="E206" s="238" t="str">
        <f>IF('N-DBE'!E206="","",'N-DBE'!E206)</f>
        <v/>
      </c>
      <c r="F206" s="233" t="str">
        <f>IF('N-DBE'!F206="","",'N-DBE'!F206)</f>
        <v/>
      </c>
      <c r="G206" s="225" t="str">
        <f>IF('N-DBE'!G206="","",'N-DBE'!G206)</f>
        <v/>
      </c>
      <c r="H206" s="248" t="str">
        <f>IF(OR(F206="",G206=""),"",IF(F206="g",VLOOKUP(G206,'Tab 4+5 DüV+Abfuhr_G'!A:N,12,FALSE)*'N-DBE'!J206,IF(F206="A",VLOOKUP(G206,'Tab 2+3 DüV_A'!A:L,10,FALSE)*'N-DBE'!J206,VLOOKUP(G206,'H&amp;G LfL'!B:U,18,FALSE)*'N-DBE'!J206)))</f>
        <v/>
      </c>
      <c r="I206" s="249" t="str">
        <f>IF(OR(F206="",G206=""),"",IF(OR('N-DBE'!K206="",'N-DBE'!M206=0),0,IF('N-DBE'!K206=0,-H206,('N-DBE'!K206*H206/'N-DBE'!J206)-H206)))</f>
        <v/>
      </c>
      <c r="J206" s="341" t="str">
        <f>IF(OR(B206="",G206=""),"",IF(VLOOKUP(B206,Schlagliste!B:J,7,FALSE)="","",VLOOKUP(B206,Schlagliste!B:J,7,FALSE)))</f>
        <v/>
      </c>
      <c r="K206" s="244" t="str">
        <f>IF(J206="","",IF(J206&gt;39,"E",VLOOKUP(J206,'Boden DüV-Bolap'!A:B,2,FALSE)))</f>
        <v/>
      </c>
      <c r="L206" s="250" t="str">
        <f>IF(J206="","",IF(J206&gt;=44,0,VLOOKUP(J206,'Boden DüV-Bolap'!A:C,3,FALSE)))</f>
        <v/>
      </c>
      <c r="M206" s="251" t="str">
        <f>IF(OR(F206="",G206=""),"",IF(OR(F206="A",F206="HG"),0,VLOOKUP(G206,'Tab 4+5 DüV+Abfuhr_G'!A:Q,15,FALSE)))</f>
        <v/>
      </c>
      <c r="N206" s="252" t="str">
        <f t="shared" si="28"/>
        <v/>
      </c>
      <c r="O206" s="611" t="str">
        <f>IF(OR(F206="",G206=""),"",IF(J206="",SUM(H206,I206),IF(OR(K206="D",K206="E"),(H206+M206)*VLOOKUP(K206,'Boden DüV-Bolap'!B:E,4,FALSE),SUM(H206,I206,L206,M206))))</f>
        <v/>
      </c>
      <c r="P206" s="892" t="str">
        <f t="shared" si="29"/>
        <v/>
      </c>
      <c r="Q206" s="245"/>
      <c r="R206" s="615" t="str">
        <f t="shared" si="30"/>
        <v/>
      </c>
      <c r="S206" s="244" t="str">
        <f>IF(OR(B206="",G206=""),"",IF(VLOOKUP(B206,Schlagliste!B:J,5,FALSE)="","",VLOOKUP(B206,Schlagliste!B:J,5,FALSE)))</f>
        <v/>
      </c>
      <c r="T206" s="253" t="str">
        <f>IF(OR(F206="",G206=""),"",IF(F206="g",VLOOKUP(G206,'Tab 4+5 DüV+Abfuhr_G'!A:N,13,FALSE)*'N-DBE'!J206,IF(F206="A",VLOOKUP(G206,'Tab 2+3 DüV_A'!A:L,11,FALSE)*'N-DBE'!J206,VLOOKUP(G206,'H&amp;G LfL'!B:U,19,FALSE)*'N-DBE'!J206)))</f>
        <v/>
      </c>
      <c r="U206" s="249" t="str">
        <f>IF(OR(F206="",G206=""),"",IF(OR('N-DBE'!K206="",'N-DBE'!M206=0),0,IF('N-DBE'!K206=0,-T206,('N-DBE'!K206*T206/'N-DBE'!J206)-T206)))</f>
        <v/>
      </c>
      <c r="V206" s="341" t="str">
        <f>IF(OR(B206="",G206=""),"",IF(VLOOKUP(B206,Schlagliste!B:J,8,FALSE)="","",VLOOKUP(B206,Schlagliste!B:J,8,FALSE)))</f>
        <v/>
      </c>
      <c r="W206" s="244" t="str">
        <f>IF(OR(V206="",S206=""),"",IF(V206&gt;39,0,IF(S206="leicht",VLOOKUP(V206,'Boden DüV-Bolap'!A:Q,7,FALSE),IF(S206="mittel",VLOOKUP(V206,'Boden DüV-Bolap'!A:K,11,FALSE),IF(S206="schwer",VLOOKUP(V206,'Boden DüV-Bolap'!A:R,15,FALSE))))))</f>
        <v/>
      </c>
      <c r="X206" s="254" t="str">
        <f>IF(OR(F206="",G206="",S206="",V206=""),"",IF(V206&gt;=44,-(T206+U206),IF(AND(S206="leicht",V206&lt;14),VLOOKUP(V206,'Boden DüV-Bolap'!A:Q,8,FALSE),IF(AND(S206="leicht",V206&gt;13),VLOOKUP(V206,'Boden DüV-Bolap'!A:Q,9,FALSE)*(T206+U206)-(T206+U206),IF(AND(S206="mittel",V206&lt;20),VLOOKUP(V206,'Boden DüV-Bolap'!A:Q,12,FALSE),IF(AND(S206="mittel",V206&gt;19),VLOOKUP(V206,'Boden DüV-Bolap'!A:Q,13,FALSE)*(T206+U206)-(T206+U206),IF(AND(S206="schwer",V206&lt;28),VLOOKUP(V206,'Boden DüV-Bolap'!A:Q,16,FALSE),IF(AND(S206="schwer",V206&gt;27),VLOOKUP(V206,'Boden DüV-Bolap'!A:Q,17,FALSE)*(T206+U206)-(T206+U206)))))))))</f>
        <v/>
      </c>
      <c r="Y206" s="251" t="str">
        <f>IF(OR(F206="",G206=""),"",IF(OR(F206="A",F206="HG"),0,VLOOKUP(G206,'Tab 4+5 DüV+Abfuhr_G'!A:Q,16,FALSE)))</f>
        <v/>
      </c>
      <c r="Z206" s="255" t="str">
        <f t="shared" si="31"/>
        <v/>
      </c>
      <c r="AA206" s="896" t="str">
        <f t="shared" si="32"/>
        <v/>
      </c>
      <c r="AB206" s="253" t="str">
        <f>IF(OR(F206="",G206=""),"",IF(F206="g",VLOOKUP(G206,'Tab 4+5 DüV+Abfuhr_G'!A:N,14,FALSE)*'N-DBE'!J206,IF(F206="A",VLOOKUP(G206,'Tab 2+3 DüV_A'!A:L,12,FALSE)*'N-DBE'!J206,VLOOKUP(G206,'H&amp;G LfL'!B:U,20,FALSE)*'N-DBE'!J206)))</f>
        <v/>
      </c>
      <c r="AC206" s="249" t="str">
        <f>IF(OR(F206="",G206=""),"",IF(OR('N-DBE'!K206="",'N-DBE'!M206=0),0,IF('N-DBE'!K206=0,-AB206,('N-DBE'!K206*AB206/'N-DBE'!J206)-AB206)))</f>
        <v/>
      </c>
      <c r="AD206" s="341" t="str">
        <f>IF(OR(B206="",G206=""),"",IF(VLOOKUP(B206,Schlagliste!B:J,9,FALSE)="","",VLOOKUP(B206,Schlagliste!B:J,9,FALSE)))</f>
        <v/>
      </c>
      <c r="AE206" s="244" t="str">
        <f>IF(OR(AD206="",S206=""),"",IF(AD206&gt;39,0,IF(S206="leicht",VLOOKUP(AD206,'Boden DüV-Bolap'!A:AA,19,FALSE),IF(S206="mittel",VLOOKUP(AD206,'Boden DüV-Bolap'!A:AA,23,FALSE),IF(S206="schwer",VLOOKUP(AD206,'Boden DüV-Bolap'!A:AA,27,FALSE))))))</f>
        <v/>
      </c>
      <c r="AF206" s="254" t="str">
        <f>IF(OR(F206="",G206="",S206="",AD206=""),"",IF(AD206&gt;=44,-(AB206+AC206),IF(AND(S206="leicht",AD206&lt;11),VLOOKUP(AD206,'Boden DüV-Bolap'!A:AC,20,FALSE),IF(AND(S206="leicht",AD206&gt;10),VLOOKUP(AD206,'Boden DüV-Bolap'!A:AC,21,FALSE)*(AB206+AC206)-(AB206+AC206),IF(AND(S206="mittel",AD206&lt;18),VLOOKUP(AD206,'Boden DüV-Bolap'!A:AC,24,FALSE),IF(AND(S206="mittel",AD206&gt;17),VLOOKUP(AD206,'Boden DüV-Bolap'!A:AC,25,FALSE)*(AB206+AC206)-(AB206+AC206),IF(AND(S206="schwer",AD206&lt;23),VLOOKUP(AD206,'Boden DüV-Bolap'!A:AC,28,FALSE),IF(AND(S206="schwer",AD206&gt;22),VLOOKUP(AD206,'Boden DüV-Bolap'!A:AC,29,FALSE)*(AB206+AC206)-(AB206+AC206)))))))))</f>
        <v/>
      </c>
      <c r="AG206" s="256" t="str">
        <f>IF(OR(F206="",G206=""),"",IF(OR(F206="A",F206="HG"),0,VLOOKUP(G206,'Tab 4+5 DüV+Abfuhr_G'!A:Q,17,FALSE)))</f>
        <v/>
      </c>
      <c r="AH206" s="257" t="str">
        <f t="shared" si="33"/>
        <v/>
      </c>
      <c r="AI206" s="900" t="str">
        <f t="shared" si="34"/>
        <v/>
      </c>
      <c r="AJ206" s="265"/>
    </row>
    <row r="207" spans="1:36" s="145" customFormat="1">
      <c r="A207" s="289" t="str">
        <f>IF('N-DBE'!A207="","",'N-DBE'!A207)</f>
        <v/>
      </c>
      <c r="B207" s="485" t="str">
        <f>IF('N-DBE'!B207="","",'N-DBE'!B207)</f>
        <v/>
      </c>
      <c r="C207" s="232" t="str">
        <f>IF('N-DBE'!C207="","",'N-DBE'!C207)</f>
        <v/>
      </c>
      <c r="D207" s="232" t="str">
        <f>IF('N-DBE'!D207="","",'N-DBE'!D207)</f>
        <v/>
      </c>
      <c r="E207" s="238" t="str">
        <f>IF('N-DBE'!E207="","",'N-DBE'!E207)</f>
        <v/>
      </c>
      <c r="F207" s="233" t="str">
        <f>IF('N-DBE'!F207="","",'N-DBE'!F207)</f>
        <v/>
      </c>
      <c r="G207" s="225" t="str">
        <f>IF('N-DBE'!G207="","",'N-DBE'!G207)</f>
        <v/>
      </c>
      <c r="H207" s="248" t="str">
        <f>IF(OR(F207="",G207=""),"",IF(F207="g",VLOOKUP(G207,'Tab 4+5 DüV+Abfuhr_G'!A:N,12,FALSE)*'N-DBE'!J207,IF(F207="A",VLOOKUP(G207,'Tab 2+3 DüV_A'!A:L,10,FALSE)*'N-DBE'!J207,VLOOKUP(G207,'H&amp;G LfL'!B:U,18,FALSE)*'N-DBE'!J207)))</f>
        <v/>
      </c>
      <c r="I207" s="249" t="str">
        <f>IF(OR(F207="",G207=""),"",IF(OR('N-DBE'!K207="",'N-DBE'!M207=0),0,IF('N-DBE'!K207=0,-H207,('N-DBE'!K207*H207/'N-DBE'!J207)-H207)))</f>
        <v/>
      </c>
      <c r="J207" s="341" t="str">
        <f>IF(OR(B207="",G207=""),"",IF(VLOOKUP(B207,Schlagliste!B:J,7,FALSE)="","",VLOOKUP(B207,Schlagliste!B:J,7,FALSE)))</f>
        <v/>
      </c>
      <c r="K207" s="244" t="str">
        <f>IF(J207="","",IF(J207&gt;39,"E",VLOOKUP(J207,'Boden DüV-Bolap'!A:B,2,FALSE)))</f>
        <v/>
      </c>
      <c r="L207" s="250" t="str">
        <f>IF(J207="","",IF(J207&gt;=44,0,VLOOKUP(J207,'Boden DüV-Bolap'!A:C,3,FALSE)))</f>
        <v/>
      </c>
      <c r="M207" s="251" t="str">
        <f>IF(OR(F207="",G207=""),"",IF(OR(F207="A",F207="HG"),0,VLOOKUP(G207,'Tab 4+5 DüV+Abfuhr_G'!A:Q,15,FALSE)))</f>
        <v/>
      </c>
      <c r="N207" s="252" t="str">
        <f t="shared" si="28"/>
        <v/>
      </c>
      <c r="O207" s="611" t="str">
        <f>IF(OR(F207="",G207=""),"",IF(J207="",SUM(H207,I207),IF(OR(K207="D",K207="E"),(H207+M207)*VLOOKUP(K207,'Boden DüV-Bolap'!B:E,4,FALSE),SUM(H207,I207,L207,M207))))</f>
        <v/>
      </c>
      <c r="P207" s="892" t="str">
        <f t="shared" si="29"/>
        <v/>
      </c>
      <c r="Q207" s="245"/>
      <c r="R207" s="615" t="str">
        <f t="shared" si="30"/>
        <v/>
      </c>
      <c r="S207" s="244" t="str">
        <f>IF(OR(B207="",G207=""),"",IF(VLOOKUP(B207,Schlagliste!B:J,5,FALSE)="","",VLOOKUP(B207,Schlagliste!B:J,5,FALSE)))</f>
        <v/>
      </c>
      <c r="T207" s="253" t="str">
        <f>IF(OR(F207="",G207=""),"",IF(F207="g",VLOOKUP(G207,'Tab 4+5 DüV+Abfuhr_G'!A:N,13,FALSE)*'N-DBE'!J207,IF(F207="A",VLOOKUP(G207,'Tab 2+3 DüV_A'!A:L,11,FALSE)*'N-DBE'!J207,VLOOKUP(G207,'H&amp;G LfL'!B:U,19,FALSE)*'N-DBE'!J207)))</f>
        <v/>
      </c>
      <c r="U207" s="249" t="str">
        <f>IF(OR(F207="",G207=""),"",IF(OR('N-DBE'!K207="",'N-DBE'!M207=0),0,IF('N-DBE'!K207=0,-T207,('N-DBE'!K207*T207/'N-DBE'!J207)-T207)))</f>
        <v/>
      </c>
      <c r="V207" s="341" t="str">
        <f>IF(OR(B207="",G207=""),"",IF(VLOOKUP(B207,Schlagliste!B:J,8,FALSE)="","",VLOOKUP(B207,Schlagliste!B:J,8,FALSE)))</f>
        <v/>
      </c>
      <c r="W207" s="244" t="str">
        <f>IF(OR(V207="",S207=""),"",IF(V207&gt;39,0,IF(S207="leicht",VLOOKUP(V207,'Boden DüV-Bolap'!A:Q,7,FALSE),IF(S207="mittel",VLOOKUP(V207,'Boden DüV-Bolap'!A:K,11,FALSE),IF(S207="schwer",VLOOKUP(V207,'Boden DüV-Bolap'!A:R,15,FALSE))))))</f>
        <v/>
      </c>
      <c r="X207" s="254" t="str">
        <f>IF(OR(F207="",G207="",S207="",V207=""),"",IF(V207&gt;=44,-(T207+U207),IF(AND(S207="leicht",V207&lt;14),VLOOKUP(V207,'Boden DüV-Bolap'!A:Q,8,FALSE),IF(AND(S207="leicht",V207&gt;13),VLOOKUP(V207,'Boden DüV-Bolap'!A:Q,9,FALSE)*(T207+U207)-(T207+U207),IF(AND(S207="mittel",V207&lt;20),VLOOKUP(V207,'Boden DüV-Bolap'!A:Q,12,FALSE),IF(AND(S207="mittel",V207&gt;19),VLOOKUP(V207,'Boden DüV-Bolap'!A:Q,13,FALSE)*(T207+U207)-(T207+U207),IF(AND(S207="schwer",V207&lt;28),VLOOKUP(V207,'Boden DüV-Bolap'!A:Q,16,FALSE),IF(AND(S207="schwer",V207&gt;27),VLOOKUP(V207,'Boden DüV-Bolap'!A:Q,17,FALSE)*(T207+U207)-(T207+U207)))))))))</f>
        <v/>
      </c>
      <c r="Y207" s="251" t="str">
        <f>IF(OR(F207="",G207=""),"",IF(OR(F207="A",F207="HG"),0,VLOOKUP(G207,'Tab 4+5 DüV+Abfuhr_G'!A:Q,16,FALSE)))</f>
        <v/>
      </c>
      <c r="Z207" s="255" t="str">
        <f t="shared" si="31"/>
        <v/>
      </c>
      <c r="AA207" s="896" t="str">
        <f t="shared" si="32"/>
        <v/>
      </c>
      <c r="AB207" s="253" t="str">
        <f>IF(OR(F207="",G207=""),"",IF(F207="g",VLOOKUP(G207,'Tab 4+5 DüV+Abfuhr_G'!A:N,14,FALSE)*'N-DBE'!J207,IF(F207="A",VLOOKUP(G207,'Tab 2+3 DüV_A'!A:L,12,FALSE)*'N-DBE'!J207,VLOOKUP(G207,'H&amp;G LfL'!B:U,20,FALSE)*'N-DBE'!J207)))</f>
        <v/>
      </c>
      <c r="AC207" s="249" t="str">
        <f>IF(OR(F207="",G207=""),"",IF(OR('N-DBE'!K207="",'N-DBE'!M207=0),0,IF('N-DBE'!K207=0,-AB207,('N-DBE'!K207*AB207/'N-DBE'!J207)-AB207)))</f>
        <v/>
      </c>
      <c r="AD207" s="341" t="str">
        <f>IF(OR(B207="",G207=""),"",IF(VLOOKUP(B207,Schlagliste!B:J,9,FALSE)="","",VLOOKUP(B207,Schlagliste!B:J,9,FALSE)))</f>
        <v/>
      </c>
      <c r="AE207" s="244" t="str">
        <f>IF(OR(AD207="",S207=""),"",IF(AD207&gt;39,0,IF(S207="leicht",VLOOKUP(AD207,'Boden DüV-Bolap'!A:AA,19,FALSE),IF(S207="mittel",VLOOKUP(AD207,'Boden DüV-Bolap'!A:AA,23,FALSE),IF(S207="schwer",VLOOKUP(AD207,'Boden DüV-Bolap'!A:AA,27,FALSE))))))</f>
        <v/>
      </c>
      <c r="AF207" s="254" t="str">
        <f>IF(OR(F207="",G207="",S207="",AD207=""),"",IF(AD207&gt;=44,-(AB207+AC207),IF(AND(S207="leicht",AD207&lt;11),VLOOKUP(AD207,'Boden DüV-Bolap'!A:AC,20,FALSE),IF(AND(S207="leicht",AD207&gt;10),VLOOKUP(AD207,'Boden DüV-Bolap'!A:AC,21,FALSE)*(AB207+AC207)-(AB207+AC207),IF(AND(S207="mittel",AD207&lt;18),VLOOKUP(AD207,'Boden DüV-Bolap'!A:AC,24,FALSE),IF(AND(S207="mittel",AD207&gt;17),VLOOKUP(AD207,'Boden DüV-Bolap'!A:AC,25,FALSE)*(AB207+AC207)-(AB207+AC207),IF(AND(S207="schwer",AD207&lt;23),VLOOKUP(AD207,'Boden DüV-Bolap'!A:AC,28,FALSE),IF(AND(S207="schwer",AD207&gt;22),VLOOKUP(AD207,'Boden DüV-Bolap'!A:AC,29,FALSE)*(AB207+AC207)-(AB207+AC207)))))))))</f>
        <v/>
      </c>
      <c r="AG207" s="256" t="str">
        <f>IF(OR(F207="",G207=""),"",IF(OR(F207="A",F207="HG"),0,VLOOKUP(G207,'Tab 4+5 DüV+Abfuhr_G'!A:Q,17,FALSE)))</f>
        <v/>
      </c>
      <c r="AH207" s="257" t="str">
        <f t="shared" si="33"/>
        <v/>
      </c>
      <c r="AI207" s="900" t="str">
        <f t="shared" si="34"/>
        <v/>
      </c>
      <c r="AJ207" s="265"/>
    </row>
    <row r="208" spans="1:36" s="145" customFormat="1">
      <c r="A208" s="289" t="str">
        <f>IF('N-DBE'!A208="","",'N-DBE'!A208)</f>
        <v/>
      </c>
      <c r="B208" s="485" t="str">
        <f>IF('N-DBE'!B208="","",'N-DBE'!B208)</f>
        <v/>
      </c>
      <c r="C208" s="232" t="str">
        <f>IF('N-DBE'!C208="","",'N-DBE'!C208)</f>
        <v/>
      </c>
      <c r="D208" s="232" t="str">
        <f>IF('N-DBE'!D208="","",'N-DBE'!D208)</f>
        <v/>
      </c>
      <c r="E208" s="238" t="str">
        <f>IF('N-DBE'!E208="","",'N-DBE'!E208)</f>
        <v/>
      </c>
      <c r="F208" s="233" t="str">
        <f>IF('N-DBE'!F208="","",'N-DBE'!F208)</f>
        <v/>
      </c>
      <c r="G208" s="225" t="str">
        <f>IF('N-DBE'!G208="","",'N-DBE'!G208)</f>
        <v/>
      </c>
      <c r="H208" s="248" t="str">
        <f>IF(OR(F208="",G208=""),"",IF(F208="g",VLOOKUP(G208,'Tab 4+5 DüV+Abfuhr_G'!A:N,12,FALSE)*'N-DBE'!J208,IF(F208="A",VLOOKUP(G208,'Tab 2+3 DüV_A'!A:L,10,FALSE)*'N-DBE'!J208,VLOOKUP(G208,'H&amp;G LfL'!B:U,18,FALSE)*'N-DBE'!J208)))</f>
        <v/>
      </c>
      <c r="I208" s="249" t="str">
        <f>IF(OR(F208="",G208=""),"",IF(OR('N-DBE'!K208="",'N-DBE'!M208=0),0,IF('N-DBE'!K208=0,-H208,('N-DBE'!K208*H208/'N-DBE'!J208)-H208)))</f>
        <v/>
      </c>
      <c r="J208" s="341" t="str">
        <f>IF(OR(B208="",G208=""),"",IF(VLOOKUP(B208,Schlagliste!B:J,7,FALSE)="","",VLOOKUP(B208,Schlagliste!B:J,7,FALSE)))</f>
        <v/>
      </c>
      <c r="K208" s="244" t="str">
        <f>IF(J208="","",IF(J208&gt;39,"E",VLOOKUP(J208,'Boden DüV-Bolap'!A:B,2,FALSE)))</f>
        <v/>
      </c>
      <c r="L208" s="250" t="str">
        <f>IF(J208="","",IF(J208&gt;=44,0,VLOOKUP(J208,'Boden DüV-Bolap'!A:C,3,FALSE)))</f>
        <v/>
      </c>
      <c r="M208" s="251" t="str">
        <f>IF(OR(F208="",G208=""),"",IF(OR(F208="A",F208="HG"),0,VLOOKUP(G208,'Tab 4+5 DüV+Abfuhr_G'!A:Q,15,FALSE)))</f>
        <v/>
      </c>
      <c r="N208" s="252" t="str">
        <f t="shared" si="28"/>
        <v/>
      </c>
      <c r="O208" s="611" t="str">
        <f>IF(OR(F208="",G208=""),"",IF(J208="",SUM(H208,I208),IF(OR(K208="D",K208="E"),(H208+M208)*VLOOKUP(K208,'Boden DüV-Bolap'!B:E,4,FALSE),SUM(H208,I208,L208,M208))))</f>
        <v/>
      </c>
      <c r="P208" s="892" t="str">
        <f t="shared" si="29"/>
        <v/>
      </c>
      <c r="Q208" s="245"/>
      <c r="R208" s="615" t="str">
        <f t="shared" si="30"/>
        <v/>
      </c>
      <c r="S208" s="244" t="str">
        <f>IF(OR(B208="",G208=""),"",IF(VLOOKUP(B208,Schlagliste!B:J,5,FALSE)="","",VLOOKUP(B208,Schlagliste!B:J,5,FALSE)))</f>
        <v/>
      </c>
      <c r="T208" s="253" t="str">
        <f>IF(OR(F208="",G208=""),"",IF(F208="g",VLOOKUP(G208,'Tab 4+5 DüV+Abfuhr_G'!A:N,13,FALSE)*'N-DBE'!J208,IF(F208="A",VLOOKUP(G208,'Tab 2+3 DüV_A'!A:L,11,FALSE)*'N-DBE'!J208,VLOOKUP(G208,'H&amp;G LfL'!B:U,19,FALSE)*'N-DBE'!J208)))</f>
        <v/>
      </c>
      <c r="U208" s="249" t="str">
        <f>IF(OR(F208="",G208=""),"",IF(OR('N-DBE'!K208="",'N-DBE'!M208=0),0,IF('N-DBE'!K208=0,-T208,('N-DBE'!K208*T208/'N-DBE'!J208)-T208)))</f>
        <v/>
      </c>
      <c r="V208" s="341" t="str">
        <f>IF(OR(B208="",G208=""),"",IF(VLOOKUP(B208,Schlagliste!B:J,8,FALSE)="","",VLOOKUP(B208,Schlagliste!B:J,8,FALSE)))</f>
        <v/>
      </c>
      <c r="W208" s="244" t="str">
        <f>IF(OR(V208="",S208=""),"",IF(V208&gt;39,0,IF(S208="leicht",VLOOKUP(V208,'Boden DüV-Bolap'!A:Q,7,FALSE),IF(S208="mittel",VLOOKUP(V208,'Boden DüV-Bolap'!A:K,11,FALSE),IF(S208="schwer",VLOOKUP(V208,'Boden DüV-Bolap'!A:R,15,FALSE))))))</f>
        <v/>
      </c>
      <c r="X208" s="254" t="str">
        <f>IF(OR(F208="",G208="",S208="",V208=""),"",IF(V208&gt;=44,-(T208+U208),IF(AND(S208="leicht",V208&lt;14),VLOOKUP(V208,'Boden DüV-Bolap'!A:Q,8,FALSE),IF(AND(S208="leicht",V208&gt;13),VLOOKUP(V208,'Boden DüV-Bolap'!A:Q,9,FALSE)*(T208+U208)-(T208+U208),IF(AND(S208="mittel",V208&lt;20),VLOOKUP(V208,'Boden DüV-Bolap'!A:Q,12,FALSE),IF(AND(S208="mittel",V208&gt;19),VLOOKUP(V208,'Boden DüV-Bolap'!A:Q,13,FALSE)*(T208+U208)-(T208+U208),IF(AND(S208="schwer",V208&lt;28),VLOOKUP(V208,'Boden DüV-Bolap'!A:Q,16,FALSE),IF(AND(S208="schwer",V208&gt;27),VLOOKUP(V208,'Boden DüV-Bolap'!A:Q,17,FALSE)*(T208+U208)-(T208+U208)))))))))</f>
        <v/>
      </c>
      <c r="Y208" s="251" t="str">
        <f>IF(OR(F208="",G208=""),"",IF(OR(F208="A",F208="HG"),0,VLOOKUP(G208,'Tab 4+5 DüV+Abfuhr_G'!A:Q,16,FALSE)))</f>
        <v/>
      </c>
      <c r="Z208" s="255" t="str">
        <f t="shared" si="31"/>
        <v/>
      </c>
      <c r="AA208" s="896" t="str">
        <f t="shared" si="32"/>
        <v/>
      </c>
      <c r="AB208" s="253" t="str">
        <f>IF(OR(F208="",G208=""),"",IF(F208="g",VLOOKUP(G208,'Tab 4+5 DüV+Abfuhr_G'!A:N,14,FALSE)*'N-DBE'!J208,IF(F208="A",VLOOKUP(G208,'Tab 2+3 DüV_A'!A:L,12,FALSE)*'N-DBE'!J208,VLOOKUP(G208,'H&amp;G LfL'!B:U,20,FALSE)*'N-DBE'!J208)))</f>
        <v/>
      </c>
      <c r="AC208" s="249" t="str">
        <f>IF(OR(F208="",G208=""),"",IF(OR('N-DBE'!K208="",'N-DBE'!M208=0),0,IF('N-DBE'!K208=0,-AB208,('N-DBE'!K208*AB208/'N-DBE'!J208)-AB208)))</f>
        <v/>
      </c>
      <c r="AD208" s="341" t="str">
        <f>IF(OR(B208="",G208=""),"",IF(VLOOKUP(B208,Schlagliste!B:J,9,FALSE)="","",VLOOKUP(B208,Schlagliste!B:J,9,FALSE)))</f>
        <v/>
      </c>
      <c r="AE208" s="244" t="str">
        <f>IF(OR(AD208="",S208=""),"",IF(AD208&gt;39,0,IF(S208="leicht",VLOOKUP(AD208,'Boden DüV-Bolap'!A:AA,19,FALSE),IF(S208="mittel",VLOOKUP(AD208,'Boden DüV-Bolap'!A:AA,23,FALSE),IF(S208="schwer",VLOOKUP(AD208,'Boden DüV-Bolap'!A:AA,27,FALSE))))))</f>
        <v/>
      </c>
      <c r="AF208" s="254" t="str">
        <f>IF(OR(F208="",G208="",S208="",AD208=""),"",IF(AD208&gt;=44,-(AB208+AC208),IF(AND(S208="leicht",AD208&lt;11),VLOOKUP(AD208,'Boden DüV-Bolap'!A:AC,20,FALSE),IF(AND(S208="leicht",AD208&gt;10),VLOOKUP(AD208,'Boden DüV-Bolap'!A:AC,21,FALSE)*(AB208+AC208)-(AB208+AC208),IF(AND(S208="mittel",AD208&lt;18),VLOOKUP(AD208,'Boden DüV-Bolap'!A:AC,24,FALSE),IF(AND(S208="mittel",AD208&gt;17),VLOOKUP(AD208,'Boden DüV-Bolap'!A:AC,25,FALSE)*(AB208+AC208)-(AB208+AC208),IF(AND(S208="schwer",AD208&lt;23),VLOOKUP(AD208,'Boden DüV-Bolap'!A:AC,28,FALSE),IF(AND(S208="schwer",AD208&gt;22),VLOOKUP(AD208,'Boden DüV-Bolap'!A:AC,29,FALSE)*(AB208+AC208)-(AB208+AC208)))))))))</f>
        <v/>
      </c>
      <c r="AG208" s="256" t="str">
        <f>IF(OR(F208="",G208=""),"",IF(OR(F208="A",F208="HG"),0,VLOOKUP(G208,'Tab 4+5 DüV+Abfuhr_G'!A:Q,17,FALSE)))</f>
        <v/>
      </c>
      <c r="AH208" s="257" t="str">
        <f t="shared" si="33"/>
        <v/>
      </c>
      <c r="AI208" s="900" t="str">
        <f t="shared" si="34"/>
        <v/>
      </c>
      <c r="AJ208" s="265"/>
    </row>
    <row r="209" spans="1:36" s="145" customFormat="1">
      <c r="A209" s="289" t="str">
        <f>IF('N-DBE'!A209="","",'N-DBE'!A209)</f>
        <v/>
      </c>
      <c r="B209" s="485" t="str">
        <f>IF('N-DBE'!B209="","",'N-DBE'!B209)</f>
        <v/>
      </c>
      <c r="C209" s="232" t="str">
        <f>IF('N-DBE'!C209="","",'N-DBE'!C209)</f>
        <v/>
      </c>
      <c r="D209" s="232" t="str">
        <f>IF('N-DBE'!D209="","",'N-DBE'!D209)</f>
        <v/>
      </c>
      <c r="E209" s="238" t="str">
        <f>IF('N-DBE'!E209="","",'N-DBE'!E209)</f>
        <v/>
      </c>
      <c r="F209" s="233" t="str">
        <f>IF('N-DBE'!F209="","",'N-DBE'!F209)</f>
        <v/>
      </c>
      <c r="G209" s="225" t="str">
        <f>IF('N-DBE'!G209="","",'N-DBE'!G209)</f>
        <v/>
      </c>
      <c r="H209" s="248" t="str">
        <f>IF(OR(F209="",G209=""),"",IF(F209="g",VLOOKUP(G209,'Tab 4+5 DüV+Abfuhr_G'!A:N,12,FALSE)*'N-DBE'!J209,IF(F209="A",VLOOKUP(G209,'Tab 2+3 DüV_A'!A:L,10,FALSE)*'N-DBE'!J209,VLOOKUP(G209,'H&amp;G LfL'!B:U,18,FALSE)*'N-DBE'!J209)))</f>
        <v/>
      </c>
      <c r="I209" s="249" t="str">
        <f>IF(OR(F209="",G209=""),"",IF(OR('N-DBE'!K209="",'N-DBE'!M209=0),0,IF('N-DBE'!K209=0,-H209,('N-DBE'!K209*H209/'N-DBE'!J209)-H209)))</f>
        <v/>
      </c>
      <c r="J209" s="341" t="str">
        <f>IF(OR(B209="",G209=""),"",IF(VLOOKUP(B209,Schlagliste!B:J,7,FALSE)="","",VLOOKUP(B209,Schlagliste!B:J,7,FALSE)))</f>
        <v/>
      </c>
      <c r="K209" s="244" t="str">
        <f>IF(J209="","",IF(J209&gt;39,"E",VLOOKUP(J209,'Boden DüV-Bolap'!A:B,2,FALSE)))</f>
        <v/>
      </c>
      <c r="L209" s="250" t="str">
        <f>IF(J209="","",IF(J209&gt;=44,0,VLOOKUP(J209,'Boden DüV-Bolap'!A:C,3,FALSE)))</f>
        <v/>
      </c>
      <c r="M209" s="251" t="str">
        <f>IF(OR(F209="",G209=""),"",IF(OR(F209="A",F209="HG"),0,VLOOKUP(G209,'Tab 4+5 DüV+Abfuhr_G'!A:Q,15,FALSE)))</f>
        <v/>
      </c>
      <c r="N209" s="252" t="str">
        <f t="shared" si="28"/>
        <v/>
      </c>
      <c r="O209" s="611" t="str">
        <f>IF(OR(F209="",G209=""),"",IF(J209="",SUM(H209,I209),IF(OR(K209="D",K209="E"),(H209+M209)*VLOOKUP(K209,'Boden DüV-Bolap'!B:E,4,FALSE),SUM(H209,I209,L209,M209))))</f>
        <v/>
      </c>
      <c r="P209" s="892" t="str">
        <f t="shared" si="29"/>
        <v/>
      </c>
      <c r="Q209" s="245"/>
      <c r="R209" s="615" t="str">
        <f t="shared" si="30"/>
        <v/>
      </c>
      <c r="S209" s="244" t="str">
        <f>IF(OR(B209="",G209=""),"",IF(VLOOKUP(B209,Schlagliste!B:J,5,FALSE)="","",VLOOKUP(B209,Schlagliste!B:J,5,FALSE)))</f>
        <v/>
      </c>
      <c r="T209" s="253" t="str">
        <f>IF(OR(F209="",G209=""),"",IF(F209="g",VLOOKUP(G209,'Tab 4+5 DüV+Abfuhr_G'!A:N,13,FALSE)*'N-DBE'!J209,IF(F209="A",VLOOKUP(G209,'Tab 2+3 DüV_A'!A:L,11,FALSE)*'N-DBE'!J209,VLOOKUP(G209,'H&amp;G LfL'!B:U,19,FALSE)*'N-DBE'!J209)))</f>
        <v/>
      </c>
      <c r="U209" s="249" t="str">
        <f>IF(OR(F209="",G209=""),"",IF(OR('N-DBE'!K209="",'N-DBE'!M209=0),0,IF('N-DBE'!K209=0,-T209,('N-DBE'!K209*T209/'N-DBE'!J209)-T209)))</f>
        <v/>
      </c>
      <c r="V209" s="341" t="str">
        <f>IF(OR(B209="",G209=""),"",IF(VLOOKUP(B209,Schlagliste!B:J,8,FALSE)="","",VLOOKUP(B209,Schlagliste!B:J,8,FALSE)))</f>
        <v/>
      </c>
      <c r="W209" s="244" t="str">
        <f>IF(OR(V209="",S209=""),"",IF(V209&gt;39,0,IF(S209="leicht",VLOOKUP(V209,'Boden DüV-Bolap'!A:Q,7,FALSE),IF(S209="mittel",VLOOKUP(V209,'Boden DüV-Bolap'!A:K,11,FALSE),IF(S209="schwer",VLOOKUP(V209,'Boden DüV-Bolap'!A:R,15,FALSE))))))</f>
        <v/>
      </c>
      <c r="X209" s="254" t="str">
        <f>IF(OR(F209="",G209="",S209="",V209=""),"",IF(V209&gt;=44,-(T209+U209),IF(AND(S209="leicht",V209&lt;14),VLOOKUP(V209,'Boden DüV-Bolap'!A:Q,8,FALSE),IF(AND(S209="leicht",V209&gt;13),VLOOKUP(V209,'Boden DüV-Bolap'!A:Q,9,FALSE)*(T209+U209)-(T209+U209),IF(AND(S209="mittel",V209&lt;20),VLOOKUP(V209,'Boden DüV-Bolap'!A:Q,12,FALSE),IF(AND(S209="mittel",V209&gt;19),VLOOKUP(V209,'Boden DüV-Bolap'!A:Q,13,FALSE)*(T209+U209)-(T209+U209),IF(AND(S209="schwer",V209&lt;28),VLOOKUP(V209,'Boden DüV-Bolap'!A:Q,16,FALSE),IF(AND(S209="schwer",V209&gt;27),VLOOKUP(V209,'Boden DüV-Bolap'!A:Q,17,FALSE)*(T209+U209)-(T209+U209)))))))))</f>
        <v/>
      </c>
      <c r="Y209" s="251" t="str">
        <f>IF(OR(F209="",G209=""),"",IF(OR(F209="A",F209="HG"),0,VLOOKUP(G209,'Tab 4+5 DüV+Abfuhr_G'!A:Q,16,FALSE)))</f>
        <v/>
      </c>
      <c r="Z209" s="255" t="str">
        <f t="shared" si="31"/>
        <v/>
      </c>
      <c r="AA209" s="896" t="str">
        <f t="shared" si="32"/>
        <v/>
      </c>
      <c r="AB209" s="253" t="str">
        <f>IF(OR(F209="",G209=""),"",IF(F209="g",VLOOKUP(G209,'Tab 4+5 DüV+Abfuhr_G'!A:N,14,FALSE)*'N-DBE'!J209,IF(F209="A",VLOOKUP(G209,'Tab 2+3 DüV_A'!A:L,12,FALSE)*'N-DBE'!J209,VLOOKUP(G209,'H&amp;G LfL'!B:U,20,FALSE)*'N-DBE'!J209)))</f>
        <v/>
      </c>
      <c r="AC209" s="249" t="str">
        <f>IF(OR(F209="",G209=""),"",IF(OR('N-DBE'!K209="",'N-DBE'!M209=0),0,IF('N-DBE'!K209=0,-AB209,('N-DBE'!K209*AB209/'N-DBE'!J209)-AB209)))</f>
        <v/>
      </c>
      <c r="AD209" s="341" t="str">
        <f>IF(OR(B209="",G209=""),"",IF(VLOOKUP(B209,Schlagliste!B:J,9,FALSE)="","",VLOOKUP(B209,Schlagliste!B:J,9,FALSE)))</f>
        <v/>
      </c>
      <c r="AE209" s="244" t="str">
        <f>IF(OR(AD209="",S209=""),"",IF(AD209&gt;39,0,IF(S209="leicht",VLOOKUP(AD209,'Boden DüV-Bolap'!A:AA,19,FALSE),IF(S209="mittel",VLOOKUP(AD209,'Boden DüV-Bolap'!A:AA,23,FALSE),IF(S209="schwer",VLOOKUP(AD209,'Boden DüV-Bolap'!A:AA,27,FALSE))))))</f>
        <v/>
      </c>
      <c r="AF209" s="254" t="str">
        <f>IF(OR(F209="",G209="",S209="",AD209=""),"",IF(AD209&gt;=44,-(AB209+AC209),IF(AND(S209="leicht",AD209&lt;11),VLOOKUP(AD209,'Boden DüV-Bolap'!A:AC,20,FALSE),IF(AND(S209="leicht",AD209&gt;10),VLOOKUP(AD209,'Boden DüV-Bolap'!A:AC,21,FALSE)*(AB209+AC209)-(AB209+AC209),IF(AND(S209="mittel",AD209&lt;18),VLOOKUP(AD209,'Boden DüV-Bolap'!A:AC,24,FALSE),IF(AND(S209="mittel",AD209&gt;17),VLOOKUP(AD209,'Boden DüV-Bolap'!A:AC,25,FALSE)*(AB209+AC209)-(AB209+AC209),IF(AND(S209="schwer",AD209&lt;23),VLOOKUP(AD209,'Boden DüV-Bolap'!A:AC,28,FALSE),IF(AND(S209="schwer",AD209&gt;22),VLOOKUP(AD209,'Boden DüV-Bolap'!A:AC,29,FALSE)*(AB209+AC209)-(AB209+AC209)))))))))</f>
        <v/>
      </c>
      <c r="AG209" s="256" t="str">
        <f>IF(OR(F209="",G209=""),"",IF(OR(F209="A",F209="HG"),0,VLOOKUP(G209,'Tab 4+5 DüV+Abfuhr_G'!A:Q,17,FALSE)))</f>
        <v/>
      </c>
      <c r="AH209" s="257" t="str">
        <f t="shared" si="33"/>
        <v/>
      </c>
      <c r="AI209" s="900" t="str">
        <f t="shared" si="34"/>
        <v/>
      </c>
      <c r="AJ209" s="265"/>
    </row>
    <row r="210" spans="1:36" s="145" customFormat="1">
      <c r="A210" s="289" t="str">
        <f>IF('N-DBE'!A210="","",'N-DBE'!A210)</f>
        <v/>
      </c>
      <c r="B210" s="485" t="str">
        <f>IF('N-DBE'!B210="","",'N-DBE'!B210)</f>
        <v/>
      </c>
      <c r="C210" s="232" t="str">
        <f>IF('N-DBE'!C210="","",'N-DBE'!C210)</f>
        <v/>
      </c>
      <c r="D210" s="232" t="str">
        <f>IF('N-DBE'!D210="","",'N-DBE'!D210)</f>
        <v/>
      </c>
      <c r="E210" s="238" t="str">
        <f>IF('N-DBE'!E210="","",'N-DBE'!E210)</f>
        <v/>
      </c>
      <c r="F210" s="233" t="str">
        <f>IF('N-DBE'!F210="","",'N-DBE'!F210)</f>
        <v/>
      </c>
      <c r="G210" s="225" t="str">
        <f>IF('N-DBE'!G210="","",'N-DBE'!G210)</f>
        <v/>
      </c>
      <c r="H210" s="248" t="str">
        <f>IF(OR(F210="",G210=""),"",IF(F210="g",VLOOKUP(G210,'Tab 4+5 DüV+Abfuhr_G'!A:N,12,FALSE)*'N-DBE'!J210,IF(F210="A",VLOOKUP(G210,'Tab 2+3 DüV_A'!A:L,10,FALSE)*'N-DBE'!J210,VLOOKUP(G210,'H&amp;G LfL'!B:U,18,FALSE)*'N-DBE'!J210)))</f>
        <v/>
      </c>
      <c r="I210" s="249" t="str">
        <f>IF(OR(F210="",G210=""),"",IF(OR('N-DBE'!K210="",'N-DBE'!M210=0),0,IF('N-DBE'!K210=0,-H210,('N-DBE'!K210*H210/'N-DBE'!J210)-H210)))</f>
        <v/>
      </c>
      <c r="J210" s="341" t="str">
        <f>IF(OR(B210="",G210=""),"",IF(VLOOKUP(B210,Schlagliste!B:J,7,FALSE)="","",VLOOKUP(B210,Schlagliste!B:J,7,FALSE)))</f>
        <v/>
      </c>
      <c r="K210" s="244" t="str">
        <f>IF(J210="","",IF(J210&gt;39,"E",VLOOKUP(J210,'Boden DüV-Bolap'!A:B,2,FALSE)))</f>
        <v/>
      </c>
      <c r="L210" s="250" t="str">
        <f>IF(J210="","",IF(J210&gt;=44,0,VLOOKUP(J210,'Boden DüV-Bolap'!A:C,3,FALSE)))</f>
        <v/>
      </c>
      <c r="M210" s="251" t="str">
        <f>IF(OR(F210="",G210=""),"",IF(OR(F210="A",F210="HG"),0,VLOOKUP(G210,'Tab 4+5 DüV+Abfuhr_G'!A:Q,15,FALSE)))</f>
        <v/>
      </c>
      <c r="N210" s="252" t="str">
        <f t="shared" si="28"/>
        <v/>
      </c>
      <c r="O210" s="611" t="str">
        <f>IF(OR(F210="",G210=""),"",IF(J210="",SUM(H210,I210),IF(OR(K210="D",K210="E"),(H210+M210)*VLOOKUP(K210,'Boden DüV-Bolap'!B:E,4,FALSE),SUM(H210,I210,L210,M210))))</f>
        <v/>
      </c>
      <c r="P210" s="892" t="str">
        <f t="shared" si="29"/>
        <v/>
      </c>
      <c r="Q210" s="245"/>
      <c r="R210" s="615" t="str">
        <f t="shared" si="30"/>
        <v/>
      </c>
      <c r="S210" s="244" t="str">
        <f>IF(OR(B210="",G210=""),"",IF(VLOOKUP(B210,Schlagliste!B:J,5,FALSE)="","",VLOOKUP(B210,Schlagliste!B:J,5,FALSE)))</f>
        <v/>
      </c>
      <c r="T210" s="253" t="str">
        <f>IF(OR(F210="",G210=""),"",IF(F210="g",VLOOKUP(G210,'Tab 4+5 DüV+Abfuhr_G'!A:N,13,FALSE)*'N-DBE'!J210,IF(F210="A",VLOOKUP(G210,'Tab 2+3 DüV_A'!A:L,11,FALSE)*'N-DBE'!J210,VLOOKUP(G210,'H&amp;G LfL'!B:U,19,FALSE)*'N-DBE'!J210)))</f>
        <v/>
      </c>
      <c r="U210" s="249" t="str">
        <f>IF(OR(F210="",G210=""),"",IF(OR('N-DBE'!K210="",'N-DBE'!M210=0),0,IF('N-DBE'!K210=0,-T210,('N-DBE'!K210*T210/'N-DBE'!J210)-T210)))</f>
        <v/>
      </c>
      <c r="V210" s="341" t="str">
        <f>IF(OR(B210="",G210=""),"",IF(VLOOKUP(B210,Schlagliste!B:J,8,FALSE)="","",VLOOKUP(B210,Schlagliste!B:J,8,FALSE)))</f>
        <v/>
      </c>
      <c r="W210" s="244" t="str">
        <f>IF(OR(V210="",S210=""),"",IF(V210&gt;39,0,IF(S210="leicht",VLOOKUP(V210,'Boden DüV-Bolap'!A:Q,7,FALSE),IF(S210="mittel",VLOOKUP(V210,'Boden DüV-Bolap'!A:K,11,FALSE),IF(S210="schwer",VLOOKUP(V210,'Boden DüV-Bolap'!A:R,15,FALSE))))))</f>
        <v/>
      </c>
      <c r="X210" s="254" t="str">
        <f>IF(OR(F210="",G210="",S210="",V210=""),"",IF(V210&gt;=44,-(T210+U210),IF(AND(S210="leicht",V210&lt;14),VLOOKUP(V210,'Boden DüV-Bolap'!A:Q,8,FALSE),IF(AND(S210="leicht",V210&gt;13),VLOOKUP(V210,'Boden DüV-Bolap'!A:Q,9,FALSE)*(T210+U210)-(T210+U210),IF(AND(S210="mittel",V210&lt;20),VLOOKUP(V210,'Boden DüV-Bolap'!A:Q,12,FALSE),IF(AND(S210="mittel",V210&gt;19),VLOOKUP(V210,'Boden DüV-Bolap'!A:Q,13,FALSE)*(T210+U210)-(T210+U210),IF(AND(S210="schwer",V210&lt;28),VLOOKUP(V210,'Boden DüV-Bolap'!A:Q,16,FALSE),IF(AND(S210="schwer",V210&gt;27),VLOOKUP(V210,'Boden DüV-Bolap'!A:Q,17,FALSE)*(T210+U210)-(T210+U210)))))))))</f>
        <v/>
      </c>
      <c r="Y210" s="251" t="str">
        <f>IF(OR(F210="",G210=""),"",IF(OR(F210="A",F210="HG"),0,VLOOKUP(G210,'Tab 4+5 DüV+Abfuhr_G'!A:Q,16,FALSE)))</f>
        <v/>
      </c>
      <c r="Z210" s="255" t="str">
        <f t="shared" si="31"/>
        <v/>
      </c>
      <c r="AA210" s="896" t="str">
        <f t="shared" si="32"/>
        <v/>
      </c>
      <c r="AB210" s="253" t="str">
        <f>IF(OR(F210="",G210=""),"",IF(F210="g",VLOOKUP(G210,'Tab 4+5 DüV+Abfuhr_G'!A:N,14,FALSE)*'N-DBE'!J210,IF(F210="A",VLOOKUP(G210,'Tab 2+3 DüV_A'!A:L,12,FALSE)*'N-DBE'!J210,VLOOKUP(G210,'H&amp;G LfL'!B:U,20,FALSE)*'N-DBE'!J210)))</f>
        <v/>
      </c>
      <c r="AC210" s="249" t="str">
        <f>IF(OR(F210="",G210=""),"",IF(OR('N-DBE'!K210="",'N-DBE'!M210=0),0,IF('N-DBE'!K210=0,-AB210,('N-DBE'!K210*AB210/'N-DBE'!J210)-AB210)))</f>
        <v/>
      </c>
      <c r="AD210" s="341" t="str">
        <f>IF(OR(B210="",G210=""),"",IF(VLOOKUP(B210,Schlagliste!B:J,9,FALSE)="","",VLOOKUP(B210,Schlagliste!B:J,9,FALSE)))</f>
        <v/>
      </c>
      <c r="AE210" s="244" t="str">
        <f>IF(OR(AD210="",S210=""),"",IF(AD210&gt;39,0,IF(S210="leicht",VLOOKUP(AD210,'Boden DüV-Bolap'!A:AA,19,FALSE),IF(S210="mittel",VLOOKUP(AD210,'Boden DüV-Bolap'!A:AA,23,FALSE),IF(S210="schwer",VLOOKUP(AD210,'Boden DüV-Bolap'!A:AA,27,FALSE))))))</f>
        <v/>
      </c>
      <c r="AF210" s="254" t="str">
        <f>IF(OR(F210="",G210="",S210="",AD210=""),"",IF(AD210&gt;=44,-(AB210+AC210),IF(AND(S210="leicht",AD210&lt;11),VLOOKUP(AD210,'Boden DüV-Bolap'!A:AC,20,FALSE),IF(AND(S210="leicht",AD210&gt;10),VLOOKUP(AD210,'Boden DüV-Bolap'!A:AC,21,FALSE)*(AB210+AC210)-(AB210+AC210),IF(AND(S210="mittel",AD210&lt;18),VLOOKUP(AD210,'Boden DüV-Bolap'!A:AC,24,FALSE),IF(AND(S210="mittel",AD210&gt;17),VLOOKUP(AD210,'Boden DüV-Bolap'!A:AC,25,FALSE)*(AB210+AC210)-(AB210+AC210),IF(AND(S210="schwer",AD210&lt;23),VLOOKUP(AD210,'Boden DüV-Bolap'!A:AC,28,FALSE),IF(AND(S210="schwer",AD210&gt;22),VLOOKUP(AD210,'Boden DüV-Bolap'!A:AC,29,FALSE)*(AB210+AC210)-(AB210+AC210)))))))))</f>
        <v/>
      </c>
      <c r="AG210" s="256" t="str">
        <f>IF(OR(F210="",G210=""),"",IF(OR(F210="A",F210="HG"),0,VLOOKUP(G210,'Tab 4+5 DüV+Abfuhr_G'!A:Q,17,FALSE)))</f>
        <v/>
      </c>
      <c r="AH210" s="257" t="str">
        <f t="shared" si="33"/>
        <v/>
      </c>
      <c r="AI210" s="900" t="str">
        <f t="shared" si="34"/>
        <v/>
      </c>
      <c r="AJ210" s="265"/>
    </row>
    <row r="211" spans="1:36" s="145" customFormat="1">
      <c r="A211" s="289" t="str">
        <f>IF('N-DBE'!A211="","",'N-DBE'!A211)</f>
        <v/>
      </c>
      <c r="B211" s="485" t="str">
        <f>IF('N-DBE'!B211="","",'N-DBE'!B211)</f>
        <v/>
      </c>
      <c r="C211" s="232" t="str">
        <f>IF('N-DBE'!C211="","",'N-DBE'!C211)</f>
        <v/>
      </c>
      <c r="D211" s="232" t="str">
        <f>IF('N-DBE'!D211="","",'N-DBE'!D211)</f>
        <v/>
      </c>
      <c r="E211" s="238" t="str">
        <f>IF('N-DBE'!E211="","",'N-DBE'!E211)</f>
        <v/>
      </c>
      <c r="F211" s="233" t="str">
        <f>IF('N-DBE'!F211="","",'N-DBE'!F211)</f>
        <v/>
      </c>
      <c r="G211" s="225" t="str">
        <f>IF('N-DBE'!G211="","",'N-DBE'!G211)</f>
        <v/>
      </c>
      <c r="H211" s="248" t="str">
        <f>IF(OR(F211="",G211=""),"",IF(F211="g",VLOOKUP(G211,'Tab 4+5 DüV+Abfuhr_G'!A:N,12,FALSE)*'N-DBE'!J211,IF(F211="A",VLOOKUP(G211,'Tab 2+3 DüV_A'!A:L,10,FALSE)*'N-DBE'!J211,VLOOKUP(G211,'H&amp;G LfL'!B:U,18,FALSE)*'N-DBE'!J211)))</f>
        <v/>
      </c>
      <c r="I211" s="249" t="str">
        <f>IF(OR(F211="",G211=""),"",IF(OR('N-DBE'!K211="",'N-DBE'!M211=0),0,IF('N-DBE'!K211=0,-H211,('N-DBE'!K211*H211/'N-DBE'!J211)-H211)))</f>
        <v/>
      </c>
      <c r="J211" s="341" t="str">
        <f>IF(OR(B211="",G211=""),"",IF(VLOOKUP(B211,Schlagliste!B:J,7,FALSE)="","",VLOOKUP(B211,Schlagliste!B:J,7,FALSE)))</f>
        <v/>
      </c>
      <c r="K211" s="244" t="str">
        <f>IF(J211="","",IF(J211&gt;39,"E",VLOOKUP(J211,'Boden DüV-Bolap'!A:B,2,FALSE)))</f>
        <v/>
      </c>
      <c r="L211" s="250" t="str">
        <f>IF(J211="","",IF(J211&gt;=44,0,VLOOKUP(J211,'Boden DüV-Bolap'!A:C,3,FALSE)))</f>
        <v/>
      </c>
      <c r="M211" s="251" t="str">
        <f>IF(OR(F211="",G211=""),"",IF(OR(F211="A",F211="HG"),0,VLOOKUP(G211,'Tab 4+5 DüV+Abfuhr_G'!A:Q,15,FALSE)))</f>
        <v/>
      </c>
      <c r="N211" s="252" t="str">
        <f t="shared" si="28"/>
        <v/>
      </c>
      <c r="O211" s="611" t="str">
        <f>IF(OR(F211="",G211=""),"",IF(J211="",SUM(H211,I211),IF(OR(K211="D",K211="E"),(H211+M211)*VLOOKUP(K211,'Boden DüV-Bolap'!B:E,4,FALSE),SUM(H211,I211,L211,M211))))</f>
        <v/>
      </c>
      <c r="P211" s="892" t="str">
        <f t="shared" si="29"/>
        <v/>
      </c>
      <c r="Q211" s="245"/>
      <c r="R211" s="615" t="str">
        <f t="shared" si="30"/>
        <v/>
      </c>
      <c r="S211" s="244" t="str">
        <f>IF(OR(B211="",G211=""),"",IF(VLOOKUP(B211,Schlagliste!B:J,5,FALSE)="","",VLOOKUP(B211,Schlagliste!B:J,5,FALSE)))</f>
        <v/>
      </c>
      <c r="T211" s="253" t="str">
        <f>IF(OR(F211="",G211=""),"",IF(F211="g",VLOOKUP(G211,'Tab 4+5 DüV+Abfuhr_G'!A:N,13,FALSE)*'N-DBE'!J211,IF(F211="A",VLOOKUP(G211,'Tab 2+3 DüV_A'!A:L,11,FALSE)*'N-DBE'!J211,VLOOKUP(G211,'H&amp;G LfL'!B:U,19,FALSE)*'N-DBE'!J211)))</f>
        <v/>
      </c>
      <c r="U211" s="249" t="str">
        <f>IF(OR(F211="",G211=""),"",IF(OR('N-DBE'!K211="",'N-DBE'!M211=0),0,IF('N-DBE'!K211=0,-T211,('N-DBE'!K211*T211/'N-DBE'!J211)-T211)))</f>
        <v/>
      </c>
      <c r="V211" s="341" t="str">
        <f>IF(OR(B211="",G211=""),"",IF(VLOOKUP(B211,Schlagliste!B:J,8,FALSE)="","",VLOOKUP(B211,Schlagliste!B:J,8,FALSE)))</f>
        <v/>
      </c>
      <c r="W211" s="244" t="str">
        <f>IF(OR(V211="",S211=""),"",IF(V211&gt;39,0,IF(S211="leicht",VLOOKUP(V211,'Boden DüV-Bolap'!A:Q,7,FALSE),IF(S211="mittel",VLOOKUP(V211,'Boden DüV-Bolap'!A:K,11,FALSE),IF(S211="schwer",VLOOKUP(V211,'Boden DüV-Bolap'!A:R,15,FALSE))))))</f>
        <v/>
      </c>
      <c r="X211" s="254" t="str">
        <f>IF(OR(F211="",G211="",S211="",V211=""),"",IF(V211&gt;=44,-(T211+U211),IF(AND(S211="leicht",V211&lt;14),VLOOKUP(V211,'Boden DüV-Bolap'!A:Q,8,FALSE),IF(AND(S211="leicht",V211&gt;13),VLOOKUP(V211,'Boden DüV-Bolap'!A:Q,9,FALSE)*(T211+U211)-(T211+U211),IF(AND(S211="mittel",V211&lt;20),VLOOKUP(V211,'Boden DüV-Bolap'!A:Q,12,FALSE),IF(AND(S211="mittel",V211&gt;19),VLOOKUP(V211,'Boden DüV-Bolap'!A:Q,13,FALSE)*(T211+U211)-(T211+U211),IF(AND(S211="schwer",V211&lt;28),VLOOKUP(V211,'Boden DüV-Bolap'!A:Q,16,FALSE),IF(AND(S211="schwer",V211&gt;27),VLOOKUP(V211,'Boden DüV-Bolap'!A:Q,17,FALSE)*(T211+U211)-(T211+U211)))))))))</f>
        <v/>
      </c>
      <c r="Y211" s="251" t="str">
        <f>IF(OR(F211="",G211=""),"",IF(OR(F211="A",F211="HG"),0,VLOOKUP(G211,'Tab 4+5 DüV+Abfuhr_G'!A:Q,16,FALSE)))</f>
        <v/>
      </c>
      <c r="Z211" s="255" t="str">
        <f t="shared" si="31"/>
        <v/>
      </c>
      <c r="AA211" s="896" t="str">
        <f t="shared" si="32"/>
        <v/>
      </c>
      <c r="AB211" s="253" t="str">
        <f>IF(OR(F211="",G211=""),"",IF(F211="g",VLOOKUP(G211,'Tab 4+5 DüV+Abfuhr_G'!A:N,14,FALSE)*'N-DBE'!J211,IF(F211="A",VLOOKUP(G211,'Tab 2+3 DüV_A'!A:L,12,FALSE)*'N-DBE'!J211,VLOOKUP(G211,'H&amp;G LfL'!B:U,20,FALSE)*'N-DBE'!J211)))</f>
        <v/>
      </c>
      <c r="AC211" s="249" t="str">
        <f>IF(OR(F211="",G211=""),"",IF(OR('N-DBE'!K211="",'N-DBE'!M211=0),0,IF('N-DBE'!K211=0,-AB211,('N-DBE'!K211*AB211/'N-DBE'!J211)-AB211)))</f>
        <v/>
      </c>
      <c r="AD211" s="341" t="str">
        <f>IF(OR(B211="",G211=""),"",IF(VLOOKUP(B211,Schlagliste!B:J,9,FALSE)="","",VLOOKUP(B211,Schlagliste!B:J,9,FALSE)))</f>
        <v/>
      </c>
      <c r="AE211" s="244" t="str">
        <f>IF(OR(AD211="",S211=""),"",IF(AD211&gt;39,0,IF(S211="leicht",VLOOKUP(AD211,'Boden DüV-Bolap'!A:AA,19,FALSE),IF(S211="mittel",VLOOKUP(AD211,'Boden DüV-Bolap'!A:AA,23,FALSE),IF(S211="schwer",VLOOKUP(AD211,'Boden DüV-Bolap'!A:AA,27,FALSE))))))</f>
        <v/>
      </c>
      <c r="AF211" s="254" t="str">
        <f>IF(OR(F211="",G211="",S211="",AD211=""),"",IF(AD211&gt;=44,-(AB211+AC211),IF(AND(S211="leicht",AD211&lt;11),VLOOKUP(AD211,'Boden DüV-Bolap'!A:AC,20,FALSE),IF(AND(S211="leicht",AD211&gt;10),VLOOKUP(AD211,'Boden DüV-Bolap'!A:AC,21,FALSE)*(AB211+AC211)-(AB211+AC211),IF(AND(S211="mittel",AD211&lt;18),VLOOKUP(AD211,'Boden DüV-Bolap'!A:AC,24,FALSE),IF(AND(S211="mittel",AD211&gt;17),VLOOKUP(AD211,'Boden DüV-Bolap'!A:AC,25,FALSE)*(AB211+AC211)-(AB211+AC211),IF(AND(S211="schwer",AD211&lt;23),VLOOKUP(AD211,'Boden DüV-Bolap'!A:AC,28,FALSE),IF(AND(S211="schwer",AD211&gt;22),VLOOKUP(AD211,'Boden DüV-Bolap'!A:AC,29,FALSE)*(AB211+AC211)-(AB211+AC211)))))))))</f>
        <v/>
      </c>
      <c r="AG211" s="256" t="str">
        <f>IF(OR(F211="",G211=""),"",IF(OR(F211="A",F211="HG"),0,VLOOKUP(G211,'Tab 4+5 DüV+Abfuhr_G'!A:Q,17,FALSE)))</f>
        <v/>
      </c>
      <c r="AH211" s="257" t="str">
        <f t="shared" si="33"/>
        <v/>
      </c>
      <c r="AI211" s="900" t="str">
        <f t="shared" si="34"/>
        <v/>
      </c>
      <c r="AJ211" s="265"/>
    </row>
    <row r="212" spans="1:36" s="145" customFormat="1">
      <c r="A212" s="289" t="str">
        <f>IF('N-DBE'!A212="","",'N-DBE'!A212)</f>
        <v/>
      </c>
      <c r="B212" s="485" t="str">
        <f>IF('N-DBE'!B212="","",'N-DBE'!B212)</f>
        <v/>
      </c>
      <c r="C212" s="232" t="str">
        <f>IF('N-DBE'!C212="","",'N-DBE'!C212)</f>
        <v/>
      </c>
      <c r="D212" s="232" t="str">
        <f>IF('N-DBE'!D212="","",'N-DBE'!D212)</f>
        <v/>
      </c>
      <c r="E212" s="238" t="str">
        <f>IF('N-DBE'!E212="","",'N-DBE'!E212)</f>
        <v/>
      </c>
      <c r="F212" s="233" t="str">
        <f>IF('N-DBE'!F212="","",'N-DBE'!F212)</f>
        <v/>
      </c>
      <c r="G212" s="225" t="str">
        <f>IF('N-DBE'!G212="","",'N-DBE'!G212)</f>
        <v/>
      </c>
      <c r="H212" s="248" t="str">
        <f>IF(OR(F212="",G212=""),"",IF(F212="g",VLOOKUP(G212,'Tab 4+5 DüV+Abfuhr_G'!A:N,12,FALSE)*'N-DBE'!J212,IF(F212="A",VLOOKUP(G212,'Tab 2+3 DüV_A'!A:L,10,FALSE)*'N-DBE'!J212,VLOOKUP(G212,'H&amp;G LfL'!B:U,18,FALSE)*'N-DBE'!J212)))</f>
        <v/>
      </c>
      <c r="I212" s="249" t="str">
        <f>IF(OR(F212="",G212=""),"",IF(OR('N-DBE'!K212="",'N-DBE'!M212=0),0,IF('N-DBE'!K212=0,-H212,('N-DBE'!K212*H212/'N-DBE'!J212)-H212)))</f>
        <v/>
      </c>
      <c r="J212" s="341" t="str">
        <f>IF(OR(B212="",G212=""),"",IF(VLOOKUP(B212,Schlagliste!B:J,7,FALSE)="","",VLOOKUP(B212,Schlagliste!B:J,7,FALSE)))</f>
        <v/>
      </c>
      <c r="K212" s="244" t="str">
        <f>IF(J212="","",IF(J212&gt;39,"E",VLOOKUP(J212,'Boden DüV-Bolap'!A:B,2,FALSE)))</f>
        <v/>
      </c>
      <c r="L212" s="250" t="str">
        <f>IF(J212="","",IF(J212&gt;=44,0,VLOOKUP(J212,'Boden DüV-Bolap'!A:C,3,FALSE)))</f>
        <v/>
      </c>
      <c r="M212" s="251" t="str">
        <f>IF(OR(F212="",G212=""),"",IF(OR(F212="A",F212="HG"),0,VLOOKUP(G212,'Tab 4+5 DüV+Abfuhr_G'!A:Q,15,FALSE)))</f>
        <v/>
      </c>
      <c r="N212" s="252" t="str">
        <f t="shared" si="28"/>
        <v/>
      </c>
      <c r="O212" s="611" t="str">
        <f>IF(OR(F212="",G212=""),"",IF(J212="",SUM(H212,I212),IF(OR(K212="D",K212="E"),(H212+M212)*VLOOKUP(K212,'Boden DüV-Bolap'!B:E,4,FALSE),SUM(H212,I212,L212,M212))))</f>
        <v/>
      </c>
      <c r="P212" s="892" t="str">
        <f t="shared" si="29"/>
        <v/>
      </c>
      <c r="Q212" s="245"/>
      <c r="R212" s="615" t="str">
        <f t="shared" si="30"/>
        <v/>
      </c>
      <c r="S212" s="244" t="str">
        <f>IF(OR(B212="",G212=""),"",IF(VLOOKUP(B212,Schlagliste!B:J,5,FALSE)="","",VLOOKUP(B212,Schlagliste!B:J,5,FALSE)))</f>
        <v/>
      </c>
      <c r="T212" s="253" t="str">
        <f>IF(OR(F212="",G212=""),"",IF(F212="g",VLOOKUP(G212,'Tab 4+5 DüV+Abfuhr_G'!A:N,13,FALSE)*'N-DBE'!J212,IF(F212="A",VLOOKUP(G212,'Tab 2+3 DüV_A'!A:L,11,FALSE)*'N-DBE'!J212,VLOOKUP(G212,'H&amp;G LfL'!B:U,19,FALSE)*'N-DBE'!J212)))</f>
        <v/>
      </c>
      <c r="U212" s="249" t="str">
        <f>IF(OR(F212="",G212=""),"",IF(OR('N-DBE'!K212="",'N-DBE'!M212=0),0,IF('N-DBE'!K212=0,-T212,('N-DBE'!K212*T212/'N-DBE'!J212)-T212)))</f>
        <v/>
      </c>
      <c r="V212" s="341" t="str">
        <f>IF(OR(B212="",G212=""),"",IF(VLOOKUP(B212,Schlagliste!B:J,8,FALSE)="","",VLOOKUP(B212,Schlagliste!B:J,8,FALSE)))</f>
        <v/>
      </c>
      <c r="W212" s="244" t="str">
        <f>IF(OR(V212="",S212=""),"",IF(V212&gt;39,0,IF(S212="leicht",VLOOKUP(V212,'Boden DüV-Bolap'!A:Q,7,FALSE),IF(S212="mittel",VLOOKUP(V212,'Boden DüV-Bolap'!A:K,11,FALSE),IF(S212="schwer",VLOOKUP(V212,'Boden DüV-Bolap'!A:R,15,FALSE))))))</f>
        <v/>
      </c>
      <c r="X212" s="254" t="str">
        <f>IF(OR(F212="",G212="",S212="",V212=""),"",IF(V212&gt;=44,-(T212+U212),IF(AND(S212="leicht",V212&lt;14),VLOOKUP(V212,'Boden DüV-Bolap'!A:Q,8,FALSE),IF(AND(S212="leicht",V212&gt;13),VLOOKUP(V212,'Boden DüV-Bolap'!A:Q,9,FALSE)*(T212+U212)-(T212+U212),IF(AND(S212="mittel",V212&lt;20),VLOOKUP(V212,'Boden DüV-Bolap'!A:Q,12,FALSE),IF(AND(S212="mittel",V212&gt;19),VLOOKUP(V212,'Boden DüV-Bolap'!A:Q,13,FALSE)*(T212+U212)-(T212+U212),IF(AND(S212="schwer",V212&lt;28),VLOOKUP(V212,'Boden DüV-Bolap'!A:Q,16,FALSE),IF(AND(S212="schwer",V212&gt;27),VLOOKUP(V212,'Boden DüV-Bolap'!A:Q,17,FALSE)*(T212+U212)-(T212+U212)))))))))</f>
        <v/>
      </c>
      <c r="Y212" s="251" t="str">
        <f>IF(OR(F212="",G212=""),"",IF(OR(F212="A",F212="HG"),0,VLOOKUP(G212,'Tab 4+5 DüV+Abfuhr_G'!A:Q,16,FALSE)))</f>
        <v/>
      </c>
      <c r="Z212" s="255" t="str">
        <f t="shared" si="31"/>
        <v/>
      </c>
      <c r="AA212" s="896" t="str">
        <f t="shared" si="32"/>
        <v/>
      </c>
      <c r="AB212" s="253" t="str">
        <f>IF(OR(F212="",G212=""),"",IF(F212="g",VLOOKUP(G212,'Tab 4+5 DüV+Abfuhr_G'!A:N,14,FALSE)*'N-DBE'!J212,IF(F212="A",VLOOKUP(G212,'Tab 2+3 DüV_A'!A:L,12,FALSE)*'N-DBE'!J212,VLOOKUP(G212,'H&amp;G LfL'!B:U,20,FALSE)*'N-DBE'!J212)))</f>
        <v/>
      </c>
      <c r="AC212" s="249" t="str">
        <f>IF(OR(F212="",G212=""),"",IF(OR('N-DBE'!K212="",'N-DBE'!M212=0),0,IF('N-DBE'!K212=0,-AB212,('N-DBE'!K212*AB212/'N-DBE'!J212)-AB212)))</f>
        <v/>
      </c>
      <c r="AD212" s="341" t="str">
        <f>IF(OR(B212="",G212=""),"",IF(VLOOKUP(B212,Schlagliste!B:J,9,FALSE)="","",VLOOKUP(B212,Schlagliste!B:J,9,FALSE)))</f>
        <v/>
      </c>
      <c r="AE212" s="244" t="str">
        <f>IF(OR(AD212="",S212=""),"",IF(AD212&gt;39,0,IF(S212="leicht",VLOOKUP(AD212,'Boden DüV-Bolap'!A:AA,19,FALSE),IF(S212="mittel",VLOOKUP(AD212,'Boden DüV-Bolap'!A:AA,23,FALSE),IF(S212="schwer",VLOOKUP(AD212,'Boden DüV-Bolap'!A:AA,27,FALSE))))))</f>
        <v/>
      </c>
      <c r="AF212" s="254" t="str">
        <f>IF(OR(F212="",G212="",S212="",AD212=""),"",IF(AD212&gt;=44,-(AB212+AC212),IF(AND(S212="leicht",AD212&lt;11),VLOOKUP(AD212,'Boden DüV-Bolap'!A:AC,20,FALSE),IF(AND(S212="leicht",AD212&gt;10),VLOOKUP(AD212,'Boden DüV-Bolap'!A:AC,21,FALSE)*(AB212+AC212)-(AB212+AC212),IF(AND(S212="mittel",AD212&lt;18),VLOOKUP(AD212,'Boden DüV-Bolap'!A:AC,24,FALSE),IF(AND(S212="mittel",AD212&gt;17),VLOOKUP(AD212,'Boden DüV-Bolap'!A:AC,25,FALSE)*(AB212+AC212)-(AB212+AC212),IF(AND(S212="schwer",AD212&lt;23),VLOOKUP(AD212,'Boden DüV-Bolap'!A:AC,28,FALSE),IF(AND(S212="schwer",AD212&gt;22),VLOOKUP(AD212,'Boden DüV-Bolap'!A:AC,29,FALSE)*(AB212+AC212)-(AB212+AC212)))))))))</f>
        <v/>
      </c>
      <c r="AG212" s="256" t="str">
        <f>IF(OR(F212="",G212=""),"",IF(OR(F212="A",F212="HG"),0,VLOOKUP(G212,'Tab 4+5 DüV+Abfuhr_G'!A:Q,17,FALSE)))</f>
        <v/>
      </c>
      <c r="AH212" s="257" t="str">
        <f t="shared" si="33"/>
        <v/>
      </c>
      <c r="AI212" s="900" t="str">
        <f t="shared" si="34"/>
        <v/>
      </c>
      <c r="AJ212" s="265"/>
    </row>
    <row r="213" spans="1:36" s="145" customFormat="1">
      <c r="A213" s="289" t="str">
        <f>IF('N-DBE'!A213="","",'N-DBE'!A213)</f>
        <v/>
      </c>
      <c r="B213" s="485" t="str">
        <f>IF('N-DBE'!B213="","",'N-DBE'!B213)</f>
        <v/>
      </c>
      <c r="C213" s="232" t="str">
        <f>IF('N-DBE'!C213="","",'N-DBE'!C213)</f>
        <v/>
      </c>
      <c r="D213" s="232" t="str">
        <f>IF('N-DBE'!D213="","",'N-DBE'!D213)</f>
        <v/>
      </c>
      <c r="E213" s="238" t="str">
        <f>IF('N-DBE'!E213="","",'N-DBE'!E213)</f>
        <v/>
      </c>
      <c r="F213" s="233" t="str">
        <f>IF('N-DBE'!F213="","",'N-DBE'!F213)</f>
        <v/>
      </c>
      <c r="G213" s="225" t="str">
        <f>IF('N-DBE'!G213="","",'N-DBE'!G213)</f>
        <v/>
      </c>
      <c r="H213" s="248" t="str">
        <f>IF(OR(F213="",G213=""),"",IF(F213="g",VLOOKUP(G213,'Tab 4+5 DüV+Abfuhr_G'!A:N,12,FALSE)*'N-DBE'!J213,IF(F213="A",VLOOKUP(G213,'Tab 2+3 DüV_A'!A:L,10,FALSE)*'N-DBE'!J213,VLOOKUP(G213,'H&amp;G LfL'!B:U,18,FALSE)*'N-DBE'!J213)))</f>
        <v/>
      </c>
      <c r="I213" s="249" t="str">
        <f>IF(OR(F213="",G213=""),"",IF(OR('N-DBE'!K213="",'N-DBE'!M213=0),0,IF('N-DBE'!K213=0,-H213,('N-DBE'!K213*H213/'N-DBE'!J213)-H213)))</f>
        <v/>
      </c>
      <c r="J213" s="341" t="str">
        <f>IF(OR(B213="",G213=""),"",IF(VLOOKUP(B213,Schlagliste!B:J,7,FALSE)="","",VLOOKUP(B213,Schlagliste!B:J,7,FALSE)))</f>
        <v/>
      </c>
      <c r="K213" s="244" t="str">
        <f>IF(J213="","",IF(J213&gt;39,"E",VLOOKUP(J213,'Boden DüV-Bolap'!A:B,2,FALSE)))</f>
        <v/>
      </c>
      <c r="L213" s="250" t="str">
        <f>IF(J213="","",IF(J213&gt;=44,0,VLOOKUP(J213,'Boden DüV-Bolap'!A:C,3,FALSE)))</f>
        <v/>
      </c>
      <c r="M213" s="251" t="str">
        <f>IF(OR(F213="",G213=""),"",IF(OR(F213="A",F213="HG"),0,VLOOKUP(G213,'Tab 4+5 DüV+Abfuhr_G'!A:Q,15,FALSE)))</f>
        <v/>
      </c>
      <c r="N213" s="252" t="str">
        <f t="shared" si="28"/>
        <v/>
      </c>
      <c r="O213" s="611" t="str">
        <f>IF(OR(F213="",G213=""),"",IF(J213="",SUM(H213,I213),IF(OR(K213="D",K213="E"),(H213+M213)*VLOOKUP(K213,'Boden DüV-Bolap'!B:E,4,FALSE),SUM(H213,I213,L213,M213))))</f>
        <v/>
      </c>
      <c r="P213" s="892" t="str">
        <f t="shared" si="29"/>
        <v/>
      </c>
      <c r="Q213" s="245"/>
      <c r="R213" s="615" t="str">
        <f t="shared" si="30"/>
        <v/>
      </c>
      <c r="S213" s="244" t="str">
        <f>IF(OR(B213="",G213=""),"",IF(VLOOKUP(B213,Schlagliste!B:J,5,FALSE)="","",VLOOKUP(B213,Schlagliste!B:J,5,FALSE)))</f>
        <v/>
      </c>
      <c r="T213" s="253" t="str">
        <f>IF(OR(F213="",G213=""),"",IF(F213="g",VLOOKUP(G213,'Tab 4+5 DüV+Abfuhr_G'!A:N,13,FALSE)*'N-DBE'!J213,IF(F213="A",VLOOKUP(G213,'Tab 2+3 DüV_A'!A:L,11,FALSE)*'N-DBE'!J213,VLOOKUP(G213,'H&amp;G LfL'!B:U,19,FALSE)*'N-DBE'!J213)))</f>
        <v/>
      </c>
      <c r="U213" s="249" t="str">
        <f>IF(OR(F213="",G213=""),"",IF(OR('N-DBE'!K213="",'N-DBE'!M213=0),0,IF('N-DBE'!K213=0,-T213,('N-DBE'!K213*T213/'N-DBE'!J213)-T213)))</f>
        <v/>
      </c>
      <c r="V213" s="341" t="str">
        <f>IF(OR(B213="",G213=""),"",IF(VLOOKUP(B213,Schlagliste!B:J,8,FALSE)="","",VLOOKUP(B213,Schlagliste!B:J,8,FALSE)))</f>
        <v/>
      </c>
      <c r="W213" s="244" t="str">
        <f>IF(OR(V213="",S213=""),"",IF(V213&gt;39,0,IF(S213="leicht",VLOOKUP(V213,'Boden DüV-Bolap'!A:Q,7,FALSE),IF(S213="mittel",VLOOKUP(V213,'Boden DüV-Bolap'!A:K,11,FALSE),IF(S213="schwer",VLOOKUP(V213,'Boden DüV-Bolap'!A:R,15,FALSE))))))</f>
        <v/>
      </c>
      <c r="X213" s="254" t="str">
        <f>IF(OR(F213="",G213="",S213="",V213=""),"",IF(V213&gt;=44,-(T213+U213),IF(AND(S213="leicht",V213&lt;14),VLOOKUP(V213,'Boden DüV-Bolap'!A:Q,8,FALSE),IF(AND(S213="leicht",V213&gt;13),VLOOKUP(V213,'Boden DüV-Bolap'!A:Q,9,FALSE)*(T213+U213)-(T213+U213),IF(AND(S213="mittel",V213&lt;20),VLOOKUP(V213,'Boden DüV-Bolap'!A:Q,12,FALSE),IF(AND(S213="mittel",V213&gt;19),VLOOKUP(V213,'Boden DüV-Bolap'!A:Q,13,FALSE)*(T213+U213)-(T213+U213),IF(AND(S213="schwer",V213&lt;28),VLOOKUP(V213,'Boden DüV-Bolap'!A:Q,16,FALSE),IF(AND(S213="schwer",V213&gt;27),VLOOKUP(V213,'Boden DüV-Bolap'!A:Q,17,FALSE)*(T213+U213)-(T213+U213)))))))))</f>
        <v/>
      </c>
      <c r="Y213" s="251" t="str">
        <f>IF(OR(F213="",G213=""),"",IF(OR(F213="A",F213="HG"),0,VLOOKUP(G213,'Tab 4+5 DüV+Abfuhr_G'!A:Q,16,FALSE)))</f>
        <v/>
      </c>
      <c r="Z213" s="255" t="str">
        <f t="shared" si="31"/>
        <v/>
      </c>
      <c r="AA213" s="896" t="str">
        <f t="shared" si="32"/>
        <v/>
      </c>
      <c r="AB213" s="253" t="str">
        <f>IF(OR(F213="",G213=""),"",IF(F213="g",VLOOKUP(G213,'Tab 4+5 DüV+Abfuhr_G'!A:N,14,FALSE)*'N-DBE'!J213,IF(F213="A",VLOOKUP(G213,'Tab 2+3 DüV_A'!A:L,12,FALSE)*'N-DBE'!J213,VLOOKUP(G213,'H&amp;G LfL'!B:U,20,FALSE)*'N-DBE'!J213)))</f>
        <v/>
      </c>
      <c r="AC213" s="249" t="str">
        <f>IF(OR(F213="",G213=""),"",IF(OR('N-DBE'!K213="",'N-DBE'!M213=0),0,IF('N-DBE'!K213=0,-AB213,('N-DBE'!K213*AB213/'N-DBE'!J213)-AB213)))</f>
        <v/>
      </c>
      <c r="AD213" s="341" t="str">
        <f>IF(OR(B213="",G213=""),"",IF(VLOOKUP(B213,Schlagliste!B:J,9,FALSE)="","",VLOOKUP(B213,Schlagliste!B:J,9,FALSE)))</f>
        <v/>
      </c>
      <c r="AE213" s="244" t="str">
        <f>IF(OR(AD213="",S213=""),"",IF(AD213&gt;39,0,IF(S213="leicht",VLOOKUP(AD213,'Boden DüV-Bolap'!A:AA,19,FALSE),IF(S213="mittel",VLOOKUP(AD213,'Boden DüV-Bolap'!A:AA,23,FALSE),IF(S213="schwer",VLOOKUP(AD213,'Boden DüV-Bolap'!A:AA,27,FALSE))))))</f>
        <v/>
      </c>
      <c r="AF213" s="254" t="str">
        <f>IF(OR(F213="",G213="",S213="",AD213=""),"",IF(AD213&gt;=44,-(AB213+AC213),IF(AND(S213="leicht",AD213&lt;11),VLOOKUP(AD213,'Boden DüV-Bolap'!A:AC,20,FALSE),IF(AND(S213="leicht",AD213&gt;10),VLOOKUP(AD213,'Boden DüV-Bolap'!A:AC,21,FALSE)*(AB213+AC213)-(AB213+AC213),IF(AND(S213="mittel",AD213&lt;18),VLOOKUP(AD213,'Boden DüV-Bolap'!A:AC,24,FALSE),IF(AND(S213="mittel",AD213&gt;17),VLOOKUP(AD213,'Boden DüV-Bolap'!A:AC,25,FALSE)*(AB213+AC213)-(AB213+AC213),IF(AND(S213="schwer",AD213&lt;23),VLOOKUP(AD213,'Boden DüV-Bolap'!A:AC,28,FALSE),IF(AND(S213="schwer",AD213&gt;22),VLOOKUP(AD213,'Boden DüV-Bolap'!A:AC,29,FALSE)*(AB213+AC213)-(AB213+AC213)))))))))</f>
        <v/>
      </c>
      <c r="AG213" s="256" t="str">
        <f>IF(OR(F213="",G213=""),"",IF(OR(F213="A",F213="HG"),0,VLOOKUP(G213,'Tab 4+5 DüV+Abfuhr_G'!A:Q,17,FALSE)))</f>
        <v/>
      </c>
      <c r="AH213" s="257" t="str">
        <f t="shared" si="33"/>
        <v/>
      </c>
      <c r="AI213" s="900" t="str">
        <f t="shared" si="34"/>
        <v/>
      </c>
      <c r="AJ213" s="265"/>
    </row>
    <row r="214" spans="1:36" s="145" customFormat="1">
      <c r="A214" s="289" t="str">
        <f>IF('N-DBE'!A214="","",'N-DBE'!A214)</f>
        <v/>
      </c>
      <c r="B214" s="485" t="str">
        <f>IF('N-DBE'!B214="","",'N-DBE'!B214)</f>
        <v/>
      </c>
      <c r="C214" s="232" t="str">
        <f>IF('N-DBE'!C214="","",'N-DBE'!C214)</f>
        <v/>
      </c>
      <c r="D214" s="232" t="str">
        <f>IF('N-DBE'!D214="","",'N-DBE'!D214)</f>
        <v/>
      </c>
      <c r="E214" s="238" t="str">
        <f>IF('N-DBE'!E214="","",'N-DBE'!E214)</f>
        <v/>
      </c>
      <c r="F214" s="233" t="str">
        <f>IF('N-DBE'!F214="","",'N-DBE'!F214)</f>
        <v/>
      </c>
      <c r="G214" s="225" t="str">
        <f>IF('N-DBE'!G214="","",'N-DBE'!G214)</f>
        <v/>
      </c>
      <c r="H214" s="248" t="str">
        <f>IF(OR(F214="",G214=""),"",IF(F214="g",VLOOKUP(G214,'Tab 4+5 DüV+Abfuhr_G'!A:N,12,FALSE)*'N-DBE'!J214,IF(F214="A",VLOOKUP(G214,'Tab 2+3 DüV_A'!A:L,10,FALSE)*'N-DBE'!J214,VLOOKUP(G214,'H&amp;G LfL'!B:U,18,FALSE)*'N-DBE'!J214)))</f>
        <v/>
      </c>
      <c r="I214" s="249" t="str">
        <f>IF(OR(F214="",G214=""),"",IF(OR('N-DBE'!K214="",'N-DBE'!M214=0),0,IF('N-DBE'!K214=0,-H214,('N-DBE'!K214*H214/'N-DBE'!J214)-H214)))</f>
        <v/>
      </c>
      <c r="J214" s="341" t="str">
        <f>IF(OR(B214="",G214=""),"",IF(VLOOKUP(B214,Schlagliste!B:J,7,FALSE)="","",VLOOKUP(B214,Schlagliste!B:J,7,FALSE)))</f>
        <v/>
      </c>
      <c r="K214" s="244" t="str">
        <f>IF(J214="","",IF(J214&gt;39,"E",VLOOKUP(J214,'Boden DüV-Bolap'!A:B,2,FALSE)))</f>
        <v/>
      </c>
      <c r="L214" s="250" t="str">
        <f>IF(J214="","",IF(J214&gt;=44,0,VLOOKUP(J214,'Boden DüV-Bolap'!A:C,3,FALSE)))</f>
        <v/>
      </c>
      <c r="M214" s="251" t="str">
        <f>IF(OR(F214="",G214=""),"",IF(OR(F214="A",F214="HG"),0,VLOOKUP(G214,'Tab 4+5 DüV+Abfuhr_G'!A:Q,15,FALSE)))</f>
        <v/>
      </c>
      <c r="N214" s="252" t="str">
        <f t="shared" si="28"/>
        <v/>
      </c>
      <c r="O214" s="611" t="str">
        <f>IF(OR(F214="",G214=""),"",IF(J214="",SUM(H214,I214),IF(OR(K214="D",K214="E"),(H214+M214)*VLOOKUP(K214,'Boden DüV-Bolap'!B:E,4,FALSE),SUM(H214,I214,L214,M214))))</f>
        <v/>
      </c>
      <c r="P214" s="892" t="str">
        <f t="shared" si="29"/>
        <v/>
      </c>
      <c r="Q214" s="245"/>
      <c r="R214" s="615" t="str">
        <f t="shared" si="30"/>
        <v/>
      </c>
      <c r="S214" s="244" t="str">
        <f>IF(OR(B214="",G214=""),"",IF(VLOOKUP(B214,Schlagliste!B:J,5,FALSE)="","",VLOOKUP(B214,Schlagliste!B:J,5,FALSE)))</f>
        <v/>
      </c>
      <c r="T214" s="253" t="str">
        <f>IF(OR(F214="",G214=""),"",IF(F214="g",VLOOKUP(G214,'Tab 4+5 DüV+Abfuhr_G'!A:N,13,FALSE)*'N-DBE'!J214,IF(F214="A",VLOOKUP(G214,'Tab 2+3 DüV_A'!A:L,11,FALSE)*'N-DBE'!J214,VLOOKUP(G214,'H&amp;G LfL'!B:U,19,FALSE)*'N-DBE'!J214)))</f>
        <v/>
      </c>
      <c r="U214" s="249" t="str">
        <f>IF(OR(F214="",G214=""),"",IF(OR('N-DBE'!K214="",'N-DBE'!M214=0),0,IF('N-DBE'!K214=0,-T214,('N-DBE'!K214*T214/'N-DBE'!J214)-T214)))</f>
        <v/>
      </c>
      <c r="V214" s="341" t="str">
        <f>IF(OR(B214="",G214=""),"",IF(VLOOKUP(B214,Schlagliste!B:J,8,FALSE)="","",VLOOKUP(B214,Schlagliste!B:J,8,FALSE)))</f>
        <v/>
      </c>
      <c r="W214" s="244" t="str">
        <f>IF(OR(V214="",S214=""),"",IF(V214&gt;39,0,IF(S214="leicht",VLOOKUP(V214,'Boden DüV-Bolap'!A:Q,7,FALSE),IF(S214="mittel",VLOOKUP(V214,'Boden DüV-Bolap'!A:K,11,FALSE),IF(S214="schwer",VLOOKUP(V214,'Boden DüV-Bolap'!A:R,15,FALSE))))))</f>
        <v/>
      </c>
      <c r="X214" s="254" t="str">
        <f>IF(OR(F214="",G214="",S214="",V214=""),"",IF(V214&gt;=44,-(T214+U214),IF(AND(S214="leicht",V214&lt;14),VLOOKUP(V214,'Boden DüV-Bolap'!A:Q,8,FALSE),IF(AND(S214="leicht",V214&gt;13),VLOOKUP(V214,'Boden DüV-Bolap'!A:Q,9,FALSE)*(T214+U214)-(T214+U214),IF(AND(S214="mittel",V214&lt;20),VLOOKUP(V214,'Boden DüV-Bolap'!A:Q,12,FALSE),IF(AND(S214="mittel",V214&gt;19),VLOOKUP(V214,'Boden DüV-Bolap'!A:Q,13,FALSE)*(T214+U214)-(T214+U214),IF(AND(S214="schwer",V214&lt;28),VLOOKUP(V214,'Boden DüV-Bolap'!A:Q,16,FALSE),IF(AND(S214="schwer",V214&gt;27),VLOOKUP(V214,'Boden DüV-Bolap'!A:Q,17,FALSE)*(T214+U214)-(T214+U214)))))))))</f>
        <v/>
      </c>
      <c r="Y214" s="251" t="str">
        <f>IF(OR(F214="",G214=""),"",IF(OR(F214="A",F214="HG"),0,VLOOKUP(G214,'Tab 4+5 DüV+Abfuhr_G'!A:Q,16,FALSE)))</f>
        <v/>
      </c>
      <c r="Z214" s="255" t="str">
        <f t="shared" si="31"/>
        <v/>
      </c>
      <c r="AA214" s="896" t="str">
        <f t="shared" si="32"/>
        <v/>
      </c>
      <c r="AB214" s="253" t="str">
        <f>IF(OR(F214="",G214=""),"",IF(F214="g",VLOOKUP(G214,'Tab 4+5 DüV+Abfuhr_G'!A:N,14,FALSE)*'N-DBE'!J214,IF(F214="A",VLOOKUP(G214,'Tab 2+3 DüV_A'!A:L,12,FALSE)*'N-DBE'!J214,VLOOKUP(G214,'H&amp;G LfL'!B:U,20,FALSE)*'N-DBE'!J214)))</f>
        <v/>
      </c>
      <c r="AC214" s="249" t="str">
        <f>IF(OR(F214="",G214=""),"",IF(OR('N-DBE'!K214="",'N-DBE'!M214=0),0,IF('N-DBE'!K214=0,-AB214,('N-DBE'!K214*AB214/'N-DBE'!J214)-AB214)))</f>
        <v/>
      </c>
      <c r="AD214" s="341" t="str">
        <f>IF(OR(B214="",G214=""),"",IF(VLOOKUP(B214,Schlagliste!B:J,9,FALSE)="","",VLOOKUP(B214,Schlagliste!B:J,9,FALSE)))</f>
        <v/>
      </c>
      <c r="AE214" s="244" t="str">
        <f>IF(OR(AD214="",S214=""),"",IF(AD214&gt;39,0,IF(S214="leicht",VLOOKUP(AD214,'Boden DüV-Bolap'!A:AA,19,FALSE),IF(S214="mittel",VLOOKUP(AD214,'Boden DüV-Bolap'!A:AA,23,FALSE),IF(S214="schwer",VLOOKUP(AD214,'Boden DüV-Bolap'!A:AA,27,FALSE))))))</f>
        <v/>
      </c>
      <c r="AF214" s="254" t="str">
        <f>IF(OR(F214="",G214="",S214="",AD214=""),"",IF(AD214&gt;=44,-(AB214+AC214),IF(AND(S214="leicht",AD214&lt;11),VLOOKUP(AD214,'Boden DüV-Bolap'!A:AC,20,FALSE),IF(AND(S214="leicht",AD214&gt;10),VLOOKUP(AD214,'Boden DüV-Bolap'!A:AC,21,FALSE)*(AB214+AC214)-(AB214+AC214),IF(AND(S214="mittel",AD214&lt;18),VLOOKUP(AD214,'Boden DüV-Bolap'!A:AC,24,FALSE),IF(AND(S214="mittel",AD214&gt;17),VLOOKUP(AD214,'Boden DüV-Bolap'!A:AC,25,FALSE)*(AB214+AC214)-(AB214+AC214),IF(AND(S214="schwer",AD214&lt;23),VLOOKUP(AD214,'Boden DüV-Bolap'!A:AC,28,FALSE),IF(AND(S214="schwer",AD214&gt;22),VLOOKUP(AD214,'Boden DüV-Bolap'!A:AC,29,FALSE)*(AB214+AC214)-(AB214+AC214)))))))))</f>
        <v/>
      </c>
      <c r="AG214" s="256" t="str">
        <f>IF(OR(F214="",G214=""),"",IF(OR(F214="A",F214="HG"),0,VLOOKUP(G214,'Tab 4+5 DüV+Abfuhr_G'!A:Q,17,FALSE)))</f>
        <v/>
      </c>
      <c r="AH214" s="257" t="str">
        <f t="shared" si="33"/>
        <v/>
      </c>
      <c r="AI214" s="900" t="str">
        <f t="shared" si="34"/>
        <v/>
      </c>
      <c r="AJ214" s="265"/>
    </row>
    <row r="215" spans="1:36" s="145" customFormat="1">
      <c r="A215" s="289" t="str">
        <f>IF('N-DBE'!A215="","",'N-DBE'!A215)</f>
        <v/>
      </c>
      <c r="B215" s="485" t="str">
        <f>IF('N-DBE'!B215="","",'N-DBE'!B215)</f>
        <v/>
      </c>
      <c r="C215" s="232" t="str">
        <f>IF('N-DBE'!C215="","",'N-DBE'!C215)</f>
        <v/>
      </c>
      <c r="D215" s="232" t="str">
        <f>IF('N-DBE'!D215="","",'N-DBE'!D215)</f>
        <v/>
      </c>
      <c r="E215" s="238" t="str">
        <f>IF('N-DBE'!E215="","",'N-DBE'!E215)</f>
        <v/>
      </c>
      <c r="F215" s="233" t="str">
        <f>IF('N-DBE'!F215="","",'N-DBE'!F215)</f>
        <v/>
      </c>
      <c r="G215" s="225" t="str">
        <f>IF('N-DBE'!G215="","",'N-DBE'!G215)</f>
        <v/>
      </c>
      <c r="H215" s="248" t="str">
        <f>IF(OR(F215="",G215=""),"",IF(F215="g",VLOOKUP(G215,'Tab 4+5 DüV+Abfuhr_G'!A:N,12,FALSE)*'N-DBE'!J215,IF(F215="A",VLOOKUP(G215,'Tab 2+3 DüV_A'!A:L,10,FALSE)*'N-DBE'!J215,VLOOKUP(G215,'H&amp;G LfL'!B:U,18,FALSE)*'N-DBE'!J215)))</f>
        <v/>
      </c>
      <c r="I215" s="249" t="str">
        <f>IF(OR(F215="",G215=""),"",IF(OR('N-DBE'!K215="",'N-DBE'!M215=0),0,IF('N-DBE'!K215=0,-H215,('N-DBE'!K215*H215/'N-DBE'!J215)-H215)))</f>
        <v/>
      </c>
      <c r="J215" s="341" t="str">
        <f>IF(OR(B215="",G215=""),"",IF(VLOOKUP(B215,Schlagliste!B:J,7,FALSE)="","",VLOOKUP(B215,Schlagliste!B:J,7,FALSE)))</f>
        <v/>
      </c>
      <c r="K215" s="244" t="str">
        <f>IF(J215="","",IF(J215&gt;39,"E",VLOOKUP(J215,'Boden DüV-Bolap'!A:B,2,FALSE)))</f>
        <v/>
      </c>
      <c r="L215" s="250" t="str">
        <f>IF(J215="","",IF(J215&gt;=44,0,VLOOKUP(J215,'Boden DüV-Bolap'!A:C,3,FALSE)))</f>
        <v/>
      </c>
      <c r="M215" s="251" t="str">
        <f>IF(OR(F215="",G215=""),"",IF(OR(F215="A",F215="HG"),0,VLOOKUP(G215,'Tab 4+5 DüV+Abfuhr_G'!A:Q,15,FALSE)))</f>
        <v/>
      </c>
      <c r="N215" s="252" t="str">
        <f t="shared" si="28"/>
        <v/>
      </c>
      <c r="O215" s="611" t="str">
        <f>IF(OR(F215="",G215=""),"",IF(J215="",SUM(H215,I215),IF(OR(K215="D",K215="E"),(H215+M215)*VLOOKUP(K215,'Boden DüV-Bolap'!B:E,4,FALSE),SUM(H215,I215,L215,M215))))</f>
        <v/>
      </c>
      <c r="P215" s="892" t="str">
        <f t="shared" si="29"/>
        <v/>
      </c>
      <c r="Q215" s="245"/>
      <c r="R215" s="615" t="str">
        <f t="shared" si="30"/>
        <v/>
      </c>
      <c r="S215" s="244" t="str">
        <f>IF(OR(B215="",G215=""),"",IF(VLOOKUP(B215,Schlagliste!B:J,5,FALSE)="","",VLOOKUP(B215,Schlagliste!B:J,5,FALSE)))</f>
        <v/>
      </c>
      <c r="T215" s="253" t="str">
        <f>IF(OR(F215="",G215=""),"",IF(F215="g",VLOOKUP(G215,'Tab 4+5 DüV+Abfuhr_G'!A:N,13,FALSE)*'N-DBE'!J215,IF(F215="A",VLOOKUP(G215,'Tab 2+3 DüV_A'!A:L,11,FALSE)*'N-DBE'!J215,VLOOKUP(G215,'H&amp;G LfL'!B:U,19,FALSE)*'N-DBE'!J215)))</f>
        <v/>
      </c>
      <c r="U215" s="249" t="str">
        <f>IF(OR(F215="",G215=""),"",IF(OR('N-DBE'!K215="",'N-DBE'!M215=0),0,IF('N-DBE'!K215=0,-T215,('N-DBE'!K215*T215/'N-DBE'!J215)-T215)))</f>
        <v/>
      </c>
      <c r="V215" s="341" t="str">
        <f>IF(OR(B215="",G215=""),"",IF(VLOOKUP(B215,Schlagliste!B:J,8,FALSE)="","",VLOOKUP(B215,Schlagliste!B:J,8,FALSE)))</f>
        <v/>
      </c>
      <c r="W215" s="244" t="str">
        <f>IF(OR(V215="",S215=""),"",IF(V215&gt;39,0,IF(S215="leicht",VLOOKUP(V215,'Boden DüV-Bolap'!A:Q,7,FALSE),IF(S215="mittel",VLOOKUP(V215,'Boden DüV-Bolap'!A:K,11,FALSE),IF(S215="schwer",VLOOKUP(V215,'Boden DüV-Bolap'!A:R,15,FALSE))))))</f>
        <v/>
      </c>
      <c r="X215" s="254" t="str">
        <f>IF(OR(F215="",G215="",S215="",V215=""),"",IF(V215&gt;=44,-(T215+U215),IF(AND(S215="leicht",V215&lt;14),VLOOKUP(V215,'Boden DüV-Bolap'!A:Q,8,FALSE),IF(AND(S215="leicht",V215&gt;13),VLOOKUP(V215,'Boden DüV-Bolap'!A:Q,9,FALSE)*(T215+U215)-(T215+U215),IF(AND(S215="mittel",V215&lt;20),VLOOKUP(V215,'Boden DüV-Bolap'!A:Q,12,FALSE),IF(AND(S215="mittel",V215&gt;19),VLOOKUP(V215,'Boden DüV-Bolap'!A:Q,13,FALSE)*(T215+U215)-(T215+U215),IF(AND(S215="schwer",V215&lt;28),VLOOKUP(V215,'Boden DüV-Bolap'!A:Q,16,FALSE),IF(AND(S215="schwer",V215&gt;27),VLOOKUP(V215,'Boden DüV-Bolap'!A:Q,17,FALSE)*(T215+U215)-(T215+U215)))))))))</f>
        <v/>
      </c>
      <c r="Y215" s="251" t="str">
        <f>IF(OR(F215="",G215=""),"",IF(OR(F215="A",F215="HG"),0,VLOOKUP(G215,'Tab 4+5 DüV+Abfuhr_G'!A:Q,16,FALSE)))</f>
        <v/>
      </c>
      <c r="Z215" s="255" t="str">
        <f t="shared" si="31"/>
        <v/>
      </c>
      <c r="AA215" s="896" t="str">
        <f t="shared" si="32"/>
        <v/>
      </c>
      <c r="AB215" s="253" t="str">
        <f>IF(OR(F215="",G215=""),"",IF(F215="g",VLOOKUP(G215,'Tab 4+5 DüV+Abfuhr_G'!A:N,14,FALSE)*'N-DBE'!J215,IF(F215="A",VLOOKUP(G215,'Tab 2+3 DüV_A'!A:L,12,FALSE)*'N-DBE'!J215,VLOOKUP(G215,'H&amp;G LfL'!B:U,20,FALSE)*'N-DBE'!J215)))</f>
        <v/>
      </c>
      <c r="AC215" s="249" t="str">
        <f>IF(OR(F215="",G215=""),"",IF(OR('N-DBE'!K215="",'N-DBE'!M215=0),0,IF('N-DBE'!K215=0,-AB215,('N-DBE'!K215*AB215/'N-DBE'!J215)-AB215)))</f>
        <v/>
      </c>
      <c r="AD215" s="341" t="str">
        <f>IF(OR(B215="",G215=""),"",IF(VLOOKUP(B215,Schlagliste!B:J,9,FALSE)="","",VLOOKUP(B215,Schlagliste!B:J,9,FALSE)))</f>
        <v/>
      </c>
      <c r="AE215" s="244" t="str">
        <f>IF(OR(AD215="",S215=""),"",IF(AD215&gt;39,0,IF(S215="leicht",VLOOKUP(AD215,'Boden DüV-Bolap'!A:AA,19,FALSE),IF(S215="mittel",VLOOKUP(AD215,'Boden DüV-Bolap'!A:AA,23,FALSE),IF(S215="schwer",VLOOKUP(AD215,'Boden DüV-Bolap'!A:AA,27,FALSE))))))</f>
        <v/>
      </c>
      <c r="AF215" s="254" t="str">
        <f>IF(OR(F215="",G215="",S215="",AD215=""),"",IF(AD215&gt;=44,-(AB215+AC215),IF(AND(S215="leicht",AD215&lt;11),VLOOKUP(AD215,'Boden DüV-Bolap'!A:AC,20,FALSE),IF(AND(S215="leicht",AD215&gt;10),VLOOKUP(AD215,'Boden DüV-Bolap'!A:AC,21,FALSE)*(AB215+AC215)-(AB215+AC215),IF(AND(S215="mittel",AD215&lt;18),VLOOKUP(AD215,'Boden DüV-Bolap'!A:AC,24,FALSE),IF(AND(S215="mittel",AD215&gt;17),VLOOKUP(AD215,'Boden DüV-Bolap'!A:AC,25,FALSE)*(AB215+AC215)-(AB215+AC215),IF(AND(S215="schwer",AD215&lt;23),VLOOKUP(AD215,'Boden DüV-Bolap'!A:AC,28,FALSE),IF(AND(S215="schwer",AD215&gt;22),VLOOKUP(AD215,'Boden DüV-Bolap'!A:AC,29,FALSE)*(AB215+AC215)-(AB215+AC215)))))))))</f>
        <v/>
      </c>
      <c r="AG215" s="256" t="str">
        <f>IF(OR(F215="",G215=""),"",IF(OR(F215="A",F215="HG"),0,VLOOKUP(G215,'Tab 4+5 DüV+Abfuhr_G'!A:Q,17,FALSE)))</f>
        <v/>
      </c>
      <c r="AH215" s="257" t="str">
        <f t="shared" si="33"/>
        <v/>
      </c>
      <c r="AI215" s="900" t="str">
        <f t="shared" si="34"/>
        <v/>
      </c>
      <c r="AJ215" s="265"/>
    </row>
    <row r="216" spans="1:36" s="145" customFormat="1">
      <c r="A216" s="289" t="str">
        <f>IF('N-DBE'!A216="","",'N-DBE'!A216)</f>
        <v/>
      </c>
      <c r="B216" s="485" t="str">
        <f>IF('N-DBE'!B216="","",'N-DBE'!B216)</f>
        <v/>
      </c>
      <c r="C216" s="232" t="str">
        <f>IF('N-DBE'!C216="","",'N-DBE'!C216)</f>
        <v/>
      </c>
      <c r="D216" s="232" t="str">
        <f>IF('N-DBE'!D216="","",'N-DBE'!D216)</f>
        <v/>
      </c>
      <c r="E216" s="238" t="str">
        <f>IF('N-DBE'!E216="","",'N-DBE'!E216)</f>
        <v/>
      </c>
      <c r="F216" s="233" t="str">
        <f>IF('N-DBE'!F216="","",'N-DBE'!F216)</f>
        <v/>
      </c>
      <c r="G216" s="225" t="str">
        <f>IF('N-DBE'!G216="","",'N-DBE'!G216)</f>
        <v/>
      </c>
      <c r="H216" s="248" t="str">
        <f>IF(OR(F216="",G216=""),"",IF(F216="g",VLOOKUP(G216,'Tab 4+5 DüV+Abfuhr_G'!A:N,12,FALSE)*'N-DBE'!J216,IF(F216="A",VLOOKUP(G216,'Tab 2+3 DüV_A'!A:L,10,FALSE)*'N-DBE'!J216,VLOOKUP(G216,'H&amp;G LfL'!B:U,18,FALSE)*'N-DBE'!J216)))</f>
        <v/>
      </c>
      <c r="I216" s="249" t="str">
        <f>IF(OR(F216="",G216=""),"",IF(OR('N-DBE'!K216="",'N-DBE'!M216=0),0,IF('N-DBE'!K216=0,-H216,('N-DBE'!K216*H216/'N-DBE'!J216)-H216)))</f>
        <v/>
      </c>
      <c r="J216" s="341" t="str">
        <f>IF(OR(B216="",G216=""),"",IF(VLOOKUP(B216,Schlagliste!B:J,7,FALSE)="","",VLOOKUP(B216,Schlagliste!B:J,7,FALSE)))</f>
        <v/>
      </c>
      <c r="K216" s="244" t="str">
        <f>IF(J216="","",IF(J216&gt;39,"E",VLOOKUP(J216,'Boden DüV-Bolap'!A:B,2,FALSE)))</f>
        <v/>
      </c>
      <c r="L216" s="250" t="str">
        <f>IF(J216="","",IF(J216&gt;=44,0,VLOOKUP(J216,'Boden DüV-Bolap'!A:C,3,FALSE)))</f>
        <v/>
      </c>
      <c r="M216" s="251" t="str">
        <f>IF(OR(F216="",G216=""),"",IF(OR(F216="A",F216="HG"),0,VLOOKUP(G216,'Tab 4+5 DüV+Abfuhr_G'!A:Q,15,FALSE)))</f>
        <v/>
      </c>
      <c r="N216" s="252" t="str">
        <f t="shared" si="28"/>
        <v/>
      </c>
      <c r="O216" s="611" t="str">
        <f>IF(OR(F216="",G216=""),"",IF(J216="",SUM(H216,I216),IF(OR(K216="D",K216="E"),(H216+M216)*VLOOKUP(K216,'Boden DüV-Bolap'!B:E,4,FALSE),SUM(H216,I216,L216,M216))))</f>
        <v/>
      </c>
      <c r="P216" s="892" t="str">
        <f t="shared" si="29"/>
        <v/>
      </c>
      <c r="Q216" s="245"/>
      <c r="R216" s="615" t="str">
        <f t="shared" si="30"/>
        <v/>
      </c>
      <c r="S216" s="244" t="str">
        <f>IF(OR(B216="",G216=""),"",IF(VLOOKUP(B216,Schlagliste!B:J,5,FALSE)="","",VLOOKUP(B216,Schlagliste!B:J,5,FALSE)))</f>
        <v/>
      </c>
      <c r="T216" s="253" t="str">
        <f>IF(OR(F216="",G216=""),"",IF(F216="g",VLOOKUP(G216,'Tab 4+5 DüV+Abfuhr_G'!A:N,13,FALSE)*'N-DBE'!J216,IF(F216="A",VLOOKUP(G216,'Tab 2+3 DüV_A'!A:L,11,FALSE)*'N-DBE'!J216,VLOOKUP(G216,'H&amp;G LfL'!B:U,19,FALSE)*'N-DBE'!J216)))</f>
        <v/>
      </c>
      <c r="U216" s="249" t="str">
        <f>IF(OR(F216="",G216=""),"",IF(OR('N-DBE'!K216="",'N-DBE'!M216=0),0,IF('N-DBE'!K216=0,-T216,('N-DBE'!K216*T216/'N-DBE'!J216)-T216)))</f>
        <v/>
      </c>
      <c r="V216" s="341" t="str">
        <f>IF(OR(B216="",G216=""),"",IF(VLOOKUP(B216,Schlagliste!B:J,8,FALSE)="","",VLOOKUP(B216,Schlagliste!B:J,8,FALSE)))</f>
        <v/>
      </c>
      <c r="W216" s="244" t="str">
        <f>IF(OR(V216="",S216=""),"",IF(V216&gt;39,0,IF(S216="leicht",VLOOKUP(V216,'Boden DüV-Bolap'!A:Q,7,FALSE),IF(S216="mittel",VLOOKUP(V216,'Boden DüV-Bolap'!A:K,11,FALSE),IF(S216="schwer",VLOOKUP(V216,'Boden DüV-Bolap'!A:R,15,FALSE))))))</f>
        <v/>
      </c>
      <c r="X216" s="254" t="str">
        <f>IF(OR(F216="",G216="",S216="",V216=""),"",IF(V216&gt;=44,-(T216+U216),IF(AND(S216="leicht",V216&lt;14),VLOOKUP(V216,'Boden DüV-Bolap'!A:Q,8,FALSE),IF(AND(S216="leicht",V216&gt;13),VLOOKUP(V216,'Boden DüV-Bolap'!A:Q,9,FALSE)*(T216+U216)-(T216+U216),IF(AND(S216="mittel",V216&lt;20),VLOOKUP(V216,'Boden DüV-Bolap'!A:Q,12,FALSE),IF(AND(S216="mittel",V216&gt;19),VLOOKUP(V216,'Boden DüV-Bolap'!A:Q,13,FALSE)*(T216+U216)-(T216+U216),IF(AND(S216="schwer",V216&lt;28),VLOOKUP(V216,'Boden DüV-Bolap'!A:Q,16,FALSE),IF(AND(S216="schwer",V216&gt;27),VLOOKUP(V216,'Boden DüV-Bolap'!A:Q,17,FALSE)*(T216+U216)-(T216+U216)))))))))</f>
        <v/>
      </c>
      <c r="Y216" s="251" t="str">
        <f>IF(OR(F216="",G216=""),"",IF(OR(F216="A",F216="HG"),0,VLOOKUP(G216,'Tab 4+5 DüV+Abfuhr_G'!A:Q,16,FALSE)))</f>
        <v/>
      </c>
      <c r="Z216" s="255" t="str">
        <f t="shared" si="31"/>
        <v/>
      </c>
      <c r="AA216" s="896" t="str">
        <f t="shared" si="32"/>
        <v/>
      </c>
      <c r="AB216" s="253" t="str">
        <f>IF(OR(F216="",G216=""),"",IF(F216="g",VLOOKUP(G216,'Tab 4+5 DüV+Abfuhr_G'!A:N,14,FALSE)*'N-DBE'!J216,IF(F216="A",VLOOKUP(G216,'Tab 2+3 DüV_A'!A:L,12,FALSE)*'N-DBE'!J216,VLOOKUP(G216,'H&amp;G LfL'!B:U,20,FALSE)*'N-DBE'!J216)))</f>
        <v/>
      </c>
      <c r="AC216" s="249" t="str">
        <f>IF(OR(F216="",G216=""),"",IF(OR('N-DBE'!K216="",'N-DBE'!M216=0),0,IF('N-DBE'!K216=0,-AB216,('N-DBE'!K216*AB216/'N-DBE'!J216)-AB216)))</f>
        <v/>
      </c>
      <c r="AD216" s="341" t="str">
        <f>IF(OR(B216="",G216=""),"",IF(VLOOKUP(B216,Schlagliste!B:J,9,FALSE)="","",VLOOKUP(B216,Schlagliste!B:J,9,FALSE)))</f>
        <v/>
      </c>
      <c r="AE216" s="244" t="str">
        <f>IF(OR(AD216="",S216=""),"",IF(AD216&gt;39,0,IF(S216="leicht",VLOOKUP(AD216,'Boden DüV-Bolap'!A:AA,19,FALSE),IF(S216="mittel",VLOOKUP(AD216,'Boden DüV-Bolap'!A:AA,23,FALSE),IF(S216="schwer",VLOOKUP(AD216,'Boden DüV-Bolap'!A:AA,27,FALSE))))))</f>
        <v/>
      </c>
      <c r="AF216" s="254" t="str">
        <f>IF(OR(F216="",G216="",S216="",AD216=""),"",IF(AD216&gt;=44,-(AB216+AC216),IF(AND(S216="leicht",AD216&lt;11),VLOOKUP(AD216,'Boden DüV-Bolap'!A:AC,20,FALSE),IF(AND(S216="leicht",AD216&gt;10),VLOOKUP(AD216,'Boden DüV-Bolap'!A:AC,21,FALSE)*(AB216+AC216)-(AB216+AC216),IF(AND(S216="mittel",AD216&lt;18),VLOOKUP(AD216,'Boden DüV-Bolap'!A:AC,24,FALSE),IF(AND(S216="mittel",AD216&gt;17),VLOOKUP(AD216,'Boden DüV-Bolap'!A:AC,25,FALSE)*(AB216+AC216)-(AB216+AC216),IF(AND(S216="schwer",AD216&lt;23),VLOOKUP(AD216,'Boden DüV-Bolap'!A:AC,28,FALSE),IF(AND(S216="schwer",AD216&gt;22),VLOOKUP(AD216,'Boden DüV-Bolap'!A:AC,29,FALSE)*(AB216+AC216)-(AB216+AC216)))))))))</f>
        <v/>
      </c>
      <c r="AG216" s="256" t="str">
        <f>IF(OR(F216="",G216=""),"",IF(OR(F216="A",F216="HG"),0,VLOOKUP(G216,'Tab 4+5 DüV+Abfuhr_G'!A:Q,17,FALSE)))</f>
        <v/>
      </c>
      <c r="AH216" s="257" t="str">
        <f t="shared" si="33"/>
        <v/>
      </c>
      <c r="AI216" s="900" t="str">
        <f t="shared" si="34"/>
        <v/>
      </c>
      <c r="AJ216" s="265"/>
    </row>
    <row r="217" spans="1:36" s="145" customFormat="1">
      <c r="A217" s="289" t="str">
        <f>IF('N-DBE'!A217="","",'N-DBE'!A217)</f>
        <v/>
      </c>
      <c r="B217" s="485" t="str">
        <f>IF('N-DBE'!B217="","",'N-DBE'!B217)</f>
        <v/>
      </c>
      <c r="C217" s="232" t="str">
        <f>IF('N-DBE'!C217="","",'N-DBE'!C217)</f>
        <v/>
      </c>
      <c r="D217" s="232" t="str">
        <f>IF('N-DBE'!D217="","",'N-DBE'!D217)</f>
        <v/>
      </c>
      <c r="E217" s="238" t="str">
        <f>IF('N-DBE'!E217="","",'N-DBE'!E217)</f>
        <v/>
      </c>
      <c r="F217" s="233" t="str">
        <f>IF('N-DBE'!F217="","",'N-DBE'!F217)</f>
        <v/>
      </c>
      <c r="G217" s="225" t="str">
        <f>IF('N-DBE'!G217="","",'N-DBE'!G217)</f>
        <v/>
      </c>
      <c r="H217" s="248" t="str">
        <f>IF(OR(F217="",G217=""),"",IF(F217="g",VLOOKUP(G217,'Tab 4+5 DüV+Abfuhr_G'!A:N,12,FALSE)*'N-DBE'!J217,IF(F217="A",VLOOKUP(G217,'Tab 2+3 DüV_A'!A:L,10,FALSE)*'N-DBE'!J217,VLOOKUP(G217,'H&amp;G LfL'!B:U,18,FALSE)*'N-DBE'!J217)))</f>
        <v/>
      </c>
      <c r="I217" s="249" t="str">
        <f>IF(OR(F217="",G217=""),"",IF(OR('N-DBE'!K217="",'N-DBE'!M217=0),0,IF('N-DBE'!K217=0,-H217,('N-DBE'!K217*H217/'N-DBE'!J217)-H217)))</f>
        <v/>
      </c>
      <c r="J217" s="341" t="str">
        <f>IF(OR(B217="",G217=""),"",IF(VLOOKUP(B217,Schlagliste!B:J,7,FALSE)="","",VLOOKUP(B217,Schlagliste!B:J,7,FALSE)))</f>
        <v/>
      </c>
      <c r="K217" s="244" t="str">
        <f>IF(J217="","",IF(J217&gt;39,"E",VLOOKUP(J217,'Boden DüV-Bolap'!A:B,2,FALSE)))</f>
        <v/>
      </c>
      <c r="L217" s="250" t="str">
        <f>IF(J217="","",IF(J217&gt;=44,0,VLOOKUP(J217,'Boden DüV-Bolap'!A:C,3,FALSE)))</f>
        <v/>
      </c>
      <c r="M217" s="251" t="str">
        <f>IF(OR(F217="",G217=""),"",IF(OR(F217="A",F217="HG"),0,VLOOKUP(G217,'Tab 4+5 DüV+Abfuhr_G'!A:Q,15,FALSE)))</f>
        <v/>
      </c>
      <c r="N217" s="252" t="str">
        <f t="shared" si="28"/>
        <v/>
      </c>
      <c r="O217" s="611" t="str">
        <f>IF(OR(F217="",G217=""),"",IF(J217="",SUM(H217,I217),IF(OR(K217="D",K217="E"),(H217+M217)*VLOOKUP(K217,'Boden DüV-Bolap'!B:E,4,FALSE),SUM(H217,I217,L217,M217))))</f>
        <v/>
      </c>
      <c r="P217" s="892" t="str">
        <f t="shared" si="29"/>
        <v/>
      </c>
      <c r="Q217" s="245"/>
      <c r="R217" s="615" t="str">
        <f t="shared" si="30"/>
        <v/>
      </c>
      <c r="S217" s="244" t="str">
        <f>IF(OR(B217="",G217=""),"",IF(VLOOKUP(B217,Schlagliste!B:J,5,FALSE)="","",VLOOKUP(B217,Schlagliste!B:J,5,FALSE)))</f>
        <v/>
      </c>
      <c r="T217" s="253" t="str">
        <f>IF(OR(F217="",G217=""),"",IF(F217="g",VLOOKUP(G217,'Tab 4+5 DüV+Abfuhr_G'!A:N,13,FALSE)*'N-DBE'!J217,IF(F217="A",VLOOKUP(G217,'Tab 2+3 DüV_A'!A:L,11,FALSE)*'N-DBE'!J217,VLOOKUP(G217,'H&amp;G LfL'!B:U,19,FALSE)*'N-DBE'!J217)))</f>
        <v/>
      </c>
      <c r="U217" s="249" t="str">
        <f>IF(OR(F217="",G217=""),"",IF(OR('N-DBE'!K217="",'N-DBE'!M217=0),0,IF('N-DBE'!K217=0,-T217,('N-DBE'!K217*T217/'N-DBE'!J217)-T217)))</f>
        <v/>
      </c>
      <c r="V217" s="341" t="str">
        <f>IF(OR(B217="",G217=""),"",IF(VLOOKUP(B217,Schlagliste!B:J,8,FALSE)="","",VLOOKUP(B217,Schlagliste!B:J,8,FALSE)))</f>
        <v/>
      </c>
      <c r="W217" s="244" t="str">
        <f>IF(OR(V217="",S217=""),"",IF(V217&gt;39,0,IF(S217="leicht",VLOOKUP(V217,'Boden DüV-Bolap'!A:Q,7,FALSE),IF(S217="mittel",VLOOKUP(V217,'Boden DüV-Bolap'!A:K,11,FALSE),IF(S217="schwer",VLOOKUP(V217,'Boden DüV-Bolap'!A:R,15,FALSE))))))</f>
        <v/>
      </c>
      <c r="X217" s="254" t="str">
        <f>IF(OR(F217="",G217="",S217="",V217=""),"",IF(V217&gt;=44,-(T217+U217),IF(AND(S217="leicht",V217&lt;14),VLOOKUP(V217,'Boden DüV-Bolap'!A:Q,8,FALSE),IF(AND(S217="leicht",V217&gt;13),VLOOKUP(V217,'Boden DüV-Bolap'!A:Q,9,FALSE)*(T217+U217)-(T217+U217),IF(AND(S217="mittel",V217&lt;20),VLOOKUP(V217,'Boden DüV-Bolap'!A:Q,12,FALSE),IF(AND(S217="mittel",V217&gt;19),VLOOKUP(V217,'Boden DüV-Bolap'!A:Q,13,FALSE)*(T217+U217)-(T217+U217),IF(AND(S217="schwer",V217&lt;28),VLOOKUP(V217,'Boden DüV-Bolap'!A:Q,16,FALSE),IF(AND(S217="schwer",V217&gt;27),VLOOKUP(V217,'Boden DüV-Bolap'!A:Q,17,FALSE)*(T217+U217)-(T217+U217)))))))))</f>
        <v/>
      </c>
      <c r="Y217" s="251" t="str">
        <f>IF(OR(F217="",G217=""),"",IF(OR(F217="A",F217="HG"),0,VLOOKUP(G217,'Tab 4+5 DüV+Abfuhr_G'!A:Q,16,FALSE)))</f>
        <v/>
      </c>
      <c r="Z217" s="255" t="str">
        <f t="shared" si="31"/>
        <v/>
      </c>
      <c r="AA217" s="896" t="str">
        <f t="shared" si="32"/>
        <v/>
      </c>
      <c r="AB217" s="253" t="str">
        <f>IF(OR(F217="",G217=""),"",IF(F217="g",VLOOKUP(G217,'Tab 4+5 DüV+Abfuhr_G'!A:N,14,FALSE)*'N-DBE'!J217,IF(F217="A",VLOOKUP(G217,'Tab 2+3 DüV_A'!A:L,12,FALSE)*'N-DBE'!J217,VLOOKUP(G217,'H&amp;G LfL'!B:U,20,FALSE)*'N-DBE'!J217)))</f>
        <v/>
      </c>
      <c r="AC217" s="249" t="str">
        <f>IF(OR(F217="",G217=""),"",IF(OR('N-DBE'!K217="",'N-DBE'!M217=0),0,IF('N-DBE'!K217=0,-AB217,('N-DBE'!K217*AB217/'N-DBE'!J217)-AB217)))</f>
        <v/>
      </c>
      <c r="AD217" s="341" t="str">
        <f>IF(OR(B217="",G217=""),"",IF(VLOOKUP(B217,Schlagliste!B:J,9,FALSE)="","",VLOOKUP(B217,Schlagliste!B:J,9,FALSE)))</f>
        <v/>
      </c>
      <c r="AE217" s="244" t="str">
        <f>IF(OR(AD217="",S217=""),"",IF(AD217&gt;39,0,IF(S217="leicht",VLOOKUP(AD217,'Boden DüV-Bolap'!A:AA,19,FALSE),IF(S217="mittel",VLOOKUP(AD217,'Boden DüV-Bolap'!A:AA,23,FALSE),IF(S217="schwer",VLOOKUP(AD217,'Boden DüV-Bolap'!A:AA,27,FALSE))))))</f>
        <v/>
      </c>
      <c r="AF217" s="254" t="str">
        <f>IF(OR(F217="",G217="",S217="",AD217=""),"",IF(AD217&gt;=44,-(AB217+AC217),IF(AND(S217="leicht",AD217&lt;11),VLOOKUP(AD217,'Boden DüV-Bolap'!A:AC,20,FALSE),IF(AND(S217="leicht",AD217&gt;10),VLOOKUP(AD217,'Boden DüV-Bolap'!A:AC,21,FALSE)*(AB217+AC217)-(AB217+AC217),IF(AND(S217="mittel",AD217&lt;18),VLOOKUP(AD217,'Boden DüV-Bolap'!A:AC,24,FALSE),IF(AND(S217="mittel",AD217&gt;17),VLOOKUP(AD217,'Boden DüV-Bolap'!A:AC,25,FALSE)*(AB217+AC217)-(AB217+AC217),IF(AND(S217="schwer",AD217&lt;23),VLOOKUP(AD217,'Boden DüV-Bolap'!A:AC,28,FALSE),IF(AND(S217="schwer",AD217&gt;22),VLOOKUP(AD217,'Boden DüV-Bolap'!A:AC,29,FALSE)*(AB217+AC217)-(AB217+AC217)))))))))</f>
        <v/>
      </c>
      <c r="AG217" s="256" t="str">
        <f>IF(OR(F217="",G217=""),"",IF(OR(F217="A",F217="HG"),0,VLOOKUP(G217,'Tab 4+5 DüV+Abfuhr_G'!A:Q,17,FALSE)))</f>
        <v/>
      </c>
      <c r="AH217" s="257" t="str">
        <f t="shared" si="33"/>
        <v/>
      </c>
      <c r="AI217" s="900" t="str">
        <f t="shared" si="34"/>
        <v/>
      </c>
      <c r="AJ217" s="265"/>
    </row>
    <row r="218" spans="1:36" s="145" customFormat="1">
      <c r="A218" s="289" t="str">
        <f>IF('N-DBE'!A218="","",'N-DBE'!A218)</f>
        <v/>
      </c>
      <c r="B218" s="485" t="str">
        <f>IF('N-DBE'!B218="","",'N-DBE'!B218)</f>
        <v/>
      </c>
      <c r="C218" s="232" t="str">
        <f>IF('N-DBE'!C218="","",'N-DBE'!C218)</f>
        <v/>
      </c>
      <c r="D218" s="232" t="str">
        <f>IF('N-DBE'!D218="","",'N-DBE'!D218)</f>
        <v/>
      </c>
      <c r="E218" s="238" t="str">
        <f>IF('N-DBE'!E218="","",'N-DBE'!E218)</f>
        <v/>
      </c>
      <c r="F218" s="233" t="str">
        <f>IF('N-DBE'!F218="","",'N-DBE'!F218)</f>
        <v/>
      </c>
      <c r="G218" s="225" t="str">
        <f>IF('N-DBE'!G218="","",'N-DBE'!G218)</f>
        <v/>
      </c>
      <c r="H218" s="248" t="str">
        <f>IF(OR(F218="",G218=""),"",IF(F218="g",VLOOKUP(G218,'Tab 4+5 DüV+Abfuhr_G'!A:N,12,FALSE)*'N-DBE'!J218,IF(F218="A",VLOOKUP(G218,'Tab 2+3 DüV_A'!A:L,10,FALSE)*'N-DBE'!J218,VLOOKUP(G218,'H&amp;G LfL'!B:U,18,FALSE)*'N-DBE'!J218)))</f>
        <v/>
      </c>
      <c r="I218" s="249" t="str">
        <f>IF(OR(F218="",G218=""),"",IF(OR('N-DBE'!K218="",'N-DBE'!M218=0),0,IF('N-DBE'!K218=0,-H218,('N-DBE'!K218*H218/'N-DBE'!J218)-H218)))</f>
        <v/>
      </c>
      <c r="J218" s="341" t="str">
        <f>IF(OR(B218="",G218=""),"",IF(VLOOKUP(B218,Schlagliste!B:J,7,FALSE)="","",VLOOKUP(B218,Schlagliste!B:J,7,FALSE)))</f>
        <v/>
      </c>
      <c r="K218" s="244" t="str">
        <f>IF(J218="","",IF(J218&gt;39,"E",VLOOKUP(J218,'Boden DüV-Bolap'!A:B,2,FALSE)))</f>
        <v/>
      </c>
      <c r="L218" s="250" t="str">
        <f>IF(J218="","",IF(J218&gt;=44,0,VLOOKUP(J218,'Boden DüV-Bolap'!A:C,3,FALSE)))</f>
        <v/>
      </c>
      <c r="M218" s="251" t="str">
        <f>IF(OR(F218="",G218=""),"",IF(OR(F218="A",F218="HG"),0,VLOOKUP(G218,'Tab 4+5 DüV+Abfuhr_G'!A:Q,15,FALSE)))</f>
        <v/>
      </c>
      <c r="N218" s="252" t="str">
        <f t="shared" si="28"/>
        <v/>
      </c>
      <c r="O218" s="611" t="str">
        <f>IF(OR(F218="",G218=""),"",IF(J218="",SUM(H218,I218),IF(OR(K218="D",K218="E"),(H218+M218)*VLOOKUP(K218,'Boden DüV-Bolap'!B:E,4,FALSE),SUM(H218,I218,L218,M218))))</f>
        <v/>
      </c>
      <c r="P218" s="892" t="str">
        <f t="shared" si="29"/>
        <v/>
      </c>
      <c r="Q218" s="245"/>
      <c r="R218" s="615" t="str">
        <f t="shared" si="30"/>
        <v/>
      </c>
      <c r="S218" s="244" t="str">
        <f>IF(OR(B218="",G218=""),"",IF(VLOOKUP(B218,Schlagliste!B:J,5,FALSE)="","",VLOOKUP(B218,Schlagliste!B:J,5,FALSE)))</f>
        <v/>
      </c>
      <c r="T218" s="253" t="str">
        <f>IF(OR(F218="",G218=""),"",IF(F218="g",VLOOKUP(G218,'Tab 4+5 DüV+Abfuhr_G'!A:N,13,FALSE)*'N-DBE'!J218,IF(F218="A",VLOOKUP(G218,'Tab 2+3 DüV_A'!A:L,11,FALSE)*'N-DBE'!J218,VLOOKUP(G218,'H&amp;G LfL'!B:U,19,FALSE)*'N-DBE'!J218)))</f>
        <v/>
      </c>
      <c r="U218" s="249" t="str">
        <f>IF(OR(F218="",G218=""),"",IF(OR('N-DBE'!K218="",'N-DBE'!M218=0),0,IF('N-DBE'!K218=0,-T218,('N-DBE'!K218*T218/'N-DBE'!J218)-T218)))</f>
        <v/>
      </c>
      <c r="V218" s="341" t="str">
        <f>IF(OR(B218="",G218=""),"",IF(VLOOKUP(B218,Schlagliste!B:J,8,FALSE)="","",VLOOKUP(B218,Schlagliste!B:J,8,FALSE)))</f>
        <v/>
      </c>
      <c r="W218" s="244" t="str">
        <f>IF(OR(V218="",S218=""),"",IF(V218&gt;39,0,IF(S218="leicht",VLOOKUP(V218,'Boden DüV-Bolap'!A:Q,7,FALSE),IF(S218="mittel",VLOOKUP(V218,'Boden DüV-Bolap'!A:K,11,FALSE),IF(S218="schwer",VLOOKUP(V218,'Boden DüV-Bolap'!A:R,15,FALSE))))))</f>
        <v/>
      </c>
      <c r="X218" s="254" t="str">
        <f>IF(OR(F218="",G218="",S218="",V218=""),"",IF(V218&gt;=44,-(T218+U218),IF(AND(S218="leicht",V218&lt;14),VLOOKUP(V218,'Boden DüV-Bolap'!A:Q,8,FALSE),IF(AND(S218="leicht",V218&gt;13),VLOOKUP(V218,'Boden DüV-Bolap'!A:Q,9,FALSE)*(T218+U218)-(T218+U218),IF(AND(S218="mittel",V218&lt;20),VLOOKUP(V218,'Boden DüV-Bolap'!A:Q,12,FALSE),IF(AND(S218="mittel",V218&gt;19),VLOOKUP(V218,'Boden DüV-Bolap'!A:Q,13,FALSE)*(T218+U218)-(T218+U218),IF(AND(S218="schwer",V218&lt;28),VLOOKUP(V218,'Boden DüV-Bolap'!A:Q,16,FALSE),IF(AND(S218="schwer",V218&gt;27),VLOOKUP(V218,'Boden DüV-Bolap'!A:Q,17,FALSE)*(T218+U218)-(T218+U218)))))))))</f>
        <v/>
      </c>
      <c r="Y218" s="251" t="str">
        <f>IF(OR(F218="",G218=""),"",IF(OR(F218="A",F218="HG"),0,VLOOKUP(G218,'Tab 4+5 DüV+Abfuhr_G'!A:Q,16,FALSE)))</f>
        <v/>
      </c>
      <c r="Z218" s="255" t="str">
        <f t="shared" si="31"/>
        <v/>
      </c>
      <c r="AA218" s="896" t="str">
        <f t="shared" si="32"/>
        <v/>
      </c>
      <c r="AB218" s="253" t="str">
        <f>IF(OR(F218="",G218=""),"",IF(F218="g",VLOOKUP(G218,'Tab 4+5 DüV+Abfuhr_G'!A:N,14,FALSE)*'N-DBE'!J218,IF(F218="A",VLOOKUP(G218,'Tab 2+3 DüV_A'!A:L,12,FALSE)*'N-DBE'!J218,VLOOKUP(G218,'H&amp;G LfL'!B:U,20,FALSE)*'N-DBE'!J218)))</f>
        <v/>
      </c>
      <c r="AC218" s="249" t="str">
        <f>IF(OR(F218="",G218=""),"",IF(OR('N-DBE'!K218="",'N-DBE'!M218=0),0,IF('N-DBE'!K218=0,-AB218,('N-DBE'!K218*AB218/'N-DBE'!J218)-AB218)))</f>
        <v/>
      </c>
      <c r="AD218" s="341" t="str">
        <f>IF(OR(B218="",G218=""),"",IF(VLOOKUP(B218,Schlagliste!B:J,9,FALSE)="","",VLOOKUP(B218,Schlagliste!B:J,9,FALSE)))</f>
        <v/>
      </c>
      <c r="AE218" s="244" t="str">
        <f>IF(OR(AD218="",S218=""),"",IF(AD218&gt;39,0,IF(S218="leicht",VLOOKUP(AD218,'Boden DüV-Bolap'!A:AA,19,FALSE),IF(S218="mittel",VLOOKUP(AD218,'Boden DüV-Bolap'!A:AA,23,FALSE),IF(S218="schwer",VLOOKUP(AD218,'Boden DüV-Bolap'!A:AA,27,FALSE))))))</f>
        <v/>
      </c>
      <c r="AF218" s="254" t="str">
        <f>IF(OR(F218="",G218="",S218="",AD218=""),"",IF(AD218&gt;=44,-(AB218+AC218),IF(AND(S218="leicht",AD218&lt;11),VLOOKUP(AD218,'Boden DüV-Bolap'!A:AC,20,FALSE),IF(AND(S218="leicht",AD218&gt;10),VLOOKUP(AD218,'Boden DüV-Bolap'!A:AC,21,FALSE)*(AB218+AC218)-(AB218+AC218),IF(AND(S218="mittel",AD218&lt;18),VLOOKUP(AD218,'Boden DüV-Bolap'!A:AC,24,FALSE),IF(AND(S218="mittel",AD218&gt;17),VLOOKUP(AD218,'Boden DüV-Bolap'!A:AC,25,FALSE)*(AB218+AC218)-(AB218+AC218),IF(AND(S218="schwer",AD218&lt;23),VLOOKUP(AD218,'Boden DüV-Bolap'!A:AC,28,FALSE),IF(AND(S218="schwer",AD218&gt;22),VLOOKUP(AD218,'Boden DüV-Bolap'!A:AC,29,FALSE)*(AB218+AC218)-(AB218+AC218)))))))))</f>
        <v/>
      </c>
      <c r="AG218" s="256" t="str">
        <f>IF(OR(F218="",G218=""),"",IF(OR(F218="A",F218="HG"),0,VLOOKUP(G218,'Tab 4+5 DüV+Abfuhr_G'!A:Q,17,FALSE)))</f>
        <v/>
      </c>
      <c r="AH218" s="257" t="str">
        <f t="shared" si="33"/>
        <v/>
      </c>
      <c r="AI218" s="900" t="str">
        <f t="shared" si="34"/>
        <v/>
      </c>
      <c r="AJ218" s="265"/>
    </row>
    <row r="219" spans="1:36" s="145" customFormat="1">
      <c r="A219" s="289" t="str">
        <f>IF('N-DBE'!A219="","",'N-DBE'!A219)</f>
        <v/>
      </c>
      <c r="B219" s="485" t="str">
        <f>IF('N-DBE'!B219="","",'N-DBE'!B219)</f>
        <v/>
      </c>
      <c r="C219" s="232" t="str">
        <f>IF('N-DBE'!C219="","",'N-DBE'!C219)</f>
        <v/>
      </c>
      <c r="D219" s="232" t="str">
        <f>IF('N-DBE'!D219="","",'N-DBE'!D219)</f>
        <v/>
      </c>
      <c r="E219" s="238" t="str">
        <f>IF('N-DBE'!E219="","",'N-DBE'!E219)</f>
        <v/>
      </c>
      <c r="F219" s="233" t="str">
        <f>IF('N-DBE'!F219="","",'N-DBE'!F219)</f>
        <v/>
      </c>
      <c r="G219" s="225" t="str">
        <f>IF('N-DBE'!G219="","",'N-DBE'!G219)</f>
        <v/>
      </c>
      <c r="H219" s="248" t="str">
        <f>IF(OR(F219="",G219=""),"",IF(F219="g",VLOOKUP(G219,'Tab 4+5 DüV+Abfuhr_G'!A:N,12,FALSE)*'N-DBE'!J219,IF(F219="A",VLOOKUP(G219,'Tab 2+3 DüV_A'!A:L,10,FALSE)*'N-DBE'!J219,VLOOKUP(G219,'H&amp;G LfL'!B:U,18,FALSE)*'N-DBE'!J219)))</f>
        <v/>
      </c>
      <c r="I219" s="249" t="str">
        <f>IF(OR(F219="",G219=""),"",IF(OR('N-DBE'!K219="",'N-DBE'!M219=0),0,IF('N-DBE'!K219=0,-H219,('N-DBE'!K219*H219/'N-DBE'!J219)-H219)))</f>
        <v/>
      </c>
      <c r="J219" s="341" t="str">
        <f>IF(OR(B219="",G219=""),"",IF(VLOOKUP(B219,Schlagliste!B:J,7,FALSE)="","",VLOOKUP(B219,Schlagliste!B:J,7,FALSE)))</f>
        <v/>
      </c>
      <c r="K219" s="244" t="str">
        <f>IF(J219="","",IF(J219&gt;39,"E",VLOOKUP(J219,'Boden DüV-Bolap'!A:B,2,FALSE)))</f>
        <v/>
      </c>
      <c r="L219" s="250" t="str">
        <f>IF(J219="","",IF(J219&gt;=44,0,VLOOKUP(J219,'Boden DüV-Bolap'!A:C,3,FALSE)))</f>
        <v/>
      </c>
      <c r="M219" s="251" t="str">
        <f>IF(OR(F219="",G219=""),"",IF(OR(F219="A",F219="HG"),0,VLOOKUP(G219,'Tab 4+5 DüV+Abfuhr_G'!A:Q,15,FALSE)))</f>
        <v/>
      </c>
      <c r="N219" s="252" t="str">
        <f t="shared" si="28"/>
        <v/>
      </c>
      <c r="O219" s="611" t="str">
        <f>IF(OR(F219="",G219=""),"",IF(J219="",SUM(H219,I219),IF(OR(K219="D",K219="E"),(H219+M219)*VLOOKUP(K219,'Boden DüV-Bolap'!B:E,4,FALSE),SUM(H219,I219,L219,M219))))</f>
        <v/>
      </c>
      <c r="P219" s="892" t="str">
        <f t="shared" si="29"/>
        <v/>
      </c>
      <c r="Q219" s="245"/>
      <c r="R219" s="615" t="str">
        <f t="shared" si="30"/>
        <v/>
      </c>
      <c r="S219" s="244" t="str">
        <f>IF(OR(B219="",G219=""),"",IF(VLOOKUP(B219,Schlagliste!B:J,5,FALSE)="","",VLOOKUP(B219,Schlagliste!B:J,5,FALSE)))</f>
        <v/>
      </c>
      <c r="T219" s="253" t="str">
        <f>IF(OR(F219="",G219=""),"",IF(F219="g",VLOOKUP(G219,'Tab 4+5 DüV+Abfuhr_G'!A:N,13,FALSE)*'N-DBE'!J219,IF(F219="A",VLOOKUP(G219,'Tab 2+3 DüV_A'!A:L,11,FALSE)*'N-DBE'!J219,VLOOKUP(G219,'H&amp;G LfL'!B:U,19,FALSE)*'N-DBE'!J219)))</f>
        <v/>
      </c>
      <c r="U219" s="249" t="str">
        <f>IF(OR(F219="",G219=""),"",IF(OR('N-DBE'!K219="",'N-DBE'!M219=0),0,IF('N-DBE'!K219=0,-T219,('N-DBE'!K219*T219/'N-DBE'!J219)-T219)))</f>
        <v/>
      </c>
      <c r="V219" s="341" t="str">
        <f>IF(OR(B219="",G219=""),"",IF(VLOOKUP(B219,Schlagliste!B:J,8,FALSE)="","",VLOOKUP(B219,Schlagliste!B:J,8,FALSE)))</f>
        <v/>
      </c>
      <c r="W219" s="244" t="str">
        <f>IF(OR(V219="",S219=""),"",IF(V219&gt;39,0,IF(S219="leicht",VLOOKUP(V219,'Boden DüV-Bolap'!A:Q,7,FALSE),IF(S219="mittel",VLOOKUP(V219,'Boden DüV-Bolap'!A:K,11,FALSE),IF(S219="schwer",VLOOKUP(V219,'Boden DüV-Bolap'!A:R,15,FALSE))))))</f>
        <v/>
      </c>
      <c r="X219" s="254" t="str">
        <f>IF(OR(F219="",G219="",S219="",V219=""),"",IF(V219&gt;=44,-(T219+U219),IF(AND(S219="leicht",V219&lt;14),VLOOKUP(V219,'Boden DüV-Bolap'!A:Q,8,FALSE),IF(AND(S219="leicht",V219&gt;13),VLOOKUP(V219,'Boden DüV-Bolap'!A:Q,9,FALSE)*(T219+U219)-(T219+U219),IF(AND(S219="mittel",V219&lt;20),VLOOKUP(V219,'Boden DüV-Bolap'!A:Q,12,FALSE),IF(AND(S219="mittel",V219&gt;19),VLOOKUP(V219,'Boden DüV-Bolap'!A:Q,13,FALSE)*(T219+U219)-(T219+U219),IF(AND(S219="schwer",V219&lt;28),VLOOKUP(V219,'Boden DüV-Bolap'!A:Q,16,FALSE),IF(AND(S219="schwer",V219&gt;27),VLOOKUP(V219,'Boden DüV-Bolap'!A:Q,17,FALSE)*(T219+U219)-(T219+U219)))))))))</f>
        <v/>
      </c>
      <c r="Y219" s="251" t="str">
        <f>IF(OR(F219="",G219=""),"",IF(OR(F219="A",F219="HG"),0,VLOOKUP(G219,'Tab 4+5 DüV+Abfuhr_G'!A:Q,16,FALSE)))</f>
        <v/>
      </c>
      <c r="Z219" s="255" t="str">
        <f t="shared" si="31"/>
        <v/>
      </c>
      <c r="AA219" s="896" t="str">
        <f t="shared" si="32"/>
        <v/>
      </c>
      <c r="AB219" s="253" t="str">
        <f>IF(OR(F219="",G219=""),"",IF(F219="g",VLOOKUP(G219,'Tab 4+5 DüV+Abfuhr_G'!A:N,14,FALSE)*'N-DBE'!J219,IF(F219="A",VLOOKUP(G219,'Tab 2+3 DüV_A'!A:L,12,FALSE)*'N-DBE'!J219,VLOOKUP(G219,'H&amp;G LfL'!B:U,20,FALSE)*'N-DBE'!J219)))</f>
        <v/>
      </c>
      <c r="AC219" s="249" t="str">
        <f>IF(OR(F219="",G219=""),"",IF(OR('N-DBE'!K219="",'N-DBE'!M219=0),0,IF('N-DBE'!K219=0,-AB219,('N-DBE'!K219*AB219/'N-DBE'!J219)-AB219)))</f>
        <v/>
      </c>
      <c r="AD219" s="341" t="str">
        <f>IF(OR(B219="",G219=""),"",IF(VLOOKUP(B219,Schlagliste!B:J,9,FALSE)="","",VLOOKUP(B219,Schlagliste!B:J,9,FALSE)))</f>
        <v/>
      </c>
      <c r="AE219" s="244" t="str">
        <f>IF(OR(AD219="",S219=""),"",IF(AD219&gt;39,0,IF(S219="leicht",VLOOKUP(AD219,'Boden DüV-Bolap'!A:AA,19,FALSE),IF(S219="mittel",VLOOKUP(AD219,'Boden DüV-Bolap'!A:AA,23,FALSE),IF(S219="schwer",VLOOKUP(AD219,'Boden DüV-Bolap'!A:AA,27,FALSE))))))</f>
        <v/>
      </c>
      <c r="AF219" s="254" t="str">
        <f>IF(OR(F219="",G219="",S219="",AD219=""),"",IF(AD219&gt;=44,-(AB219+AC219),IF(AND(S219="leicht",AD219&lt;11),VLOOKUP(AD219,'Boden DüV-Bolap'!A:AC,20,FALSE),IF(AND(S219="leicht",AD219&gt;10),VLOOKUP(AD219,'Boden DüV-Bolap'!A:AC,21,FALSE)*(AB219+AC219)-(AB219+AC219),IF(AND(S219="mittel",AD219&lt;18),VLOOKUP(AD219,'Boden DüV-Bolap'!A:AC,24,FALSE),IF(AND(S219="mittel",AD219&gt;17),VLOOKUP(AD219,'Boden DüV-Bolap'!A:AC,25,FALSE)*(AB219+AC219)-(AB219+AC219),IF(AND(S219="schwer",AD219&lt;23),VLOOKUP(AD219,'Boden DüV-Bolap'!A:AC,28,FALSE),IF(AND(S219="schwer",AD219&gt;22),VLOOKUP(AD219,'Boden DüV-Bolap'!A:AC,29,FALSE)*(AB219+AC219)-(AB219+AC219)))))))))</f>
        <v/>
      </c>
      <c r="AG219" s="256" t="str">
        <f>IF(OR(F219="",G219=""),"",IF(OR(F219="A",F219="HG"),0,VLOOKUP(G219,'Tab 4+5 DüV+Abfuhr_G'!A:Q,17,FALSE)))</f>
        <v/>
      </c>
      <c r="AH219" s="257" t="str">
        <f t="shared" si="33"/>
        <v/>
      </c>
      <c r="AI219" s="900" t="str">
        <f t="shared" si="34"/>
        <v/>
      </c>
      <c r="AJ219" s="265"/>
    </row>
    <row r="220" spans="1:36" s="145" customFormat="1">
      <c r="A220" s="289" t="str">
        <f>IF('N-DBE'!A220="","",'N-DBE'!A220)</f>
        <v/>
      </c>
      <c r="B220" s="485" t="str">
        <f>IF('N-DBE'!B220="","",'N-DBE'!B220)</f>
        <v/>
      </c>
      <c r="C220" s="232" t="str">
        <f>IF('N-DBE'!C220="","",'N-DBE'!C220)</f>
        <v/>
      </c>
      <c r="D220" s="232" t="str">
        <f>IF('N-DBE'!D220="","",'N-DBE'!D220)</f>
        <v/>
      </c>
      <c r="E220" s="238" t="str">
        <f>IF('N-DBE'!E220="","",'N-DBE'!E220)</f>
        <v/>
      </c>
      <c r="F220" s="233" t="str">
        <f>IF('N-DBE'!F220="","",'N-DBE'!F220)</f>
        <v/>
      </c>
      <c r="G220" s="225" t="str">
        <f>IF('N-DBE'!G220="","",'N-DBE'!G220)</f>
        <v/>
      </c>
      <c r="H220" s="248" t="str">
        <f>IF(OR(F220="",G220=""),"",IF(F220="g",VLOOKUP(G220,'Tab 4+5 DüV+Abfuhr_G'!A:N,12,FALSE)*'N-DBE'!J220,IF(F220="A",VLOOKUP(G220,'Tab 2+3 DüV_A'!A:L,10,FALSE)*'N-DBE'!J220,VLOOKUP(G220,'H&amp;G LfL'!B:U,18,FALSE)*'N-DBE'!J220)))</f>
        <v/>
      </c>
      <c r="I220" s="249" t="str">
        <f>IF(OR(F220="",G220=""),"",IF(OR('N-DBE'!K220="",'N-DBE'!M220=0),0,IF('N-DBE'!K220=0,-H220,('N-DBE'!K220*H220/'N-DBE'!J220)-H220)))</f>
        <v/>
      </c>
      <c r="J220" s="341" t="str">
        <f>IF(OR(B220="",G220=""),"",IF(VLOOKUP(B220,Schlagliste!B:J,7,FALSE)="","",VLOOKUP(B220,Schlagliste!B:J,7,FALSE)))</f>
        <v/>
      </c>
      <c r="K220" s="244" t="str">
        <f>IF(J220="","",IF(J220&gt;39,"E",VLOOKUP(J220,'Boden DüV-Bolap'!A:B,2,FALSE)))</f>
        <v/>
      </c>
      <c r="L220" s="250" t="str">
        <f>IF(J220="","",IF(J220&gt;=44,0,VLOOKUP(J220,'Boden DüV-Bolap'!A:C,3,FALSE)))</f>
        <v/>
      </c>
      <c r="M220" s="251" t="str">
        <f>IF(OR(F220="",G220=""),"",IF(OR(F220="A",F220="HG"),0,VLOOKUP(G220,'Tab 4+5 DüV+Abfuhr_G'!A:Q,15,FALSE)))</f>
        <v/>
      </c>
      <c r="N220" s="252" t="str">
        <f t="shared" si="28"/>
        <v/>
      </c>
      <c r="O220" s="611" t="str">
        <f>IF(OR(F220="",G220=""),"",IF(J220="",SUM(H220,I220),IF(OR(K220="D",K220="E"),(H220+M220)*VLOOKUP(K220,'Boden DüV-Bolap'!B:E,4,FALSE),SUM(H220,I220,L220,M220))))</f>
        <v/>
      </c>
      <c r="P220" s="892" t="str">
        <f t="shared" si="29"/>
        <v/>
      </c>
      <c r="Q220" s="245"/>
      <c r="R220" s="615" t="str">
        <f t="shared" si="30"/>
        <v/>
      </c>
      <c r="S220" s="244" t="str">
        <f>IF(OR(B220="",G220=""),"",IF(VLOOKUP(B220,Schlagliste!B:J,5,FALSE)="","",VLOOKUP(B220,Schlagliste!B:J,5,FALSE)))</f>
        <v/>
      </c>
      <c r="T220" s="253" t="str">
        <f>IF(OR(F220="",G220=""),"",IF(F220="g",VLOOKUP(G220,'Tab 4+5 DüV+Abfuhr_G'!A:N,13,FALSE)*'N-DBE'!J220,IF(F220="A",VLOOKUP(G220,'Tab 2+3 DüV_A'!A:L,11,FALSE)*'N-DBE'!J220,VLOOKUP(G220,'H&amp;G LfL'!B:U,19,FALSE)*'N-DBE'!J220)))</f>
        <v/>
      </c>
      <c r="U220" s="249" t="str">
        <f>IF(OR(F220="",G220=""),"",IF(OR('N-DBE'!K220="",'N-DBE'!M220=0),0,IF('N-DBE'!K220=0,-T220,('N-DBE'!K220*T220/'N-DBE'!J220)-T220)))</f>
        <v/>
      </c>
      <c r="V220" s="341" t="str">
        <f>IF(OR(B220="",G220=""),"",IF(VLOOKUP(B220,Schlagliste!B:J,8,FALSE)="","",VLOOKUP(B220,Schlagliste!B:J,8,FALSE)))</f>
        <v/>
      </c>
      <c r="W220" s="244" t="str">
        <f>IF(OR(V220="",S220=""),"",IF(V220&gt;39,0,IF(S220="leicht",VLOOKUP(V220,'Boden DüV-Bolap'!A:Q,7,FALSE),IF(S220="mittel",VLOOKUP(V220,'Boden DüV-Bolap'!A:K,11,FALSE),IF(S220="schwer",VLOOKUP(V220,'Boden DüV-Bolap'!A:R,15,FALSE))))))</f>
        <v/>
      </c>
      <c r="X220" s="254" t="str">
        <f>IF(OR(F220="",G220="",S220="",V220=""),"",IF(V220&gt;=44,-(T220+U220),IF(AND(S220="leicht",V220&lt;14),VLOOKUP(V220,'Boden DüV-Bolap'!A:Q,8,FALSE),IF(AND(S220="leicht",V220&gt;13),VLOOKUP(V220,'Boden DüV-Bolap'!A:Q,9,FALSE)*(T220+U220)-(T220+U220),IF(AND(S220="mittel",V220&lt;20),VLOOKUP(V220,'Boden DüV-Bolap'!A:Q,12,FALSE),IF(AND(S220="mittel",V220&gt;19),VLOOKUP(V220,'Boden DüV-Bolap'!A:Q,13,FALSE)*(T220+U220)-(T220+U220),IF(AND(S220="schwer",V220&lt;28),VLOOKUP(V220,'Boden DüV-Bolap'!A:Q,16,FALSE),IF(AND(S220="schwer",V220&gt;27),VLOOKUP(V220,'Boden DüV-Bolap'!A:Q,17,FALSE)*(T220+U220)-(T220+U220)))))))))</f>
        <v/>
      </c>
      <c r="Y220" s="251" t="str">
        <f>IF(OR(F220="",G220=""),"",IF(OR(F220="A",F220="HG"),0,VLOOKUP(G220,'Tab 4+5 DüV+Abfuhr_G'!A:Q,16,FALSE)))</f>
        <v/>
      </c>
      <c r="Z220" s="255" t="str">
        <f t="shared" si="31"/>
        <v/>
      </c>
      <c r="AA220" s="896" t="str">
        <f t="shared" si="32"/>
        <v/>
      </c>
      <c r="AB220" s="253" t="str">
        <f>IF(OR(F220="",G220=""),"",IF(F220="g",VLOOKUP(G220,'Tab 4+5 DüV+Abfuhr_G'!A:N,14,FALSE)*'N-DBE'!J220,IF(F220="A",VLOOKUP(G220,'Tab 2+3 DüV_A'!A:L,12,FALSE)*'N-DBE'!J220,VLOOKUP(G220,'H&amp;G LfL'!B:U,20,FALSE)*'N-DBE'!J220)))</f>
        <v/>
      </c>
      <c r="AC220" s="249" t="str">
        <f>IF(OR(F220="",G220=""),"",IF(OR('N-DBE'!K220="",'N-DBE'!M220=0),0,IF('N-DBE'!K220=0,-AB220,('N-DBE'!K220*AB220/'N-DBE'!J220)-AB220)))</f>
        <v/>
      </c>
      <c r="AD220" s="341" t="str">
        <f>IF(OR(B220="",G220=""),"",IF(VLOOKUP(B220,Schlagliste!B:J,9,FALSE)="","",VLOOKUP(B220,Schlagliste!B:J,9,FALSE)))</f>
        <v/>
      </c>
      <c r="AE220" s="244" t="str">
        <f>IF(OR(AD220="",S220=""),"",IF(AD220&gt;39,0,IF(S220="leicht",VLOOKUP(AD220,'Boden DüV-Bolap'!A:AA,19,FALSE),IF(S220="mittel",VLOOKUP(AD220,'Boden DüV-Bolap'!A:AA,23,FALSE),IF(S220="schwer",VLOOKUP(AD220,'Boden DüV-Bolap'!A:AA,27,FALSE))))))</f>
        <v/>
      </c>
      <c r="AF220" s="254" t="str">
        <f>IF(OR(F220="",G220="",S220="",AD220=""),"",IF(AD220&gt;=44,-(AB220+AC220),IF(AND(S220="leicht",AD220&lt;11),VLOOKUP(AD220,'Boden DüV-Bolap'!A:AC,20,FALSE),IF(AND(S220="leicht",AD220&gt;10),VLOOKUP(AD220,'Boden DüV-Bolap'!A:AC,21,FALSE)*(AB220+AC220)-(AB220+AC220),IF(AND(S220="mittel",AD220&lt;18),VLOOKUP(AD220,'Boden DüV-Bolap'!A:AC,24,FALSE),IF(AND(S220="mittel",AD220&gt;17),VLOOKUP(AD220,'Boden DüV-Bolap'!A:AC,25,FALSE)*(AB220+AC220)-(AB220+AC220),IF(AND(S220="schwer",AD220&lt;23),VLOOKUP(AD220,'Boden DüV-Bolap'!A:AC,28,FALSE),IF(AND(S220="schwer",AD220&gt;22),VLOOKUP(AD220,'Boden DüV-Bolap'!A:AC,29,FALSE)*(AB220+AC220)-(AB220+AC220)))))))))</f>
        <v/>
      </c>
      <c r="AG220" s="256" t="str">
        <f>IF(OR(F220="",G220=""),"",IF(OR(F220="A",F220="HG"),0,VLOOKUP(G220,'Tab 4+5 DüV+Abfuhr_G'!A:Q,17,FALSE)))</f>
        <v/>
      </c>
      <c r="AH220" s="257" t="str">
        <f t="shared" si="33"/>
        <v/>
      </c>
      <c r="AI220" s="900" t="str">
        <f t="shared" si="34"/>
        <v/>
      </c>
      <c r="AJ220" s="265"/>
    </row>
    <row r="221" spans="1:36" s="145" customFormat="1">
      <c r="A221" s="289" t="str">
        <f>IF('N-DBE'!A221="","",'N-DBE'!A221)</f>
        <v/>
      </c>
      <c r="B221" s="485" t="str">
        <f>IF('N-DBE'!B221="","",'N-DBE'!B221)</f>
        <v/>
      </c>
      <c r="C221" s="232" t="str">
        <f>IF('N-DBE'!C221="","",'N-DBE'!C221)</f>
        <v/>
      </c>
      <c r="D221" s="232" t="str">
        <f>IF('N-DBE'!D221="","",'N-DBE'!D221)</f>
        <v/>
      </c>
      <c r="E221" s="238" t="str">
        <f>IF('N-DBE'!E221="","",'N-DBE'!E221)</f>
        <v/>
      </c>
      <c r="F221" s="233" t="str">
        <f>IF('N-DBE'!F221="","",'N-DBE'!F221)</f>
        <v/>
      </c>
      <c r="G221" s="225" t="str">
        <f>IF('N-DBE'!G221="","",'N-DBE'!G221)</f>
        <v/>
      </c>
      <c r="H221" s="248" t="str">
        <f>IF(OR(F221="",G221=""),"",IF(F221="g",VLOOKUP(G221,'Tab 4+5 DüV+Abfuhr_G'!A:N,12,FALSE)*'N-DBE'!J221,IF(F221="A",VLOOKUP(G221,'Tab 2+3 DüV_A'!A:L,10,FALSE)*'N-DBE'!J221,VLOOKUP(G221,'H&amp;G LfL'!B:U,18,FALSE)*'N-DBE'!J221)))</f>
        <v/>
      </c>
      <c r="I221" s="249" t="str">
        <f>IF(OR(F221="",G221=""),"",IF(OR('N-DBE'!K221="",'N-DBE'!M221=0),0,IF('N-DBE'!K221=0,-H221,('N-DBE'!K221*H221/'N-DBE'!J221)-H221)))</f>
        <v/>
      </c>
      <c r="J221" s="341" t="str">
        <f>IF(OR(B221="",G221=""),"",IF(VLOOKUP(B221,Schlagliste!B:J,7,FALSE)="","",VLOOKUP(B221,Schlagliste!B:J,7,FALSE)))</f>
        <v/>
      </c>
      <c r="K221" s="244" t="str">
        <f>IF(J221="","",IF(J221&gt;39,"E",VLOOKUP(J221,'Boden DüV-Bolap'!A:B,2,FALSE)))</f>
        <v/>
      </c>
      <c r="L221" s="250" t="str">
        <f>IF(J221="","",IF(J221&gt;=44,0,VLOOKUP(J221,'Boden DüV-Bolap'!A:C,3,FALSE)))</f>
        <v/>
      </c>
      <c r="M221" s="251" t="str">
        <f>IF(OR(F221="",G221=""),"",IF(OR(F221="A",F221="HG"),0,VLOOKUP(G221,'Tab 4+5 DüV+Abfuhr_G'!A:Q,15,FALSE)))</f>
        <v/>
      </c>
      <c r="N221" s="252" t="str">
        <f t="shared" si="28"/>
        <v/>
      </c>
      <c r="O221" s="611" t="str">
        <f>IF(OR(F221="",G221=""),"",IF(J221="",SUM(H221,I221),IF(OR(K221="D",K221="E"),(H221+M221)*VLOOKUP(K221,'Boden DüV-Bolap'!B:E,4,FALSE),SUM(H221,I221,L221,M221))))</f>
        <v/>
      </c>
      <c r="P221" s="892" t="str">
        <f t="shared" si="29"/>
        <v/>
      </c>
      <c r="Q221" s="245"/>
      <c r="R221" s="615" t="str">
        <f t="shared" si="30"/>
        <v/>
      </c>
      <c r="S221" s="244" t="str">
        <f>IF(OR(B221="",G221=""),"",IF(VLOOKUP(B221,Schlagliste!B:J,5,FALSE)="","",VLOOKUP(B221,Schlagliste!B:J,5,FALSE)))</f>
        <v/>
      </c>
      <c r="T221" s="253" t="str">
        <f>IF(OR(F221="",G221=""),"",IF(F221="g",VLOOKUP(G221,'Tab 4+5 DüV+Abfuhr_G'!A:N,13,FALSE)*'N-DBE'!J221,IF(F221="A",VLOOKUP(G221,'Tab 2+3 DüV_A'!A:L,11,FALSE)*'N-DBE'!J221,VLOOKUP(G221,'H&amp;G LfL'!B:U,19,FALSE)*'N-DBE'!J221)))</f>
        <v/>
      </c>
      <c r="U221" s="249" t="str">
        <f>IF(OR(F221="",G221=""),"",IF(OR('N-DBE'!K221="",'N-DBE'!M221=0),0,IF('N-DBE'!K221=0,-T221,('N-DBE'!K221*T221/'N-DBE'!J221)-T221)))</f>
        <v/>
      </c>
      <c r="V221" s="341" t="str">
        <f>IF(OR(B221="",G221=""),"",IF(VLOOKUP(B221,Schlagliste!B:J,8,FALSE)="","",VLOOKUP(B221,Schlagliste!B:J,8,FALSE)))</f>
        <v/>
      </c>
      <c r="W221" s="244" t="str">
        <f>IF(OR(V221="",S221=""),"",IF(V221&gt;39,0,IF(S221="leicht",VLOOKUP(V221,'Boden DüV-Bolap'!A:Q,7,FALSE),IF(S221="mittel",VLOOKUP(V221,'Boden DüV-Bolap'!A:K,11,FALSE),IF(S221="schwer",VLOOKUP(V221,'Boden DüV-Bolap'!A:R,15,FALSE))))))</f>
        <v/>
      </c>
      <c r="X221" s="254" t="str">
        <f>IF(OR(F221="",G221="",S221="",V221=""),"",IF(V221&gt;=44,-(T221+U221),IF(AND(S221="leicht",V221&lt;14),VLOOKUP(V221,'Boden DüV-Bolap'!A:Q,8,FALSE),IF(AND(S221="leicht",V221&gt;13),VLOOKUP(V221,'Boden DüV-Bolap'!A:Q,9,FALSE)*(T221+U221)-(T221+U221),IF(AND(S221="mittel",V221&lt;20),VLOOKUP(V221,'Boden DüV-Bolap'!A:Q,12,FALSE),IF(AND(S221="mittel",V221&gt;19),VLOOKUP(V221,'Boden DüV-Bolap'!A:Q,13,FALSE)*(T221+U221)-(T221+U221),IF(AND(S221="schwer",V221&lt;28),VLOOKUP(V221,'Boden DüV-Bolap'!A:Q,16,FALSE),IF(AND(S221="schwer",V221&gt;27),VLOOKUP(V221,'Boden DüV-Bolap'!A:Q,17,FALSE)*(T221+U221)-(T221+U221)))))))))</f>
        <v/>
      </c>
      <c r="Y221" s="251" t="str">
        <f>IF(OR(F221="",G221=""),"",IF(OR(F221="A",F221="HG"),0,VLOOKUP(G221,'Tab 4+5 DüV+Abfuhr_G'!A:Q,16,FALSE)))</f>
        <v/>
      </c>
      <c r="Z221" s="255" t="str">
        <f t="shared" si="31"/>
        <v/>
      </c>
      <c r="AA221" s="896" t="str">
        <f t="shared" si="32"/>
        <v/>
      </c>
      <c r="AB221" s="253" t="str">
        <f>IF(OR(F221="",G221=""),"",IF(F221="g",VLOOKUP(G221,'Tab 4+5 DüV+Abfuhr_G'!A:N,14,FALSE)*'N-DBE'!J221,IF(F221="A",VLOOKUP(G221,'Tab 2+3 DüV_A'!A:L,12,FALSE)*'N-DBE'!J221,VLOOKUP(G221,'H&amp;G LfL'!B:U,20,FALSE)*'N-DBE'!J221)))</f>
        <v/>
      </c>
      <c r="AC221" s="249" t="str">
        <f>IF(OR(F221="",G221=""),"",IF(OR('N-DBE'!K221="",'N-DBE'!M221=0),0,IF('N-DBE'!K221=0,-AB221,('N-DBE'!K221*AB221/'N-DBE'!J221)-AB221)))</f>
        <v/>
      </c>
      <c r="AD221" s="341" t="str">
        <f>IF(OR(B221="",G221=""),"",IF(VLOOKUP(B221,Schlagliste!B:J,9,FALSE)="","",VLOOKUP(B221,Schlagliste!B:J,9,FALSE)))</f>
        <v/>
      </c>
      <c r="AE221" s="244" t="str">
        <f>IF(OR(AD221="",S221=""),"",IF(AD221&gt;39,0,IF(S221="leicht",VLOOKUP(AD221,'Boden DüV-Bolap'!A:AA,19,FALSE),IF(S221="mittel",VLOOKUP(AD221,'Boden DüV-Bolap'!A:AA,23,FALSE),IF(S221="schwer",VLOOKUP(AD221,'Boden DüV-Bolap'!A:AA,27,FALSE))))))</f>
        <v/>
      </c>
      <c r="AF221" s="254" t="str">
        <f>IF(OR(F221="",G221="",S221="",AD221=""),"",IF(AD221&gt;=44,-(AB221+AC221),IF(AND(S221="leicht",AD221&lt;11),VLOOKUP(AD221,'Boden DüV-Bolap'!A:AC,20,FALSE),IF(AND(S221="leicht",AD221&gt;10),VLOOKUP(AD221,'Boden DüV-Bolap'!A:AC,21,FALSE)*(AB221+AC221)-(AB221+AC221),IF(AND(S221="mittel",AD221&lt;18),VLOOKUP(AD221,'Boden DüV-Bolap'!A:AC,24,FALSE),IF(AND(S221="mittel",AD221&gt;17),VLOOKUP(AD221,'Boden DüV-Bolap'!A:AC,25,FALSE)*(AB221+AC221)-(AB221+AC221),IF(AND(S221="schwer",AD221&lt;23),VLOOKUP(AD221,'Boden DüV-Bolap'!A:AC,28,FALSE),IF(AND(S221="schwer",AD221&gt;22),VLOOKUP(AD221,'Boden DüV-Bolap'!A:AC,29,FALSE)*(AB221+AC221)-(AB221+AC221)))))))))</f>
        <v/>
      </c>
      <c r="AG221" s="256" t="str">
        <f>IF(OR(F221="",G221=""),"",IF(OR(F221="A",F221="HG"),0,VLOOKUP(G221,'Tab 4+5 DüV+Abfuhr_G'!A:Q,17,FALSE)))</f>
        <v/>
      </c>
      <c r="AH221" s="257" t="str">
        <f t="shared" si="33"/>
        <v/>
      </c>
      <c r="AI221" s="900" t="str">
        <f t="shared" si="34"/>
        <v/>
      </c>
      <c r="AJ221" s="265"/>
    </row>
    <row r="222" spans="1:36" s="145" customFormat="1">
      <c r="A222" s="289" t="str">
        <f>IF('N-DBE'!A222="","",'N-DBE'!A222)</f>
        <v/>
      </c>
      <c r="B222" s="485" t="str">
        <f>IF('N-DBE'!B222="","",'N-DBE'!B222)</f>
        <v/>
      </c>
      <c r="C222" s="232" t="str">
        <f>IF('N-DBE'!C222="","",'N-DBE'!C222)</f>
        <v/>
      </c>
      <c r="D222" s="232" t="str">
        <f>IF('N-DBE'!D222="","",'N-DBE'!D222)</f>
        <v/>
      </c>
      <c r="E222" s="238" t="str">
        <f>IF('N-DBE'!E222="","",'N-DBE'!E222)</f>
        <v/>
      </c>
      <c r="F222" s="233" t="str">
        <f>IF('N-DBE'!F222="","",'N-DBE'!F222)</f>
        <v/>
      </c>
      <c r="G222" s="225" t="str">
        <f>IF('N-DBE'!G222="","",'N-DBE'!G222)</f>
        <v/>
      </c>
      <c r="H222" s="248" t="str">
        <f>IF(OR(F222="",G222=""),"",IF(F222="g",VLOOKUP(G222,'Tab 4+5 DüV+Abfuhr_G'!A:N,12,FALSE)*'N-DBE'!J222,IF(F222="A",VLOOKUP(G222,'Tab 2+3 DüV_A'!A:L,10,FALSE)*'N-DBE'!J222,VLOOKUP(G222,'H&amp;G LfL'!B:U,18,FALSE)*'N-DBE'!J222)))</f>
        <v/>
      </c>
      <c r="I222" s="249" t="str">
        <f>IF(OR(F222="",G222=""),"",IF(OR('N-DBE'!K222="",'N-DBE'!M222=0),0,IF('N-DBE'!K222=0,-H222,('N-DBE'!K222*H222/'N-DBE'!J222)-H222)))</f>
        <v/>
      </c>
      <c r="J222" s="341" t="str">
        <f>IF(OR(B222="",G222=""),"",IF(VLOOKUP(B222,Schlagliste!B:J,7,FALSE)="","",VLOOKUP(B222,Schlagliste!B:J,7,FALSE)))</f>
        <v/>
      </c>
      <c r="K222" s="244" t="str">
        <f>IF(J222="","",IF(J222&gt;39,"E",VLOOKUP(J222,'Boden DüV-Bolap'!A:B,2,FALSE)))</f>
        <v/>
      </c>
      <c r="L222" s="250" t="str">
        <f>IF(J222="","",IF(J222&gt;=44,0,VLOOKUP(J222,'Boden DüV-Bolap'!A:C,3,FALSE)))</f>
        <v/>
      </c>
      <c r="M222" s="251" t="str">
        <f>IF(OR(F222="",G222=""),"",IF(OR(F222="A",F222="HG"),0,VLOOKUP(G222,'Tab 4+5 DüV+Abfuhr_G'!A:Q,15,FALSE)))</f>
        <v/>
      </c>
      <c r="N222" s="252" t="str">
        <f t="shared" si="28"/>
        <v/>
      </c>
      <c r="O222" s="611" t="str">
        <f>IF(OR(F222="",G222=""),"",IF(J222="",SUM(H222,I222),IF(OR(K222="D",K222="E"),(H222+M222)*VLOOKUP(K222,'Boden DüV-Bolap'!B:E,4,FALSE),SUM(H222,I222,L222,M222))))</f>
        <v/>
      </c>
      <c r="P222" s="892" t="str">
        <f t="shared" si="29"/>
        <v/>
      </c>
      <c r="Q222" s="245"/>
      <c r="R222" s="615" t="str">
        <f t="shared" si="30"/>
        <v/>
      </c>
      <c r="S222" s="244" t="str">
        <f>IF(OR(B222="",G222=""),"",IF(VLOOKUP(B222,Schlagliste!B:J,5,FALSE)="","",VLOOKUP(B222,Schlagliste!B:J,5,FALSE)))</f>
        <v/>
      </c>
      <c r="T222" s="253" t="str">
        <f>IF(OR(F222="",G222=""),"",IF(F222="g",VLOOKUP(G222,'Tab 4+5 DüV+Abfuhr_G'!A:N,13,FALSE)*'N-DBE'!J222,IF(F222="A",VLOOKUP(G222,'Tab 2+3 DüV_A'!A:L,11,FALSE)*'N-DBE'!J222,VLOOKUP(G222,'H&amp;G LfL'!B:U,19,FALSE)*'N-DBE'!J222)))</f>
        <v/>
      </c>
      <c r="U222" s="249" t="str">
        <f>IF(OR(F222="",G222=""),"",IF(OR('N-DBE'!K222="",'N-DBE'!M222=0),0,IF('N-DBE'!K222=0,-T222,('N-DBE'!K222*T222/'N-DBE'!J222)-T222)))</f>
        <v/>
      </c>
      <c r="V222" s="341" t="str">
        <f>IF(OR(B222="",G222=""),"",IF(VLOOKUP(B222,Schlagliste!B:J,8,FALSE)="","",VLOOKUP(B222,Schlagliste!B:J,8,FALSE)))</f>
        <v/>
      </c>
      <c r="W222" s="244" t="str">
        <f>IF(OR(V222="",S222=""),"",IF(V222&gt;39,0,IF(S222="leicht",VLOOKUP(V222,'Boden DüV-Bolap'!A:Q,7,FALSE),IF(S222="mittel",VLOOKUP(V222,'Boden DüV-Bolap'!A:K,11,FALSE),IF(S222="schwer",VLOOKUP(V222,'Boden DüV-Bolap'!A:R,15,FALSE))))))</f>
        <v/>
      </c>
      <c r="X222" s="254" t="str">
        <f>IF(OR(F222="",G222="",S222="",V222=""),"",IF(V222&gt;=44,-(T222+U222),IF(AND(S222="leicht",V222&lt;14),VLOOKUP(V222,'Boden DüV-Bolap'!A:Q,8,FALSE),IF(AND(S222="leicht",V222&gt;13),VLOOKUP(V222,'Boden DüV-Bolap'!A:Q,9,FALSE)*(T222+U222)-(T222+U222),IF(AND(S222="mittel",V222&lt;20),VLOOKUP(V222,'Boden DüV-Bolap'!A:Q,12,FALSE),IF(AND(S222="mittel",V222&gt;19),VLOOKUP(V222,'Boden DüV-Bolap'!A:Q,13,FALSE)*(T222+U222)-(T222+U222),IF(AND(S222="schwer",V222&lt;28),VLOOKUP(V222,'Boden DüV-Bolap'!A:Q,16,FALSE),IF(AND(S222="schwer",V222&gt;27),VLOOKUP(V222,'Boden DüV-Bolap'!A:Q,17,FALSE)*(T222+U222)-(T222+U222)))))))))</f>
        <v/>
      </c>
      <c r="Y222" s="251" t="str">
        <f>IF(OR(F222="",G222=""),"",IF(OR(F222="A",F222="HG"),0,VLOOKUP(G222,'Tab 4+5 DüV+Abfuhr_G'!A:Q,16,FALSE)))</f>
        <v/>
      </c>
      <c r="Z222" s="255" t="str">
        <f t="shared" si="31"/>
        <v/>
      </c>
      <c r="AA222" s="896" t="str">
        <f t="shared" si="32"/>
        <v/>
      </c>
      <c r="AB222" s="253" t="str">
        <f>IF(OR(F222="",G222=""),"",IF(F222="g",VLOOKUP(G222,'Tab 4+5 DüV+Abfuhr_G'!A:N,14,FALSE)*'N-DBE'!J222,IF(F222="A",VLOOKUP(G222,'Tab 2+3 DüV_A'!A:L,12,FALSE)*'N-DBE'!J222,VLOOKUP(G222,'H&amp;G LfL'!B:U,20,FALSE)*'N-DBE'!J222)))</f>
        <v/>
      </c>
      <c r="AC222" s="249" t="str">
        <f>IF(OR(F222="",G222=""),"",IF(OR('N-DBE'!K222="",'N-DBE'!M222=0),0,IF('N-DBE'!K222=0,-AB222,('N-DBE'!K222*AB222/'N-DBE'!J222)-AB222)))</f>
        <v/>
      </c>
      <c r="AD222" s="341" t="str">
        <f>IF(OR(B222="",G222=""),"",IF(VLOOKUP(B222,Schlagliste!B:J,9,FALSE)="","",VLOOKUP(B222,Schlagliste!B:J,9,FALSE)))</f>
        <v/>
      </c>
      <c r="AE222" s="244" t="str">
        <f>IF(OR(AD222="",S222=""),"",IF(AD222&gt;39,0,IF(S222="leicht",VLOOKUP(AD222,'Boden DüV-Bolap'!A:AA,19,FALSE),IF(S222="mittel",VLOOKUP(AD222,'Boden DüV-Bolap'!A:AA,23,FALSE),IF(S222="schwer",VLOOKUP(AD222,'Boden DüV-Bolap'!A:AA,27,FALSE))))))</f>
        <v/>
      </c>
      <c r="AF222" s="254" t="str">
        <f>IF(OR(F222="",G222="",S222="",AD222=""),"",IF(AD222&gt;=44,-(AB222+AC222),IF(AND(S222="leicht",AD222&lt;11),VLOOKUP(AD222,'Boden DüV-Bolap'!A:AC,20,FALSE),IF(AND(S222="leicht",AD222&gt;10),VLOOKUP(AD222,'Boden DüV-Bolap'!A:AC,21,FALSE)*(AB222+AC222)-(AB222+AC222),IF(AND(S222="mittel",AD222&lt;18),VLOOKUP(AD222,'Boden DüV-Bolap'!A:AC,24,FALSE),IF(AND(S222="mittel",AD222&gt;17),VLOOKUP(AD222,'Boden DüV-Bolap'!A:AC,25,FALSE)*(AB222+AC222)-(AB222+AC222),IF(AND(S222="schwer",AD222&lt;23),VLOOKUP(AD222,'Boden DüV-Bolap'!A:AC,28,FALSE),IF(AND(S222="schwer",AD222&gt;22),VLOOKUP(AD222,'Boden DüV-Bolap'!A:AC,29,FALSE)*(AB222+AC222)-(AB222+AC222)))))))))</f>
        <v/>
      </c>
      <c r="AG222" s="256" t="str">
        <f>IF(OR(F222="",G222=""),"",IF(OR(F222="A",F222="HG"),0,VLOOKUP(G222,'Tab 4+5 DüV+Abfuhr_G'!A:Q,17,FALSE)))</f>
        <v/>
      </c>
      <c r="AH222" s="257" t="str">
        <f t="shared" si="33"/>
        <v/>
      </c>
      <c r="AI222" s="900" t="str">
        <f t="shared" si="34"/>
        <v/>
      </c>
      <c r="AJ222" s="265"/>
    </row>
    <row r="223" spans="1:36" s="145" customFormat="1">
      <c r="A223" s="289" t="str">
        <f>IF('N-DBE'!A223="","",'N-DBE'!A223)</f>
        <v/>
      </c>
      <c r="B223" s="485" t="str">
        <f>IF('N-DBE'!B223="","",'N-DBE'!B223)</f>
        <v/>
      </c>
      <c r="C223" s="232" t="str">
        <f>IF('N-DBE'!C223="","",'N-DBE'!C223)</f>
        <v/>
      </c>
      <c r="D223" s="232" t="str">
        <f>IF('N-DBE'!D223="","",'N-DBE'!D223)</f>
        <v/>
      </c>
      <c r="E223" s="238" t="str">
        <f>IF('N-DBE'!E223="","",'N-DBE'!E223)</f>
        <v/>
      </c>
      <c r="F223" s="233" t="str">
        <f>IF('N-DBE'!F223="","",'N-DBE'!F223)</f>
        <v/>
      </c>
      <c r="G223" s="225" t="str">
        <f>IF('N-DBE'!G223="","",'N-DBE'!G223)</f>
        <v/>
      </c>
      <c r="H223" s="248" t="str">
        <f>IF(OR(F223="",G223=""),"",IF(F223="g",VLOOKUP(G223,'Tab 4+5 DüV+Abfuhr_G'!A:N,12,FALSE)*'N-DBE'!J223,IF(F223="A",VLOOKUP(G223,'Tab 2+3 DüV_A'!A:L,10,FALSE)*'N-DBE'!J223,VLOOKUP(G223,'H&amp;G LfL'!B:U,18,FALSE)*'N-DBE'!J223)))</f>
        <v/>
      </c>
      <c r="I223" s="249" t="str">
        <f>IF(OR(F223="",G223=""),"",IF(OR('N-DBE'!K223="",'N-DBE'!M223=0),0,IF('N-DBE'!K223=0,-H223,('N-DBE'!K223*H223/'N-DBE'!J223)-H223)))</f>
        <v/>
      </c>
      <c r="J223" s="341" t="str">
        <f>IF(OR(B223="",G223=""),"",IF(VLOOKUP(B223,Schlagliste!B:J,7,FALSE)="","",VLOOKUP(B223,Schlagliste!B:J,7,FALSE)))</f>
        <v/>
      </c>
      <c r="K223" s="244" t="str">
        <f>IF(J223="","",IF(J223&gt;39,"E",VLOOKUP(J223,'Boden DüV-Bolap'!A:B,2,FALSE)))</f>
        <v/>
      </c>
      <c r="L223" s="250" t="str">
        <f>IF(J223="","",IF(J223&gt;=44,0,VLOOKUP(J223,'Boden DüV-Bolap'!A:C,3,FALSE)))</f>
        <v/>
      </c>
      <c r="M223" s="251" t="str">
        <f>IF(OR(F223="",G223=""),"",IF(OR(F223="A",F223="HG"),0,VLOOKUP(G223,'Tab 4+5 DüV+Abfuhr_G'!A:Q,15,FALSE)))</f>
        <v/>
      </c>
      <c r="N223" s="252" t="str">
        <f t="shared" si="28"/>
        <v/>
      </c>
      <c r="O223" s="611" t="str">
        <f>IF(OR(F223="",G223=""),"",IF(J223="",SUM(H223,I223),IF(OR(K223="D",K223="E"),(H223+M223)*VLOOKUP(K223,'Boden DüV-Bolap'!B:E,4,FALSE),SUM(H223,I223,L223,M223))))</f>
        <v/>
      </c>
      <c r="P223" s="892" t="str">
        <f t="shared" si="29"/>
        <v/>
      </c>
      <c r="Q223" s="245"/>
      <c r="R223" s="615" t="str">
        <f t="shared" si="30"/>
        <v/>
      </c>
      <c r="S223" s="244" t="str">
        <f>IF(OR(B223="",G223=""),"",IF(VLOOKUP(B223,Schlagliste!B:J,5,FALSE)="","",VLOOKUP(B223,Schlagliste!B:J,5,FALSE)))</f>
        <v/>
      </c>
      <c r="T223" s="253" t="str">
        <f>IF(OR(F223="",G223=""),"",IF(F223="g",VLOOKUP(G223,'Tab 4+5 DüV+Abfuhr_G'!A:N,13,FALSE)*'N-DBE'!J223,IF(F223="A",VLOOKUP(G223,'Tab 2+3 DüV_A'!A:L,11,FALSE)*'N-DBE'!J223,VLOOKUP(G223,'H&amp;G LfL'!B:U,19,FALSE)*'N-DBE'!J223)))</f>
        <v/>
      </c>
      <c r="U223" s="249" t="str">
        <f>IF(OR(F223="",G223=""),"",IF(OR('N-DBE'!K223="",'N-DBE'!M223=0),0,IF('N-DBE'!K223=0,-T223,('N-DBE'!K223*T223/'N-DBE'!J223)-T223)))</f>
        <v/>
      </c>
      <c r="V223" s="341" t="str">
        <f>IF(OR(B223="",G223=""),"",IF(VLOOKUP(B223,Schlagliste!B:J,8,FALSE)="","",VLOOKUP(B223,Schlagliste!B:J,8,FALSE)))</f>
        <v/>
      </c>
      <c r="W223" s="244" t="str">
        <f>IF(OR(V223="",S223=""),"",IF(V223&gt;39,0,IF(S223="leicht",VLOOKUP(V223,'Boden DüV-Bolap'!A:Q,7,FALSE),IF(S223="mittel",VLOOKUP(V223,'Boden DüV-Bolap'!A:K,11,FALSE),IF(S223="schwer",VLOOKUP(V223,'Boden DüV-Bolap'!A:R,15,FALSE))))))</f>
        <v/>
      </c>
      <c r="X223" s="254" t="str">
        <f>IF(OR(F223="",G223="",S223="",V223=""),"",IF(V223&gt;=44,-(T223+U223),IF(AND(S223="leicht",V223&lt;14),VLOOKUP(V223,'Boden DüV-Bolap'!A:Q,8,FALSE),IF(AND(S223="leicht",V223&gt;13),VLOOKUP(V223,'Boden DüV-Bolap'!A:Q,9,FALSE)*(T223+U223)-(T223+U223),IF(AND(S223="mittel",V223&lt;20),VLOOKUP(V223,'Boden DüV-Bolap'!A:Q,12,FALSE),IF(AND(S223="mittel",V223&gt;19),VLOOKUP(V223,'Boden DüV-Bolap'!A:Q,13,FALSE)*(T223+U223)-(T223+U223),IF(AND(S223="schwer",V223&lt;28),VLOOKUP(V223,'Boden DüV-Bolap'!A:Q,16,FALSE),IF(AND(S223="schwer",V223&gt;27),VLOOKUP(V223,'Boden DüV-Bolap'!A:Q,17,FALSE)*(T223+U223)-(T223+U223)))))))))</f>
        <v/>
      </c>
      <c r="Y223" s="251" t="str">
        <f>IF(OR(F223="",G223=""),"",IF(OR(F223="A",F223="HG"),0,VLOOKUP(G223,'Tab 4+5 DüV+Abfuhr_G'!A:Q,16,FALSE)))</f>
        <v/>
      </c>
      <c r="Z223" s="255" t="str">
        <f t="shared" si="31"/>
        <v/>
      </c>
      <c r="AA223" s="896" t="str">
        <f t="shared" si="32"/>
        <v/>
      </c>
      <c r="AB223" s="253" t="str">
        <f>IF(OR(F223="",G223=""),"",IF(F223="g",VLOOKUP(G223,'Tab 4+5 DüV+Abfuhr_G'!A:N,14,FALSE)*'N-DBE'!J223,IF(F223="A",VLOOKUP(G223,'Tab 2+3 DüV_A'!A:L,12,FALSE)*'N-DBE'!J223,VLOOKUP(G223,'H&amp;G LfL'!B:U,20,FALSE)*'N-DBE'!J223)))</f>
        <v/>
      </c>
      <c r="AC223" s="249" t="str">
        <f>IF(OR(F223="",G223=""),"",IF(OR('N-DBE'!K223="",'N-DBE'!M223=0),0,IF('N-DBE'!K223=0,-AB223,('N-DBE'!K223*AB223/'N-DBE'!J223)-AB223)))</f>
        <v/>
      </c>
      <c r="AD223" s="341" t="str">
        <f>IF(OR(B223="",G223=""),"",IF(VLOOKUP(B223,Schlagliste!B:J,9,FALSE)="","",VLOOKUP(B223,Schlagliste!B:J,9,FALSE)))</f>
        <v/>
      </c>
      <c r="AE223" s="244" t="str">
        <f>IF(OR(AD223="",S223=""),"",IF(AD223&gt;39,0,IF(S223="leicht",VLOOKUP(AD223,'Boden DüV-Bolap'!A:AA,19,FALSE),IF(S223="mittel",VLOOKUP(AD223,'Boden DüV-Bolap'!A:AA,23,FALSE),IF(S223="schwer",VLOOKUP(AD223,'Boden DüV-Bolap'!A:AA,27,FALSE))))))</f>
        <v/>
      </c>
      <c r="AF223" s="254" t="str">
        <f>IF(OR(F223="",G223="",S223="",AD223=""),"",IF(AD223&gt;=44,-(AB223+AC223),IF(AND(S223="leicht",AD223&lt;11),VLOOKUP(AD223,'Boden DüV-Bolap'!A:AC,20,FALSE),IF(AND(S223="leicht",AD223&gt;10),VLOOKUP(AD223,'Boden DüV-Bolap'!A:AC,21,FALSE)*(AB223+AC223)-(AB223+AC223),IF(AND(S223="mittel",AD223&lt;18),VLOOKUP(AD223,'Boden DüV-Bolap'!A:AC,24,FALSE),IF(AND(S223="mittel",AD223&gt;17),VLOOKUP(AD223,'Boden DüV-Bolap'!A:AC,25,FALSE)*(AB223+AC223)-(AB223+AC223),IF(AND(S223="schwer",AD223&lt;23),VLOOKUP(AD223,'Boden DüV-Bolap'!A:AC,28,FALSE),IF(AND(S223="schwer",AD223&gt;22),VLOOKUP(AD223,'Boden DüV-Bolap'!A:AC,29,FALSE)*(AB223+AC223)-(AB223+AC223)))))))))</f>
        <v/>
      </c>
      <c r="AG223" s="256" t="str">
        <f>IF(OR(F223="",G223=""),"",IF(OR(F223="A",F223="HG"),0,VLOOKUP(G223,'Tab 4+5 DüV+Abfuhr_G'!A:Q,17,FALSE)))</f>
        <v/>
      </c>
      <c r="AH223" s="257" t="str">
        <f t="shared" si="33"/>
        <v/>
      </c>
      <c r="AI223" s="900" t="str">
        <f t="shared" si="34"/>
        <v/>
      </c>
      <c r="AJ223" s="265"/>
    </row>
    <row r="224" spans="1:36" s="145" customFormat="1">
      <c r="A224" s="289" t="str">
        <f>IF('N-DBE'!A224="","",'N-DBE'!A224)</f>
        <v/>
      </c>
      <c r="B224" s="485" t="str">
        <f>IF('N-DBE'!B224="","",'N-DBE'!B224)</f>
        <v/>
      </c>
      <c r="C224" s="232" t="str">
        <f>IF('N-DBE'!C224="","",'N-DBE'!C224)</f>
        <v/>
      </c>
      <c r="D224" s="232" t="str">
        <f>IF('N-DBE'!D224="","",'N-DBE'!D224)</f>
        <v/>
      </c>
      <c r="E224" s="238" t="str">
        <f>IF('N-DBE'!E224="","",'N-DBE'!E224)</f>
        <v/>
      </c>
      <c r="F224" s="233" t="str">
        <f>IF('N-DBE'!F224="","",'N-DBE'!F224)</f>
        <v/>
      </c>
      <c r="G224" s="225" t="str">
        <f>IF('N-DBE'!G224="","",'N-DBE'!G224)</f>
        <v/>
      </c>
      <c r="H224" s="248" t="str">
        <f>IF(OR(F224="",G224=""),"",IF(F224="g",VLOOKUP(G224,'Tab 4+5 DüV+Abfuhr_G'!A:N,12,FALSE)*'N-DBE'!J224,IF(F224="A",VLOOKUP(G224,'Tab 2+3 DüV_A'!A:L,10,FALSE)*'N-DBE'!J224,VLOOKUP(G224,'H&amp;G LfL'!B:U,18,FALSE)*'N-DBE'!J224)))</f>
        <v/>
      </c>
      <c r="I224" s="249" t="str">
        <f>IF(OR(F224="",G224=""),"",IF(OR('N-DBE'!K224="",'N-DBE'!M224=0),0,IF('N-DBE'!K224=0,-H224,('N-DBE'!K224*H224/'N-DBE'!J224)-H224)))</f>
        <v/>
      </c>
      <c r="J224" s="341" t="str">
        <f>IF(OR(B224="",G224=""),"",IF(VLOOKUP(B224,Schlagliste!B:J,7,FALSE)="","",VLOOKUP(B224,Schlagliste!B:J,7,FALSE)))</f>
        <v/>
      </c>
      <c r="K224" s="244" t="str">
        <f>IF(J224="","",IF(J224&gt;39,"E",VLOOKUP(J224,'Boden DüV-Bolap'!A:B,2,FALSE)))</f>
        <v/>
      </c>
      <c r="L224" s="250" t="str">
        <f>IF(J224="","",IF(J224&gt;=44,0,VLOOKUP(J224,'Boden DüV-Bolap'!A:C,3,FALSE)))</f>
        <v/>
      </c>
      <c r="M224" s="251" t="str">
        <f>IF(OR(F224="",G224=""),"",IF(OR(F224="A",F224="HG"),0,VLOOKUP(G224,'Tab 4+5 DüV+Abfuhr_G'!A:Q,15,FALSE)))</f>
        <v/>
      </c>
      <c r="N224" s="252" t="str">
        <f t="shared" si="28"/>
        <v/>
      </c>
      <c r="O224" s="611" t="str">
        <f>IF(OR(F224="",G224=""),"",IF(J224="",SUM(H224,I224),IF(OR(K224="D",K224="E"),(H224+M224)*VLOOKUP(K224,'Boden DüV-Bolap'!B:E,4,FALSE),SUM(H224,I224,L224,M224))))</f>
        <v/>
      </c>
      <c r="P224" s="892" t="str">
        <f t="shared" si="29"/>
        <v/>
      </c>
      <c r="Q224" s="245"/>
      <c r="R224" s="615" t="str">
        <f t="shared" si="30"/>
        <v/>
      </c>
      <c r="S224" s="244" t="str">
        <f>IF(OR(B224="",G224=""),"",IF(VLOOKUP(B224,Schlagliste!B:J,5,FALSE)="","",VLOOKUP(B224,Schlagliste!B:J,5,FALSE)))</f>
        <v/>
      </c>
      <c r="T224" s="253" t="str">
        <f>IF(OR(F224="",G224=""),"",IF(F224="g",VLOOKUP(G224,'Tab 4+5 DüV+Abfuhr_G'!A:N,13,FALSE)*'N-DBE'!J224,IF(F224="A",VLOOKUP(G224,'Tab 2+3 DüV_A'!A:L,11,FALSE)*'N-DBE'!J224,VLOOKUP(G224,'H&amp;G LfL'!B:U,19,FALSE)*'N-DBE'!J224)))</f>
        <v/>
      </c>
      <c r="U224" s="249" t="str">
        <f>IF(OR(F224="",G224=""),"",IF(OR('N-DBE'!K224="",'N-DBE'!M224=0),0,IF('N-DBE'!K224=0,-T224,('N-DBE'!K224*T224/'N-DBE'!J224)-T224)))</f>
        <v/>
      </c>
      <c r="V224" s="341" t="str">
        <f>IF(OR(B224="",G224=""),"",IF(VLOOKUP(B224,Schlagliste!B:J,8,FALSE)="","",VLOOKUP(B224,Schlagliste!B:J,8,FALSE)))</f>
        <v/>
      </c>
      <c r="W224" s="244" t="str">
        <f>IF(OR(V224="",S224=""),"",IF(V224&gt;39,0,IF(S224="leicht",VLOOKUP(V224,'Boden DüV-Bolap'!A:Q,7,FALSE),IF(S224="mittel",VLOOKUP(V224,'Boden DüV-Bolap'!A:K,11,FALSE),IF(S224="schwer",VLOOKUP(V224,'Boden DüV-Bolap'!A:R,15,FALSE))))))</f>
        <v/>
      </c>
      <c r="X224" s="254" t="str">
        <f>IF(OR(F224="",G224="",S224="",V224=""),"",IF(V224&gt;=44,-(T224+U224),IF(AND(S224="leicht",V224&lt;14),VLOOKUP(V224,'Boden DüV-Bolap'!A:Q,8,FALSE),IF(AND(S224="leicht",V224&gt;13),VLOOKUP(V224,'Boden DüV-Bolap'!A:Q,9,FALSE)*(T224+U224)-(T224+U224),IF(AND(S224="mittel",V224&lt;20),VLOOKUP(V224,'Boden DüV-Bolap'!A:Q,12,FALSE),IF(AND(S224="mittel",V224&gt;19),VLOOKUP(V224,'Boden DüV-Bolap'!A:Q,13,FALSE)*(T224+U224)-(T224+U224),IF(AND(S224="schwer",V224&lt;28),VLOOKUP(V224,'Boden DüV-Bolap'!A:Q,16,FALSE),IF(AND(S224="schwer",V224&gt;27),VLOOKUP(V224,'Boden DüV-Bolap'!A:Q,17,FALSE)*(T224+U224)-(T224+U224)))))))))</f>
        <v/>
      </c>
      <c r="Y224" s="251" t="str">
        <f>IF(OR(F224="",G224=""),"",IF(OR(F224="A",F224="HG"),0,VLOOKUP(G224,'Tab 4+5 DüV+Abfuhr_G'!A:Q,16,FALSE)))</f>
        <v/>
      </c>
      <c r="Z224" s="255" t="str">
        <f t="shared" si="31"/>
        <v/>
      </c>
      <c r="AA224" s="896" t="str">
        <f t="shared" si="32"/>
        <v/>
      </c>
      <c r="AB224" s="253" t="str">
        <f>IF(OR(F224="",G224=""),"",IF(F224="g",VLOOKUP(G224,'Tab 4+5 DüV+Abfuhr_G'!A:N,14,FALSE)*'N-DBE'!J224,IF(F224="A",VLOOKUP(G224,'Tab 2+3 DüV_A'!A:L,12,FALSE)*'N-DBE'!J224,VLOOKUP(G224,'H&amp;G LfL'!B:U,20,FALSE)*'N-DBE'!J224)))</f>
        <v/>
      </c>
      <c r="AC224" s="249" t="str">
        <f>IF(OR(F224="",G224=""),"",IF(OR('N-DBE'!K224="",'N-DBE'!M224=0),0,IF('N-DBE'!K224=0,-AB224,('N-DBE'!K224*AB224/'N-DBE'!J224)-AB224)))</f>
        <v/>
      </c>
      <c r="AD224" s="341" t="str">
        <f>IF(OR(B224="",G224=""),"",IF(VLOOKUP(B224,Schlagliste!B:J,9,FALSE)="","",VLOOKUP(B224,Schlagliste!B:J,9,FALSE)))</f>
        <v/>
      </c>
      <c r="AE224" s="244" t="str">
        <f>IF(OR(AD224="",S224=""),"",IF(AD224&gt;39,0,IF(S224="leicht",VLOOKUP(AD224,'Boden DüV-Bolap'!A:AA,19,FALSE),IF(S224="mittel",VLOOKUP(AD224,'Boden DüV-Bolap'!A:AA,23,FALSE),IF(S224="schwer",VLOOKUP(AD224,'Boden DüV-Bolap'!A:AA,27,FALSE))))))</f>
        <v/>
      </c>
      <c r="AF224" s="254" t="str">
        <f>IF(OR(F224="",G224="",S224="",AD224=""),"",IF(AD224&gt;=44,-(AB224+AC224),IF(AND(S224="leicht",AD224&lt;11),VLOOKUP(AD224,'Boden DüV-Bolap'!A:AC,20,FALSE),IF(AND(S224="leicht",AD224&gt;10),VLOOKUP(AD224,'Boden DüV-Bolap'!A:AC,21,FALSE)*(AB224+AC224)-(AB224+AC224),IF(AND(S224="mittel",AD224&lt;18),VLOOKUP(AD224,'Boden DüV-Bolap'!A:AC,24,FALSE),IF(AND(S224="mittel",AD224&gt;17),VLOOKUP(AD224,'Boden DüV-Bolap'!A:AC,25,FALSE)*(AB224+AC224)-(AB224+AC224),IF(AND(S224="schwer",AD224&lt;23),VLOOKUP(AD224,'Boden DüV-Bolap'!A:AC,28,FALSE),IF(AND(S224="schwer",AD224&gt;22),VLOOKUP(AD224,'Boden DüV-Bolap'!A:AC,29,FALSE)*(AB224+AC224)-(AB224+AC224)))))))))</f>
        <v/>
      </c>
      <c r="AG224" s="256" t="str">
        <f>IF(OR(F224="",G224=""),"",IF(OR(F224="A",F224="HG"),0,VLOOKUP(G224,'Tab 4+5 DüV+Abfuhr_G'!A:Q,17,FALSE)))</f>
        <v/>
      </c>
      <c r="AH224" s="257" t="str">
        <f t="shared" si="33"/>
        <v/>
      </c>
      <c r="AI224" s="900" t="str">
        <f t="shared" si="34"/>
        <v/>
      </c>
      <c r="AJ224" s="265"/>
    </row>
    <row r="225" spans="1:36" s="145" customFormat="1">
      <c r="A225" s="289" t="str">
        <f>IF('N-DBE'!A225="","",'N-DBE'!A225)</f>
        <v/>
      </c>
      <c r="B225" s="485" t="str">
        <f>IF('N-DBE'!B225="","",'N-DBE'!B225)</f>
        <v/>
      </c>
      <c r="C225" s="232" t="str">
        <f>IF('N-DBE'!C225="","",'N-DBE'!C225)</f>
        <v/>
      </c>
      <c r="D225" s="232" t="str">
        <f>IF('N-DBE'!D225="","",'N-DBE'!D225)</f>
        <v/>
      </c>
      <c r="E225" s="238" t="str">
        <f>IF('N-DBE'!E225="","",'N-DBE'!E225)</f>
        <v/>
      </c>
      <c r="F225" s="233" t="str">
        <f>IF('N-DBE'!F225="","",'N-DBE'!F225)</f>
        <v/>
      </c>
      <c r="G225" s="225" t="str">
        <f>IF('N-DBE'!G225="","",'N-DBE'!G225)</f>
        <v/>
      </c>
      <c r="H225" s="248" t="str">
        <f>IF(OR(F225="",G225=""),"",IF(F225="g",VLOOKUP(G225,'Tab 4+5 DüV+Abfuhr_G'!A:N,12,FALSE)*'N-DBE'!J225,IF(F225="A",VLOOKUP(G225,'Tab 2+3 DüV_A'!A:L,10,FALSE)*'N-DBE'!J225,VLOOKUP(G225,'H&amp;G LfL'!B:U,18,FALSE)*'N-DBE'!J225)))</f>
        <v/>
      </c>
      <c r="I225" s="249" t="str">
        <f>IF(OR(F225="",G225=""),"",IF(OR('N-DBE'!K225="",'N-DBE'!M225=0),0,IF('N-DBE'!K225=0,-H225,('N-DBE'!K225*H225/'N-DBE'!J225)-H225)))</f>
        <v/>
      </c>
      <c r="J225" s="341" t="str">
        <f>IF(OR(B225="",G225=""),"",IF(VLOOKUP(B225,Schlagliste!B:J,7,FALSE)="","",VLOOKUP(B225,Schlagliste!B:J,7,FALSE)))</f>
        <v/>
      </c>
      <c r="K225" s="244" t="str">
        <f>IF(J225="","",IF(J225&gt;39,"E",VLOOKUP(J225,'Boden DüV-Bolap'!A:B,2,FALSE)))</f>
        <v/>
      </c>
      <c r="L225" s="250" t="str">
        <f>IF(J225="","",IF(J225&gt;=44,0,VLOOKUP(J225,'Boden DüV-Bolap'!A:C,3,FALSE)))</f>
        <v/>
      </c>
      <c r="M225" s="251" t="str">
        <f>IF(OR(F225="",G225=""),"",IF(OR(F225="A",F225="HG"),0,VLOOKUP(G225,'Tab 4+5 DüV+Abfuhr_G'!A:Q,15,FALSE)))</f>
        <v/>
      </c>
      <c r="N225" s="252" t="str">
        <f t="shared" si="28"/>
        <v/>
      </c>
      <c r="O225" s="611" t="str">
        <f>IF(OR(F225="",G225=""),"",IF(J225="",SUM(H225,I225),IF(OR(K225="D",K225="E"),(H225+M225)*VLOOKUP(K225,'Boden DüV-Bolap'!B:E,4,FALSE),SUM(H225,I225,L225,M225))))</f>
        <v/>
      </c>
      <c r="P225" s="892" t="str">
        <f t="shared" si="29"/>
        <v/>
      </c>
      <c r="Q225" s="245"/>
      <c r="R225" s="615" t="str">
        <f t="shared" si="30"/>
        <v/>
      </c>
      <c r="S225" s="244" t="str">
        <f>IF(OR(B225="",G225=""),"",IF(VLOOKUP(B225,Schlagliste!B:J,5,FALSE)="","",VLOOKUP(B225,Schlagliste!B:J,5,FALSE)))</f>
        <v/>
      </c>
      <c r="T225" s="253" t="str">
        <f>IF(OR(F225="",G225=""),"",IF(F225="g",VLOOKUP(G225,'Tab 4+5 DüV+Abfuhr_G'!A:N,13,FALSE)*'N-DBE'!J225,IF(F225="A",VLOOKUP(G225,'Tab 2+3 DüV_A'!A:L,11,FALSE)*'N-DBE'!J225,VLOOKUP(G225,'H&amp;G LfL'!B:U,19,FALSE)*'N-DBE'!J225)))</f>
        <v/>
      </c>
      <c r="U225" s="249" t="str">
        <f>IF(OR(F225="",G225=""),"",IF(OR('N-DBE'!K225="",'N-DBE'!M225=0),0,IF('N-DBE'!K225=0,-T225,('N-DBE'!K225*T225/'N-DBE'!J225)-T225)))</f>
        <v/>
      </c>
      <c r="V225" s="341" t="str">
        <f>IF(OR(B225="",G225=""),"",IF(VLOOKUP(B225,Schlagliste!B:J,8,FALSE)="","",VLOOKUP(B225,Schlagliste!B:J,8,FALSE)))</f>
        <v/>
      </c>
      <c r="W225" s="244" t="str">
        <f>IF(OR(V225="",S225=""),"",IF(V225&gt;39,0,IF(S225="leicht",VLOOKUP(V225,'Boden DüV-Bolap'!A:Q,7,FALSE),IF(S225="mittel",VLOOKUP(V225,'Boden DüV-Bolap'!A:K,11,FALSE),IF(S225="schwer",VLOOKUP(V225,'Boden DüV-Bolap'!A:R,15,FALSE))))))</f>
        <v/>
      </c>
      <c r="X225" s="254" t="str">
        <f>IF(OR(F225="",G225="",S225="",V225=""),"",IF(V225&gt;=44,-(T225+U225),IF(AND(S225="leicht",V225&lt;14),VLOOKUP(V225,'Boden DüV-Bolap'!A:Q,8,FALSE),IF(AND(S225="leicht",V225&gt;13),VLOOKUP(V225,'Boden DüV-Bolap'!A:Q,9,FALSE)*(T225+U225)-(T225+U225),IF(AND(S225="mittel",V225&lt;20),VLOOKUP(V225,'Boden DüV-Bolap'!A:Q,12,FALSE),IF(AND(S225="mittel",V225&gt;19),VLOOKUP(V225,'Boden DüV-Bolap'!A:Q,13,FALSE)*(T225+U225)-(T225+U225),IF(AND(S225="schwer",V225&lt;28),VLOOKUP(V225,'Boden DüV-Bolap'!A:Q,16,FALSE),IF(AND(S225="schwer",V225&gt;27),VLOOKUP(V225,'Boden DüV-Bolap'!A:Q,17,FALSE)*(T225+U225)-(T225+U225)))))))))</f>
        <v/>
      </c>
      <c r="Y225" s="251" t="str">
        <f>IF(OR(F225="",G225=""),"",IF(OR(F225="A",F225="HG"),0,VLOOKUP(G225,'Tab 4+5 DüV+Abfuhr_G'!A:Q,16,FALSE)))</f>
        <v/>
      </c>
      <c r="Z225" s="255" t="str">
        <f t="shared" si="31"/>
        <v/>
      </c>
      <c r="AA225" s="896" t="str">
        <f t="shared" si="32"/>
        <v/>
      </c>
      <c r="AB225" s="253" t="str">
        <f>IF(OR(F225="",G225=""),"",IF(F225="g",VLOOKUP(G225,'Tab 4+5 DüV+Abfuhr_G'!A:N,14,FALSE)*'N-DBE'!J225,IF(F225="A",VLOOKUP(G225,'Tab 2+3 DüV_A'!A:L,12,FALSE)*'N-DBE'!J225,VLOOKUP(G225,'H&amp;G LfL'!B:U,20,FALSE)*'N-DBE'!J225)))</f>
        <v/>
      </c>
      <c r="AC225" s="249" t="str">
        <f>IF(OR(F225="",G225=""),"",IF(OR('N-DBE'!K225="",'N-DBE'!M225=0),0,IF('N-DBE'!K225=0,-AB225,('N-DBE'!K225*AB225/'N-DBE'!J225)-AB225)))</f>
        <v/>
      </c>
      <c r="AD225" s="341" t="str">
        <f>IF(OR(B225="",G225=""),"",IF(VLOOKUP(B225,Schlagliste!B:J,9,FALSE)="","",VLOOKUP(B225,Schlagliste!B:J,9,FALSE)))</f>
        <v/>
      </c>
      <c r="AE225" s="244" t="str">
        <f>IF(OR(AD225="",S225=""),"",IF(AD225&gt;39,0,IF(S225="leicht",VLOOKUP(AD225,'Boden DüV-Bolap'!A:AA,19,FALSE),IF(S225="mittel",VLOOKUP(AD225,'Boden DüV-Bolap'!A:AA,23,FALSE),IF(S225="schwer",VLOOKUP(AD225,'Boden DüV-Bolap'!A:AA,27,FALSE))))))</f>
        <v/>
      </c>
      <c r="AF225" s="254" t="str">
        <f>IF(OR(F225="",G225="",S225="",AD225=""),"",IF(AD225&gt;=44,-(AB225+AC225),IF(AND(S225="leicht",AD225&lt;11),VLOOKUP(AD225,'Boden DüV-Bolap'!A:AC,20,FALSE),IF(AND(S225="leicht",AD225&gt;10),VLOOKUP(AD225,'Boden DüV-Bolap'!A:AC,21,FALSE)*(AB225+AC225)-(AB225+AC225),IF(AND(S225="mittel",AD225&lt;18),VLOOKUP(AD225,'Boden DüV-Bolap'!A:AC,24,FALSE),IF(AND(S225="mittel",AD225&gt;17),VLOOKUP(AD225,'Boden DüV-Bolap'!A:AC,25,FALSE)*(AB225+AC225)-(AB225+AC225),IF(AND(S225="schwer",AD225&lt;23),VLOOKUP(AD225,'Boden DüV-Bolap'!A:AC,28,FALSE),IF(AND(S225="schwer",AD225&gt;22),VLOOKUP(AD225,'Boden DüV-Bolap'!A:AC,29,FALSE)*(AB225+AC225)-(AB225+AC225)))))))))</f>
        <v/>
      </c>
      <c r="AG225" s="256" t="str">
        <f>IF(OR(F225="",G225=""),"",IF(OR(F225="A",F225="HG"),0,VLOOKUP(G225,'Tab 4+5 DüV+Abfuhr_G'!A:Q,17,FALSE)))</f>
        <v/>
      </c>
      <c r="AH225" s="257" t="str">
        <f t="shared" si="33"/>
        <v/>
      </c>
      <c r="AI225" s="900" t="str">
        <f t="shared" si="34"/>
        <v/>
      </c>
      <c r="AJ225" s="265"/>
    </row>
    <row r="226" spans="1:36" s="145" customFormat="1">
      <c r="A226" s="289" t="str">
        <f>IF('N-DBE'!A226="","",'N-DBE'!A226)</f>
        <v/>
      </c>
      <c r="B226" s="485" t="str">
        <f>IF('N-DBE'!B226="","",'N-DBE'!B226)</f>
        <v/>
      </c>
      <c r="C226" s="232" t="str">
        <f>IF('N-DBE'!C226="","",'N-DBE'!C226)</f>
        <v/>
      </c>
      <c r="D226" s="232" t="str">
        <f>IF('N-DBE'!D226="","",'N-DBE'!D226)</f>
        <v/>
      </c>
      <c r="E226" s="238" t="str">
        <f>IF('N-DBE'!E226="","",'N-DBE'!E226)</f>
        <v/>
      </c>
      <c r="F226" s="233" t="str">
        <f>IF('N-DBE'!F226="","",'N-DBE'!F226)</f>
        <v/>
      </c>
      <c r="G226" s="225" t="str">
        <f>IF('N-DBE'!G226="","",'N-DBE'!G226)</f>
        <v/>
      </c>
      <c r="H226" s="248" t="str">
        <f>IF(OR(F226="",G226=""),"",IF(F226="g",VLOOKUP(G226,'Tab 4+5 DüV+Abfuhr_G'!A:N,12,FALSE)*'N-DBE'!J226,IF(F226="A",VLOOKUP(G226,'Tab 2+3 DüV_A'!A:L,10,FALSE)*'N-DBE'!J226,VLOOKUP(G226,'H&amp;G LfL'!B:U,18,FALSE)*'N-DBE'!J226)))</f>
        <v/>
      </c>
      <c r="I226" s="249" t="str">
        <f>IF(OR(F226="",G226=""),"",IF(OR('N-DBE'!K226="",'N-DBE'!M226=0),0,IF('N-DBE'!K226=0,-H226,('N-DBE'!K226*H226/'N-DBE'!J226)-H226)))</f>
        <v/>
      </c>
      <c r="J226" s="341" t="str">
        <f>IF(OR(B226="",G226=""),"",IF(VLOOKUP(B226,Schlagliste!B:J,7,FALSE)="","",VLOOKUP(B226,Schlagliste!B:J,7,FALSE)))</f>
        <v/>
      </c>
      <c r="K226" s="244" t="str">
        <f>IF(J226="","",IF(J226&gt;39,"E",VLOOKUP(J226,'Boden DüV-Bolap'!A:B,2,FALSE)))</f>
        <v/>
      </c>
      <c r="L226" s="250" t="str">
        <f>IF(J226="","",IF(J226&gt;=44,0,VLOOKUP(J226,'Boden DüV-Bolap'!A:C,3,FALSE)))</f>
        <v/>
      </c>
      <c r="M226" s="251" t="str">
        <f>IF(OR(F226="",G226=""),"",IF(OR(F226="A",F226="HG"),0,VLOOKUP(G226,'Tab 4+5 DüV+Abfuhr_G'!A:Q,15,FALSE)))</f>
        <v/>
      </c>
      <c r="N226" s="252" t="str">
        <f t="shared" si="28"/>
        <v/>
      </c>
      <c r="O226" s="611" t="str">
        <f>IF(OR(F226="",G226=""),"",IF(J226="",SUM(H226,I226),IF(OR(K226="D",K226="E"),(H226+M226)*VLOOKUP(K226,'Boden DüV-Bolap'!B:E,4,FALSE),SUM(H226,I226,L226,M226))))</f>
        <v/>
      </c>
      <c r="P226" s="892" t="str">
        <f t="shared" si="29"/>
        <v/>
      </c>
      <c r="Q226" s="245"/>
      <c r="R226" s="615" t="str">
        <f t="shared" si="30"/>
        <v/>
      </c>
      <c r="S226" s="244" t="str">
        <f>IF(OR(B226="",G226=""),"",IF(VLOOKUP(B226,Schlagliste!B:J,5,FALSE)="","",VLOOKUP(B226,Schlagliste!B:J,5,FALSE)))</f>
        <v/>
      </c>
      <c r="T226" s="253" t="str">
        <f>IF(OR(F226="",G226=""),"",IF(F226="g",VLOOKUP(G226,'Tab 4+5 DüV+Abfuhr_G'!A:N,13,FALSE)*'N-DBE'!J226,IF(F226="A",VLOOKUP(G226,'Tab 2+3 DüV_A'!A:L,11,FALSE)*'N-DBE'!J226,VLOOKUP(G226,'H&amp;G LfL'!B:U,19,FALSE)*'N-DBE'!J226)))</f>
        <v/>
      </c>
      <c r="U226" s="249" t="str">
        <f>IF(OR(F226="",G226=""),"",IF(OR('N-DBE'!K226="",'N-DBE'!M226=0),0,IF('N-DBE'!K226=0,-T226,('N-DBE'!K226*T226/'N-DBE'!J226)-T226)))</f>
        <v/>
      </c>
      <c r="V226" s="341" t="str">
        <f>IF(OR(B226="",G226=""),"",IF(VLOOKUP(B226,Schlagliste!B:J,8,FALSE)="","",VLOOKUP(B226,Schlagliste!B:J,8,FALSE)))</f>
        <v/>
      </c>
      <c r="W226" s="244" t="str">
        <f>IF(OR(V226="",S226=""),"",IF(V226&gt;39,0,IF(S226="leicht",VLOOKUP(V226,'Boden DüV-Bolap'!A:Q,7,FALSE),IF(S226="mittel",VLOOKUP(V226,'Boden DüV-Bolap'!A:K,11,FALSE),IF(S226="schwer",VLOOKUP(V226,'Boden DüV-Bolap'!A:R,15,FALSE))))))</f>
        <v/>
      </c>
      <c r="X226" s="254" t="str">
        <f>IF(OR(F226="",G226="",S226="",V226=""),"",IF(V226&gt;=44,-(T226+U226),IF(AND(S226="leicht",V226&lt;14),VLOOKUP(V226,'Boden DüV-Bolap'!A:Q,8,FALSE),IF(AND(S226="leicht",V226&gt;13),VLOOKUP(V226,'Boden DüV-Bolap'!A:Q,9,FALSE)*(T226+U226)-(T226+U226),IF(AND(S226="mittel",V226&lt;20),VLOOKUP(V226,'Boden DüV-Bolap'!A:Q,12,FALSE),IF(AND(S226="mittel",V226&gt;19),VLOOKUP(V226,'Boden DüV-Bolap'!A:Q,13,FALSE)*(T226+U226)-(T226+U226),IF(AND(S226="schwer",V226&lt;28),VLOOKUP(V226,'Boden DüV-Bolap'!A:Q,16,FALSE),IF(AND(S226="schwer",V226&gt;27),VLOOKUP(V226,'Boden DüV-Bolap'!A:Q,17,FALSE)*(T226+U226)-(T226+U226)))))))))</f>
        <v/>
      </c>
      <c r="Y226" s="251" t="str">
        <f>IF(OR(F226="",G226=""),"",IF(OR(F226="A",F226="HG"),0,VLOOKUP(G226,'Tab 4+5 DüV+Abfuhr_G'!A:Q,16,FALSE)))</f>
        <v/>
      </c>
      <c r="Z226" s="255" t="str">
        <f t="shared" si="31"/>
        <v/>
      </c>
      <c r="AA226" s="896" t="str">
        <f t="shared" si="32"/>
        <v/>
      </c>
      <c r="AB226" s="253" t="str">
        <f>IF(OR(F226="",G226=""),"",IF(F226="g",VLOOKUP(G226,'Tab 4+5 DüV+Abfuhr_G'!A:N,14,FALSE)*'N-DBE'!J226,IF(F226="A",VLOOKUP(G226,'Tab 2+3 DüV_A'!A:L,12,FALSE)*'N-DBE'!J226,VLOOKUP(G226,'H&amp;G LfL'!B:U,20,FALSE)*'N-DBE'!J226)))</f>
        <v/>
      </c>
      <c r="AC226" s="249" t="str">
        <f>IF(OR(F226="",G226=""),"",IF(OR('N-DBE'!K226="",'N-DBE'!M226=0),0,IF('N-DBE'!K226=0,-AB226,('N-DBE'!K226*AB226/'N-DBE'!J226)-AB226)))</f>
        <v/>
      </c>
      <c r="AD226" s="341" t="str">
        <f>IF(OR(B226="",G226=""),"",IF(VLOOKUP(B226,Schlagliste!B:J,9,FALSE)="","",VLOOKUP(B226,Schlagliste!B:J,9,FALSE)))</f>
        <v/>
      </c>
      <c r="AE226" s="244" t="str">
        <f>IF(OR(AD226="",S226=""),"",IF(AD226&gt;39,0,IF(S226="leicht",VLOOKUP(AD226,'Boden DüV-Bolap'!A:AA,19,FALSE),IF(S226="mittel",VLOOKUP(AD226,'Boden DüV-Bolap'!A:AA,23,FALSE),IF(S226="schwer",VLOOKUP(AD226,'Boden DüV-Bolap'!A:AA,27,FALSE))))))</f>
        <v/>
      </c>
      <c r="AF226" s="254" t="str">
        <f>IF(OR(F226="",G226="",S226="",AD226=""),"",IF(AD226&gt;=44,-(AB226+AC226),IF(AND(S226="leicht",AD226&lt;11),VLOOKUP(AD226,'Boden DüV-Bolap'!A:AC,20,FALSE),IF(AND(S226="leicht",AD226&gt;10),VLOOKUP(AD226,'Boden DüV-Bolap'!A:AC,21,FALSE)*(AB226+AC226)-(AB226+AC226),IF(AND(S226="mittel",AD226&lt;18),VLOOKUP(AD226,'Boden DüV-Bolap'!A:AC,24,FALSE),IF(AND(S226="mittel",AD226&gt;17),VLOOKUP(AD226,'Boden DüV-Bolap'!A:AC,25,FALSE)*(AB226+AC226)-(AB226+AC226),IF(AND(S226="schwer",AD226&lt;23),VLOOKUP(AD226,'Boden DüV-Bolap'!A:AC,28,FALSE),IF(AND(S226="schwer",AD226&gt;22),VLOOKUP(AD226,'Boden DüV-Bolap'!A:AC,29,FALSE)*(AB226+AC226)-(AB226+AC226)))))))))</f>
        <v/>
      </c>
      <c r="AG226" s="256" t="str">
        <f>IF(OR(F226="",G226=""),"",IF(OR(F226="A",F226="HG"),0,VLOOKUP(G226,'Tab 4+5 DüV+Abfuhr_G'!A:Q,17,FALSE)))</f>
        <v/>
      </c>
      <c r="AH226" s="257" t="str">
        <f t="shared" si="33"/>
        <v/>
      </c>
      <c r="AI226" s="900" t="str">
        <f t="shared" si="34"/>
        <v/>
      </c>
      <c r="AJ226" s="265"/>
    </row>
    <row r="227" spans="1:36" s="145" customFormat="1">
      <c r="A227" s="289" t="str">
        <f>IF('N-DBE'!A227="","",'N-DBE'!A227)</f>
        <v/>
      </c>
      <c r="B227" s="485" t="str">
        <f>IF('N-DBE'!B227="","",'N-DBE'!B227)</f>
        <v/>
      </c>
      <c r="C227" s="232" t="str">
        <f>IF('N-DBE'!C227="","",'N-DBE'!C227)</f>
        <v/>
      </c>
      <c r="D227" s="232" t="str">
        <f>IF('N-DBE'!D227="","",'N-DBE'!D227)</f>
        <v/>
      </c>
      <c r="E227" s="238" t="str">
        <f>IF('N-DBE'!E227="","",'N-DBE'!E227)</f>
        <v/>
      </c>
      <c r="F227" s="233" t="str">
        <f>IF('N-DBE'!F227="","",'N-DBE'!F227)</f>
        <v/>
      </c>
      <c r="G227" s="225" t="str">
        <f>IF('N-DBE'!G227="","",'N-DBE'!G227)</f>
        <v/>
      </c>
      <c r="H227" s="248" t="str">
        <f>IF(OR(F227="",G227=""),"",IF(F227="g",VLOOKUP(G227,'Tab 4+5 DüV+Abfuhr_G'!A:N,12,FALSE)*'N-DBE'!J227,IF(F227="A",VLOOKUP(G227,'Tab 2+3 DüV_A'!A:L,10,FALSE)*'N-DBE'!J227,VLOOKUP(G227,'H&amp;G LfL'!B:U,18,FALSE)*'N-DBE'!J227)))</f>
        <v/>
      </c>
      <c r="I227" s="249" t="str">
        <f>IF(OR(F227="",G227=""),"",IF(OR('N-DBE'!K227="",'N-DBE'!M227=0),0,IF('N-DBE'!K227=0,-H227,('N-DBE'!K227*H227/'N-DBE'!J227)-H227)))</f>
        <v/>
      </c>
      <c r="J227" s="341" t="str">
        <f>IF(OR(B227="",G227=""),"",IF(VLOOKUP(B227,Schlagliste!B:J,7,FALSE)="","",VLOOKUP(B227,Schlagliste!B:J,7,FALSE)))</f>
        <v/>
      </c>
      <c r="K227" s="244" t="str">
        <f>IF(J227="","",IF(J227&gt;39,"E",VLOOKUP(J227,'Boden DüV-Bolap'!A:B,2,FALSE)))</f>
        <v/>
      </c>
      <c r="L227" s="250" t="str">
        <f>IF(J227="","",IF(J227&gt;=44,0,VLOOKUP(J227,'Boden DüV-Bolap'!A:C,3,FALSE)))</f>
        <v/>
      </c>
      <c r="M227" s="251" t="str">
        <f>IF(OR(F227="",G227=""),"",IF(OR(F227="A",F227="HG"),0,VLOOKUP(G227,'Tab 4+5 DüV+Abfuhr_G'!A:Q,15,FALSE)))</f>
        <v/>
      </c>
      <c r="N227" s="252" t="str">
        <f t="shared" si="28"/>
        <v/>
      </c>
      <c r="O227" s="611" t="str">
        <f>IF(OR(F227="",G227=""),"",IF(J227="",SUM(H227,I227),IF(OR(K227="D",K227="E"),(H227+M227)*VLOOKUP(K227,'Boden DüV-Bolap'!B:E,4,FALSE),SUM(H227,I227,L227,M227))))</f>
        <v/>
      </c>
      <c r="P227" s="892" t="str">
        <f t="shared" si="29"/>
        <v/>
      </c>
      <c r="Q227" s="245"/>
      <c r="R227" s="615" t="str">
        <f t="shared" si="30"/>
        <v/>
      </c>
      <c r="S227" s="244" t="str">
        <f>IF(OR(B227="",G227=""),"",IF(VLOOKUP(B227,Schlagliste!B:J,5,FALSE)="","",VLOOKUP(B227,Schlagliste!B:J,5,FALSE)))</f>
        <v/>
      </c>
      <c r="T227" s="253" t="str">
        <f>IF(OR(F227="",G227=""),"",IF(F227="g",VLOOKUP(G227,'Tab 4+5 DüV+Abfuhr_G'!A:N,13,FALSE)*'N-DBE'!J227,IF(F227="A",VLOOKUP(G227,'Tab 2+3 DüV_A'!A:L,11,FALSE)*'N-DBE'!J227,VLOOKUP(G227,'H&amp;G LfL'!B:U,19,FALSE)*'N-DBE'!J227)))</f>
        <v/>
      </c>
      <c r="U227" s="249" t="str">
        <f>IF(OR(F227="",G227=""),"",IF(OR('N-DBE'!K227="",'N-DBE'!M227=0),0,IF('N-DBE'!K227=0,-T227,('N-DBE'!K227*T227/'N-DBE'!J227)-T227)))</f>
        <v/>
      </c>
      <c r="V227" s="341" t="str">
        <f>IF(OR(B227="",G227=""),"",IF(VLOOKUP(B227,Schlagliste!B:J,8,FALSE)="","",VLOOKUP(B227,Schlagliste!B:J,8,FALSE)))</f>
        <v/>
      </c>
      <c r="W227" s="244" t="str">
        <f>IF(OR(V227="",S227=""),"",IF(V227&gt;39,0,IF(S227="leicht",VLOOKUP(V227,'Boden DüV-Bolap'!A:Q,7,FALSE),IF(S227="mittel",VLOOKUP(V227,'Boden DüV-Bolap'!A:K,11,FALSE),IF(S227="schwer",VLOOKUP(V227,'Boden DüV-Bolap'!A:R,15,FALSE))))))</f>
        <v/>
      </c>
      <c r="X227" s="254" t="str">
        <f>IF(OR(F227="",G227="",S227="",V227=""),"",IF(V227&gt;=44,-(T227+U227),IF(AND(S227="leicht",V227&lt;14),VLOOKUP(V227,'Boden DüV-Bolap'!A:Q,8,FALSE),IF(AND(S227="leicht",V227&gt;13),VLOOKUP(V227,'Boden DüV-Bolap'!A:Q,9,FALSE)*(T227+U227)-(T227+U227),IF(AND(S227="mittel",V227&lt;20),VLOOKUP(V227,'Boden DüV-Bolap'!A:Q,12,FALSE),IF(AND(S227="mittel",V227&gt;19),VLOOKUP(V227,'Boden DüV-Bolap'!A:Q,13,FALSE)*(T227+U227)-(T227+U227),IF(AND(S227="schwer",V227&lt;28),VLOOKUP(V227,'Boden DüV-Bolap'!A:Q,16,FALSE),IF(AND(S227="schwer",V227&gt;27),VLOOKUP(V227,'Boden DüV-Bolap'!A:Q,17,FALSE)*(T227+U227)-(T227+U227)))))))))</f>
        <v/>
      </c>
      <c r="Y227" s="251" t="str">
        <f>IF(OR(F227="",G227=""),"",IF(OR(F227="A",F227="HG"),0,VLOOKUP(G227,'Tab 4+5 DüV+Abfuhr_G'!A:Q,16,FALSE)))</f>
        <v/>
      </c>
      <c r="Z227" s="255" t="str">
        <f t="shared" si="31"/>
        <v/>
      </c>
      <c r="AA227" s="896" t="str">
        <f t="shared" si="32"/>
        <v/>
      </c>
      <c r="AB227" s="253" t="str">
        <f>IF(OR(F227="",G227=""),"",IF(F227="g",VLOOKUP(G227,'Tab 4+5 DüV+Abfuhr_G'!A:N,14,FALSE)*'N-DBE'!J227,IF(F227="A",VLOOKUP(G227,'Tab 2+3 DüV_A'!A:L,12,FALSE)*'N-DBE'!J227,VLOOKUP(G227,'H&amp;G LfL'!B:U,20,FALSE)*'N-DBE'!J227)))</f>
        <v/>
      </c>
      <c r="AC227" s="249" t="str">
        <f>IF(OR(F227="",G227=""),"",IF(OR('N-DBE'!K227="",'N-DBE'!M227=0),0,IF('N-DBE'!K227=0,-AB227,('N-DBE'!K227*AB227/'N-DBE'!J227)-AB227)))</f>
        <v/>
      </c>
      <c r="AD227" s="341" t="str">
        <f>IF(OR(B227="",G227=""),"",IF(VLOOKUP(B227,Schlagliste!B:J,9,FALSE)="","",VLOOKUP(B227,Schlagliste!B:J,9,FALSE)))</f>
        <v/>
      </c>
      <c r="AE227" s="244" t="str">
        <f>IF(OR(AD227="",S227=""),"",IF(AD227&gt;39,0,IF(S227="leicht",VLOOKUP(AD227,'Boden DüV-Bolap'!A:AA,19,FALSE),IF(S227="mittel",VLOOKUP(AD227,'Boden DüV-Bolap'!A:AA,23,FALSE),IF(S227="schwer",VLOOKUP(AD227,'Boden DüV-Bolap'!A:AA,27,FALSE))))))</f>
        <v/>
      </c>
      <c r="AF227" s="254" t="str">
        <f>IF(OR(F227="",G227="",S227="",AD227=""),"",IF(AD227&gt;=44,-(AB227+AC227),IF(AND(S227="leicht",AD227&lt;11),VLOOKUP(AD227,'Boden DüV-Bolap'!A:AC,20,FALSE),IF(AND(S227="leicht",AD227&gt;10),VLOOKUP(AD227,'Boden DüV-Bolap'!A:AC,21,FALSE)*(AB227+AC227)-(AB227+AC227),IF(AND(S227="mittel",AD227&lt;18),VLOOKUP(AD227,'Boden DüV-Bolap'!A:AC,24,FALSE),IF(AND(S227="mittel",AD227&gt;17),VLOOKUP(AD227,'Boden DüV-Bolap'!A:AC,25,FALSE)*(AB227+AC227)-(AB227+AC227),IF(AND(S227="schwer",AD227&lt;23),VLOOKUP(AD227,'Boden DüV-Bolap'!A:AC,28,FALSE),IF(AND(S227="schwer",AD227&gt;22),VLOOKUP(AD227,'Boden DüV-Bolap'!A:AC,29,FALSE)*(AB227+AC227)-(AB227+AC227)))))))))</f>
        <v/>
      </c>
      <c r="AG227" s="256" t="str">
        <f>IF(OR(F227="",G227=""),"",IF(OR(F227="A",F227="HG"),0,VLOOKUP(G227,'Tab 4+5 DüV+Abfuhr_G'!A:Q,17,FALSE)))</f>
        <v/>
      </c>
      <c r="AH227" s="257" t="str">
        <f t="shared" si="33"/>
        <v/>
      </c>
      <c r="AI227" s="900" t="str">
        <f t="shared" si="34"/>
        <v/>
      </c>
      <c r="AJ227" s="265"/>
    </row>
    <row r="228" spans="1:36" s="145" customFormat="1">
      <c r="A228" s="289" t="str">
        <f>IF('N-DBE'!A228="","",'N-DBE'!A228)</f>
        <v/>
      </c>
      <c r="B228" s="485" t="str">
        <f>IF('N-DBE'!B228="","",'N-DBE'!B228)</f>
        <v/>
      </c>
      <c r="C228" s="232" t="str">
        <f>IF('N-DBE'!C228="","",'N-DBE'!C228)</f>
        <v/>
      </c>
      <c r="D228" s="232" t="str">
        <f>IF('N-DBE'!D228="","",'N-DBE'!D228)</f>
        <v/>
      </c>
      <c r="E228" s="238" t="str">
        <f>IF('N-DBE'!E228="","",'N-DBE'!E228)</f>
        <v/>
      </c>
      <c r="F228" s="233" t="str">
        <f>IF('N-DBE'!F228="","",'N-DBE'!F228)</f>
        <v/>
      </c>
      <c r="G228" s="225" t="str">
        <f>IF('N-DBE'!G228="","",'N-DBE'!G228)</f>
        <v/>
      </c>
      <c r="H228" s="248" t="str">
        <f>IF(OR(F228="",G228=""),"",IF(F228="g",VLOOKUP(G228,'Tab 4+5 DüV+Abfuhr_G'!A:N,12,FALSE)*'N-DBE'!J228,IF(F228="A",VLOOKUP(G228,'Tab 2+3 DüV_A'!A:L,10,FALSE)*'N-DBE'!J228,VLOOKUP(G228,'H&amp;G LfL'!B:U,18,FALSE)*'N-DBE'!J228)))</f>
        <v/>
      </c>
      <c r="I228" s="249" t="str">
        <f>IF(OR(F228="",G228=""),"",IF(OR('N-DBE'!K228="",'N-DBE'!M228=0),0,IF('N-DBE'!K228=0,-H228,('N-DBE'!K228*H228/'N-DBE'!J228)-H228)))</f>
        <v/>
      </c>
      <c r="J228" s="341" t="str">
        <f>IF(OR(B228="",G228=""),"",IF(VLOOKUP(B228,Schlagliste!B:J,7,FALSE)="","",VLOOKUP(B228,Schlagliste!B:J,7,FALSE)))</f>
        <v/>
      </c>
      <c r="K228" s="244" t="str">
        <f>IF(J228="","",IF(J228&gt;39,"E",VLOOKUP(J228,'Boden DüV-Bolap'!A:B,2,FALSE)))</f>
        <v/>
      </c>
      <c r="L228" s="250" t="str">
        <f>IF(J228="","",IF(J228&gt;=44,0,VLOOKUP(J228,'Boden DüV-Bolap'!A:C,3,FALSE)))</f>
        <v/>
      </c>
      <c r="M228" s="251" t="str">
        <f>IF(OR(F228="",G228=""),"",IF(OR(F228="A",F228="HG"),0,VLOOKUP(G228,'Tab 4+5 DüV+Abfuhr_G'!A:Q,15,FALSE)))</f>
        <v/>
      </c>
      <c r="N228" s="252" t="str">
        <f t="shared" si="28"/>
        <v/>
      </c>
      <c r="O228" s="611" t="str">
        <f>IF(OR(F228="",G228=""),"",IF(J228="",SUM(H228,I228),IF(OR(K228="D",K228="E"),(H228+M228)*VLOOKUP(K228,'Boden DüV-Bolap'!B:E,4,FALSE),SUM(H228,I228,L228,M228))))</f>
        <v/>
      </c>
      <c r="P228" s="892" t="str">
        <f t="shared" si="29"/>
        <v/>
      </c>
      <c r="Q228" s="245"/>
      <c r="R228" s="615" t="str">
        <f t="shared" si="30"/>
        <v/>
      </c>
      <c r="S228" s="244" t="str">
        <f>IF(OR(B228="",G228=""),"",IF(VLOOKUP(B228,Schlagliste!B:J,5,FALSE)="","",VLOOKUP(B228,Schlagliste!B:J,5,FALSE)))</f>
        <v/>
      </c>
      <c r="T228" s="253" t="str">
        <f>IF(OR(F228="",G228=""),"",IF(F228="g",VLOOKUP(G228,'Tab 4+5 DüV+Abfuhr_G'!A:N,13,FALSE)*'N-DBE'!J228,IF(F228="A",VLOOKUP(G228,'Tab 2+3 DüV_A'!A:L,11,FALSE)*'N-DBE'!J228,VLOOKUP(G228,'H&amp;G LfL'!B:U,19,FALSE)*'N-DBE'!J228)))</f>
        <v/>
      </c>
      <c r="U228" s="249" t="str">
        <f>IF(OR(F228="",G228=""),"",IF(OR('N-DBE'!K228="",'N-DBE'!M228=0),0,IF('N-DBE'!K228=0,-T228,('N-DBE'!K228*T228/'N-DBE'!J228)-T228)))</f>
        <v/>
      </c>
      <c r="V228" s="341" t="str">
        <f>IF(OR(B228="",G228=""),"",IF(VLOOKUP(B228,Schlagliste!B:J,8,FALSE)="","",VLOOKUP(B228,Schlagliste!B:J,8,FALSE)))</f>
        <v/>
      </c>
      <c r="W228" s="244" t="str">
        <f>IF(OR(V228="",S228=""),"",IF(V228&gt;39,0,IF(S228="leicht",VLOOKUP(V228,'Boden DüV-Bolap'!A:Q,7,FALSE),IF(S228="mittel",VLOOKUP(V228,'Boden DüV-Bolap'!A:K,11,FALSE),IF(S228="schwer",VLOOKUP(V228,'Boden DüV-Bolap'!A:R,15,FALSE))))))</f>
        <v/>
      </c>
      <c r="X228" s="254" t="str">
        <f>IF(OR(F228="",G228="",S228="",V228=""),"",IF(V228&gt;=44,-(T228+U228),IF(AND(S228="leicht",V228&lt;14),VLOOKUP(V228,'Boden DüV-Bolap'!A:Q,8,FALSE),IF(AND(S228="leicht",V228&gt;13),VLOOKUP(V228,'Boden DüV-Bolap'!A:Q,9,FALSE)*(T228+U228)-(T228+U228),IF(AND(S228="mittel",V228&lt;20),VLOOKUP(V228,'Boden DüV-Bolap'!A:Q,12,FALSE),IF(AND(S228="mittel",V228&gt;19),VLOOKUP(V228,'Boden DüV-Bolap'!A:Q,13,FALSE)*(T228+U228)-(T228+U228),IF(AND(S228="schwer",V228&lt;28),VLOOKUP(V228,'Boden DüV-Bolap'!A:Q,16,FALSE),IF(AND(S228="schwer",V228&gt;27),VLOOKUP(V228,'Boden DüV-Bolap'!A:Q,17,FALSE)*(T228+U228)-(T228+U228)))))))))</f>
        <v/>
      </c>
      <c r="Y228" s="251" t="str">
        <f>IF(OR(F228="",G228=""),"",IF(OR(F228="A",F228="HG"),0,VLOOKUP(G228,'Tab 4+5 DüV+Abfuhr_G'!A:Q,16,FALSE)))</f>
        <v/>
      </c>
      <c r="Z228" s="255" t="str">
        <f t="shared" si="31"/>
        <v/>
      </c>
      <c r="AA228" s="896" t="str">
        <f t="shared" si="32"/>
        <v/>
      </c>
      <c r="AB228" s="253" t="str">
        <f>IF(OR(F228="",G228=""),"",IF(F228="g",VLOOKUP(G228,'Tab 4+5 DüV+Abfuhr_G'!A:N,14,FALSE)*'N-DBE'!J228,IF(F228="A",VLOOKUP(G228,'Tab 2+3 DüV_A'!A:L,12,FALSE)*'N-DBE'!J228,VLOOKUP(G228,'H&amp;G LfL'!B:U,20,FALSE)*'N-DBE'!J228)))</f>
        <v/>
      </c>
      <c r="AC228" s="249" t="str">
        <f>IF(OR(F228="",G228=""),"",IF(OR('N-DBE'!K228="",'N-DBE'!M228=0),0,IF('N-DBE'!K228=0,-AB228,('N-DBE'!K228*AB228/'N-DBE'!J228)-AB228)))</f>
        <v/>
      </c>
      <c r="AD228" s="341" t="str">
        <f>IF(OR(B228="",G228=""),"",IF(VLOOKUP(B228,Schlagliste!B:J,9,FALSE)="","",VLOOKUP(B228,Schlagliste!B:J,9,FALSE)))</f>
        <v/>
      </c>
      <c r="AE228" s="244" t="str">
        <f>IF(OR(AD228="",S228=""),"",IF(AD228&gt;39,0,IF(S228="leicht",VLOOKUP(AD228,'Boden DüV-Bolap'!A:AA,19,FALSE),IF(S228="mittel",VLOOKUP(AD228,'Boden DüV-Bolap'!A:AA,23,FALSE),IF(S228="schwer",VLOOKUP(AD228,'Boden DüV-Bolap'!A:AA,27,FALSE))))))</f>
        <v/>
      </c>
      <c r="AF228" s="254" t="str">
        <f>IF(OR(F228="",G228="",S228="",AD228=""),"",IF(AD228&gt;=44,-(AB228+AC228),IF(AND(S228="leicht",AD228&lt;11),VLOOKUP(AD228,'Boden DüV-Bolap'!A:AC,20,FALSE),IF(AND(S228="leicht",AD228&gt;10),VLOOKUP(AD228,'Boden DüV-Bolap'!A:AC,21,FALSE)*(AB228+AC228)-(AB228+AC228),IF(AND(S228="mittel",AD228&lt;18),VLOOKUP(AD228,'Boden DüV-Bolap'!A:AC,24,FALSE),IF(AND(S228="mittel",AD228&gt;17),VLOOKUP(AD228,'Boden DüV-Bolap'!A:AC,25,FALSE)*(AB228+AC228)-(AB228+AC228),IF(AND(S228="schwer",AD228&lt;23),VLOOKUP(AD228,'Boden DüV-Bolap'!A:AC,28,FALSE),IF(AND(S228="schwer",AD228&gt;22),VLOOKUP(AD228,'Boden DüV-Bolap'!A:AC,29,FALSE)*(AB228+AC228)-(AB228+AC228)))))))))</f>
        <v/>
      </c>
      <c r="AG228" s="256" t="str">
        <f>IF(OR(F228="",G228=""),"",IF(OR(F228="A",F228="HG"),0,VLOOKUP(G228,'Tab 4+5 DüV+Abfuhr_G'!A:Q,17,FALSE)))</f>
        <v/>
      </c>
      <c r="AH228" s="257" t="str">
        <f t="shared" si="33"/>
        <v/>
      </c>
      <c r="AI228" s="900" t="str">
        <f t="shared" si="34"/>
        <v/>
      </c>
      <c r="AJ228" s="265"/>
    </row>
    <row r="229" spans="1:36" s="145" customFormat="1">
      <c r="A229" s="289" t="str">
        <f>IF('N-DBE'!A229="","",'N-DBE'!A229)</f>
        <v/>
      </c>
      <c r="B229" s="485" t="str">
        <f>IF('N-DBE'!B229="","",'N-DBE'!B229)</f>
        <v/>
      </c>
      <c r="C229" s="232" t="str">
        <f>IF('N-DBE'!C229="","",'N-DBE'!C229)</f>
        <v/>
      </c>
      <c r="D229" s="232" t="str">
        <f>IF('N-DBE'!D229="","",'N-DBE'!D229)</f>
        <v/>
      </c>
      <c r="E229" s="238" t="str">
        <f>IF('N-DBE'!E229="","",'N-DBE'!E229)</f>
        <v/>
      </c>
      <c r="F229" s="233" t="str">
        <f>IF('N-DBE'!F229="","",'N-DBE'!F229)</f>
        <v/>
      </c>
      <c r="G229" s="225" t="str">
        <f>IF('N-DBE'!G229="","",'N-DBE'!G229)</f>
        <v/>
      </c>
      <c r="H229" s="248" t="str">
        <f>IF(OR(F229="",G229=""),"",IF(F229="g",VLOOKUP(G229,'Tab 4+5 DüV+Abfuhr_G'!A:N,12,FALSE)*'N-DBE'!J229,IF(F229="A",VLOOKUP(G229,'Tab 2+3 DüV_A'!A:L,10,FALSE)*'N-DBE'!J229,VLOOKUP(G229,'H&amp;G LfL'!B:U,18,FALSE)*'N-DBE'!J229)))</f>
        <v/>
      </c>
      <c r="I229" s="249" t="str">
        <f>IF(OR(F229="",G229=""),"",IF(OR('N-DBE'!K229="",'N-DBE'!M229=0),0,IF('N-DBE'!K229=0,-H229,('N-DBE'!K229*H229/'N-DBE'!J229)-H229)))</f>
        <v/>
      </c>
      <c r="J229" s="341" t="str">
        <f>IF(OR(B229="",G229=""),"",IF(VLOOKUP(B229,Schlagliste!B:J,7,FALSE)="","",VLOOKUP(B229,Schlagliste!B:J,7,FALSE)))</f>
        <v/>
      </c>
      <c r="K229" s="244" t="str">
        <f>IF(J229="","",IF(J229&gt;39,"E",VLOOKUP(J229,'Boden DüV-Bolap'!A:B,2,FALSE)))</f>
        <v/>
      </c>
      <c r="L229" s="250" t="str">
        <f>IF(J229="","",IF(J229&gt;=44,0,VLOOKUP(J229,'Boden DüV-Bolap'!A:C,3,FALSE)))</f>
        <v/>
      </c>
      <c r="M229" s="251" t="str">
        <f>IF(OR(F229="",G229=""),"",IF(OR(F229="A",F229="HG"),0,VLOOKUP(G229,'Tab 4+5 DüV+Abfuhr_G'!A:Q,15,FALSE)))</f>
        <v/>
      </c>
      <c r="N229" s="252" t="str">
        <f t="shared" si="28"/>
        <v/>
      </c>
      <c r="O229" s="611" t="str">
        <f>IF(OR(F229="",G229=""),"",IF(J229="",SUM(H229,I229),IF(OR(K229="D",K229="E"),(H229+M229)*VLOOKUP(K229,'Boden DüV-Bolap'!B:E,4,FALSE),SUM(H229,I229,L229,M229))))</f>
        <v/>
      </c>
      <c r="P229" s="892" t="str">
        <f t="shared" si="29"/>
        <v/>
      </c>
      <c r="Q229" s="245"/>
      <c r="R229" s="615" t="str">
        <f t="shared" si="30"/>
        <v/>
      </c>
      <c r="S229" s="244" t="str">
        <f>IF(OR(B229="",G229=""),"",IF(VLOOKUP(B229,Schlagliste!B:J,5,FALSE)="","",VLOOKUP(B229,Schlagliste!B:J,5,FALSE)))</f>
        <v/>
      </c>
      <c r="T229" s="253" t="str">
        <f>IF(OR(F229="",G229=""),"",IF(F229="g",VLOOKUP(G229,'Tab 4+5 DüV+Abfuhr_G'!A:N,13,FALSE)*'N-DBE'!J229,IF(F229="A",VLOOKUP(G229,'Tab 2+3 DüV_A'!A:L,11,FALSE)*'N-DBE'!J229,VLOOKUP(G229,'H&amp;G LfL'!B:U,19,FALSE)*'N-DBE'!J229)))</f>
        <v/>
      </c>
      <c r="U229" s="249" t="str">
        <f>IF(OR(F229="",G229=""),"",IF(OR('N-DBE'!K229="",'N-DBE'!M229=0),0,IF('N-DBE'!K229=0,-T229,('N-DBE'!K229*T229/'N-DBE'!J229)-T229)))</f>
        <v/>
      </c>
      <c r="V229" s="341" t="str">
        <f>IF(OR(B229="",G229=""),"",IF(VLOOKUP(B229,Schlagliste!B:J,8,FALSE)="","",VLOOKUP(B229,Schlagliste!B:J,8,FALSE)))</f>
        <v/>
      </c>
      <c r="W229" s="244" t="str">
        <f>IF(OR(V229="",S229=""),"",IF(V229&gt;39,0,IF(S229="leicht",VLOOKUP(V229,'Boden DüV-Bolap'!A:Q,7,FALSE),IF(S229="mittel",VLOOKUP(V229,'Boden DüV-Bolap'!A:K,11,FALSE),IF(S229="schwer",VLOOKUP(V229,'Boden DüV-Bolap'!A:R,15,FALSE))))))</f>
        <v/>
      </c>
      <c r="X229" s="254" t="str">
        <f>IF(OR(F229="",G229="",S229="",V229=""),"",IF(V229&gt;=44,-(T229+U229),IF(AND(S229="leicht",V229&lt;14),VLOOKUP(V229,'Boden DüV-Bolap'!A:Q,8,FALSE),IF(AND(S229="leicht",V229&gt;13),VLOOKUP(V229,'Boden DüV-Bolap'!A:Q,9,FALSE)*(T229+U229)-(T229+U229),IF(AND(S229="mittel",V229&lt;20),VLOOKUP(V229,'Boden DüV-Bolap'!A:Q,12,FALSE),IF(AND(S229="mittel",V229&gt;19),VLOOKUP(V229,'Boden DüV-Bolap'!A:Q,13,FALSE)*(T229+U229)-(T229+U229),IF(AND(S229="schwer",V229&lt;28),VLOOKUP(V229,'Boden DüV-Bolap'!A:Q,16,FALSE),IF(AND(S229="schwer",V229&gt;27),VLOOKUP(V229,'Boden DüV-Bolap'!A:Q,17,FALSE)*(T229+U229)-(T229+U229)))))))))</f>
        <v/>
      </c>
      <c r="Y229" s="251" t="str">
        <f>IF(OR(F229="",G229=""),"",IF(OR(F229="A",F229="HG"),0,VLOOKUP(G229,'Tab 4+5 DüV+Abfuhr_G'!A:Q,16,FALSE)))</f>
        <v/>
      </c>
      <c r="Z229" s="255" t="str">
        <f t="shared" si="31"/>
        <v/>
      </c>
      <c r="AA229" s="896" t="str">
        <f t="shared" si="32"/>
        <v/>
      </c>
      <c r="AB229" s="253" t="str">
        <f>IF(OR(F229="",G229=""),"",IF(F229="g",VLOOKUP(G229,'Tab 4+5 DüV+Abfuhr_G'!A:N,14,FALSE)*'N-DBE'!J229,IF(F229="A",VLOOKUP(G229,'Tab 2+3 DüV_A'!A:L,12,FALSE)*'N-DBE'!J229,VLOOKUP(G229,'H&amp;G LfL'!B:U,20,FALSE)*'N-DBE'!J229)))</f>
        <v/>
      </c>
      <c r="AC229" s="249" t="str">
        <f>IF(OR(F229="",G229=""),"",IF(OR('N-DBE'!K229="",'N-DBE'!M229=0),0,IF('N-DBE'!K229=0,-AB229,('N-DBE'!K229*AB229/'N-DBE'!J229)-AB229)))</f>
        <v/>
      </c>
      <c r="AD229" s="341" t="str">
        <f>IF(OR(B229="",G229=""),"",IF(VLOOKUP(B229,Schlagliste!B:J,9,FALSE)="","",VLOOKUP(B229,Schlagliste!B:J,9,FALSE)))</f>
        <v/>
      </c>
      <c r="AE229" s="244" t="str">
        <f>IF(OR(AD229="",S229=""),"",IF(AD229&gt;39,0,IF(S229="leicht",VLOOKUP(AD229,'Boden DüV-Bolap'!A:AA,19,FALSE),IF(S229="mittel",VLOOKUP(AD229,'Boden DüV-Bolap'!A:AA,23,FALSE),IF(S229="schwer",VLOOKUP(AD229,'Boden DüV-Bolap'!A:AA,27,FALSE))))))</f>
        <v/>
      </c>
      <c r="AF229" s="254" t="str">
        <f>IF(OR(F229="",G229="",S229="",AD229=""),"",IF(AD229&gt;=44,-(AB229+AC229),IF(AND(S229="leicht",AD229&lt;11),VLOOKUP(AD229,'Boden DüV-Bolap'!A:AC,20,FALSE),IF(AND(S229="leicht",AD229&gt;10),VLOOKUP(AD229,'Boden DüV-Bolap'!A:AC,21,FALSE)*(AB229+AC229)-(AB229+AC229),IF(AND(S229="mittel",AD229&lt;18),VLOOKUP(AD229,'Boden DüV-Bolap'!A:AC,24,FALSE),IF(AND(S229="mittel",AD229&gt;17),VLOOKUP(AD229,'Boden DüV-Bolap'!A:AC,25,FALSE)*(AB229+AC229)-(AB229+AC229),IF(AND(S229="schwer",AD229&lt;23),VLOOKUP(AD229,'Boden DüV-Bolap'!A:AC,28,FALSE),IF(AND(S229="schwer",AD229&gt;22),VLOOKUP(AD229,'Boden DüV-Bolap'!A:AC,29,FALSE)*(AB229+AC229)-(AB229+AC229)))))))))</f>
        <v/>
      </c>
      <c r="AG229" s="256" t="str">
        <f>IF(OR(F229="",G229=""),"",IF(OR(F229="A",F229="HG"),0,VLOOKUP(G229,'Tab 4+5 DüV+Abfuhr_G'!A:Q,17,FALSE)))</f>
        <v/>
      </c>
      <c r="AH229" s="257" t="str">
        <f t="shared" si="33"/>
        <v/>
      </c>
      <c r="AI229" s="900" t="str">
        <f t="shared" si="34"/>
        <v/>
      </c>
      <c r="AJ229" s="265"/>
    </row>
    <row r="230" spans="1:36" s="145" customFormat="1">
      <c r="A230" s="289" t="str">
        <f>IF('N-DBE'!A230="","",'N-DBE'!A230)</f>
        <v/>
      </c>
      <c r="B230" s="485" t="str">
        <f>IF('N-DBE'!B230="","",'N-DBE'!B230)</f>
        <v/>
      </c>
      <c r="C230" s="232" t="str">
        <f>IF('N-DBE'!C230="","",'N-DBE'!C230)</f>
        <v/>
      </c>
      <c r="D230" s="232" t="str">
        <f>IF('N-DBE'!D230="","",'N-DBE'!D230)</f>
        <v/>
      </c>
      <c r="E230" s="238" t="str">
        <f>IF('N-DBE'!E230="","",'N-DBE'!E230)</f>
        <v/>
      </c>
      <c r="F230" s="233" t="str">
        <f>IF('N-DBE'!F230="","",'N-DBE'!F230)</f>
        <v/>
      </c>
      <c r="G230" s="225" t="str">
        <f>IF('N-DBE'!G230="","",'N-DBE'!G230)</f>
        <v/>
      </c>
      <c r="H230" s="248" t="str">
        <f>IF(OR(F230="",G230=""),"",IF(F230="g",VLOOKUP(G230,'Tab 4+5 DüV+Abfuhr_G'!A:N,12,FALSE)*'N-DBE'!J230,IF(F230="A",VLOOKUP(G230,'Tab 2+3 DüV_A'!A:L,10,FALSE)*'N-DBE'!J230,VLOOKUP(G230,'H&amp;G LfL'!B:U,18,FALSE)*'N-DBE'!J230)))</f>
        <v/>
      </c>
      <c r="I230" s="249" t="str">
        <f>IF(OR(F230="",G230=""),"",IF(OR('N-DBE'!K230="",'N-DBE'!M230=0),0,IF('N-DBE'!K230=0,-H230,('N-DBE'!K230*H230/'N-DBE'!J230)-H230)))</f>
        <v/>
      </c>
      <c r="J230" s="341" t="str">
        <f>IF(OR(B230="",G230=""),"",IF(VLOOKUP(B230,Schlagliste!B:J,7,FALSE)="","",VLOOKUP(B230,Schlagliste!B:J,7,FALSE)))</f>
        <v/>
      </c>
      <c r="K230" s="244" t="str">
        <f>IF(J230="","",IF(J230&gt;39,"E",VLOOKUP(J230,'Boden DüV-Bolap'!A:B,2,FALSE)))</f>
        <v/>
      </c>
      <c r="L230" s="250" t="str">
        <f>IF(J230="","",IF(J230&gt;=44,0,VLOOKUP(J230,'Boden DüV-Bolap'!A:C,3,FALSE)))</f>
        <v/>
      </c>
      <c r="M230" s="251" t="str">
        <f>IF(OR(F230="",G230=""),"",IF(OR(F230="A",F230="HG"),0,VLOOKUP(G230,'Tab 4+5 DüV+Abfuhr_G'!A:Q,15,FALSE)))</f>
        <v/>
      </c>
      <c r="N230" s="252" t="str">
        <f t="shared" si="28"/>
        <v/>
      </c>
      <c r="O230" s="611" t="str">
        <f>IF(OR(F230="",G230=""),"",IF(J230="",SUM(H230,I230),IF(OR(K230="D",K230="E"),(H230+M230)*VLOOKUP(K230,'Boden DüV-Bolap'!B:E,4,FALSE),SUM(H230,I230,L230,M230))))</f>
        <v/>
      </c>
      <c r="P230" s="892" t="str">
        <f t="shared" si="29"/>
        <v/>
      </c>
      <c r="Q230" s="245"/>
      <c r="R230" s="615" t="str">
        <f t="shared" si="30"/>
        <v/>
      </c>
      <c r="S230" s="244" t="str">
        <f>IF(OR(B230="",G230=""),"",IF(VLOOKUP(B230,Schlagliste!B:J,5,FALSE)="","",VLOOKUP(B230,Schlagliste!B:J,5,FALSE)))</f>
        <v/>
      </c>
      <c r="T230" s="253" t="str">
        <f>IF(OR(F230="",G230=""),"",IF(F230="g",VLOOKUP(G230,'Tab 4+5 DüV+Abfuhr_G'!A:N,13,FALSE)*'N-DBE'!J230,IF(F230="A",VLOOKUP(G230,'Tab 2+3 DüV_A'!A:L,11,FALSE)*'N-DBE'!J230,VLOOKUP(G230,'H&amp;G LfL'!B:U,19,FALSE)*'N-DBE'!J230)))</f>
        <v/>
      </c>
      <c r="U230" s="249" t="str">
        <f>IF(OR(F230="",G230=""),"",IF(OR('N-DBE'!K230="",'N-DBE'!M230=0),0,IF('N-DBE'!K230=0,-T230,('N-DBE'!K230*T230/'N-DBE'!J230)-T230)))</f>
        <v/>
      </c>
      <c r="V230" s="341" t="str">
        <f>IF(OR(B230="",G230=""),"",IF(VLOOKUP(B230,Schlagliste!B:J,8,FALSE)="","",VLOOKUP(B230,Schlagliste!B:J,8,FALSE)))</f>
        <v/>
      </c>
      <c r="W230" s="244" t="str">
        <f>IF(OR(V230="",S230=""),"",IF(V230&gt;39,0,IF(S230="leicht",VLOOKUP(V230,'Boden DüV-Bolap'!A:Q,7,FALSE),IF(S230="mittel",VLOOKUP(V230,'Boden DüV-Bolap'!A:K,11,FALSE),IF(S230="schwer",VLOOKUP(V230,'Boden DüV-Bolap'!A:R,15,FALSE))))))</f>
        <v/>
      </c>
      <c r="X230" s="254" t="str">
        <f>IF(OR(F230="",G230="",S230="",V230=""),"",IF(V230&gt;=44,-(T230+U230),IF(AND(S230="leicht",V230&lt;14),VLOOKUP(V230,'Boden DüV-Bolap'!A:Q,8,FALSE),IF(AND(S230="leicht",V230&gt;13),VLOOKUP(V230,'Boden DüV-Bolap'!A:Q,9,FALSE)*(T230+U230)-(T230+U230),IF(AND(S230="mittel",V230&lt;20),VLOOKUP(V230,'Boden DüV-Bolap'!A:Q,12,FALSE),IF(AND(S230="mittel",V230&gt;19),VLOOKUP(V230,'Boden DüV-Bolap'!A:Q,13,FALSE)*(T230+U230)-(T230+U230),IF(AND(S230="schwer",V230&lt;28),VLOOKUP(V230,'Boden DüV-Bolap'!A:Q,16,FALSE),IF(AND(S230="schwer",V230&gt;27),VLOOKUP(V230,'Boden DüV-Bolap'!A:Q,17,FALSE)*(T230+U230)-(T230+U230)))))))))</f>
        <v/>
      </c>
      <c r="Y230" s="251" t="str">
        <f>IF(OR(F230="",G230=""),"",IF(OR(F230="A",F230="HG"),0,VLOOKUP(G230,'Tab 4+5 DüV+Abfuhr_G'!A:Q,16,FALSE)))</f>
        <v/>
      </c>
      <c r="Z230" s="255" t="str">
        <f t="shared" si="31"/>
        <v/>
      </c>
      <c r="AA230" s="896" t="str">
        <f t="shared" si="32"/>
        <v/>
      </c>
      <c r="AB230" s="253" t="str">
        <f>IF(OR(F230="",G230=""),"",IF(F230="g",VLOOKUP(G230,'Tab 4+5 DüV+Abfuhr_G'!A:N,14,FALSE)*'N-DBE'!J230,IF(F230="A",VLOOKUP(G230,'Tab 2+3 DüV_A'!A:L,12,FALSE)*'N-DBE'!J230,VLOOKUP(G230,'H&amp;G LfL'!B:U,20,FALSE)*'N-DBE'!J230)))</f>
        <v/>
      </c>
      <c r="AC230" s="249" t="str">
        <f>IF(OR(F230="",G230=""),"",IF(OR('N-DBE'!K230="",'N-DBE'!M230=0),0,IF('N-DBE'!K230=0,-AB230,('N-DBE'!K230*AB230/'N-DBE'!J230)-AB230)))</f>
        <v/>
      </c>
      <c r="AD230" s="341" t="str">
        <f>IF(OR(B230="",G230=""),"",IF(VLOOKUP(B230,Schlagliste!B:J,9,FALSE)="","",VLOOKUP(B230,Schlagliste!B:J,9,FALSE)))</f>
        <v/>
      </c>
      <c r="AE230" s="244" t="str">
        <f>IF(OR(AD230="",S230=""),"",IF(AD230&gt;39,0,IF(S230="leicht",VLOOKUP(AD230,'Boden DüV-Bolap'!A:AA,19,FALSE),IF(S230="mittel",VLOOKUP(AD230,'Boden DüV-Bolap'!A:AA,23,FALSE),IF(S230="schwer",VLOOKUP(AD230,'Boden DüV-Bolap'!A:AA,27,FALSE))))))</f>
        <v/>
      </c>
      <c r="AF230" s="254" t="str">
        <f>IF(OR(F230="",G230="",S230="",AD230=""),"",IF(AD230&gt;=44,-(AB230+AC230),IF(AND(S230="leicht",AD230&lt;11),VLOOKUP(AD230,'Boden DüV-Bolap'!A:AC,20,FALSE),IF(AND(S230="leicht",AD230&gt;10),VLOOKUP(AD230,'Boden DüV-Bolap'!A:AC,21,FALSE)*(AB230+AC230)-(AB230+AC230),IF(AND(S230="mittel",AD230&lt;18),VLOOKUP(AD230,'Boden DüV-Bolap'!A:AC,24,FALSE),IF(AND(S230="mittel",AD230&gt;17),VLOOKUP(AD230,'Boden DüV-Bolap'!A:AC,25,FALSE)*(AB230+AC230)-(AB230+AC230),IF(AND(S230="schwer",AD230&lt;23),VLOOKUP(AD230,'Boden DüV-Bolap'!A:AC,28,FALSE),IF(AND(S230="schwer",AD230&gt;22),VLOOKUP(AD230,'Boden DüV-Bolap'!A:AC,29,FALSE)*(AB230+AC230)-(AB230+AC230)))))))))</f>
        <v/>
      </c>
      <c r="AG230" s="256" t="str">
        <f>IF(OR(F230="",G230=""),"",IF(OR(F230="A",F230="HG"),0,VLOOKUP(G230,'Tab 4+5 DüV+Abfuhr_G'!A:Q,17,FALSE)))</f>
        <v/>
      </c>
      <c r="AH230" s="257" t="str">
        <f t="shared" si="33"/>
        <v/>
      </c>
      <c r="AI230" s="900" t="str">
        <f t="shared" si="34"/>
        <v/>
      </c>
      <c r="AJ230" s="265"/>
    </row>
    <row r="231" spans="1:36" s="145" customFormat="1">
      <c r="A231" s="289" t="str">
        <f>IF('N-DBE'!A231="","",'N-DBE'!A231)</f>
        <v/>
      </c>
      <c r="B231" s="485" t="str">
        <f>IF('N-DBE'!B231="","",'N-DBE'!B231)</f>
        <v/>
      </c>
      <c r="C231" s="232" t="str">
        <f>IF('N-DBE'!C231="","",'N-DBE'!C231)</f>
        <v/>
      </c>
      <c r="D231" s="232" t="str">
        <f>IF('N-DBE'!D231="","",'N-DBE'!D231)</f>
        <v/>
      </c>
      <c r="E231" s="238" t="str">
        <f>IF('N-DBE'!E231="","",'N-DBE'!E231)</f>
        <v/>
      </c>
      <c r="F231" s="233" t="str">
        <f>IF('N-DBE'!F231="","",'N-DBE'!F231)</f>
        <v/>
      </c>
      <c r="G231" s="225" t="str">
        <f>IF('N-DBE'!G231="","",'N-DBE'!G231)</f>
        <v/>
      </c>
      <c r="H231" s="248" t="str">
        <f>IF(OR(F231="",G231=""),"",IF(F231="g",VLOOKUP(G231,'Tab 4+5 DüV+Abfuhr_G'!A:N,12,FALSE)*'N-DBE'!J231,IF(F231="A",VLOOKUP(G231,'Tab 2+3 DüV_A'!A:L,10,FALSE)*'N-DBE'!J231,VLOOKUP(G231,'H&amp;G LfL'!B:U,18,FALSE)*'N-DBE'!J231)))</f>
        <v/>
      </c>
      <c r="I231" s="249" t="str">
        <f>IF(OR(F231="",G231=""),"",IF(OR('N-DBE'!K231="",'N-DBE'!M231=0),0,IF('N-DBE'!K231=0,-H231,('N-DBE'!K231*H231/'N-DBE'!J231)-H231)))</f>
        <v/>
      </c>
      <c r="J231" s="341" t="str">
        <f>IF(OR(B231="",G231=""),"",IF(VLOOKUP(B231,Schlagliste!B:J,7,FALSE)="","",VLOOKUP(B231,Schlagliste!B:J,7,FALSE)))</f>
        <v/>
      </c>
      <c r="K231" s="244" t="str">
        <f>IF(J231="","",IF(J231&gt;39,"E",VLOOKUP(J231,'Boden DüV-Bolap'!A:B,2,FALSE)))</f>
        <v/>
      </c>
      <c r="L231" s="250" t="str">
        <f>IF(J231="","",IF(J231&gt;=44,0,VLOOKUP(J231,'Boden DüV-Bolap'!A:C,3,FALSE)))</f>
        <v/>
      </c>
      <c r="M231" s="251" t="str">
        <f>IF(OR(F231="",G231=""),"",IF(OR(F231="A",F231="HG"),0,VLOOKUP(G231,'Tab 4+5 DüV+Abfuhr_G'!A:Q,15,FALSE)))</f>
        <v/>
      </c>
      <c r="N231" s="252" t="str">
        <f t="shared" si="28"/>
        <v/>
      </c>
      <c r="O231" s="611" t="str">
        <f>IF(OR(F231="",G231=""),"",IF(J231="",SUM(H231,I231),IF(OR(K231="D",K231="E"),(H231+M231)*VLOOKUP(K231,'Boden DüV-Bolap'!B:E,4,FALSE),SUM(H231,I231,L231,M231))))</f>
        <v/>
      </c>
      <c r="P231" s="892" t="str">
        <f t="shared" si="29"/>
        <v/>
      </c>
      <c r="Q231" s="245"/>
      <c r="R231" s="615" t="str">
        <f t="shared" si="30"/>
        <v/>
      </c>
      <c r="S231" s="244" t="str">
        <f>IF(OR(B231="",G231=""),"",IF(VLOOKUP(B231,Schlagliste!B:J,5,FALSE)="","",VLOOKUP(B231,Schlagliste!B:J,5,FALSE)))</f>
        <v/>
      </c>
      <c r="T231" s="253" t="str">
        <f>IF(OR(F231="",G231=""),"",IF(F231="g",VLOOKUP(G231,'Tab 4+5 DüV+Abfuhr_G'!A:N,13,FALSE)*'N-DBE'!J231,IF(F231="A",VLOOKUP(G231,'Tab 2+3 DüV_A'!A:L,11,FALSE)*'N-DBE'!J231,VLOOKUP(G231,'H&amp;G LfL'!B:U,19,FALSE)*'N-DBE'!J231)))</f>
        <v/>
      </c>
      <c r="U231" s="249" t="str">
        <f>IF(OR(F231="",G231=""),"",IF(OR('N-DBE'!K231="",'N-DBE'!M231=0),0,IF('N-DBE'!K231=0,-T231,('N-DBE'!K231*T231/'N-DBE'!J231)-T231)))</f>
        <v/>
      </c>
      <c r="V231" s="341" t="str">
        <f>IF(OR(B231="",G231=""),"",IF(VLOOKUP(B231,Schlagliste!B:J,8,FALSE)="","",VLOOKUP(B231,Schlagliste!B:J,8,FALSE)))</f>
        <v/>
      </c>
      <c r="W231" s="244" t="str">
        <f>IF(OR(V231="",S231=""),"",IF(V231&gt;39,0,IF(S231="leicht",VLOOKUP(V231,'Boden DüV-Bolap'!A:Q,7,FALSE),IF(S231="mittel",VLOOKUP(V231,'Boden DüV-Bolap'!A:K,11,FALSE),IF(S231="schwer",VLOOKUP(V231,'Boden DüV-Bolap'!A:R,15,FALSE))))))</f>
        <v/>
      </c>
      <c r="X231" s="254" t="str">
        <f>IF(OR(F231="",G231="",S231="",V231=""),"",IF(V231&gt;=44,-(T231+U231),IF(AND(S231="leicht",V231&lt;14),VLOOKUP(V231,'Boden DüV-Bolap'!A:Q,8,FALSE),IF(AND(S231="leicht",V231&gt;13),VLOOKUP(V231,'Boden DüV-Bolap'!A:Q,9,FALSE)*(T231+U231)-(T231+U231),IF(AND(S231="mittel",V231&lt;20),VLOOKUP(V231,'Boden DüV-Bolap'!A:Q,12,FALSE),IF(AND(S231="mittel",V231&gt;19),VLOOKUP(V231,'Boden DüV-Bolap'!A:Q,13,FALSE)*(T231+U231)-(T231+U231),IF(AND(S231="schwer",V231&lt;28),VLOOKUP(V231,'Boden DüV-Bolap'!A:Q,16,FALSE),IF(AND(S231="schwer",V231&gt;27),VLOOKUP(V231,'Boden DüV-Bolap'!A:Q,17,FALSE)*(T231+U231)-(T231+U231)))))))))</f>
        <v/>
      </c>
      <c r="Y231" s="251" t="str">
        <f>IF(OR(F231="",G231=""),"",IF(OR(F231="A",F231="HG"),0,VLOOKUP(G231,'Tab 4+5 DüV+Abfuhr_G'!A:Q,16,FALSE)))</f>
        <v/>
      </c>
      <c r="Z231" s="255" t="str">
        <f t="shared" si="31"/>
        <v/>
      </c>
      <c r="AA231" s="896" t="str">
        <f t="shared" si="32"/>
        <v/>
      </c>
      <c r="AB231" s="253" t="str">
        <f>IF(OR(F231="",G231=""),"",IF(F231="g",VLOOKUP(G231,'Tab 4+5 DüV+Abfuhr_G'!A:N,14,FALSE)*'N-DBE'!J231,IF(F231="A",VLOOKUP(G231,'Tab 2+3 DüV_A'!A:L,12,FALSE)*'N-DBE'!J231,VLOOKUP(G231,'H&amp;G LfL'!B:U,20,FALSE)*'N-DBE'!J231)))</f>
        <v/>
      </c>
      <c r="AC231" s="249" t="str">
        <f>IF(OR(F231="",G231=""),"",IF(OR('N-DBE'!K231="",'N-DBE'!M231=0),0,IF('N-DBE'!K231=0,-AB231,('N-DBE'!K231*AB231/'N-DBE'!J231)-AB231)))</f>
        <v/>
      </c>
      <c r="AD231" s="341" t="str">
        <f>IF(OR(B231="",G231=""),"",IF(VLOOKUP(B231,Schlagliste!B:J,9,FALSE)="","",VLOOKUP(B231,Schlagliste!B:J,9,FALSE)))</f>
        <v/>
      </c>
      <c r="AE231" s="244" t="str">
        <f>IF(OR(AD231="",S231=""),"",IF(AD231&gt;39,0,IF(S231="leicht",VLOOKUP(AD231,'Boden DüV-Bolap'!A:AA,19,FALSE),IF(S231="mittel",VLOOKUP(AD231,'Boden DüV-Bolap'!A:AA,23,FALSE),IF(S231="schwer",VLOOKUP(AD231,'Boden DüV-Bolap'!A:AA,27,FALSE))))))</f>
        <v/>
      </c>
      <c r="AF231" s="254" t="str">
        <f>IF(OR(F231="",G231="",S231="",AD231=""),"",IF(AD231&gt;=44,-(AB231+AC231),IF(AND(S231="leicht",AD231&lt;11),VLOOKUP(AD231,'Boden DüV-Bolap'!A:AC,20,FALSE),IF(AND(S231="leicht",AD231&gt;10),VLOOKUP(AD231,'Boden DüV-Bolap'!A:AC,21,FALSE)*(AB231+AC231)-(AB231+AC231),IF(AND(S231="mittel",AD231&lt;18),VLOOKUP(AD231,'Boden DüV-Bolap'!A:AC,24,FALSE),IF(AND(S231="mittel",AD231&gt;17),VLOOKUP(AD231,'Boden DüV-Bolap'!A:AC,25,FALSE)*(AB231+AC231)-(AB231+AC231),IF(AND(S231="schwer",AD231&lt;23),VLOOKUP(AD231,'Boden DüV-Bolap'!A:AC,28,FALSE),IF(AND(S231="schwer",AD231&gt;22),VLOOKUP(AD231,'Boden DüV-Bolap'!A:AC,29,FALSE)*(AB231+AC231)-(AB231+AC231)))))))))</f>
        <v/>
      </c>
      <c r="AG231" s="256" t="str">
        <f>IF(OR(F231="",G231=""),"",IF(OR(F231="A",F231="HG"),0,VLOOKUP(G231,'Tab 4+5 DüV+Abfuhr_G'!A:Q,17,FALSE)))</f>
        <v/>
      </c>
      <c r="AH231" s="257" t="str">
        <f t="shared" si="33"/>
        <v/>
      </c>
      <c r="AI231" s="900" t="str">
        <f t="shared" si="34"/>
        <v/>
      </c>
      <c r="AJ231" s="265"/>
    </row>
    <row r="232" spans="1:36" s="145" customFormat="1">
      <c r="A232" s="289" t="str">
        <f>IF('N-DBE'!A232="","",'N-DBE'!A232)</f>
        <v/>
      </c>
      <c r="B232" s="485" t="str">
        <f>IF('N-DBE'!B232="","",'N-DBE'!B232)</f>
        <v/>
      </c>
      <c r="C232" s="232" t="str">
        <f>IF('N-DBE'!C232="","",'N-DBE'!C232)</f>
        <v/>
      </c>
      <c r="D232" s="232" t="str">
        <f>IF('N-DBE'!D232="","",'N-DBE'!D232)</f>
        <v/>
      </c>
      <c r="E232" s="238" t="str">
        <f>IF('N-DBE'!E232="","",'N-DBE'!E232)</f>
        <v/>
      </c>
      <c r="F232" s="233" t="str">
        <f>IF('N-DBE'!F232="","",'N-DBE'!F232)</f>
        <v/>
      </c>
      <c r="G232" s="225" t="str">
        <f>IF('N-DBE'!G232="","",'N-DBE'!G232)</f>
        <v/>
      </c>
      <c r="H232" s="248" t="str">
        <f>IF(OR(F232="",G232=""),"",IF(F232="g",VLOOKUP(G232,'Tab 4+5 DüV+Abfuhr_G'!A:N,12,FALSE)*'N-DBE'!J232,IF(F232="A",VLOOKUP(G232,'Tab 2+3 DüV_A'!A:L,10,FALSE)*'N-DBE'!J232,VLOOKUP(G232,'H&amp;G LfL'!B:U,18,FALSE)*'N-DBE'!J232)))</f>
        <v/>
      </c>
      <c r="I232" s="249" t="str">
        <f>IF(OR(F232="",G232=""),"",IF(OR('N-DBE'!K232="",'N-DBE'!M232=0),0,IF('N-DBE'!K232=0,-H232,('N-DBE'!K232*H232/'N-DBE'!J232)-H232)))</f>
        <v/>
      </c>
      <c r="J232" s="341" t="str">
        <f>IF(OR(B232="",G232=""),"",IF(VLOOKUP(B232,Schlagliste!B:J,7,FALSE)="","",VLOOKUP(B232,Schlagliste!B:J,7,FALSE)))</f>
        <v/>
      </c>
      <c r="K232" s="244" t="str">
        <f>IF(J232="","",IF(J232&gt;39,"E",VLOOKUP(J232,'Boden DüV-Bolap'!A:B,2,FALSE)))</f>
        <v/>
      </c>
      <c r="L232" s="250" t="str">
        <f>IF(J232="","",IF(J232&gt;=44,0,VLOOKUP(J232,'Boden DüV-Bolap'!A:C,3,FALSE)))</f>
        <v/>
      </c>
      <c r="M232" s="251" t="str">
        <f>IF(OR(F232="",G232=""),"",IF(OR(F232="A",F232="HG"),0,VLOOKUP(G232,'Tab 4+5 DüV+Abfuhr_G'!A:Q,15,FALSE)))</f>
        <v/>
      </c>
      <c r="N232" s="252" t="str">
        <f t="shared" si="28"/>
        <v/>
      </c>
      <c r="O232" s="611" t="str">
        <f>IF(OR(F232="",G232=""),"",IF(J232="",SUM(H232,I232),IF(OR(K232="D",K232="E"),(H232+M232)*VLOOKUP(K232,'Boden DüV-Bolap'!B:E,4,FALSE),SUM(H232,I232,L232,M232))))</f>
        <v/>
      </c>
      <c r="P232" s="892" t="str">
        <f t="shared" si="29"/>
        <v/>
      </c>
      <c r="Q232" s="245"/>
      <c r="R232" s="615" t="str">
        <f t="shared" si="30"/>
        <v/>
      </c>
      <c r="S232" s="244" t="str">
        <f>IF(OR(B232="",G232=""),"",IF(VLOOKUP(B232,Schlagliste!B:J,5,FALSE)="","",VLOOKUP(B232,Schlagliste!B:J,5,FALSE)))</f>
        <v/>
      </c>
      <c r="T232" s="253" t="str">
        <f>IF(OR(F232="",G232=""),"",IF(F232="g",VLOOKUP(G232,'Tab 4+5 DüV+Abfuhr_G'!A:N,13,FALSE)*'N-DBE'!J232,IF(F232="A",VLOOKUP(G232,'Tab 2+3 DüV_A'!A:L,11,FALSE)*'N-DBE'!J232,VLOOKUP(G232,'H&amp;G LfL'!B:U,19,FALSE)*'N-DBE'!J232)))</f>
        <v/>
      </c>
      <c r="U232" s="249" t="str">
        <f>IF(OR(F232="",G232=""),"",IF(OR('N-DBE'!K232="",'N-DBE'!M232=0),0,IF('N-DBE'!K232=0,-T232,('N-DBE'!K232*T232/'N-DBE'!J232)-T232)))</f>
        <v/>
      </c>
      <c r="V232" s="341" t="str">
        <f>IF(OR(B232="",G232=""),"",IF(VLOOKUP(B232,Schlagliste!B:J,8,FALSE)="","",VLOOKUP(B232,Schlagliste!B:J,8,FALSE)))</f>
        <v/>
      </c>
      <c r="W232" s="244" t="str">
        <f>IF(OR(V232="",S232=""),"",IF(V232&gt;39,0,IF(S232="leicht",VLOOKUP(V232,'Boden DüV-Bolap'!A:Q,7,FALSE),IF(S232="mittel",VLOOKUP(V232,'Boden DüV-Bolap'!A:K,11,FALSE),IF(S232="schwer",VLOOKUP(V232,'Boden DüV-Bolap'!A:R,15,FALSE))))))</f>
        <v/>
      </c>
      <c r="X232" s="254" t="str">
        <f>IF(OR(F232="",G232="",S232="",V232=""),"",IF(V232&gt;=44,-(T232+U232),IF(AND(S232="leicht",V232&lt;14),VLOOKUP(V232,'Boden DüV-Bolap'!A:Q,8,FALSE),IF(AND(S232="leicht",V232&gt;13),VLOOKUP(V232,'Boden DüV-Bolap'!A:Q,9,FALSE)*(T232+U232)-(T232+U232),IF(AND(S232="mittel",V232&lt;20),VLOOKUP(V232,'Boden DüV-Bolap'!A:Q,12,FALSE),IF(AND(S232="mittel",V232&gt;19),VLOOKUP(V232,'Boden DüV-Bolap'!A:Q,13,FALSE)*(T232+U232)-(T232+U232),IF(AND(S232="schwer",V232&lt;28),VLOOKUP(V232,'Boden DüV-Bolap'!A:Q,16,FALSE),IF(AND(S232="schwer",V232&gt;27),VLOOKUP(V232,'Boden DüV-Bolap'!A:Q,17,FALSE)*(T232+U232)-(T232+U232)))))))))</f>
        <v/>
      </c>
      <c r="Y232" s="251" t="str">
        <f>IF(OR(F232="",G232=""),"",IF(OR(F232="A",F232="HG"),0,VLOOKUP(G232,'Tab 4+5 DüV+Abfuhr_G'!A:Q,16,FALSE)))</f>
        <v/>
      </c>
      <c r="Z232" s="255" t="str">
        <f t="shared" si="31"/>
        <v/>
      </c>
      <c r="AA232" s="896" t="str">
        <f t="shared" si="32"/>
        <v/>
      </c>
      <c r="AB232" s="253" t="str">
        <f>IF(OR(F232="",G232=""),"",IF(F232="g",VLOOKUP(G232,'Tab 4+5 DüV+Abfuhr_G'!A:N,14,FALSE)*'N-DBE'!J232,IF(F232="A",VLOOKUP(G232,'Tab 2+3 DüV_A'!A:L,12,FALSE)*'N-DBE'!J232,VLOOKUP(G232,'H&amp;G LfL'!B:U,20,FALSE)*'N-DBE'!J232)))</f>
        <v/>
      </c>
      <c r="AC232" s="249" t="str">
        <f>IF(OR(F232="",G232=""),"",IF(OR('N-DBE'!K232="",'N-DBE'!M232=0),0,IF('N-DBE'!K232=0,-AB232,('N-DBE'!K232*AB232/'N-DBE'!J232)-AB232)))</f>
        <v/>
      </c>
      <c r="AD232" s="341" t="str">
        <f>IF(OR(B232="",G232=""),"",IF(VLOOKUP(B232,Schlagliste!B:J,9,FALSE)="","",VLOOKUP(B232,Schlagliste!B:J,9,FALSE)))</f>
        <v/>
      </c>
      <c r="AE232" s="244" t="str">
        <f>IF(OR(AD232="",S232=""),"",IF(AD232&gt;39,0,IF(S232="leicht",VLOOKUP(AD232,'Boden DüV-Bolap'!A:AA,19,FALSE),IF(S232="mittel",VLOOKUP(AD232,'Boden DüV-Bolap'!A:AA,23,FALSE),IF(S232="schwer",VLOOKUP(AD232,'Boden DüV-Bolap'!A:AA,27,FALSE))))))</f>
        <v/>
      </c>
      <c r="AF232" s="254" t="str">
        <f>IF(OR(F232="",G232="",S232="",AD232=""),"",IF(AD232&gt;=44,-(AB232+AC232),IF(AND(S232="leicht",AD232&lt;11),VLOOKUP(AD232,'Boden DüV-Bolap'!A:AC,20,FALSE),IF(AND(S232="leicht",AD232&gt;10),VLOOKUP(AD232,'Boden DüV-Bolap'!A:AC,21,FALSE)*(AB232+AC232)-(AB232+AC232),IF(AND(S232="mittel",AD232&lt;18),VLOOKUP(AD232,'Boden DüV-Bolap'!A:AC,24,FALSE),IF(AND(S232="mittel",AD232&gt;17),VLOOKUP(AD232,'Boden DüV-Bolap'!A:AC,25,FALSE)*(AB232+AC232)-(AB232+AC232),IF(AND(S232="schwer",AD232&lt;23),VLOOKUP(AD232,'Boden DüV-Bolap'!A:AC,28,FALSE),IF(AND(S232="schwer",AD232&gt;22),VLOOKUP(AD232,'Boden DüV-Bolap'!A:AC,29,FALSE)*(AB232+AC232)-(AB232+AC232)))))))))</f>
        <v/>
      </c>
      <c r="AG232" s="256" t="str">
        <f>IF(OR(F232="",G232=""),"",IF(OR(F232="A",F232="HG"),0,VLOOKUP(G232,'Tab 4+5 DüV+Abfuhr_G'!A:Q,17,FALSE)))</f>
        <v/>
      </c>
      <c r="AH232" s="257" t="str">
        <f t="shared" si="33"/>
        <v/>
      </c>
      <c r="AI232" s="900" t="str">
        <f t="shared" si="34"/>
        <v/>
      </c>
      <c r="AJ232" s="265"/>
    </row>
    <row r="233" spans="1:36" s="145" customFormat="1">
      <c r="A233" s="289" t="str">
        <f>IF('N-DBE'!A233="","",'N-DBE'!A233)</f>
        <v/>
      </c>
      <c r="B233" s="485" t="str">
        <f>IF('N-DBE'!B233="","",'N-DBE'!B233)</f>
        <v/>
      </c>
      <c r="C233" s="232" t="str">
        <f>IF('N-DBE'!C233="","",'N-DBE'!C233)</f>
        <v/>
      </c>
      <c r="D233" s="232" t="str">
        <f>IF('N-DBE'!D233="","",'N-DBE'!D233)</f>
        <v/>
      </c>
      <c r="E233" s="238" t="str">
        <f>IF('N-DBE'!E233="","",'N-DBE'!E233)</f>
        <v/>
      </c>
      <c r="F233" s="233" t="str">
        <f>IF('N-DBE'!F233="","",'N-DBE'!F233)</f>
        <v/>
      </c>
      <c r="G233" s="225" t="str">
        <f>IF('N-DBE'!G233="","",'N-DBE'!G233)</f>
        <v/>
      </c>
      <c r="H233" s="248" t="str">
        <f>IF(OR(F233="",G233=""),"",IF(F233="g",VLOOKUP(G233,'Tab 4+5 DüV+Abfuhr_G'!A:N,12,FALSE)*'N-DBE'!J233,IF(F233="A",VLOOKUP(G233,'Tab 2+3 DüV_A'!A:L,10,FALSE)*'N-DBE'!J233,VLOOKUP(G233,'H&amp;G LfL'!B:U,18,FALSE)*'N-DBE'!J233)))</f>
        <v/>
      </c>
      <c r="I233" s="249" t="str">
        <f>IF(OR(F233="",G233=""),"",IF(OR('N-DBE'!K233="",'N-DBE'!M233=0),0,IF('N-DBE'!K233=0,-H233,('N-DBE'!K233*H233/'N-DBE'!J233)-H233)))</f>
        <v/>
      </c>
      <c r="J233" s="341" t="str">
        <f>IF(OR(B233="",G233=""),"",IF(VLOOKUP(B233,Schlagliste!B:J,7,FALSE)="","",VLOOKUP(B233,Schlagliste!B:J,7,FALSE)))</f>
        <v/>
      </c>
      <c r="K233" s="244" t="str">
        <f>IF(J233="","",IF(J233&gt;39,"E",VLOOKUP(J233,'Boden DüV-Bolap'!A:B,2,FALSE)))</f>
        <v/>
      </c>
      <c r="L233" s="250" t="str">
        <f>IF(J233="","",IF(J233&gt;=44,0,VLOOKUP(J233,'Boden DüV-Bolap'!A:C,3,FALSE)))</f>
        <v/>
      </c>
      <c r="M233" s="251" t="str">
        <f>IF(OR(F233="",G233=""),"",IF(OR(F233="A",F233="HG"),0,VLOOKUP(G233,'Tab 4+5 DüV+Abfuhr_G'!A:Q,15,FALSE)))</f>
        <v/>
      </c>
      <c r="N233" s="252" t="str">
        <f t="shared" si="28"/>
        <v/>
      </c>
      <c r="O233" s="611" t="str">
        <f>IF(OR(F233="",G233=""),"",IF(J233="",SUM(H233,I233),IF(OR(K233="D",K233="E"),(H233+M233)*VLOOKUP(K233,'Boden DüV-Bolap'!B:E,4,FALSE),SUM(H233,I233,L233,M233))))</f>
        <v/>
      </c>
      <c r="P233" s="892" t="str">
        <f t="shared" si="29"/>
        <v/>
      </c>
      <c r="Q233" s="245"/>
      <c r="R233" s="615" t="str">
        <f t="shared" si="30"/>
        <v/>
      </c>
      <c r="S233" s="244" t="str">
        <f>IF(OR(B233="",G233=""),"",IF(VLOOKUP(B233,Schlagliste!B:J,5,FALSE)="","",VLOOKUP(B233,Schlagliste!B:J,5,FALSE)))</f>
        <v/>
      </c>
      <c r="T233" s="253" t="str">
        <f>IF(OR(F233="",G233=""),"",IF(F233="g",VLOOKUP(G233,'Tab 4+5 DüV+Abfuhr_G'!A:N,13,FALSE)*'N-DBE'!J233,IF(F233="A",VLOOKUP(G233,'Tab 2+3 DüV_A'!A:L,11,FALSE)*'N-DBE'!J233,VLOOKUP(G233,'H&amp;G LfL'!B:U,19,FALSE)*'N-DBE'!J233)))</f>
        <v/>
      </c>
      <c r="U233" s="249" t="str">
        <f>IF(OR(F233="",G233=""),"",IF(OR('N-DBE'!K233="",'N-DBE'!M233=0),0,IF('N-DBE'!K233=0,-T233,('N-DBE'!K233*T233/'N-DBE'!J233)-T233)))</f>
        <v/>
      </c>
      <c r="V233" s="341" t="str">
        <f>IF(OR(B233="",G233=""),"",IF(VLOOKUP(B233,Schlagliste!B:J,8,FALSE)="","",VLOOKUP(B233,Schlagliste!B:J,8,FALSE)))</f>
        <v/>
      </c>
      <c r="W233" s="244" t="str">
        <f>IF(OR(V233="",S233=""),"",IF(V233&gt;39,0,IF(S233="leicht",VLOOKUP(V233,'Boden DüV-Bolap'!A:Q,7,FALSE),IF(S233="mittel",VLOOKUP(V233,'Boden DüV-Bolap'!A:K,11,FALSE),IF(S233="schwer",VLOOKUP(V233,'Boden DüV-Bolap'!A:R,15,FALSE))))))</f>
        <v/>
      </c>
      <c r="X233" s="254" t="str">
        <f>IF(OR(F233="",G233="",S233="",V233=""),"",IF(V233&gt;=44,-(T233+U233),IF(AND(S233="leicht",V233&lt;14),VLOOKUP(V233,'Boden DüV-Bolap'!A:Q,8,FALSE),IF(AND(S233="leicht",V233&gt;13),VLOOKUP(V233,'Boden DüV-Bolap'!A:Q,9,FALSE)*(T233+U233)-(T233+U233),IF(AND(S233="mittel",V233&lt;20),VLOOKUP(V233,'Boden DüV-Bolap'!A:Q,12,FALSE),IF(AND(S233="mittel",V233&gt;19),VLOOKUP(V233,'Boden DüV-Bolap'!A:Q,13,FALSE)*(T233+U233)-(T233+U233),IF(AND(S233="schwer",V233&lt;28),VLOOKUP(V233,'Boden DüV-Bolap'!A:Q,16,FALSE),IF(AND(S233="schwer",V233&gt;27),VLOOKUP(V233,'Boden DüV-Bolap'!A:Q,17,FALSE)*(T233+U233)-(T233+U233)))))))))</f>
        <v/>
      </c>
      <c r="Y233" s="251" t="str">
        <f>IF(OR(F233="",G233=""),"",IF(OR(F233="A",F233="HG"),0,VLOOKUP(G233,'Tab 4+5 DüV+Abfuhr_G'!A:Q,16,FALSE)))</f>
        <v/>
      </c>
      <c r="Z233" s="255" t="str">
        <f t="shared" si="31"/>
        <v/>
      </c>
      <c r="AA233" s="896" t="str">
        <f t="shared" si="32"/>
        <v/>
      </c>
      <c r="AB233" s="253" t="str">
        <f>IF(OR(F233="",G233=""),"",IF(F233="g",VLOOKUP(G233,'Tab 4+5 DüV+Abfuhr_G'!A:N,14,FALSE)*'N-DBE'!J233,IF(F233="A",VLOOKUP(G233,'Tab 2+3 DüV_A'!A:L,12,FALSE)*'N-DBE'!J233,VLOOKUP(G233,'H&amp;G LfL'!B:U,20,FALSE)*'N-DBE'!J233)))</f>
        <v/>
      </c>
      <c r="AC233" s="249" t="str">
        <f>IF(OR(F233="",G233=""),"",IF(OR('N-DBE'!K233="",'N-DBE'!M233=0),0,IF('N-DBE'!K233=0,-AB233,('N-DBE'!K233*AB233/'N-DBE'!J233)-AB233)))</f>
        <v/>
      </c>
      <c r="AD233" s="341" t="str">
        <f>IF(OR(B233="",G233=""),"",IF(VLOOKUP(B233,Schlagliste!B:J,9,FALSE)="","",VLOOKUP(B233,Schlagliste!B:J,9,FALSE)))</f>
        <v/>
      </c>
      <c r="AE233" s="244" t="str">
        <f>IF(OR(AD233="",S233=""),"",IF(AD233&gt;39,0,IF(S233="leicht",VLOOKUP(AD233,'Boden DüV-Bolap'!A:AA,19,FALSE),IF(S233="mittel",VLOOKUP(AD233,'Boden DüV-Bolap'!A:AA,23,FALSE),IF(S233="schwer",VLOOKUP(AD233,'Boden DüV-Bolap'!A:AA,27,FALSE))))))</f>
        <v/>
      </c>
      <c r="AF233" s="254" t="str">
        <f>IF(OR(F233="",G233="",S233="",AD233=""),"",IF(AD233&gt;=44,-(AB233+AC233),IF(AND(S233="leicht",AD233&lt;11),VLOOKUP(AD233,'Boden DüV-Bolap'!A:AC,20,FALSE),IF(AND(S233="leicht",AD233&gt;10),VLOOKUP(AD233,'Boden DüV-Bolap'!A:AC,21,FALSE)*(AB233+AC233)-(AB233+AC233),IF(AND(S233="mittel",AD233&lt;18),VLOOKUP(AD233,'Boden DüV-Bolap'!A:AC,24,FALSE),IF(AND(S233="mittel",AD233&gt;17),VLOOKUP(AD233,'Boden DüV-Bolap'!A:AC,25,FALSE)*(AB233+AC233)-(AB233+AC233),IF(AND(S233="schwer",AD233&lt;23),VLOOKUP(AD233,'Boden DüV-Bolap'!A:AC,28,FALSE),IF(AND(S233="schwer",AD233&gt;22),VLOOKUP(AD233,'Boden DüV-Bolap'!A:AC,29,FALSE)*(AB233+AC233)-(AB233+AC233)))))))))</f>
        <v/>
      </c>
      <c r="AG233" s="256" t="str">
        <f>IF(OR(F233="",G233=""),"",IF(OR(F233="A",F233="HG"),0,VLOOKUP(G233,'Tab 4+5 DüV+Abfuhr_G'!A:Q,17,FALSE)))</f>
        <v/>
      </c>
      <c r="AH233" s="257" t="str">
        <f t="shared" si="33"/>
        <v/>
      </c>
      <c r="AI233" s="900" t="str">
        <f t="shared" si="34"/>
        <v/>
      </c>
      <c r="AJ233" s="265"/>
    </row>
    <row r="234" spans="1:36" s="145" customFormat="1">
      <c r="A234" s="289" t="str">
        <f>IF('N-DBE'!A234="","",'N-DBE'!A234)</f>
        <v/>
      </c>
      <c r="B234" s="485" t="str">
        <f>IF('N-DBE'!B234="","",'N-DBE'!B234)</f>
        <v/>
      </c>
      <c r="C234" s="232" t="str">
        <f>IF('N-DBE'!C234="","",'N-DBE'!C234)</f>
        <v/>
      </c>
      <c r="D234" s="232" t="str">
        <f>IF('N-DBE'!D234="","",'N-DBE'!D234)</f>
        <v/>
      </c>
      <c r="E234" s="238" t="str">
        <f>IF('N-DBE'!E234="","",'N-DBE'!E234)</f>
        <v/>
      </c>
      <c r="F234" s="233" t="str">
        <f>IF('N-DBE'!F234="","",'N-DBE'!F234)</f>
        <v/>
      </c>
      <c r="G234" s="225" t="str">
        <f>IF('N-DBE'!G234="","",'N-DBE'!G234)</f>
        <v/>
      </c>
      <c r="H234" s="248" t="str">
        <f>IF(OR(F234="",G234=""),"",IF(F234="g",VLOOKUP(G234,'Tab 4+5 DüV+Abfuhr_G'!A:N,12,FALSE)*'N-DBE'!J234,IF(F234="A",VLOOKUP(G234,'Tab 2+3 DüV_A'!A:L,10,FALSE)*'N-DBE'!J234,VLOOKUP(G234,'H&amp;G LfL'!B:U,18,FALSE)*'N-DBE'!J234)))</f>
        <v/>
      </c>
      <c r="I234" s="249" t="str">
        <f>IF(OR(F234="",G234=""),"",IF(OR('N-DBE'!K234="",'N-DBE'!M234=0),0,IF('N-DBE'!K234=0,-H234,('N-DBE'!K234*H234/'N-DBE'!J234)-H234)))</f>
        <v/>
      </c>
      <c r="J234" s="341" t="str">
        <f>IF(OR(B234="",G234=""),"",IF(VLOOKUP(B234,Schlagliste!B:J,7,FALSE)="","",VLOOKUP(B234,Schlagliste!B:J,7,FALSE)))</f>
        <v/>
      </c>
      <c r="K234" s="244" t="str">
        <f>IF(J234="","",IF(J234&gt;39,"E",VLOOKUP(J234,'Boden DüV-Bolap'!A:B,2,FALSE)))</f>
        <v/>
      </c>
      <c r="L234" s="250" t="str">
        <f>IF(J234="","",IF(J234&gt;=44,0,VLOOKUP(J234,'Boden DüV-Bolap'!A:C,3,FALSE)))</f>
        <v/>
      </c>
      <c r="M234" s="251" t="str">
        <f>IF(OR(F234="",G234=""),"",IF(OR(F234="A",F234="HG"),0,VLOOKUP(G234,'Tab 4+5 DüV+Abfuhr_G'!A:Q,15,FALSE)))</f>
        <v/>
      </c>
      <c r="N234" s="252" t="str">
        <f t="shared" si="28"/>
        <v/>
      </c>
      <c r="O234" s="611" t="str">
        <f>IF(OR(F234="",G234=""),"",IF(J234="",SUM(H234,I234),IF(OR(K234="D",K234="E"),(H234+M234)*VLOOKUP(K234,'Boden DüV-Bolap'!B:E,4,FALSE),SUM(H234,I234,L234,M234))))</f>
        <v/>
      </c>
      <c r="P234" s="892" t="str">
        <f t="shared" si="29"/>
        <v/>
      </c>
      <c r="Q234" s="245"/>
      <c r="R234" s="615" t="str">
        <f t="shared" si="30"/>
        <v/>
      </c>
      <c r="S234" s="244" t="str">
        <f>IF(OR(B234="",G234=""),"",IF(VLOOKUP(B234,Schlagliste!B:J,5,FALSE)="","",VLOOKUP(B234,Schlagliste!B:J,5,FALSE)))</f>
        <v/>
      </c>
      <c r="T234" s="253" t="str">
        <f>IF(OR(F234="",G234=""),"",IF(F234="g",VLOOKUP(G234,'Tab 4+5 DüV+Abfuhr_G'!A:N,13,FALSE)*'N-DBE'!J234,IF(F234="A",VLOOKUP(G234,'Tab 2+3 DüV_A'!A:L,11,FALSE)*'N-DBE'!J234,VLOOKUP(G234,'H&amp;G LfL'!B:U,19,FALSE)*'N-DBE'!J234)))</f>
        <v/>
      </c>
      <c r="U234" s="249" t="str">
        <f>IF(OR(F234="",G234=""),"",IF(OR('N-DBE'!K234="",'N-DBE'!M234=0),0,IF('N-DBE'!K234=0,-T234,('N-DBE'!K234*T234/'N-DBE'!J234)-T234)))</f>
        <v/>
      </c>
      <c r="V234" s="341" t="str">
        <f>IF(OR(B234="",G234=""),"",IF(VLOOKUP(B234,Schlagliste!B:J,8,FALSE)="","",VLOOKUP(B234,Schlagliste!B:J,8,FALSE)))</f>
        <v/>
      </c>
      <c r="W234" s="244" t="str">
        <f>IF(OR(V234="",S234=""),"",IF(V234&gt;39,0,IF(S234="leicht",VLOOKUP(V234,'Boden DüV-Bolap'!A:Q,7,FALSE),IF(S234="mittel",VLOOKUP(V234,'Boden DüV-Bolap'!A:K,11,FALSE),IF(S234="schwer",VLOOKUP(V234,'Boden DüV-Bolap'!A:R,15,FALSE))))))</f>
        <v/>
      </c>
      <c r="X234" s="254" t="str">
        <f>IF(OR(F234="",G234="",S234="",V234=""),"",IF(V234&gt;=44,-(T234+U234),IF(AND(S234="leicht",V234&lt;14),VLOOKUP(V234,'Boden DüV-Bolap'!A:Q,8,FALSE),IF(AND(S234="leicht",V234&gt;13),VLOOKUP(V234,'Boden DüV-Bolap'!A:Q,9,FALSE)*(T234+U234)-(T234+U234),IF(AND(S234="mittel",V234&lt;20),VLOOKUP(V234,'Boden DüV-Bolap'!A:Q,12,FALSE),IF(AND(S234="mittel",V234&gt;19),VLOOKUP(V234,'Boden DüV-Bolap'!A:Q,13,FALSE)*(T234+U234)-(T234+U234),IF(AND(S234="schwer",V234&lt;28),VLOOKUP(V234,'Boden DüV-Bolap'!A:Q,16,FALSE),IF(AND(S234="schwer",V234&gt;27),VLOOKUP(V234,'Boden DüV-Bolap'!A:Q,17,FALSE)*(T234+U234)-(T234+U234)))))))))</f>
        <v/>
      </c>
      <c r="Y234" s="251" t="str">
        <f>IF(OR(F234="",G234=""),"",IF(OR(F234="A",F234="HG"),0,VLOOKUP(G234,'Tab 4+5 DüV+Abfuhr_G'!A:Q,16,FALSE)))</f>
        <v/>
      </c>
      <c r="Z234" s="255" t="str">
        <f t="shared" si="31"/>
        <v/>
      </c>
      <c r="AA234" s="896" t="str">
        <f t="shared" si="32"/>
        <v/>
      </c>
      <c r="AB234" s="253" t="str">
        <f>IF(OR(F234="",G234=""),"",IF(F234="g",VLOOKUP(G234,'Tab 4+5 DüV+Abfuhr_G'!A:N,14,FALSE)*'N-DBE'!J234,IF(F234="A",VLOOKUP(G234,'Tab 2+3 DüV_A'!A:L,12,FALSE)*'N-DBE'!J234,VLOOKUP(G234,'H&amp;G LfL'!B:U,20,FALSE)*'N-DBE'!J234)))</f>
        <v/>
      </c>
      <c r="AC234" s="249" t="str">
        <f>IF(OR(F234="",G234=""),"",IF(OR('N-DBE'!K234="",'N-DBE'!M234=0),0,IF('N-DBE'!K234=0,-AB234,('N-DBE'!K234*AB234/'N-DBE'!J234)-AB234)))</f>
        <v/>
      </c>
      <c r="AD234" s="341" t="str">
        <f>IF(OR(B234="",G234=""),"",IF(VLOOKUP(B234,Schlagliste!B:J,9,FALSE)="","",VLOOKUP(B234,Schlagliste!B:J,9,FALSE)))</f>
        <v/>
      </c>
      <c r="AE234" s="244" t="str">
        <f>IF(OR(AD234="",S234=""),"",IF(AD234&gt;39,0,IF(S234="leicht",VLOOKUP(AD234,'Boden DüV-Bolap'!A:AA,19,FALSE),IF(S234="mittel",VLOOKUP(AD234,'Boden DüV-Bolap'!A:AA,23,FALSE),IF(S234="schwer",VLOOKUP(AD234,'Boden DüV-Bolap'!A:AA,27,FALSE))))))</f>
        <v/>
      </c>
      <c r="AF234" s="254" t="str">
        <f>IF(OR(F234="",G234="",S234="",AD234=""),"",IF(AD234&gt;=44,-(AB234+AC234),IF(AND(S234="leicht",AD234&lt;11),VLOOKUP(AD234,'Boden DüV-Bolap'!A:AC,20,FALSE),IF(AND(S234="leicht",AD234&gt;10),VLOOKUP(AD234,'Boden DüV-Bolap'!A:AC,21,FALSE)*(AB234+AC234)-(AB234+AC234),IF(AND(S234="mittel",AD234&lt;18),VLOOKUP(AD234,'Boden DüV-Bolap'!A:AC,24,FALSE),IF(AND(S234="mittel",AD234&gt;17),VLOOKUP(AD234,'Boden DüV-Bolap'!A:AC,25,FALSE)*(AB234+AC234)-(AB234+AC234),IF(AND(S234="schwer",AD234&lt;23),VLOOKUP(AD234,'Boden DüV-Bolap'!A:AC,28,FALSE),IF(AND(S234="schwer",AD234&gt;22),VLOOKUP(AD234,'Boden DüV-Bolap'!A:AC,29,FALSE)*(AB234+AC234)-(AB234+AC234)))))))))</f>
        <v/>
      </c>
      <c r="AG234" s="256" t="str">
        <f>IF(OR(F234="",G234=""),"",IF(OR(F234="A",F234="HG"),0,VLOOKUP(G234,'Tab 4+5 DüV+Abfuhr_G'!A:Q,17,FALSE)))</f>
        <v/>
      </c>
      <c r="AH234" s="257" t="str">
        <f t="shared" si="33"/>
        <v/>
      </c>
      <c r="AI234" s="900" t="str">
        <f t="shared" si="34"/>
        <v/>
      </c>
      <c r="AJ234" s="265"/>
    </row>
    <row r="235" spans="1:36" s="145" customFormat="1">
      <c r="A235" s="289" t="str">
        <f>IF('N-DBE'!A235="","",'N-DBE'!A235)</f>
        <v/>
      </c>
      <c r="B235" s="485" t="str">
        <f>IF('N-DBE'!B235="","",'N-DBE'!B235)</f>
        <v/>
      </c>
      <c r="C235" s="232" t="str">
        <f>IF('N-DBE'!C235="","",'N-DBE'!C235)</f>
        <v/>
      </c>
      <c r="D235" s="232" t="str">
        <f>IF('N-DBE'!D235="","",'N-DBE'!D235)</f>
        <v/>
      </c>
      <c r="E235" s="238" t="str">
        <f>IF('N-DBE'!E235="","",'N-DBE'!E235)</f>
        <v/>
      </c>
      <c r="F235" s="233" t="str">
        <f>IF('N-DBE'!F235="","",'N-DBE'!F235)</f>
        <v/>
      </c>
      <c r="G235" s="225" t="str">
        <f>IF('N-DBE'!G235="","",'N-DBE'!G235)</f>
        <v/>
      </c>
      <c r="H235" s="248" t="str">
        <f>IF(OR(F235="",G235=""),"",IF(F235="g",VLOOKUP(G235,'Tab 4+5 DüV+Abfuhr_G'!A:N,12,FALSE)*'N-DBE'!J235,IF(F235="A",VLOOKUP(G235,'Tab 2+3 DüV_A'!A:L,10,FALSE)*'N-DBE'!J235,VLOOKUP(G235,'H&amp;G LfL'!B:U,18,FALSE)*'N-DBE'!J235)))</f>
        <v/>
      </c>
      <c r="I235" s="249" t="str">
        <f>IF(OR(F235="",G235=""),"",IF(OR('N-DBE'!K235="",'N-DBE'!M235=0),0,IF('N-DBE'!K235=0,-H235,('N-DBE'!K235*H235/'N-DBE'!J235)-H235)))</f>
        <v/>
      </c>
      <c r="J235" s="341" t="str">
        <f>IF(OR(B235="",G235=""),"",IF(VLOOKUP(B235,Schlagliste!B:J,7,FALSE)="","",VLOOKUP(B235,Schlagliste!B:J,7,FALSE)))</f>
        <v/>
      </c>
      <c r="K235" s="244" t="str">
        <f>IF(J235="","",IF(J235&gt;39,"E",VLOOKUP(J235,'Boden DüV-Bolap'!A:B,2,FALSE)))</f>
        <v/>
      </c>
      <c r="L235" s="250" t="str">
        <f>IF(J235="","",IF(J235&gt;=44,0,VLOOKUP(J235,'Boden DüV-Bolap'!A:C,3,FALSE)))</f>
        <v/>
      </c>
      <c r="M235" s="251" t="str">
        <f>IF(OR(F235="",G235=""),"",IF(OR(F235="A",F235="HG"),0,VLOOKUP(G235,'Tab 4+5 DüV+Abfuhr_G'!A:Q,15,FALSE)))</f>
        <v/>
      </c>
      <c r="N235" s="252" t="str">
        <f t="shared" si="28"/>
        <v/>
      </c>
      <c r="O235" s="611" t="str">
        <f>IF(OR(F235="",G235=""),"",IF(J235="",SUM(H235,I235),IF(OR(K235="D",K235="E"),(H235+M235)*VLOOKUP(K235,'Boden DüV-Bolap'!B:E,4,FALSE),SUM(H235,I235,L235,M235))))</f>
        <v/>
      </c>
      <c r="P235" s="892" t="str">
        <f t="shared" si="29"/>
        <v/>
      </c>
      <c r="Q235" s="245"/>
      <c r="R235" s="615" t="str">
        <f t="shared" si="30"/>
        <v/>
      </c>
      <c r="S235" s="244" t="str">
        <f>IF(OR(B235="",G235=""),"",IF(VLOOKUP(B235,Schlagliste!B:J,5,FALSE)="","",VLOOKUP(B235,Schlagliste!B:J,5,FALSE)))</f>
        <v/>
      </c>
      <c r="T235" s="253" t="str">
        <f>IF(OR(F235="",G235=""),"",IF(F235="g",VLOOKUP(G235,'Tab 4+5 DüV+Abfuhr_G'!A:N,13,FALSE)*'N-DBE'!J235,IF(F235="A",VLOOKUP(G235,'Tab 2+3 DüV_A'!A:L,11,FALSE)*'N-DBE'!J235,VLOOKUP(G235,'H&amp;G LfL'!B:U,19,FALSE)*'N-DBE'!J235)))</f>
        <v/>
      </c>
      <c r="U235" s="249" t="str">
        <f>IF(OR(F235="",G235=""),"",IF(OR('N-DBE'!K235="",'N-DBE'!M235=0),0,IF('N-DBE'!K235=0,-T235,('N-DBE'!K235*T235/'N-DBE'!J235)-T235)))</f>
        <v/>
      </c>
      <c r="V235" s="341" t="str">
        <f>IF(OR(B235="",G235=""),"",IF(VLOOKUP(B235,Schlagliste!B:J,8,FALSE)="","",VLOOKUP(B235,Schlagliste!B:J,8,FALSE)))</f>
        <v/>
      </c>
      <c r="W235" s="244" t="str">
        <f>IF(OR(V235="",S235=""),"",IF(V235&gt;39,0,IF(S235="leicht",VLOOKUP(V235,'Boden DüV-Bolap'!A:Q,7,FALSE),IF(S235="mittel",VLOOKUP(V235,'Boden DüV-Bolap'!A:K,11,FALSE),IF(S235="schwer",VLOOKUP(V235,'Boden DüV-Bolap'!A:R,15,FALSE))))))</f>
        <v/>
      </c>
      <c r="X235" s="254" t="str">
        <f>IF(OR(F235="",G235="",S235="",V235=""),"",IF(V235&gt;=44,-(T235+U235),IF(AND(S235="leicht",V235&lt;14),VLOOKUP(V235,'Boden DüV-Bolap'!A:Q,8,FALSE),IF(AND(S235="leicht",V235&gt;13),VLOOKUP(V235,'Boden DüV-Bolap'!A:Q,9,FALSE)*(T235+U235)-(T235+U235),IF(AND(S235="mittel",V235&lt;20),VLOOKUP(V235,'Boden DüV-Bolap'!A:Q,12,FALSE),IF(AND(S235="mittel",V235&gt;19),VLOOKUP(V235,'Boden DüV-Bolap'!A:Q,13,FALSE)*(T235+U235)-(T235+U235),IF(AND(S235="schwer",V235&lt;28),VLOOKUP(V235,'Boden DüV-Bolap'!A:Q,16,FALSE),IF(AND(S235="schwer",V235&gt;27),VLOOKUP(V235,'Boden DüV-Bolap'!A:Q,17,FALSE)*(T235+U235)-(T235+U235)))))))))</f>
        <v/>
      </c>
      <c r="Y235" s="251" t="str">
        <f>IF(OR(F235="",G235=""),"",IF(OR(F235="A",F235="HG"),0,VLOOKUP(G235,'Tab 4+5 DüV+Abfuhr_G'!A:Q,16,FALSE)))</f>
        <v/>
      </c>
      <c r="Z235" s="255" t="str">
        <f t="shared" si="31"/>
        <v/>
      </c>
      <c r="AA235" s="896" t="str">
        <f t="shared" si="32"/>
        <v/>
      </c>
      <c r="AB235" s="253" t="str">
        <f>IF(OR(F235="",G235=""),"",IF(F235="g",VLOOKUP(G235,'Tab 4+5 DüV+Abfuhr_G'!A:N,14,FALSE)*'N-DBE'!J235,IF(F235="A",VLOOKUP(G235,'Tab 2+3 DüV_A'!A:L,12,FALSE)*'N-DBE'!J235,VLOOKUP(G235,'H&amp;G LfL'!B:U,20,FALSE)*'N-DBE'!J235)))</f>
        <v/>
      </c>
      <c r="AC235" s="249" t="str">
        <f>IF(OR(F235="",G235=""),"",IF(OR('N-DBE'!K235="",'N-DBE'!M235=0),0,IF('N-DBE'!K235=0,-AB235,('N-DBE'!K235*AB235/'N-DBE'!J235)-AB235)))</f>
        <v/>
      </c>
      <c r="AD235" s="341" t="str">
        <f>IF(OR(B235="",G235=""),"",IF(VLOOKUP(B235,Schlagliste!B:J,9,FALSE)="","",VLOOKUP(B235,Schlagliste!B:J,9,FALSE)))</f>
        <v/>
      </c>
      <c r="AE235" s="244" t="str">
        <f>IF(OR(AD235="",S235=""),"",IF(AD235&gt;39,0,IF(S235="leicht",VLOOKUP(AD235,'Boden DüV-Bolap'!A:AA,19,FALSE),IF(S235="mittel",VLOOKUP(AD235,'Boden DüV-Bolap'!A:AA,23,FALSE),IF(S235="schwer",VLOOKUP(AD235,'Boden DüV-Bolap'!A:AA,27,FALSE))))))</f>
        <v/>
      </c>
      <c r="AF235" s="254" t="str">
        <f>IF(OR(F235="",G235="",S235="",AD235=""),"",IF(AD235&gt;=44,-(AB235+AC235),IF(AND(S235="leicht",AD235&lt;11),VLOOKUP(AD235,'Boden DüV-Bolap'!A:AC,20,FALSE),IF(AND(S235="leicht",AD235&gt;10),VLOOKUP(AD235,'Boden DüV-Bolap'!A:AC,21,FALSE)*(AB235+AC235)-(AB235+AC235),IF(AND(S235="mittel",AD235&lt;18),VLOOKUP(AD235,'Boden DüV-Bolap'!A:AC,24,FALSE),IF(AND(S235="mittel",AD235&gt;17),VLOOKUP(AD235,'Boden DüV-Bolap'!A:AC,25,FALSE)*(AB235+AC235)-(AB235+AC235),IF(AND(S235="schwer",AD235&lt;23),VLOOKUP(AD235,'Boden DüV-Bolap'!A:AC,28,FALSE),IF(AND(S235="schwer",AD235&gt;22),VLOOKUP(AD235,'Boden DüV-Bolap'!A:AC,29,FALSE)*(AB235+AC235)-(AB235+AC235)))))))))</f>
        <v/>
      </c>
      <c r="AG235" s="256" t="str">
        <f>IF(OR(F235="",G235=""),"",IF(OR(F235="A",F235="HG"),0,VLOOKUP(G235,'Tab 4+5 DüV+Abfuhr_G'!A:Q,17,FALSE)))</f>
        <v/>
      </c>
      <c r="AH235" s="257" t="str">
        <f t="shared" si="33"/>
        <v/>
      </c>
      <c r="AI235" s="900" t="str">
        <f t="shared" si="34"/>
        <v/>
      </c>
      <c r="AJ235" s="265"/>
    </row>
    <row r="236" spans="1:36" s="145" customFormat="1">
      <c r="A236" s="289" t="str">
        <f>IF('N-DBE'!A236="","",'N-DBE'!A236)</f>
        <v/>
      </c>
      <c r="B236" s="485" t="str">
        <f>IF('N-DBE'!B236="","",'N-DBE'!B236)</f>
        <v/>
      </c>
      <c r="C236" s="232" t="str">
        <f>IF('N-DBE'!C236="","",'N-DBE'!C236)</f>
        <v/>
      </c>
      <c r="D236" s="232" t="str">
        <f>IF('N-DBE'!D236="","",'N-DBE'!D236)</f>
        <v/>
      </c>
      <c r="E236" s="238" t="str">
        <f>IF('N-DBE'!E236="","",'N-DBE'!E236)</f>
        <v/>
      </c>
      <c r="F236" s="233" t="str">
        <f>IF('N-DBE'!F236="","",'N-DBE'!F236)</f>
        <v/>
      </c>
      <c r="G236" s="225" t="str">
        <f>IF('N-DBE'!G236="","",'N-DBE'!G236)</f>
        <v/>
      </c>
      <c r="H236" s="248" t="str">
        <f>IF(OR(F236="",G236=""),"",IF(F236="g",VLOOKUP(G236,'Tab 4+5 DüV+Abfuhr_G'!A:N,12,FALSE)*'N-DBE'!J236,IF(F236="A",VLOOKUP(G236,'Tab 2+3 DüV_A'!A:L,10,FALSE)*'N-DBE'!J236,VLOOKUP(G236,'H&amp;G LfL'!B:U,18,FALSE)*'N-DBE'!J236)))</f>
        <v/>
      </c>
      <c r="I236" s="249" t="str">
        <f>IF(OR(F236="",G236=""),"",IF(OR('N-DBE'!K236="",'N-DBE'!M236=0),0,IF('N-DBE'!K236=0,-H236,('N-DBE'!K236*H236/'N-DBE'!J236)-H236)))</f>
        <v/>
      </c>
      <c r="J236" s="341" t="str">
        <f>IF(OR(B236="",G236=""),"",IF(VLOOKUP(B236,Schlagliste!B:J,7,FALSE)="","",VLOOKUP(B236,Schlagliste!B:J,7,FALSE)))</f>
        <v/>
      </c>
      <c r="K236" s="244" t="str">
        <f>IF(J236="","",IF(J236&gt;39,"E",VLOOKUP(J236,'Boden DüV-Bolap'!A:B,2,FALSE)))</f>
        <v/>
      </c>
      <c r="L236" s="250" t="str">
        <f>IF(J236="","",IF(J236&gt;=44,0,VLOOKUP(J236,'Boden DüV-Bolap'!A:C,3,FALSE)))</f>
        <v/>
      </c>
      <c r="M236" s="251" t="str">
        <f>IF(OR(F236="",G236=""),"",IF(OR(F236="A",F236="HG"),0,VLOOKUP(G236,'Tab 4+5 DüV+Abfuhr_G'!A:Q,15,FALSE)))</f>
        <v/>
      </c>
      <c r="N236" s="252" t="str">
        <f t="shared" si="28"/>
        <v/>
      </c>
      <c r="O236" s="611" t="str">
        <f>IF(OR(F236="",G236=""),"",IF(J236="",SUM(H236,I236),IF(OR(K236="D",K236="E"),(H236+M236)*VLOOKUP(K236,'Boden DüV-Bolap'!B:E,4,FALSE),SUM(H236,I236,L236,M236))))</f>
        <v/>
      </c>
      <c r="P236" s="892" t="str">
        <f t="shared" si="29"/>
        <v/>
      </c>
      <c r="Q236" s="245"/>
      <c r="R236" s="615" t="str">
        <f t="shared" si="30"/>
        <v/>
      </c>
      <c r="S236" s="244" t="str">
        <f>IF(OR(B236="",G236=""),"",IF(VLOOKUP(B236,Schlagliste!B:J,5,FALSE)="","",VLOOKUP(B236,Schlagliste!B:J,5,FALSE)))</f>
        <v/>
      </c>
      <c r="T236" s="253" t="str">
        <f>IF(OR(F236="",G236=""),"",IF(F236="g",VLOOKUP(G236,'Tab 4+5 DüV+Abfuhr_G'!A:N,13,FALSE)*'N-DBE'!J236,IF(F236="A",VLOOKUP(G236,'Tab 2+3 DüV_A'!A:L,11,FALSE)*'N-DBE'!J236,VLOOKUP(G236,'H&amp;G LfL'!B:U,19,FALSE)*'N-DBE'!J236)))</f>
        <v/>
      </c>
      <c r="U236" s="249" t="str">
        <f>IF(OR(F236="",G236=""),"",IF(OR('N-DBE'!K236="",'N-DBE'!M236=0),0,IF('N-DBE'!K236=0,-T236,('N-DBE'!K236*T236/'N-DBE'!J236)-T236)))</f>
        <v/>
      </c>
      <c r="V236" s="341" t="str">
        <f>IF(OR(B236="",G236=""),"",IF(VLOOKUP(B236,Schlagliste!B:J,8,FALSE)="","",VLOOKUP(B236,Schlagliste!B:J,8,FALSE)))</f>
        <v/>
      </c>
      <c r="W236" s="244" t="str">
        <f>IF(OR(V236="",S236=""),"",IF(V236&gt;39,0,IF(S236="leicht",VLOOKUP(V236,'Boden DüV-Bolap'!A:Q,7,FALSE),IF(S236="mittel",VLOOKUP(V236,'Boden DüV-Bolap'!A:K,11,FALSE),IF(S236="schwer",VLOOKUP(V236,'Boden DüV-Bolap'!A:R,15,FALSE))))))</f>
        <v/>
      </c>
      <c r="X236" s="254" t="str">
        <f>IF(OR(F236="",G236="",S236="",V236=""),"",IF(V236&gt;=44,-(T236+U236),IF(AND(S236="leicht",V236&lt;14),VLOOKUP(V236,'Boden DüV-Bolap'!A:Q,8,FALSE),IF(AND(S236="leicht",V236&gt;13),VLOOKUP(V236,'Boden DüV-Bolap'!A:Q,9,FALSE)*(T236+U236)-(T236+U236),IF(AND(S236="mittel",V236&lt;20),VLOOKUP(V236,'Boden DüV-Bolap'!A:Q,12,FALSE),IF(AND(S236="mittel",V236&gt;19),VLOOKUP(V236,'Boden DüV-Bolap'!A:Q,13,FALSE)*(T236+U236)-(T236+U236),IF(AND(S236="schwer",V236&lt;28),VLOOKUP(V236,'Boden DüV-Bolap'!A:Q,16,FALSE),IF(AND(S236="schwer",V236&gt;27),VLOOKUP(V236,'Boden DüV-Bolap'!A:Q,17,FALSE)*(T236+U236)-(T236+U236)))))))))</f>
        <v/>
      </c>
      <c r="Y236" s="251" t="str">
        <f>IF(OR(F236="",G236=""),"",IF(OR(F236="A",F236="HG"),0,VLOOKUP(G236,'Tab 4+5 DüV+Abfuhr_G'!A:Q,16,FALSE)))</f>
        <v/>
      </c>
      <c r="Z236" s="255" t="str">
        <f t="shared" si="31"/>
        <v/>
      </c>
      <c r="AA236" s="896" t="str">
        <f t="shared" si="32"/>
        <v/>
      </c>
      <c r="AB236" s="253" t="str">
        <f>IF(OR(F236="",G236=""),"",IF(F236="g",VLOOKUP(G236,'Tab 4+5 DüV+Abfuhr_G'!A:N,14,FALSE)*'N-DBE'!J236,IF(F236="A",VLOOKUP(G236,'Tab 2+3 DüV_A'!A:L,12,FALSE)*'N-DBE'!J236,VLOOKUP(G236,'H&amp;G LfL'!B:U,20,FALSE)*'N-DBE'!J236)))</f>
        <v/>
      </c>
      <c r="AC236" s="249" t="str">
        <f>IF(OR(F236="",G236=""),"",IF(OR('N-DBE'!K236="",'N-DBE'!M236=0),0,IF('N-DBE'!K236=0,-AB236,('N-DBE'!K236*AB236/'N-DBE'!J236)-AB236)))</f>
        <v/>
      </c>
      <c r="AD236" s="341" t="str">
        <f>IF(OR(B236="",G236=""),"",IF(VLOOKUP(B236,Schlagliste!B:J,9,FALSE)="","",VLOOKUP(B236,Schlagliste!B:J,9,FALSE)))</f>
        <v/>
      </c>
      <c r="AE236" s="244" t="str">
        <f>IF(OR(AD236="",S236=""),"",IF(AD236&gt;39,0,IF(S236="leicht",VLOOKUP(AD236,'Boden DüV-Bolap'!A:AA,19,FALSE),IF(S236="mittel",VLOOKUP(AD236,'Boden DüV-Bolap'!A:AA,23,FALSE),IF(S236="schwer",VLOOKUP(AD236,'Boden DüV-Bolap'!A:AA,27,FALSE))))))</f>
        <v/>
      </c>
      <c r="AF236" s="254" t="str">
        <f>IF(OR(F236="",G236="",S236="",AD236=""),"",IF(AD236&gt;=44,-(AB236+AC236),IF(AND(S236="leicht",AD236&lt;11),VLOOKUP(AD236,'Boden DüV-Bolap'!A:AC,20,FALSE),IF(AND(S236="leicht",AD236&gt;10),VLOOKUP(AD236,'Boden DüV-Bolap'!A:AC,21,FALSE)*(AB236+AC236)-(AB236+AC236),IF(AND(S236="mittel",AD236&lt;18),VLOOKUP(AD236,'Boden DüV-Bolap'!A:AC,24,FALSE),IF(AND(S236="mittel",AD236&gt;17),VLOOKUP(AD236,'Boden DüV-Bolap'!A:AC,25,FALSE)*(AB236+AC236)-(AB236+AC236),IF(AND(S236="schwer",AD236&lt;23),VLOOKUP(AD236,'Boden DüV-Bolap'!A:AC,28,FALSE),IF(AND(S236="schwer",AD236&gt;22),VLOOKUP(AD236,'Boden DüV-Bolap'!A:AC,29,FALSE)*(AB236+AC236)-(AB236+AC236)))))))))</f>
        <v/>
      </c>
      <c r="AG236" s="256" t="str">
        <f>IF(OR(F236="",G236=""),"",IF(OR(F236="A",F236="HG"),0,VLOOKUP(G236,'Tab 4+5 DüV+Abfuhr_G'!A:Q,17,FALSE)))</f>
        <v/>
      </c>
      <c r="AH236" s="257" t="str">
        <f t="shared" si="33"/>
        <v/>
      </c>
      <c r="AI236" s="900" t="str">
        <f t="shared" si="34"/>
        <v/>
      </c>
      <c r="AJ236" s="265"/>
    </row>
    <row r="237" spans="1:36" s="145" customFormat="1">
      <c r="A237" s="289" t="str">
        <f>IF('N-DBE'!A237="","",'N-DBE'!A237)</f>
        <v/>
      </c>
      <c r="B237" s="485" t="str">
        <f>IF('N-DBE'!B237="","",'N-DBE'!B237)</f>
        <v/>
      </c>
      <c r="C237" s="232" t="str">
        <f>IF('N-DBE'!C237="","",'N-DBE'!C237)</f>
        <v/>
      </c>
      <c r="D237" s="232" t="str">
        <f>IF('N-DBE'!D237="","",'N-DBE'!D237)</f>
        <v/>
      </c>
      <c r="E237" s="238" t="str">
        <f>IF('N-DBE'!E237="","",'N-DBE'!E237)</f>
        <v/>
      </c>
      <c r="F237" s="233" t="str">
        <f>IF('N-DBE'!F237="","",'N-DBE'!F237)</f>
        <v/>
      </c>
      <c r="G237" s="225" t="str">
        <f>IF('N-DBE'!G237="","",'N-DBE'!G237)</f>
        <v/>
      </c>
      <c r="H237" s="248" t="str">
        <f>IF(OR(F237="",G237=""),"",IF(F237="g",VLOOKUP(G237,'Tab 4+5 DüV+Abfuhr_G'!A:N,12,FALSE)*'N-DBE'!J237,IF(F237="A",VLOOKUP(G237,'Tab 2+3 DüV_A'!A:L,10,FALSE)*'N-DBE'!J237,VLOOKUP(G237,'H&amp;G LfL'!B:U,18,FALSE)*'N-DBE'!J237)))</f>
        <v/>
      </c>
      <c r="I237" s="249" t="str">
        <f>IF(OR(F237="",G237=""),"",IF(OR('N-DBE'!K237="",'N-DBE'!M237=0),0,IF('N-DBE'!K237=0,-H237,('N-DBE'!K237*H237/'N-DBE'!J237)-H237)))</f>
        <v/>
      </c>
      <c r="J237" s="341" t="str">
        <f>IF(OR(B237="",G237=""),"",IF(VLOOKUP(B237,Schlagliste!B:J,7,FALSE)="","",VLOOKUP(B237,Schlagliste!B:J,7,FALSE)))</f>
        <v/>
      </c>
      <c r="K237" s="244" t="str">
        <f>IF(J237="","",IF(J237&gt;39,"E",VLOOKUP(J237,'Boden DüV-Bolap'!A:B,2,FALSE)))</f>
        <v/>
      </c>
      <c r="L237" s="250" t="str">
        <f>IF(J237="","",IF(J237&gt;=44,0,VLOOKUP(J237,'Boden DüV-Bolap'!A:C,3,FALSE)))</f>
        <v/>
      </c>
      <c r="M237" s="251" t="str">
        <f>IF(OR(F237="",G237=""),"",IF(OR(F237="A",F237="HG"),0,VLOOKUP(G237,'Tab 4+5 DüV+Abfuhr_G'!A:Q,15,FALSE)))</f>
        <v/>
      </c>
      <c r="N237" s="252" t="str">
        <f t="shared" si="28"/>
        <v/>
      </c>
      <c r="O237" s="611" t="str">
        <f>IF(OR(F237="",G237=""),"",IF(J237="",SUM(H237,I237),IF(OR(K237="D",K237="E"),(H237+M237)*VLOOKUP(K237,'Boden DüV-Bolap'!B:E,4,FALSE),SUM(H237,I237,L237,M237))))</f>
        <v/>
      </c>
      <c r="P237" s="892" t="str">
        <f t="shared" si="29"/>
        <v/>
      </c>
      <c r="Q237" s="245"/>
      <c r="R237" s="615" t="str">
        <f t="shared" si="30"/>
        <v/>
      </c>
      <c r="S237" s="244" t="str">
        <f>IF(OR(B237="",G237=""),"",IF(VLOOKUP(B237,Schlagliste!B:J,5,FALSE)="","",VLOOKUP(B237,Schlagliste!B:J,5,FALSE)))</f>
        <v/>
      </c>
      <c r="T237" s="253" t="str">
        <f>IF(OR(F237="",G237=""),"",IF(F237="g",VLOOKUP(G237,'Tab 4+5 DüV+Abfuhr_G'!A:N,13,FALSE)*'N-DBE'!J237,IF(F237="A",VLOOKUP(G237,'Tab 2+3 DüV_A'!A:L,11,FALSE)*'N-DBE'!J237,VLOOKUP(G237,'H&amp;G LfL'!B:U,19,FALSE)*'N-DBE'!J237)))</f>
        <v/>
      </c>
      <c r="U237" s="249" t="str">
        <f>IF(OR(F237="",G237=""),"",IF(OR('N-DBE'!K237="",'N-DBE'!M237=0),0,IF('N-DBE'!K237=0,-T237,('N-DBE'!K237*T237/'N-DBE'!J237)-T237)))</f>
        <v/>
      </c>
      <c r="V237" s="341" t="str">
        <f>IF(OR(B237="",G237=""),"",IF(VLOOKUP(B237,Schlagliste!B:J,8,FALSE)="","",VLOOKUP(B237,Schlagliste!B:J,8,FALSE)))</f>
        <v/>
      </c>
      <c r="W237" s="244" t="str">
        <f>IF(OR(V237="",S237=""),"",IF(V237&gt;39,0,IF(S237="leicht",VLOOKUP(V237,'Boden DüV-Bolap'!A:Q,7,FALSE),IF(S237="mittel",VLOOKUP(V237,'Boden DüV-Bolap'!A:K,11,FALSE),IF(S237="schwer",VLOOKUP(V237,'Boden DüV-Bolap'!A:R,15,FALSE))))))</f>
        <v/>
      </c>
      <c r="X237" s="254" t="str">
        <f>IF(OR(F237="",G237="",S237="",V237=""),"",IF(V237&gt;=44,-(T237+U237),IF(AND(S237="leicht",V237&lt;14),VLOOKUP(V237,'Boden DüV-Bolap'!A:Q,8,FALSE),IF(AND(S237="leicht",V237&gt;13),VLOOKUP(V237,'Boden DüV-Bolap'!A:Q,9,FALSE)*(T237+U237)-(T237+U237),IF(AND(S237="mittel",V237&lt;20),VLOOKUP(V237,'Boden DüV-Bolap'!A:Q,12,FALSE),IF(AND(S237="mittel",V237&gt;19),VLOOKUP(V237,'Boden DüV-Bolap'!A:Q,13,FALSE)*(T237+U237)-(T237+U237),IF(AND(S237="schwer",V237&lt;28),VLOOKUP(V237,'Boden DüV-Bolap'!A:Q,16,FALSE),IF(AND(S237="schwer",V237&gt;27),VLOOKUP(V237,'Boden DüV-Bolap'!A:Q,17,FALSE)*(T237+U237)-(T237+U237)))))))))</f>
        <v/>
      </c>
      <c r="Y237" s="251" t="str">
        <f>IF(OR(F237="",G237=""),"",IF(OR(F237="A",F237="HG"),0,VLOOKUP(G237,'Tab 4+5 DüV+Abfuhr_G'!A:Q,16,FALSE)))</f>
        <v/>
      </c>
      <c r="Z237" s="255" t="str">
        <f t="shared" si="31"/>
        <v/>
      </c>
      <c r="AA237" s="896" t="str">
        <f t="shared" si="32"/>
        <v/>
      </c>
      <c r="AB237" s="253" t="str">
        <f>IF(OR(F237="",G237=""),"",IF(F237="g",VLOOKUP(G237,'Tab 4+5 DüV+Abfuhr_G'!A:N,14,FALSE)*'N-DBE'!J237,IF(F237="A",VLOOKUP(G237,'Tab 2+3 DüV_A'!A:L,12,FALSE)*'N-DBE'!J237,VLOOKUP(G237,'H&amp;G LfL'!B:U,20,FALSE)*'N-DBE'!J237)))</f>
        <v/>
      </c>
      <c r="AC237" s="249" t="str">
        <f>IF(OR(F237="",G237=""),"",IF(OR('N-DBE'!K237="",'N-DBE'!M237=0),0,IF('N-DBE'!K237=0,-AB237,('N-DBE'!K237*AB237/'N-DBE'!J237)-AB237)))</f>
        <v/>
      </c>
      <c r="AD237" s="341" t="str">
        <f>IF(OR(B237="",G237=""),"",IF(VLOOKUP(B237,Schlagliste!B:J,9,FALSE)="","",VLOOKUP(B237,Schlagliste!B:J,9,FALSE)))</f>
        <v/>
      </c>
      <c r="AE237" s="244" t="str">
        <f>IF(OR(AD237="",S237=""),"",IF(AD237&gt;39,0,IF(S237="leicht",VLOOKUP(AD237,'Boden DüV-Bolap'!A:AA,19,FALSE),IF(S237="mittel",VLOOKUP(AD237,'Boden DüV-Bolap'!A:AA,23,FALSE),IF(S237="schwer",VLOOKUP(AD237,'Boden DüV-Bolap'!A:AA,27,FALSE))))))</f>
        <v/>
      </c>
      <c r="AF237" s="254" t="str">
        <f>IF(OR(F237="",G237="",S237="",AD237=""),"",IF(AD237&gt;=44,-(AB237+AC237),IF(AND(S237="leicht",AD237&lt;11),VLOOKUP(AD237,'Boden DüV-Bolap'!A:AC,20,FALSE),IF(AND(S237="leicht",AD237&gt;10),VLOOKUP(AD237,'Boden DüV-Bolap'!A:AC,21,FALSE)*(AB237+AC237)-(AB237+AC237),IF(AND(S237="mittel",AD237&lt;18),VLOOKUP(AD237,'Boden DüV-Bolap'!A:AC,24,FALSE),IF(AND(S237="mittel",AD237&gt;17),VLOOKUP(AD237,'Boden DüV-Bolap'!A:AC,25,FALSE)*(AB237+AC237)-(AB237+AC237),IF(AND(S237="schwer",AD237&lt;23),VLOOKUP(AD237,'Boden DüV-Bolap'!A:AC,28,FALSE),IF(AND(S237="schwer",AD237&gt;22),VLOOKUP(AD237,'Boden DüV-Bolap'!A:AC,29,FALSE)*(AB237+AC237)-(AB237+AC237)))))))))</f>
        <v/>
      </c>
      <c r="AG237" s="256" t="str">
        <f>IF(OR(F237="",G237=""),"",IF(OR(F237="A",F237="HG"),0,VLOOKUP(G237,'Tab 4+5 DüV+Abfuhr_G'!A:Q,17,FALSE)))</f>
        <v/>
      </c>
      <c r="AH237" s="257" t="str">
        <f t="shared" si="33"/>
        <v/>
      </c>
      <c r="AI237" s="900" t="str">
        <f t="shared" si="34"/>
        <v/>
      </c>
      <c r="AJ237" s="265"/>
    </row>
    <row r="238" spans="1:36" s="145" customFormat="1">
      <c r="A238" s="289" t="str">
        <f>IF('N-DBE'!A238="","",'N-DBE'!A238)</f>
        <v/>
      </c>
      <c r="B238" s="485" t="str">
        <f>IF('N-DBE'!B238="","",'N-DBE'!B238)</f>
        <v/>
      </c>
      <c r="C238" s="232" t="str">
        <f>IF('N-DBE'!C238="","",'N-DBE'!C238)</f>
        <v/>
      </c>
      <c r="D238" s="232" t="str">
        <f>IF('N-DBE'!D238="","",'N-DBE'!D238)</f>
        <v/>
      </c>
      <c r="E238" s="238" t="str">
        <f>IF('N-DBE'!E238="","",'N-DBE'!E238)</f>
        <v/>
      </c>
      <c r="F238" s="233" t="str">
        <f>IF('N-DBE'!F238="","",'N-DBE'!F238)</f>
        <v/>
      </c>
      <c r="G238" s="225" t="str">
        <f>IF('N-DBE'!G238="","",'N-DBE'!G238)</f>
        <v/>
      </c>
      <c r="H238" s="248" t="str">
        <f>IF(OR(F238="",G238=""),"",IF(F238="g",VLOOKUP(G238,'Tab 4+5 DüV+Abfuhr_G'!A:N,12,FALSE)*'N-DBE'!J238,IF(F238="A",VLOOKUP(G238,'Tab 2+3 DüV_A'!A:L,10,FALSE)*'N-DBE'!J238,VLOOKUP(G238,'H&amp;G LfL'!B:U,18,FALSE)*'N-DBE'!J238)))</f>
        <v/>
      </c>
      <c r="I238" s="249" t="str">
        <f>IF(OR(F238="",G238=""),"",IF(OR('N-DBE'!K238="",'N-DBE'!M238=0),0,IF('N-DBE'!K238=0,-H238,('N-DBE'!K238*H238/'N-DBE'!J238)-H238)))</f>
        <v/>
      </c>
      <c r="J238" s="341" t="str">
        <f>IF(OR(B238="",G238=""),"",IF(VLOOKUP(B238,Schlagliste!B:J,7,FALSE)="","",VLOOKUP(B238,Schlagliste!B:J,7,FALSE)))</f>
        <v/>
      </c>
      <c r="K238" s="244" t="str">
        <f>IF(J238="","",IF(J238&gt;39,"E",VLOOKUP(J238,'Boden DüV-Bolap'!A:B,2,FALSE)))</f>
        <v/>
      </c>
      <c r="L238" s="250" t="str">
        <f>IF(J238="","",IF(J238&gt;=44,0,VLOOKUP(J238,'Boden DüV-Bolap'!A:C,3,FALSE)))</f>
        <v/>
      </c>
      <c r="M238" s="251" t="str">
        <f>IF(OR(F238="",G238=""),"",IF(OR(F238="A",F238="HG"),0,VLOOKUP(G238,'Tab 4+5 DüV+Abfuhr_G'!A:Q,15,FALSE)))</f>
        <v/>
      </c>
      <c r="N238" s="252" t="str">
        <f t="shared" si="28"/>
        <v/>
      </c>
      <c r="O238" s="611" t="str">
        <f>IF(OR(F238="",G238=""),"",IF(J238="",SUM(H238,I238),IF(OR(K238="D",K238="E"),(H238+M238)*VLOOKUP(K238,'Boden DüV-Bolap'!B:E,4,FALSE),SUM(H238,I238,L238,M238))))</f>
        <v/>
      </c>
      <c r="P238" s="892" t="str">
        <f t="shared" si="29"/>
        <v/>
      </c>
      <c r="Q238" s="245"/>
      <c r="R238" s="615" t="str">
        <f t="shared" si="30"/>
        <v/>
      </c>
      <c r="S238" s="244" t="str">
        <f>IF(OR(B238="",G238=""),"",IF(VLOOKUP(B238,Schlagliste!B:J,5,FALSE)="","",VLOOKUP(B238,Schlagliste!B:J,5,FALSE)))</f>
        <v/>
      </c>
      <c r="T238" s="253" t="str">
        <f>IF(OR(F238="",G238=""),"",IF(F238="g",VLOOKUP(G238,'Tab 4+5 DüV+Abfuhr_G'!A:N,13,FALSE)*'N-DBE'!J238,IF(F238="A",VLOOKUP(G238,'Tab 2+3 DüV_A'!A:L,11,FALSE)*'N-DBE'!J238,VLOOKUP(G238,'H&amp;G LfL'!B:U,19,FALSE)*'N-DBE'!J238)))</f>
        <v/>
      </c>
      <c r="U238" s="249" t="str">
        <f>IF(OR(F238="",G238=""),"",IF(OR('N-DBE'!K238="",'N-DBE'!M238=0),0,IF('N-DBE'!K238=0,-T238,('N-DBE'!K238*T238/'N-DBE'!J238)-T238)))</f>
        <v/>
      </c>
      <c r="V238" s="341" t="str">
        <f>IF(OR(B238="",G238=""),"",IF(VLOOKUP(B238,Schlagliste!B:J,8,FALSE)="","",VLOOKUP(B238,Schlagliste!B:J,8,FALSE)))</f>
        <v/>
      </c>
      <c r="W238" s="244" t="str">
        <f>IF(OR(V238="",S238=""),"",IF(V238&gt;39,0,IF(S238="leicht",VLOOKUP(V238,'Boden DüV-Bolap'!A:Q,7,FALSE),IF(S238="mittel",VLOOKUP(V238,'Boden DüV-Bolap'!A:K,11,FALSE),IF(S238="schwer",VLOOKUP(V238,'Boden DüV-Bolap'!A:R,15,FALSE))))))</f>
        <v/>
      </c>
      <c r="X238" s="254" t="str">
        <f>IF(OR(F238="",G238="",S238="",V238=""),"",IF(V238&gt;=44,-(T238+U238),IF(AND(S238="leicht",V238&lt;14),VLOOKUP(V238,'Boden DüV-Bolap'!A:Q,8,FALSE),IF(AND(S238="leicht",V238&gt;13),VLOOKUP(V238,'Boden DüV-Bolap'!A:Q,9,FALSE)*(T238+U238)-(T238+U238),IF(AND(S238="mittel",V238&lt;20),VLOOKUP(V238,'Boden DüV-Bolap'!A:Q,12,FALSE),IF(AND(S238="mittel",V238&gt;19),VLOOKUP(V238,'Boden DüV-Bolap'!A:Q,13,FALSE)*(T238+U238)-(T238+U238),IF(AND(S238="schwer",V238&lt;28),VLOOKUP(V238,'Boden DüV-Bolap'!A:Q,16,FALSE),IF(AND(S238="schwer",V238&gt;27),VLOOKUP(V238,'Boden DüV-Bolap'!A:Q,17,FALSE)*(T238+U238)-(T238+U238)))))))))</f>
        <v/>
      </c>
      <c r="Y238" s="251" t="str">
        <f>IF(OR(F238="",G238=""),"",IF(OR(F238="A",F238="HG"),0,VLOOKUP(G238,'Tab 4+5 DüV+Abfuhr_G'!A:Q,16,FALSE)))</f>
        <v/>
      </c>
      <c r="Z238" s="255" t="str">
        <f t="shared" si="31"/>
        <v/>
      </c>
      <c r="AA238" s="896" t="str">
        <f t="shared" si="32"/>
        <v/>
      </c>
      <c r="AB238" s="253" t="str">
        <f>IF(OR(F238="",G238=""),"",IF(F238="g",VLOOKUP(G238,'Tab 4+5 DüV+Abfuhr_G'!A:N,14,FALSE)*'N-DBE'!J238,IF(F238="A",VLOOKUP(G238,'Tab 2+3 DüV_A'!A:L,12,FALSE)*'N-DBE'!J238,VLOOKUP(G238,'H&amp;G LfL'!B:U,20,FALSE)*'N-DBE'!J238)))</f>
        <v/>
      </c>
      <c r="AC238" s="249" t="str">
        <f>IF(OR(F238="",G238=""),"",IF(OR('N-DBE'!K238="",'N-DBE'!M238=0),0,IF('N-DBE'!K238=0,-AB238,('N-DBE'!K238*AB238/'N-DBE'!J238)-AB238)))</f>
        <v/>
      </c>
      <c r="AD238" s="341" t="str">
        <f>IF(OR(B238="",G238=""),"",IF(VLOOKUP(B238,Schlagliste!B:J,9,FALSE)="","",VLOOKUP(B238,Schlagliste!B:J,9,FALSE)))</f>
        <v/>
      </c>
      <c r="AE238" s="244" t="str">
        <f>IF(OR(AD238="",S238=""),"",IF(AD238&gt;39,0,IF(S238="leicht",VLOOKUP(AD238,'Boden DüV-Bolap'!A:AA,19,FALSE),IF(S238="mittel",VLOOKUP(AD238,'Boden DüV-Bolap'!A:AA,23,FALSE),IF(S238="schwer",VLOOKUP(AD238,'Boden DüV-Bolap'!A:AA,27,FALSE))))))</f>
        <v/>
      </c>
      <c r="AF238" s="254" t="str">
        <f>IF(OR(F238="",G238="",S238="",AD238=""),"",IF(AD238&gt;=44,-(AB238+AC238),IF(AND(S238="leicht",AD238&lt;11),VLOOKUP(AD238,'Boden DüV-Bolap'!A:AC,20,FALSE),IF(AND(S238="leicht",AD238&gt;10),VLOOKUP(AD238,'Boden DüV-Bolap'!A:AC,21,FALSE)*(AB238+AC238)-(AB238+AC238),IF(AND(S238="mittel",AD238&lt;18),VLOOKUP(AD238,'Boden DüV-Bolap'!A:AC,24,FALSE),IF(AND(S238="mittel",AD238&gt;17),VLOOKUP(AD238,'Boden DüV-Bolap'!A:AC,25,FALSE)*(AB238+AC238)-(AB238+AC238),IF(AND(S238="schwer",AD238&lt;23),VLOOKUP(AD238,'Boden DüV-Bolap'!A:AC,28,FALSE),IF(AND(S238="schwer",AD238&gt;22),VLOOKUP(AD238,'Boden DüV-Bolap'!A:AC,29,FALSE)*(AB238+AC238)-(AB238+AC238)))))))))</f>
        <v/>
      </c>
      <c r="AG238" s="256" t="str">
        <f>IF(OR(F238="",G238=""),"",IF(OR(F238="A",F238="HG"),0,VLOOKUP(G238,'Tab 4+5 DüV+Abfuhr_G'!A:Q,17,FALSE)))</f>
        <v/>
      </c>
      <c r="AH238" s="257" t="str">
        <f t="shared" si="33"/>
        <v/>
      </c>
      <c r="AI238" s="900" t="str">
        <f t="shared" si="34"/>
        <v/>
      </c>
      <c r="AJ238" s="265"/>
    </row>
    <row r="239" spans="1:36" s="145" customFormat="1">
      <c r="A239" s="289" t="str">
        <f>IF('N-DBE'!A239="","",'N-DBE'!A239)</f>
        <v/>
      </c>
      <c r="B239" s="485" t="str">
        <f>IF('N-DBE'!B239="","",'N-DBE'!B239)</f>
        <v/>
      </c>
      <c r="C239" s="232" t="str">
        <f>IF('N-DBE'!C239="","",'N-DBE'!C239)</f>
        <v/>
      </c>
      <c r="D239" s="232" t="str">
        <f>IF('N-DBE'!D239="","",'N-DBE'!D239)</f>
        <v/>
      </c>
      <c r="E239" s="238" t="str">
        <f>IF('N-DBE'!E239="","",'N-DBE'!E239)</f>
        <v/>
      </c>
      <c r="F239" s="233" t="str">
        <f>IF('N-DBE'!F239="","",'N-DBE'!F239)</f>
        <v/>
      </c>
      <c r="G239" s="225" t="str">
        <f>IF('N-DBE'!G239="","",'N-DBE'!G239)</f>
        <v/>
      </c>
      <c r="H239" s="248" t="str">
        <f>IF(OR(F239="",G239=""),"",IF(F239="g",VLOOKUP(G239,'Tab 4+5 DüV+Abfuhr_G'!A:N,12,FALSE)*'N-DBE'!J239,IF(F239="A",VLOOKUP(G239,'Tab 2+3 DüV_A'!A:L,10,FALSE)*'N-DBE'!J239,VLOOKUP(G239,'H&amp;G LfL'!B:U,18,FALSE)*'N-DBE'!J239)))</f>
        <v/>
      </c>
      <c r="I239" s="249" t="str">
        <f>IF(OR(F239="",G239=""),"",IF(OR('N-DBE'!K239="",'N-DBE'!M239=0),0,IF('N-DBE'!K239=0,-H239,('N-DBE'!K239*H239/'N-DBE'!J239)-H239)))</f>
        <v/>
      </c>
      <c r="J239" s="341" t="str">
        <f>IF(OR(B239="",G239=""),"",IF(VLOOKUP(B239,Schlagliste!B:J,7,FALSE)="","",VLOOKUP(B239,Schlagliste!B:J,7,FALSE)))</f>
        <v/>
      </c>
      <c r="K239" s="244" t="str">
        <f>IF(J239="","",IF(J239&gt;39,"E",VLOOKUP(J239,'Boden DüV-Bolap'!A:B,2,FALSE)))</f>
        <v/>
      </c>
      <c r="L239" s="250" t="str">
        <f>IF(J239="","",IF(J239&gt;=44,0,VLOOKUP(J239,'Boden DüV-Bolap'!A:C,3,FALSE)))</f>
        <v/>
      </c>
      <c r="M239" s="251" t="str">
        <f>IF(OR(F239="",G239=""),"",IF(OR(F239="A",F239="HG"),0,VLOOKUP(G239,'Tab 4+5 DüV+Abfuhr_G'!A:Q,15,FALSE)))</f>
        <v/>
      </c>
      <c r="N239" s="252" t="str">
        <f t="shared" si="28"/>
        <v/>
      </c>
      <c r="O239" s="611" t="str">
        <f>IF(OR(F239="",G239=""),"",IF(J239="",SUM(H239,I239),IF(OR(K239="D",K239="E"),(H239+M239)*VLOOKUP(K239,'Boden DüV-Bolap'!B:E,4,FALSE),SUM(H239,I239,L239,M239))))</f>
        <v/>
      </c>
      <c r="P239" s="892" t="str">
        <f t="shared" si="29"/>
        <v/>
      </c>
      <c r="Q239" s="245"/>
      <c r="R239" s="615" t="str">
        <f t="shared" si="30"/>
        <v/>
      </c>
      <c r="S239" s="244" t="str">
        <f>IF(OR(B239="",G239=""),"",IF(VLOOKUP(B239,Schlagliste!B:J,5,FALSE)="","",VLOOKUP(B239,Schlagliste!B:J,5,FALSE)))</f>
        <v/>
      </c>
      <c r="T239" s="253" t="str">
        <f>IF(OR(F239="",G239=""),"",IF(F239="g",VLOOKUP(G239,'Tab 4+5 DüV+Abfuhr_G'!A:N,13,FALSE)*'N-DBE'!J239,IF(F239="A",VLOOKUP(G239,'Tab 2+3 DüV_A'!A:L,11,FALSE)*'N-DBE'!J239,VLOOKUP(G239,'H&amp;G LfL'!B:U,19,FALSE)*'N-DBE'!J239)))</f>
        <v/>
      </c>
      <c r="U239" s="249" t="str">
        <f>IF(OR(F239="",G239=""),"",IF(OR('N-DBE'!K239="",'N-DBE'!M239=0),0,IF('N-DBE'!K239=0,-T239,('N-DBE'!K239*T239/'N-DBE'!J239)-T239)))</f>
        <v/>
      </c>
      <c r="V239" s="341" t="str">
        <f>IF(OR(B239="",G239=""),"",IF(VLOOKUP(B239,Schlagliste!B:J,8,FALSE)="","",VLOOKUP(B239,Schlagliste!B:J,8,FALSE)))</f>
        <v/>
      </c>
      <c r="W239" s="244" t="str">
        <f>IF(OR(V239="",S239=""),"",IF(V239&gt;39,0,IF(S239="leicht",VLOOKUP(V239,'Boden DüV-Bolap'!A:Q,7,FALSE),IF(S239="mittel",VLOOKUP(V239,'Boden DüV-Bolap'!A:K,11,FALSE),IF(S239="schwer",VLOOKUP(V239,'Boden DüV-Bolap'!A:R,15,FALSE))))))</f>
        <v/>
      </c>
      <c r="X239" s="254" t="str">
        <f>IF(OR(F239="",G239="",S239="",V239=""),"",IF(V239&gt;=44,-(T239+U239),IF(AND(S239="leicht",V239&lt;14),VLOOKUP(V239,'Boden DüV-Bolap'!A:Q,8,FALSE),IF(AND(S239="leicht",V239&gt;13),VLOOKUP(V239,'Boden DüV-Bolap'!A:Q,9,FALSE)*(T239+U239)-(T239+U239),IF(AND(S239="mittel",V239&lt;20),VLOOKUP(V239,'Boden DüV-Bolap'!A:Q,12,FALSE),IF(AND(S239="mittel",V239&gt;19),VLOOKUP(V239,'Boden DüV-Bolap'!A:Q,13,FALSE)*(T239+U239)-(T239+U239),IF(AND(S239="schwer",V239&lt;28),VLOOKUP(V239,'Boden DüV-Bolap'!A:Q,16,FALSE),IF(AND(S239="schwer",V239&gt;27),VLOOKUP(V239,'Boden DüV-Bolap'!A:Q,17,FALSE)*(T239+U239)-(T239+U239)))))))))</f>
        <v/>
      </c>
      <c r="Y239" s="251" t="str">
        <f>IF(OR(F239="",G239=""),"",IF(OR(F239="A",F239="HG"),0,VLOOKUP(G239,'Tab 4+5 DüV+Abfuhr_G'!A:Q,16,FALSE)))</f>
        <v/>
      </c>
      <c r="Z239" s="255" t="str">
        <f t="shared" si="31"/>
        <v/>
      </c>
      <c r="AA239" s="896" t="str">
        <f t="shared" si="32"/>
        <v/>
      </c>
      <c r="AB239" s="253" t="str">
        <f>IF(OR(F239="",G239=""),"",IF(F239="g",VLOOKUP(G239,'Tab 4+5 DüV+Abfuhr_G'!A:N,14,FALSE)*'N-DBE'!J239,IF(F239="A",VLOOKUP(G239,'Tab 2+3 DüV_A'!A:L,12,FALSE)*'N-DBE'!J239,VLOOKUP(G239,'H&amp;G LfL'!B:U,20,FALSE)*'N-DBE'!J239)))</f>
        <v/>
      </c>
      <c r="AC239" s="249" t="str">
        <f>IF(OR(F239="",G239=""),"",IF(OR('N-DBE'!K239="",'N-DBE'!M239=0),0,IF('N-DBE'!K239=0,-AB239,('N-DBE'!K239*AB239/'N-DBE'!J239)-AB239)))</f>
        <v/>
      </c>
      <c r="AD239" s="341" t="str">
        <f>IF(OR(B239="",G239=""),"",IF(VLOOKUP(B239,Schlagliste!B:J,9,FALSE)="","",VLOOKUP(B239,Schlagliste!B:J,9,FALSE)))</f>
        <v/>
      </c>
      <c r="AE239" s="244" t="str">
        <f>IF(OR(AD239="",S239=""),"",IF(AD239&gt;39,0,IF(S239="leicht",VLOOKUP(AD239,'Boden DüV-Bolap'!A:AA,19,FALSE),IF(S239="mittel",VLOOKUP(AD239,'Boden DüV-Bolap'!A:AA,23,FALSE),IF(S239="schwer",VLOOKUP(AD239,'Boden DüV-Bolap'!A:AA,27,FALSE))))))</f>
        <v/>
      </c>
      <c r="AF239" s="254" t="str">
        <f>IF(OR(F239="",G239="",S239="",AD239=""),"",IF(AD239&gt;=44,-(AB239+AC239),IF(AND(S239="leicht",AD239&lt;11),VLOOKUP(AD239,'Boden DüV-Bolap'!A:AC,20,FALSE),IF(AND(S239="leicht",AD239&gt;10),VLOOKUP(AD239,'Boden DüV-Bolap'!A:AC,21,FALSE)*(AB239+AC239)-(AB239+AC239),IF(AND(S239="mittel",AD239&lt;18),VLOOKUP(AD239,'Boden DüV-Bolap'!A:AC,24,FALSE),IF(AND(S239="mittel",AD239&gt;17),VLOOKUP(AD239,'Boden DüV-Bolap'!A:AC,25,FALSE)*(AB239+AC239)-(AB239+AC239),IF(AND(S239="schwer",AD239&lt;23),VLOOKUP(AD239,'Boden DüV-Bolap'!A:AC,28,FALSE),IF(AND(S239="schwer",AD239&gt;22),VLOOKUP(AD239,'Boden DüV-Bolap'!A:AC,29,FALSE)*(AB239+AC239)-(AB239+AC239)))))))))</f>
        <v/>
      </c>
      <c r="AG239" s="256" t="str">
        <f>IF(OR(F239="",G239=""),"",IF(OR(F239="A",F239="HG"),0,VLOOKUP(G239,'Tab 4+5 DüV+Abfuhr_G'!A:Q,17,FALSE)))</f>
        <v/>
      </c>
      <c r="AH239" s="257" t="str">
        <f t="shared" si="33"/>
        <v/>
      </c>
      <c r="AI239" s="900" t="str">
        <f t="shared" si="34"/>
        <v/>
      </c>
      <c r="AJ239" s="265"/>
    </row>
    <row r="240" spans="1:36" s="145" customFormat="1">
      <c r="A240" s="289" t="str">
        <f>IF('N-DBE'!A240="","",'N-DBE'!A240)</f>
        <v/>
      </c>
      <c r="B240" s="485" t="str">
        <f>IF('N-DBE'!B240="","",'N-DBE'!B240)</f>
        <v/>
      </c>
      <c r="C240" s="232" t="str">
        <f>IF('N-DBE'!C240="","",'N-DBE'!C240)</f>
        <v/>
      </c>
      <c r="D240" s="232" t="str">
        <f>IF('N-DBE'!D240="","",'N-DBE'!D240)</f>
        <v/>
      </c>
      <c r="E240" s="238" t="str">
        <f>IF('N-DBE'!E240="","",'N-DBE'!E240)</f>
        <v/>
      </c>
      <c r="F240" s="233" t="str">
        <f>IF('N-DBE'!F240="","",'N-DBE'!F240)</f>
        <v/>
      </c>
      <c r="G240" s="225" t="str">
        <f>IF('N-DBE'!G240="","",'N-DBE'!G240)</f>
        <v/>
      </c>
      <c r="H240" s="248" t="str">
        <f>IF(OR(F240="",G240=""),"",IF(F240="g",VLOOKUP(G240,'Tab 4+5 DüV+Abfuhr_G'!A:N,12,FALSE)*'N-DBE'!J240,IF(F240="A",VLOOKUP(G240,'Tab 2+3 DüV_A'!A:L,10,FALSE)*'N-DBE'!J240,VLOOKUP(G240,'H&amp;G LfL'!B:U,18,FALSE)*'N-DBE'!J240)))</f>
        <v/>
      </c>
      <c r="I240" s="249" t="str">
        <f>IF(OR(F240="",G240=""),"",IF(OR('N-DBE'!K240="",'N-DBE'!M240=0),0,IF('N-DBE'!K240=0,-H240,('N-DBE'!K240*H240/'N-DBE'!J240)-H240)))</f>
        <v/>
      </c>
      <c r="J240" s="341" t="str">
        <f>IF(OR(B240="",G240=""),"",IF(VLOOKUP(B240,Schlagliste!B:J,7,FALSE)="","",VLOOKUP(B240,Schlagliste!B:J,7,FALSE)))</f>
        <v/>
      </c>
      <c r="K240" s="244" t="str">
        <f>IF(J240="","",IF(J240&gt;39,"E",VLOOKUP(J240,'Boden DüV-Bolap'!A:B,2,FALSE)))</f>
        <v/>
      </c>
      <c r="L240" s="250" t="str">
        <f>IF(J240="","",IF(J240&gt;=44,0,VLOOKUP(J240,'Boden DüV-Bolap'!A:C,3,FALSE)))</f>
        <v/>
      </c>
      <c r="M240" s="251" t="str">
        <f>IF(OR(F240="",G240=""),"",IF(OR(F240="A",F240="HG"),0,VLOOKUP(G240,'Tab 4+5 DüV+Abfuhr_G'!A:Q,15,FALSE)))</f>
        <v/>
      </c>
      <c r="N240" s="252" t="str">
        <f t="shared" ref="N240:N303" si="35">IF(OR(F240="",G240=""),"",IF(J240="",SUM(H240,I240),SUM(H240:I240,L240,M240)))</f>
        <v/>
      </c>
      <c r="O240" s="611" t="str">
        <f>IF(OR(F240="",G240=""),"",IF(J240="",SUM(H240,I240),IF(OR(K240="D",K240="E"),(H240+M240)*VLOOKUP(K240,'Boden DüV-Bolap'!B:E,4,FALSE),SUM(H240,I240,L240,M240))))</f>
        <v/>
      </c>
      <c r="P240" s="892" t="str">
        <f t="shared" ref="P240:P303" si="36">IF(OR(B240="",F240="",G240=""),"",N240*E240)</f>
        <v/>
      </c>
      <c r="Q240" s="245"/>
      <c r="R240" s="615" t="str">
        <f t="shared" ref="R240:R303" si="37">IF(N240="","",IF(OR(Q240="",Q240="nein"),0,N240*0.1))</f>
        <v/>
      </c>
      <c r="S240" s="244" t="str">
        <f>IF(OR(B240="",G240=""),"",IF(VLOOKUP(B240,Schlagliste!B:J,5,FALSE)="","",VLOOKUP(B240,Schlagliste!B:J,5,FALSE)))</f>
        <v/>
      </c>
      <c r="T240" s="253" t="str">
        <f>IF(OR(F240="",G240=""),"",IF(F240="g",VLOOKUP(G240,'Tab 4+5 DüV+Abfuhr_G'!A:N,13,FALSE)*'N-DBE'!J240,IF(F240="A",VLOOKUP(G240,'Tab 2+3 DüV_A'!A:L,11,FALSE)*'N-DBE'!J240,VLOOKUP(G240,'H&amp;G LfL'!B:U,19,FALSE)*'N-DBE'!J240)))</f>
        <v/>
      </c>
      <c r="U240" s="249" t="str">
        <f>IF(OR(F240="",G240=""),"",IF(OR('N-DBE'!K240="",'N-DBE'!M240=0),0,IF('N-DBE'!K240=0,-T240,('N-DBE'!K240*T240/'N-DBE'!J240)-T240)))</f>
        <v/>
      </c>
      <c r="V240" s="341" t="str">
        <f>IF(OR(B240="",G240=""),"",IF(VLOOKUP(B240,Schlagliste!B:J,8,FALSE)="","",VLOOKUP(B240,Schlagliste!B:J,8,FALSE)))</f>
        <v/>
      </c>
      <c r="W240" s="244" t="str">
        <f>IF(OR(V240="",S240=""),"",IF(V240&gt;39,0,IF(S240="leicht",VLOOKUP(V240,'Boden DüV-Bolap'!A:Q,7,FALSE),IF(S240="mittel",VLOOKUP(V240,'Boden DüV-Bolap'!A:K,11,FALSE),IF(S240="schwer",VLOOKUP(V240,'Boden DüV-Bolap'!A:R,15,FALSE))))))</f>
        <v/>
      </c>
      <c r="X240" s="254" t="str">
        <f>IF(OR(F240="",G240="",S240="",V240=""),"",IF(V240&gt;=44,-(T240+U240),IF(AND(S240="leicht",V240&lt;14),VLOOKUP(V240,'Boden DüV-Bolap'!A:Q,8,FALSE),IF(AND(S240="leicht",V240&gt;13),VLOOKUP(V240,'Boden DüV-Bolap'!A:Q,9,FALSE)*(T240+U240)-(T240+U240),IF(AND(S240="mittel",V240&lt;20),VLOOKUP(V240,'Boden DüV-Bolap'!A:Q,12,FALSE),IF(AND(S240="mittel",V240&gt;19),VLOOKUP(V240,'Boden DüV-Bolap'!A:Q,13,FALSE)*(T240+U240)-(T240+U240),IF(AND(S240="schwer",V240&lt;28),VLOOKUP(V240,'Boden DüV-Bolap'!A:Q,16,FALSE),IF(AND(S240="schwer",V240&gt;27),VLOOKUP(V240,'Boden DüV-Bolap'!A:Q,17,FALSE)*(T240+U240)-(T240+U240)))))))))</f>
        <v/>
      </c>
      <c r="Y240" s="251" t="str">
        <f>IF(OR(F240="",G240=""),"",IF(OR(F240="A",F240="HG"),0,VLOOKUP(G240,'Tab 4+5 DüV+Abfuhr_G'!A:Q,16,FALSE)))</f>
        <v/>
      </c>
      <c r="Z240" s="255" t="str">
        <f t="shared" ref="Z240:Z303" si="38">IF(OR(F240="",G240=""),"",IF(V240="",SUM(T240,U240),SUM(T240:U240,X240:Y240)))</f>
        <v/>
      </c>
      <c r="AA240" s="896" t="str">
        <f t="shared" ref="AA240:AA303" si="39">IF(OR(B240="",F240="",G240=""),"",Z240*E240)</f>
        <v/>
      </c>
      <c r="AB240" s="253" t="str">
        <f>IF(OR(F240="",G240=""),"",IF(F240="g",VLOOKUP(G240,'Tab 4+5 DüV+Abfuhr_G'!A:N,14,FALSE)*'N-DBE'!J240,IF(F240="A",VLOOKUP(G240,'Tab 2+3 DüV_A'!A:L,12,FALSE)*'N-DBE'!J240,VLOOKUP(G240,'H&amp;G LfL'!B:U,20,FALSE)*'N-DBE'!J240)))</f>
        <v/>
      </c>
      <c r="AC240" s="249" t="str">
        <f>IF(OR(F240="",G240=""),"",IF(OR('N-DBE'!K240="",'N-DBE'!M240=0),0,IF('N-DBE'!K240=0,-AB240,('N-DBE'!K240*AB240/'N-DBE'!J240)-AB240)))</f>
        <v/>
      </c>
      <c r="AD240" s="341" t="str">
        <f>IF(OR(B240="",G240=""),"",IF(VLOOKUP(B240,Schlagliste!B:J,9,FALSE)="","",VLOOKUP(B240,Schlagliste!B:J,9,FALSE)))</f>
        <v/>
      </c>
      <c r="AE240" s="244" t="str">
        <f>IF(OR(AD240="",S240=""),"",IF(AD240&gt;39,0,IF(S240="leicht",VLOOKUP(AD240,'Boden DüV-Bolap'!A:AA,19,FALSE),IF(S240="mittel",VLOOKUP(AD240,'Boden DüV-Bolap'!A:AA,23,FALSE),IF(S240="schwer",VLOOKUP(AD240,'Boden DüV-Bolap'!A:AA,27,FALSE))))))</f>
        <v/>
      </c>
      <c r="AF240" s="254" t="str">
        <f>IF(OR(F240="",G240="",S240="",AD240=""),"",IF(AD240&gt;=44,-(AB240+AC240),IF(AND(S240="leicht",AD240&lt;11),VLOOKUP(AD240,'Boden DüV-Bolap'!A:AC,20,FALSE),IF(AND(S240="leicht",AD240&gt;10),VLOOKUP(AD240,'Boden DüV-Bolap'!A:AC,21,FALSE)*(AB240+AC240)-(AB240+AC240),IF(AND(S240="mittel",AD240&lt;18),VLOOKUP(AD240,'Boden DüV-Bolap'!A:AC,24,FALSE),IF(AND(S240="mittel",AD240&gt;17),VLOOKUP(AD240,'Boden DüV-Bolap'!A:AC,25,FALSE)*(AB240+AC240)-(AB240+AC240),IF(AND(S240="schwer",AD240&lt;23),VLOOKUP(AD240,'Boden DüV-Bolap'!A:AC,28,FALSE),IF(AND(S240="schwer",AD240&gt;22),VLOOKUP(AD240,'Boden DüV-Bolap'!A:AC,29,FALSE)*(AB240+AC240)-(AB240+AC240)))))))))</f>
        <v/>
      </c>
      <c r="AG240" s="256" t="str">
        <f>IF(OR(F240="",G240=""),"",IF(OR(F240="A",F240="HG"),0,VLOOKUP(G240,'Tab 4+5 DüV+Abfuhr_G'!A:Q,17,FALSE)))</f>
        <v/>
      </c>
      <c r="AH240" s="257" t="str">
        <f t="shared" ref="AH240:AH303" si="40">IF(OR(F240="",G240=""),"",IF(AD240="",SUM(AB240,AC240),SUM(AB240:AC240,AF240:AG240)))</f>
        <v/>
      </c>
      <c r="AI240" s="900" t="str">
        <f t="shared" ref="AI240:AI303" si="41">IF(OR(B240="",F240="",G240=""),"",AH240*E240)</f>
        <v/>
      </c>
      <c r="AJ240" s="265"/>
    </row>
    <row r="241" spans="1:36" s="145" customFormat="1">
      <c r="A241" s="289" t="str">
        <f>IF('N-DBE'!A241="","",'N-DBE'!A241)</f>
        <v/>
      </c>
      <c r="B241" s="485" t="str">
        <f>IF('N-DBE'!B241="","",'N-DBE'!B241)</f>
        <v/>
      </c>
      <c r="C241" s="232" t="str">
        <f>IF('N-DBE'!C241="","",'N-DBE'!C241)</f>
        <v/>
      </c>
      <c r="D241" s="232" t="str">
        <f>IF('N-DBE'!D241="","",'N-DBE'!D241)</f>
        <v/>
      </c>
      <c r="E241" s="238" t="str">
        <f>IF('N-DBE'!E241="","",'N-DBE'!E241)</f>
        <v/>
      </c>
      <c r="F241" s="233" t="str">
        <f>IF('N-DBE'!F241="","",'N-DBE'!F241)</f>
        <v/>
      </c>
      <c r="G241" s="225" t="str">
        <f>IF('N-DBE'!G241="","",'N-DBE'!G241)</f>
        <v/>
      </c>
      <c r="H241" s="248" t="str">
        <f>IF(OR(F241="",G241=""),"",IF(F241="g",VLOOKUP(G241,'Tab 4+5 DüV+Abfuhr_G'!A:N,12,FALSE)*'N-DBE'!J241,IF(F241="A",VLOOKUP(G241,'Tab 2+3 DüV_A'!A:L,10,FALSE)*'N-DBE'!J241,VLOOKUP(G241,'H&amp;G LfL'!B:U,18,FALSE)*'N-DBE'!J241)))</f>
        <v/>
      </c>
      <c r="I241" s="249" t="str">
        <f>IF(OR(F241="",G241=""),"",IF(OR('N-DBE'!K241="",'N-DBE'!M241=0),0,IF('N-DBE'!K241=0,-H241,('N-DBE'!K241*H241/'N-DBE'!J241)-H241)))</f>
        <v/>
      </c>
      <c r="J241" s="341" t="str">
        <f>IF(OR(B241="",G241=""),"",IF(VLOOKUP(B241,Schlagliste!B:J,7,FALSE)="","",VLOOKUP(B241,Schlagliste!B:J,7,FALSE)))</f>
        <v/>
      </c>
      <c r="K241" s="244" t="str">
        <f>IF(J241="","",IF(J241&gt;39,"E",VLOOKUP(J241,'Boden DüV-Bolap'!A:B,2,FALSE)))</f>
        <v/>
      </c>
      <c r="L241" s="250" t="str">
        <f>IF(J241="","",IF(J241&gt;=44,0,VLOOKUP(J241,'Boden DüV-Bolap'!A:C,3,FALSE)))</f>
        <v/>
      </c>
      <c r="M241" s="251" t="str">
        <f>IF(OR(F241="",G241=""),"",IF(OR(F241="A",F241="HG"),0,VLOOKUP(G241,'Tab 4+5 DüV+Abfuhr_G'!A:Q,15,FALSE)))</f>
        <v/>
      </c>
      <c r="N241" s="252" t="str">
        <f t="shared" si="35"/>
        <v/>
      </c>
      <c r="O241" s="611" t="str">
        <f>IF(OR(F241="",G241=""),"",IF(J241="",SUM(H241,I241),IF(OR(K241="D",K241="E"),(H241+M241)*VLOOKUP(K241,'Boden DüV-Bolap'!B:E,4,FALSE),SUM(H241,I241,L241,M241))))</f>
        <v/>
      </c>
      <c r="P241" s="892" t="str">
        <f t="shared" si="36"/>
        <v/>
      </c>
      <c r="Q241" s="245"/>
      <c r="R241" s="615" t="str">
        <f t="shared" si="37"/>
        <v/>
      </c>
      <c r="S241" s="244" t="str">
        <f>IF(OR(B241="",G241=""),"",IF(VLOOKUP(B241,Schlagliste!B:J,5,FALSE)="","",VLOOKUP(B241,Schlagliste!B:J,5,FALSE)))</f>
        <v/>
      </c>
      <c r="T241" s="253" t="str">
        <f>IF(OR(F241="",G241=""),"",IF(F241="g",VLOOKUP(G241,'Tab 4+5 DüV+Abfuhr_G'!A:N,13,FALSE)*'N-DBE'!J241,IF(F241="A",VLOOKUP(G241,'Tab 2+3 DüV_A'!A:L,11,FALSE)*'N-DBE'!J241,VLOOKUP(G241,'H&amp;G LfL'!B:U,19,FALSE)*'N-DBE'!J241)))</f>
        <v/>
      </c>
      <c r="U241" s="249" t="str">
        <f>IF(OR(F241="",G241=""),"",IF(OR('N-DBE'!K241="",'N-DBE'!M241=0),0,IF('N-DBE'!K241=0,-T241,('N-DBE'!K241*T241/'N-DBE'!J241)-T241)))</f>
        <v/>
      </c>
      <c r="V241" s="341" t="str">
        <f>IF(OR(B241="",G241=""),"",IF(VLOOKUP(B241,Schlagliste!B:J,8,FALSE)="","",VLOOKUP(B241,Schlagliste!B:J,8,FALSE)))</f>
        <v/>
      </c>
      <c r="W241" s="244" t="str">
        <f>IF(OR(V241="",S241=""),"",IF(V241&gt;39,0,IF(S241="leicht",VLOOKUP(V241,'Boden DüV-Bolap'!A:Q,7,FALSE),IF(S241="mittel",VLOOKUP(V241,'Boden DüV-Bolap'!A:K,11,FALSE),IF(S241="schwer",VLOOKUP(V241,'Boden DüV-Bolap'!A:R,15,FALSE))))))</f>
        <v/>
      </c>
      <c r="X241" s="254" t="str">
        <f>IF(OR(F241="",G241="",S241="",V241=""),"",IF(V241&gt;=44,-(T241+U241),IF(AND(S241="leicht",V241&lt;14),VLOOKUP(V241,'Boden DüV-Bolap'!A:Q,8,FALSE),IF(AND(S241="leicht",V241&gt;13),VLOOKUP(V241,'Boden DüV-Bolap'!A:Q,9,FALSE)*(T241+U241)-(T241+U241),IF(AND(S241="mittel",V241&lt;20),VLOOKUP(V241,'Boden DüV-Bolap'!A:Q,12,FALSE),IF(AND(S241="mittel",V241&gt;19),VLOOKUP(V241,'Boden DüV-Bolap'!A:Q,13,FALSE)*(T241+U241)-(T241+U241),IF(AND(S241="schwer",V241&lt;28),VLOOKUP(V241,'Boden DüV-Bolap'!A:Q,16,FALSE),IF(AND(S241="schwer",V241&gt;27),VLOOKUP(V241,'Boden DüV-Bolap'!A:Q,17,FALSE)*(T241+U241)-(T241+U241)))))))))</f>
        <v/>
      </c>
      <c r="Y241" s="251" t="str">
        <f>IF(OR(F241="",G241=""),"",IF(OR(F241="A",F241="HG"),0,VLOOKUP(G241,'Tab 4+5 DüV+Abfuhr_G'!A:Q,16,FALSE)))</f>
        <v/>
      </c>
      <c r="Z241" s="255" t="str">
        <f t="shared" si="38"/>
        <v/>
      </c>
      <c r="AA241" s="896" t="str">
        <f t="shared" si="39"/>
        <v/>
      </c>
      <c r="AB241" s="253" t="str">
        <f>IF(OR(F241="",G241=""),"",IF(F241="g",VLOOKUP(G241,'Tab 4+5 DüV+Abfuhr_G'!A:N,14,FALSE)*'N-DBE'!J241,IF(F241="A",VLOOKUP(G241,'Tab 2+3 DüV_A'!A:L,12,FALSE)*'N-DBE'!J241,VLOOKUP(G241,'H&amp;G LfL'!B:U,20,FALSE)*'N-DBE'!J241)))</f>
        <v/>
      </c>
      <c r="AC241" s="249" t="str">
        <f>IF(OR(F241="",G241=""),"",IF(OR('N-DBE'!K241="",'N-DBE'!M241=0),0,IF('N-DBE'!K241=0,-AB241,('N-DBE'!K241*AB241/'N-DBE'!J241)-AB241)))</f>
        <v/>
      </c>
      <c r="AD241" s="341" t="str">
        <f>IF(OR(B241="",G241=""),"",IF(VLOOKUP(B241,Schlagliste!B:J,9,FALSE)="","",VLOOKUP(B241,Schlagliste!B:J,9,FALSE)))</f>
        <v/>
      </c>
      <c r="AE241" s="244" t="str">
        <f>IF(OR(AD241="",S241=""),"",IF(AD241&gt;39,0,IF(S241="leicht",VLOOKUP(AD241,'Boden DüV-Bolap'!A:AA,19,FALSE),IF(S241="mittel",VLOOKUP(AD241,'Boden DüV-Bolap'!A:AA,23,FALSE),IF(S241="schwer",VLOOKUP(AD241,'Boden DüV-Bolap'!A:AA,27,FALSE))))))</f>
        <v/>
      </c>
      <c r="AF241" s="254" t="str">
        <f>IF(OR(F241="",G241="",S241="",AD241=""),"",IF(AD241&gt;=44,-(AB241+AC241),IF(AND(S241="leicht",AD241&lt;11),VLOOKUP(AD241,'Boden DüV-Bolap'!A:AC,20,FALSE),IF(AND(S241="leicht",AD241&gt;10),VLOOKUP(AD241,'Boden DüV-Bolap'!A:AC,21,FALSE)*(AB241+AC241)-(AB241+AC241),IF(AND(S241="mittel",AD241&lt;18),VLOOKUP(AD241,'Boden DüV-Bolap'!A:AC,24,FALSE),IF(AND(S241="mittel",AD241&gt;17),VLOOKUP(AD241,'Boden DüV-Bolap'!A:AC,25,FALSE)*(AB241+AC241)-(AB241+AC241),IF(AND(S241="schwer",AD241&lt;23),VLOOKUP(AD241,'Boden DüV-Bolap'!A:AC,28,FALSE),IF(AND(S241="schwer",AD241&gt;22),VLOOKUP(AD241,'Boden DüV-Bolap'!A:AC,29,FALSE)*(AB241+AC241)-(AB241+AC241)))))))))</f>
        <v/>
      </c>
      <c r="AG241" s="256" t="str">
        <f>IF(OR(F241="",G241=""),"",IF(OR(F241="A",F241="HG"),0,VLOOKUP(G241,'Tab 4+5 DüV+Abfuhr_G'!A:Q,17,FALSE)))</f>
        <v/>
      </c>
      <c r="AH241" s="257" t="str">
        <f t="shared" si="40"/>
        <v/>
      </c>
      <c r="AI241" s="900" t="str">
        <f t="shared" si="41"/>
        <v/>
      </c>
      <c r="AJ241" s="265"/>
    </row>
    <row r="242" spans="1:36" s="145" customFormat="1">
      <c r="A242" s="289" t="str">
        <f>IF('N-DBE'!A242="","",'N-DBE'!A242)</f>
        <v/>
      </c>
      <c r="B242" s="485" t="str">
        <f>IF('N-DBE'!B242="","",'N-DBE'!B242)</f>
        <v/>
      </c>
      <c r="C242" s="232" t="str">
        <f>IF('N-DBE'!C242="","",'N-DBE'!C242)</f>
        <v/>
      </c>
      <c r="D242" s="232" t="str">
        <f>IF('N-DBE'!D242="","",'N-DBE'!D242)</f>
        <v/>
      </c>
      <c r="E242" s="238" t="str">
        <f>IF('N-DBE'!E242="","",'N-DBE'!E242)</f>
        <v/>
      </c>
      <c r="F242" s="233" t="str">
        <f>IF('N-DBE'!F242="","",'N-DBE'!F242)</f>
        <v/>
      </c>
      <c r="G242" s="225" t="str">
        <f>IF('N-DBE'!G242="","",'N-DBE'!G242)</f>
        <v/>
      </c>
      <c r="H242" s="248" t="str">
        <f>IF(OR(F242="",G242=""),"",IF(F242="g",VLOOKUP(G242,'Tab 4+5 DüV+Abfuhr_G'!A:N,12,FALSE)*'N-DBE'!J242,IF(F242="A",VLOOKUP(G242,'Tab 2+3 DüV_A'!A:L,10,FALSE)*'N-DBE'!J242,VLOOKUP(G242,'H&amp;G LfL'!B:U,18,FALSE)*'N-DBE'!J242)))</f>
        <v/>
      </c>
      <c r="I242" s="249" t="str">
        <f>IF(OR(F242="",G242=""),"",IF(OR('N-DBE'!K242="",'N-DBE'!M242=0),0,IF('N-DBE'!K242=0,-H242,('N-DBE'!K242*H242/'N-DBE'!J242)-H242)))</f>
        <v/>
      </c>
      <c r="J242" s="341" t="str">
        <f>IF(OR(B242="",G242=""),"",IF(VLOOKUP(B242,Schlagliste!B:J,7,FALSE)="","",VLOOKUP(B242,Schlagliste!B:J,7,FALSE)))</f>
        <v/>
      </c>
      <c r="K242" s="244" t="str">
        <f>IF(J242="","",IF(J242&gt;39,"E",VLOOKUP(J242,'Boden DüV-Bolap'!A:B,2,FALSE)))</f>
        <v/>
      </c>
      <c r="L242" s="250" t="str">
        <f>IF(J242="","",IF(J242&gt;=44,0,VLOOKUP(J242,'Boden DüV-Bolap'!A:C,3,FALSE)))</f>
        <v/>
      </c>
      <c r="M242" s="251" t="str">
        <f>IF(OR(F242="",G242=""),"",IF(OR(F242="A",F242="HG"),0,VLOOKUP(G242,'Tab 4+5 DüV+Abfuhr_G'!A:Q,15,FALSE)))</f>
        <v/>
      </c>
      <c r="N242" s="252" t="str">
        <f t="shared" si="35"/>
        <v/>
      </c>
      <c r="O242" s="611" t="str">
        <f>IF(OR(F242="",G242=""),"",IF(J242="",SUM(H242,I242),IF(OR(K242="D",K242="E"),(H242+M242)*VLOOKUP(K242,'Boden DüV-Bolap'!B:E,4,FALSE),SUM(H242,I242,L242,M242))))</f>
        <v/>
      </c>
      <c r="P242" s="892" t="str">
        <f t="shared" si="36"/>
        <v/>
      </c>
      <c r="Q242" s="245"/>
      <c r="R242" s="615" t="str">
        <f t="shared" si="37"/>
        <v/>
      </c>
      <c r="S242" s="244" t="str">
        <f>IF(OR(B242="",G242=""),"",IF(VLOOKUP(B242,Schlagliste!B:J,5,FALSE)="","",VLOOKUP(B242,Schlagliste!B:J,5,FALSE)))</f>
        <v/>
      </c>
      <c r="T242" s="253" t="str">
        <f>IF(OR(F242="",G242=""),"",IF(F242="g",VLOOKUP(G242,'Tab 4+5 DüV+Abfuhr_G'!A:N,13,FALSE)*'N-DBE'!J242,IF(F242="A",VLOOKUP(G242,'Tab 2+3 DüV_A'!A:L,11,FALSE)*'N-DBE'!J242,VLOOKUP(G242,'H&amp;G LfL'!B:U,19,FALSE)*'N-DBE'!J242)))</f>
        <v/>
      </c>
      <c r="U242" s="249" t="str">
        <f>IF(OR(F242="",G242=""),"",IF(OR('N-DBE'!K242="",'N-DBE'!M242=0),0,IF('N-DBE'!K242=0,-T242,('N-DBE'!K242*T242/'N-DBE'!J242)-T242)))</f>
        <v/>
      </c>
      <c r="V242" s="341" t="str">
        <f>IF(OR(B242="",G242=""),"",IF(VLOOKUP(B242,Schlagliste!B:J,8,FALSE)="","",VLOOKUP(B242,Schlagliste!B:J,8,FALSE)))</f>
        <v/>
      </c>
      <c r="W242" s="244" t="str">
        <f>IF(OR(V242="",S242=""),"",IF(V242&gt;39,0,IF(S242="leicht",VLOOKUP(V242,'Boden DüV-Bolap'!A:Q,7,FALSE),IF(S242="mittel",VLOOKUP(V242,'Boden DüV-Bolap'!A:K,11,FALSE),IF(S242="schwer",VLOOKUP(V242,'Boden DüV-Bolap'!A:R,15,FALSE))))))</f>
        <v/>
      </c>
      <c r="X242" s="254" t="str">
        <f>IF(OR(F242="",G242="",S242="",V242=""),"",IF(V242&gt;=44,-(T242+U242),IF(AND(S242="leicht",V242&lt;14),VLOOKUP(V242,'Boden DüV-Bolap'!A:Q,8,FALSE),IF(AND(S242="leicht",V242&gt;13),VLOOKUP(V242,'Boden DüV-Bolap'!A:Q,9,FALSE)*(T242+U242)-(T242+U242),IF(AND(S242="mittel",V242&lt;20),VLOOKUP(V242,'Boden DüV-Bolap'!A:Q,12,FALSE),IF(AND(S242="mittel",V242&gt;19),VLOOKUP(V242,'Boden DüV-Bolap'!A:Q,13,FALSE)*(T242+U242)-(T242+U242),IF(AND(S242="schwer",V242&lt;28),VLOOKUP(V242,'Boden DüV-Bolap'!A:Q,16,FALSE),IF(AND(S242="schwer",V242&gt;27),VLOOKUP(V242,'Boden DüV-Bolap'!A:Q,17,FALSE)*(T242+U242)-(T242+U242)))))))))</f>
        <v/>
      </c>
      <c r="Y242" s="251" t="str">
        <f>IF(OR(F242="",G242=""),"",IF(OR(F242="A",F242="HG"),0,VLOOKUP(G242,'Tab 4+5 DüV+Abfuhr_G'!A:Q,16,FALSE)))</f>
        <v/>
      </c>
      <c r="Z242" s="255" t="str">
        <f t="shared" si="38"/>
        <v/>
      </c>
      <c r="AA242" s="896" t="str">
        <f t="shared" si="39"/>
        <v/>
      </c>
      <c r="AB242" s="253" t="str">
        <f>IF(OR(F242="",G242=""),"",IF(F242="g",VLOOKUP(G242,'Tab 4+5 DüV+Abfuhr_G'!A:N,14,FALSE)*'N-DBE'!J242,IF(F242="A",VLOOKUP(G242,'Tab 2+3 DüV_A'!A:L,12,FALSE)*'N-DBE'!J242,VLOOKUP(G242,'H&amp;G LfL'!B:U,20,FALSE)*'N-DBE'!J242)))</f>
        <v/>
      </c>
      <c r="AC242" s="249" t="str">
        <f>IF(OR(F242="",G242=""),"",IF(OR('N-DBE'!K242="",'N-DBE'!M242=0),0,IF('N-DBE'!K242=0,-AB242,('N-DBE'!K242*AB242/'N-DBE'!J242)-AB242)))</f>
        <v/>
      </c>
      <c r="AD242" s="341" t="str">
        <f>IF(OR(B242="",G242=""),"",IF(VLOOKUP(B242,Schlagliste!B:J,9,FALSE)="","",VLOOKUP(B242,Schlagliste!B:J,9,FALSE)))</f>
        <v/>
      </c>
      <c r="AE242" s="244" t="str">
        <f>IF(OR(AD242="",S242=""),"",IF(AD242&gt;39,0,IF(S242="leicht",VLOOKUP(AD242,'Boden DüV-Bolap'!A:AA,19,FALSE),IF(S242="mittel",VLOOKUP(AD242,'Boden DüV-Bolap'!A:AA,23,FALSE),IF(S242="schwer",VLOOKUP(AD242,'Boden DüV-Bolap'!A:AA,27,FALSE))))))</f>
        <v/>
      </c>
      <c r="AF242" s="254" t="str">
        <f>IF(OR(F242="",G242="",S242="",AD242=""),"",IF(AD242&gt;=44,-(AB242+AC242),IF(AND(S242="leicht",AD242&lt;11),VLOOKUP(AD242,'Boden DüV-Bolap'!A:AC,20,FALSE),IF(AND(S242="leicht",AD242&gt;10),VLOOKUP(AD242,'Boden DüV-Bolap'!A:AC,21,FALSE)*(AB242+AC242)-(AB242+AC242),IF(AND(S242="mittel",AD242&lt;18),VLOOKUP(AD242,'Boden DüV-Bolap'!A:AC,24,FALSE),IF(AND(S242="mittel",AD242&gt;17),VLOOKUP(AD242,'Boden DüV-Bolap'!A:AC,25,FALSE)*(AB242+AC242)-(AB242+AC242),IF(AND(S242="schwer",AD242&lt;23),VLOOKUP(AD242,'Boden DüV-Bolap'!A:AC,28,FALSE),IF(AND(S242="schwer",AD242&gt;22),VLOOKUP(AD242,'Boden DüV-Bolap'!A:AC,29,FALSE)*(AB242+AC242)-(AB242+AC242)))))))))</f>
        <v/>
      </c>
      <c r="AG242" s="256" t="str">
        <f>IF(OR(F242="",G242=""),"",IF(OR(F242="A",F242="HG"),0,VLOOKUP(G242,'Tab 4+5 DüV+Abfuhr_G'!A:Q,17,FALSE)))</f>
        <v/>
      </c>
      <c r="AH242" s="257" t="str">
        <f t="shared" si="40"/>
        <v/>
      </c>
      <c r="AI242" s="900" t="str">
        <f t="shared" si="41"/>
        <v/>
      </c>
      <c r="AJ242" s="265"/>
    </row>
    <row r="243" spans="1:36" s="145" customFormat="1">
      <c r="A243" s="289" t="str">
        <f>IF('N-DBE'!A243="","",'N-DBE'!A243)</f>
        <v/>
      </c>
      <c r="B243" s="485" t="str">
        <f>IF('N-DBE'!B243="","",'N-DBE'!B243)</f>
        <v/>
      </c>
      <c r="C243" s="232" t="str">
        <f>IF('N-DBE'!C243="","",'N-DBE'!C243)</f>
        <v/>
      </c>
      <c r="D243" s="232" t="str">
        <f>IF('N-DBE'!D243="","",'N-DBE'!D243)</f>
        <v/>
      </c>
      <c r="E243" s="238" t="str">
        <f>IF('N-DBE'!E243="","",'N-DBE'!E243)</f>
        <v/>
      </c>
      <c r="F243" s="233" t="str">
        <f>IF('N-DBE'!F243="","",'N-DBE'!F243)</f>
        <v/>
      </c>
      <c r="G243" s="225" t="str">
        <f>IF('N-DBE'!G243="","",'N-DBE'!G243)</f>
        <v/>
      </c>
      <c r="H243" s="248" t="str">
        <f>IF(OR(F243="",G243=""),"",IF(F243="g",VLOOKUP(G243,'Tab 4+5 DüV+Abfuhr_G'!A:N,12,FALSE)*'N-DBE'!J243,IF(F243="A",VLOOKUP(G243,'Tab 2+3 DüV_A'!A:L,10,FALSE)*'N-DBE'!J243,VLOOKUP(G243,'H&amp;G LfL'!B:U,18,FALSE)*'N-DBE'!J243)))</f>
        <v/>
      </c>
      <c r="I243" s="249" t="str">
        <f>IF(OR(F243="",G243=""),"",IF(OR('N-DBE'!K243="",'N-DBE'!M243=0),0,IF('N-DBE'!K243=0,-H243,('N-DBE'!K243*H243/'N-DBE'!J243)-H243)))</f>
        <v/>
      </c>
      <c r="J243" s="341" t="str">
        <f>IF(OR(B243="",G243=""),"",IF(VLOOKUP(B243,Schlagliste!B:J,7,FALSE)="","",VLOOKUP(B243,Schlagliste!B:J,7,FALSE)))</f>
        <v/>
      </c>
      <c r="K243" s="244" t="str">
        <f>IF(J243="","",IF(J243&gt;39,"E",VLOOKUP(J243,'Boden DüV-Bolap'!A:B,2,FALSE)))</f>
        <v/>
      </c>
      <c r="L243" s="250" t="str">
        <f>IF(J243="","",IF(J243&gt;=44,0,VLOOKUP(J243,'Boden DüV-Bolap'!A:C,3,FALSE)))</f>
        <v/>
      </c>
      <c r="M243" s="251" t="str">
        <f>IF(OR(F243="",G243=""),"",IF(OR(F243="A",F243="HG"),0,VLOOKUP(G243,'Tab 4+5 DüV+Abfuhr_G'!A:Q,15,FALSE)))</f>
        <v/>
      </c>
      <c r="N243" s="252" t="str">
        <f t="shared" si="35"/>
        <v/>
      </c>
      <c r="O243" s="611" t="str">
        <f>IF(OR(F243="",G243=""),"",IF(J243="",SUM(H243,I243),IF(OR(K243="D",K243="E"),(H243+M243)*VLOOKUP(K243,'Boden DüV-Bolap'!B:E,4,FALSE),SUM(H243,I243,L243,M243))))</f>
        <v/>
      </c>
      <c r="P243" s="892" t="str">
        <f t="shared" si="36"/>
        <v/>
      </c>
      <c r="Q243" s="245"/>
      <c r="R243" s="615" t="str">
        <f t="shared" si="37"/>
        <v/>
      </c>
      <c r="S243" s="244" t="str">
        <f>IF(OR(B243="",G243=""),"",IF(VLOOKUP(B243,Schlagliste!B:J,5,FALSE)="","",VLOOKUP(B243,Schlagliste!B:J,5,FALSE)))</f>
        <v/>
      </c>
      <c r="T243" s="253" t="str">
        <f>IF(OR(F243="",G243=""),"",IF(F243="g",VLOOKUP(G243,'Tab 4+5 DüV+Abfuhr_G'!A:N,13,FALSE)*'N-DBE'!J243,IF(F243="A",VLOOKUP(G243,'Tab 2+3 DüV_A'!A:L,11,FALSE)*'N-DBE'!J243,VLOOKUP(G243,'H&amp;G LfL'!B:U,19,FALSE)*'N-DBE'!J243)))</f>
        <v/>
      </c>
      <c r="U243" s="249" t="str">
        <f>IF(OR(F243="",G243=""),"",IF(OR('N-DBE'!K243="",'N-DBE'!M243=0),0,IF('N-DBE'!K243=0,-T243,('N-DBE'!K243*T243/'N-DBE'!J243)-T243)))</f>
        <v/>
      </c>
      <c r="V243" s="341" t="str">
        <f>IF(OR(B243="",G243=""),"",IF(VLOOKUP(B243,Schlagliste!B:J,8,FALSE)="","",VLOOKUP(B243,Schlagliste!B:J,8,FALSE)))</f>
        <v/>
      </c>
      <c r="W243" s="244" t="str">
        <f>IF(OR(V243="",S243=""),"",IF(V243&gt;39,0,IF(S243="leicht",VLOOKUP(V243,'Boden DüV-Bolap'!A:Q,7,FALSE),IF(S243="mittel",VLOOKUP(V243,'Boden DüV-Bolap'!A:K,11,FALSE),IF(S243="schwer",VLOOKUP(V243,'Boden DüV-Bolap'!A:R,15,FALSE))))))</f>
        <v/>
      </c>
      <c r="X243" s="254" t="str">
        <f>IF(OR(F243="",G243="",S243="",V243=""),"",IF(V243&gt;=44,-(T243+U243),IF(AND(S243="leicht",V243&lt;14),VLOOKUP(V243,'Boden DüV-Bolap'!A:Q,8,FALSE),IF(AND(S243="leicht",V243&gt;13),VLOOKUP(V243,'Boden DüV-Bolap'!A:Q,9,FALSE)*(T243+U243)-(T243+U243),IF(AND(S243="mittel",V243&lt;20),VLOOKUP(V243,'Boden DüV-Bolap'!A:Q,12,FALSE),IF(AND(S243="mittel",V243&gt;19),VLOOKUP(V243,'Boden DüV-Bolap'!A:Q,13,FALSE)*(T243+U243)-(T243+U243),IF(AND(S243="schwer",V243&lt;28),VLOOKUP(V243,'Boden DüV-Bolap'!A:Q,16,FALSE),IF(AND(S243="schwer",V243&gt;27),VLOOKUP(V243,'Boden DüV-Bolap'!A:Q,17,FALSE)*(T243+U243)-(T243+U243)))))))))</f>
        <v/>
      </c>
      <c r="Y243" s="251" t="str">
        <f>IF(OR(F243="",G243=""),"",IF(OR(F243="A",F243="HG"),0,VLOOKUP(G243,'Tab 4+5 DüV+Abfuhr_G'!A:Q,16,FALSE)))</f>
        <v/>
      </c>
      <c r="Z243" s="255" t="str">
        <f t="shared" si="38"/>
        <v/>
      </c>
      <c r="AA243" s="896" t="str">
        <f t="shared" si="39"/>
        <v/>
      </c>
      <c r="AB243" s="253" t="str">
        <f>IF(OR(F243="",G243=""),"",IF(F243="g",VLOOKUP(G243,'Tab 4+5 DüV+Abfuhr_G'!A:N,14,FALSE)*'N-DBE'!J243,IF(F243="A",VLOOKUP(G243,'Tab 2+3 DüV_A'!A:L,12,FALSE)*'N-DBE'!J243,VLOOKUP(G243,'H&amp;G LfL'!B:U,20,FALSE)*'N-DBE'!J243)))</f>
        <v/>
      </c>
      <c r="AC243" s="249" t="str">
        <f>IF(OR(F243="",G243=""),"",IF(OR('N-DBE'!K243="",'N-DBE'!M243=0),0,IF('N-DBE'!K243=0,-AB243,('N-DBE'!K243*AB243/'N-DBE'!J243)-AB243)))</f>
        <v/>
      </c>
      <c r="AD243" s="341" t="str">
        <f>IF(OR(B243="",G243=""),"",IF(VLOOKUP(B243,Schlagliste!B:J,9,FALSE)="","",VLOOKUP(B243,Schlagliste!B:J,9,FALSE)))</f>
        <v/>
      </c>
      <c r="AE243" s="244" t="str">
        <f>IF(OR(AD243="",S243=""),"",IF(AD243&gt;39,0,IF(S243="leicht",VLOOKUP(AD243,'Boden DüV-Bolap'!A:AA,19,FALSE),IF(S243="mittel",VLOOKUP(AD243,'Boden DüV-Bolap'!A:AA,23,FALSE),IF(S243="schwer",VLOOKUP(AD243,'Boden DüV-Bolap'!A:AA,27,FALSE))))))</f>
        <v/>
      </c>
      <c r="AF243" s="254" t="str">
        <f>IF(OR(F243="",G243="",S243="",AD243=""),"",IF(AD243&gt;=44,-(AB243+AC243),IF(AND(S243="leicht",AD243&lt;11),VLOOKUP(AD243,'Boden DüV-Bolap'!A:AC,20,FALSE),IF(AND(S243="leicht",AD243&gt;10),VLOOKUP(AD243,'Boden DüV-Bolap'!A:AC,21,FALSE)*(AB243+AC243)-(AB243+AC243),IF(AND(S243="mittel",AD243&lt;18),VLOOKUP(AD243,'Boden DüV-Bolap'!A:AC,24,FALSE),IF(AND(S243="mittel",AD243&gt;17),VLOOKUP(AD243,'Boden DüV-Bolap'!A:AC,25,FALSE)*(AB243+AC243)-(AB243+AC243),IF(AND(S243="schwer",AD243&lt;23),VLOOKUP(AD243,'Boden DüV-Bolap'!A:AC,28,FALSE),IF(AND(S243="schwer",AD243&gt;22),VLOOKUP(AD243,'Boden DüV-Bolap'!A:AC,29,FALSE)*(AB243+AC243)-(AB243+AC243)))))))))</f>
        <v/>
      </c>
      <c r="AG243" s="256" t="str">
        <f>IF(OR(F243="",G243=""),"",IF(OR(F243="A",F243="HG"),0,VLOOKUP(G243,'Tab 4+5 DüV+Abfuhr_G'!A:Q,17,FALSE)))</f>
        <v/>
      </c>
      <c r="AH243" s="257" t="str">
        <f t="shared" si="40"/>
        <v/>
      </c>
      <c r="AI243" s="900" t="str">
        <f t="shared" si="41"/>
        <v/>
      </c>
      <c r="AJ243" s="265"/>
    </row>
    <row r="244" spans="1:36" s="145" customFormat="1">
      <c r="A244" s="289" t="str">
        <f>IF('N-DBE'!A244="","",'N-DBE'!A244)</f>
        <v/>
      </c>
      <c r="B244" s="485" t="str">
        <f>IF('N-DBE'!B244="","",'N-DBE'!B244)</f>
        <v/>
      </c>
      <c r="C244" s="232" t="str">
        <f>IF('N-DBE'!C244="","",'N-DBE'!C244)</f>
        <v/>
      </c>
      <c r="D244" s="232" t="str">
        <f>IF('N-DBE'!D244="","",'N-DBE'!D244)</f>
        <v/>
      </c>
      <c r="E244" s="238" t="str">
        <f>IF('N-DBE'!E244="","",'N-DBE'!E244)</f>
        <v/>
      </c>
      <c r="F244" s="233" t="str">
        <f>IF('N-DBE'!F244="","",'N-DBE'!F244)</f>
        <v/>
      </c>
      <c r="G244" s="225" t="str">
        <f>IF('N-DBE'!G244="","",'N-DBE'!G244)</f>
        <v/>
      </c>
      <c r="H244" s="248" t="str">
        <f>IF(OR(F244="",G244=""),"",IF(F244="g",VLOOKUP(G244,'Tab 4+5 DüV+Abfuhr_G'!A:N,12,FALSE)*'N-DBE'!J244,IF(F244="A",VLOOKUP(G244,'Tab 2+3 DüV_A'!A:L,10,FALSE)*'N-DBE'!J244,VLOOKUP(G244,'H&amp;G LfL'!B:U,18,FALSE)*'N-DBE'!J244)))</f>
        <v/>
      </c>
      <c r="I244" s="249" t="str">
        <f>IF(OR(F244="",G244=""),"",IF(OR('N-DBE'!K244="",'N-DBE'!M244=0),0,IF('N-DBE'!K244=0,-H244,('N-DBE'!K244*H244/'N-DBE'!J244)-H244)))</f>
        <v/>
      </c>
      <c r="J244" s="341" t="str">
        <f>IF(OR(B244="",G244=""),"",IF(VLOOKUP(B244,Schlagliste!B:J,7,FALSE)="","",VLOOKUP(B244,Schlagliste!B:J,7,FALSE)))</f>
        <v/>
      </c>
      <c r="K244" s="244" t="str">
        <f>IF(J244="","",IF(J244&gt;39,"E",VLOOKUP(J244,'Boden DüV-Bolap'!A:B,2,FALSE)))</f>
        <v/>
      </c>
      <c r="L244" s="250" t="str">
        <f>IF(J244="","",IF(J244&gt;=44,0,VLOOKUP(J244,'Boden DüV-Bolap'!A:C,3,FALSE)))</f>
        <v/>
      </c>
      <c r="M244" s="251" t="str">
        <f>IF(OR(F244="",G244=""),"",IF(OR(F244="A",F244="HG"),0,VLOOKUP(G244,'Tab 4+5 DüV+Abfuhr_G'!A:Q,15,FALSE)))</f>
        <v/>
      </c>
      <c r="N244" s="252" t="str">
        <f t="shared" si="35"/>
        <v/>
      </c>
      <c r="O244" s="611" t="str">
        <f>IF(OR(F244="",G244=""),"",IF(J244="",SUM(H244,I244),IF(OR(K244="D",K244="E"),(H244+M244)*VLOOKUP(K244,'Boden DüV-Bolap'!B:E,4,FALSE),SUM(H244,I244,L244,M244))))</f>
        <v/>
      </c>
      <c r="P244" s="892" t="str">
        <f t="shared" si="36"/>
        <v/>
      </c>
      <c r="Q244" s="245"/>
      <c r="R244" s="615" t="str">
        <f t="shared" si="37"/>
        <v/>
      </c>
      <c r="S244" s="244" t="str">
        <f>IF(OR(B244="",G244=""),"",IF(VLOOKUP(B244,Schlagliste!B:J,5,FALSE)="","",VLOOKUP(B244,Schlagliste!B:J,5,FALSE)))</f>
        <v/>
      </c>
      <c r="T244" s="253" t="str">
        <f>IF(OR(F244="",G244=""),"",IF(F244="g",VLOOKUP(G244,'Tab 4+5 DüV+Abfuhr_G'!A:N,13,FALSE)*'N-DBE'!J244,IF(F244="A",VLOOKUP(G244,'Tab 2+3 DüV_A'!A:L,11,FALSE)*'N-DBE'!J244,VLOOKUP(G244,'H&amp;G LfL'!B:U,19,FALSE)*'N-DBE'!J244)))</f>
        <v/>
      </c>
      <c r="U244" s="249" t="str">
        <f>IF(OR(F244="",G244=""),"",IF(OR('N-DBE'!K244="",'N-DBE'!M244=0),0,IF('N-DBE'!K244=0,-T244,('N-DBE'!K244*T244/'N-DBE'!J244)-T244)))</f>
        <v/>
      </c>
      <c r="V244" s="341" t="str">
        <f>IF(OR(B244="",G244=""),"",IF(VLOOKUP(B244,Schlagliste!B:J,8,FALSE)="","",VLOOKUP(B244,Schlagliste!B:J,8,FALSE)))</f>
        <v/>
      </c>
      <c r="W244" s="244" t="str">
        <f>IF(OR(V244="",S244=""),"",IF(V244&gt;39,0,IF(S244="leicht",VLOOKUP(V244,'Boden DüV-Bolap'!A:Q,7,FALSE),IF(S244="mittel",VLOOKUP(V244,'Boden DüV-Bolap'!A:K,11,FALSE),IF(S244="schwer",VLOOKUP(V244,'Boden DüV-Bolap'!A:R,15,FALSE))))))</f>
        <v/>
      </c>
      <c r="X244" s="254" t="str">
        <f>IF(OR(F244="",G244="",S244="",V244=""),"",IF(V244&gt;=44,-(T244+U244),IF(AND(S244="leicht",V244&lt;14),VLOOKUP(V244,'Boden DüV-Bolap'!A:Q,8,FALSE),IF(AND(S244="leicht",V244&gt;13),VLOOKUP(V244,'Boden DüV-Bolap'!A:Q,9,FALSE)*(T244+U244)-(T244+U244),IF(AND(S244="mittel",V244&lt;20),VLOOKUP(V244,'Boden DüV-Bolap'!A:Q,12,FALSE),IF(AND(S244="mittel",V244&gt;19),VLOOKUP(V244,'Boden DüV-Bolap'!A:Q,13,FALSE)*(T244+U244)-(T244+U244),IF(AND(S244="schwer",V244&lt;28),VLOOKUP(V244,'Boden DüV-Bolap'!A:Q,16,FALSE),IF(AND(S244="schwer",V244&gt;27),VLOOKUP(V244,'Boden DüV-Bolap'!A:Q,17,FALSE)*(T244+U244)-(T244+U244)))))))))</f>
        <v/>
      </c>
      <c r="Y244" s="251" t="str">
        <f>IF(OR(F244="",G244=""),"",IF(OR(F244="A",F244="HG"),0,VLOOKUP(G244,'Tab 4+5 DüV+Abfuhr_G'!A:Q,16,FALSE)))</f>
        <v/>
      </c>
      <c r="Z244" s="255" t="str">
        <f t="shared" si="38"/>
        <v/>
      </c>
      <c r="AA244" s="896" t="str">
        <f t="shared" si="39"/>
        <v/>
      </c>
      <c r="AB244" s="253" t="str">
        <f>IF(OR(F244="",G244=""),"",IF(F244="g",VLOOKUP(G244,'Tab 4+5 DüV+Abfuhr_G'!A:N,14,FALSE)*'N-DBE'!J244,IF(F244="A",VLOOKUP(G244,'Tab 2+3 DüV_A'!A:L,12,FALSE)*'N-DBE'!J244,VLOOKUP(G244,'H&amp;G LfL'!B:U,20,FALSE)*'N-DBE'!J244)))</f>
        <v/>
      </c>
      <c r="AC244" s="249" t="str">
        <f>IF(OR(F244="",G244=""),"",IF(OR('N-DBE'!K244="",'N-DBE'!M244=0),0,IF('N-DBE'!K244=0,-AB244,('N-DBE'!K244*AB244/'N-DBE'!J244)-AB244)))</f>
        <v/>
      </c>
      <c r="AD244" s="341" t="str">
        <f>IF(OR(B244="",G244=""),"",IF(VLOOKUP(B244,Schlagliste!B:J,9,FALSE)="","",VLOOKUP(B244,Schlagliste!B:J,9,FALSE)))</f>
        <v/>
      </c>
      <c r="AE244" s="244" t="str">
        <f>IF(OR(AD244="",S244=""),"",IF(AD244&gt;39,0,IF(S244="leicht",VLOOKUP(AD244,'Boden DüV-Bolap'!A:AA,19,FALSE),IF(S244="mittel",VLOOKUP(AD244,'Boden DüV-Bolap'!A:AA,23,FALSE),IF(S244="schwer",VLOOKUP(AD244,'Boden DüV-Bolap'!A:AA,27,FALSE))))))</f>
        <v/>
      </c>
      <c r="AF244" s="254" t="str">
        <f>IF(OR(F244="",G244="",S244="",AD244=""),"",IF(AD244&gt;=44,-(AB244+AC244),IF(AND(S244="leicht",AD244&lt;11),VLOOKUP(AD244,'Boden DüV-Bolap'!A:AC,20,FALSE),IF(AND(S244="leicht",AD244&gt;10),VLOOKUP(AD244,'Boden DüV-Bolap'!A:AC,21,FALSE)*(AB244+AC244)-(AB244+AC244),IF(AND(S244="mittel",AD244&lt;18),VLOOKUP(AD244,'Boden DüV-Bolap'!A:AC,24,FALSE),IF(AND(S244="mittel",AD244&gt;17),VLOOKUP(AD244,'Boden DüV-Bolap'!A:AC,25,FALSE)*(AB244+AC244)-(AB244+AC244),IF(AND(S244="schwer",AD244&lt;23),VLOOKUP(AD244,'Boden DüV-Bolap'!A:AC,28,FALSE),IF(AND(S244="schwer",AD244&gt;22),VLOOKUP(AD244,'Boden DüV-Bolap'!A:AC,29,FALSE)*(AB244+AC244)-(AB244+AC244)))))))))</f>
        <v/>
      </c>
      <c r="AG244" s="256" t="str">
        <f>IF(OR(F244="",G244=""),"",IF(OR(F244="A",F244="HG"),0,VLOOKUP(G244,'Tab 4+5 DüV+Abfuhr_G'!A:Q,17,FALSE)))</f>
        <v/>
      </c>
      <c r="AH244" s="257" t="str">
        <f t="shared" si="40"/>
        <v/>
      </c>
      <c r="AI244" s="900" t="str">
        <f t="shared" si="41"/>
        <v/>
      </c>
      <c r="AJ244" s="265"/>
    </row>
    <row r="245" spans="1:36" s="145" customFormat="1">
      <c r="A245" s="289" t="str">
        <f>IF('N-DBE'!A245="","",'N-DBE'!A245)</f>
        <v/>
      </c>
      <c r="B245" s="485" t="str">
        <f>IF('N-DBE'!B245="","",'N-DBE'!B245)</f>
        <v/>
      </c>
      <c r="C245" s="232" t="str">
        <f>IF('N-DBE'!C245="","",'N-DBE'!C245)</f>
        <v/>
      </c>
      <c r="D245" s="232" t="str">
        <f>IF('N-DBE'!D245="","",'N-DBE'!D245)</f>
        <v/>
      </c>
      <c r="E245" s="238" t="str">
        <f>IF('N-DBE'!E245="","",'N-DBE'!E245)</f>
        <v/>
      </c>
      <c r="F245" s="233" t="str">
        <f>IF('N-DBE'!F245="","",'N-DBE'!F245)</f>
        <v/>
      </c>
      <c r="G245" s="225" t="str">
        <f>IF('N-DBE'!G245="","",'N-DBE'!G245)</f>
        <v/>
      </c>
      <c r="H245" s="248" t="str">
        <f>IF(OR(F245="",G245=""),"",IF(F245="g",VLOOKUP(G245,'Tab 4+5 DüV+Abfuhr_G'!A:N,12,FALSE)*'N-DBE'!J245,IF(F245="A",VLOOKUP(G245,'Tab 2+3 DüV_A'!A:L,10,FALSE)*'N-DBE'!J245,VLOOKUP(G245,'H&amp;G LfL'!B:U,18,FALSE)*'N-DBE'!J245)))</f>
        <v/>
      </c>
      <c r="I245" s="249" t="str">
        <f>IF(OR(F245="",G245=""),"",IF(OR('N-DBE'!K245="",'N-DBE'!M245=0),0,IF('N-DBE'!K245=0,-H245,('N-DBE'!K245*H245/'N-DBE'!J245)-H245)))</f>
        <v/>
      </c>
      <c r="J245" s="341" t="str">
        <f>IF(OR(B245="",G245=""),"",IF(VLOOKUP(B245,Schlagliste!B:J,7,FALSE)="","",VLOOKUP(B245,Schlagliste!B:J,7,FALSE)))</f>
        <v/>
      </c>
      <c r="K245" s="244" t="str">
        <f>IF(J245="","",IF(J245&gt;39,"E",VLOOKUP(J245,'Boden DüV-Bolap'!A:B,2,FALSE)))</f>
        <v/>
      </c>
      <c r="L245" s="250" t="str">
        <f>IF(J245="","",IF(J245&gt;=44,0,VLOOKUP(J245,'Boden DüV-Bolap'!A:C,3,FALSE)))</f>
        <v/>
      </c>
      <c r="M245" s="251" t="str">
        <f>IF(OR(F245="",G245=""),"",IF(OR(F245="A",F245="HG"),0,VLOOKUP(G245,'Tab 4+5 DüV+Abfuhr_G'!A:Q,15,FALSE)))</f>
        <v/>
      </c>
      <c r="N245" s="252" t="str">
        <f t="shared" si="35"/>
        <v/>
      </c>
      <c r="O245" s="611" t="str">
        <f>IF(OR(F245="",G245=""),"",IF(J245="",SUM(H245,I245),IF(OR(K245="D",K245="E"),(H245+M245)*VLOOKUP(K245,'Boden DüV-Bolap'!B:E,4,FALSE),SUM(H245,I245,L245,M245))))</f>
        <v/>
      </c>
      <c r="P245" s="892" t="str">
        <f t="shared" si="36"/>
        <v/>
      </c>
      <c r="Q245" s="245"/>
      <c r="R245" s="615" t="str">
        <f t="shared" si="37"/>
        <v/>
      </c>
      <c r="S245" s="244" t="str">
        <f>IF(OR(B245="",G245=""),"",IF(VLOOKUP(B245,Schlagliste!B:J,5,FALSE)="","",VLOOKUP(B245,Schlagliste!B:J,5,FALSE)))</f>
        <v/>
      </c>
      <c r="T245" s="253" t="str">
        <f>IF(OR(F245="",G245=""),"",IF(F245="g",VLOOKUP(G245,'Tab 4+5 DüV+Abfuhr_G'!A:N,13,FALSE)*'N-DBE'!J245,IF(F245="A",VLOOKUP(G245,'Tab 2+3 DüV_A'!A:L,11,FALSE)*'N-DBE'!J245,VLOOKUP(G245,'H&amp;G LfL'!B:U,19,FALSE)*'N-DBE'!J245)))</f>
        <v/>
      </c>
      <c r="U245" s="249" t="str">
        <f>IF(OR(F245="",G245=""),"",IF(OR('N-DBE'!K245="",'N-DBE'!M245=0),0,IF('N-DBE'!K245=0,-T245,('N-DBE'!K245*T245/'N-DBE'!J245)-T245)))</f>
        <v/>
      </c>
      <c r="V245" s="341" t="str">
        <f>IF(OR(B245="",G245=""),"",IF(VLOOKUP(B245,Schlagliste!B:J,8,FALSE)="","",VLOOKUP(B245,Schlagliste!B:J,8,FALSE)))</f>
        <v/>
      </c>
      <c r="W245" s="244" t="str">
        <f>IF(OR(V245="",S245=""),"",IF(V245&gt;39,0,IF(S245="leicht",VLOOKUP(V245,'Boden DüV-Bolap'!A:Q,7,FALSE),IF(S245="mittel",VLOOKUP(V245,'Boden DüV-Bolap'!A:K,11,FALSE),IF(S245="schwer",VLOOKUP(V245,'Boden DüV-Bolap'!A:R,15,FALSE))))))</f>
        <v/>
      </c>
      <c r="X245" s="254" t="str">
        <f>IF(OR(F245="",G245="",S245="",V245=""),"",IF(V245&gt;=44,-(T245+U245),IF(AND(S245="leicht",V245&lt;14),VLOOKUP(V245,'Boden DüV-Bolap'!A:Q,8,FALSE),IF(AND(S245="leicht",V245&gt;13),VLOOKUP(V245,'Boden DüV-Bolap'!A:Q,9,FALSE)*(T245+U245)-(T245+U245),IF(AND(S245="mittel",V245&lt;20),VLOOKUP(V245,'Boden DüV-Bolap'!A:Q,12,FALSE),IF(AND(S245="mittel",V245&gt;19),VLOOKUP(V245,'Boden DüV-Bolap'!A:Q,13,FALSE)*(T245+U245)-(T245+U245),IF(AND(S245="schwer",V245&lt;28),VLOOKUP(V245,'Boden DüV-Bolap'!A:Q,16,FALSE),IF(AND(S245="schwer",V245&gt;27),VLOOKUP(V245,'Boden DüV-Bolap'!A:Q,17,FALSE)*(T245+U245)-(T245+U245)))))))))</f>
        <v/>
      </c>
      <c r="Y245" s="251" t="str">
        <f>IF(OR(F245="",G245=""),"",IF(OR(F245="A",F245="HG"),0,VLOOKUP(G245,'Tab 4+5 DüV+Abfuhr_G'!A:Q,16,FALSE)))</f>
        <v/>
      </c>
      <c r="Z245" s="255" t="str">
        <f t="shared" si="38"/>
        <v/>
      </c>
      <c r="AA245" s="896" t="str">
        <f t="shared" si="39"/>
        <v/>
      </c>
      <c r="AB245" s="253" t="str">
        <f>IF(OR(F245="",G245=""),"",IF(F245="g",VLOOKUP(G245,'Tab 4+5 DüV+Abfuhr_G'!A:N,14,FALSE)*'N-DBE'!J245,IF(F245="A",VLOOKUP(G245,'Tab 2+3 DüV_A'!A:L,12,FALSE)*'N-DBE'!J245,VLOOKUP(G245,'H&amp;G LfL'!B:U,20,FALSE)*'N-DBE'!J245)))</f>
        <v/>
      </c>
      <c r="AC245" s="249" t="str">
        <f>IF(OR(F245="",G245=""),"",IF(OR('N-DBE'!K245="",'N-DBE'!M245=0),0,IF('N-DBE'!K245=0,-AB245,('N-DBE'!K245*AB245/'N-DBE'!J245)-AB245)))</f>
        <v/>
      </c>
      <c r="AD245" s="341" t="str">
        <f>IF(OR(B245="",G245=""),"",IF(VLOOKUP(B245,Schlagliste!B:J,9,FALSE)="","",VLOOKUP(B245,Schlagliste!B:J,9,FALSE)))</f>
        <v/>
      </c>
      <c r="AE245" s="244" t="str">
        <f>IF(OR(AD245="",S245=""),"",IF(AD245&gt;39,0,IF(S245="leicht",VLOOKUP(AD245,'Boden DüV-Bolap'!A:AA,19,FALSE),IF(S245="mittel",VLOOKUP(AD245,'Boden DüV-Bolap'!A:AA,23,FALSE),IF(S245="schwer",VLOOKUP(AD245,'Boden DüV-Bolap'!A:AA,27,FALSE))))))</f>
        <v/>
      </c>
      <c r="AF245" s="254" t="str">
        <f>IF(OR(F245="",G245="",S245="",AD245=""),"",IF(AD245&gt;=44,-(AB245+AC245),IF(AND(S245="leicht",AD245&lt;11),VLOOKUP(AD245,'Boden DüV-Bolap'!A:AC,20,FALSE),IF(AND(S245="leicht",AD245&gt;10),VLOOKUP(AD245,'Boden DüV-Bolap'!A:AC,21,FALSE)*(AB245+AC245)-(AB245+AC245),IF(AND(S245="mittel",AD245&lt;18),VLOOKUP(AD245,'Boden DüV-Bolap'!A:AC,24,FALSE),IF(AND(S245="mittel",AD245&gt;17),VLOOKUP(AD245,'Boden DüV-Bolap'!A:AC,25,FALSE)*(AB245+AC245)-(AB245+AC245),IF(AND(S245="schwer",AD245&lt;23),VLOOKUP(AD245,'Boden DüV-Bolap'!A:AC,28,FALSE),IF(AND(S245="schwer",AD245&gt;22),VLOOKUP(AD245,'Boden DüV-Bolap'!A:AC,29,FALSE)*(AB245+AC245)-(AB245+AC245)))))))))</f>
        <v/>
      </c>
      <c r="AG245" s="256" t="str">
        <f>IF(OR(F245="",G245=""),"",IF(OR(F245="A",F245="HG"),0,VLOOKUP(G245,'Tab 4+5 DüV+Abfuhr_G'!A:Q,17,FALSE)))</f>
        <v/>
      </c>
      <c r="AH245" s="257" t="str">
        <f t="shared" si="40"/>
        <v/>
      </c>
      <c r="AI245" s="900" t="str">
        <f t="shared" si="41"/>
        <v/>
      </c>
      <c r="AJ245" s="265"/>
    </row>
    <row r="246" spans="1:36" s="145" customFormat="1">
      <c r="A246" s="289" t="str">
        <f>IF('N-DBE'!A246="","",'N-DBE'!A246)</f>
        <v/>
      </c>
      <c r="B246" s="485" t="str">
        <f>IF('N-DBE'!B246="","",'N-DBE'!B246)</f>
        <v/>
      </c>
      <c r="C246" s="232" t="str">
        <f>IF('N-DBE'!C246="","",'N-DBE'!C246)</f>
        <v/>
      </c>
      <c r="D246" s="232" t="str">
        <f>IF('N-DBE'!D246="","",'N-DBE'!D246)</f>
        <v/>
      </c>
      <c r="E246" s="238" t="str">
        <f>IF('N-DBE'!E246="","",'N-DBE'!E246)</f>
        <v/>
      </c>
      <c r="F246" s="233" t="str">
        <f>IF('N-DBE'!F246="","",'N-DBE'!F246)</f>
        <v/>
      </c>
      <c r="G246" s="225" t="str">
        <f>IF('N-DBE'!G246="","",'N-DBE'!G246)</f>
        <v/>
      </c>
      <c r="H246" s="248" t="str">
        <f>IF(OR(F246="",G246=""),"",IF(F246="g",VLOOKUP(G246,'Tab 4+5 DüV+Abfuhr_G'!A:N,12,FALSE)*'N-DBE'!J246,IF(F246="A",VLOOKUP(G246,'Tab 2+3 DüV_A'!A:L,10,FALSE)*'N-DBE'!J246,VLOOKUP(G246,'H&amp;G LfL'!B:U,18,FALSE)*'N-DBE'!J246)))</f>
        <v/>
      </c>
      <c r="I246" s="249" t="str">
        <f>IF(OR(F246="",G246=""),"",IF(OR('N-DBE'!K246="",'N-DBE'!M246=0),0,IF('N-DBE'!K246=0,-H246,('N-DBE'!K246*H246/'N-DBE'!J246)-H246)))</f>
        <v/>
      </c>
      <c r="J246" s="341" t="str">
        <f>IF(OR(B246="",G246=""),"",IF(VLOOKUP(B246,Schlagliste!B:J,7,FALSE)="","",VLOOKUP(B246,Schlagliste!B:J,7,FALSE)))</f>
        <v/>
      </c>
      <c r="K246" s="244" t="str">
        <f>IF(J246="","",IF(J246&gt;39,"E",VLOOKUP(J246,'Boden DüV-Bolap'!A:B,2,FALSE)))</f>
        <v/>
      </c>
      <c r="L246" s="250" t="str">
        <f>IF(J246="","",IF(J246&gt;=44,0,VLOOKUP(J246,'Boden DüV-Bolap'!A:C,3,FALSE)))</f>
        <v/>
      </c>
      <c r="M246" s="251" t="str">
        <f>IF(OR(F246="",G246=""),"",IF(OR(F246="A",F246="HG"),0,VLOOKUP(G246,'Tab 4+5 DüV+Abfuhr_G'!A:Q,15,FALSE)))</f>
        <v/>
      </c>
      <c r="N246" s="252" t="str">
        <f t="shared" si="35"/>
        <v/>
      </c>
      <c r="O246" s="611" t="str">
        <f>IF(OR(F246="",G246=""),"",IF(J246="",SUM(H246,I246),IF(OR(K246="D",K246="E"),(H246+M246)*VLOOKUP(K246,'Boden DüV-Bolap'!B:E,4,FALSE),SUM(H246,I246,L246,M246))))</f>
        <v/>
      </c>
      <c r="P246" s="892" t="str">
        <f t="shared" si="36"/>
        <v/>
      </c>
      <c r="Q246" s="245"/>
      <c r="R246" s="615" t="str">
        <f t="shared" si="37"/>
        <v/>
      </c>
      <c r="S246" s="244" t="str">
        <f>IF(OR(B246="",G246=""),"",IF(VLOOKUP(B246,Schlagliste!B:J,5,FALSE)="","",VLOOKUP(B246,Schlagliste!B:J,5,FALSE)))</f>
        <v/>
      </c>
      <c r="T246" s="253" t="str">
        <f>IF(OR(F246="",G246=""),"",IF(F246="g",VLOOKUP(G246,'Tab 4+5 DüV+Abfuhr_G'!A:N,13,FALSE)*'N-DBE'!J246,IF(F246="A",VLOOKUP(G246,'Tab 2+3 DüV_A'!A:L,11,FALSE)*'N-DBE'!J246,VLOOKUP(G246,'H&amp;G LfL'!B:U,19,FALSE)*'N-DBE'!J246)))</f>
        <v/>
      </c>
      <c r="U246" s="249" t="str">
        <f>IF(OR(F246="",G246=""),"",IF(OR('N-DBE'!K246="",'N-DBE'!M246=0),0,IF('N-DBE'!K246=0,-T246,('N-DBE'!K246*T246/'N-DBE'!J246)-T246)))</f>
        <v/>
      </c>
      <c r="V246" s="341" t="str">
        <f>IF(OR(B246="",G246=""),"",IF(VLOOKUP(B246,Schlagliste!B:J,8,FALSE)="","",VLOOKUP(B246,Schlagliste!B:J,8,FALSE)))</f>
        <v/>
      </c>
      <c r="W246" s="244" t="str">
        <f>IF(OR(V246="",S246=""),"",IF(V246&gt;39,0,IF(S246="leicht",VLOOKUP(V246,'Boden DüV-Bolap'!A:Q,7,FALSE),IF(S246="mittel",VLOOKUP(V246,'Boden DüV-Bolap'!A:K,11,FALSE),IF(S246="schwer",VLOOKUP(V246,'Boden DüV-Bolap'!A:R,15,FALSE))))))</f>
        <v/>
      </c>
      <c r="X246" s="254" t="str">
        <f>IF(OR(F246="",G246="",S246="",V246=""),"",IF(V246&gt;=44,-(T246+U246),IF(AND(S246="leicht",V246&lt;14),VLOOKUP(V246,'Boden DüV-Bolap'!A:Q,8,FALSE),IF(AND(S246="leicht",V246&gt;13),VLOOKUP(V246,'Boden DüV-Bolap'!A:Q,9,FALSE)*(T246+U246)-(T246+U246),IF(AND(S246="mittel",V246&lt;20),VLOOKUP(V246,'Boden DüV-Bolap'!A:Q,12,FALSE),IF(AND(S246="mittel",V246&gt;19),VLOOKUP(V246,'Boden DüV-Bolap'!A:Q,13,FALSE)*(T246+U246)-(T246+U246),IF(AND(S246="schwer",V246&lt;28),VLOOKUP(V246,'Boden DüV-Bolap'!A:Q,16,FALSE),IF(AND(S246="schwer",V246&gt;27),VLOOKUP(V246,'Boden DüV-Bolap'!A:Q,17,FALSE)*(T246+U246)-(T246+U246)))))))))</f>
        <v/>
      </c>
      <c r="Y246" s="251" t="str">
        <f>IF(OR(F246="",G246=""),"",IF(OR(F246="A",F246="HG"),0,VLOOKUP(G246,'Tab 4+5 DüV+Abfuhr_G'!A:Q,16,FALSE)))</f>
        <v/>
      </c>
      <c r="Z246" s="255" t="str">
        <f t="shared" si="38"/>
        <v/>
      </c>
      <c r="AA246" s="896" t="str">
        <f t="shared" si="39"/>
        <v/>
      </c>
      <c r="AB246" s="253" t="str">
        <f>IF(OR(F246="",G246=""),"",IF(F246="g",VLOOKUP(G246,'Tab 4+5 DüV+Abfuhr_G'!A:N,14,FALSE)*'N-DBE'!J246,IF(F246="A",VLOOKUP(G246,'Tab 2+3 DüV_A'!A:L,12,FALSE)*'N-DBE'!J246,VLOOKUP(G246,'H&amp;G LfL'!B:U,20,FALSE)*'N-DBE'!J246)))</f>
        <v/>
      </c>
      <c r="AC246" s="249" t="str">
        <f>IF(OR(F246="",G246=""),"",IF(OR('N-DBE'!K246="",'N-DBE'!M246=0),0,IF('N-DBE'!K246=0,-AB246,('N-DBE'!K246*AB246/'N-DBE'!J246)-AB246)))</f>
        <v/>
      </c>
      <c r="AD246" s="341" t="str">
        <f>IF(OR(B246="",G246=""),"",IF(VLOOKUP(B246,Schlagliste!B:J,9,FALSE)="","",VLOOKUP(B246,Schlagliste!B:J,9,FALSE)))</f>
        <v/>
      </c>
      <c r="AE246" s="244" t="str">
        <f>IF(OR(AD246="",S246=""),"",IF(AD246&gt;39,0,IF(S246="leicht",VLOOKUP(AD246,'Boden DüV-Bolap'!A:AA,19,FALSE),IF(S246="mittel",VLOOKUP(AD246,'Boden DüV-Bolap'!A:AA,23,FALSE),IF(S246="schwer",VLOOKUP(AD246,'Boden DüV-Bolap'!A:AA,27,FALSE))))))</f>
        <v/>
      </c>
      <c r="AF246" s="254" t="str">
        <f>IF(OR(F246="",G246="",S246="",AD246=""),"",IF(AD246&gt;=44,-(AB246+AC246),IF(AND(S246="leicht",AD246&lt;11),VLOOKUP(AD246,'Boden DüV-Bolap'!A:AC,20,FALSE),IF(AND(S246="leicht",AD246&gt;10),VLOOKUP(AD246,'Boden DüV-Bolap'!A:AC,21,FALSE)*(AB246+AC246)-(AB246+AC246),IF(AND(S246="mittel",AD246&lt;18),VLOOKUP(AD246,'Boden DüV-Bolap'!A:AC,24,FALSE),IF(AND(S246="mittel",AD246&gt;17),VLOOKUP(AD246,'Boden DüV-Bolap'!A:AC,25,FALSE)*(AB246+AC246)-(AB246+AC246),IF(AND(S246="schwer",AD246&lt;23),VLOOKUP(AD246,'Boden DüV-Bolap'!A:AC,28,FALSE),IF(AND(S246="schwer",AD246&gt;22),VLOOKUP(AD246,'Boden DüV-Bolap'!A:AC,29,FALSE)*(AB246+AC246)-(AB246+AC246)))))))))</f>
        <v/>
      </c>
      <c r="AG246" s="256" t="str">
        <f>IF(OR(F246="",G246=""),"",IF(OR(F246="A",F246="HG"),0,VLOOKUP(G246,'Tab 4+5 DüV+Abfuhr_G'!A:Q,17,FALSE)))</f>
        <v/>
      </c>
      <c r="AH246" s="257" t="str">
        <f t="shared" si="40"/>
        <v/>
      </c>
      <c r="AI246" s="900" t="str">
        <f t="shared" si="41"/>
        <v/>
      </c>
      <c r="AJ246" s="265"/>
    </row>
    <row r="247" spans="1:36" s="145" customFormat="1">
      <c r="A247" s="289" t="str">
        <f>IF('N-DBE'!A247="","",'N-DBE'!A247)</f>
        <v/>
      </c>
      <c r="B247" s="485" t="str">
        <f>IF('N-DBE'!B247="","",'N-DBE'!B247)</f>
        <v/>
      </c>
      <c r="C247" s="232" t="str">
        <f>IF('N-DBE'!C247="","",'N-DBE'!C247)</f>
        <v/>
      </c>
      <c r="D247" s="232" t="str">
        <f>IF('N-DBE'!D247="","",'N-DBE'!D247)</f>
        <v/>
      </c>
      <c r="E247" s="238" t="str">
        <f>IF('N-DBE'!E247="","",'N-DBE'!E247)</f>
        <v/>
      </c>
      <c r="F247" s="233" t="str">
        <f>IF('N-DBE'!F247="","",'N-DBE'!F247)</f>
        <v/>
      </c>
      <c r="G247" s="225" t="str">
        <f>IF('N-DBE'!G247="","",'N-DBE'!G247)</f>
        <v/>
      </c>
      <c r="H247" s="248" t="str">
        <f>IF(OR(F247="",G247=""),"",IF(F247="g",VLOOKUP(G247,'Tab 4+5 DüV+Abfuhr_G'!A:N,12,FALSE)*'N-DBE'!J247,IF(F247="A",VLOOKUP(G247,'Tab 2+3 DüV_A'!A:L,10,FALSE)*'N-DBE'!J247,VLOOKUP(G247,'H&amp;G LfL'!B:U,18,FALSE)*'N-DBE'!J247)))</f>
        <v/>
      </c>
      <c r="I247" s="249" t="str">
        <f>IF(OR(F247="",G247=""),"",IF(OR('N-DBE'!K247="",'N-DBE'!M247=0),0,IF('N-DBE'!K247=0,-H247,('N-DBE'!K247*H247/'N-DBE'!J247)-H247)))</f>
        <v/>
      </c>
      <c r="J247" s="341" t="str">
        <f>IF(OR(B247="",G247=""),"",IF(VLOOKUP(B247,Schlagliste!B:J,7,FALSE)="","",VLOOKUP(B247,Schlagliste!B:J,7,FALSE)))</f>
        <v/>
      </c>
      <c r="K247" s="244" t="str">
        <f>IF(J247="","",IF(J247&gt;39,"E",VLOOKUP(J247,'Boden DüV-Bolap'!A:B,2,FALSE)))</f>
        <v/>
      </c>
      <c r="L247" s="250" t="str">
        <f>IF(J247="","",IF(J247&gt;=44,0,VLOOKUP(J247,'Boden DüV-Bolap'!A:C,3,FALSE)))</f>
        <v/>
      </c>
      <c r="M247" s="251" t="str">
        <f>IF(OR(F247="",G247=""),"",IF(OR(F247="A",F247="HG"),0,VLOOKUP(G247,'Tab 4+5 DüV+Abfuhr_G'!A:Q,15,FALSE)))</f>
        <v/>
      </c>
      <c r="N247" s="252" t="str">
        <f t="shared" si="35"/>
        <v/>
      </c>
      <c r="O247" s="611" t="str">
        <f>IF(OR(F247="",G247=""),"",IF(J247="",SUM(H247,I247),IF(OR(K247="D",K247="E"),(H247+M247)*VLOOKUP(K247,'Boden DüV-Bolap'!B:E,4,FALSE),SUM(H247,I247,L247,M247))))</f>
        <v/>
      </c>
      <c r="P247" s="892" t="str">
        <f t="shared" si="36"/>
        <v/>
      </c>
      <c r="Q247" s="245"/>
      <c r="R247" s="615" t="str">
        <f t="shared" si="37"/>
        <v/>
      </c>
      <c r="S247" s="244" t="str">
        <f>IF(OR(B247="",G247=""),"",IF(VLOOKUP(B247,Schlagliste!B:J,5,FALSE)="","",VLOOKUP(B247,Schlagliste!B:J,5,FALSE)))</f>
        <v/>
      </c>
      <c r="T247" s="253" t="str">
        <f>IF(OR(F247="",G247=""),"",IF(F247="g",VLOOKUP(G247,'Tab 4+5 DüV+Abfuhr_G'!A:N,13,FALSE)*'N-DBE'!J247,IF(F247="A",VLOOKUP(G247,'Tab 2+3 DüV_A'!A:L,11,FALSE)*'N-DBE'!J247,VLOOKUP(G247,'H&amp;G LfL'!B:U,19,FALSE)*'N-DBE'!J247)))</f>
        <v/>
      </c>
      <c r="U247" s="249" t="str">
        <f>IF(OR(F247="",G247=""),"",IF(OR('N-DBE'!K247="",'N-DBE'!M247=0),0,IF('N-DBE'!K247=0,-T247,('N-DBE'!K247*T247/'N-DBE'!J247)-T247)))</f>
        <v/>
      </c>
      <c r="V247" s="341" t="str">
        <f>IF(OR(B247="",G247=""),"",IF(VLOOKUP(B247,Schlagliste!B:J,8,FALSE)="","",VLOOKUP(B247,Schlagliste!B:J,8,FALSE)))</f>
        <v/>
      </c>
      <c r="W247" s="244" t="str">
        <f>IF(OR(V247="",S247=""),"",IF(V247&gt;39,0,IF(S247="leicht",VLOOKUP(V247,'Boden DüV-Bolap'!A:Q,7,FALSE),IF(S247="mittel",VLOOKUP(V247,'Boden DüV-Bolap'!A:K,11,FALSE),IF(S247="schwer",VLOOKUP(V247,'Boden DüV-Bolap'!A:R,15,FALSE))))))</f>
        <v/>
      </c>
      <c r="X247" s="254" t="str">
        <f>IF(OR(F247="",G247="",S247="",V247=""),"",IF(V247&gt;=44,-(T247+U247),IF(AND(S247="leicht",V247&lt;14),VLOOKUP(V247,'Boden DüV-Bolap'!A:Q,8,FALSE),IF(AND(S247="leicht",V247&gt;13),VLOOKUP(V247,'Boden DüV-Bolap'!A:Q,9,FALSE)*(T247+U247)-(T247+U247),IF(AND(S247="mittel",V247&lt;20),VLOOKUP(V247,'Boden DüV-Bolap'!A:Q,12,FALSE),IF(AND(S247="mittel",V247&gt;19),VLOOKUP(V247,'Boden DüV-Bolap'!A:Q,13,FALSE)*(T247+U247)-(T247+U247),IF(AND(S247="schwer",V247&lt;28),VLOOKUP(V247,'Boden DüV-Bolap'!A:Q,16,FALSE),IF(AND(S247="schwer",V247&gt;27),VLOOKUP(V247,'Boden DüV-Bolap'!A:Q,17,FALSE)*(T247+U247)-(T247+U247)))))))))</f>
        <v/>
      </c>
      <c r="Y247" s="251" t="str">
        <f>IF(OR(F247="",G247=""),"",IF(OR(F247="A",F247="HG"),0,VLOOKUP(G247,'Tab 4+5 DüV+Abfuhr_G'!A:Q,16,FALSE)))</f>
        <v/>
      </c>
      <c r="Z247" s="255" t="str">
        <f t="shared" si="38"/>
        <v/>
      </c>
      <c r="AA247" s="896" t="str">
        <f t="shared" si="39"/>
        <v/>
      </c>
      <c r="AB247" s="253" t="str">
        <f>IF(OR(F247="",G247=""),"",IF(F247="g",VLOOKUP(G247,'Tab 4+5 DüV+Abfuhr_G'!A:N,14,FALSE)*'N-DBE'!J247,IF(F247="A",VLOOKUP(G247,'Tab 2+3 DüV_A'!A:L,12,FALSE)*'N-DBE'!J247,VLOOKUP(G247,'H&amp;G LfL'!B:U,20,FALSE)*'N-DBE'!J247)))</f>
        <v/>
      </c>
      <c r="AC247" s="249" t="str">
        <f>IF(OR(F247="",G247=""),"",IF(OR('N-DBE'!K247="",'N-DBE'!M247=0),0,IF('N-DBE'!K247=0,-AB247,('N-DBE'!K247*AB247/'N-DBE'!J247)-AB247)))</f>
        <v/>
      </c>
      <c r="AD247" s="341" t="str">
        <f>IF(OR(B247="",G247=""),"",IF(VLOOKUP(B247,Schlagliste!B:J,9,FALSE)="","",VLOOKUP(B247,Schlagliste!B:J,9,FALSE)))</f>
        <v/>
      </c>
      <c r="AE247" s="244" t="str">
        <f>IF(OR(AD247="",S247=""),"",IF(AD247&gt;39,0,IF(S247="leicht",VLOOKUP(AD247,'Boden DüV-Bolap'!A:AA,19,FALSE),IF(S247="mittel",VLOOKUP(AD247,'Boden DüV-Bolap'!A:AA,23,FALSE),IF(S247="schwer",VLOOKUP(AD247,'Boden DüV-Bolap'!A:AA,27,FALSE))))))</f>
        <v/>
      </c>
      <c r="AF247" s="254" t="str">
        <f>IF(OR(F247="",G247="",S247="",AD247=""),"",IF(AD247&gt;=44,-(AB247+AC247),IF(AND(S247="leicht",AD247&lt;11),VLOOKUP(AD247,'Boden DüV-Bolap'!A:AC,20,FALSE),IF(AND(S247="leicht",AD247&gt;10),VLOOKUP(AD247,'Boden DüV-Bolap'!A:AC,21,FALSE)*(AB247+AC247)-(AB247+AC247),IF(AND(S247="mittel",AD247&lt;18),VLOOKUP(AD247,'Boden DüV-Bolap'!A:AC,24,FALSE),IF(AND(S247="mittel",AD247&gt;17),VLOOKUP(AD247,'Boden DüV-Bolap'!A:AC,25,FALSE)*(AB247+AC247)-(AB247+AC247),IF(AND(S247="schwer",AD247&lt;23),VLOOKUP(AD247,'Boden DüV-Bolap'!A:AC,28,FALSE),IF(AND(S247="schwer",AD247&gt;22),VLOOKUP(AD247,'Boden DüV-Bolap'!A:AC,29,FALSE)*(AB247+AC247)-(AB247+AC247)))))))))</f>
        <v/>
      </c>
      <c r="AG247" s="256" t="str">
        <f>IF(OR(F247="",G247=""),"",IF(OR(F247="A",F247="HG"),0,VLOOKUP(G247,'Tab 4+5 DüV+Abfuhr_G'!A:Q,17,FALSE)))</f>
        <v/>
      </c>
      <c r="AH247" s="257" t="str">
        <f t="shared" si="40"/>
        <v/>
      </c>
      <c r="AI247" s="900" t="str">
        <f t="shared" si="41"/>
        <v/>
      </c>
      <c r="AJ247" s="265"/>
    </row>
    <row r="248" spans="1:36" s="145" customFormat="1">
      <c r="A248" s="289" t="str">
        <f>IF('N-DBE'!A248="","",'N-DBE'!A248)</f>
        <v/>
      </c>
      <c r="B248" s="485" t="str">
        <f>IF('N-DBE'!B248="","",'N-DBE'!B248)</f>
        <v/>
      </c>
      <c r="C248" s="232" t="str">
        <f>IF('N-DBE'!C248="","",'N-DBE'!C248)</f>
        <v/>
      </c>
      <c r="D248" s="232" t="str">
        <f>IF('N-DBE'!D248="","",'N-DBE'!D248)</f>
        <v/>
      </c>
      <c r="E248" s="238" t="str">
        <f>IF('N-DBE'!E248="","",'N-DBE'!E248)</f>
        <v/>
      </c>
      <c r="F248" s="233" t="str">
        <f>IF('N-DBE'!F248="","",'N-DBE'!F248)</f>
        <v/>
      </c>
      <c r="G248" s="225" t="str">
        <f>IF('N-DBE'!G248="","",'N-DBE'!G248)</f>
        <v/>
      </c>
      <c r="H248" s="248" t="str">
        <f>IF(OR(F248="",G248=""),"",IF(F248="g",VLOOKUP(G248,'Tab 4+5 DüV+Abfuhr_G'!A:N,12,FALSE)*'N-DBE'!J248,IF(F248="A",VLOOKUP(G248,'Tab 2+3 DüV_A'!A:L,10,FALSE)*'N-DBE'!J248,VLOOKUP(G248,'H&amp;G LfL'!B:U,18,FALSE)*'N-DBE'!J248)))</f>
        <v/>
      </c>
      <c r="I248" s="249" t="str">
        <f>IF(OR(F248="",G248=""),"",IF(OR('N-DBE'!K248="",'N-DBE'!M248=0),0,IF('N-DBE'!K248=0,-H248,('N-DBE'!K248*H248/'N-DBE'!J248)-H248)))</f>
        <v/>
      </c>
      <c r="J248" s="341" t="str">
        <f>IF(OR(B248="",G248=""),"",IF(VLOOKUP(B248,Schlagliste!B:J,7,FALSE)="","",VLOOKUP(B248,Schlagliste!B:J,7,FALSE)))</f>
        <v/>
      </c>
      <c r="K248" s="244" t="str">
        <f>IF(J248="","",IF(J248&gt;39,"E",VLOOKUP(J248,'Boden DüV-Bolap'!A:B,2,FALSE)))</f>
        <v/>
      </c>
      <c r="L248" s="250" t="str">
        <f>IF(J248="","",IF(J248&gt;=44,0,VLOOKUP(J248,'Boden DüV-Bolap'!A:C,3,FALSE)))</f>
        <v/>
      </c>
      <c r="M248" s="251" t="str">
        <f>IF(OR(F248="",G248=""),"",IF(OR(F248="A",F248="HG"),0,VLOOKUP(G248,'Tab 4+5 DüV+Abfuhr_G'!A:Q,15,FALSE)))</f>
        <v/>
      </c>
      <c r="N248" s="252" t="str">
        <f t="shared" si="35"/>
        <v/>
      </c>
      <c r="O248" s="611" t="str">
        <f>IF(OR(F248="",G248=""),"",IF(J248="",SUM(H248,I248),IF(OR(K248="D",K248="E"),(H248+M248)*VLOOKUP(K248,'Boden DüV-Bolap'!B:E,4,FALSE),SUM(H248,I248,L248,M248))))</f>
        <v/>
      </c>
      <c r="P248" s="892" t="str">
        <f t="shared" si="36"/>
        <v/>
      </c>
      <c r="Q248" s="245"/>
      <c r="R248" s="615" t="str">
        <f t="shared" si="37"/>
        <v/>
      </c>
      <c r="S248" s="244" t="str">
        <f>IF(OR(B248="",G248=""),"",IF(VLOOKUP(B248,Schlagliste!B:J,5,FALSE)="","",VLOOKUP(B248,Schlagliste!B:J,5,FALSE)))</f>
        <v/>
      </c>
      <c r="T248" s="253" t="str">
        <f>IF(OR(F248="",G248=""),"",IF(F248="g",VLOOKUP(G248,'Tab 4+5 DüV+Abfuhr_G'!A:N,13,FALSE)*'N-DBE'!J248,IF(F248="A",VLOOKUP(G248,'Tab 2+3 DüV_A'!A:L,11,FALSE)*'N-DBE'!J248,VLOOKUP(G248,'H&amp;G LfL'!B:U,19,FALSE)*'N-DBE'!J248)))</f>
        <v/>
      </c>
      <c r="U248" s="249" t="str">
        <f>IF(OR(F248="",G248=""),"",IF(OR('N-DBE'!K248="",'N-DBE'!M248=0),0,IF('N-DBE'!K248=0,-T248,('N-DBE'!K248*T248/'N-DBE'!J248)-T248)))</f>
        <v/>
      </c>
      <c r="V248" s="341" t="str">
        <f>IF(OR(B248="",G248=""),"",IF(VLOOKUP(B248,Schlagliste!B:J,8,FALSE)="","",VLOOKUP(B248,Schlagliste!B:J,8,FALSE)))</f>
        <v/>
      </c>
      <c r="W248" s="244" t="str">
        <f>IF(OR(V248="",S248=""),"",IF(V248&gt;39,0,IF(S248="leicht",VLOOKUP(V248,'Boden DüV-Bolap'!A:Q,7,FALSE),IF(S248="mittel",VLOOKUP(V248,'Boden DüV-Bolap'!A:K,11,FALSE),IF(S248="schwer",VLOOKUP(V248,'Boden DüV-Bolap'!A:R,15,FALSE))))))</f>
        <v/>
      </c>
      <c r="X248" s="254" t="str">
        <f>IF(OR(F248="",G248="",S248="",V248=""),"",IF(V248&gt;=44,-(T248+U248),IF(AND(S248="leicht",V248&lt;14),VLOOKUP(V248,'Boden DüV-Bolap'!A:Q,8,FALSE),IF(AND(S248="leicht",V248&gt;13),VLOOKUP(V248,'Boden DüV-Bolap'!A:Q,9,FALSE)*(T248+U248)-(T248+U248),IF(AND(S248="mittel",V248&lt;20),VLOOKUP(V248,'Boden DüV-Bolap'!A:Q,12,FALSE),IF(AND(S248="mittel",V248&gt;19),VLOOKUP(V248,'Boden DüV-Bolap'!A:Q,13,FALSE)*(T248+U248)-(T248+U248),IF(AND(S248="schwer",V248&lt;28),VLOOKUP(V248,'Boden DüV-Bolap'!A:Q,16,FALSE),IF(AND(S248="schwer",V248&gt;27),VLOOKUP(V248,'Boden DüV-Bolap'!A:Q,17,FALSE)*(T248+U248)-(T248+U248)))))))))</f>
        <v/>
      </c>
      <c r="Y248" s="251" t="str">
        <f>IF(OR(F248="",G248=""),"",IF(OR(F248="A",F248="HG"),0,VLOOKUP(G248,'Tab 4+5 DüV+Abfuhr_G'!A:Q,16,FALSE)))</f>
        <v/>
      </c>
      <c r="Z248" s="255" t="str">
        <f t="shared" si="38"/>
        <v/>
      </c>
      <c r="AA248" s="896" t="str">
        <f t="shared" si="39"/>
        <v/>
      </c>
      <c r="AB248" s="253" t="str">
        <f>IF(OR(F248="",G248=""),"",IF(F248="g",VLOOKUP(G248,'Tab 4+5 DüV+Abfuhr_G'!A:N,14,FALSE)*'N-DBE'!J248,IF(F248="A",VLOOKUP(G248,'Tab 2+3 DüV_A'!A:L,12,FALSE)*'N-DBE'!J248,VLOOKUP(G248,'H&amp;G LfL'!B:U,20,FALSE)*'N-DBE'!J248)))</f>
        <v/>
      </c>
      <c r="AC248" s="249" t="str">
        <f>IF(OR(F248="",G248=""),"",IF(OR('N-DBE'!K248="",'N-DBE'!M248=0),0,IF('N-DBE'!K248=0,-AB248,('N-DBE'!K248*AB248/'N-DBE'!J248)-AB248)))</f>
        <v/>
      </c>
      <c r="AD248" s="341" t="str">
        <f>IF(OR(B248="",G248=""),"",IF(VLOOKUP(B248,Schlagliste!B:J,9,FALSE)="","",VLOOKUP(B248,Schlagliste!B:J,9,FALSE)))</f>
        <v/>
      </c>
      <c r="AE248" s="244" t="str">
        <f>IF(OR(AD248="",S248=""),"",IF(AD248&gt;39,0,IF(S248="leicht",VLOOKUP(AD248,'Boden DüV-Bolap'!A:AA,19,FALSE),IF(S248="mittel",VLOOKUP(AD248,'Boden DüV-Bolap'!A:AA,23,FALSE),IF(S248="schwer",VLOOKUP(AD248,'Boden DüV-Bolap'!A:AA,27,FALSE))))))</f>
        <v/>
      </c>
      <c r="AF248" s="254" t="str">
        <f>IF(OR(F248="",G248="",S248="",AD248=""),"",IF(AD248&gt;=44,-(AB248+AC248),IF(AND(S248="leicht",AD248&lt;11),VLOOKUP(AD248,'Boden DüV-Bolap'!A:AC,20,FALSE),IF(AND(S248="leicht",AD248&gt;10),VLOOKUP(AD248,'Boden DüV-Bolap'!A:AC,21,FALSE)*(AB248+AC248)-(AB248+AC248),IF(AND(S248="mittel",AD248&lt;18),VLOOKUP(AD248,'Boden DüV-Bolap'!A:AC,24,FALSE),IF(AND(S248="mittel",AD248&gt;17),VLOOKUP(AD248,'Boden DüV-Bolap'!A:AC,25,FALSE)*(AB248+AC248)-(AB248+AC248),IF(AND(S248="schwer",AD248&lt;23),VLOOKUP(AD248,'Boden DüV-Bolap'!A:AC,28,FALSE),IF(AND(S248="schwer",AD248&gt;22),VLOOKUP(AD248,'Boden DüV-Bolap'!A:AC,29,FALSE)*(AB248+AC248)-(AB248+AC248)))))))))</f>
        <v/>
      </c>
      <c r="AG248" s="256" t="str">
        <f>IF(OR(F248="",G248=""),"",IF(OR(F248="A",F248="HG"),0,VLOOKUP(G248,'Tab 4+5 DüV+Abfuhr_G'!A:Q,17,FALSE)))</f>
        <v/>
      </c>
      <c r="AH248" s="257" t="str">
        <f t="shared" si="40"/>
        <v/>
      </c>
      <c r="AI248" s="900" t="str">
        <f t="shared" si="41"/>
        <v/>
      </c>
      <c r="AJ248" s="265"/>
    </row>
    <row r="249" spans="1:36" s="145" customFormat="1">
      <c r="A249" s="289" t="str">
        <f>IF('N-DBE'!A249="","",'N-DBE'!A249)</f>
        <v/>
      </c>
      <c r="B249" s="485" t="str">
        <f>IF('N-DBE'!B249="","",'N-DBE'!B249)</f>
        <v/>
      </c>
      <c r="C249" s="232" t="str">
        <f>IF('N-DBE'!C249="","",'N-DBE'!C249)</f>
        <v/>
      </c>
      <c r="D249" s="232" t="str">
        <f>IF('N-DBE'!D249="","",'N-DBE'!D249)</f>
        <v/>
      </c>
      <c r="E249" s="238" t="str">
        <f>IF('N-DBE'!E249="","",'N-DBE'!E249)</f>
        <v/>
      </c>
      <c r="F249" s="233" t="str">
        <f>IF('N-DBE'!F249="","",'N-DBE'!F249)</f>
        <v/>
      </c>
      <c r="G249" s="225" t="str">
        <f>IF('N-DBE'!G249="","",'N-DBE'!G249)</f>
        <v/>
      </c>
      <c r="H249" s="248" t="str">
        <f>IF(OR(F249="",G249=""),"",IF(F249="g",VLOOKUP(G249,'Tab 4+5 DüV+Abfuhr_G'!A:N,12,FALSE)*'N-DBE'!J249,IF(F249="A",VLOOKUP(G249,'Tab 2+3 DüV_A'!A:L,10,FALSE)*'N-DBE'!J249,VLOOKUP(G249,'H&amp;G LfL'!B:U,18,FALSE)*'N-DBE'!J249)))</f>
        <v/>
      </c>
      <c r="I249" s="249" t="str">
        <f>IF(OR(F249="",G249=""),"",IF(OR('N-DBE'!K249="",'N-DBE'!M249=0),0,IF('N-DBE'!K249=0,-H249,('N-DBE'!K249*H249/'N-DBE'!J249)-H249)))</f>
        <v/>
      </c>
      <c r="J249" s="341" t="str">
        <f>IF(OR(B249="",G249=""),"",IF(VLOOKUP(B249,Schlagliste!B:J,7,FALSE)="","",VLOOKUP(B249,Schlagliste!B:J,7,FALSE)))</f>
        <v/>
      </c>
      <c r="K249" s="244" t="str">
        <f>IF(J249="","",IF(J249&gt;39,"E",VLOOKUP(J249,'Boden DüV-Bolap'!A:B,2,FALSE)))</f>
        <v/>
      </c>
      <c r="L249" s="250" t="str">
        <f>IF(J249="","",IF(J249&gt;=44,0,VLOOKUP(J249,'Boden DüV-Bolap'!A:C,3,FALSE)))</f>
        <v/>
      </c>
      <c r="M249" s="251" t="str">
        <f>IF(OR(F249="",G249=""),"",IF(OR(F249="A",F249="HG"),0,VLOOKUP(G249,'Tab 4+5 DüV+Abfuhr_G'!A:Q,15,FALSE)))</f>
        <v/>
      </c>
      <c r="N249" s="252" t="str">
        <f t="shared" si="35"/>
        <v/>
      </c>
      <c r="O249" s="611" t="str">
        <f>IF(OR(F249="",G249=""),"",IF(J249="",SUM(H249,I249),IF(OR(K249="D",K249="E"),(H249+M249)*VLOOKUP(K249,'Boden DüV-Bolap'!B:E,4,FALSE),SUM(H249,I249,L249,M249))))</f>
        <v/>
      </c>
      <c r="P249" s="892" t="str">
        <f t="shared" si="36"/>
        <v/>
      </c>
      <c r="Q249" s="245"/>
      <c r="R249" s="615" t="str">
        <f t="shared" si="37"/>
        <v/>
      </c>
      <c r="S249" s="244" t="str">
        <f>IF(OR(B249="",G249=""),"",IF(VLOOKUP(B249,Schlagliste!B:J,5,FALSE)="","",VLOOKUP(B249,Schlagliste!B:J,5,FALSE)))</f>
        <v/>
      </c>
      <c r="T249" s="253" t="str">
        <f>IF(OR(F249="",G249=""),"",IF(F249="g",VLOOKUP(G249,'Tab 4+5 DüV+Abfuhr_G'!A:N,13,FALSE)*'N-DBE'!J249,IF(F249="A",VLOOKUP(G249,'Tab 2+3 DüV_A'!A:L,11,FALSE)*'N-DBE'!J249,VLOOKUP(G249,'H&amp;G LfL'!B:U,19,FALSE)*'N-DBE'!J249)))</f>
        <v/>
      </c>
      <c r="U249" s="249" t="str">
        <f>IF(OR(F249="",G249=""),"",IF(OR('N-DBE'!K249="",'N-DBE'!M249=0),0,IF('N-DBE'!K249=0,-T249,('N-DBE'!K249*T249/'N-DBE'!J249)-T249)))</f>
        <v/>
      </c>
      <c r="V249" s="341" t="str">
        <f>IF(OR(B249="",G249=""),"",IF(VLOOKUP(B249,Schlagliste!B:J,8,FALSE)="","",VLOOKUP(B249,Schlagliste!B:J,8,FALSE)))</f>
        <v/>
      </c>
      <c r="W249" s="244" t="str">
        <f>IF(OR(V249="",S249=""),"",IF(V249&gt;39,0,IF(S249="leicht",VLOOKUP(V249,'Boden DüV-Bolap'!A:Q,7,FALSE),IF(S249="mittel",VLOOKUP(V249,'Boden DüV-Bolap'!A:K,11,FALSE),IF(S249="schwer",VLOOKUP(V249,'Boden DüV-Bolap'!A:R,15,FALSE))))))</f>
        <v/>
      </c>
      <c r="X249" s="254" t="str">
        <f>IF(OR(F249="",G249="",S249="",V249=""),"",IF(V249&gt;=44,-(T249+U249),IF(AND(S249="leicht",V249&lt;14),VLOOKUP(V249,'Boden DüV-Bolap'!A:Q,8,FALSE),IF(AND(S249="leicht",V249&gt;13),VLOOKUP(V249,'Boden DüV-Bolap'!A:Q,9,FALSE)*(T249+U249)-(T249+U249),IF(AND(S249="mittel",V249&lt;20),VLOOKUP(V249,'Boden DüV-Bolap'!A:Q,12,FALSE),IF(AND(S249="mittel",V249&gt;19),VLOOKUP(V249,'Boden DüV-Bolap'!A:Q,13,FALSE)*(T249+U249)-(T249+U249),IF(AND(S249="schwer",V249&lt;28),VLOOKUP(V249,'Boden DüV-Bolap'!A:Q,16,FALSE),IF(AND(S249="schwer",V249&gt;27),VLOOKUP(V249,'Boden DüV-Bolap'!A:Q,17,FALSE)*(T249+U249)-(T249+U249)))))))))</f>
        <v/>
      </c>
      <c r="Y249" s="251" t="str">
        <f>IF(OR(F249="",G249=""),"",IF(OR(F249="A",F249="HG"),0,VLOOKUP(G249,'Tab 4+5 DüV+Abfuhr_G'!A:Q,16,FALSE)))</f>
        <v/>
      </c>
      <c r="Z249" s="255" t="str">
        <f t="shared" si="38"/>
        <v/>
      </c>
      <c r="AA249" s="896" t="str">
        <f t="shared" si="39"/>
        <v/>
      </c>
      <c r="AB249" s="253" t="str">
        <f>IF(OR(F249="",G249=""),"",IF(F249="g",VLOOKUP(G249,'Tab 4+5 DüV+Abfuhr_G'!A:N,14,FALSE)*'N-DBE'!J249,IF(F249="A",VLOOKUP(G249,'Tab 2+3 DüV_A'!A:L,12,FALSE)*'N-DBE'!J249,VLOOKUP(G249,'H&amp;G LfL'!B:U,20,FALSE)*'N-DBE'!J249)))</f>
        <v/>
      </c>
      <c r="AC249" s="249" t="str">
        <f>IF(OR(F249="",G249=""),"",IF(OR('N-DBE'!K249="",'N-DBE'!M249=0),0,IF('N-DBE'!K249=0,-AB249,('N-DBE'!K249*AB249/'N-DBE'!J249)-AB249)))</f>
        <v/>
      </c>
      <c r="AD249" s="341" t="str">
        <f>IF(OR(B249="",G249=""),"",IF(VLOOKUP(B249,Schlagliste!B:J,9,FALSE)="","",VLOOKUP(B249,Schlagliste!B:J,9,FALSE)))</f>
        <v/>
      </c>
      <c r="AE249" s="244" t="str">
        <f>IF(OR(AD249="",S249=""),"",IF(AD249&gt;39,0,IF(S249="leicht",VLOOKUP(AD249,'Boden DüV-Bolap'!A:AA,19,FALSE),IF(S249="mittel",VLOOKUP(AD249,'Boden DüV-Bolap'!A:AA,23,FALSE),IF(S249="schwer",VLOOKUP(AD249,'Boden DüV-Bolap'!A:AA,27,FALSE))))))</f>
        <v/>
      </c>
      <c r="AF249" s="254" t="str">
        <f>IF(OR(F249="",G249="",S249="",AD249=""),"",IF(AD249&gt;=44,-(AB249+AC249),IF(AND(S249="leicht",AD249&lt;11),VLOOKUP(AD249,'Boden DüV-Bolap'!A:AC,20,FALSE),IF(AND(S249="leicht",AD249&gt;10),VLOOKUP(AD249,'Boden DüV-Bolap'!A:AC,21,FALSE)*(AB249+AC249)-(AB249+AC249),IF(AND(S249="mittel",AD249&lt;18),VLOOKUP(AD249,'Boden DüV-Bolap'!A:AC,24,FALSE),IF(AND(S249="mittel",AD249&gt;17),VLOOKUP(AD249,'Boden DüV-Bolap'!A:AC,25,FALSE)*(AB249+AC249)-(AB249+AC249),IF(AND(S249="schwer",AD249&lt;23),VLOOKUP(AD249,'Boden DüV-Bolap'!A:AC,28,FALSE),IF(AND(S249="schwer",AD249&gt;22),VLOOKUP(AD249,'Boden DüV-Bolap'!A:AC,29,FALSE)*(AB249+AC249)-(AB249+AC249)))))))))</f>
        <v/>
      </c>
      <c r="AG249" s="256" t="str">
        <f>IF(OR(F249="",G249=""),"",IF(OR(F249="A",F249="HG"),0,VLOOKUP(G249,'Tab 4+5 DüV+Abfuhr_G'!A:Q,17,FALSE)))</f>
        <v/>
      </c>
      <c r="AH249" s="257" t="str">
        <f t="shared" si="40"/>
        <v/>
      </c>
      <c r="AI249" s="900" t="str">
        <f t="shared" si="41"/>
        <v/>
      </c>
      <c r="AJ249" s="265"/>
    </row>
    <row r="250" spans="1:36" s="145" customFormat="1">
      <c r="A250" s="289" t="str">
        <f>IF('N-DBE'!A250="","",'N-DBE'!A250)</f>
        <v/>
      </c>
      <c r="B250" s="485" t="str">
        <f>IF('N-DBE'!B250="","",'N-DBE'!B250)</f>
        <v/>
      </c>
      <c r="C250" s="232" t="str">
        <f>IF('N-DBE'!C250="","",'N-DBE'!C250)</f>
        <v/>
      </c>
      <c r="D250" s="232" t="str">
        <f>IF('N-DBE'!D250="","",'N-DBE'!D250)</f>
        <v/>
      </c>
      <c r="E250" s="238" t="str">
        <f>IF('N-DBE'!E250="","",'N-DBE'!E250)</f>
        <v/>
      </c>
      <c r="F250" s="233" t="str">
        <f>IF('N-DBE'!F250="","",'N-DBE'!F250)</f>
        <v/>
      </c>
      <c r="G250" s="225" t="str">
        <f>IF('N-DBE'!G250="","",'N-DBE'!G250)</f>
        <v/>
      </c>
      <c r="H250" s="248" t="str">
        <f>IF(OR(F250="",G250=""),"",IF(F250="g",VLOOKUP(G250,'Tab 4+5 DüV+Abfuhr_G'!A:N,12,FALSE)*'N-DBE'!J250,IF(F250="A",VLOOKUP(G250,'Tab 2+3 DüV_A'!A:L,10,FALSE)*'N-DBE'!J250,VLOOKUP(G250,'H&amp;G LfL'!B:U,18,FALSE)*'N-DBE'!J250)))</f>
        <v/>
      </c>
      <c r="I250" s="249" t="str">
        <f>IF(OR(F250="",G250=""),"",IF(OR('N-DBE'!K250="",'N-DBE'!M250=0),0,IF('N-DBE'!K250=0,-H250,('N-DBE'!K250*H250/'N-DBE'!J250)-H250)))</f>
        <v/>
      </c>
      <c r="J250" s="341" t="str">
        <f>IF(OR(B250="",G250=""),"",IF(VLOOKUP(B250,Schlagliste!B:J,7,FALSE)="","",VLOOKUP(B250,Schlagliste!B:J,7,FALSE)))</f>
        <v/>
      </c>
      <c r="K250" s="244" t="str">
        <f>IF(J250="","",IF(J250&gt;39,"E",VLOOKUP(J250,'Boden DüV-Bolap'!A:B,2,FALSE)))</f>
        <v/>
      </c>
      <c r="L250" s="250" t="str">
        <f>IF(J250="","",IF(J250&gt;=44,0,VLOOKUP(J250,'Boden DüV-Bolap'!A:C,3,FALSE)))</f>
        <v/>
      </c>
      <c r="M250" s="251" t="str">
        <f>IF(OR(F250="",G250=""),"",IF(OR(F250="A",F250="HG"),0,VLOOKUP(G250,'Tab 4+5 DüV+Abfuhr_G'!A:Q,15,FALSE)))</f>
        <v/>
      </c>
      <c r="N250" s="252" t="str">
        <f t="shared" si="35"/>
        <v/>
      </c>
      <c r="O250" s="611" t="str">
        <f>IF(OR(F250="",G250=""),"",IF(J250="",SUM(H250,I250),IF(OR(K250="D",K250="E"),(H250+M250)*VLOOKUP(K250,'Boden DüV-Bolap'!B:E,4,FALSE),SUM(H250,I250,L250,M250))))</f>
        <v/>
      </c>
      <c r="P250" s="892" t="str">
        <f t="shared" si="36"/>
        <v/>
      </c>
      <c r="Q250" s="245"/>
      <c r="R250" s="615" t="str">
        <f t="shared" si="37"/>
        <v/>
      </c>
      <c r="S250" s="244" t="str">
        <f>IF(OR(B250="",G250=""),"",IF(VLOOKUP(B250,Schlagliste!B:J,5,FALSE)="","",VLOOKUP(B250,Schlagliste!B:J,5,FALSE)))</f>
        <v/>
      </c>
      <c r="T250" s="253" t="str">
        <f>IF(OR(F250="",G250=""),"",IF(F250="g",VLOOKUP(G250,'Tab 4+5 DüV+Abfuhr_G'!A:N,13,FALSE)*'N-DBE'!J250,IF(F250="A",VLOOKUP(G250,'Tab 2+3 DüV_A'!A:L,11,FALSE)*'N-DBE'!J250,VLOOKUP(G250,'H&amp;G LfL'!B:U,19,FALSE)*'N-DBE'!J250)))</f>
        <v/>
      </c>
      <c r="U250" s="249" t="str">
        <f>IF(OR(F250="",G250=""),"",IF(OR('N-DBE'!K250="",'N-DBE'!M250=0),0,IF('N-DBE'!K250=0,-T250,('N-DBE'!K250*T250/'N-DBE'!J250)-T250)))</f>
        <v/>
      </c>
      <c r="V250" s="341" t="str">
        <f>IF(OR(B250="",G250=""),"",IF(VLOOKUP(B250,Schlagliste!B:J,8,FALSE)="","",VLOOKUP(B250,Schlagliste!B:J,8,FALSE)))</f>
        <v/>
      </c>
      <c r="W250" s="244" t="str">
        <f>IF(OR(V250="",S250=""),"",IF(V250&gt;39,0,IF(S250="leicht",VLOOKUP(V250,'Boden DüV-Bolap'!A:Q,7,FALSE),IF(S250="mittel",VLOOKUP(V250,'Boden DüV-Bolap'!A:K,11,FALSE),IF(S250="schwer",VLOOKUP(V250,'Boden DüV-Bolap'!A:R,15,FALSE))))))</f>
        <v/>
      </c>
      <c r="X250" s="254" t="str">
        <f>IF(OR(F250="",G250="",S250="",V250=""),"",IF(V250&gt;=44,-(T250+U250),IF(AND(S250="leicht",V250&lt;14),VLOOKUP(V250,'Boden DüV-Bolap'!A:Q,8,FALSE),IF(AND(S250="leicht",V250&gt;13),VLOOKUP(V250,'Boden DüV-Bolap'!A:Q,9,FALSE)*(T250+U250)-(T250+U250),IF(AND(S250="mittel",V250&lt;20),VLOOKUP(V250,'Boden DüV-Bolap'!A:Q,12,FALSE),IF(AND(S250="mittel",V250&gt;19),VLOOKUP(V250,'Boden DüV-Bolap'!A:Q,13,FALSE)*(T250+U250)-(T250+U250),IF(AND(S250="schwer",V250&lt;28),VLOOKUP(V250,'Boden DüV-Bolap'!A:Q,16,FALSE),IF(AND(S250="schwer",V250&gt;27),VLOOKUP(V250,'Boden DüV-Bolap'!A:Q,17,FALSE)*(T250+U250)-(T250+U250)))))))))</f>
        <v/>
      </c>
      <c r="Y250" s="251" t="str">
        <f>IF(OR(F250="",G250=""),"",IF(OR(F250="A",F250="HG"),0,VLOOKUP(G250,'Tab 4+5 DüV+Abfuhr_G'!A:Q,16,FALSE)))</f>
        <v/>
      </c>
      <c r="Z250" s="255" t="str">
        <f t="shared" si="38"/>
        <v/>
      </c>
      <c r="AA250" s="896" t="str">
        <f t="shared" si="39"/>
        <v/>
      </c>
      <c r="AB250" s="253" t="str">
        <f>IF(OR(F250="",G250=""),"",IF(F250="g",VLOOKUP(G250,'Tab 4+5 DüV+Abfuhr_G'!A:N,14,FALSE)*'N-DBE'!J250,IF(F250="A",VLOOKUP(G250,'Tab 2+3 DüV_A'!A:L,12,FALSE)*'N-DBE'!J250,VLOOKUP(G250,'H&amp;G LfL'!B:U,20,FALSE)*'N-DBE'!J250)))</f>
        <v/>
      </c>
      <c r="AC250" s="249" t="str">
        <f>IF(OR(F250="",G250=""),"",IF(OR('N-DBE'!K250="",'N-DBE'!M250=0),0,IF('N-DBE'!K250=0,-AB250,('N-DBE'!K250*AB250/'N-DBE'!J250)-AB250)))</f>
        <v/>
      </c>
      <c r="AD250" s="341" t="str">
        <f>IF(OR(B250="",G250=""),"",IF(VLOOKUP(B250,Schlagliste!B:J,9,FALSE)="","",VLOOKUP(B250,Schlagliste!B:J,9,FALSE)))</f>
        <v/>
      </c>
      <c r="AE250" s="244" t="str">
        <f>IF(OR(AD250="",S250=""),"",IF(AD250&gt;39,0,IF(S250="leicht",VLOOKUP(AD250,'Boden DüV-Bolap'!A:AA,19,FALSE),IF(S250="mittel",VLOOKUP(AD250,'Boden DüV-Bolap'!A:AA,23,FALSE),IF(S250="schwer",VLOOKUP(AD250,'Boden DüV-Bolap'!A:AA,27,FALSE))))))</f>
        <v/>
      </c>
      <c r="AF250" s="254" t="str">
        <f>IF(OR(F250="",G250="",S250="",AD250=""),"",IF(AD250&gt;=44,-(AB250+AC250),IF(AND(S250="leicht",AD250&lt;11),VLOOKUP(AD250,'Boden DüV-Bolap'!A:AC,20,FALSE),IF(AND(S250="leicht",AD250&gt;10),VLOOKUP(AD250,'Boden DüV-Bolap'!A:AC,21,FALSE)*(AB250+AC250)-(AB250+AC250),IF(AND(S250="mittel",AD250&lt;18),VLOOKUP(AD250,'Boden DüV-Bolap'!A:AC,24,FALSE),IF(AND(S250="mittel",AD250&gt;17),VLOOKUP(AD250,'Boden DüV-Bolap'!A:AC,25,FALSE)*(AB250+AC250)-(AB250+AC250),IF(AND(S250="schwer",AD250&lt;23),VLOOKUP(AD250,'Boden DüV-Bolap'!A:AC,28,FALSE),IF(AND(S250="schwer",AD250&gt;22),VLOOKUP(AD250,'Boden DüV-Bolap'!A:AC,29,FALSE)*(AB250+AC250)-(AB250+AC250)))))))))</f>
        <v/>
      </c>
      <c r="AG250" s="256" t="str">
        <f>IF(OR(F250="",G250=""),"",IF(OR(F250="A",F250="HG"),0,VLOOKUP(G250,'Tab 4+5 DüV+Abfuhr_G'!A:Q,17,FALSE)))</f>
        <v/>
      </c>
      <c r="AH250" s="257" t="str">
        <f t="shared" si="40"/>
        <v/>
      </c>
      <c r="AI250" s="900" t="str">
        <f t="shared" si="41"/>
        <v/>
      </c>
      <c r="AJ250" s="265"/>
    </row>
    <row r="251" spans="1:36" s="145" customFormat="1">
      <c r="A251" s="289" t="str">
        <f>IF('N-DBE'!A251="","",'N-DBE'!A251)</f>
        <v/>
      </c>
      <c r="B251" s="485" t="str">
        <f>IF('N-DBE'!B251="","",'N-DBE'!B251)</f>
        <v/>
      </c>
      <c r="C251" s="232" t="str">
        <f>IF('N-DBE'!C251="","",'N-DBE'!C251)</f>
        <v/>
      </c>
      <c r="D251" s="232" t="str">
        <f>IF('N-DBE'!D251="","",'N-DBE'!D251)</f>
        <v/>
      </c>
      <c r="E251" s="238" t="str">
        <f>IF('N-DBE'!E251="","",'N-DBE'!E251)</f>
        <v/>
      </c>
      <c r="F251" s="233" t="str">
        <f>IF('N-DBE'!F251="","",'N-DBE'!F251)</f>
        <v/>
      </c>
      <c r="G251" s="225" t="str">
        <f>IF('N-DBE'!G251="","",'N-DBE'!G251)</f>
        <v/>
      </c>
      <c r="H251" s="248" t="str">
        <f>IF(OR(F251="",G251=""),"",IF(F251="g",VLOOKUP(G251,'Tab 4+5 DüV+Abfuhr_G'!A:N,12,FALSE)*'N-DBE'!J251,IF(F251="A",VLOOKUP(G251,'Tab 2+3 DüV_A'!A:L,10,FALSE)*'N-DBE'!J251,VLOOKUP(G251,'H&amp;G LfL'!B:U,18,FALSE)*'N-DBE'!J251)))</f>
        <v/>
      </c>
      <c r="I251" s="249" t="str">
        <f>IF(OR(F251="",G251=""),"",IF(OR('N-DBE'!K251="",'N-DBE'!M251=0),0,IF('N-DBE'!K251=0,-H251,('N-DBE'!K251*H251/'N-DBE'!J251)-H251)))</f>
        <v/>
      </c>
      <c r="J251" s="341" t="str">
        <f>IF(OR(B251="",G251=""),"",IF(VLOOKUP(B251,Schlagliste!B:J,7,FALSE)="","",VLOOKUP(B251,Schlagliste!B:J,7,FALSE)))</f>
        <v/>
      </c>
      <c r="K251" s="244" t="str">
        <f>IF(J251="","",IF(J251&gt;39,"E",VLOOKUP(J251,'Boden DüV-Bolap'!A:B,2,FALSE)))</f>
        <v/>
      </c>
      <c r="L251" s="250" t="str">
        <f>IF(J251="","",IF(J251&gt;=44,0,VLOOKUP(J251,'Boden DüV-Bolap'!A:C,3,FALSE)))</f>
        <v/>
      </c>
      <c r="M251" s="251" t="str">
        <f>IF(OR(F251="",G251=""),"",IF(OR(F251="A",F251="HG"),0,VLOOKUP(G251,'Tab 4+5 DüV+Abfuhr_G'!A:Q,15,FALSE)))</f>
        <v/>
      </c>
      <c r="N251" s="252" t="str">
        <f t="shared" si="35"/>
        <v/>
      </c>
      <c r="O251" s="611" t="str">
        <f>IF(OR(F251="",G251=""),"",IF(J251="",SUM(H251,I251),IF(OR(K251="D",K251="E"),(H251+M251)*VLOOKUP(K251,'Boden DüV-Bolap'!B:E,4,FALSE),SUM(H251,I251,L251,M251))))</f>
        <v/>
      </c>
      <c r="P251" s="892" t="str">
        <f t="shared" si="36"/>
        <v/>
      </c>
      <c r="Q251" s="245"/>
      <c r="R251" s="615" t="str">
        <f t="shared" si="37"/>
        <v/>
      </c>
      <c r="S251" s="244" t="str">
        <f>IF(OR(B251="",G251=""),"",IF(VLOOKUP(B251,Schlagliste!B:J,5,FALSE)="","",VLOOKUP(B251,Schlagliste!B:J,5,FALSE)))</f>
        <v/>
      </c>
      <c r="T251" s="253" t="str">
        <f>IF(OR(F251="",G251=""),"",IF(F251="g",VLOOKUP(G251,'Tab 4+5 DüV+Abfuhr_G'!A:N,13,FALSE)*'N-DBE'!J251,IF(F251="A",VLOOKUP(G251,'Tab 2+3 DüV_A'!A:L,11,FALSE)*'N-DBE'!J251,VLOOKUP(G251,'H&amp;G LfL'!B:U,19,FALSE)*'N-DBE'!J251)))</f>
        <v/>
      </c>
      <c r="U251" s="249" t="str">
        <f>IF(OR(F251="",G251=""),"",IF(OR('N-DBE'!K251="",'N-DBE'!M251=0),0,IF('N-DBE'!K251=0,-T251,('N-DBE'!K251*T251/'N-DBE'!J251)-T251)))</f>
        <v/>
      </c>
      <c r="V251" s="341" t="str">
        <f>IF(OR(B251="",G251=""),"",IF(VLOOKUP(B251,Schlagliste!B:J,8,FALSE)="","",VLOOKUP(B251,Schlagliste!B:J,8,FALSE)))</f>
        <v/>
      </c>
      <c r="W251" s="244" t="str">
        <f>IF(OR(V251="",S251=""),"",IF(V251&gt;39,0,IF(S251="leicht",VLOOKUP(V251,'Boden DüV-Bolap'!A:Q,7,FALSE),IF(S251="mittel",VLOOKUP(V251,'Boden DüV-Bolap'!A:K,11,FALSE),IF(S251="schwer",VLOOKUP(V251,'Boden DüV-Bolap'!A:R,15,FALSE))))))</f>
        <v/>
      </c>
      <c r="X251" s="254" t="str">
        <f>IF(OR(F251="",G251="",S251="",V251=""),"",IF(V251&gt;=44,-(T251+U251),IF(AND(S251="leicht",V251&lt;14),VLOOKUP(V251,'Boden DüV-Bolap'!A:Q,8,FALSE),IF(AND(S251="leicht",V251&gt;13),VLOOKUP(V251,'Boden DüV-Bolap'!A:Q,9,FALSE)*(T251+U251)-(T251+U251),IF(AND(S251="mittel",V251&lt;20),VLOOKUP(V251,'Boden DüV-Bolap'!A:Q,12,FALSE),IF(AND(S251="mittel",V251&gt;19),VLOOKUP(V251,'Boden DüV-Bolap'!A:Q,13,FALSE)*(T251+U251)-(T251+U251),IF(AND(S251="schwer",V251&lt;28),VLOOKUP(V251,'Boden DüV-Bolap'!A:Q,16,FALSE),IF(AND(S251="schwer",V251&gt;27),VLOOKUP(V251,'Boden DüV-Bolap'!A:Q,17,FALSE)*(T251+U251)-(T251+U251)))))))))</f>
        <v/>
      </c>
      <c r="Y251" s="251" t="str">
        <f>IF(OR(F251="",G251=""),"",IF(OR(F251="A",F251="HG"),0,VLOOKUP(G251,'Tab 4+5 DüV+Abfuhr_G'!A:Q,16,FALSE)))</f>
        <v/>
      </c>
      <c r="Z251" s="255" t="str">
        <f t="shared" si="38"/>
        <v/>
      </c>
      <c r="AA251" s="896" t="str">
        <f t="shared" si="39"/>
        <v/>
      </c>
      <c r="AB251" s="253" t="str">
        <f>IF(OR(F251="",G251=""),"",IF(F251="g",VLOOKUP(G251,'Tab 4+5 DüV+Abfuhr_G'!A:N,14,FALSE)*'N-DBE'!J251,IF(F251="A",VLOOKUP(G251,'Tab 2+3 DüV_A'!A:L,12,FALSE)*'N-DBE'!J251,VLOOKUP(G251,'H&amp;G LfL'!B:U,20,FALSE)*'N-DBE'!J251)))</f>
        <v/>
      </c>
      <c r="AC251" s="249" t="str">
        <f>IF(OR(F251="",G251=""),"",IF(OR('N-DBE'!K251="",'N-DBE'!M251=0),0,IF('N-DBE'!K251=0,-AB251,('N-DBE'!K251*AB251/'N-DBE'!J251)-AB251)))</f>
        <v/>
      </c>
      <c r="AD251" s="341" t="str">
        <f>IF(OR(B251="",G251=""),"",IF(VLOOKUP(B251,Schlagliste!B:J,9,FALSE)="","",VLOOKUP(B251,Schlagliste!B:J,9,FALSE)))</f>
        <v/>
      </c>
      <c r="AE251" s="244" t="str">
        <f>IF(OR(AD251="",S251=""),"",IF(AD251&gt;39,0,IF(S251="leicht",VLOOKUP(AD251,'Boden DüV-Bolap'!A:AA,19,FALSE),IF(S251="mittel",VLOOKUP(AD251,'Boden DüV-Bolap'!A:AA,23,FALSE),IF(S251="schwer",VLOOKUP(AD251,'Boden DüV-Bolap'!A:AA,27,FALSE))))))</f>
        <v/>
      </c>
      <c r="AF251" s="254" t="str">
        <f>IF(OR(F251="",G251="",S251="",AD251=""),"",IF(AD251&gt;=44,-(AB251+AC251),IF(AND(S251="leicht",AD251&lt;11),VLOOKUP(AD251,'Boden DüV-Bolap'!A:AC,20,FALSE),IF(AND(S251="leicht",AD251&gt;10),VLOOKUP(AD251,'Boden DüV-Bolap'!A:AC,21,FALSE)*(AB251+AC251)-(AB251+AC251),IF(AND(S251="mittel",AD251&lt;18),VLOOKUP(AD251,'Boden DüV-Bolap'!A:AC,24,FALSE),IF(AND(S251="mittel",AD251&gt;17),VLOOKUP(AD251,'Boden DüV-Bolap'!A:AC,25,FALSE)*(AB251+AC251)-(AB251+AC251),IF(AND(S251="schwer",AD251&lt;23),VLOOKUP(AD251,'Boden DüV-Bolap'!A:AC,28,FALSE),IF(AND(S251="schwer",AD251&gt;22),VLOOKUP(AD251,'Boden DüV-Bolap'!A:AC,29,FALSE)*(AB251+AC251)-(AB251+AC251)))))))))</f>
        <v/>
      </c>
      <c r="AG251" s="256" t="str">
        <f>IF(OR(F251="",G251=""),"",IF(OR(F251="A",F251="HG"),0,VLOOKUP(G251,'Tab 4+5 DüV+Abfuhr_G'!A:Q,17,FALSE)))</f>
        <v/>
      </c>
      <c r="AH251" s="257" t="str">
        <f t="shared" si="40"/>
        <v/>
      </c>
      <c r="AI251" s="900" t="str">
        <f t="shared" si="41"/>
        <v/>
      </c>
      <c r="AJ251" s="265"/>
    </row>
    <row r="252" spans="1:36" s="145" customFormat="1">
      <c r="A252" s="289" t="str">
        <f>IF('N-DBE'!A252="","",'N-DBE'!A252)</f>
        <v/>
      </c>
      <c r="B252" s="485" t="str">
        <f>IF('N-DBE'!B252="","",'N-DBE'!B252)</f>
        <v/>
      </c>
      <c r="C252" s="232" t="str">
        <f>IF('N-DBE'!C252="","",'N-DBE'!C252)</f>
        <v/>
      </c>
      <c r="D252" s="232" t="str">
        <f>IF('N-DBE'!D252="","",'N-DBE'!D252)</f>
        <v/>
      </c>
      <c r="E252" s="238" t="str">
        <f>IF('N-DBE'!E252="","",'N-DBE'!E252)</f>
        <v/>
      </c>
      <c r="F252" s="233" t="str">
        <f>IF('N-DBE'!F252="","",'N-DBE'!F252)</f>
        <v/>
      </c>
      <c r="G252" s="225" t="str">
        <f>IF('N-DBE'!G252="","",'N-DBE'!G252)</f>
        <v/>
      </c>
      <c r="H252" s="248" t="str">
        <f>IF(OR(F252="",G252=""),"",IF(F252="g",VLOOKUP(G252,'Tab 4+5 DüV+Abfuhr_G'!A:N,12,FALSE)*'N-DBE'!J252,IF(F252="A",VLOOKUP(G252,'Tab 2+3 DüV_A'!A:L,10,FALSE)*'N-DBE'!J252,VLOOKUP(G252,'H&amp;G LfL'!B:U,18,FALSE)*'N-DBE'!J252)))</f>
        <v/>
      </c>
      <c r="I252" s="249" t="str">
        <f>IF(OR(F252="",G252=""),"",IF(OR('N-DBE'!K252="",'N-DBE'!M252=0),0,IF('N-DBE'!K252=0,-H252,('N-DBE'!K252*H252/'N-DBE'!J252)-H252)))</f>
        <v/>
      </c>
      <c r="J252" s="341" t="str">
        <f>IF(OR(B252="",G252=""),"",IF(VLOOKUP(B252,Schlagliste!B:J,7,FALSE)="","",VLOOKUP(B252,Schlagliste!B:J,7,FALSE)))</f>
        <v/>
      </c>
      <c r="K252" s="244" t="str">
        <f>IF(J252="","",IF(J252&gt;39,"E",VLOOKUP(J252,'Boden DüV-Bolap'!A:B,2,FALSE)))</f>
        <v/>
      </c>
      <c r="L252" s="250" t="str">
        <f>IF(J252="","",IF(J252&gt;=44,0,VLOOKUP(J252,'Boden DüV-Bolap'!A:C,3,FALSE)))</f>
        <v/>
      </c>
      <c r="M252" s="251" t="str">
        <f>IF(OR(F252="",G252=""),"",IF(OR(F252="A",F252="HG"),0,VLOOKUP(G252,'Tab 4+5 DüV+Abfuhr_G'!A:Q,15,FALSE)))</f>
        <v/>
      </c>
      <c r="N252" s="252" t="str">
        <f t="shared" si="35"/>
        <v/>
      </c>
      <c r="O252" s="611" t="str">
        <f>IF(OR(F252="",G252=""),"",IF(J252="",SUM(H252,I252),IF(OR(K252="D",K252="E"),(H252+M252)*VLOOKUP(K252,'Boden DüV-Bolap'!B:E,4,FALSE),SUM(H252,I252,L252,M252))))</f>
        <v/>
      </c>
      <c r="P252" s="892" t="str">
        <f t="shared" si="36"/>
        <v/>
      </c>
      <c r="Q252" s="245"/>
      <c r="R252" s="615" t="str">
        <f t="shared" si="37"/>
        <v/>
      </c>
      <c r="S252" s="244" t="str">
        <f>IF(OR(B252="",G252=""),"",IF(VLOOKUP(B252,Schlagliste!B:J,5,FALSE)="","",VLOOKUP(B252,Schlagliste!B:J,5,FALSE)))</f>
        <v/>
      </c>
      <c r="T252" s="253" t="str">
        <f>IF(OR(F252="",G252=""),"",IF(F252="g",VLOOKUP(G252,'Tab 4+5 DüV+Abfuhr_G'!A:N,13,FALSE)*'N-DBE'!J252,IF(F252="A",VLOOKUP(G252,'Tab 2+3 DüV_A'!A:L,11,FALSE)*'N-DBE'!J252,VLOOKUP(G252,'H&amp;G LfL'!B:U,19,FALSE)*'N-DBE'!J252)))</f>
        <v/>
      </c>
      <c r="U252" s="249" t="str">
        <f>IF(OR(F252="",G252=""),"",IF(OR('N-DBE'!K252="",'N-DBE'!M252=0),0,IF('N-DBE'!K252=0,-T252,('N-DBE'!K252*T252/'N-DBE'!J252)-T252)))</f>
        <v/>
      </c>
      <c r="V252" s="341" t="str">
        <f>IF(OR(B252="",G252=""),"",IF(VLOOKUP(B252,Schlagliste!B:J,8,FALSE)="","",VLOOKUP(B252,Schlagliste!B:J,8,FALSE)))</f>
        <v/>
      </c>
      <c r="W252" s="244" t="str">
        <f>IF(OR(V252="",S252=""),"",IF(V252&gt;39,0,IF(S252="leicht",VLOOKUP(V252,'Boden DüV-Bolap'!A:Q,7,FALSE),IF(S252="mittel",VLOOKUP(V252,'Boden DüV-Bolap'!A:K,11,FALSE),IF(S252="schwer",VLOOKUP(V252,'Boden DüV-Bolap'!A:R,15,FALSE))))))</f>
        <v/>
      </c>
      <c r="X252" s="254" t="str">
        <f>IF(OR(F252="",G252="",S252="",V252=""),"",IF(V252&gt;=44,-(T252+U252),IF(AND(S252="leicht",V252&lt;14),VLOOKUP(V252,'Boden DüV-Bolap'!A:Q,8,FALSE),IF(AND(S252="leicht",V252&gt;13),VLOOKUP(V252,'Boden DüV-Bolap'!A:Q,9,FALSE)*(T252+U252)-(T252+U252),IF(AND(S252="mittel",V252&lt;20),VLOOKUP(V252,'Boden DüV-Bolap'!A:Q,12,FALSE),IF(AND(S252="mittel",V252&gt;19),VLOOKUP(V252,'Boden DüV-Bolap'!A:Q,13,FALSE)*(T252+U252)-(T252+U252),IF(AND(S252="schwer",V252&lt;28),VLOOKUP(V252,'Boden DüV-Bolap'!A:Q,16,FALSE),IF(AND(S252="schwer",V252&gt;27),VLOOKUP(V252,'Boden DüV-Bolap'!A:Q,17,FALSE)*(T252+U252)-(T252+U252)))))))))</f>
        <v/>
      </c>
      <c r="Y252" s="251" t="str">
        <f>IF(OR(F252="",G252=""),"",IF(OR(F252="A",F252="HG"),0,VLOOKUP(G252,'Tab 4+5 DüV+Abfuhr_G'!A:Q,16,FALSE)))</f>
        <v/>
      </c>
      <c r="Z252" s="255" t="str">
        <f t="shared" si="38"/>
        <v/>
      </c>
      <c r="AA252" s="896" t="str">
        <f t="shared" si="39"/>
        <v/>
      </c>
      <c r="AB252" s="253" t="str">
        <f>IF(OR(F252="",G252=""),"",IF(F252="g",VLOOKUP(G252,'Tab 4+5 DüV+Abfuhr_G'!A:N,14,FALSE)*'N-DBE'!J252,IF(F252="A",VLOOKUP(G252,'Tab 2+3 DüV_A'!A:L,12,FALSE)*'N-DBE'!J252,VLOOKUP(G252,'H&amp;G LfL'!B:U,20,FALSE)*'N-DBE'!J252)))</f>
        <v/>
      </c>
      <c r="AC252" s="249" t="str">
        <f>IF(OR(F252="",G252=""),"",IF(OR('N-DBE'!K252="",'N-DBE'!M252=0),0,IF('N-DBE'!K252=0,-AB252,('N-DBE'!K252*AB252/'N-DBE'!J252)-AB252)))</f>
        <v/>
      </c>
      <c r="AD252" s="341" t="str">
        <f>IF(OR(B252="",G252=""),"",IF(VLOOKUP(B252,Schlagliste!B:J,9,FALSE)="","",VLOOKUP(B252,Schlagliste!B:J,9,FALSE)))</f>
        <v/>
      </c>
      <c r="AE252" s="244" t="str">
        <f>IF(OR(AD252="",S252=""),"",IF(AD252&gt;39,0,IF(S252="leicht",VLOOKUP(AD252,'Boden DüV-Bolap'!A:AA,19,FALSE),IF(S252="mittel",VLOOKUP(AD252,'Boden DüV-Bolap'!A:AA,23,FALSE),IF(S252="schwer",VLOOKUP(AD252,'Boden DüV-Bolap'!A:AA,27,FALSE))))))</f>
        <v/>
      </c>
      <c r="AF252" s="254" t="str">
        <f>IF(OR(F252="",G252="",S252="",AD252=""),"",IF(AD252&gt;=44,-(AB252+AC252),IF(AND(S252="leicht",AD252&lt;11),VLOOKUP(AD252,'Boden DüV-Bolap'!A:AC,20,FALSE),IF(AND(S252="leicht",AD252&gt;10),VLOOKUP(AD252,'Boden DüV-Bolap'!A:AC,21,FALSE)*(AB252+AC252)-(AB252+AC252),IF(AND(S252="mittel",AD252&lt;18),VLOOKUP(AD252,'Boden DüV-Bolap'!A:AC,24,FALSE),IF(AND(S252="mittel",AD252&gt;17),VLOOKUP(AD252,'Boden DüV-Bolap'!A:AC,25,FALSE)*(AB252+AC252)-(AB252+AC252),IF(AND(S252="schwer",AD252&lt;23),VLOOKUP(AD252,'Boden DüV-Bolap'!A:AC,28,FALSE),IF(AND(S252="schwer",AD252&gt;22),VLOOKUP(AD252,'Boden DüV-Bolap'!A:AC,29,FALSE)*(AB252+AC252)-(AB252+AC252)))))))))</f>
        <v/>
      </c>
      <c r="AG252" s="256" t="str">
        <f>IF(OR(F252="",G252=""),"",IF(OR(F252="A",F252="HG"),0,VLOOKUP(G252,'Tab 4+5 DüV+Abfuhr_G'!A:Q,17,FALSE)))</f>
        <v/>
      </c>
      <c r="AH252" s="257" t="str">
        <f t="shared" si="40"/>
        <v/>
      </c>
      <c r="AI252" s="900" t="str">
        <f t="shared" si="41"/>
        <v/>
      </c>
      <c r="AJ252" s="265"/>
    </row>
    <row r="253" spans="1:36" s="145" customFormat="1">
      <c r="A253" s="289" t="str">
        <f>IF('N-DBE'!A253="","",'N-DBE'!A253)</f>
        <v/>
      </c>
      <c r="B253" s="485" t="str">
        <f>IF('N-DBE'!B253="","",'N-DBE'!B253)</f>
        <v/>
      </c>
      <c r="C253" s="232" t="str">
        <f>IF('N-DBE'!C253="","",'N-DBE'!C253)</f>
        <v/>
      </c>
      <c r="D253" s="232" t="str">
        <f>IF('N-DBE'!D253="","",'N-DBE'!D253)</f>
        <v/>
      </c>
      <c r="E253" s="238" t="str">
        <f>IF('N-DBE'!E253="","",'N-DBE'!E253)</f>
        <v/>
      </c>
      <c r="F253" s="233" t="str">
        <f>IF('N-DBE'!F253="","",'N-DBE'!F253)</f>
        <v/>
      </c>
      <c r="G253" s="225" t="str">
        <f>IF('N-DBE'!G253="","",'N-DBE'!G253)</f>
        <v/>
      </c>
      <c r="H253" s="248" t="str">
        <f>IF(OR(F253="",G253=""),"",IF(F253="g",VLOOKUP(G253,'Tab 4+5 DüV+Abfuhr_G'!A:N,12,FALSE)*'N-DBE'!J253,IF(F253="A",VLOOKUP(G253,'Tab 2+3 DüV_A'!A:L,10,FALSE)*'N-DBE'!J253,VLOOKUP(G253,'H&amp;G LfL'!B:U,18,FALSE)*'N-DBE'!J253)))</f>
        <v/>
      </c>
      <c r="I253" s="249" t="str">
        <f>IF(OR(F253="",G253=""),"",IF(OR('N-DBE'!K253="",'N-DBE'!M253=0),0,IF('N-DBE'!K253=0,-H253,('N-DBE'!K253*H253/'N-DBE'!J253)-H253)))</f>
        <v/>
      </c>
      <c r="J253" s="341" t="str">
        <f>IF(OR(B253="",G253=""),"",IF(VLOOKUP(B253,Schlagliste!B:J,7,FALSE)="","",VLOOKUP(B253,Schlagliste!B:J,7,FALSE)))</f>
        <v/>
      </c>
      <c r="K253" s="244" t="str">
        <f>IF(J253="","",IF(J253&gt;39,"E",VLOOKUP(J253,'Boden DüV-Bolap'!A:B,2,FALSE)))</f>
        <v/>
      </c>
      <c r="L253" s="250" t="str">
        <f>IF(J253="","",IF(J253&gt;=44,0,VLOOKUP(J253,'Boden DüV-Bolap'!A:C,3,FALSE)))</f>
        <v/>
      </c>
      <c r="M253" s="251" t="str">
        <f>IF(OR(F253="",G253=""),"",IF(OR(F253="A",F253="HG"),0,VLOOKUP(G253,'Tab 4+5 DüV+Abfuhr_G'!A:Q,15,FALSE)))</f>
        <v/>
      </c>
      <c r="N253" s="252" t="str">
        <f t="shared" si="35"/>
        <v/>
      </c>
      <c r="O253" s="611" t="str">
        <f>IF(OR(F253="",G253=""),"",IF(J253="",SUM(H253,I253),IF(OR(K253="D",K253="E"),(H253+M253)*VLOOKUP(K253,'Boden DüV-Bolap'!B:E,4,FALSE),SUM(H253,I253,L253,M253))))</f>
        <v/>
      </c>
      <c r="P253" s="892" t="str">
        <f t="shared" si="36"/>
        <v/>
      </c>
      <c r="Q253" s="245"/>
      <c r="R253" s="615" t="str">
        <f t="shared" si="37"/>
        <v/>
      </c>
      <c r="S253" s="244" t="str">
        <f>IF(OR(B253="",G253=""),"",IF(VLOOKUP(B253,Schlagliste!B:J,5,FALSE)="","",VLOOKUP(B253,Schlagliste!B:J,5,FALSE)))</f>
        <v/>
      </c>
      <c r="T253" s="253" t="str">
        <f>IF(OR(F253="",G253=""),"",IF(F253="g",VLOOKUP(G253,'Tab 4+5 DüV+Abfuhr_G'!A:N,13,FALSE)*'N-DBE'!J253,IF(F253="A",VLOOKUP(G253,'Tab 2+3 DüV_A'!A:L,11,FALSE)*'N-DBE'!J253,VLOOKUP(G253,'H&amp;G LfL'!B:U,19,FALSE)*'N-DBE'!J253)))</f>
        <v/>
      </c>
      <c r="U253" s="249" t="str">
        <f>IF(OR(F253="",G253=""),"",IF(OR('N-DBE'!K253="",'N-DBE'!M253=0),0,IF('N-DBE'!K253=0,-T253,('N-DBE'!K253*T253/'N-DBE'!J253)-T253)))</f>
        <v/>
      </c>
      <c r="V253" s="341" t="str">
        <f>IF(OR(B253="",G253=""),"",IF(VLOOKUP(B253,Schlagliste!B:J,8,FALSE)="","",VLOOKUP(B253,Schlagliste!B:J,8,FALSE)))</f>
        <v/>
      </c>
      <c r="W253" s="244" t="str">
        <f>IF(OR(V253="",S253=""),"",IF(V253&gt;39,0,IF(S253="leicht",VLOOKUP(V253,'Boden DüV-Bolap'!A:Q,7,FALSE),IF(S253="mittel",VLOOKUP(V253,'Boden DüV-Bolap'!A:K,11,FALSE),IF(S253="schwer",VLOOKUP(V253,'Boden DüV-Bolap'!A:R,15,FALSE))))))</f>
        <v/>
      </c>
      <c r="X253" s="254" t="str">
        <f>IF(OR(F253="",G253="",S253="",V253=""),"",IF(V253&gt;=44,-(T253+U253),IF(AND(S253="leicht",V253&lt;14),VLOOKUP(V253,'Boden DüV-Bolap'!A:Q,8,FALSE),IF(AND(S253="leicht",V253&gt;13),VLOOKUP(V253,'Boden DüV-Bolap'!A:Q,9,FALSE)*(T253+U253)-(T253+U253),IF(AND(S253="mittel",V253&lt;20),VLOOKUP(V253,'Boden DüV-Bolap'!A:Q,12,FALSE),IF(AND(S253="mittel",V253&gt;19),VLOOKUP(V253,'Boden DüV-Bolap'!A:Q,13,FALSE)*(T253+U253)-(T253+U253),IF(AND(S253="schwer",V253&lt;28),VLOOKUP(V253,'Boden DüV-Bolap'!A:Q,16,FALSE),IF(AND(S253="schwer",V253&gt;27),VLOOKUP(V253,'Boden DüV-Bolap'!A:Q,17,FALSE)*(T253+U253)-(T253+U253)))))))))</f>
        <v/>
      </c>
      <c r="Y253" s="251" t="str">
        <f>IF(OR(F253="",G253=""),"",IF(OR(F253="A",F253="HG"),0,VLOOKUP(G253,'Tab 4+5 DüV+Abfuhr_G'!A:Q,16,FALSE)))</f>
        <v/>
      </c>
      <c r="Z253" s="255" t="str">
        <f t="shared" si="38"/>
        <v/>
      </c>
      <c r="AA253" s="896" t="str">
        <f t="shared" si="39"/>
        <v/>
      </c>
      <c r="AB253" s="253" t="str">
        <f>IF(OR(F253="",G253=""),"",IF(F253="g",VLOOKUP(G253,'Tab 4+5 DüV+Abfuhr_G'!A:N,14,FALSE)*'N-DBE'!J253,IF(F253="A",VLOOKUP(G253,'Tab 2+3 DüV_A'!A:L,12,FALSE)*'N-DBE'!J253,VLOOKUP(G253,'H&amp;G LfL'!B:U,20,FALSE)*'N-DBE'!J253)))</f>
        <v/>
      </c>
      <c r="AC253" s="249" t="str">
        <f>IF(OR(F253="",G253=""),"",IF(OR('N-DBE'!K253="",'N-DBE'!M253=0),0,IF('N-DBE'!K253=0,-AB253,('N-DBE'!K253*AB253/'N-DBE'!J253)-AB253)))</f>
        <v/>
      </c>
      <c r="AD253" s="341" t="str">
        <f>IF(OR(B253="",G253=""),"",IF(VLOOKUP(B253,Schlagliste!B:J,9,FALSE)="","",VLOOKUP(B253,Schlagliste!B:J,9,FALSE)))</f>
        <v/>
      </c>
      <c r="AE253" s="244" t="str">
        <f>IF(OR(AD253="",S253=""),"",IF(AD253&gt;39,0,IF(S253="leicht",VLOOKUP(AD253,'Boden DüV-Bolap'!A:AA,19,FALSE),IF(S253="mittel",VLOOKUP(AD253,'Boden DüV-Bolap'!A:AA,23,FALSE),IF(S253="schwer",VLOOKUP(AD253,'Boden DüV-Bolap'!A:AA,27,FALSE))))))</f>
        <v/>
      </c>
      <c r="AF253" s="254" t="str">
        <f>IF(OR(F253="",G253="",S253="",AD253=""),"",IF(AD253&gt;=44,-(AB253+AC253),IF(AND(S253="leicht",AD253&lt;11),VLOOKUP(AD253,'Boden DüV-Bolap'!A:AC,20,FALSE),IF(AND(S253="leicht",AD253&gt;10),VLOOKUP(AD253,'Boden DüV-Bolap'!A:AC,21,FALSE)*(AB253+AC253)-(AB253+AC253),IF(AND(S253="mittel",AD253&lt;18),VLOOKUP(AD253,'Boden DüV-Bolap'!A:AC,24,FALSE),IF(AND(S253="mittel",AD253&gt;17),VLOOKUP(AD253,'Boden DüV-Bolap'!A:AC,25,FALSE)*(AB253+AC253)-(AB253+AC253),IF(AND(S253="schwer",AD253&lt;23),VLOOKUP(AD253,'Boden DüV-Bolap'!A:AC,28,FALSE),IF(AND(S253="schwer",AD253&gt;22),VLOOKUP(AD253,'Boden DüV-Bolap'!A:AC,29,FALSE)*(AB253+AC253)-(AB253+AC253)))))))))</f>
        <v/>
      </c>
      <c r="AG253" s="256" t="str">
        <f>IF(OR(F253="",G253=""),"",IF(OR(F253="A",F253="HG"),0,VLOOKUP(G253,'Tab 4+5 DüV+Abfuhr_G'!A:Q,17,FALSE)))</f>
        <v/>
      </c>
      <c r="AH253" s="257" t="str">
        <f t="shared" si="40"/>
        <v/>
      </c>
      <c r="AI253" s="900" t="str">
        <f t="shared" si="41"/>
        <v/>
      </c>
      <c r="AJ253" s="265"/>
    </row>
    <row r="254" spans="1:36" s="145" customFormat="1">
      <c r="A254" s="289" t="str">
        <f>IF('N-DBE'!A254="","",'N-DBE'!A254)</f>
        <v/>
      </c>
      <c r="B254" s="485" t="str">
        <f>IF('N-DBE'!B254="","",'N-DBE'!B254)</f>
        <v/>
      </c>
      <c r="C254" s="232" t="str">
        <f>IF('N-DBE'!C254="","",'N-DBE'!C254)</f>
        <v/>
      </c>
      <c r="D254" s="232" t="str">
        <f>IF('N-DBE'!D254="","",'N-DBE'!D254)</f>
        <v/>
      </c>
      <c r="E254" s="238" t="str">
        <f>IF('N-DBE'!E254="","",'N-DBE'!E254)</f>
        <v/>
      </c>
      <c r="F254" s="233" t="str">
        <f>IF('N-DBE'!F254="","",'N-DBE'!F254)</f>
        <v/>
      </c>
      <c r="G254" s="225" t="str">
        <f>IF('N-DBE'!G254="","",'N-DBE'!G254)</f>
        <v/>
      </c>
      <c r="H254" s="248" t="str">
        <f>IF(OR(F254="",G254=""),"",IF(F254="g",VLOOKUP(G254,'Tab 4+5 DüV+Abfuhr_G'!A:N,12,FALSE)*'N-DBE'!J254,IF(F254="A",VLOOKUP(G254,'Tab 2+3 DüV_A'!A:L,10,FALSE)*'N-DBE'!J254,VLOOKUP(G254,'H&amp;G LfL'!B:U,18,FALSE)*'N-DBE'!J254)))</f>
        <v/>
      </c>
      <c r="I254" s="249" t="str">
        <f>IF(OR(F254="",G254=""),"",IF(OR('N-DBE'!K254="",'N-DBE'!M254=0),0,IF('N-DBE'!K254=0,-H254,('N-DBE'!K254*H254/'N-DBE'!J254)-H254)))</f>
        <v/>
      </c>
      <c r="J254" s="341" t="str">
        <f>IF(OR(B254="",G254=""),"",IF(VLOOKUP(B254,Schlagliste!B:J,7,FALSE)="","",VLOOKUP(B254,Schlagliste!B:J,7,FALSE)))</f>
        <v/>
      </c>
      <c r="K254" s="244" t="str">
        <f>IF(J254="","",IF(J254&gt;39,"E",VLOOKUP(J254,'Boden DüV-Bolap'!A:B,2,FALSE)))</f>
        <v/>
      </c>
      <c r="L254" s="250" t="str">
        <f>IF(J254="","",IF(J254&gt;=44,0,VLOOKUP(J254,'Boden DüV-Bolap'!A:C,3,FALSE)))</f>
        <v/>
      </c>
      <c r="M254" s="251" t="str">
        <f>IF(OR(F254="",G254=""),"",IF(OR(F254="A",F254="HG"),0,VLOOKUP(G254,'Tab 4+5 DüV+Abfuhr_G'!A:Q,15,FALSE)))</f>
        <v/>
      </c>
      <c r="N254" s="252" t="str">
        <f t="shared" si="35"/>
        <v/>
      </c>
      <c r="O254" s="611" t="str">
        <f>IF(OR(F254="",G254=""),"",IF(J254="",SUM(H254,I254),IF(OR(K254="D",K254="E"),(H254+M254)*VLOOKUP(K254,'Boden DüV-Bolap'!B:E,4,FALSE),SUM(H254,I254,L254,M254))))</f>
        <v/>
      </c>
      <c r="P254" s="892" t="str">
        <f t="shared" si="36"/>
        <v/>
      </c>
      <c r="Q254" s="245"/>
      <c r="R254" s="615" t="str">
        <f t="shared" si="37"/>
        <v/>
      </c>
      <c r="S254" s="244" t="str">
        <f>IF(OR(B254="",G254=""),"",IF(VLOOKUP(B254,Schlagliste!B:J,5,FALSE)="","",VLOOKUP(B254,Schlagliste!B:J,5,FALSE)))</f>
        <v/>
      </c>
      <c r="T254" s="253" t="str">
        <f>IF(OR(F254="",G254=""),"",IF(F254="g",VLOOKUP(G254,'Tab 4+5 DüV+Abfuhr_G'!A:N,13,FALSE)*'N-DBE'!J254,IF(F254="A",VLOOKUP(G254,'Tab 2+3 DüV_A'!A:L,11,FALSE)*'N-DBE'!J254,VLOOKUP(G254,'H&amp;G LfL'!B:U,19,FALSE)*'N-DBE'!J254)))</f>
        <v/>
      </c>
      <c r="U254" s="249" t="str">
        <f>IF(OR(F254="",G254=""),"",IF(OR('N-DBE'!K254="",'N-DBE'!M254=0),0,IF('N-DBE'!K254=0,-T254,('N-DBE'!K254*T254/'N-DBE'!J254)-T254)))</f>
        <v/>
      </c>
      <c r="V254" s="341" t="str">
        <f>IF(OR(B254="",G254=""),"",IF(VLOOKUP(B254,Schlagliste!B:J,8,FALSE)="","",VLOOKUP(B254,Schlagliste!B:J,8,FALSE)))</f>
        <v/>
      </c>
      <c r="W254" s="244" t="str">
        <f>IF(OR(V254="",S254=""),"",IF(V254&gt;39,0,IF(S254="leicht",VLOOKUP(V254,'Boden DüV-Bolap'!A:Q,7,FALSE),IF(S254="mittel",VLOOKUP(V254,'Boden DüV-Bolap'!A:K,11,FALSE),IF(S254="schwer",VLOOKUP(V254,'Boden DüV-Bolap'!A:R,15,FALSE))))))</f>
        <v/>
      </c>
      <c r="X254" s="254" t="str">
        <f>IF(OR(F254="",G254="",S254="",V254=""),"",IF(V254&gt;=44,-(T254+U254),IF(AND(S254="leicht",V254&lt;14),VLOOKUP(V254,'Boden DüV-Bolap'!A:Q,8,FALSE),IF(AND(S254="leicht",V254&gt;13),VLOOKUP(V254,'Boden DüV-Bolap'!A:Q,9,FALSE)*(T254+U254)-(T254+U254),IF(AND(S254="mittel",V254&lt;20),VLOOKUP(V254,'Boden DüV-Bolap'!A:Q,12,FALSE),IF(AND(S254="mittel",V254&gt;19),VLOOKUP(V254,'Boden DüV-Bolap'!A:Q,13,FALSE)*(T254+U254)-(T254+U254),IF(AND(S254="schwer",V254&lt;28),VLOOKUP(V254,'Boden DüV-Bolap'!A:Q,16,FALSE),IF(AND(S254="schwer",V254&gt;27),VLOOKUP(V254,'Boden DüV-Bolap'!A:Q,17,FALSE)*(T254+U254)-(T254+U254)))))))))</f>
        <v/>
      </c>
      <c r="Y254" s="251" t="str">
        <f>IF(OR(F254="",G254=""),"",IF(OR(F254="A",F254="HG"),0,VLOOKUP(G254,'Tab 4+5 DüV+Abfuhr_G'!A:Q,16,FALSE)))</f>
        <v/>
      </c>
      <c r="Z254" s="255" t="str">
        <f t="shared" si="38"/>
        <v/>
      </c>
      <c r="AA254" s="896" t="str">
        <f t="shared" si="39"/>
        <v/>
      </c>
      <c r="AB254" s="253" t="str">
        <f>IF(OR(F254="",G254=""),"",IF(F254="g",VLOOKUP(G254,'Tab 4+5 DüV+Abfuhr_G'!A:N,14,FALSE)*'N-DBE'!J254,IF(F254="A",VLOOKUP(G254,'Tab 2+3 DüV_A'!A:L,12,FALSE)*'N-DBE'!J254,VLOOKUP(G254,'H&amp;G LfL'!B:U,20,FALSE)*'N-DBE'!J254)))</f>
        <v/>
      </c>
      <c r="AC254" s="249" t="str">
        <f>IF(OR(F254="",G254=""),"",IF(OR('N-DBE'!K254="",'N-DBE'!M254=0),0,IF('N-DBE'!K254=0,-AB254,('N-DBE'!K254*AB254/'N-DBE'!J254)-AB254)))</f>
        <v/>
      </c>
      <c r="AD254" s="341" t="str">
        <f>IF(OR(B254="",G254=""),"",IF(VLOOKUP(B254,Schlagliste!B:J,9,FALSE)="","",VLOOKUP(B254,Schlagliste!B:J,9,FALSE)))</f>
        <v/>
      </c>
      <c r="AE254" s="244" t="str">
        <f>IF(OR(AD254="",S254=""),"",IF(AD254&gt;39,0,IF(S254="leicht",VLOOKUP(AD254,'Boden DüV-Bolap'!A:AA,19,FALSE),IF(S254="mittel",VLOOKUP(AD254,'Boden DüV-Bolap'!A:AA,23,FALSE),IF(S254="schwer",VLOOKUP(AD254,'Boden DüV-Bolap'!A:AA,27,FALSE))))))</f>
        <v/>
      </c>
      <c r="AF254" s="254" t="str">
        <f>IF(OR(F254="",G254="",S254="",AD254=""),"",IF(AD254&gt;=44,-(AB254+AC254),IF(AND(S254="leicht",AD254&lt;11),VLOOKUP(AD254,'Boden DüV-Bolap'!A:AC,20,FALSE),IF(AND(S254="leicht",AD254&gt;10),VLOOKUP(AD254,'Boden DüV-Bolap'!A:AC,21,FALSE)*(AB254+AC254)-(AB254+AC254),IF(AND(S254="mittel",AD254&lt;18),VLOOKUP(AD254,'Boden DüV-Bolap'!A:AC,24,FALSE),IF(AND(S254="mittel",AD254&gt;17),VLOOKUP(AD254,'Boden DüV-Bolap'!A:AC,25,FALSE)*(AB254+AC254)-(AB254+AC254),IF(AND(S254="schwer",AD254&lt;23),VLOOKUP(AD254,'Boden DüV-Bolap'!A:AC,28,FALSE),IF(AND(S254="schwer",AD254&gt;22),VLOOKUP(AD254,'Boden DüV-Bolap'!A:AC,29,FALSE)*(AB254+AC254)-(AB254+AC254)))))))))</f>
        <v/>
      </c>
      <c r="AG254" s="256" t="str">
        <f>IF(OR(F254="",G254=""),"",IF(OR(F254="A",F254="HG"),0,VLOOKUP(G254,'Tab 4+5 DüV+Abfuhr_G'!A:Q,17,FALSE)))</f>
        <v/>
      </c>
      <c r="AH254" s="257" t="str">
        <f t="shared" si="40"/>
        <v/>
      </c>
      <c r="AI254" s="900" t="str">
        <f t="shared" si="41"/>
        <v/>
      </c>
      <c r="AJ254" s="265"/>
    </row>
    <row r="255" spans="1:36" s="145" customFormat="1">
      <c r="A255" s="289" t="str">
        <f>IF('N-DBE'!A255="","",'N-DBE'!A255)</f>
        <v/>
      </c>
      <c r="B255" s="485" t="str">
        <f>IF('N-DBE'!B255="","",'N-DBE'!B255)</f>
        <v/>
      </c>
      <c r="C255" s="232" t="str">
        <f>IF('N-DBE'!C255="","",'N-DBE'!C255)</f>
        <v/>
      </c>
      <c r="D255" s="232" t="str">
        <f>IF('N-DBE'!D255="","",'N-DBE'!D255)</f>
        <v/>
      </c>
      <c r="E255" s="238" t="str">
        <f>IF('N-DBE'!E255="","",'N-DBE'!E255)</f>
        <v/>
      </c>
      <c r="F255" s="233" t="str">
        <f>IF('N-DBE'!F255="","",'N-DBE'!F255)</f>
        <v/>
      </c>
      <c r="G255" s="225" t="str">
        <f>IF('N-DBE'!G255="","",'N-DBE'!G255)</f>
        <v/>
      </c>
      <c r="H255" s="248" t="str">
        <f>IF(OR(F255="",G255=""),"",IF(F255="g",VLOOKUP(G255,'Tab 4+5 DüV+Abfuhr_G'!A:N,12,FALSE)*'N-DBE'!J255,IF(F255="A",VLOOKUP(G255,'Tab 2+3 DüV_A'!A:L,10,FALSE)*'N-DBE'!J255,VLOOKUP(G255,'H&amp;G LfL'!B:U,18,FALSE)*'N-DBE'!J255)))</f>
        <v/>
      </c>
      <c r="I255" s="249" t="str">
        <f>IF(OR(F255="",G255=""),"",IF(OR('N-DBE'!K255="",'N-DBE'!M255=0),0,IF('N-DBE'!K255=0,-H255,('N-DBE'!K255*H255/'N-DBE'!J255)-H255)))</f>
        <v/>
      </c>
      <c r="J255" s="341" t="str">
        <f>IF(OR(B255="",G255=""),"",IF(VLOOKUP(B255,Schlagliste!B:J,7,FALSE)="","",VLOOKUP(B255,Schlagliste!B:J,7,FALSE)))</f>
        <v/>
      </c>
      <c r="K255" s="244" t="str">
        <f>IF(J255="","",IF(J255&gt;39,"E",VLOOKUP(J255,'Boden DüV-Bolap'!A:B,2,FALSE)))</f>
        <v/>
      </c>
      <c r="L255" s="250" t="str">
        <f>IF(J255="","",IF(J255&gt;=44,0,VLOOKUP(J255,'Boden DüV-Bolap'!A:C,3,FALSE)))</f>
        <v/>
      </c>
      <c r="M255" s="251" t="str">
        <f>IF(OR(F255="",G255=""),"",IF(OR(F255="A",F255="HG"),0,VLOOKUP(G255,'Tab 4+5 DüV+Abfuhr_G'!A:Q,15,FALSE)))</f>
        <v/>
      </c>
      <c r="N255" s="252" t="str">
        <f t="shared" si="35"/>
        <v/>
      </c>
      <c r="O255" s="611" t="str">
        <f>IF(OR(F255="",G255=""),"",IF(J255="",SUM(H255,I255),IF(OR(K255="D",K255="E"),(H255+M255)*VLOOKUP(K255,'Boden DüV-Bolap'!B:E,4,FALSE),SUM(H255,I255,L255,M255))))</f>
        <v/>
      </c>
      <c r="P255" s="892" t="str">
        <f t="shared" si="36"/>
        <v/>
      </c>
      <c r="Q255" s="245"/>
      <c r="R255" s="615" t="str">
        <f t="shared" si="37"/>
        <v/>
      </c>
      <c r="S255" s="244" t="str">
        <f>IF(OR(B255="",G255=""),"",IF(VLOOKUP(B255,Schlagliste!B:J,5,FALSE)="","",VLOOKUP(B255,Schlagliste!B:J,5,FALSE)))</f>
        <v/>
      </c>
      <c r="T255" s="253" t="str">
        <f>IF(OR(F255="",G255=""),"",IF(F255="g",VLOOKUP(G255,'Tab 4+5 DüV+Abfuhr_G'!A:N,13,FALSE)*'N-DBE'!J255,IF(F255="A",VLOOKUP(G255,'Tab 2+3 DüV_A'!A:L,11,FALSE)*'N-DBE'!J255,VLOOKUP(G255,'H&amp;G LfL'!B:U,19,FALSE)*'N-DBE'!J255)))</f>
        <v/>
      </c>
      <c r="U255" s="249" t="str">
        <f>IF(OR(F255="",G255=""),"",IF(OR('N-DBE'!K255="",'N-DBE'!M255=0),0,IF('N-DBE'!K255=0,-T255,('N-DBE'!K255*T255/'N-DBE'!J255)-T255)))</f>
        <v/>
      </c>
      <c r="V255" s="341" t="str">
        <f>IF(OR(B255="",G255=""),"",IF(VLOOKUP(B255,Schlagliste!B:J,8,FALSE)="","",VLOOKUP(B255,Schlagliste!B:J,8,FALSE)))</f>
        <v/>
      </c>
      <c r="W255" s="244" t="str">
        <f>IF(OR(V255="",S255=""),"",IF(V255&gt;39,0,IF(S255="leicht",VLOOKUP(V255,'Boden DüV-Bolap'!A:Q,7,FALSE),IF(S255="mittel",VLOOKUP(V255,'Boden DüV-Bolap'!A:K,11,FALSE),IF(S255="schwer",VLOOKUP(V255,'Boden DüV-Bolap'!A:R,15,FALSE))))))</f>
        <v/>
      </c>
      <c r="X255" s="254" t="str">
        <f>IF(OR(F255="",G255="",S255="",V255=""),"",IF(V255&gt;=44,-(T255+U255),IF(AND(S255="leicht",V255&lt;14),VLOOKUP(V255,'Boden DüV-Bolap'!A:Q,8,FALSE),IF(AND(S255="leicht",V255&gt;13),VLOOKUP(V255,'Boden DüV-Bolap'!A:Q,9,FALSE)*(T255+U255)-(T255+U255),IF(AND(S255="mittel",V255&lt;20),VLOOKUP(V255,'Boden DüV-Bolap'!A:Q,12,FALSE),IF(AND(S255="mittel",V255&gt;19),VLOOKUP(V255,'Boden DüV-Bolap'!A:Q,13,FALSE)*(T255+U255)-(T255+U255),IF(AND(S255="schwer",V255&lt;28),VLOOKUP(V255,'Boden DüV-Bolap'!A:Q,16,FALSE),IF(AND(S255="schwer",V255&gt;27),VLOOKUP(V255,'Boden DüV-Bolap'!A:Q,17,FALSE)*(T255+U255)-(T255+U255)))))))))</f>
        <v/>
      </c>
      <c r="Y255" s="251" t="str">
        <f>IF(OR(F255="",G255=""),"",IF(OR(F255="A",F255="HG"),0,VLOOKUP(G255,'Tab 4+5 DüV+Abfuhr_G'!A:Q,16,FALSE)))</f>
        <v/>
      </c>
      <c r="Z255" s="255" t="str">
        <f t="shared" si="38"/>
        <v/>
      </c>
      <c r="AA255" s="896" t="str">
        <f t="shared" si="39"/>
        <v/>
      </c>
      <c r="AB255" s="253" t="str">
        <f>IF(OR(F255="",G255=""),"",IF(F255="g",VLOOKUP(G255,'Tab 4+5 DüV+Abfuhr_G'!A:N,14,FALSE)*'N-DBE'!J255,IF(F255="A",VLOOKUP(G255,'Tab 2+3 DüV_A'!A:L,12,FALSE)*'N-DBE'!J255,VLOOKUP(G255,'H&amp;G LfL'!B:U,20,FALSE)*'N-DBE'!J255)))</f>
        <v/>
      </c>
      <c r="AC255" s="249" t="str">
        <f>IF(OR(F255="",G255=""),"",IF(OR('N-DBE'!K255="",'N-DBE'!M255=0),0,IF('N-DBE'!K255=0,-AB255,('N-DBE'!K255*AB255/'N-DBE'!J255)-AB255)))</f>
        <v/>
      </c>
      <c r="AD255" s="341" t="str">
        <f>IF(OR(B255="",G255=""),"",IF(VLOOKUP(B255,Schlagliste!B:J,9,FALSE)="","",VLOOKUP(B255,Schlagliste!B:J,9,FALSE)))</f>
        <v/>
      </c>
      <c r="AE255" s="244" t="str">
        <f>IF(OR(AD255="",S255=""),"",IF(AD255&gt;39,0,IF(S255="leicht",VLOOKUP(AD255,'Boden DüV-Bolap'!A:AA,19,FALSE),IF(S255="mittel",VLOOKUP(AD255,'Boden DüV-Bolap'!A:AA,23,FALSE),IF(S255="schwer",VLOOKUP(AD255,'Boden DüV-Bolap'!A:AA,27,FALSE))))))</f>
        <v/>
      </c>
      <c r="AF255" s="254" t="str">
        <f>IF(OR(F255="",G255="",S255="",AD255=""),"",IF(AD255&gt;=44,-(AB255+AC255),IF(AND(S255="leicht",AD255&lt;11),VLOOKUP(AD255,'Boden DüV-Bolap'!A:AC,20,FALSE),IF(AND(S255="leicht",AD255&gt;10),VLOOKUP(AD255,'Boden DüV-Bolap'!A:AC,21,FALSE)*(AB255+AC255)-(AB255+AC255),IF(AND(S255="mittel",AD255&lt;18),VLOOKUP(AD255,'Boden DüV-Bolap'!A:AC,24,FALSE),IF(AND(S255="mittel",AD255&gt;17),VLOOKUP(AD255,'Boden DüV-Bolap'!A:AC,25,FALSE)*(AB255+AC255)-(AB255+AC255),IF(AND(S255="schwer",AD255&lt;23),VLOOKUP(AD255,'Boden DüV-Bolap'!A:AC,28,FALSE),IF(AND(S255="schwer",AD255&gt;22),VLOOKUP(AD255,'Boden DüV-Bolap'!A:AC,29,FALSE)*(AB255+AC255)-(AB255+AC255)))))))))</f>
        <v/>
      </c>
      <c r="AG255" s="256" t="str">
        <f>IF(OR(F255="",G255=""),"",IF(OR(F255="A",F255="HG"),0,VLOOKUP(G255,'Tab 4+5 DüV+Abfuhr_G'!A:Q,17,FALSE)))</f>
        <v/>
      </c>
      <c r="AH255" s="257" t="str">
        <f t="shared" si="40"/>
        <v/>
      </c>
      <c r="AI255" s="900" t="str">
        <f t="shared" si="41"/>
        <v/>
      </c>
      <c r="AJ255" s="265"/>
    </row>
    <row r="256" spans="1:36" s="145" customFormat="1">
      <c r="A256" s="289" t="str">
        <f>IF('N-DBE'!A256="","",'N-DBE'!A256)</f>
        <v/>
      </c>
      <c r="B256" s="485" t="str">
        <f>IF('N-DBE'!B256="","",'N-DBE'!B256)</f>
        <v/>
      </c>
      <c r="C256" s="232" t="str">
        <f>IF('N-DBE'!C256="","",'N-DBE'!C256)</f>
        <v/>
      </c>
      <c r="D256" s="232" t="str">
        <f>IF('N-DBE'!D256="","",'N-DBE'!D256)</f>
        <v/>
      </c>
      <c r="E256" s="238" t="str">
        <f>IF('N-DBE'!E256="","",'N-DBE'!E256)</f>
        <v/>
      </c>
      <c r="F256" s="233" t="str">
        <f>IF('N-DBE'!F256="","",'N-DBE'!F256)</f>
        <v/>
      </c>
      <c r="G256" s="225" t="str">
        <f>IF('N-DBE'!G256="","",'N-DBE'!G256)</f>
        <v/>
      </c>
      <c r="H256" s="248" t="str">
        <f>IF(OR(F256="",G256=""),"",IF(F256="g",VLOOKUP(G256,'Tab 4+5 DüV+Abfuhr_G'!A:N,12,FALSE)*'N-DBE'!J256,IF(F256="A",VLOOKUP(G256,'Tab 2+3 DüV_A'!A:L,10,FALSE)*'N-DBE'!J256,VLOOKUP(G256,'H&amp;G LfL'!B:U,18,FALSE)*'N-DBE'!J256)))</f>
        <v/>
      </c>
      <c r="I256" s="249" t="str">
        <f>IF(OR(F256="",G256=""),"",IF(OR('N-DBE'!K256="",'N-DBE'!M256=0),0,IF('N-DBE'!K256=0,-H256,('N-DBE'!K256*H256/'N-DBE'!J256)-H256)))</f>
        <v/>
      </c>
      <c r="J256" s="341" t="str">
        <f>IF(OR(B256="",G256=""),"",IF(VLOOKUP(B256,Schlagliste!B:J,7,FALSE)="","",VLOOKUP(B256,Schlagliste!B:J,7,FALSE)))</f>
        <v/>
      </c>
      <c r="K256" s="244" t="str">
        <f>IF(J256="","",IF(J256&gt;39,"E",VLOOKUP(J256,'Boden DüV-Bolap'!A:B,2,FALSE)))</f>
        <v/>
      </c>
      <c r="L256" s="250" t="str">
        <f>IF(J256="","",IF(J256&gt;=44,0,VLOOKUP(J256,'Boden DüV-Bolap'!A:C,3,FALSE)))</f>
        <v/>
      </c>
      <c r="M256" s="251" t="str">
        <f>IF(OR(F256="",G256=""),"",IF(OR(F256="A",F256="HG"),0,VLOOKUP(G256,'Tab 4+5 DüV+Abfuhr_G'!A:Q,15,FALSE)))</f>
        <v/>
      </c>
      <c r="N256" s="252" t="str">
        <f t="shared" si="35"/>
        <v/>
      </c>
      <c r="O256" s="611" t="str">
        <f>IF(OR(F256="",G256=""),"",IF(J256="",SUM(H256,I256),IF(OR(K256="D",K256="E"),(H256+M256)*VLOOKUP(K256,'Boden DüV-Bolap'!B:E,4,FALSE),SUM(H256,I256,L256,M256))))</f>
        <v/>
      </c>
      <c r="P256" s="892" t="str">
        <f t="shared" si="36"/>
        <v/>
      </c>
      <c r="Q256" s="245"/>
      <c r="R256" s="615" t="str">
        <f t="shared" si="37"/>
        <v/>
      </c>
      <c r="S256" s="244" t="str">
        <f>IF(OR(B256="",G256=""),"",IF(VLOOKUP(B256,Schlagliste!B:J,5,FALSE)="","",VLOOKUP(B256,Schlagliste!B:J,5,FALSE)))</f>
        <v/>
      </c>
      <c r="T256" s="253" t="str">
        <f>IF(OR(F256="",G256=""),"",IF(F256="g",VLOOKUP(G256,'Tab 4+5 DüV+Abfuhr_G'!A:N,13,FALSE)*'N-DBE'!J256,IF(F256="A",VLOOKUP(G256,'Tab 2+3 DüV_A'!A:L,11,FALSE)*'N-DBE'!J256,VLOOKUP(G256,'H&amp;G LfL'!B:U,19,FALSE)*'N-DBE'!J256)))</f>
        <v/>
      </c>
      <c r="U256" s="249" t="str">
        <f>IF(OR(F256="",G256=""),"",IF(OR('N-DBE'!K256="",'N-DBE'!M256=0),0,IF('N-DBE'!K256=0,-T256,('N-DBE'!K256*T256/'N-DBE'!J256)-T256)))</f>
        <v/>
      </c>
      <c r="V256" s="341" t="str">
        <f>IF(OR(B256="",G256=""),"",IF(VLOOKUP(B256,Schlagliste!B:J,8,FALSE)="","",VLOOKUP(B256,Schlagliste!B:J,8,FALSE)))</f>
        <v/>
      </c>
      <c r="W256" s="244" t="str">
        <f>IF(OR(V256="",S256=""),"",IF(V256&gt;39,0,IF(S256="leicht",VLOOKUP(V256,'Boden DüV-Bolap'!A:Q,7,FALSE),IF(S256="mittel",VLOOKUP(V256,'Boden DüV-Bolap'!A:K,11,FALSE),IF(S256="schwer",VLOOKUP(V256,'Boden DüV-Bolap'!A:R,15,FALSE))))))</f>
        <v/>
      </c>
      <c r="X256" s="254" t="str">
        <f>IF(OR(F256="",G256="",S256="",V256=""),"",IF(V256&gt;=44,-(T256+U256),IF(AND(S256="leicht",V256&lt;14),VLOOKUP(V256,'Boden DüV-Bolap'!A:Q,8,FALSE),IF(AND(S256="leicht",V256&gt;13),VLOOKUP(V256,'Boden DüV-Bolap'!A:Q,9,FALSE)*(T256+U256)-(T256+U256),IF(AND(S256="mittel",V256&lt;20),VLOOKUP(V256,'Boden DüV-Bolap'!A:Q,12,FALSE),IF(AND(S256="mittel",V256&gt;19),VLOOKUP(V256,'Boden DüV-Bolap'!A:Q,13,FALSE)*(T256+U256)-(T256+U256),IF(AND(S256="schwer",V256&lt;28),VLOOKUP(V256,'Boden DüV-Bolap'!A:Q,16,FALSE),IF(AND(S256="schwer",V256&gt;27),VLOOKUP(V256,'Boden DüV-Bolap'!A:Q,17,FALSE)*(T256+U256)-(T256+U256)))))))))</f>
        <v/>
      </c>
      <c r="Y256" s="251" t="str">
        <f>IF(OR(F256="",G256=""),"",IF(OR(F256="A",F256="HG"),0,VLOOKUP(G256,'Tab 4+5 DüV+Abfuhr_G'!A:Q,16,FALSE)))</f>
        <v/>
      </c>
      <c r="Z256" s="255" t="str">
        <f t="shared" si="38"/>
        <v/>
      </c>
      <c r="AA256" s="896" t="str">
        <f t="shared" si="39"/>
        <v/>
      </c>
      <c r="AB256" s="253" t="str">
        <f>IF(OR(F256="",G256=""),"",IF(F256="g",VLOOKUP(G256,'Tab 4+5 DüV+Abfuhr_G'!A:N,14,FALSE)*'N-DBE'!J256,IF(F256="A",VLOOKUP(G256,'Tab 2+3 DüV_A'!A:L,12,FALSE)*'N-DBE'!J256,VLOOKUP(G256,'H&amp;G LfL'!B:U,20,FALSE)*'N-DBE'!J256)))</f>
        <v/>
      </c>
      <c r="AC256" s="249" t="str">
        <f>IF(OR(F256="",G256=""),"",IF(OR('N-DBE'!K256="",'N-DBE'!M256=0),0,IF('N-DBE'!K256=0,-AB256,('N-DBE'!K256*AB256/'N-DBE'!J256)-AB256)))</f>
        <v/>
      </c>
      <c r="AD256" s="341" t="str">
        <f>IF(OR(B256="",G256=""),"",IF(VLOOKUP(B256,Schlagliste!B:J,9,FALSE)="","",VLOOKUP(B256,Schlagliste!B:J,9,FALSE)))</f>
        <v/>
      </c>
      <c r="AE256" s="244" t="str">
        <f>IF(OR(AD256="",S256=""),"",IF(AD256&gt;39,0,IF(S256="leicht",VLOOKUP(AD256,'Boden DüV-Bolap'!A:AA,19,FALSE),IF(S256="mittel",VLOOKUP(AD256,'Boden DüV-Bolap'!A:AA,23,FALSE),IF(S256="schwer",VLOOKUP(AD256,'Boden DüV-Bolap'!A:AA,27,FALSE))))))</f>
        <v/>
      </c>
      <c r="AF256" s="254" t="str">
        <f>IF(OR(F256="",G256="",S256="",AD256=""),"",IF(AD256&gt;=44,-(AB256+AC256),IF(AND(S256="leicht",AD256&lt;11),VLOOKUP(AD256,'Boden DüV-Bolap'!A:AC,20,FALSE),IF(AND(S256="leicht",AD256&gt;10),VLOOKUP(AD256,'Boden DüV-Bolap'!A:AC,21,FALSE)*(AB256+AC256)-(AB256+AC256),IF(AND(S256="mittel",AD256&lt;18),VLOOKUP(AD256,'Boden DüV-Bolap'!A:AC,24,FALSE),IF(AND(S256="mittel",AD256&gt;17),VLOOKUP(AD256,'Boden DüV-Bolap'!A:AC,25,FALSE)*(AB256+AC256)-(AB256+AC256),IF(AND(S256="schwer",AD256&lt;23),VLOOKUP(AD256,'Boden DüV-Bolap'!A:AC,28,FALSE),IF(AND(S256="schwer",AD256&gt;22),VLOOKUP(AD256,'Boden DüV-Bolap'!A:AC,29,FALSE)*(AB256+AC256)-(AB256+AC256)))))))))</f>
        <v/>
      </c>
      <c r="AG256" s="256" t="str">
        <f>IF(OR(F256="",G256=""),"",IF(OR(F256="A",F256="HG"),0,VLOOKUP(G256,'Tab 4+5 DüV+Abfuhr_G'!A:Q,17,FALSE)))</f>
        <v/>
      </c>
      <c r="AH256" s="257" t="str">
        <f t="shared" si="40"/>
        <v/>
      </c>
      <c r="AI256" s="900" t="str">
        <f t="shared" si="41"/>
        <v/>
      </c>
      <c r="AJ256" s="265"/>
    </row>
    <row r="257" spans="1:36" s="145" customFormat="1">
      <c r="A257" s="289" t="str">
        <f>IF('N-DBE'!A257="","",'N-DBE'!A257)</f>
        <v/>
      </c>
      <c r="B257" s="485" t="str">
        <f>IF('N-DBE'!B257="","",'N-DBE'!B257)</f>
        <v/>
      </c>
      <c r="C257" s="232" t="str">
        <f>IF('N-DBE'!C257="","",'N-DBE'!C257)</f>
        <v/>
      </c>
      <c r="D257" s="232" t="str">
        <f>IF('N-DBE'!D257="","",'N-DBE'!D257)</f>
        <v/>
      </c>
      <c r="E257" s="238" t="str">
        <f>IF('N-DBE'!E257="","",'N-DBE'!E257)</f>
        <v/>
      </c>
      <c r="F257" s="233" t="str">
        <f>IF('N-DBE'!F257="","",'N-DBE'!F257)</f>
        <v/>
      </c>
      <c r="G257" s="225" t="str">
        <f>IF('N-DBE'!G257="","",'N-DBE'!G257)</f>
        <v/>
      </c>
      <c r="H257" s="248" t="str">
        <f>IF(OR(F257="",G257=""),"",IF(F257="g",VLOOKUP(G257,'Tab 4+5 DüV+Abfuhr_G'!A:N,12,FALSE)*'N-DBE'!J257,IF(F257="A",VLOOKUP(G257,'Tab 2+3 DüV_A'!A:L,10,FALSE)*'N-DBE'!J257,VLOOKUP(G257,'H&amp;G LfL'!B:U,18,FALSE)*'N-DBE'!J257)))</f>
        <v/>
      </c>
      <c r="I257" s="249" t="str">
        <f>IF(OR(F257="",G257=""),"",IF(OR('N-DBE'!K257="",'N-DBE'!M257=0),0,IF('N-DBE'!K257=0,-H257,('N-DBE'!K257*H257/'N-DBE'!J257)-H257)))</f>
        <v/>
      </c>
      <c r="J257" s="341" t="str">
        <f>IF(OR(B257="",G257=""),"",IF(VLOOKUP(B257,Schlagliste!B:J,7,FALSE)="","",VLOOKUP(B257,Schlagliste!B:J,7,FALSE)))</f>
        <v/>
      </c>
      <c r="K257" s="244" t="str">
        <f>IF(J257="","",IF(J257&gt;39,"E",VLOOKUP(J257,'Boden DüV-Bolap'!A:B,2,FALSE)))</f>
        <v/>
      </c>
      <c r="L257" s="250" t="str">
        <f>IF(J257="","",IF(J257&gt;=44,0,VLOOKUP(J257,'Boden DüV-Bolap'!A:C,3,FALSE)))</f>
        <v/>
      </c>
      <c r="M257" s="251" t="str">
        <f>IF(OR(F257="",G257=""),"",IF(OR(F257="A",F257="HG"),0,VLOOKUP(G257,'Tab 4+5 DüV+Abfuhr_G'!A:Q,15,FALSE)))</f>
        <v/>
      </c>
      <c r="N257" s="252" t="str">
        <f t="shared" si="35"/>
        <v/>
      </c>
      <c r="O257" s="611" t="str">
        <f>IF(OR(F257="",G257=""),"",IF(J257="",SUM(H257,I257),IF(OR(K257="D",K257="E"),(H257+M257)*VLOOKUP(K257,'Boden DüV-Bolap'!B:E,4,FALSE),SUM(H257,I257,L257,M257))))</f>
        <v/>
      </c>
      <c r="P257" s="892" t="str">
        <f t="shared" si="36"/>
        <v/>
      </c>
      <c r="Q257" s="245"/>
      <c r="R257" s="615" t="str">
        <f t="shared" si="37"/>
        <v/>
      </c>
      <c r="S257" s="244" t="str">
        <f>IF(OR(B257="",G257=""),"",IF(VLOOKUP(B257,Schlagliste!B:J,5,FALSE)="","",VLOOKUP(B257,Schlagliste!B:J,5,FALSE)))</f>
        <v/>
      </c>
      <c r="T257" s="253" t="str">
        <f>IF(OR(F257="",G257=""),"",IF(F257="g",VLOOKUP(G257,'Tab 4+5 DüV+Abfuhr_G'!A:N,13,FALSE)*'N-DBE'!J257,IF(F257="A",VLOOKUP(G257,'Tab 2+3 DüV_A'!A:L,11,FALSE)*'N-DBE'!J257,VLOOKUP(G257,'H&amp;G LfL'!B:U,19,FALSE)*'N-DBE'!J257)))</f>
        <v/>
      </c>
      <c r="U257" s="249" t="str">
        <f>IF(OR(F257="",G257=""),"",IF(OR('N-DBE'!K257="",'N-DBE'!M257=0),0,IF('N-DBE'!K257=0,-T257,('N-DBE'!K257*T257/'N-DBE'!J257)-T257)))</f>
        <v/>
      </c>
      <c r="V257" s="341" t="str">
        <f>IF(OR(B257="",G257=""),"",IF(VLOOKUP(B257,Schlagliste!B:J,8,FALSE)="","",VLOOKUP(B257,Schlagliste!B:J,8,FALSE)))</f>
        <v/>
      </c>
      <c r="W257" s="244" t="str">
        <f>IF(OR(V257="",S257=""),"",IF(V257&gt;39,0,IF(S257="leicht",VLOOKUP(V257,'Boden DüV-Bolap'!A:Q,7,FALSE),IF(S257="mittel",VLOOKUP(V257,'Boden DüV-Bolap'!A:K,11,FALSE),IF(S257="schwer",VLOOKUP(V257,'Boden DüV-Bolap'!A:R,15,FALSE))))))</f>
        <v/>
      </c>
      <c r="X257" s="254" t="str">
        <f>IF(OR(F257="",G257="",S257="",V257=""),"",IF(V257&gt;=44,-(T257+U257),IF(AND(S257="leicht",V257&lt;14),VLOOKUP(V257,'Boden DüV-Bolap'!A:Q,8,FALSE),IF(AND(S257="leicht",V257&gt;13),VLOOKUP(V257,'Boden DüV-Bolap'!A:Q,9,FALSE)*(T257+U257)-(T257+U257),IF(AND(S257="mittel",V257&lt;20),VLOOKUP(V257,'Boden DüV-Bolap'!A:Q,12,FALSE),IF(AND(S257="mittel",V257&gt;19),VLOOKUP(V257,'Boden DüV-Bolap'!A:Q,13,FALSE)*(T257+U257)-(T257+U257),IF(AND(S257="schwer",V257&lt;28),VLOOKUP(V257,'Boden DüV-Bolap'!A:Q,16,FALSE),IF(AND(S257="schwer",V257&gt;27),VLOOKUP(V257,'Boden DüV-Bolap'!A:Q,17,FALSE)*(T257+U257)-(T257+U257)))))))))</f>
        <v/>
      </c>
      <c r="Y257" s="251" t="str">
        <f>IF(OR(F257="",G257=""),"",IF(OR(F257="A",F257="HG"),0,VLOOKUP(G257,'Tab 4+5 DüV+Abfuhr_G'!A:Q,16,FALSE)))</f>
        <v/>
      </c>
      <c r="Z257" s="255" t="str">
        <f t="shared" si="38"/>
        <v/>
      </c>
      <c r="AA257" s="896" t="str">
        <f t="shared" si="39"/>
        <v/>
      </c>
      <c r="AB257" s="253" t="str">
        <f>IF(OR(F257="",G257=""),"",IF(F257="g",VLOOKUP(G257,'Tab 4+5 DüV+Abfuhr_G'!A:N,14,FALSE)*'N-DBE'!J257,IF(F257="A",VLOOKUP(G257,'Tab 2+3 DüV_A'!A:L,12,FALSE)*'N-DBE'!J257,VLOOKUP(G257,'H&amp;G LfL'!B:U,20,FALSE)*'N-DBE'!J257)))</f>
        <v/>
      </c>
      <c r="AC257" s="249" t="str">
        <f>IF(OR(F257="",G257=""),"",IF(OR('N-DBE'!K257="",'N-DBE'!M257=0),0,IF('N-DBE'!K257=0,-AB257,('N-DBE'!K257*AB257/'N-DBE'!J257)-AB257)))</f>
        <v/>
      </c>
      <c r="AD257" s="341" t="str">
        <f>IF(OR(B257="",G257=""),"",IF(VLOOKUP(B257,Schlagliste!B:J,9,FALSE)="","",VLOOKUP(B257,Schlagliste!B:J,9,FALSE)))</f>
        <v/>
      </c>
      <c r="AE257" s="244" t="str">
        <f>IF(OR(AD257="",S257=""),"",IF(AD257&gt;39,0,IF(S257="leicht",VLOOKUP(AD257,'Boden DüV-Bolap'!A:AA,19,FALSE),IF(S257="mittel",VLOOKUP(AD257,'Boden DüV-Bolap'!A:AA,23,FALSE),IF(S257="schwer",VLOOKUP(AD257,'Boden DüV-Bolap'!A:AA,27,FALSE))))))</f>
        <v/>
      </c>
      <c r="AF257" s="254" t="str">
        <f>IF(OR(F257="",G257="",S257="",AD257=""),"",IF(AD257&gt;=44,-(AB257+AC257),IF(AND(S257="leicht",AD257&lt;11),VLOOKUP(AD257,'Boden DüV-Bolap'!A:AC,20,FALSE),IF(AND(S257="leicht",AD257&gt;10),VLOOKUP(AD257,'Boden DüV-Bolap'!A:AC,21,FALSE)*(AB257+AC257)-(AB257+AC257),IF(AND(S257="mittel",AD257&lt;18),VLOOKUP(AD257,'Boden DüV-Bolap'!A:AC,24,FALSE),IF(AND(S257="mittel",AD257&gt;17),VLOOKUP(AD257,'Boden DüV-Bolap'!A:AC,25,FALSE)*(AB257+AC257)-(AB257+AC257),IF(AND(S257="schwer",AD257&lt;23),VLOOKUP(AD257,'Boden DüV-Bolap'!A:AC,28,FALSE),IF(AND(S257="schwer",AD257&gt;22),VLOOKUP(AD257,'Boden DüV-Bolap'!A:AC,29,FALSE)*(AB257+AC257)-(AB257+AC257)))))))))</f>
        <v/>
      </c>
      <c r="AG257" s="256" t="str">
        <f>IF(OR(F257="",G257=""),"",IF(OR(F257="A",F257="HG"),0,VLOOKUP(G257,'Tab 4+5 DüV+Abfuhr_G'!A:Q,17,FALSE)))</f>
        <v/>
      </c>
      <c r="AH257" s="257" t="str">
        <f t="shared" si="40"/>
        <v/>
      </c>
      <c r="AI257" s="900" t="str">
        <f t="shared" si="41"/>
        <v/>
      </c>
      <c r="AJ257" s="265"/>
    </row>
    <row r="258" spans="1:36" s="145" customFormat="1">
      <c r="A258" s="289" t="str">
        <f>IF('N-DBE'!A258="","",'N-DBE'!A258)</f>
        <v/>
      </c>
      <c r="B258" s="485" t="str">
        <f>IF('N-DBE'!B258="","",'N-DBE'!B258)</f>
        <v/>
      </c>
      <c r="C258" s="232" t="str">
        <f>IF('N-DBE'!C258="","",'N-DBE'!C258)</f>
        <v/>
      </c>
      <c r="D258" s="232" t="str">
        <f>IF('N-DBE'!D258="","",'N-DBE'!D258)</f>
        <v/>
      </c>
      <c r="E258" s="238" t="str">
        <f>IF('N-DBE'!E258="","",'N-DBE'!E258)</f>
        <v/>
      </c>
      <c r="F258" s="233" t="str">
        <f>IF('N-DBE'!F258="","",'N-DBE'!F258)</f>
        <v/>
      </c>
      <c r="G258" s="225" t="str">
        <f>IF('N-DBE'!G258="","",'N-DBE'!G258)</f>
        <v/>
      </c>
      <c r="H258" s="248" t="str">
        <f>IF(OR(F258="",G258=""),"",IF(F258="g",VLOOKUP(G258,'Tab 4+5 DüV+Abfuhr_G'!A:N,12,FALSE)*'N-DBE'!J258,IF(F258="A",VLOOKUP(G258,'Tab 2+3 DüV_A'!A:L,10,FALSE)*'N-DBE'!J258,VLOOKUP(G258,'H&amp;G LfL'!B:U,18,FALSE)*'N-DBE'!J258)))</f>
        <v/>
      </c>
      <c r="I258" s="249" t="str">
        <f>IF(OR(F258="",G258=""),"",IF(OR('N-DBE'!K258="",'N-DBE'!M258=0),0,IF('N-DBE'!K258=0,-H258,('N-DBE'!K258*H258/'N-DBE'!J258)-H258)))</f>
        <v/>
      </c>
      <c r="J258" s="341" t="str">
        <f>IF(OR(B258="",G258=""),"",IF(VLOOKUP(B258,Schlagliste!B:J,7,FALSE)="","",VLOOKUP(B258,Schlagliste!B:J,7,FALSE)))</f>
        <v/>
      </c>
      <c r="K258" s="244" t="str">
        <f>IF(J258="","",IF(J258&gt;39,"E",VLOOKUP(J258,'Boden DüV-Bolap'!A:B,2,FALSE)))</f>
        <v/>
      </c>
      <c r="L258" s="250" t="str">
        <f>IF(J258="","",IF(J258&gt;=44,0,VLOOKUP(J258,'Boden DüV-Bolap'!A:C,3,FALSE)))</f>
        <v/>
      </c>
      <c r="M258" s="251" t="str">
        <f>IF(OR(F258="",G258=""),"",IF(OR(F258="A",F258="HG"),0,VLOOKUP(G258,'Tab 4+5 DüV+Abfuhr_G'!A:Q,15,FALSE)))</f>
        <v/>
      </c>
      <c r="N258" s="252" t="str">
        <f t="shared" si="35"/>
        <v/>
      </c>
      <c r="O258" s="611" t="str">
        <f>IF(OR(F258="",G258=""),"",IF(J258="",SUM(H258,I258),IF(OR(K258="D",K258="E"),(H258+M258)*VLOOKUP(K258,'Boden DüV-Bolap'!B:E,4,FALSE),SUM(H258,I258,L258,M258))))</f>
        <v/>
      </c>
      <c r="P258" s="892" t="str">
        <f t="shared" si="36"/>
        <v/>
      </c>
      <c r="Q258" s="245"/>
      <c r="R258" s="615" t="str">
        <f t="shared" si="37"/>
        <v/>
      </c>
      <c r="S258" s="244" t="str">
        <f>IF(OR(B258="",G258=""),"",IF(VLOOKUP(B258,Schlagliste!B:J,5,FALSE)="","",VLOOKUP(B258,Schlagliste!B:J,5,FALSE)))</f>
        <v/>
      </c>
      <c r="T258" s="253" t="str">
        <f>IF(OR(F258="",G258=""),"",IF(F258="g",VLOOKUP(G258,'Tab 4+5 DüV+Abfuhr_G'!A:N,13,FALSE)*'N-DBE'!J258,IF(F258="A",VLOOKUP(G258,'Tab 2+3 DüV_A'!A:L,11,FALSE)*'N-DBE'!J258,VLOOKUP(G258,'H&amp;G LfL'!B:U,19,FALSE)*'N-DBE'!J258)))</f>
        <v/>
      </c>
      <c r="U258" s="249" t="str">
        <f>IF(OR(F258="",G258=""),"",IF(OR('N-DBE'!K258="",'N-DBE'!M258=0),0,IF('N-DBE'!K258=0,-T258,('N-DBE'!K258*T258/'N-DBE'!J258)-T258)))</f>
        <v/>
      </c>
      <c r="V258" s="341" t="str">
        <f>IF(OR(B258="",G258=""),"",IF(VLOOKUP(B258,Schlagliste!B:J,8,FALSE)="","",VLOOKUP(B258,Schlagliste!B:J,8,FALSE)))</f>
        <v/>
      </c>
      <c r="W258" s="244" t="str">
        <f>IF(OR(V258="",S258=""),"",IF(V258&gt;39,0,IF(S258="leicht",VLOOKUP(V258,'Boden DüV-Bolap'!A:Q,7,FALSE),IF(S258="mittel",VLOOKUP(V258,'Boden DüV-Bolap'!A:K,11,FALSE),IF(S258="schwer",VLOOKUP(V258,'Boden DüV-Bolap'!A:R,15,FALSE))))))</f>
        <v/>
      </c>
      <c r="X258" s="254" t="str">
        <f>IF(OR(F258="",G258="",S258="",V258=""),"",IF(V258&gt;=44,-(T258+U258),IF(AND(S258="leicht",V258&lt;14),VLOOKUP(V258,'Boden DüV-Bolap'!A:Q,8,FALSE),IF(AND(S258="leicht",V258&gt;13),VLOOKUP(V258,'Boden DüV-Bolap'!A:Q,9,FALSE)*(T258+U258)-(T258+U258),IF(AND(S258="mittel",V258&lt;20),VLOOKUP(V258,'Boden DüV-Bolap'!A:Q,12,FALSE),IF(AND(S258="mittel",V258&gt;19),VLOOKUP(V258,'Boden DüV-Bolap'!A:Q,13,FALSE)*(T258+U258)-(T258+U258),IF(AND(S258="schwer",V258&lt;28),VLOOKUP(V258,'Boden DüV-Bolap'!A:Q,16,FALSE),IF(AND(S258="schwer",V258&gt;27),VLOOKUP(V258,'Boden DüV-Bolap'!A:Q,17,FALSE)*(T258+U258)-(T258+U258)))))))))</f>
        <v/>
      </c>
      <c r="Y258" s="251" t="str">
        <f>IF(OR(F258="",G258=""),"",IF(OR(F258="A",F258="HG"),0,VLOOKUP(G258,'Tab 4+5 DüV+Abfuhr_G'!A:Q,16,FALSE)))</f>
        <v/>
      </c>
      <c r="Z258" s="255" t="str">
        <f t="shared" si="38"/>
        <v/>
      </c>
      <c r="AA258" s="896" t="str">
        <f t="shared" si="39"/>
        <v/>
      </c>
      <c r="AB258" s="253" t="str">
        <f>IF(OR(F258="",G258=""),"",IF(F258="g",VLOOKUP(G258,'Tab 4+5 DüV+Abfuhr_G'!A:N,14,FALSE)*'N-DBE'!J258,IF(F258="A",VLOOKUP(G258,'Tab 2+3 DüV_A'!A:L,12,FALSE)*'N-DBE'!J258,VLOOKUP(G258,'H&amp;G LfL'!B:U,20,FALSE)*'N-DBE'!J258)))</f>
        <v/>
      </c>
      <c r="AC258" s="249" t="str">
        <f>IF(OR(F258="",G258=""),"",IF(OR('N-DBE'!K258="",'N-DBE'!M258=0),0,IF('N-DBE'!K258=0,-AB258,('N-DBE'!K258*AB258/'N-DBE'!J258)-AB258)))</f>
        <v/>
      </c>
      <c r="AD258" s="341" t="str">
        <f>IF(OR(B258="",G258=""),"",IF(VLOOKUP(B258,Schlagliste!B:J,9,FALSE)="","",VLOOKUP(B258,Schlagliste!B:J,9,FALSE)))</f>
        <v/>
      </c>
      <c r="AE258" s="244" t="str">
        <f>IF(OR(AD258="",S258=""),"",IF(AD258&gt;39,0,IF(S258="leicht",VLOOKUP(AD258,'Boden DüV-Bolap'!A:AA,19,FALSE),IF(S258="mittel",VLOOKUP(AD258,'Boden DüV-Bolap'!A:AA,23,FALSE),IF(S258="schwer",VLOOKUP(AD258,'Boden DüV-Bolap'!A:AA,27,FALSE))))))</f>
        <v/>
      </c>
      <c r="AF258" s="254" t="str">
        <f>IF(OR(F258="",G258="",S258="",AD258=""),"",IF(AD258&gt;=44,-(AB258+AC258),IF(AND(S258="leicht",AD258&lt;11),VLOOKUP(AD258,'Boden DüV-Bolap'!A:AC,20,FALSE),IF(AND(S258="leicht",AD258&gt;10),VLOOKUP(AD258,'Boden DüV-Bolap'!A:AC,21,FALSE)*(AB258+AC258)-(AB258+AC258),IF(AND(S258="mittel",AD258&lt;18),VLOOKUP(AD258,'Boden DüV-Bolap'!A:AC,24,FALSE),IF(AND(S258="mittel",AD258&gt;17),VLOOKUP(AD258,'Boden DüV-Bolap'!A:AC,25,FALSE)*(AB258+AC258)-(AB258+AC258),IF(AND(S258="schwer",AD258&lt;23),VLOOKUP(AD258,'Boden DüV-Bolap'!A:AC,28,FALSE),IF(AND(S258="schwer",AD258&gt;22),VLOOKUP(AD258,'Boden DüV-Bolap'!A:AC,29,FALSE)*(AB258+AC258)-(AB258+AC258)))))))))</f>
        <v/>
      </c>
      <c r="AG258" s="256" t="str">
        <f>IF(OR(F258="",G258=""),"",IF(OR(F258="A",F258="HG"),0,VLOOKUP(G258,'Tab 4+5 DüV+Abfuhr_G'!A:Q,17,FALSE)))</f>
        <v/>
      </c>
      <c r="AH258" s="257" t="str">
        <f t="shared" si="40"/>
        <v/>
      </c>
      <c r="AI258" s="900" t="str">
        <f t="shared" si="41"/>
        <v/>
      </c>
      <c r="AJ258" s="265"/>
    </row>
    <row r="259" spans="1:36" s="145" customFormat="1">
      <c r="A259" s="289" t="str">
        <f>IF('N-DBE'!A259="","",'N-DBE'!A259)</f>
        <v/>
      </c>
      <c r="B259" s="485" t="str">
        <f>IF('N-DBE'!B259="","",'N-DBE'!B259)</f>
        <v/>
      </c>
      <c r="C259" s="232" t="str">
        <f>IF('N-DBE'!C259="","",'N-DBE'!C259)</f>
        <v/>
      </c>
      <c r="D259" s="232" t="str">
        <f>IF('N-DBE'!D259="","",'N-DBE'!D259)</f>
        <v/>
      </c>
      <c r="E259" s="238" t="str">
        <f>IF('N-DBE'!E259="","",'N-DBE'!E259)</f>
        <v/>
      </c>
      <c r="F259" s="233" t="str">
        <f>IF('N-DBE'!F259="","",'N-DBE'!F259)</f>
        <v/>
      </c>
      <c r="G259" s="225" t="str">
        <f>IF('N-DBE'!G259="","",'N-DBE'!G259)</f>
        <v/>
      </c>
      <c r="H259" s="248" t="str">
        <f>IF(OR(F259="",G259=""),"",IF(F259="g",VLOOKUP(G259,'Tab 4+5 DüV+Abfuhr_G'!A:N,12,FALSE)*'N-DBE'!J259,IF(F259="A",VLOOKUP(G259,'Tab 2+3 DüV_A'!A:L,10,FALSE)*'N-DBE'!J259,VLOOKUP(G259,'H&amp;G LfL'!B:U,18,FALSE)*'N-DBE'!J259)))</f>
        <v/>
      </c>
      <c r="I259" s="249" t="str">
        <f>IF(OR(F259="",G259=""),"",IF(OR('N-DBE'!K259="",'N-DBE'!M259=0),0,IF('N-DBE'!K259=0,-H259,('N-DBE'!K259*H259/'N-DBE'!J259)-H259)))</f>
        <v/>
      </c>
      <c r="J259" s="341" t="str">
        <f>IF(OR(B259="",G259=""),"",IF(VLOOKUP(B259,Schlagliste!B:J,7,FALSE)="","",VLOOKUP(B259,Schlagliste!B:J,7,FALSE)))</f>
        <v/>
      </c>
      <c r="K259" s="244" t="str">
        <f>IF(J259="","",IF(J259&gt;39,"E",VLOOKUP(J259,'Boden DüV-Bolap'!A:B,2,FALSE)))</f>
        <v/>
      </c>
      <c r="L259" s="250" t="str">
        <f>IF(J259="","",IF(J259&gt;=44,0,VLOOKUP(J259,'Boden DüV-Bolap'!A:C,3,FALSE)))</f>
        <v/>
      </c>
      <c r="M259" s="251" t="str">
        <f>IF(OR(F259="",G259=""),"",IF(OR(F259="A",F259="HG"),0,VLOOKUP(G259,'Tab 4+5 DüV+Abfuhr_G'!A:Q,15,FALSE)))</f>
        <v/>
      </c>
      <c r="N259" s="252" t="str">
        <f t="shared" si="35"/>
        <v/>
      </c>
      <c r="O259" s="611" t="str">
        <f>IF(OR(F259="",G259=""),"",IF(J259="",SUM(H259,I259),IF(OR(K259="D",K259="E"),(H259+M259)*VLOOKUP(K259,'Boden DüV-Bolap'!B:E,4,FALSE),SUM(H259,I259,L259,M259))))</f>
        <v/>
      </c>
      <c r="P259" s="892" t="str">
        <f t="shared" si="36"/>
        <v/>
      </c>
      <c r="Q259" s="245"/>
      <c r="R259" s="615" t="str">
        <f t="shared" si="37"/>
        <v/>
      </c>
      <c r="S259" s="244" t="str">
        <f>IF(OR(B259="",G259=""),"",IF(VLOOKUP(B259,Schlagliste!B:J,5,FALSE)="","",VLOOKUP(B259,Schlagliste!B:J,5,FALSE)))</f>
        <v/>
      </c>
      <c r="T259" s="253" t="str">
        <f>IF(OR(F259="",G259=""),"",IF(F259="g",VLOOKUP(G259,'Tab 4+5 DüV+Abfuhr_G'!A:N,13,FALSE)*'N-DBE'!J259,IF(F259="A",VLOOKUP(G259,'Tab 2+3 DüV_A'!A:L,11,FALSE)*'N-DBE'!J259,VLOOKUP(G259,'H&amp;G LfL'!B:U,19,FALSE)*'N-DBE'!J259)))</f>
        <v/>
      </c>
      <c r="U259" s="249" t="str">
        <f>IF(OR(F259="",G259=""),"",IF(OR('N-DBE'!K259="",'N-DBE'!M259=0),0,IF('N-DBE'!K259=0,-T259,('N-DBE'!K259*T259/'N-DBE'!J259)-T259)))</f>
        <v/>
      </c>
      <c r="V259" s="341" t="str">
        <f>IF(OR(B259="",G259=""),"",IF(VLOOKUP(B259,Schlagliste!B:J,8,FALSE)="","",VLOOKUP(B259,Schlagliste!B:J,8,FALSE)))</f>
        <v/>
      </c>
      <c r="W259" s="244" t="str">
        <f>IF(OR(V259="",S259=""),"",IF(V259&gt;39,0,IF(S259="leicht",VLOOKUP(V259,'Boden DüV-Bolap'!A:Q,7,FALSE),IF(S259="mittel",VLOOKUP(V259,'Boden DüV-Bolap'!A:K,11,FALSE),IF(S259="schwer",VLOOKUP(V259,'Boden DüV-Bolap'!A:R,15,FALSE))))))</f>
        <v/>
      </c>
      <c r="X259" s="254" t="str">
        <f>IF(OR(F259="",G259="",S259="",V259=""),"",IF(V259&gt;=44,-(T259+U259),IF(AND(S259="leicht",V259&lt;14),VLOOKUP(V259,'Boden DüV-Bolap'!A:Q,8,FALSE),IF(AND(S259="leicht",V259&gt;13),VLOOKUP(V259,'Boden DüV-Bolap'!A:Q,9,FALSE)*(T259+U259)-(T259+U259),IF(AND(S259="mittel",V259&lt;20),VLOOKUP(V259,'Boden DüV-Bolap'!A:Q,12,FALSE),IF(AND(S259="mittel",V259&gt;19),VLOOKUP(V259,'Boden DüV-Bolap'!A:Q,13,FALSE)*(T259+U259)-(T259+U259),IF(AND(S259="schwer",V259&lt;28),VLOOKUP(V259,'Boden DüV-Bolap'!A:Q,16,FALSE),IF(AND(S259="schwer",V259&gt;27),VLOOKUP(V259,'Boden DüV-Bolap'!A:Q,17,FALSE)*(T259+U259)-(T259+U259)))))))))</f>
        <v/>
      </c>
      <c r="Y259" s="251" t="str">
        <f>IF(OR(F259="",G259=""),"",IF(OR(F259="A",F259="HG"),0,VLOOKUP(G259,'Tab 4+5 DüV+Abfuhr_G'!A:Q,16,FALSE)))</f>
        <v/>
      </c>
      <c r="Z259" s="255" t="str">
        <f t="shared" si="38"/>
        <v/>
      </c>
      <c r="AA259" s="896" t="str">
        <f t="shared" si="39"/>
        <v/>
      </c>
      <c r="AB259" s="253" t="str">
        <f>IF(OR(F259="",G259=""),"",IF(F259="g",VLOOKUP(G259,'Tab 4+5 DüV+Abfuhr_G'!A:N,14,FALSE)*'N-DBE'!J259,IF(F259="A",VLOOKUP(G259,'Tab 2+3 DüV_A'!A:L,12,FALSE)*'N-DBE'!J259,VLOOKUP(G259,'H&amp;G LfL'!B:U,20,FALSE)*'N-DBE'!J259)))</f>
        <v/>
      </c>
      <c r="AC259" s="249" t="str">
        <f>IF(OR(F259="",G259=""),"",IF(OR('N-DBE'!K259="",'N-DBE'!M259=0),0,IF('N-DBE'!K259=0,-AB259,('N-DBE'!K259*AB259/'N-DBE'!J259)-AB259)))</f>
        <v/>
      </c>
      <c r="AD259" s="341" t="str">
        <f>IF(OR(B259="",G259=""),"",IF(VLOOKUP(B259,Schlagliste!B:J,9,FALSE)="","",VLOOKUP(B259,Schlagliste!B:J,9,FALSE)))</f>
        <v/>
      </c>
      <c r="AE259" s="244" t="str">
        <f>IF(OR(AD259="",S259=""),"",IF(AD259&gt;39,0,IF(S259="leicht",VLOOKUP(AD259,'Boden DüV-Bolap'!A:AA,19,FALSE),IF(S259="mittel",VLOOKUP(AD259,'Boden DüV-Bolap'!A:AA,23,FALSE),IF(S259="schwer",VLOOKUP(AD259,'Boden DüV-Bolap'!A:AA,27,FALSE))))))</f>
        <v/>
      </c>
      <c r="AF259" s="254" t="str">
        <f>IF(OR(F259="",G259="",S259="",AD259=""),"",IF(AD259&gt;=44,-(AB259+AC259),IF(AND(S259="leicht",AD259&lt;11),VLOOKUP(AD259,'Boden DüV-Bolap'!A:AC,20,FALSE),IF(AND(S259="leicht",AD259&gt;10),VLOOKUP(AD259,'Boden DüV-Bolap'!A:AC,21,FALSE)*(AB259+AC259)-(AB259+AC259),IF(AND(S259="mittel",AD259&lt;18),VLOOKUP(AD259,'Boden DüV-Bolap'!A:AC,24,FALSE),IF(AND(S259="mittel",AD259&gt;17),VLOOKUP(AD259,'Boden DüV-Bolap'!A:AC,25,FALSE)*(AB259+AC259)-(AB259+AC259),IF(AND(S259="schwer",AD259&lt;23),VLOOKUP(AD259,'Boden DüV-Bolap'!A:AC,28,FALSE),IF(AND(S259="schwer",AD259&gt;22),VLOOKUP(AD259,'Boden DüV-Bolap'!A:AC,29,FALSE)*(AB259+AC259)-(AB259+AC259)))))))))</f>
        <v/>
      </c>
      <c r="AG259" s="256" t="str">
        <f>IF(OR(F259="",G259=""),"",IF(OR(F259="A",F259="HG"),0,VLOOKUP(G259,'Tab 4+5 DüV+Abfuhr_G'!A:Q,17,FALSE)))</f>
        <v/>
      </c>
      <c r="AH259" s="257" t="str">
        <f t="shared" si="40"/>
        <v/>
      </c>
      <c r="AI259" s="900" t="str">
        <f t="shared" si="41"/>
        <v/>
      </c>
      <c r="AJ259" s="265"/>
    </row>
    <row r="260" spans="1:36" s="145" customFormat="1">
      <c r="A260" s="289" t="str">
        <f>IF('N-DBE'!A260="","",'N-DBE'!A260)</f>
        <v/>
      </c>
      <c r="B260" s="485" t="str">
        <f>IF('N-DBE'!B260="","",'N-DBE'!B260)</f>
        <v/>
      </c>
      <c r="C260" s="232" t="str">
        <f>IF('N-DBE'!C260="","",'N-DBE'!C260)</f>
        <v/>
      </c>
      <c r="D260" s="232" t="str">
        <f>IF('N-DBE'!D260="","",'N-DBE'!D260)</f>
        <v/>
      </c>
      <c r="E260" s="238" t="str">
        <f>IF('N-DBE'!E260="","",'N-DBE'!E260)</f>
        <v/>
      </c>
      <c r="F260" s="233" t="str">
        <f>IF('N-DBE'!F260="","",'N-DBE'!F260)</f>
        <v/>
      </c>
      <c r="G260" s="225" t="str">
        <f>IF('N-DBE'!G260="","",'N-DBE'!G260)</f>
        <v/>
      </c>
      <c r="H260" s="248" t="str">
        <f>IF(OR(F260="",G260=""),"",IF(F260="g",VLOOKUP(G260,'Tab 4+5 DüV+Abfuhr_G'!A:N,12,FALSE)*'N-DBE'!J260,IF(F260="A",VLOOKUP(G260,'Tab 2+3 DüV_A'!A:L,10,FALSE)*'N-DBE'!J260,VLOOKUP(G260,'H&amp;G LfL'!B:U,18,FALSE)*'N-DBE'!J260)))</f>
        <v/>
      </c>
      <c r="I260" s="249" t="str">
        <f>IF(OR(F260="",G260=""),"",IF(OR('N-DBE'!K260="",'N-DBE'!M260=0),0,IF('N-DBE'!K260=0,-H260,('N-DBE'!K260*H260/'N-DBE'!J260)-H260)))</f>
        <v/>
      </c>
      <c r="J260" s="341" t="str">
        <f>IF(OR(B260="",G260=""),"",IF(VLOOKUP(B260,Schlagliste!B:J,7,FALSE)="","",VLOOKUP(B260,Schlagliste!B:J,7,FALSE)))</f>
        <v/>
      </c>
      <c r="K260" s="244" t="str">
        <f>IF(J260="","",IF(J260&gt;39,"E",VLOOKUP(J260,'Boden DüV-Bolap'!A:B,2,FALSE)))</f>
        <v/>
      </c>
      <c r="L260" s="250" t="str">
        <f>IF(J260="","",IF(J260&gt;=44,0,VLOOKUP(J260,'Boden DüV-Bolap'!A:C,3,FALSE)))</f>
        <v/>
      </c>
      <c r="M260" s="251" t="str">
        <f>IF(OR(F260="",G260=""),"",IF(OR(F260="A",F260="HG"),0,VLOOKUP(G260,'Tab 4+5 DüV+Abfuhr_G'!A:Q,15,FALSE)))</f>
        <v/>
      </c>
      <c r="N260" s="252" t="str">
        <f t="shared" si="35"/>
        <v/>
      </c>
      <c r="O260" s="611" t="str">
        <f>IF(OR(F260="",G260=""),"",IF(J260="",SUM(H260,I260),IF(OR(K260="D",K260="E"),(H260+M260)*VLOOKUP(K260,'Boden DüV-Bolap'!B:E,4,FALSE),SUM(H260,I260,L260,M260))))</f>
        <v/>
      </c>
      <c r="P260" s="892" t="str">
        <f t="shared" si="36"/>
        <v/>
      </c>
      <c r="Q260" s="245"/>
      <c r="R260" s="615" t="str">
        <f t="shared" si="37"/>
        <v/>
      </c>
      <c r="S260" s="244" t="str">
        <f>IF(OR(B260="",G260=""),"",IF(VLOOKUP(B260,Schlagliste!B:J,5,FALSE)="","",VLOOKUP(B260,Schlagliste!B:J,5,FALSE)))</f>
        <v/>
      </c>
      <c r="T260" s="253" t="str">
        <f>IF(OR(F260="",G260=""),"",IF(F260="g",VLOOKUP(G260,'Tab 4+5 DüV+Abfuhr_G'!A:N,13,FALSE)*'N-DBE'!J260,IF(F260="A",VLOOKUP(G260,'Tab 2+3 DüV_A'!A:L,11,FALSE)*'N-DBE'!J260,VLOOKUP(G260,'H&amp;G LfL'!B:U,19,FALSE)*'N-DBE'!J260)))</f>
        <v/>
      </c>
      <c r="U260" s="249" t="str">
        <f>IF(OR(F260="",G260=""),"",IF(OR('N-DBE'!K260="",'N-DBE'!M260=0),0,IF('N-DBE'!K260=0,-T260,('N-DBE'!K260*T260/'N-DBE'!J260)-T260)))</f>
        <v/>
      </c>
      <c r="V260" s="341" t="str">
        <f>IF(OR(B260="",G260=""),"",IF(VLOOKUP(B260,Schlagliste!B:J,8,FALSE)="","",VLOOKUP(B260,Schlagliste!B:J,8,FALSE)))</f>
        <v/>
      </c>
      <c r="W260" s="244" t="str">
        <f>IF(OR(V260="",S260=""),"",IF(V260&gt;39,0,IF(S260="leicht",VLOOKUP(V260,'Boden DüV-Bolap'!A:Q,7,FALSE),IF(S260="mittel",VLOOKUP(V260,'Boden DüV-Bolap'!A:K,11,FALSE),IF(S260="schwer",VLOOKUP(V260,'Boden DüV-Bolap'!A:R,15,FALSE))))))</f>
        <v/>
      </c>
      <c r="X260" s="254" t="str">
        <f>IF(OR(F260="",G260="",S260="",V260=""),"",IF(V260&gt;=44,-(T260+U260),IF(AND(S260="leicht",V260&lt;14),VLOOKUP(V260,'Boden DüV-Bolap'!A:Q,8,FALSE),IF(AND(S260="leicht",V260&gt;13),VLOOKUP(V260,'Boden DüV-Bolap'!A:Q,9,FALSE)*(T260+U260)-(T260+U260),IF(AND(S260="mittel",V260&lt;20),VLOOKUP(V260,'Boden DüV-Bolap'!A:Q,12,FALSE),IF(AND(S260="mittel",V260&gt;19),VLOOKUP(V260,'Boden DüV-Bolap'!A:Q,13,FALSE)*(T260+U260)-(T260+U260),IF(AND(S260="schwer",V260&lt;28),VLOOKUP(V260,'Boden DüV-Bolap'!A:Q,16,FALSE),IF(AND(S260="schwer",V260&gt;27),VLOOKUP(V260,'Boden DüV-Bolap'!A:Q,17,FALSE)*(T260+U260)-(T260+U260)))))))))</f>
        <v/>
      </c>
      <c r="Y260" s="251" t="str">
        <f>IF(OR(F260="",G260=""),"",IF(OR(F260="A",F260="HG"),0,VLOOKUP(G260,'Tab 4+5 DüV+Abfuhr_G'!A:Q,16,FALSE)))</f>
        <v/>
      </c>
      <c r="Z260" s="255" t="str">
        <f t="shared" si="38"/>
        <v/>
      </c>
      <c r="AA260" s="896" t="str">
        <f t="shared" si="39"/>
        <v/>
      </c>
      <c r="AB260" s="253" t="str">
        <f>IF(OR(F260="",G260=""),"",IF(F260="g",VLOOKUP(G260,'Tab 4+5 DüV+Abfuhr_G'!A:N,14,FALSE)*'N-DBE'!J260,IF(F260="A",VLOOKUP(G260,'Tab 2+3 DüV_A'!A:L,12,FALSE)*'N-DBE'!J260,VLOOKUP(G260,'H&amp;G LfL'!B:U,20,FALSE)*'N-DBE'!J260)))</f>
        <v/>
      </c>
      <c r="AC260" s="249" t="str">
        <f>IF(OR(F260="",G260=""),"",IF(OR('N-DBE'!K260="",'N-DBE'!M260=0),0,IF('N-DBE'!K260=0,-AB260,('N-DBE'!K260*AB260/'N-DBE'!J260)-AB260)))</f>
        <v/>
      </c>
      <c r="AD260" s="341" t="str">
        <f>IF(OR(B260="",G260=""),"",IF(VLOOKUP(B260,Schlagliste!B:J,9,FALSE)="","",VLOOKUP(B260,Schlagliste!B:J,9,FALSE)))</f>
        <v/>
      </c>
      <c r="AE260" s="244" t="str">
        <f>IF(OR(AD260="",S260=""),"",IF(AD260&gt;39,0,IF(S260="leicht",VLOOKUP(AD260,'Boden DüV-Bolap'!A:AA,19,FALSE),IF(S260="mittel",VLOOKUP(AD260,'Boden DüV-Bolap'!A:AA,23,FALSE),IF(S260="schwer",VLOOKUP(AD260,'Boden DüV-Bolap'!A:AA,27,FALSE))))))</f>
        <v/>
      </c>
      <c r="AF260" s="254" t="str">
        <f>IF(OR(F260="",G260="",S260="",AD260=""),"",IF(AD260&gt;=44,-(AB260+AC260),IF(AND(S260="leicht",AD260&lt;11),VLOOKUP(AD260,'Boden DüV-Bolap'!A:AC,20,FALSE),IF(AND(S260="leicht",AD260&gt;10),VLOOKUP(AD260,'Boden DüV-Bolap'!A:AC,21,FALSE)*(AB260+AC260)-(AB260+AC260),IF(AND(S260="mittel",AD260&lt;18),VLOOKUP(AD260,'Boden DüV-Bolap'!A:AC,24,FALSE),IF(AND(S260="mittel",AD260&gt;17),VLOOKUP(AD260,'Boden DüV-Bolap'!A:AC,25,FALSE)*(AB260+AC260)-(AB260+AC260),IF(AND(S260="schwer",AD260&lt;23),VLOOKUP(AD260,'Boden DüV-Bolap'!A:AC,28,FALSE),IF(AND(S260="schwer",AD260&gt;22),VLOOKUP(AD260,'Boden DüV-Bolap'!A:AC,29,FALSE)*(AB260+AC260)-(AB260+AC260)))))))))</f>
        <v/>
      </c>
      <c r="AG260" s="256" t="str">
        <f>IF(OR(F260="",G260=""),"",IF(OR(F260="A",F260="HG"),0,VLOOKUP(G260,'Tab 4+5 DüV+Abfuhr_G'!A:Q,17,FALSE)))</f>
        <v/>
      </c>
      <c r="AH260" s="257" t="str">
        <f t="shared" si="40"/>
        <v/>
      </c>
      <c r="AI260" s="900" t="str">
        <f t="shared" si="41"/>
        <v/>
      </c>
      <c r="AJ260" s="265"/>
    </row>
    <row r="261" spans="1:36" s="145" customFormat="1">
      <c r="A261" s="289" t="str">
        <f>IF('N-DBE'!A261="","",'N-DBE'!A261)</f>
        <v/>
      </c>
      <c r="B261" s="485" t="str">
        <f>IF('N-DBE'!B261="","",'N-DBE'!B261)</f>
        <v/>
      </c>
      <c r="C261" s="232" t="str">
        <f>IF('N-DBE'!C261="","",'N-DBE'!C261)</f>
        <v/>
      </c>
      <c r="D261" s="232" t="str">
        <f>IF('N-DBE'!D261="","",'N-DBE'!D261)</f>
        <v/>
      </c>
      <c r="E261" s="238" t="str">
        <f>IF('N-DBE'!E261="","",'N-DBE'!E261)</f>
        <v/>
      </c>
      <c r="F261" s="233" t="str">
        <f>IF('N-DBE'!F261="","",'N-DBE'!F261)</f>
        <v/>
      </c>
      <c r="G261" s="225" t="str">
        <f>IF('N-DBE'!G261="","",'N-DBE'!G261)</f>
        <v/>
      </c>
      <c r="H261" s="248" t="str">
        <f>IF(OR(F261="",G261=""),"",IF(F261="g",VLOOKUP(G261,'Tab 4+5 DüV+Abfuhr_G'!A:N,12,FALSE)*'N-DBE'!J261,IF(F261="A",VLOOKUP(G261,'Tab 2+3 DüV_A'!A:L,10,FALSE)*'N-DBE'!J261,VLOOKUP(G261,'H&amp;G LfL'!B:U,18,FALSE)*'N-DBE'!J261)))</f>
        <v/>
      </c>
      <c r="I261" s="249" t="str">
        <f>IF(OR(F261="",G261=""),"",IF(OR('N-DBE'!K261="",'N-DBE'!M261=0),0,IF('N-DBE'!K261=0,-H261,('N-DBE'!K261*H261/'N-DBE'!J261)-H261)))</f>
        <v/>
      </c>
      <c r="J261" s="341" t="str">
        <f>IF(OR(B261="",G261=""),"",IF(VLOOKUP(B261,Schlagliste!B:J,7,FALSE)="","",VLOOKUP(B261,Schlagliste!B:J,7,FALSE)))</f>
        <v/>
      </c>
      <c r="K261" s="244" t="str">
        <f>IF(J261="","",IF(J261&gt;39,"E",VLOOKUP(J261,'Boden DüV-Bolap'!A:B,2,FALSE)))</f>
        <v/>
      </c>
      <c r="L261" s="250" t="str">
        <f>IF(J261="","",IF(J261&gt;=44,0,VLOOKUP(J261,'Boden DüV-Bolap'!A:C,3,FALSE)))</f>
        <v/>
      </c>
      <c r="M261" s="251" t="str">
        <f>IF(OR(F261="",G261=""),"",IF(OR(F261="A",F261="HG"),0,VLOOKUP(G261,'Tab 4+5 DüV+Abfuhr_G'!A:Q,15,FALSE)))</f>
        <v/>
      </c>
      <c r="N261" s="252" t="str">
        <f t="shared" si="35"/>
        <v/>
      </c>
      <c r="O261" s="611" t="str">
        <f>IF(OR(F261="",G261=""),"",IF(J261="",SUM(H261,I261),IF(OR(K261="D",K261="E"),(H261+M261)*VLOOKUP(K261,'Boden DüV-Bolap'!B:E,4,FALSE),SUM(H261,I261,L261,M261))))</f>
        <v/>
      </c>
      <c r="P261" s="892" t="str">
        <f t="shared" si="36"/>
        <v/>
      </c>
      <c r="Q261" s="245"/>
      <c r="R261" s="615" t="str">
        <f t="shared" si="37"/>
        <v/>
      </c>
      <c r="S261" s="244" t="str">
        <f>IF(OR(B261="",G261=""),"",IF(VLOOKUP(B261,Schlagliste!B:J,5,FALSE)="","",VLOOKUP(B261,Schlagliste!B:J,5,FALSE)))</f>
        <v/>
      </c>
      <c r="T261" s="253" t="str">
        <f>IF(OR(F261="",G261=""),"",IF(F261="g",VLOOKUP(G261,'Tab 4+5 DüV+Abfuhr_G'!A:N,13,FALSE)*'N-DBE'!J261,IF(F261="A",VLOOKUP(G261,'Tab 2+3 DüV_A'!A:L,11,FALSE)*'N-DBE'!J261,VLOOKUP(G261,'H&amp;G LfL'!B:U,19,FALSE)*'N-DBE'!J261)))</f>
        <v/>
      </c>
      <c r="U261" s="249" t="str">
        <f>IF(OR(F261="",G261=""),"",IF(OR('N-DBE'!K261="",'N-DBE'!M261=0),0,IF('N-DBE'!K261=0,-T261,('N-DBE'!K261*T261/'N-DBE'!J261)-T261)))</f>
        <v/>
      </c>
      <c r="V261" s="341" t="str">
        <f>IF(OR(B261="",G261=""),"",IF(VLOOKUP(B261,Schlagliste!B:J,8,FALSE)="","",VLOOKUP(B261,Schlagliste!B:J,8,FALSE)))</f>
        <v/>
      </c>
      <c r="W261" s="244" t="str">
        <f>IF(OR(V261="",S261=""),"",IF(V261&gt;39,0,IF(S261="leicht",VLOOKUP(V261,'Boden DüV-Bolap'!A:Q,7,FALSE),IF(S261="mittel",VLOOKUP(V261,'Boden DüV-Bolap'!A:K,11,FALSE),IF(S261="schwer",VLOOKUP(V261,'Boden DüV-Bolap'!A:R,15,FALSE))))))</f>
        <v/>
      </c>
      <c r="X261" s="254" t="str">
        <f>IF(OR(F261="",G261="",S261="",V261=""),"",IF(V261&gt;=44,-(T261+U261),IF(AND(S261="leicht",V261&lt;14),VLOOKUP(V261,'Boden DüV-Bolap'!A:Q,8,FALSE),IF(AND(S261="leicht",V261&gt;13),VLOOKUP(V261,'Boden DüV-Bolap'!A:Q,9,FALSE)*(T261+U261)-(T261+U261),IF(AND(S261="mittel",V261&lt;20),VLOOKUP(V261,'Boden DüV-Bolap'!A:Q,12,FALSE),IF(AND(S261="mittel",V261&gt;19),VLOOKUP(V261,'Boden DüV-Bolap'!A:Q,13,FALSE)*(T261+U261)-(T261+U261),IF(AND(S261="schwer",V261&lt;28),VLOOKUP(V261,'Boden DüV-Bolap'!A:Q,16,FALSE),IF(AND(S261="schwer",V261&gt;27),VLOOKUP(V261,'Boden DüV-Bolap'!A:Q,17,FALSE)*(T261+U261)-(T261+U261)))))))))</f>
        <v/>
      </c>
      <c r="Y261" s="251" t="str">
        <f>IF(OR(F261="",G261=""),"",IF(OR(F261="A",F261="HG"),0,VLOOKUP(G261,'Tab 4+5 DüV+Abfuhr_G'!A:Q,16,FALSE)))</f>
        <v/>
      </c>
      <c r="Z261" s="255" t="str">
        <f t="shared" si="38"/>
        <v/>
      </c>
      <c r="AA261" s="896" t="str">
        <f t="shared" si="39"/>
        <v/>
      </c>
      <c r="AB261" s="253" t="str">
        <f>IF(OR(F261="",G261=""),"",IF(F261="g",VLOOKUP(G261,'Tab 4+5 DüV+Abfuhr_G'!A:N,14,FALSE)*'N-DBE'!J261,IF(F261="A",VLOOKUP(G261,'Tab 2+3 DüV_A'!A:L,12,FALSE)*'N-DBE'!J261,VLOOKUP(G261,'H&amp;G LfL'!B:U,20,FALSE)*'N-DBE'!J261)))</f>
        <v/>
      </c>
      <c r="AC261" s="249" t="str">
        <f>IF(OR(F261="",G261=""),"",IF(OR('N-DBE'!K261="",'N-DBE'!M261=0),0,IF('N-DBE'!K261=0,-AB261,('N-DBE'!K261*AB261/'N-DBE'!J261)-AB261)))</f>
        <v/>
      </c>
      <c r="AD261" s="341" t="str">
        <f>IF(OR(B261="",G261=""),"",IF(VLOOKUP(B261,Schlagliste!B:J,9,FALSE)="","",VLOOKUP(B261,Schlagliste!B:J,9,FALSE)))</f>
        <v/>
      </c>
      <c r="AE261" s="244" t="str">
        <f>IF(OR(AD261="",S261=""),"",IF(AD261&gt;39,0,IF(S261="leicht",VLOOKUP(AD261,'Boden DüV-Bolap'!A:AA,19,FALSE),IF(S261="mittel",VLOOKUP(AD261,'Boden DüV-Bolap'!A:AA,23,FALSE),IF(S261="schwer",VLOOKUP(AD261,'Boden DüV-Bolap'!A:AA,27,FALSE))))))</f>
        <v/>
      </c>
      <c r="AF261" s="254" t="str">
        <f>IF(OR(F261="",G261="",S261="",AD261=""),"",IF(AD261&gt;=44,-(AB261+AC261),IF(AND(S261="leicht",AD261&lt;11),VLOOKUP(AD261,'Boden DüV-Bolap'!A:AC,20,FALSE),IF(AND(S261="leicht",AD261&gt;10),VLOOKUP(AD261,'Boden DüV-Bolap'!A:AC,21,FALSE)*(AB261+AC261)-(AB261+AC261),IF(AND(S261="mittel",AD261&lt;18),VLOOKUP(AD261,'Boden DüV-Bolap'!A:AC,24,FALSE),IF(AND(S261="mittel",AD261&gt;17),VLOOKUP(AD261,'Boden DüV-Bolap'!A:AC,25,FALSE)*(AB261+AC261)-(AB261+AC261),IF(AND(S261="schwer",AD261&lt;23),VLOOKUP(AD261,'Boden DüV-Bolap'!A:AC,28,FALSE),IF(AND(S261="schwer",AD261&gt;22),VLOOKUP(AD261,'Boden DüV-Bolap'!A:AC,29,FALSE)*(AB261+AC261)-(AB261+AC261)))))))))</f>
        <v/>
      </c>
      <c r="AG261" s="256" t="str">
        <f>IF(OR(F261="",G261=""),"",IF(OR(F261="A",F261="HG"),0,VLOOKUP(G261,'Tab 4+5 DüV+Abfuhr_G'!A:Q,17,FALSE)))</f>
        <v/>
      </c>
      <c r="AH261" s="257" t="str">
        <f t="shared" si="40"/>
        <v/>
      </c>
      <c r="AI261" s="900" t="str">
        <f t="shared" si="41"/>
        <v/>
      </c>
      <c r="AJ261" s="265"/>
    </row>
    <row r="262" spans="1:36" s="145" customFormat="1">
      <c r="A262" s="289" t="str">
        <f>IF('N-DBE'!A262="","",'N-DBE'!A262)</f>
        <v/>
      </c>
      <c r="B262" s="485" t="str">
        <f>IF('N-DBE'!B262="","",'N-DBE'!B262)</f>
        <v/>
      </c>
      <c r="C262" s="232" t="str">
        <f>IF('N-DBE'!C262="","",'N-DBE'!C262)</f>
        <v/>
      </c>
      <c r="D262" s="232" t="str">
        <f>IF('N-DBE'!D262="","",'N-DBE'!D262)</f>
        <v/>
      </c>
      <c r="E262" s="238" t="str">
        <f>IF('N-DBE'!E262="","",'N-DBE'!E262)</f>
        <v/>
      </c>
      <c r="F262" s="233" t="str">
        <f>IF('N-DBE'!F262="","",'N-DBE'!F262)</f>
        <v/>
      </c>
      <c r="G262" s="225" t="str">
        <f>IF('N-DBE'!G262="","",'N-DBE'!G262)</f>
        <v/>
      </c>
      <c r="H262" s="248" t="str">
        <f>IF(OR(F262="",G262=""),"",IF(F262="g",VLOOKUP(G262,'Tab 4+5 DüV+Abfuhr_G'!A:N,12,FALSE)*'N-DBE'!J262,IF(F262="A",VLOOKUP(G262,'Tab 2+3 DüV_A'!A:L,10,FALSE)*'N-DBE'!J262,VLOOKUP(G262,'H&amp;G LfL'!B:U,18,FALSE)*'N-DBE'!J262)))</f>
        <v/>
      </c>
      <c r="I262" s="249" t="str">
        <f>IF(OR(F262="",G262=""),"",IF(OR('N-DBE'!K262="",'N-DBE'!M262=0),0,IF('N-DBE'!K262=0,-H262,('N-DBE'!K262*H262/'N-DBE'!J262)-H262)))</f>
        <v/>
      </c>
      <c r="J262" s="341" t="str">
        <f>IF(OR(B262="",G262=""),"",IF(VLOOKUP(B262,Schlagliste!B:J,7,FALSE)="","",VLOOKUP(B262,Schlagliste!B:J,7,FALSE)))</f>
        <v/>
      </c>
      <c r="K262" s="244" t="str">
        <f>IF(J262="","",IF(J262&gt;39,"E",VLOOKUP(J262,'Boden DüV-Bolap'!A:B,2,FALSE)))</f>
        <v/>
      </c>
      <c r="L262" s="250" t="str">
        <f>IF(J262="","",IF(J262&gt;=44,0,VLOOKUP(J262,'Boden DüV-Bolap'!A:C,3,FALSE)))</f>
        <v/>
      </c>
      <c r="M262" s="251" t="str">
        <f>IF(OR(F262="",G262=""),"",IF(OR(F262="A",F262="HG"),0,VLOOKUP(G262,'Tab 4+5 DüV+Abfuhr_G'!A:Q,15,FALSE)))</f>
        <v/>
      </c>
      <c r="N262" s="252" t="str">
        <f t="shared" si="35"/>
        <v/>
      </c>
      <c r="O262" s="611" t="str">
        <f>IF(OR(F262="",G262=""),"",IF(J262="",SUM(H262,I262),IF(OR(K262="D",K262="E"),(H262+M262)*VLOOKUP(K262,'Boden DüV-Bolap'!B:E,4,FALSE),SUM(H262,I262,L262,M262))))</f>
        <v/>
      </c>
      <c r="P262" s="892" t="str">
        <f t="shared" si="36"/>
        <v/>
      </c>
      <c r="Q262" s="245"/>
      <c r="R262" s="615" t="str">
        <f t="shared" si="37"/>
        <v/>
      </c>
      <c r="S262" s="244" t="str">
        <f>IF(OR(B262="",G262=""),"",IF(VLOOKUP(B262,Schlagliste!B:J,5,FALSE)="","",VLOOKUP(B262,Schlagliste!B:J,5,FALSE)))</f>
        <v/>
      </c>
      <c r="T262" s="253" t="str">
        <f>IF(OR(F262="",G262=""),"",IF(F262="g",VLOOKUP(G262,'Tab 4+5 DüV+Abfuhr_G'!A:N,13,FALSE)*'N-DBE'!J262,IF(F262="A",VLOOKUP(G262,'Tab 2+3 DüV_A'!A:L,11,FALSE)*'N-DBE'!J262,VLOOKUP(G262,'H&amp;G LfL'!B:U,19,FALSE)*'N-DBE'!J262)))</f>
        <v/>
      </c>
      <c r="U262" s="249" t="str">
        <f>IF(OR(F262="",G262=""),"",IF(OR('N-DBE'!K262="",'N-DBE'!M262=0),0,IF('N-DBE'!K262=0,-T262,('N-DBE'!K262*T262/'N-DBE'!J262)-T262)))</f>
        <v/>
      </c>
      <c r="V262" s="341" t="str">
        <f>IF(OR(B262="",G262=""),"",IF(VLOOKUP(B262,Schlagliste!B:J,8,FALSE)="","",VLOOKUP(B262,Schlagliste!B:J,8,FALSE)))</f>
        <v/>
      </c>
      <c r="W262" s="244" t="str">
        <f>IF(OR(V262="",S262=""),"",IF(V262&gt;39,0,IF(S262="leicht",VLOOKUP(V262,'Boden DüV-Bolap'!A:Q,7,FALSE),IF(S262="mittel",VLOOKUP(V262,'Boden DüV-Bolap'!A:K,11,FALSE),IF(S262="schwer",VLOOKUP(V262,'Boden DüV-Bolap'!A:R,15,FALSE))))))</f>
        <v/>
      </c>
      <c r="X262" s="254" t="str">
        <f>IF(OR(F262="",G262="",S262="",V262=""),"",IF(V262&gt;=44,-(T262+U262),IF(AND(S262="leicht",V262&lt;14),VLOOKUP(V262,'Boden DüV-Bolap'!A:Q,8,FALSE),IF(AND(S262="leicht",V262&gt;13),VLOOKUP(V262,'Boden DüV-Bolap'!A:Q,9,FALSE)*(T262+U262)-(T262+U262),IF(AND(S262="mittel",V262&lt;20),VLOOKUP(V262,'Boden DüV-Bolap'!A:Q,12,FALSE),IF(AND(S262="mittel",V262&gt;19),VLOOKUP(V262,'Boden DüV-Bolap'!A:Q,13,FALSE)*(T262+U262)-(T262+U262),IF(AND(S262="schwer",V262&lt;28),VLOOKUP(V262,'Boden DüV-Bolap'!A:Q,16,FALSE),IF(AND(S262="schwer",V262&gt;27),VLOOKUP(V262,'Boden DüV-Bolap'!A:Q,17,FALSE)*(T262+U262)-(T262+U262)))))))))</f>
        <v/>
      </c>
      <c r="Y262" s="251" t="str">
        <f>IF(OR(F262="",G262=""),"",IF(OR(F262="A",F262="HG"),0,VLOOKUP(G262,'Tab 4+5 DüV+Abfuhr_G'!A:Q,16,FALSE)))</f>
        <v/>
      </c>
      <c r="Z262" s="255" t="str">
        <f t="shared" si="38"/>
        <v/>
      </c>
      <c r="AA262" s="896" t="str">
        <f t="shared" si="39"/>
        <v/>
      </c>
      <c r="AB262" s="253" t="str">
        <f>IF(OR(F262="",G262=""),"",IF(F262="g",VLOOKUP(G262,'Tab 4+5 DüV+Abfuhr_G'!A:N,14,FALSE)*'N-DBE'!J262,IF(F262="A",VLOOKUP(G262,'Tab 2+3 DüV_A'!A:L,12,FALSE)*'N-DBE'!J262,VLOOKUP(G262,'H&amp;G LfL'!B:U,20,FALSE)*'N-DBE'!J262)))</f>
        <v/>
      </c>
      <c r="AC262" s="249" t="str">
        <f>IF(OR(F262="",G262=""),"",IF(OR('N-DBE'!K262="",'N-DBE'!M262=0),0,IF('N-DBE'!K262=0,-AB262,('N-DBE'!K262*AB262/'N-DBE'!J262)-AB262)))</f>
        <v/>
      </c>
      <c r="AD262" s="341" t="str">
        <f>IF(OR(B262="",G262=""),"",IF(VLOOKUP(B262,Schlagliste!B:J,9,FALSE)="","",VLOOKUP(B262,Schlagliste!B:J,9,FALSE)))</f>
        <v/>
      </c>
      <c r="AE262" s="244" t="str">
        <f>IF(OR(AD262="",S262=""),"",IF(AD262&gt;39,0,IF(S262="leicht",VLOOKUP(AD262,'Boden DüV-Bolap'!A:AA,19,FALSE),IF(S262="mittel",VLOOKUP(AD262,'Boden DüV-Bolap'!A:AA,23,FALSE),IF(S262="schwer",VLOOKUP(AD262,'Boden DüV-Bolap'!A:AA,27,FALSE))))))</f>
        <v/>
      </c>
      <c r="AF262" s="254" t="str">
        <f>IF(OR(F262="",G262="",S262="",AD262=""),"",IF(AD262&gt;=44,-(AB262+AC262),IF(AND(S262="leicht",AD262&lt;11),VLOOKUP(AD262,'Boden DüV-Bolap'!A:AC,20,FALSE),IF(AND(S262="leicht",AD262&gt;10),VLOOKUP(AD262,'Boden DüV-Bolap'!A:AC,21,FALSE)*(AB262+AC262)-(AB262+AC262),IF(AND(S262="mittel",AD262&lt;18),VLOOKUP(AD262,'Boden DüV-Bolap'!A:AC,24,FALSE),IF(AND(S262="mittel",AD262&gt;17),VLOOKUP(AD262,'Boden DüV-Bolap'!A:AC,25,FALSE)*(AB262+AC262)-(AB262+AC262),IF(AND(S262="schwer",AD262&lt;23),VLOOKUP(AD262,'Boden DüV-Bolap'!A:AC,28,FALSE),IF(AND(S262="schwer",AD262&gt;22),VLOOKUP(AD262,'Boden DüV-Bolap'!A:AC,29,FALSE)*(AB262+AC262)-(AB262+AC262)))))))))</f>
        <v/>
      </c>
      <c r="AG262" s="256" t="str">
        <f>IF(OR(F262="",G262=""),"",IF(OR(F262="A",F262="HG"),0,VLOOKUP(G262,'Tab 4+5 DüV+Abfuhr_G'!A:Q,17,FALSE)))</f>
        <v/>
      </c>
      <c r="AH262" s="257" t="str">
        <f t="shared" si="40"/>
        <v/>
      </c>
      <c r="AI262" s="900" t="str">
        <f t="shared" si="41"/>
        <v/>
      </c>
      <c r="AJ262" s="265"/>
    </row>
    <row r="263" spans="1:36" s="145" customFormat="1">
      <c r="A263" s="289" t="str">
        <f>IF('N-DBE'!A263="","",'N-DBE'!A263)</f>
        <v/>
      </c>
      <c r="B263" s="485" t="str">
        <f>IF('N-DBE'!B263="","",'N-DBE'!B263)</f>
        <v/>
      </c>
      <c r="C263" s="232" t="str">
        <f>IF('N-DBE'!C263="","",'N-DBE'!C263)</f>
        <v/>
      </c>
      <c r="D263" s="232" t="str">
        <f>IF('N-DBE'!D263="","",'N-DBE'!D263)</f>
        <v/>
      </c>
      <c r="E263" s="238" t="str">
        <f>IF('N-DBE'!E263="","",'N-DBE'!E263)</f>
        <v/>
      </c>
      <c r="F263" s="233" t="str">
        <f>IF('N-DBE'!F263="","",'N-DBE'!F263)</f>
        <v/>
      </c>
      <c r="G263" s="225" t="str">
        <f>IF('N-DBE'!G263="","",'N-DBE'!G263)</f>
        <v/>
      </c>
      <c r="H263" s="248" t="str">
        <f>IF(OR(F263="",G263=""),"",IF(F263="g",VLOOKUP(G263,'Tab 4+5 DüV+Abfuhr_G'!A:N,12,FALSE)*'N-DBE'!J263,IF(F263="A",VLOOKUP(G263,'Tab 2+3 DüV_A'!A:L,10,FALSE)*'N-DBE'!J263,VLOOKUP(G263,'H&amp;G LfL'!B:U,18,FALSE)*'N-DBE'!J263)))</f>
        <v/>
      </c>
      <c r="I263" s="249" t="str">
        <f>IF(OR(F263="",G263=""),"",IF(OR('N-DBE'!K263="",'N-DBE'!M263=0),0,IF('N-DBE'!K263=0,-H263,('N-DBE'!K263*H263/'N-DBE'!J263)-H263)))</f>
        <v/>
      </c>
      <c r="J263" s="341" t="str">
        <f>IF(OR(B263="",G263=""),"",IF(VLOOKUP(B263,Schlagliste!B:J,7,FALSE)="","",VLOOKUP(B263,Schlagliste!B:J,7,FALSE)))</f>
        <v/>
      </c>
      <c r="K263" s="244" t="str">
        <f>IF(J263="","",IF(J263&gt;39,"E",VLOOKUP(J263,'Boden DüV-Bolap'!A:B,2,FALSE)))</f>
        <v/>
      </c>
      <c r="L263" s="250" t="str">
        <f>IF(J263="","",IF(J263&gt;=44,0,VLOOKUP(J263,'Boden DüV-Bolap'!A:C,3,FALSE)))</f>
        <v/>
      </c>
      <c r="M263" s="251" t="str">
        <f>IF(OR(F263="",G263=""),"",IF(OR(F263="A",F263="HG"),0,VLOOKUP(G263,'Tab 4+5 DüV+Abfuhr_G'!A:Q,15,FALSE)))</f>
        <v/>
      </c>
      <c r="N263" s="252" t="str">
        <f t="shared" si="35"/>
        <v/>
      </c>
      <c r="O263" s="611" t="str">
        <f>IF(OR(F263="",G263=""),"",IF(J263="",SUM(H263,I263),IF(OR(K263="D",K263="E"),(H263+M263)*VLOOKUP(K263,'Boden DüV-Bolap'!B:E,4,FALSE),SUM(H263,I263,L263,M263))))</f>
        <v/>
      </c>
      <c r="P263" s="892" t="str">
        <f t="shared" si="36"/>
        <v/>
      </c>
      <c r="Q263" s="245"/>
      <c r="R263" s="615" t="str">
        <f t="shared" si="37"/>
        <v/>
      </c>
      <c r="S263" s="244" t="str">
        <f>IF(OR(B263="",G263=""),"",IF(VLOOKUP(B263,Schlagliste!B:J,5,FALSE)="","",VLOOKUP(B263,Schlagliste!B:J,5,FALSE)))</f>
        <v/>
      </c>
      <c r="T263" s="253" t="str">
        <f>IF(OR(F263="",G263=""),"",IF(F263="g",VLOOKUP(G263,'Tab 4+5 DüV+Abfuhr_G'!A:N,13,FALSE)*'N-DBE'!J263,IF(F263="A",VLOOKUP(G263,'Tab 2+3 DüV_A'!A:L,11,FALSE)*'N-DBE'!J263,VLOOKUP(G263,'H&amp;G LfL'!B:U,19,FALSE)*'N-DBE'!J263)))</f>
        <v/>
      </c>
      <c r="U263" s="249" t="str">
        <f>IF(OR(F263="",G263=""),"",IF(OR('N-DBE'!K263="",'N-DBE'!M263=0),0,IF('N-DBE'!K263=0,-T263,('N-DBE'!K263*T263/'N-DBE'!J263)-T263)))</f>
        <v/>
      </c>
      <c r="V263" s="341" t="str">
        <f>IF(OR(B263="",G263=""),"",IF(VLOOKUP(B263,Schlagliste!B:J,8,FALSE)="","",VLOOKUP(B263,Schlagliste!B:J,8,FALSE)))</f>
        <v/>
      </c>
      <c r="W263" s="244" t="str">
        <f>IF(OR(V263="",S263=""),"",IF(V263&gt;39,0,IF(S263="leicht",VLOOKUP(V263,'Boden DüV-Bolap'!A:Q,7,FALSE),IF(S263="mittel",VLOOKUP(V263,'Boden DüV-Bolap'!A:K,11,FALSE),IF(S263="schwer",VLOOKUP(V263,'Boden DüV-Bolap'!A:R,15,FALSE))))))</f>
        <v/>
      </c>
      <c r="X263" s="254" t="str">
        <f>IF(OR(F263="",G263="",S263="",V263=""),"",IF(V263&gt;=44,-(T263+U263),IF(AND(S263="leicht",V263&lt;14),VLOOKUP(V263,'Boden DüV-Bolap'!A:Q,8,FALSE),IF(AND(S263="leicht",V263&gt;13),VLOOKUP(V263,'Boden DüV-Bolap'!A:Q,9,FALSE)*(T263+U263)-(T263+U263),IF(AND(S263="mittel",V263&lt;20),VLOOKUP(V263,'Boden DüV-Bolap'!A:Q,12,FALSE),IF(AND(S263="mittel",V263&gt;19),VLOOKUP(V263,'Boden DüV-Bolap'!A:Q,13,FALSE)*(T263+U263)-(T263+U263),IF(AND(S263="schwer",V263&lt;28),VLOOKUP(V263,'Boden DüV-Bolap'!A:Q,16,FALSE),IF(AND(S263="schwer",V263&gt;27),VLOOKUP(V263,'Boden DüV-Bolap'!A:Q,17,FALSE)*(T263+U263)-(T263+U263)))))))))</f>
        <v/>
      </c>
      <c r="Y263" s="251" t="str">
        <f>IF(OR(F263="",G263=""),"",IF(OR(F263="A",F263="HG"),0,VLOOKUP(G263,'Tab 4+5 DüV+Abfuhr_G'!A:Q,16,FALSE)))</f>
        <v/>
      </c>
      <c r="Z263" s="255" t="str">
        <f t="shared" si="38"/>
        <v/>
      </c>
      <c r="AA263" s="896" t="str">
        <f t="shared" si="39"/>
        <v/>
      </c>
      <c r="AB263" s="253" t="str">
        <f>IF(OR(F263="",G263=""),"",IF(F263="g",VLOOKUP(G263,'Tab 4+5 DüV+Abfuhr_G'!A:N,14,FALSE)*'N-DBE'!J263,IF(F263="A",VLOOKUP(G263,'Tab 2+3 DüV_A'!A:L,12,FALSE)*'N-DBE'!J263,VLOOKUP(G263,'H&amp;G LfL'!B:U,20,FALSE)*'N-DBE'!J263)))</f>
        <v/>
      </c>
      <c r="AC263" s="249" t="str">
        <f>IF(OR(F263="",G263=""),"",IF(OR('N-DBE'!K263="",'N-DBE'!M263=0),0,IF('N-DBE'!K263=0,-AB263,('N-DBE'!K263*AB263/'N-DBE'!J263)-AB263)))</f>
        <v/>
      </c>
      <c r="AD263" s="341" t="str">
        <f>IF(OR(B263="",G263=""),"",IF(VLOOKUP(B263,Schlagliste!B:J,9,FALSE)="","",VLOOKUP(B263,Schlagliste!B:J,9,FALSE)))</f>
        <v/>
      </c>
      <c r="AE263" s="244" t="str">
        <f>IF(OR(AD263="",S263=""),"",IF(AD263&gt;39,0,IF(S263="leicht",VLOOKUP(AD263,'Boden DüV-Bolap'!A:AA,19,FALSE),IF(S263="mittel",VLOOKUP(AD263,'Boden DüV-Bolap'!A:AA,23,FALSE),IF(S263="schwer",VLOOKUP(AD263,'Boden DüV-Bolap'!A:AA,27,FALSE))))))</f>
        <v/>
      </c>
      <c r="AF263" s="254" t="str">
        <f>IF(OR(F263="",G263="",S263="",AD263=""),"",IF(AD263&gt;=44,-(AB263+AC263),IF(AND(S263="leicht",AD263&lt;11),VLOOKUP(AD263,'Boden DüV-Bolap'!A:AC,20,FALSE),IF(AND(S263="leicht",AD263&gt;10),VLOOKUP(AD263,'Boden DüV-Bolap'!A:AC,21,FALSE)*(AB263+AC263)-(AB263+AC263),IF(AND(S263="mittel",AD263&lt;18),VLOOKUP(AD263,'Boden DüV-Bolap'!A:AC,24,FALSE),IF(AND(S263="mittel",AD263&gt;17),VLOOKUP(AD263,'Boden DüV-Bolap'!A:AC,25,FALSE)*(AB263+AC263)-(AB263+AC263),IF(AND(S263="schwer",AD263&lt;23),VLOOKUP(AD263,'Boden DüV-Bolap'!A:AC,28,FALSE),IF(AND(S263="schwer",AD263&gt;22),VLOOKUP(AD263,'Boden DüV-Bolap'!A:AC,29,FALSE)*(AB263+AC263)-(AB263+AC263)))))))))</f>
        <v/>
      </c>
      <c r="AG263" s="256" t="str">
        <f>IF(OR(F263="",G263=""),"",IF(OR(F263="A",F263="HG"),0,VLOOKUP(G263,'Tab 4+5 DüV+Abfuhr_G'!A:Q,17,FALSE)))</f>
        <v/>
      </c>
      <c r="AH263" s="257" t="str">
        <f t="shared" si="40"/>
        <v/>
      </c>
      <c r="AI263" s="900" t="str">
        <f t="shared" si="41"/>
        <v/>
      </c>
      <c r="AJ263" s="265"/>
    </row>
    <row r="264" spans="1:36" s="145" customFormat="1">
      <c r="A264" s="289" t="str">
        <f>IF('N-DBE'!A264="","",'N-DBE'!A264)</f>
        <v/>
      </c>
      <c r="B264" s="485" t="str">
        <f>IF('N-DBE'!B264="","",'N-DBE'!B264)</f>
        <v/>
      </c>
      <c r="C264" s="232" t="str">
        <f>IF('N-DBE'!C264="","",'N-DBE'!C264)</f>
        <v/>
      </c>
      <c r="D264" s="232" t="str">
        <f>IF('N-DBE'!D264="","",'N-DBE'!D264)</f>
        <v/>
      </c>
      <c r="E264" s="238" t="str">
        <f>IF('N-DBE'!E264="","",'N-DBE'!E264)</f>
        <v/>
      </c>
      <c r="F264" s="233" t="str">
        <f>IF('N-DBE'!F264="","",'N-DBE'!F264)</f>
        <v/>
      </c>
      <c r="G264" s="225" t="str">
        <f>IF('N-DBE'!G264="","",'N-DBE'!G264)</f>
        <v/>
      </c>
      <c r="H264" s="248" t="str">
        <f>IF(OR(F264="",G264=""),"",IF(F264="g",VLOOKUP(G264,'Tab 4+5 DüV+Abfuhr_G'!A:N,12,FALSE)*'N-DBE'!J264,IF(F264="A",VLOOKUP(G264,'Tab 2+3 DüV_A'!A:L,10,FALSE)*'N-DBE'!J264,VLOOKUP(G264,'H&amp;G LfL'!B:U,18,FALSE)*'N-DBE'!J264)))</f>
        <v/>
      </c>
      <c r="I264" s="249" t="str">
        <f>IF(OR(F264="",G264=""),"",IF(OR('N-DBE'!K264="",'N-DBE'!M264=0),0,IF('N-DBE'!K264=0,-H264,('N-DBE'!K264*H264/'N-DBE'!J264)-H264)))</f>
        <v/>
      </c>
      <c r="J264" s="341" t="str">
        <f>IF(OR(B264="",G264=""),"",IF(VLOOKUP(B264,Schlagliste!B:J,7,FALSE)="","",VLOOKUP(B264,Schlagliste!B:J,7,FALSE)))</f>
        <v/>
      </c>
      <c r="K264" s="244" t="str">
        <f>IF(J264="","",IF(J264&gt;39,"E",VLOOKUP(J264,'Boden DüV-Bolap'!A:B,2,FALSE)))</f>
        <v/>
      </c>
      <c r="L264" s="250" t="str">
        <f>IF(J264="","",IF(J264&gt;=44,0,VLOOKUP(J264,'Boden DüV-Bolap'!A:C,3,FALSE)))</f>
        <v/>
      </c>
      <c r="M264" s="251" t="str">
        <f>IF(OR(F264="",G264=""),"",IF(OR(F264="A",F264="HG"),0,VLOOKUP(G264,'Tab 4+5 DüV+Abfuhr_G'!A:Q,15,FALSE)))</f>
        <v/>
      </c>
      <c r="N264" s="252" t="str">
        <f t="shared" si="35"/>
        <v/>
      </c>
      <c r="O264" s="611" t="str">
        <f>IF(OR(F264="",G264=""),"",IF(J264="",SUM(H264,I264),IF(OR(K264="D",K264="E"),(H264+M264)*VLOOKUP(K264,'Boden DüV-Bolap'!B:E,4,FALSE),SUM(H264,I264,L264,M264))))</f>
        <v/>
      </c>
      <c r="P264" s="892" t="str">
        <f t="shared" si="36"/>
        <v/>
      </c>
      <c r="Q264" s="245"/>
      <c r="R264" s="615" t="str">
        <f t="shared" si="37"/>
        <v/>
      </c>
      <c r="S264" s="244" t="str">
        <f>IF(OR(B264="",G264=""),"",IF(VLOOKUP(B264,Schlagliste!B:J,5,FALSE)="","",VLOOKUP(B264,Schlagliste!B:J,5,FALSE)))</f>
        <v/>
      </c>
      <c r="T264" s="253" t="str">
        <f>IF(OR(F264="",G264=""),"",IF(F264="g",VLOOKUP(G264,'Tab 4+5 DüV+Abfuhr_G'!A:N,13,FALSE)*'N-DBE'!J264,IF(F264="A",VLOOKUP(G264,'Tab 2+3 DüV_A'!A:L,11,FALSE)*'N-DBE'!J264,VLOOKUP(G264,'H&amp;G LfL'!B:U,19,FALSE)*'N-DBE'!J264)))</f>
        <v/>
      </c>
      <c r="U264" s="249" t="str">
        <f>IF(OR(F264="",G264=""),"",IF(OR('N-DBE'!K264="",'N-DBE'!M264=0),0,IF('N-DBE'!K264=0,-T264,('N-DBE'!K264*T264/'N-DBE'!J264)-T264)))</f>
        <v/>
      </c>
      <c r="V264" s="341" t="str">
        <f>IF(OR(B264="",G264=""),"",IF(VLOOKUP(B264,Schlagliste!B:J,8,FALSE)="","",VLOOKUP(B264,Schlagliste!B:J,8,FALSE)))</f>
        <v/>
      </c>
      <c r="W264" s="244" t="str">
        <f>IF(OR(V264="",S264=""),"",IF(V264&gt;39,0,IF(S264="leicht",VLOOKUP(V264,'Boden DüV-Bolap'!A:Q,7,FALSE),IF(S264="mittel",VLOOKUP(V264,'Boden DüV-Bolap'!A:K,11,FALSE),IF(S264="schwer",VLOOKUP(V264,'Boden DüV-Bolap'!A:R,15,FALSE))))))</f>
        <v/>
      </c>
      <c r="X264" s="254" t="str">
        <f>IF(OR(F264="",G264="",S264="",V264=""),"",IF(V264&gt;=44,-(T264+U264),IF(AND(S264="leicht",V264&lt;14),VLOOKUP(V264,'Boden DüV-Bolap'!A:Q,8,FALSE),IF(AND(S264="leicht",V264&gt;13),VLOOKUP(V264,'Boden DüV-Bolap'!A:Q,9,FALSE)*(T264+U264)-(T264+U264),IF(AND(S264="mittel",V264&lt;20),VLOOKUP(V264,'Boden DüV-Bolap'!A:Q,12,FALSE),IF(AND(S264="mittel",V264&gt;19),VLOOKUP(V264,'Boden DüV-Bolap'!A:Q,13,FALSE)*(T264+U264)-(T264+U264),IF(AND(S264="schwer",V264&lt;28),VLOOKUP(V264,'Boden DüV-Bolap'!A:Q,16,FALSE),IF(AND(S264="schwer",V264&gt;27),VLOOKUP(V264,'Boden DüV-Bolap'!A:Q,17,FALSE)*(T264+U264)-(T264+U264)))))))))</f>
        <v/>
      </c>
      <c r="Y264" s="251" t="str">
        <f>IF(OR(F264="",G264=""),"",IF(OR(F264="A",F264="HG"),0,VLOOKUP(G264,'Tab 4+5 DüV+Abfuhr_G'!A:Q,16,FALSE)))</f>
        <v/>
      </c>
      <c r="Z264" s="255" t="str">
        <f t="shared" si="38"/>
        <v/>
      </c>
      <c r="AA264" s="896" t="str">
        <f t="shared" si="39"/>
        <v/>
      </c>
      <c r="AB264" s="253" t="str">
        <f>IF(OR(F264="",G264=""),"",IF(F264="g",VLOOKUP(G264,'Tab 4+5 DüV+Abfuhr_G'!A:N,14,FALSE)*'N-DBE'!J264,IF(F264="A",VLOOKUP(G264,'Tab 2+3 DüV_A'!A:L,12,FALSE)*'N-DBE'!J264,VLOOKUP(G264,'H&amp;G LfL'!B:U,20,FALSE)*'N-DBE'!J264)))</f>
        <v/>
      </c>
      <c r="AC264" s="249" t="str">
        <f>IF(OR(F264="",G264=""),"",IF(OR('N-DBE'!K264="",'N-DBE'!M264=0),0,IF('N-DBE'!K264=0,-AB264,('N-DBE'!K264*AB264/'N-DBE'!J264)-AB264)))</f>
        <v/>
      </c>
      <c r="AD264" s="341" t="str">
        <f>IF(OR(B264="",G264=""),"",IF(VLOOKUP(B264,Schlagliste!B:J,9,FALSE)="","",VLOOKUP(B264,Schlagliste!B:J,9,FALSE)))</f>
        <v/>
      </c>
      <c r="AE264" s="244" t="str">
        <f>IF(OR(AD264="",S264=""),"",IF(AD264&gt;39,0,IF(S264="leicht",VLOOKUP(AD264,'Boden DüV-Bolap'!A:AA,19,FALSE),IF(S264="mittel",VLOOKUP(AD264,'Boden DüV-Bolap'!A:AA,23,FALSE),IF(S264="schwer",VLOOKUP(AD264,'Boden DüV-Bolap'!A:AA,27,FALSE))))))</f>
        <v/>
      </c>
      <c r="AF264" s="254" t="str">
        <f>IF(OR(F264="",G264="",S264="",AD264=""),"",IF(AD264&gt;=44,-(AB264+AC264),IF(AND(S264="leicht",AD264&lt;11),VLOOKUP(AD264,'Boden DüV-Bolap'!A:AC,20,FALSE),IF(AND(S264="leicht",AD264&gt;10),VLOOKUP(AD264,'Boden DüV-Bolap'!A:AC,21,FALSE)*(AB264+AC264)-(AB264+AC264),IF(AND(S264="mittel",AD264&lt;18),VLOOKUP(AD264,'Boden DüV-Bolap'!A:AC,24,FALSE),IF(AND(S264="mittel",AD264&gt;17),VLOOKUP(AD264,'Boden DüV-Bolap'!A:AC,25,FALSE)*(AB264+AC264)-(AB264+AC264),IF(AND(S264="schwer",AD264&lt;23),VLOOKUP(AD264,'Boden DüV-Bolap'!A:AC,28,FALSE),IF(AND(S264="schwer",AD264&gt;22),VLOOKUP(AD264,'Boden DüV-Bolap'!A:AC,29,FALSE)*(AB264+AC264)-(AB264+AC264)))))))))</f>
        <v/>
      </c>
      <c r="AG264" s="256" t="str">
        <f>IF(OR(F264="",G264=""),"",IF(OR(F264="A",F264="HG"),0,VLOOKUP(G264,'Tab 4+5 DüV+Abfuhr_G'!A:Q,17,FALSE)))</f>
        <v/>
      </c>
      <c r="AH264" s="257" t="str">
        <f t="shared" si="40"/>
        <v/>
      </c>
      <c r="AI264" s="900" t="str">
        <f t="shared" si="41"/>
        <v/>
      </c>
      <c r="AJ264" s="265"/>
    </row>
    <row r="265" spans="1:36" s="145" customFormat="1">
      <c r="A265" s="289" t="str">
        <f>IF('N-DBE'!A265="","",'N-DBE'!A265)</f>
        <v/>
      </c>
      <c r="B265" s="485" t="str">
        <f>IF('N-DBE'!B265="","",'N-DBE'!B265)</f>
        <v/>
      </c>
      <c r="C265" s="232" t="str">
        <f>IF('N-DBE'!C265="","",'N-DBE'!C265)</f>
        <v/>
      </c>
      <c r="D265" s="232" t="str">
        <f>IF('N-DBE'!D265="","",'N-DBE'!D265)</f>
        <v/>
      </c>
      <c r="E265" s="238" t="str">
        <f>IF('N-DBE'!E265="","",'N-DBE'!E265)</f>
        <v/>
      </c>
      <c r="F265" s="233" t="str">
        <f>IF('N-DBE'!F265="","",'N-DBE'!F265)</f>
        <v/>
      </c>
      <c r="G265" s="225" t="str">
        <f>IF('N-DBE'!G265="","",'N-DBE'!G265)</f>
        <v/>
      </c>
      <c r="H265" s="248" t="str">
        <f>IF(OR(F265="",G265=""),"",IF(F265="g",VLOOKUP(G265,'Tab 4+5 DüV+Abfuhr_G'!A:N,12,FALSE)*'N-DBE'!J265,IF(F265="A",VLOOKUP(G265,'Tab 2+3 DüV_A'!A:L,10,FALSE)*'N-DBE'!J265,VLOOKUP(G265,'H&amp;G LfL'!B:U,18,FALSE)*'N-DBE'!J265)))</f>
        <v/>
      </c>
      <c r="I265" s="249" t="str">
        <f>IF(OR(F265="",G265=""),"",IF(OR('N-DBE'!K265="",'N-DBE'!M265=0),0,IF('N-DBE'!K265=0,-H265,('N-DBE'!K265*H265/'N-DBE'!J265)-H265)))</f>
        <v/>
      </c>
      <c r="J265" s="341" t="str">
        <f>IF(OR(B265="",G265=""),"",IF(VLOOKUP(B265,Schlagliste!B:J,7,FALSE)="","",VLOOKUP(B265,Schlagliste!B:J,7,FALSE)))</f>
        <v/>
      </c>
      <c r="K265" s="244" t="str">
        <f>IF(J265="","",IF(J265&gt;39,"E",VLOOKUP(J265,'Boden DüV-Bolap'!A:B,2,FALSE)))</f>
        <v/>
      </c>
      <c r="L265" s="250" t="str">
        <f>IF(J265="","",IF(J265&gt;=44,0,VLOOKUP(J265,'Boden DüV-Bolap'!A:C,3,FALSE)))</f>
        <v/>
      </c>
      <c r="M265" s="251" t="str">
        <f>IF(OR(F265="",G265=""),"",IF(OR(F265="A",F265="HG"),0,VLOOKUP(G265,'Tab 4+5 DüV+Abfuhr_G'!A:Q,15,FALSE)))</f>
        <v/>
      </c>
      <c r="N265" s="252" t="str">
        <f t="shared" si="35"/>
        <v/>
      </c>
      <c r="O265" s="611" t="str">
        <f>IF(OR(F265="",G265=""),"",IF(J265="",SUM(H265,I265),IF(OR(K265="D",K265="E"),(H265+M265)*VLOOKUP(K265,'Boden DüV-Bolap'!B:E,4,FALSE),SUM(H265,I265,L265,M265))))</f>
        <v/>
      </c>
      <c r="P265" s="892" t="str">
        <f t="shared" si="36"/>
        <v/>
      </c>
      <c r="Q265" s="245"/>
      <c r="R265" s="615" t="str">
        <f t="shared" si="37"/>
        <v/>
      </c>
      <c r="S265" s="244" t="str">
        <f>IF(OR(B265="",G265=""),"",IF(VLOOKUP(B265,Schlagliste!B:J,5,FALSE)="","",VLOOKUP(B265,Schlagliste!B:J,5,FALSE)))</f>
        <v/>
      </c>
      <c r="T265" s="253" t="str">
        <f>IF(OR(F265="",G265=""),"",IF(F265="g",VLOOKUP(G265,'Tab 4+5 DüV+Abfuhr_G'!A:N,13,FALSE)*'N-DBE'!J265,IF(F265="A",VLOOKUP(G265,'Tab 2+3 DüV_A'!A:L,11,FALSE)*'N-DBE'!J265,VLOOKUP(G265,'H&amp;G LfL'!B:U,19,FALSE)*'N-DBE'!J265)))</f>
        <v/>
      </c>
      <c r="U265" s="249" t="str">
        <f>IF(OR(F265="",G265=""),"",IF(OR('N-DBE'!K265="",'N-DBE'!M265=0),0,IF('N-DBE'!K265=0,-T265,('N-DBE'!K265*T265/'N-DBE'!J265)-T265)))</f>
        <v/>
      </c>
      <c r="V265" s="341" t="str">
        <f>IF(OR(B265="",G265=""),"",IF(VLOOKUP(B265,Schlagliste!B:J,8,FALSE)="","",VLOOKUP(B265,Schlagliste!B:J,8,FALSE)))</f>
        <v/>
      </c>
      <c r="W265" s="244" t="str">
        <f>IF(OR(V265="",S265=""),"",IF(V265&gt;39,0,IF(S265="leicht",VLOOKUP(V265,'Boden DüV-Bolap'!A:Q,7,FALSE),IF(S265="mittel",VLOOKUP(V265,'Boden DüV-Bolap'!A:K,11,FALSE),IF(S265="schwer",VLOOKUP(V265,'Boden DüV-Bolap'!A:R,15,FALSE))))))</f>
        <v/>
      </c>
      <c r="X265" s="254" t="str">
        <f>IF(OR(F265="",G265="",S265="",V265=""),"",IF(V265&gt;=44,-(T265+U265),IF(AND(S265="leicht",V265&lt;14),VLOOKUP(V265,'Boden DüV-Bolap'!A:Q,8,FALSE),IF(AND(S265="leicht",V265&gt;13),VLOOKUP(V265,'Boden DüV-Bolap'!A:Q,9,FALSE)*(T265+U265)-(T265+U265),IF(AND(S265="mittel",V265&lt;20),VLOOKUP(V265,'Boden DüV-Bolap'!A:Q,12,FALSE),IF(AND(S265="mittel",V265&gt;19),VLOOKUP(V265,'Boden DüV-Bolap'!A:Q,13,FALSE)*(T265+U265)-(T265+U265),IF(AND(S265="schwer",V265&lt;28),VLOOKUP(V265,'Boden DüV-Bolap'!A:Q,16,FALSE),IF(AND(S265="schwer",V265&gt;27),VLOOKUP(V265,'Boden DüV-Bolap'!A:Q,17,FALSE)*(T265+U265)-(T265+U265)))))))))</f>
        <v/>
      </c>
      <c r="Y265" s="251" t="str">
        <f>IF(OR(F265="",G265=""),"",IF(OR(F265="A",F265="HG"),0,VLOOKUP(G265,'Tab 4+5 DüV+Abfuhr_G'!A:Q,16,FALSE)))</f>
        <v/>
      </c>
      <c r="Z265" s="255" t="str">
        <f t="shared" si="38"/>
        <v/>
      </c>
      <c r="AA265" s="896" t="str">
        <f t="shared" si="39"/>
        <v/>
      </c>
      <c r="AB265" s="253" t="str">
        <f>IF(OR(F265="",G265=""),"",IF(F265="g",VLOOKUP(G265,'Tab 4+5 DüV+Abfuhr_G'!A:N,14,FALSE)*'N-DBE'!J265,IF(F265="A",VLOOKUP(G265,'Tab 2+3 DüV_A'!A:L,12,FALSE)*'N-DBE'!J265,VLOOKUP(G265,'H&amp;G LfL'!B:U,20,FALSE)*'N-DBE'!J265)))</f>
        <v/>
      </c>
      <c r="AC265" s="249" t="str">
        <f>IF(OR(F265="",G265=""),"",IF(OR('N-DBE'!K265="",'N-DBE'!M265=0),0,IF('N-DBE'!K265=0,-AB265,('N-DBE'!K265*AB265/'N-DBE'!J265)-AB265)))</f>
        <v/>
      </c>
      <c r="AD265" s="341" t="str">
        <f>IF(OR(B265="",G265=""),"",IF(VLOOKUP(B265,Schlagliste!B:J,9,FALSE)="","",VLOOKUP(B265,Schlagliste!B:J,9,FALSE)))</f>
        <v/>
      </c>
      <c r="AE265" s="244" t="str">
        <f>IF(OR(AD265="",S265=""),"",IF(AD265&gt;39,0,IF(S265="leicht",VLOOKUP(AD265,'Boden DüV-Bolap'!A:AA,19,FALSE),IF(S265="mittel",VLOOKUP(AD265,'Boden DüV-Bolap'!A:AA,23,FALSE),IF(S265="schwer",VLOOKUP(AD265,'Boden DüV-Bolap'!A:AA,27,FALSE))))))</f>
        <v/>
      </c>
      <c r="AF265" s="254" t="str">
        <f>IF(OR(F265="",G265="",S265="",AD265=""),"",IF(AD265&gt;=44,-(AB265+AC265),IF(AND(S265="leicht",AD265&lt;11),VLOOKUP(AD265,'Boden DüV-Bolap'!A:AC,20,FALSE),IF(AND(S265="leicht",AD265&gt;10),VLOOKUP(AD265,'Boden DüV-Bolap'!A:AC,21,FALSE)*(AB265+AC265)-(AB265+AC265),IF(AND(S265="mittel",AD265&lt;18),VLOOKUP(AD265,'Boden DüV-Bolap'!A:AC,24,FALSE),IF(AND(S265="mittel",AD265&gt;17),VLOOKUP(AD265,'Boden DüV-Bolap'!A:AC,25,FALSE)*(AB265+AC265)-(AB265+AC265),IF(AND(S265="schwer",AD265&lt;23),VLOOKUP(AD265,'Boden DüV-Bolap'!A:AC,28,FALSE),IF(AND(S265="schwer",AD265&gt;22),VLOOKUP(AD265,'Boden DüV-Bolap'!A:AC,29,FALSE)*(AB265+AC265)-(AB265+AC265)))))))))</f>
        <v/>
      </c>
      <c r="AG265" s="256" t="str">
        <f>IF(OR(F265="",G265=""),"",IF(OR(F265="A",F265="HG"),0,VLOOKUP(G265,'Tab 4+5 DüV+Abfuhr_G'!A:Q,17,FALSE)))</f>
        <v/>
      </c>
      <c r="AH265" s="257" t="str">
        <f t="shared" si="40"/>
        <v/>
      </c>
      <c r="AI265" s="900" t="str">
        <f t="shared" si="41"/>
        <v/>
      </c>
      <c r="AJ265" s="265"/>
    </row>
    <row r="266" spans="1:36" s="145" customFormat="1">
      <c r="A266" s="289" t="str">
        <f>IF('N-DBE'!A266="","",'N-DBE'!A266)</f>
        <v/>
      </c>
      <c r="B266" s="485" t="str">
        <f>IF('N-DBE'!B266="","",'N-DBE'!B266)</f>
        <v/>
      </c>
      <c r="C266" s="232" t="str">
        <f>IF('N-DBE'!C266="","",'N-DBE'!C266)</f>
        <v/>
      </c>
      <c r="D266" s="232" t="str">
        <f>IF('N-DBE'!D266="","",'N-DBE'!D266)</f>
        <v/>
      </c>
      <c r="E266" s="238" t="str">
        <f>IF('N-DBE'!E266="","",'N-DBE'!E266)</f>
        <v/>
      </c>
      <c r="F266" s="233" t="str">
        <f>IF('N-DBE'!F266="","",'N-DBE'!F266)</f>
        <v/>
      </c>
      <c r="G266" s="225" t="str">
        <f>IF('N-DBE'!G266="","",'N-DBE'!G266)</f>
        <v/>
      </c>
      <c r="H266" s="248" t="str">
        <f>IF(OR(F266="",G266=""),"",IF(F266="g",VLOOKUP(G266,'Tab 4+5 DüV+Abfuhr_G'!A:N,12,FALSE)*'N-DBE'!J266,IF(F266="A",VLOOKUP(G266,'Tab 2+3 DüV_A'!A:L,10,FALSE)*'N-DBE'!J266,VLOOKUP(G266,'H&amp;G LfL'!B:U,18,FALSE)*'N-DBE'!J266)))</f>
        <v/>
      </c>
      <c r="I266" s="249" t="str">
        <f>IF(OR(F266="",G266=""),"",IF(OR('N-DBE'!K266="",'N-DBE'!M266=0),0,IF('N-DBE'!K266=0,-H266,('N-DBE'!K266*H266/'N-DBE'!J266)-H266)))</f>
        <v/>
      </c>
      <c r="J266" s="341" t="str">
        <f>IF(OR(B266="",G266=""),"",IF(VLOOKUP(B266,Schlagliste!B:J,7,FALSE)="","",VLOOKUP(B266,Schlagliste!B:J,7,FALSE)))</f>
        <v/>
      </c>
      <c r="K266" s="244" t="str">
        <f>IF(J266="","",IF(J266&gt;39,"E",VLOOKUP(J266,'Boden DüV-Bolap'!A:B,2,FALSE)))</f>
        <v/>
      </c>
      <c r="L266" s="250" t="str">
        <f>IF(J266="","",IF(J266&gt;=44,0,VLOOKUP(J266,'Boden DüV-Bolap'!A:C,3,FALSE)))</f>
        <v/>
      </c>
      <c r="M266" s="251" t="str">
        <f>IF(OR(F266="",G266=""),"",IF(OR(F266="A",F266="HG"),0,VLOOKUP(G266,'Tab 4+5 DüV+Abfuhr_G'!A:Q,15,FALSE)))</f>
        <v/>
      </c>
      <c r="N266" s="252" t="str">
        <f t="shared" si="35"/>
        <v/>
      </c>
      <c r="O266" s="611" t="str">
        <f>IF(OR(F266="",G266=""),"",IF(J266="",SUM(H266,I266),IF(OR(K266="D",K266="E"),(H266+M266)*VLOOKUP(K266,'Boden DüV-Bolap'!B:E,4,FALSE),SUM(H266,I266,L266,M266))))</f>
        <v/>
      </c>
      <c r="P266" s="892" t="str">
        <f t="shared" si="36"/>
        <v/>
      </c>
      <c r="Q266" s="245"/>
      <c r="R266" s="615" t="str">
        <f t="shared" si="37"/>
        <v/>
      </c>
      <c r="S266" s="244" t="str">
        <f>IF(OR(B266="",G266=""),"",IF(VLOOKUP(B266,Schlagliste!B:J,5,FALSE)="","",VLOOKUP(B266,Schlagliste!B:J,5,FALSE)))</f>
        <v/>
      </c>
      <c r="T266" s="253" t="str">
        <f>IF(OR(F266="",G266=""),"",IF(F266="g",VLOOKUP(G266,'Tab 4+5 DüV+Abfuhr_G'!A:N,13,FALSE)*'N-DBE'!J266,IF(F266="A",VLOOKUP(G266,'Tab 2+3 DüV_A'!A:L,11,FALSE)*'N-DBE'!J266,VLOOKUP(G266,'H&amp;G LfL'!B:U,19,FALSE)*'N-DBE'!J266)))</f>
        <v/>
      </c>
      <c r="U266" s="249" t="str">
        <f>IF(OR(F266="",G266=""),"",IF(OR('N-DBE'!K266="",'N-DBE'!M266=0),0,IF('N-DBE'!K266=0,-T266,('N-DBE'!K266*T266/'N-DBE'!J266)-T266)))</f>
        <v/>
      </c>
      <c r="V266" s="341" t="str">
        <f>IF(OR(B266="",G266=""),"",IF(VLOOKUP(B266,Schlagliste!B:J,8,FALSE)="","",VLOOKUP(B266,Schlagliste!B:J,8,FALSE)))</f>
        <v/>
      </c>
      <c r="W266" s="244" t="str">
        <f>IF(OR(V266="",S266=""),"",IF(V266&gt;39,0,IF(S266="leicht",VLOOKUP(V266,'Boden DüV-Bolap'!A:Q,7,FALSE),IF(S266="mittel",VLOOKUP(V266,'Boden DüV-Bolap'!A:K,11,FALSE),IF(S266="schwer",VLOOKUP(V266,'Boden DüV-Bolap'!A:R,15,FALSE))))))</f>
        <v/>
      </c>
      <c r="X266" s="254" t="str">
        <f>IF(OR(F266="",G266="",S266="",V266=""),"",IF(V266&gt;=44,-(T266+U266),IF(AND(S266="leicht",V266&lt;14),VLOOKUP(V266,'Boden DüV-Bolap'!A:Q,8,FALSE),IF(AND(S266="leicht",V266&gt;13),VLOOKUP(V266,'Boden DüV-Bolap'!A:Q,9,FALSE)*(T266+U266)-(T266+U266),IF(AND(S266="mittel",V266&lt;20),VLOOKUP(V266,'Boden DüV-Bolap'!A:Q,12,FALSE),IF(AND(S266="mittel",V266&gt;19),VLOOKUP(V266,'Boden DüV-Bolap'!A:Q,13,FALSE)*(T266+U266)-(T266+U266),IF(AND(S266="schwer",V266&lt;28),VLOOKUP(V266,'Boden DüV-Bolap'!A:Q,16,FALSE),IF(AND(S266="schwer",V266&gt;27),VLOOKUP(V266,'Boden DüV-Bolap'!A:Q,17,FALSE)*(T266+U266)-(T266+U266)))))))))</f>
        <v/>
      </c>
      <c r="Y266" s="251" t="str">
        <f>IF(OR(F266="",G266=""),"",IF(OR(F266="A",F266="HG"),0,VLOOKUP(G266,'Tab 4+5 DüV+Abfuhr_G'!A:Q,16,FALSE)))</f>
        <v/>
      </c>
      <c r="Z266" s="255" t="str">
        <f t="shared" si="38"/>
        <v/>
      </c>
      <c r="AA266" s="896" t="str">
        <f t="shared" si="39"/>
        <v/>
      </c>
      <c r="AB266" s="253" t="str">
        <f>IF(OR(F266="",G266=""),"",IF(F266="g",VLOOKUP(G266,'Tab 4+5 DüV+Abfuhr_G'!A:N,14,FALSE)*'N-DBE'!J266,IF(F266="A",VLOOKUP(G266,'Tab 2+3 DüV_A'!A:L,12,FALSE)*'N-DBE'!J266,VLOOKUP(G266,'H&amp;G LfL'!B:U,20,FALSE)*'N-DBE'!J266)))</f>
        <v/>
      </c>
      <c r="AC266" s="249" t="str">
        <f>IF(OR(F266="",G266=""),"",IF(OR('N-DBE'!K266="",'N-DBE'!M266=0),0,IF('N-DBE'!K266=0,-AB266,('N-DBE'!K266*AB266/'N-DBE'!J266)-AB266)))</f>
        <v/>
      </c>
      <c r="AD266" s="341" t="str">
        <f>IF(OR(B266="",G266=""),"",IF(VLOOKUP(B266,Schlagliste!B:J,9,FALSE)="","",VLOOKUP(B266,Schlagliste!B:J,9,FALSE)))</f>
        <v/>
      </c>
      <c r="AE266" s="244" t="str">
        <f>IF(OR(AD266="",S266=""),"",IF(AD266&gt;39,0,IF(S266="leicht",VLOOKUP(AD266,'Boden DüV-Bolap'!A:AA,19,FALSE),IF(S266="mittel",VLOOKUP(AD266,'Boden DüV-Bolap'!A:AA,23,FALSE),IF(S266="schwer",VLOOKUP(AD266,'Boden DüV-Bolap'!A:AA,27,FALSE))))))</f>
        <v/>
      </c>
      <c r="AF266" s="254" t="str">
        <f>IF(OR(F266="",G266="",S266="",AD266=""),"",IF(AD266&gt;=44,-(AB266+AC266),IF(AND(S266="leicht",AD266&lt;11),VLOOKUP(AD266,'Boden DüV-Bolap'!A:AC,20,FALSE),IF(AND(S266="leicht",AD266&gt;10),VLOOKUP(AD266,'Boden DüV-Bolap'!A:AC,21,FALSE)*(AB266+AC266)-(AB266+AC266),IF(AND(S266="mittel",AD266&lt;18),VLOOKUP(AD266,'Boden DüV-Bolap'!A:AC,24,FALSE),IF(AND(S266="mittel",AD266&gt;17),VLOOKUP(AD266,'Boden DüV-Bolap'!A:AC,25,FALSE)*(AB266+AC266)-(AB266+AC266),IF(AND(S266="schwer",AD266&lt;23),VLOOKUP(AD266,'Boden DüV-Bolap'!A:AC,28,FALSE),IF(AND(S266="schwer",AD266&gt;22),VLOOKUP(AD266,'Boden DüV-Bolap'!A:AC,29,FALSE)*(AB266+AC266)-(AB266+AC266)))))))))</f>
        <v/>
      </c>
      <c r="AG266" s="256" t="str">
        <f>IF(OR(F266="",G266=""),"",IF(OR(F266="A",F266="HG"),0,VLOOKUP(G266,'Tab 4+5 DüV+Abfuhr_G'!A:Q,17,FALSE)))</f>
        <v/>
      </c>
      <c r="AH266" s="257" t="str">
        <f t="shared" si="40"/>
        <v/>
      </c>
      <c r="AI266" s="900" t="str">
        <f t="shared" si="41"/>
        <v/>
      </c>
      <c r="AJ266" s="265"/>
    </row>
    <row r="267" spans="1:36" s="145" customFormat="1">
      <c r="A267" s="289" t="str">
        <f>IF('N-DBE'!A267="","",'N-DBE'!A267)</f>
        <v/>
      </c>
      <c r="B267" s="485" t="str">
        <f>IF('N-DBE'!B267="","",'N-DBE'!B267)</f>
        <v/>
      </c>
      <c r="C267" s="232" t="str">
        <f>IF('N-DBE'!C267="","",'N-DBE'!C267)</f>
        <v/>
      </c>
      <c r="D267" s="232" t="str">
        <f>IF('N-DBE'!D267="","",'N-DBE'!D267)</f>
        <v/>
      </c>
      <c r="E267" s="238" t="str">
        <f>IF('N-DBE'!E267="","",'N-DBE'!E267)</f>
        <v/>
      </c>
      <c r="F267" s="233" t="str">
        <f>IF('N-DBE'!F267="","",'N-DBE'!F267)</f>
        <v/>
      </c>
      <c r="G267" s="225" t="str">
        <f>IF('N-DBE'!G267="","",'N-DBE'!G267)</f>
        <v/>
      </c>
      <c r="H267" s="248" t="str">
        <f>IF(OR(F267="",G267=""),"",IF(F267="g",VLOOKUP(G267,'Tab 4+5 DüV+Abfuhr_G'!A:N,12,FALSE)*'N-DBE'!J267,IF(F267="A",VLOOKUP(G267,'Tab 2+3 DüV_A'!A:L,10,FALSE)*'N-DBE'!J267,VLOOKUP(G267,'H&amp;G LfL'!B:U,18,FALSE)*'N-DBE'!J267)))</f>
        <v/>
      </c>
      <c r="I267" s="249" t="str">
        <f>IF(OR(F267="",G267=""),"",IF(OR('N-DBE'!K267="",'N-DBE'!M267=0),0,IF('N-DBE'!K267=0,-H267,('N-DBE'!K267*H267/'N-DBE'!J267)-H267)))</f>
        <v/>
      </c>
      <c r="J267" s="341" t="str">
        <f>IF(OR(B267="",G267=""),"",IF(VLOOKUP(B267,Schlagliste!B:J,7,FALSE)="","",VLOOKUP(B267,Schlagliste!B:J,7,FALSE)))</f>
        <v/>
      </c>
      <c r="K267" s="244" t="str">
        <f>IF(J267="","",IF(J267&gt;39,"E",VLOOKUP(J267,'Boden DüV-Bolap'!A:B,2,FALSE)))</f>
        <v/>
      </c>
      <c r="L267" s="250" t="str">
        <f>IF(J267="","",IF(J267&gt;=44,0,VLOOKUP(J267,'Boden DüV-Bolap'!A:C,3,FALSE)))</f>
        <v/>
      </c>
      <c r="M267" s="251" t="str">
        <f>IF(OR(F267="",G267=""),"",IF(OR(F267="A",F267="HG"),0,VLOOKUP(G267,'Tab 4+5 DüV+Abfuhr_G'!A:Q,15,FALSE)))</f>
        <v/>
      </c>
      <c r="N267" s="252" t="str">
        <f t="shared" si="35"/>
        <v/>
      </c>
      <c r="O267" s="611" t="str">
        <f>IF(OR(F267="",G267=""),"",IF(J267="",SUM(H267,I267),IF(OR(K267="D",K267="E"),(H267+M267)*VLOOKUP(K267,'Boden DüV-Bolap'!B:E,4,FALSE),SUM(H267,I267,L267,M267))))</f>
        <v/>
      </c>
      <c r="P267" s="892" t="str">
        <f t="shared" si="36"/>
        <v/>
      </c>
      <c r="Q267" s="245"/>
      <c r="R267" s="615" t="str">
        <f t="shared" si="37"/>
        <v/>
      </c>
      <c r="S267" s="244" t="str">
        <f>IF(OR(B267="",G267=""),"",IF(VLOOKUP(B267,Schlagliste!B:J,5,FALSE)="","",VLOOKUP(B267,Schlagliste!B:J,5,FALSE)))</f>
        <v/>
      </c>
      <c r="T267" s="253" t="str">
        <f>IF(OR(F267="",G267=""),"",IF(F267="g",VLOOKUP(G267,'Tab 4+5 DüV+Abfuhr_G'!A:N,13,FALSE)*'N-DBE'!J267,IF(F267="A",VLOOKUP(G267,'Tab 2+3 DüV_A'!A:L,11,FALSE)*'N-DBE'!J267,VLOOKUP(G267,'H&amp;G LfL'!B:U,19,FALSE)*'N-DBE'!J267)))</f>
        <v/>
      </c>
      <c r="U267" s="249" t="str">
        <f>IF(OR(F267="",G267=""),"",IF(OR('N-DBE'!K267="",'N-DBE'!M267=0),0,IF('N-DBE'!K267=0,-T267,('N-DBE'!K267*T267/'N-DBE'!J267)-T267)))</f>
        <v/>
      </c>
      <c r="V267" s="341" t="str">
        <f>IF(OR(B267="",G267=""),"",IF(VLOOKUP(B267,Schlagliste!B:J,8,FALSE)="","",VLOOKUP(B267,Schlagliste!B:J,8,FALSE)))</f>
        <v/>
      </c>
      <c r="W267" s="244" t="str">
        <f>IF(OR(V267="",S267=""),"",IF(V267&gt;39,0,IF(S267="leicht",VLOOKUP(V267,'Boden DüV-Bolap'!A:Q,7,FALSE),IF(S267="mittel",VLOOKUP(V267,'Boden DüV-Bolap'!A:K,11,FALSE),IF(S267="schwer",VLOOKUP(V267,'Boden DüV-Bolap'!A:R,15,FALSE))))))</f>
        <v/>
      </c>
      <c r="X267" s="254" t="str">
        <f>IF(OR(F267="",G267="",S267="",V267=""),"",IF(V267&gt;=44,-(T267+U267),IF(AND(S267="leicht",V267&lt;14),VLOOKUP(V267,'Boden DüV-Bolap'!A:Q,8,FALSE),IF(AND(S267="leicht",V267&gt;13),VLOOKUP(V267,'Boden DüV-Bolap'!A:Q,9,FALSE)*(T267+U267)-(T267+U267),IF(AND(S267="mittel",V267&lt;20),VLOOKUP(V267,'Boden DüV-Bolap'!A:Q,12,FALSE),IF(AND(S267="mittel",V267&gt;19),VLOOKUP(V267,'Boden DüV-Bolap'!A:Q,13,FALSE)*(T267+U267)-(T267+U267),IF(AND(S267="schwer",V267&lt;28),VLOOKUP(V267,'Boden DüV-Bolap'!A:Q,16,FALSE),IF(AND(S267="schwer",V267&gt;27),VLOOKUP(V267,'Boden DüV-Bolap'!A:Q,17,FALSE)*(T267+U267)-(T267+U267)))))))))</f>
        <v/>
      </c>
      <c r="Y267" s="251" t="str">
        <f>IF(OR(F267="",G267=""),"",IF(OR(F267="A",F267="HG"),0,VLOOKUP(G267,'Tab 4+5 DüV+Abfuhr_G'!A:Q,16,FALSE)))</f>
        <v/>
      </c>
      <c r="Z267" s="255" t="str">
        <f t="shared" si="38"/>
        <v/>
      </c>
      <c r="AA267" s="896" t="str">
        <f t="shared" si="39"/>
        <v/>
      </c>
      <c r="AB267" s="253" t="str">
        <f>IF(OR(F267="",G267=""),"",IF(F267="g",VLOOKUP(G267,'Tab 4+5 DüV+Abfuhr_G'!A:N,14,FALSE)*'N-DBE'!J267,IF(F267="A",VLOOKUP(G267,'Tab 2+3 DüV_A'!A:L,12,FALSE)*'N-DBE'!J267,VLOOKUP(G267,'H&amp;G LfL'!B:U,20,FALSE)*'N-DBE'!J267)))</f>
        <v/>
      </c>
      <c r="AC267" s="249" t="str">
        <f>IF(OR(F267="",G267=""),"",IF(OR('N-DBE'!K267="",'N-DBE'!M267=0),0,IF('N-DBE'!K267=0,-AB267,('N-DBE'!K267*AB267/'N-DBE'!J267)-AB267)))</f>
        <v/>
      </c>
      <c r="AD267" s="341" t="str">
        <f>IF(OR(B267="",G267=""),"",IF(VLOOKUP(B267,Schlagliste!B:J,9,FALSE)="","",VLOOKUP(B267,Schlagliste!B:J,9,FALSE)))</f>
        <v/>
      </c>
      <c r="AE267" s="244" t="str">
        <f>IF(OR(AD267="",S267=""),"",IF(AD267&gt;39,0,IF(S267="leicht",VLOOKUP(AD267,'Boden DüV-Bolap'!A:AA,19,FALSE),IF(S267="mittel",VLOOKUP(AD267,'Boden DüV-Bolap'!A:AA,23,FALSE),IF(S267="schwer",VLOOKUP(AD267,'Boden DüV-Bolap'!A:AA,27,FALSE))))))</f>
        <v/>
      </c>
      <c r="AF267" s="254" t="str">
        <f>IF(OR(F267="",G267="",S267="",AD267=""),"",IF(AD267&gt;=44,-(AB267+AC267),IF(AND(S267="leicht",AD267&lt;11),VLOOKUP(AD267,'Boden DüV-Bolap'!A:AC,20,FALSE),IF(AND(S267="leicht",AD267&gt;10),VLOOKUP(AD267,'Boden DüV-Bolap'!A:AC,21,FALSE)*(AB267+AC267)-(AB267+AC267),IF(AND(S267="mittel",AD267&lt;18),VLOOKUP(AD267,'Boden DüV-Bolap'!A:AC,24,FALSE),IF(AND(S267="mittel",AD267&gt;17),VLOOKUP(AD267,'Boden DüV-Bolap'!A:AC,25,FALSE)*(AB267+AC267)-(AB267+AC267),IF(AND(S267="schwer",AD267&lt;23),VLOOKUP(AD267,'Boden DüV-Bolap'!A:AC,28,FALSE),IF(AND(S267="schwer",AD267&gt;22),VLOOKUP(AD267,'Boden DüV-Bolap'!A:AC,29,FALSE)*(AB267+AC267)-(AB267+AC267)))))))))</f>
        <v/>
      </c>
      <c r="AG267" s="256" t="str">
        <f>IF(OR(F267="",G267=""),"",IF(OR(F267="A",F267="HG"),0,VLOOKUP(G267,'Tab 4+5 DüV+Abfuhr_G'!A:Q,17,FALSE)))</f>
        <v/>
      </c>
      <c r="AH267" s="257" t="str">
        <f t="shared" si="40"/>
        <v/>
      </c>
      <c r="AI267" s="900" t="str">
        <f t="shared" si="41"/>
        <v/>
      </c>
      <c r="AJ267" s="265"/>
    </row>
    <row r="268" spans="1:36" s="145" customFormat="1">
      <c r="A268" s="289" t="str">
        <f>IF('N-DBE'!A268="","",'N-DBE'!A268)</f>
        <v/>
      </c>
      <c r="B268" s="485" t="str">
        <f>IF('N-DBE'!B268="","",'N-DBE'!B268)</f>
        <v/>
      </c>
      <c r="C268" s="232" t="str">
        <f>IF('N-DBE'!C268="","",'N-DBE'!C268)</f>
        <v/>
      </c>
      <c r="D268" s="232" t="str">
        <f>IF('N-DBE'!D268="","",'N-DBE'!D268)</f>
        <v/>
      </c>
      <c r="E268" s="238" t="str">
        <f>IF('N-DBE'!E268="","",'N-DBE'!E268)</f>
        <v/>
      </c>
      <c r="F268" s="233" t="str">
        <f>IF('N-DBE'!F268="","",'N-DBE'!F268)</f>
        <v/>
      </c>
      <c r="G268" s="225" t="str">
        <f>IF('N-DBE'!G268="","",'N-DBE'!G268)</f>
        <v/>
      </c>
      <c r="H268" s="248" t="str">
        <f>IF(OR(F268="",G268=""),"",IF(F268="g",VLOOKUP(G268,'Tab 4+5 DüV+Abfuhr_G'!A:N,12,FALSE)*'N-DBE'!J268,IF(F268="A",VLOOKUP(G268,'Tab 2+3 DüV_A'!A:L,10,FALSE)*'N-DBE'!J268,VLOOKUP(G268,'H&amp;G LfL'!B:U,18,FALSE)*'N-DBE'!J268)))</f>
        <v/>
      </c>
      <c r="I268" s="249" t="str">
        <f>IF(OR(F268="",G268=""),"",IF(OR('N-DBE'!K268="",'N-DBE'!M268=0),0,IF('N-DBE'!K268=0,-H268,('N-DBE'!K268*H268/'N-DBE'!J268)-H268)))</f>
        <v/>
      </c>
      <c r="J268" s="341" t="str">
        <f>IF(OR(B268="",G268=""),"",IF(VLOOKUP(B268,Schlagliste!B:J,7,FALSE)="","",VLOOKUP(B268,Schlagliste!B:J,7,FALSE)))</f>
        <v/>
      </c>
      <c r="K268" s="244" t="str">
        <f>IF(J268="","",IF(J268&gt;39,"E",VLOOKUP(J268,'Boden DüV-Bolap'!A:B,2,FALSE)))</f>
        <v/>
      </c>
      <c r="L268" s="250" t="str">
        <f>IF(J268="","",IF(J268&gt;=44,0,VLOOKUP(J268,'Boden DüV-Bolap'!A:C,3,FALSE)))</f>
        <v/>
      </c>
      <c r="M268" s="251" t="str">
        <f>IF(OR(F268="",G268=""),"",IF(OR(F268="A",F268="HG"),0,VLOOKUP(G268,'Tab 4+5 DüV+Abfuhr_G'!A:Q,15,FALSE)))</f>
        <v/>
      </c>
      <c r="N268" s="252" t="str">
        <f t="shared" si="35"/>
        <v/>
      </c>
      <c r="O268" s="611" t="str">
        <f>IF(OR(F268="",G268=""),"",IF(J268="",SUM(H268,I268),IF(OR(K268="D",K268="E"),(H268+M268)*VLOOKUP(K268,'Boden DüV-Bolap'!B:E,4,FALSE),SUM(H268,I268,L268,M268))))</f>
        <v/>
      </c>
      <c r="P268" s="892" t="str">
        <f t="shared" si="36"/>
        <v/>
      </c>
      <c r="Q268" s="245"/>
      <c r="R268" s="615" t="str">
        <f t="shared" si="37"/>
        <v/>
      </c>
      <c r="S268" s="244" t="str">
        <f>IF(OR(B268="",G268=""),"",IF(VLOOKUP(B268,Schlagliste!B:J,5,FALSE)="","",VLOOKUP(B268,Schlagliste!B:J,5,FALSE)))</f>
        <v/>
      </c>
      <c r="T268" s="253" t="str">
        <f>IF(OR(F268="",G268=""),"",IF(F268="g",VLOOKUP(G268,'Tab 4+5 DüV+Abfuhr_G'!A:N,13,FALSE)*'N-DBE'!J268,IF(F268="A",VLOOKUP(G268,'Tab 2+3 DüV_A'!A:L,11,FALSE)*'N-DBE'!J268,VLOOKUP(G268,'H&amp;G LfL'!B:U,19,FALSE)*'N-DBE'!J268)))</f>
        <v/>
      </c>
      <c r="U268" s="249" t="str">
        <f>IF(OR(F268="",G268=""),"",IF(OR('N-DBE'!K268="",'N-DBE'!M268=0),0,IF('N-DBE'!K268=0,-T268,('N-DBE'!K268*T268/'N-DBE'!J268)-T268)))</f>
        <v/>
      </c>
      <c r="V268" s="341" t="str">
        <f>IF(OR(B268="",G268=""),"",IF(VLOOKUP(B268,Schlagliste!B:J,8,FALSE)="","",VLOOKUP(B268,Schlagliste!B:J,8,FALSE)))</f>
        <v/>
      </c>
      <c r="W268" s="244" t="str">
        <f>IF(OR(V268="",S268=""),"",IF(V268&gt;39,0,IF(S268="leicht",VLOOKUP(V268,'Boden DüV-Bolap'!A:Q,7,FALSE),IF(S268="mittel",VLOOKUP(V268,'Boden DüV-Bolap'!A:K,11,FALSE),IF(S268="schwer",VLOOKUP(V268,'Boden DüV-Bolap'!A:R,15,FALSE))))))</f>
        <v/>
      </c>
      <c r="X268" s="254" t="str">
        <f>IF(OR(F268="",G268="",S268="",V268=""),"",IF(V268&gt;=44,-(T268+U268),IF(AND(S268="leicht",V268&lt;14),VLOOKUP(V268,'Boden DüV-Bolap'!A:Q,8,FALSE),IF(AND(S268="leicht",V268&gt;13),VLOOKUP(V268,'Boden DüV-Bolap'!A:Q,9,FALSE)*(T268+U268)-(T268+U268),IF(AND(S268="mittel",V268&lt;20),VLOOKUP(V268,'Boden DüV-Bolap'!A:Q,12,FALSE),IF(AND(S268="mittel",V268&gt;19),VLOOKUP(V268,'Boden DüV-Bolap'!A:Q,13,FALSE)*(T268+U268)-(T268+U268),IF(AND(S268="schwer",V268&lt;28),VLOOKUP(V268,'Boden DüV-Bolap'!A:Q,16,FALSE),IF(AND(S268="schwer",V268&gt;27),VLOOKUP(V268,'Boden DüV-Bolap'!A:Q,17,FALSE)*(T268+U268)-(T268+U268)))))))))</f>
        <v/>
      </c>
      <c r="Y268" s="251" t="str">
        <f>IF(OR(F268="",G268=""),"",IF(OR(F268="A",F268="HG"),0,VLOOKUP(G268,'Tab 4+5 DüV+Abfuhr_G'!A:Q,16,FALSE)))</f>
        <v/>
      </c>
      <c r="Z268" s="255" t="str">
        <f t="shared" si="38"/>
        <v/>
      </c>
      <c r="AA268" s="896" t="str">
        <f t="shared" si="39"/>
        <v/>
      </c>
      <c r="AB268" s="253" t="str">
        <f>IF(OR(F268="",G268=""),"",IF(F268="g",VLOOKUP(G268,'Tab 4+5 DüV+Abfuhr_G'!A:N,14,FALSE)*'N-DBE'!J268,IF(F268="A",VLOOKUP(G268,'Tab 2+3 DüV_A'!A:L,12,FALSE)*'N-DBE'!J268,VLOOKUP(G268,'H&amp;G LfL'!B:U,20,FALSE)*'N-DBE'!J268)))</f>
        <v/>
      </c>
      <c r="AC268" s="249" t="str">
        <f>IF(OR(F268="",G268=""),"",IF(OR('N-DBE'!K268="",'N-DBE'!M268=0),0,IF('N-DBE'!K268=0,-AB268,('N-DBE'!K268*AB268/'N-DBE'!J268)-AB268)))</f>
        <v/>
      </c>
      <c r="AD268" s="341" t="str">
        <f>IF(OR(B268="",G268=""),"",IF(VLOOKUP(B268,Schlagliste!B:J,9,FALSE)="","",VLOOKUP(B268,Schlagliste!B:J,9,FALSE)))</f>
        <v/>
      </c>
      <c r="AE268" s="244" t="str">
        <f>IF(OR(AD268="",S268=""),"",IF(AD268&gt;39,0,IF(S268="leicht",VLOOKUP(AD268,'Boden DüV-Bolap'!A:AA,19,FALSE),IF(S268="mittel",VLOOKUP(AD268,'Boden DüV-Bolap'!A:AA,23,FALSE),IF(S268="schwer",VLOOKUP(AD268,'Boden DüV-Bolap'!A:AA,27,FALSE))))))</f>
        <v/>
      </c>
      <c r="AF268" s="254" t="str">
        <f>IF(OR(F268="",G268="",S268="",AD268=""),"",IF(AD268&gt;=44,-(AB268+AC268),IF(AND(S268="leicht",AD268&lt;11),VLOOKUP(AD268,'Boden DüV-Bolap'!A:AC,20,FALSE),IF(AND(S268="leicht",AD268&gt;10),VLOOKUP(AD268,'Boden DüV-Bolap'!A:AC,21,FALSE)*(AB268+AC268)-(AB268+AC268),IF(AND(S268="mittel",AD268&lt;18),VLOOKUP(AD268,'Boden DüV-Bolap'!A:AC,24,FALSE),IF(AND(S268="mittel",AD268&gt;17),VLOOKUP(AD268,'Boden DüV-Bolap'!A:AC,25,FALSE)*(AB268+AC268)-(AB268+AC268),IF(AND(S268="schwer",AD268&lt;23),VLOOKUP(AD268,'Boden DüV-Bolap'!A:AC,28,FALSE),IF(AND(S268="schwer",AD268&gt;22),VLOOKUP(AD268,'Boden DüV-Bolap'!A:AC,29,FALSE)*(AB268+AC268)-(AB268+AC268)))))))))</f>
        <v/>
      </c>
      <c r="AG268" s="256" t="str">
        <f>IF(OR(F268="",G268=""),"",IF(OR(F268="A",F268="HG"),0,VLOOKUP(G268,'Tab 4+5 DüV+Abfuhr_G'!A:Q,17,FALSE)))</f>
        <v/>
      </c>
      <c r="AH268" s="257" t="str">
        <f t="shared" si="40"/>
        <v/>
      </c>
      <c r="AI268" s="900" t="str">
        <f t="shared" si="41"/>
        <v/>
      </c>
      <c r="AJ268" s="265"/>
    </row>
    <row r="269" spans="1:36" s="145" customFormat="1">
      <c r="A269" s="289" t="str">
        <f>IF('N-DBE'!A269="","",'N-DBE'!A269)</f>
        <v/>
      </c>
      <c r="B269" s="485" t="str">
        <f>IF('N-DBE'!B269="","",'N-DBE'!B269)</f>
        <v/>
      </c>
      <c r="C269" s="232" t="str">
        <f>IF('N-DBE'!C269="","",'N-DBE'!C269)</f>
        <v/>
      </c>
      <c r="D269" s="232" t="str">
        <f>IF('N-DBE'!D269="","",'N-DBE'!D269)</f>
        <v/>
      </c>
      <c r="E269" s="238" t="str">
        <f>IF('N-DBE'!E269="","",'N-DBE'!E269)</f>
        <v/>
      </c>
      <c r="F269" s="233" t="str">
        <f>IF('N-DBE'!F269="","",'N-DBE'!F269)</f>
        <v/>
      </c>
      <c r="G269" s="225" t="str">
        <f>IF('N-DBE'!G269="","",'N-DBE'!G269)</f>
        <v/>
      </c>
      <c r="H269" s="248" t="str">
        <f>IF(OR(F269="",G269=""),"",IF(F269="g",VLOOKUP(G269,'Tab 4+5 DüV+Abfuhr_G'!A:N,12,FALSE)*'N-DBE'!J269,IF(F269="A",VLOOKUP(G269,'Tab 2+3 DüV_A'!A:L,10,FALSE)*'N-DBE'!J269,VLOOKUP(G269,'H&amp;G LfL'!B:U,18,FALSE)*'N-DBE'!J269)))</f>
        <v/>
      </c>
      <c r="I269" s="249" t="str">
        <f>IF(OR(F269="",G269=""),"",IF(OR('N-DBE'!K269="",'N-DBE'!M269=0),0,IF('N-DBE'!K269=0,-H269,('N-DBE'!K269*H269/'N-DBE'!J269)-H269)))</f>
        <v/>
      </c>
      <c r="J269" s="341" t="str">
        <f>IF(OR(B269="",G269=""),"",IF(VLOOKUP(B269,Schlagliste!B:J,7,FALSE)="","",VLOOKUP(B269,Schlagliste!B:J,7,FALSE)))</f>
        <v/>
      </c>
      <c r="K269" s="244" t="str">
        <f>IF(J269="","",IF(J269&gt;39,"E",VLOOKUP(J269,'Boden DüV-Bolap'!A:B,2,FALSE)))</f>
        <v/>
      </c>
      <c r="L269" s="250" t="str">
        <f>IF(J269="","",IF(J269&gt;=44,0,VLOOKUP(J269,'Boden DüV-Bolap'!A:C,3,FALSE)))</f>
        <v/>
      </c>
      <c r="M269" s="251" t="str">
        <f>IF(OR(F269="",G269=""),"",IF(OR(F269="A",F269="HG"),0,VLOOKUP(G269,'Tab 4+5 DüV+Abfuhr_G'!A:Q,15,FALSE)))</f>
        <v/>
      </c>
      <c r="N269" s="252" t="str">
        <f t="shared" si="35"/>
        <v/>
      </c>
      <c r="O269" s="611" t="str">
        <f>IF(OR(F269="",G269=""),"",IF(J269="",SUM(H269,I269),IF(OR(K269="D",K269="E"),(H269+M269)*VLOOKUP(K269,'Boden DüV-Bolap'!B:E,4,FALSE),SUM(H269,I269,L269,M269))))</f>
        <v/>
      </c>
      <c r="P269" s="892" t="str">
        <f t="shared" si="36"/>
        <v/>
      </c>
      <c r="Q269" s="245"/>
      <c r="R269" s="615" t="str">
        <f t="shared" si="37"/>
        <v/>
      </c>
      <c r="S269" s="244" t="str">
        <f>IF(OR(B269="",G269=""),"",IF(VLOOKUP(B269,Schlagliste!B:J,5,FALSE)="","",VLOOKUP(B269,Schlagliste!B:J,5,FALSE)))</f>
        <v/>
      </c>
      <c r="T269" s="253" t="str">
        <f>IF(OR(F269="",G269=""),"",IF(F269="g",VLOOKUP(G269,'Tab 4+5 DüV+Abfuhr_G'!A:N,13,FALSE)*'N-DBE'!J269,IF(F269="A",VLOOKUP(G269,'Tab 2+3 DüV_A'!A:L,11,FALSE)*'N-DBE'!J269,VLOOKUP(G269,'H&amp;G LfL'!B:U,19,FALSE)*'N-DBE'!J269)))</f>
        <v/>
      </c>
      <c r="U269" s="249" t="str">
        <f>IF(OR(F269="",G269=""),"",IF(OR('N-DBE'!K269="",'N-DBE'!M269=0),0,IF('N-DBE'!K269=0,-T269,('N-DBE'!K269*T269/'N-DBE'!J269)-T269)))</f>
        <v/>
      </c>
      <c r="V269" s="341" t="str">
        <f>IF(OR(B269="",G269=""),"",IF(VLOOKUP(B269,Schlagliste!B:J,8,FALSE)="","",VLOOKUP(B269,Schlagliste!B:J,8,FALSE)))</f>
        <v/>
      </c>
      <c r="W269" s="244" t="str">
        <f>IF(OR(V269="",S269=""),"",IF(V269&gt;39,0,IF(S269="leicht",VLOOKUP(V269,'Boden DüV-Bolap'!A:Q,7,FALSE),IF(S269="mittel",VLOOKUP(V269,'Boden DüV-Bolap'!A:K,11,FALSE),IF(S269="schwer",VLOOKUP(V269,'Boden DüV-Bolap'!A:R,15,FALSE))))))</f>
        <v/>
      </c>
      <c r="X269" s="254" t="str">
        <f>IF(OR(F269="",G269="",S269="",V269=""),"",IF(V269&gt;=44,-(T269+U269),IF(AND(S269="leicht",V269&lt;14),VLOOKUP(V269,'Boden DüV-Bolap'!A:Q,8,FALSE),IF(AND(S269="leicht",V269&gt;13),VLOOKUP(V269,'Boden DüV-Bolap'!A:Q,9,FALSE)*(T269+U269)-(T269+U269),IF(AND(S269="mittel",V269&lt;20),VLOOKUP(V269,'Boden DüV-Bolap'!A:Q,12,FALSE),IF(AND(S269="mittel",V269&gt;19),VLOOKUP(V269,'Boden DüV-Bolap'!A:Q,13,FALSE)*(T269+U269)-(T269+U269),IF(AND(S269="schwer",V269&lt;28),VLOOKUP(V269,'Boden DüV-Bolap'!A:Q,16,FALSE),IF(AND(S269="schwer",V269&gt;27),VLOOKUP(V269,'Boden DüV-Bolap'!A:Q,17,FALSE)*(T269+U269)-(T269+U269)))))))))</f>
        <v/>
      </c>
      <c r="Y269" s="251" t="str">
        <f>IF(OR(F269="",G269=""),"",IF(OR(F269="A",F269="HG"),0,VLOOKUP(G269,'Tab 4+5 DüV+Abfuhr_G'!A:Q,16,FALSE)))</f>
        <v/>
      </c>
      <c r="Z269" s="255" t="str">
        <f t="shared" si="38"/>
        <v/>
      </c>
      <c r="AA269" s="896" t="str">
        <f t="shared" si="39"/>
        <v/>
      </c>
      <c r="AB269" s="253" t="str">
        <f>IF(OR(F269="",G269=""),"",IF(F269="g",VLOOKUP(G269,'Tab 4+5 DüV+Abfuhr_G'!A:N,14,FALSE)*'N-DBE'!J269,IF(F269="A",VLOOKUP(G269,'Tab 2+3 DüV_A'!A:L,12,FALSE)*'N-DBE'!J269,VLOOKUP(G269,'H&amp;G LfL'!B:U,20,FALSE)*'N-DBE'!J269)))</f>
        <v/>
      </c>
      <c r="AC269" s="249" t="str">
        <f>IF(OR(F269="",G269=""),"",IF(OR('N-DBE'!K269="",'N-DBE'!M269=0),0,IF('N-DBE'!K269=0,-AB269,('N-DBE'!K269*AB269/'N-DBE'!J269)-AB269)))</f>
        <v/>
      </c>
      <c r="AD269" s="341" t="str">
        <f>IF(OR(B269="",G269=""),"",IF(VLOOKUP(B269,Schlagliste!B:J,9,FALSE)="","",VLOOKUP(B269,Schlagliste!B:J,9,FALSE)))</f>
        <v/>
      </c>
      <c r="AE269" s="244" t="str">
        <f>IF(OR(AD269="",S269=""),"",IF(AD269&gt;39,0,IF(S269="leicht",VLOOKUP(AD269,'Boden DüV-Bolap'!A:AA,19,FALSE),IF(S269="mittel",VLOOKUP(AD269,'Boden DüV-Bolap'!A:AA,23,FALSE),IF(S269="schwer",VLOOKUP(AD269,'Boden DüV-Bolap'!A:AA,27,FALSE))))))</f>
        <v/>
      </c>
      <c r="AF269" s="254" t="str">
        <f>IF(OR(F269="",G269="",S269="",AD269=""),"",IF(AD269&gt;=44,-(AB269+AC269),IF(AND(S269="leicht",AD269&lt;11),VLOOKUP(AD269,'Boden DüV-Bolap'!A:AC,20,FALSE),IF(AND(S269="leicht",AD269&gt;10),VLOOKUP(AD269,'Boden DüV-Bolap'!A:AC,21,FALSE)*(AB269+AC269)-(AB269+AC269),IF(AND(S269="mittel",AD269&lt;18),VLOOKUP(AD269,'Boden DüV-Bolap'!A:AC,24,FALSE),IF(AND(S269="mittel",AD269&gt;17),VLOOKUP(AD269,'Boden DüV-Bolap'!A:AC,25,FALSE)*(AB269+AC269)-(AB269+AC269),IF(AND(S269="schwer",AD269&lt;23),VLOOKUP(AD269,'Boden DüV-Bolap'!A:AC,28,FALSE),IF(AND(S269="schwer",AD269&gt;22),VLOOKUP(AD269,'Boden DüV-Bolap'!A:AC,29,FALSE)*(AB269+AC269)-(AB269+AC269)))))))))</f>
        <v/>
      </c>
      <c r="AG269" s="256" t="str">
        <f>IF(OR(F269="",G269=""),"",IF(OR(F269="A",F269="HG"),0,VLOOKUP(G269,'Tab 4+5 DüV+Abfuhr_G'!A:Q,17,FALSE)))</f>
        <v/>
      </c>
      <c r="AH269" s="257" t="str">
        <f t="shared" si="40"/>
        <v/>
      </c>
      <c r="AI269" s="900" t="str">
        <f t="shared" si="41"/>
        <v/>
      </c>
      <c r="AJ269" s="265"/>
    </row>
    <row r="270" spans="1:36" s="145" customFormat="1">
      <c r="A270" s="289" t="str">
        <f>IF('N-DBE'!A270="","",'N-DBE'!A270)</f>
        <v/>
      </c>
      <c r="B270" s="485" t="str">
        <f>IF('N-DBE'!B270="","",'N-DBE'!B270)</f>
        <v/>
      </c>
      <c r="C270" s="232" t="str">
        <f>IF('N-DBE'!C270="","",'N-DBE'!C270)</f>
        <v/>
      </c>
      <c r="D270" s="232" t="str">
        <f>IF('N-DBE'!D270="","",'N-DBE'!D270)</f>
        <v/>
      </c>
      <c r="E270" s="238" t="str">
        <f>IF('N-DBE'!E270="","",'N-DBE'!E270)</f>
        <v/>
      </c>
      <c r="F270" s="233" t="str">
        <f>IF('N-DBE'!F270="","",'N-DBE'!F270)</f>
        <v/>
      </c>
      <c r="G270" s="225" t="str">
        <f>IF('N-DBE'!G270="","",'N-DBE'!G270)</f>
        <v/>
      </c>
      <c r="H270" s="248" t="str">
        <f>IF(OR(F270="",G270=""),"",IF(F270="g",VLOOKUP(G270,'Tab 4+5 DüV+Abfuhr_G'!A:N,12,FALSE)*'N-DBE'!J270,IF(F270="A",VLOOKUP(G270,'Tab 2+3 DüV_A'!A:L,10,FALSE)*'N-DBE'!J270,VLOOKUP(G270,'H&amp;G LfL'!B:U,18,FALSE)*'N-DBE'!J270)))</f>
        <v/>
      </c>
      <c r="I270" s="249" t="str">
        <f>IF(OR(F270="",G270=""),"",IF(OR('N-DBE'!K270="",'N-DBE'!M270=0),0,IF('N-DBE'!K270=0,-H270,('N-DBE'!K270*H270/'N-DBE'!J270)-H270)))</f>
        <v/>
      </c>
      <c r="J270" s="341" t="str">
        <f>IF(OR(B270="",G270=""),"",IF(VLOOKUP(B270,Schlagliste!B:J,7,FALSE)="","",VLOOKUP(B270,Schlagliste!B:J,7,FALSE)))</f>
        <v/>
      </c>
      <c r="K270" s="244" t="str">
        <f>IF(J270="","",IF(J270&gt;39,"E",VLOOKUP(J270,'Boden DüV-Bolap'!A:B,2,FALSE)))</f>
        <v/>
      </c>
      <c r="L270" s="250" t="str">
        <f>IF(J270="","",IF(J270&gt;=44,0,VLOOKUP(J270,'Boden DüV-Bolap'!A:C,3,FALSE)))</f>
        <v/>
      </c>
      <c r="M270" s="251" t="str">
        <f>IF(OR(F270="",G270=""),"",IF(OR(F270="A",F270="HG"),0,VLOOKUP(G270,'Tab 4+5 DüV+Abfuhr_G'!A:Q,15,FALSE)))</f>
        <v/>
      </c>
      <c r="N270" s="252" t="str">
        <f t="shared" si="35"/>
        <v/>
      </c>
      <c r="O270" s="611" t="str">
        <f>IF(OR(F270="",G270=""),"",IF(J270="",SUM(H270,I270),IF(OR(K270="D",K270="E"),(H270+M270)*VLOOKUP(K270,'Boden DüV-Bolap'!B:E,4,FALSE),SUM(H270,I270,L270,M270))))</f>
        <v/>
      </c>
      <c r="P270" s="892" t="str">
        <f t="shared" si="36"/>
        <v/>
      </c>
      <c r="Q270" s="245"/>
      <c r="R270" s="615" t="str">
        <f t="shared" si="37"/>
        <v/>
      </c>
      <c r="S270" s="244" t="str">
        <f>IF(OR(B270="",G270=""),"",IF(VLOOKUP(B270,Schlagliste!B:J,5,FALSE)="","",VLOOKUP(B270,Schlagliste!B:J,5,FALSE)))</f>
        <v/>
      </c>
      <c r="T270" s="253" t="str">
        <f>IF(OR(F270="",G270=""),"",IF(F270="g",VLOOKUP(G270,'Tab 4+5 DüV+Abfuhr_G'!A:N,13,FALSE)*'N-DBE'!J270,IF(F270="A",VLOOKUP(G270,'Tab 2+3 DüV_A'!A:L,11,FALSE)*'N-DBE'!J270,VLOOKUP(G270,'H&amp;G LfL'!B:U,19,FALSE)*'N-DBE'!J270)))</f>
        <v/>
      </c>
      <c r="U270" s="249" t="str">
        <f>IF(OR(F270="",G270=""),"",IF(OR('N-DBE'!K270="",'N-DBE'!M270=0),0,IF('N-DBE'!K270=0,-T270,('N-DBE'!K270*T270/'N-DBE'!J270)-T270)))</f>
        <v/>
      </c>
      <c r="V270" s="341" t="str">
        <f>IF(OR(B270="",G270=""),"",IF(VLOOKUP(B270,Schlagliste!B:J,8,FALSE)="","",VLOOKUP(B270,Schlagliste!B:J,8,FALSE)))</f>
        <v/>
      </c>
      <c r="W270" s="244" t="str">
        <f>IF(OR(V270="",S270=""),"",IF(V270&gt;39,0,IF(S270="leicht",VLOOKUP(V270,'Boden DüV-Bolap'!A:Q,7,FALSE),IF(S270="mittel",VLOOKUP(V270,'Boden DüV-Bolap'!A:K,11,FALSE),IF(S270="schwer",VLOOKUP(V270,'Boden DüV-Bolap'!A:R,15,FALSE))))))</f>
        <v/>
      </c>
      <c r="X270" s="254" t="str">
        <f>IF(OR(F270="",G270="",S270="",V270=""),"",IF(V270&gt;=44,-(T270+U270),IF(AND(S270="leicht",V270&lt;14),VLOOKUP(V270,'Boden DüV-Bolap'!A:Q,8,FALSE),IF(AND(S270="leicht",V270&gt;13),VLOOKUP(V270,'Boden DüV-Bolap'!A:Q,9,FALSE)*(T270+U270)-(T270+U270),IF(AND(S270="mittel",V270&lt;20),VLOOKUP(V270,'Boden DüV-Bolap'!A:Q,12,FALSE),IF(AND(S270="mittel",V270&gt;19),VLOOKUP(V270,'Boden DüV-Bolap'!A:Q,13,FALSE)*(T270+U270)-(T270+U270),IF(AND(S270="schwer",V270&lt;28),VLOOKUP(V270,'Boden DüV-Bolap'!A:Q,16,FALSE),IF(AND(S270="schwer",V270&gt;27),VLOOKUP(V270,'Boden DüV-Bolap'!A:Q,17,FALSE)*(T270+U270)-(T270+U270)))))))))</f>
        <v/>
      </c>
      <c r="Y270" s="251" t="str">
        <f>IF(OR(F270="",G270=""),"",IF(OR(F270="A",F270="HG"),0,VLOOKUP(G270,'Tab 4+5 DüV+Abfuhr_G'!A:Q,16,FALSE)))</f>
        <v/>
      </c>
      <c r="Z270" s="255" t="str">
        <f t="shared" si="38"/>
        <v/>
      </c>
      <c r="AA270" s="896" t="str">
        <f t="shared" si="39"/>
        <v/>
      </c>
      <c r="AB270" s="253" t="str">
        <f>IF(OR(F270="",G270=""),"",IF(F270="g",VLOOKUP(G270,'Tab 4+5 DüV+Abfuhr_G'!A:N,14,FALSE)*'N-DBE'!J270,IF(F270="A",VLOOKUP(G270,'Tab 2+3 DüV_A'!A:L,12,FALSE)*'N-DBE'!J270,VLOOKUP(G270,'H&amp;G LfL'!B:U,20,FALSE)*'N-DBE'!J270)))</f>
        <v/>
      </c>
      <c r="AC270" s="249" t="str">
        <f>IF(OR(F270="",G270=""),"",IF(OR('N-DBE'!K270="",'N-DBE'!M270=0),0,IF('N-DBE'!K270=0,-AB270,('N-DBE'!K270*AB270/'N-DBE'!J270)-AB270)))</f>
        <v/>
      </c>
      <c r="AD270" s="341" t="str">
        <f>IF(OR(B270="",G270=""),"",IF(VLOOKUP(B270,Schlagliste!B:J,9,FALSE)="","",VLOOKUP(B270,Schlagliste!B:J,9,FALSE)))</f>
        <v/>
      </c>
      <c r="AE270" s="244" t="str">
        <f>IF(OR(AD270="",S270=""),"",IF(AD270&gt;39,0,IF(S270="leicht",VLOOKUP(AD270,'Boden DüV-Bolap'!A:AA,19,FALSE),IF(S270="mittel",VLOOKUP(AD270,'Boden DüV-Bolap'!A:AA,23,FALSE),IF(S270="schwer",VLOOKUP(AD270,'Boden DüV-Bolap'!A:AA,27,FALSE))))))</f>
        <v/>
      </c>
      <c r="AF270" s="254" t="str">
        <f>IF(OR(F270="",G270="",S270="",AD270=""),"",IF(AD270&gt;=44,-(AB270+AC270),IF(AND(S270="leicht",AD270&lt;11),VLOOKUP(AD270,'Boden DüV-Bolap'!A:AC,20,FALSE),IF(AND(S270="leicht",AD270&gt;10),VLOOKUP(AD270,'Boden DüV-Bolap'!A:AC,21,FALSE)*(AB270+AC270)-(AB270+AC270),IF(AND(S270="mittel",AD270&lt;18),VLOOKUP(AD270,'Boden DüV-Bolap'!A:AC,24,FALSE),IF(AND(S270="mittel",AD270&gt;17),VLOOKUP(AD270,'Boden DüV-Bolap'!A:AC,25,FALSE)*(AB270+AC270)-(AB270+AC270),IF(AND(S270="schwer",AD270&lt;23),VLOOKUP(AD270,'Boden DüV-Bolap'!A:AC,28,FALSE),IF(AND(S270="schwer",AD270&gt;22),VLOOKUP(AD270,'Boden DüV-Bolap'!A:AC,29,FALSE)*(AB270+AC270)-(AB270+AC270)))))))))</f>
        <v/>
      </c>
      <c r="AG270" s="256" t="str">
        <f>IF(OR(F270="",G270=""),"",IF(OR(F270="A",F270="HG"),0,VLOOKUP(G270,'Tab 4+5 DüV+Abfuhr_G'!A:Q,17,FALSE)))</f>
        <v/>
      </c>
      <c r="AH270" s="257" t="str">
        <f t="shared" si="40"/>
        <v/>
      </c>
      <c r="AI270" s="900" t="str">
        <f t="shared" si="41"/>
        <v/>
      </c>
      <c r="AJ270" s="265"/>
    </row>
    <row r="271" spans="1:36" s="145" customFormat="1">
      <c r="A271" s="289" t="str">
        <f>IF('N-DBE'!A271="","",'N-DBE'!A271)</f>
        <v/>
      </c>
      <c r="B271" s="485" t="str">
        <f>IF('N-DBE'!B271="","",'N-DBE'!B271)</f>
        <v/>
      </c>
      <c r="C271" s="232" t="str">
        <f>IF('N-DBE'!C271="","",'N-DBE'!C271)</f>
        <v/>
      </c>
      <c r="D271" s="232" t="str">
        <f>IF('N-DBE'!D271="","",'N-DBE'!D271)</f>
        <v/>
      </c>
      <c r="E271" s="238" t="str">
        <f>IF('N-DBE'!E271="","",'N-DBE'!E271)</f>
        <v/>
      </c>
      <c r="F271" s="233" t="str">
        <f>IF('N-DBE'!F271="","",'N-DBE'!F271)</f>
        <v/>
      </c>
      <c r="G271" s="225" t="str">
        <f>IF('N-DBE'!G271="","",'N-DBE'!G271)</f>
        <v/>
      </c>
      <c r="H271" s="248" t="str">
        <f>IF(OR(F271="",G271=""),"",IF(F271="g",VLOOKUP(G271,'Tab 4+5 DüV+Abfuhr_G'!A:N,12,FALSE)*'N-DBE'!J271,IF(F271="A",VLOOKUP(G271,'Tab 2+3 DüV_A'!A:L,10,FALSE)*'N-DBE'!J271,VLOOKUP(G271,'H&amp;G LfL'!B:U,18,FALSE)*'N-DBE'!J271)))</f>
        <v/>
      </c>
      <c r="I271" s="249" t="str">
        <f>IF(OR(F271="",G271=""),"",IF(OR('N-DBE'!K271="",'N-DBE'!M271=0),0,IF('N-DBE'!K271=0,-H271,('N-DBE'!K271*H271/'N-DBE'!J271)-H271)))</f>
        <v/>
      </c>
      <c r="J271" s="341" t="str">
        <f>IF(OR(B271="",G271=""),"",IF(VLOOKUP(B271,Schlagliste!B:J,7,FALSE)="","",VLOOKUP(B271,Schlagliste!B:J,7,FALSE)))</f>
        <v/>
      </c>
      <c r="K271" s="244" t="str">
        <f>IF(J271="","",IF(J271&gt;39,"E",VLOOKUP(J271,'Boden DüV-Bolap'!A:B,2,FALSE)))</f>
        <v/>
      </c>
      <c r="L271" s="250" t="str">
        <f>IF(J271="","",IF(J271&gt;=44,0,VLOOKUP(J271,'Boden DüV-Bolap'!A:C,3,FALSE)))</f>
        <v/>
      </c>
      <c r="M271" s="251" t="str">
        <f>IF(OR(F271="",G271=""),"",IF(OR(F271="A",F271="HG"),0,VLOOKUP(G271,'Tab 4+5 DüV+Abfuhr_G'!A:Q,15,FALSE)))</f>
        <v/>
      </c>
      <c r="N271" s="252" t="str">
        <f t="shared" si="35"/>
        <v/>
      </c>
      <c r="O271" s="611" t="str">
        <f>IF(OR(F271="",G271=""),"",IF(J271="",SUM(H271,I271),IF(OR(K271="D",K271="E"),(H271+M271)*VLOOKUP(K271,'Boden DüV-Bolap'!B:E,4,FALSE),SUM(H271,I271,L271,M271))))</f>
        <v/>
      </c>
      <c r="P271" s="892" t="str">
        <f t="shared" si="36"/>
        <v/>
      </c>
      <c r="Q271" s="245"/>
      <c r="R271" s="615" t="str">
        <f t="shared" si="37"/>
        <v/>
      </c>
      <c r="S271" s="244" t="str">
        <f>IF(OR(B271="",G271=""),"",IF(VLOOKUP(B271,Schlagliste!B:J,5,FALSE)="","",VLOOKUP(B271,Schlagliste!B:J,5,FALSE)))</f>
        <v/>
      </c>
      <c r="T271" s="253" t="str">
        <f>IF(OR(F271="",G271=""),"",IF(F271="g",VLOOKUP(G271,'Tab 4+5 DüV+Abfuhr_G'!A:N,13,FALSE)*'N-DBE'!J271,IF(F271="A",VLOOKUP(G271,'Tab 2+3 DüV_A'!A:L,11,FALSE)*'N-DBE'!J271,VLOOKUP(G271,'H&amp;G LfL'!B:U,19,FALSE)*'N-DBE'!J271)))</f>
        <v/>
      </c>
      <c r="U271" s="249" t="str">
        <f>IF(OR(F271="",G271=""),"",IF(OR('N-DBE'!K271="",'N-DBE'!M271=0),0,IF('N-DBE'!K271=0,-T271,('N-DBE'!K271*T271/'N-DBE'!J271)-T271)))</f>
        <v/>
      </c>
      <c r="V271" s="341" t="str">
        <f>IF(OR(B271="",G271=""),"",IF(VLOOKUP(B271,Schlagliste!B:J,8,FALSE)="","",VLOOKUP(B271,Schlagliste!B:J,8,FALSE)))</f>
        <v/>
      </c>
      <c r="W271" s="244" t="str">
        <f>IF(OR(V271="",S271=""),"",IF(V271&gt;39,0,IF(S271="leicht",VLOOKUP(V271,'Boden DüV-Bolap'!A:Q,7,FALSE),IF(S271="mittel",VLOOKUP(V271,'Boden DüV-Bolap'!A:K,11,FALSE),IF(S271="schwer",VLOOKUP(V271,'Boden DüV-Bolap'!A:R,15,FALSE))))))</f>
        <v/>
      </c>
      <c r="X271" s="254" t="str">
        <f>IF(OR(F271="",G271="",S271="",V271=""),"",IF(V271&gt;=44,-(T271+U271),IF(AND(S271="leicht",V271&lt;14),VLOOKUP(V271,'Boden DüV-Bolap'!A:Q,8,FALSE),IF(AND(S271="leicht",V271&gt;13),VLOOKUP(V271,'Boden DüV-Bolap'!A:Q,9,FALSE)*(T271+U271)-(T271+U271),IF(AND(S271="mittel",V271&lt;20),VLOOKUP(V271,'Boden DüV-Bolap'!A:Q,12,FALSE),IF(AND(S271="mittel",V271&gt;19),VLOOKUP(V271,'Boden DüV-Bolap'!A:Q,13,FALSE)*(T271+U271)-(T271+U271),IF(AND(S271="schwer",V271&lt;28),VLOOKUP(V271,'Boden DüV-Bolap'!A:Q,16,FALSE),IF(AND(S271="schwer",V271&gt;27),VLOOKUP(V271,'Boden DüV-Bolap'!A:Q,17,FALSE)*(T271+U271)-(T271+U271)))))))))</f>
        <v/>
      </c>
      <c r="Y271" s="251" t="str">
        <f>IF(OR(F271="",G271=""),"",IF(OR(F271="A",F271="HG"),0,VLOOKUP(G271,'Tab 4+5 DüV+Abfuhr_G'!A:Q,16,FALSE)))</f>
        <v/>
      </c>
      <c r="Z271" s="255" t="str">
        <f t="shared" si="38"/>
        <v/>
      </c>
      <c r="AA271" s="896" t="str">
        <f t="shared" si="39"/>
        <v/>
      </c>
      <c r="AB271" s="253" t="str">
        <f>IF(OR(F271="",G271=""),"",IF(F271="g",VLOOKUP(G271,'Tab 4+5 DüV+Abfuhr_G'!A:N,14,FALSE)*'N-DBE'!J271,IF(F271="A",VLOOKUP(G271,'Tab 2+3 DüV_A'!A:L,12,FALSE)*'N-DBE'!J271,VLOOKUP(G271,'H&amp;G LfL'!B:U,20,FALSE)*'N-DBE'!J271)))</f>
        <v/>
      </c>
      <c r="AC271" s="249" t="str">
        <f>IF(OR(F271="",G271=""),"",IF(OR('N-DBE'!K271="",'N-DBE'!M271=0),0,IF('N-DBE'!K271=0,-AB271,('N-DBE'!K271*AB271/'N-DBE'!J271)-AB271)))</f>
        <v/>
      </c>
      <c r="AD271" s="341" t="str">
        <f>IF(OR(B271="",G271=""),"",IF(VLOOKUP(B271,Schlagliste!B:J,9,FALSE)="","",VLOOKUP(B271,Schlagliste!B:J,9,FALSE)))</f>
        <v/>
      </c>
      <c r="AE271" s="244" t="str">
        <f>IF(OR(AD271="",S271=""),"",IF(AD271&gt;39,0,IF(S271="leicht",VLOOKUP(AD271,'Boden DüV-Bolap'!A:AA,19,FALSE),IF(S271="mittel",VLOOKUP(AD271,'Boden DüV-Bolap'!A:AA,23,FALSE),IF(S271="schwer",VLOOKUP(AD271,'Boden DüV-Bolap'!A:AA,27,FALSE))))))</f>
        <v/>
      </c>
      <c r="AF271" s="254" t="str">
        <f>IF(OR(F271="",G271="",S271="",AD271=""),"",IF(AD271&gt;=44,-(AB271+AC271),IF(AND(S271="leicht",AD271&lt;11),VLOOKUP(AD271,'Boden DüV-Bolap'!A:AC,20,FALSE),IF(AND(S271="leicht",AD271&gt;10),VLOOKUP(AD271,'Boden DüV-Bolap'!A:AC,21,FALSE)*(AB271+AC271)-(AB271+AC271),IF(AND(S271="mittel",AD271&lt;18),VLOOKUP(AD271,'Boden DüV-Bolap'!A:AC,24,FALSE),IF(AND(S271="mittel",AD271&gt;17),VLOOKUP(AD271,'Boden DüV-Bolap'!A:AC,25,FALSE)*(AB271+AC271)-(AB271+AC271),IF(AND(S271="schwer",AD271&lt;23),VLOOKUP(AD271,'Boden DüV-Bolap'!A:AC,28,FALSE),IF(AND(S271="schwer",AD271&gt;22),VLOOKUP(AD271,'Boden DüV-Bolap'!A:AC,29,FALSE)*(AB271+AC271)-(AB271+AC271)))))))))</f>
        <v/>
      </c>
      <c r="AG271" s="256" t="str">
        <f>IF(OR(F271="",G271=""),"",IF(OR(F271="A",F271="HG"),0,VLOOKUP(G271,'Tab 4+5 DüV+Abfuhr_G'!A:Q,17,FALSE)))</f>
        <v/>
      </c>
      <c r="AH271" s="257" t="str">
        <f t="shared" si="40"/>
        <v/>
      </c>
      <c r="AI271" s="900" t="str">
        <f t="shared" si="41"/>
        <v/>
      </c>
      <c r="AJ271" s="265"/>
    </row>
    <row r="272" spans="1:36" s="145" customFormat="1">
      <c r="A272" s="289" t="str">
        <f>IF('N-DBE'!A272="","",'N-DBE'!A272)</f>
        <v/>
      </c>
      <c r="B272" s="485" t="str">
        <f>IF('N-DBE'!B272="","",'N-DBE'!B272)</f>
        <v/>
      </c>
      <c r="C272" s="232" t="str">
        <f>IF('N-DBE'!C272="","",'N-DBE'!C272)</f>
        <v/>
      </c>
      <c r="D272" s="232" t="str">
        <f>IF('N-DBE'!D272="","",'N-DBE'!D272)</f>
        <v/>
      </c>
      <c r="E272" s="238" t="str">
        <f>IF('N-DBE'!E272="","",'N-DBE'!E272)</f>
        <v/>
      </c>
      <c r="F272" s="233" t="str">
        <f>IF('N-DBE'!F272="","",'N-DBE'!F272)</f>
        <v/>
      </c>
      <c r="G272" s="225" t="str">
        <f>IF('N-DBE'!G272="","",'N-DBE'!G272)</f>
        <v/>
      </c>
      <c r="H272" s="248" t="str">
        <f>IF(OR(F272="",G272=""),"",IF(F272="g",VLOOKUP(G272,'Tab 4+5 DüV+Abfuhr_G'!A:N,12,FALSE)*'N-DBE'!J272,IF(F272="A",VLOOKUP(G272,'Tab 2+3 DüV_A'!A:L,10,FALSE)*'N-DBE'!J272,VLOOKUP(G272,'H&amp;G LfL'!B:U,18,FALSE)*'N-DBE'!J272)))</f>
        <v/>
      </c>
      <c r="I272" s="249" t="str">
        <f>IF(OR(F272="",G272=""),"",IF(OR('N-DBE'!K272="",'N-DBE'!M272=0),0,IF('N-DBE'!K272=0,-H272,('N-DBE'!K272*H272/'N-DBE'!J272)-H272)))</f>
        <v/>
      </c>
      <c r="J272" s="341" t="str">
        <f>IF(OR(B272="",G272=""),"",IF(VLOOKUP(B272,Schlagliste!B:J,7,FALSE)="","",VLOOKUP(B272,Schlagliste!B:J,7,FALSE)))</f>
        <v/>
      </c>
      <c r="K272" s="244" t="str">
        <f>IF(J272="","",IF(J272&gt;39,"E",VLOOKUP(J272,'Boden DüV-Bolap'!A:B,2,FALSE)))</f>
        <v/>
      </c>
      <c r="L272" s="250" t="str">
        <f>IF(J272="","",IF(J272&gt;=44,0,VLOOKUP(J272,'Boden DüV-Bolap'!A:C,3,FALSE)))</f>
        <v/>
      </c>
      <c r="M272" s="251" t="str">
        <f>IF(OR(F272="",G272=""),"",IF(OR(F272="A",F272="HG"),0,VLOOKUP(G272,'Tab 4+5 DüV+Abfuhr_G'!A:Q,15,FALSE)))</f>
        <v/>
      </c>
      <c r="N272" s="252" t="str">
        <f t="shared" si="35"/>
        <v/>
      </c>
      <c r="O272" s="611" t="str">
        <f>IF(OR(F272="",G272=""),"",IF(J272="",SUM(H272,I272),IF(OR(K272="D",K272="E"),(H272+M272)*VLOOKUP(K272,'Boden DüV-Bolap'!B:E,4,FALSE),SUM(H272,I272,L272,M272))))</f>
        <v/>
      </c>
      <c r="P272" s="892" t="str">
        <f t="shared" si="36"/>
        <v/>
      </c>
      <c r="Q272" s="245"/>
      <c r="R272" s="615" t="str">
        <f t="shared" si="37"/>
        <v/>
      </c>
      <c r="S272" s="244" t="str">
        <f>IF(OR(B272="",G272=""),"",IF(VLOOKUP(B272,Schlagliste!B:J,5,FALSE)="","",VLOOKUP(B272,Schlagliste!B:J,5,FALSE)))</f>
        <v/>
      </c>
      <c r="T272" s="253" t="str">
        <f>IF(OR(F272="",G272=""),"",IF(F272="g",VLOOKUP(G272,'Tab 4+5 DüV+Abfuhr_G'!A:N,13,FALSE)*'N-DBE'!J272,IF(F272="A",VLOOKUP(G272,'Tab 2+3 DüV_A'!A:L,11,FALSE)*'N-DBE'!J272,VLOOKUP(G272,'H&amp;G LfL'!B:U,19,FALSE)*'N-DBE'!J272)))</f>
        <v/>
      </c>
      <c r="U272" s="249" t="str">
        <f>IF(OR(F272="",G272=""),"",IF(OR('N-DBE'!K272="",'N-DBE'!M272=0),0,IF('N-DBE'!K272=0,-T272,('N-DBE'!K272*T272/'N-DBE'!J272)-T272)))</f>
        <v/>
      </c>
      <c r="V272" s="341" t="str">
        <f>IF(OR(B272="",G272=""),"",IF(VLOOKUP(B272,Schlagliste!B:J,8,FALSE)="","",VLOOKUP(B272,Schlagliste!B:J,8,FALSE)))</f>
        <v/>
      </c>
      <c r="W272" s="244" t="str">
        <f>IF(OR(V272="",S272=""),"",IF(V272&gt;39,0,IF(S272="leicht",VLOOKUP(V272,'Boden DüV-Bolap'!A:Q,7,FALSE),IF(S272="mittel",VLOOKUP(V272,'Boden DüV-Bolap'!A:K,11,FALSE),IF(S272="schwer",VLOOKUP(V272,'Boden DüV-Bolap'!A:R,15,FALSE))))))</f>
        <v/>
      </c>
      <c r="X272" s="254" t="str">
        <f>IF(OR(F272="",G272="",S272="",V272=""),"",IF(V272&gt;=44,-(T272+U272),IF(AND(S272="leicht",V272&lt;14),VLOOKUP(V272,'Boden DüV-Bolap'!A:Q,8,FALSE),IF(AND(S272="leicht",V272&gt;13),VLOOKUP(V272,'Boden DüV-Bolap'!A:Q,9,FALSE)*(T272+U272)-(T272+U272),IF(AND(S272="mittel",V272&lt;20),VLOOKUP(V272,'Boden DüV-Bolap'!A:Q,12,FALSE),IF(AND(S272="mittel",V272&gt;19),VLOOKUP(V272,'Boden DüV-Bolap'!A:Q,13,FALSE)*(T272+U272)-(T272+U272),IF(AND(S272="schwer",V272&lt;28),VLOOKUP(V272,'Boden DüV-Bolap'!A:Q,16,FALSE),IF(AND(S272="schwer",V272&gt;27),VLOOKUP(V272,'Boden DüV-Bolap'!A:Q,17,FALSE)*(T272+U272)-(T272+U272)))))))))</f>
        <v/>
      </c>
      <c r="Y272" s="251" t="str">
        <f>IF(OR(F272="",G272=""),"",IF(OR(F272="A",F272="HG"),0,VLOOKUP(G272,'Tab 4+5 DüV+Abfuhr_G'!A:Q,16,FALSE)))</f>
        <v/>
      </c>
      <c r="Z272" s="255" t="str">
        <f t="shared" si="38"/>
        <v/>
      </c>
      <c r="AA272" s="896" t="str">
        <f t="shared" si="39"/>
        <v/>
      </c>
      <c r="AB272" s="253" t="str">
        <f>IF(OR(F272="",G272=""),"",IF(F272="g",VLOOKUP(G272,'Tab 4+5 DüV+Abfuhr_G'!A:N,14,FALSE)*'N-DBE'!J272,IF(F272="A",VLOOKUP(G272,'Tab 2+3 DüV_A'!A:L,12,FALSE)*'N-DBE'!J272,VLOOKUP(G272,'H&amp;G LfL'!B:U,20,FALSE)*'N-DBE'!J272)))</f>
        <v/>
      </c>
      <c r="AC272" s="249" t="str">
        <f>IF(OR(F272="",G272=""),"",IF(OR('N-DBE'!K272="",'N-DBE'!M272=0),0,IF('N-DBE'!K272=0,-AB272,('N-DBE'!K272*AB272/'N-DBE'!J272)-AB272)))</f>
        <v/>
      </c>
      <c r="AD272" s="341" t="str">
        <f>IF(OR(B272="",G272=""),"",IF(VLOOKUP(B272,Schlagliste!B:J,9,FALSE)="","",VLOOKUP(B272,Schlagliste!B:J,9,FALSE)))</f>
        <v/>
      </c>
      <c r="AE272" s="244" t="str">
        <f>IF(OR(AD272="",S272=""),"",IF(AD272&gt;39,0,IF(S272="leicht",VLOOKUP(AD272,'Boden DüV-Bolap'!A:AA,19,FALSE),IF(S272="mittel",VLOOKUP(AD272,'Boden DüV-Bolap'!A:AA,23,FALSE),IF(S272="schwer",VLOOKUP(AD272,'Boden DüV-Bolap'!A:AA,27,FALSE))))))</f>
        <v/>
      </c>
      <c r="AF272" s="254" t="str">
        <f>IF(OR(F272="",G272="",S272="",AD272=""),"",IF(AD272&gt;=44,-(AB272+AC272),IF(AND(S272="leicht",AD272&lt;11),VLOOKUP(AD272,'Boden DüV-Bolap'!A:AC,20,FALSE),IF(AND(S272="leicht",AD272&gt;10),VLOOKUP(AD272,'Boden DüV-Bolap'!A:AC,21,FALSE)*(AB272+AC272)-(AB272+AC272),IF(AND(S272="mittel",AD272&lt;18),VLOOKUP(AD272,'Boden DüV-Bolap'!A:AC,24,FALSE),IF(AND(S272="mittel",AD272&gt;17),VLOOKUP(AD272,'Boden DüV-Bolap'!A:AC,25,FALSE)*(AB272+AC272)-(AB272+AC272),IF(AND(S272="schwer",AD272&lt;23),VLOOKUP(AD272,'Boden DüV-Bolap'!A:AC,28,FALSE),IF(AND(S272="schwer",AD272&gt;22),VLOOKUP(AD272,'Boden DüV-Bolap'!A:AC,29,FALSE)*(AB272+AC272)-(AB272+AC272)))))))))</f>
        <v/>
      </c>
      <c r="AG272" s="256" t="str">
        <f>IF(OR(F272="",G272=""),"",IF(OR(F272="A",F272="HG"),0,VLOOKUP(G272,'Tab 4+5 DüV+Abfuhr_G'!A:Q,17,FALSE)))</f>
        <v/>
      </c>
      <c r="AH272" s="257" t="str">
        <f t="shared" si="40"/>
        <v/>
      </c>
      <c r="AI272" s="900" t="str">
        <f t="shared" si="41"/>
        <v/>
      </c>
      <c r="AJ272" s="265"/>
    </row>
    <row r="273" spans="1:36" s="145" customFormat="1">
      <c r="A273" s="289" t="str">
        <f>IF('N-DBE'!A273="","",'N-DBE'!A273)</f>
        <v/>
      </c>
      <c r="B273" s="485" t="str">
        <f>IF('N-DBE'!B273="","",'N-DBE'!B273)</f>
        <v/>
      </c>
      <c r="C273" s="232" t="str">
        <f>IF('N-DBE'!C273="","",'N-DBE'!C273)</f>
        <v/>
      </c>
      <c r="D273" s="232" t="str">
        <f>IF('N-DBE'!D273="","",'N-DBE'!D273)</f>
        <v/>
      </c>
      <c r="E273" s="238" t="str">
        <f>IF('N-DBE'!E273="","",'N-DBE'!E273)</f>
        <v/>
      </c>
      <c r="F273" s="233" t="str">
        <f>IF('N-DBE'!F273="","",'N-DBE'!F273)</f>
        <v/>
      </c>
      <c r="G273" s="225" t="str">
        <f>IF('N-DBE'!G273="","",'N-DBE'!G273)</f>
        <v/>
      </c>
      <c r="H273" s="248" t="str">
        <f>IF(OR(F273="",G273=""),"",IF(F273="g",VLOOKUP(G273,'Tab 4+5 DüV+Abfuhr_G'!A:N,12,FALSE)*'N-DBE'!J273,IF(F273="A",VLOOKUP(G273,'Tab 2+3 DüV_A'!A:L,10,FALSE)*'N-DBE'!J273,VLOOKUP(G273,'H&amp;G LfL'!B:U,18,FALSE)*'N-DBE'!J273)))</f>
        <v/>
      </c>
      <c r="I273" s="249" t="str">
        <f>IF(OR(F273="",G273=""),"",IF(OR('N-DBE'!K273="",'N-DBE'!M273=0),0,IF('N-DBE'!K273=0,-H273,('N-DBE'!K273*H273/'N-DBE'!J273)-H273)))</f>
        <v/>
      </c>
      <c r="J273" s="341" t="str">
        <f>IF(OR(B273="",G273=""),"",IF(VLOOKUP(B273,Schlagliste!B:J,7,FALSE)="","",VLOOKUP(B273,Schlagliste!B:J,7,FALSE)))</f>
        <v/>
      </c>
      <c r="K273" s="244" t="str">
        <f>IF(J273="","",IF(J273&gt;39,"E",VLOOKUP(J273,'Boden DüV-Bolap'!A:B,2,FALSE)))</f>
        <v/>
      </c>
      <c r="L273" s="250" t="str">
        <f>IF(J273="","",IF(J273&gt;=44,0,VLOOKUP(J273,'Boden DüV-Bolap'!A:C,3,FALSE)))</f>
        <v/>
      </c>
      <c r="M273" s="251" t="str">
        <f>IF(OR(F273="",G273=""),"",IF(OR(F273="A",F273="HG"),0,VLOOKUP(G273,'Tab 4+5 DüV+Abfuhr_G'!A:Q,15,FALSE)))</f>
        <v/>
      </c>
      <c r="N273" s="252" t="str">
        <f t="shared" si="35"/>
        <v/>
      </c>
      <c r="O273" s="611" t="str">
        <f>IF(OR(F273="",G273=""),"",IF(J273="",SUM(H273,I273),IF(OR(K273="D",K273="E"),(H273+M273)*VLOOKUP(K273,'Boden DüV-Bolap'!B:E,4,FALSE),SUM(H273,I273,L273,M273))))</f>
        <v/>
      </c>
      <c r="P273" s="892" t="str">
        <f t="shared" si="36"/>
        <v/>
      </c>
      <c r="Q273" s="245"/>
      <c r="R273" s="615" t="str">
        <f t="shared" si="37"/>
        <v/>
      </c>
      <c r="S273" s="244" t="str">
        <f>IF(OR(B273="",G273=""),"",IF(VLOOKUP(B273,Schlagliste!B:J,5,FALSE)="","",VLOOKUP(B273,Schlagliste!B:J,5,FALSE)))</f>
        <v/>
      </c>
      <c r="T273" s="253" t="str">
        <f>IF(OR(F273="",G273=""),"",IF(F273="g",VLOOKUP(G273,'Tab 4+5 DüV+Abfuhr_G'!A:N,13,FALSE)*'N-DBE'!J273,IF(F273="A",VLOOKUP(G273,'Tab 2+3 DüV_A'!A:L,11,FALSE)*'N-DBE'!J273,VLOOKUP(G273,'H&amp;G LfL'!B:U,19,FALSE)*'N-DBE'!J273)))</f>
        <v/>
      </c>
      <c r="U273" s="249" t="str">
        <f>IF(OR(F273="",G273=""),"",IF(OR('N-DBE'!K273="",'N-DBE'!M273=0),0,IF('N-DBE'!K273=0,-T273,('N-DBE'!K273*T273/'N-DBE'!J273)-T273)))</f>
        <v/>
      </c>
      <c r="V273" s="341" t="str">
        <f>IF(OR(B273="",G273=""),"",IF(VLOOKUP(B273,Schlagliste!B:J,8,FALSE)="","",VLOOKUP(B273,Schlagliste!B:J,8,FALSE)))</f>
        <v/>
      </c>
      <c r="W273" s="244" t="str">
        <f>IF(OR(V273="",S273=""),"",IF(V273&gt;39,0,IF(S273="leicht",VLOOKUP(V273,'Boden DüV-Bolap'!A:Q,7,FALSE),IF(S273="mittel",VLOOKUP(V273,'Boden DüV-Bolap'!A:K,11,FALSE),IF(S273="schwer",VLOOKUP(V273,'Boden DüV-Bolap'!A:R,15,FALSE))))))</f>
        <v/>
      </c>
      <c r="X273" s="254" t="str">
        <f>IF(OR(F273="",G273="",S273="",V273=""),"",IF(V273&gt;=44,-(T273+U273),IF(AND(S273="leicht",V273&lt;14),VLOOKUP(V273,'Boden DüV-Bolap'!A:Q,8,FALSE),IF(AND(S273="leicht",V273&gt;13),VLOOKUP(V273,'Boden DüV-Bolap'!A:Q,9,FALSE)*(T273+U273)-(T273+U273),IF(AND(S273="mittel",V273&lt;20),VLOOKUP(V273,'Boden DüV-Bolap'!A:Q,12,FALSE),IF(AND(S273="mittel",V273&gt;19),VLOOKUP(V273,'Boden DüV-Bolap'!A:Q,13,FALSE)*(T273+U273)-(T273+U273),IF(AND(S273="schwer",V273&lt;28),VLOOKUP(V273,'Boden DüV-Bolap'!A:Q,16,FALSE),IF(AND(S273="schwer",V273&gt;27),VLOOKUP(V273,'Boden DüV-Bolap'!A:Q,17,FALSE)*(T273+U273)-(T273+U273)))))))))</f>
        <v/>
      </c>
      <c r="Y273" s="251" t="str">
        <f>IF(OR(F273="",G273=""),"",IF(OR(F273="A",F273="HG"),0,VLOOKUP(G273,'Tab 4+5 DüV+Abfuhr_G'!A:Q,16,FALSE)))</f>
        <v/>
      </c>
      <c r="Z273" s="255" t="str">
        <f t="shared" si="38"/>
        <v/>
      </c>
      <c r="AA273" s="896" t="str">
        <f t="shared" si="39"/>
        <v/>
      </c>
      <c r="AB273" s="253" t="str">
        <f>IF(OR(F273="",G273=""),"",IF(F273="g",VLOOKUP(G273,'Tab 4+5 DüV+Abfuhr_G'!A:N,14,FALSE)*'N-DBE'!J273,IF(F273="A",VLOOKUP(G273,'Tab 2+3 DüV_A'!A:L,12,FALSE)*'N-DBE'!J273,VLOOKUP(G273,'H&amp;G LfL'!B:U,20,FALSE)*'N-DBE'!J273)))</f>
        <v/>
      </c>
      <c r="AC273" s="249" t="str">
        <f>IF(OR(F273="",G273=""),"",IF(OR('N-DBE'!K273="",'N-DBE'!M273=0),0,IF('N-DBE'!K273=0,-AB273,('N-DBE'!K273*AB273/'N-DBE'!J273)-AB273)))</f>
        <v/>
      </c>
      <c r="AD273" s="341" t="str">
        <f>IF(OR(B273="",G273=""),"",IF(VLOOKUP(B273,Schlagliste!B:J,9,FALSE)="","",VLOOKUP(B273,Schlagliste!B:J,9,FALSE)))</f>
        <v/>
      </c>
      <c r="AE273" s="244" t="str">
        <f>IF(OR(AD273="",S273=""),"",IF(AD273&gt;39,0,IF(S273="leicht",VLOOKUP(AD273,'Boden DüV-Bolap'!A:AA,19,FALSE),IF(S273="mittel",VLOOKUP(AD273,'Boden DüV-Bolap'!A:AA,23,FALSE),IF(S273="schwer",VLOOKUP(AD273,'Boden DüV-Bolap'!A:AA,27,FALSE))))))</f>
        <v/>
      </c>
      <c r="AF273" s="254" t="str">
        <f>IF(OR(F273="",G273="",S273="",AD273=""),"",IF(AD273&gt;=44,-(AB273+AC273),IF(AND(S273="leicht",AD273&lt;11),VLOOKUP(AD273,'Boden DüV-Bolap'!A:AC,20,FALSE),IF(AND(S273="leicht",AD273&gt;10),VLOOKUP(AD273,'Boden DüV-Bolap'!A:AC,21,FALSE)*(AB273+AC273)-(AB273+AC273),IF(AND(S273="mittel",AD273&lt;18),VLOOKUP(AD273,'Boden DüV-Bolap'!A:AC,24,FALSE),IF(AND(S273="mittel",AD273&gt;17),VLOOKUP(AD273,'Boden DüV-Bolap'!A:AC,25,FALSE)*(AB273+AC273)-(AB273+AC273),IF(AND(S273="schwer",AD273&lt;23),VLOOKUP(AD273,'Boden DüV-Bolap'!A:AC,28,FALSE),IF(AND(S273="schwer",AD273&gt;22),VLOOKUP(AD273,'Boden DüV-Bolap'!A:AC,29,FALSE)*(AB273+AC273)-(AB273+AC273)))))))))</f>
        <v/>
      </c>
      <c r="AG273" s="256" t="str">
        <f>IF(OR(F273="",G273=""),"",IF(OR(F273="A",F273="HG"),0,VLOOKUP(G273,'Tab 4+5 DüV+Abfuhr_G'!A:Q,17,FALSE)))</f>
        <v/>
      </c>
      <c r="AH273" s="257" t="str">
        <f t="shared" si="40"/>
        <v/>
      </c>
      <c r="AI273" s="900" t="str">
        <f t="shared" si="41"/>
        <v/>
      </c>
      <c r="AJ273" s="265"/>
    </row>
    <row r="274" spans="1:36" s="145" customFormat="1">
      <c r="A274" s="289" t="str">
        <f>IF('N-DBE'!A274="","",'N-DBE'!A274)</f>
        <v/>
      </c>
      <c r="B274" s="485" t="str">
        <f>IF('N-DBE'!B274="","",'N-DBE'!B274)</f>
        <v/>
      </c>
      <c r="C274" s="232" t="str">
        <f>IF('N-DBE'!C274="","",'N-DBE'!C274)</f>
        <v/>
      </c>
      <c r="D274" s="232" t="str">
        <f>IF('N-DBE'!D274="","",'N-DBE'!D274)</f>
        <v/>
      </c>
      <c r="E274" s="238" t="str">
        <f>IF('N-DBE'!E274="","",'N-DBE'!E274)</f>
        <v/>
      </c>
      <c r="F274" s="233" t="str">
        <f>IF('N-DBE'!F274="","",'N-DBE'!F274)</f>
        <v/>
      </c>
      <c r="G274" s="225" t="str">
        <f>IF('N-DBE'!G274="","",'N-DBE'!G274)</f>
        <v/>
      </c>
      <c r="H274" s="248" t="str">
        <f>IF(OR(F274="",G274=""),"",IF(F274="g",VLOOKUP(G274,'Tab 4+5 DüV+Abfuhr_G'!A:N,12,FALSE)*'N-DBE'!J274,IF(F274="A",VLOOKUP(G274,'Tab 2+3 DüV_A'!A:L,10,FALSE)*'N-DBE'!J274,VLOOKUP(G274,'H&amp;G LfL'!B:U,18,FALSE)*'N-DBE'!J274)))</f>
        <v/>
      </c>
      <c r="I274" s="249" t="str">
        <f>IF(OR(F274="",G274=""),"",IF(OR('N-DBE'!K274="",'N-DBE'!M274=0),0,IF('N-DBE'!K274=0,-H274,('N-DBE'!K274*H274/'N-DBE'!J274)-H274)))</f>
        <v/>
      </c>
      <c r="J274" s="341" t="str">
        <f>IF(OR(B274="",G274=""),"",IF(VLOOKUP(B274,Schlagliste!B:J,7,FALSE)="","",VLOOKUP(B274,Schlagliste!B:J,7,FALSE)))</f>
        <v/>
      </c>
      <c r="K274" s="244" t="str">
        <f>IF(J274="","",IF(J274&gt;39,"E",VLOOKUP(J274,'Boden DüV-Bolap'!A:B,2,FALSE)))</f>
        <v/>
      </c>
      <c r="L274" s="250" t="str">
        <f>IF(J274="","",IF(J274&gt;=44,0,VLOOKUP(J274,'Boden DüV-Bolap'!A:C,3,FALSE)))</f>
        <v/>
      </c>
      <c r="M274" s="251" t="str">
        <f>IF(OR(F274="",G274=""),"",IF(OR(F274="A",F274="HG"),0,VLOOKUP(G274,'Tab 4+5 DüV+Abfuhr_G'!A:Q,15,FALSE)))</f>
        <v/>
      </c>
      <c r="N274" s="252" t="str">
        <f t="shared" si="35"/>
        <v/>
      </c>
      <c r="O274" s="611" t="str">
        <f>IF(OR(F274="",G274=""),"",IF(J274="",SUM(H274,I274),IF(OR(K274="D",K274="E"),(H274+M274)*VLOOKUP(K274,'Boden DüV-Bolap'!B:E,4,FALSE),SUM(H274,I274,L274,M274))))</f>
        <v/>
      </c>
      <c r="P274" s="892" t="str">
        <f t="shared" si="36"/>
        <v/>
      </c>
      <c r="Q274" s="245"/>
      <c r="R274" s="615" t="str">
        <f t="shared" si="37"/>
        <v/>
      </c>
      <c r="S274" s="244" t="str">
        <f>IF(OR(B274="",G274=""),"",IF(VLOOKUP(B274,Schlagliste!B:J,5,FALSE)="","",VLOOKUP(B274,Schlagliste!B:J,5,FALSE)))</f>
        <v/>
      </c>
      <c r="T274" s="253" t="str">
        <f>IF(OR(F274="",G274=""),"",IF(F274="g",VLOOKUP(G274,'Tab 4+5 DüV+Abfuhr_G'!A:N,13,FALSE)*'N-DBE'!J274,IF(F274="A",VLOOKUP(G274,'Tab 2+3 DüV_A'!A:L,11,FALSE)*'N-DBE'!J274,VLOOKUP(G274,'H&amp;G LfL'!B:U,19,FALSE)*'N-DBE'!J274)))</f>
        <v/>
      </c>
      <c r="U274" s="249" t="str">
        <f>IF(OR(F274="",G274=""),"",IF(OR('N-DBE'!K274="",'N-DBE'!M274=0),0,IF('N-DBE'!K274=0,-T274,('N-DBE'!K274*T274/'N-DBE'!J274)-T274)))</f>
        <v/>
      </c>
      <c r="V274" s="341" t="str">
        <f>IF(OR(B274="",G274=""),"",IF(VLOOKUP(B274,Schlagliste!B:J,8,FALSE)="","",VLOOKUP(B274,Schlagliste!B:J,8,FALSE)))</f>
        <v/>
      </c>
      <c r="W274" s="244" t="str">
        <f>IF(OR(V274="",S274=""),"",IF(V274&gt;39,0,IF(S274="leicht",VLOOKUP(V274,'Boden DüV-Bolap'!A:Q,7,FALSE),IF(S274="mittel",VLOOKUP(V274,'Boden DüV-Bolap'!A:K,11,FALSE),IF(S274="schwer",VLOOKUP(V274,'Boden DüV-Bolap'!A:R,15,FALSE))))))</f>
        <v/>
      </c>
      <c r="X274" s="254" t="str">
        <f>IF(OR(F274="",G274="",S274="",V274=""),"",IF(V274&gt;=44,-(T274+U274),IF(AND(S274="leicht",V274&lt;14),VLOOKUP(V274,'Boden DüV-Bolap'!A:Q,8,FALSE),IF(AND(S274="leicht",V274&gt;13),VLOOKUP(V274,'Boden DüV-Bolap'!A:Q,9,FALSE)*(T274+U274)-(T274+U274),IF(AND(S274="mittel",V274&lt;20),VLOOKUP(V274,'Boden DüV-Bolap'!A:Q,12,FALSE),IF(AND(S274="mittel",V274&gt;19),VLOOKUP(V274,'Boden DüV-Bolap'!A:Q,13,FALSE)*(T274+U274)-(T274+U274),IF(AND(S274="schwer",V274&lt;28),VLOOKUP(V274,'Boden DüV-Bolap'!A:Q,16,FALSE),IF(AND(S274="schwer",V274&gt;27),VLOOKUP(V274,'Boden DüV-Bolap'!A:Q,17,FALSE)*(T274+U274)-(T274+U274)))))))))</f>
        <v/>
      </c>
      <c r="Y274" s="251" t="str">
        <f>IF(OR(F274="",G274=""),"",IF(OR(F274="A",F274="HG"),0,VLOOKUP(G274,'Tab 4+5 DüV+Abfuhr_G'!A:Q,16,FALSE)))</f>
        <v/>
      </c>
      <c r="Z274" s="255" t="str">
        <f t="shared" si="38"/>
        <v/>
      </c>
      <c r="AA274" s="896" t="str">
        <f t="shared" si="39"/>
        <v/>
      </c>
      <c r="AB274" s="253" t="str">
        <f>IF(OR(F274="",G274=""),"",IF(F274="g",VLOOKUP(G274,'Tab 4+5 DüV+Abfuhr_G'!A:N,14,FALSE)*'N-DBE'!J274,IF(F274="A",VLOOKUP(G274,'Tab 2+3 DüV_A'!A:L,12,FALSE)*'N-DBE'!J274,VLOOKUP(G274,'H&amp;G LfL'!B:U,20,FALSE)*'N-DBE'!J274)))</f>
        <v/>
      </c>
      <c r="AC274" s="249" t="str">
        <f>IF(OR(F274="",G274=""),"",IF(OR('N-DBE'!K274="",'N-DBE'!M274=0),0,IF('N-DBE'!K274=0,-AB274,('N-DBE'!K274*AB274/'N-DBE'!J274)-AB274)))</f>
        <v/>
      </c>
      <c r="AD274" s="341" t="str">
        <f>IF(OR(B274="",G274=""),"",IF(VLOOKUP(B274,Schlagliste!B:J,9,FALSE)="","",VLOOKUP(B274,Schlagliste!B:J,9,FALSE)))</f>
        <v/>
      </c>
      <c r="AE274" s="244" t="str">
        <f>IF(OR(AD274="",S274=""),"",IF(AD274&gt;39,0,IF(S274="leicht",VLOOKUP(AD274,'Boden DüV-Bolap'!A:AA,19,FALSE),IF(S274="mittel",VLOOKUP(AD274,'Boden DüV-Bolap'!A:AA,23,FALSE),IF(S274="schwer",VLOOKUP(AD274,'Boden DüV-Bolap'!A:AA,27,FALSE))))))</f>
        <v/>
      </c>
      <c r="AF274" s="254" t="str">
        <f>IF(OR(F274="",G274="",S274="",AD274=""),"",IF(AD274&gt;=44,-(AB274+AC274),IF(AND(S274="leicht",AD274&lt;11),VLOOKUP(AD274,'Boden DüV-Bolap'!A:AC,20,FALSE),IF(AND(S274="leicht",AD274&gt;10),VLOOKUP(AD274,'Boden DüV-Bolap'!A:AC,21,FALSE)*(AB274+AC274)-(AB274+AC274),IF(AND(S274="mittel",AD274&lt;18),VLOOKUP(AD274,'Boden DüV-Bolap'!A:AC,24,FALSE),IF(AND(S274="mittel",AD274&gt;17),VLOOKUP(AD274,'Boden DüV-Bolap'!A:AC,25,FALSE)*(AB274+AC274)-(AB274+AC274),IF(AND(S274="schwer",AD274&lt;23),VLOOKUP(AD274,'Boden DüV-Bolap'!A:AC,28,FALSE),IF(AND(S274="schwer",AD274&gt;22),VLOOKUP(AD274,'Boden DüV-Bolap'!A:AC,29,FALSE)*(AB274+AC274)-(AB274+AC274)))))))))</f>
        <v/>
      </c>
      <c r="AG274" s="256" t="str">
        <f>IF(OR(F274="",G274=""),"",IF(OR(F274="A",F274="HG"),0,VLOOKUP(G274,'Tab 4+5 DüV+Abfuhr_G'!A:Q,17,FALSE)))</f>
        <v/>
      </c>
      <c r="AH274" s="257" t="str">
        <f t="shared" si="40"/>
        <v/>
      </c>
      <c r="AI274" s="900" t="str">
        <f t="shared" si="41"/>
        <v/>
      </c>
      <c r="AJ274" s="265"/>
    </row>
    <row r="275" spans="1:36" s="145" customFormat="1">
      <c r="A275" s="289" t="str">
        <f>IF('N-DBE'!A275="","",'N-DBE'!A275)</f>
        <v/>
      </c>
      <c r="B275" s="485" t="str">
        <f>IF('N-DBE'!B275="","",'N-DBE'!B275)</f>
        <v/>
      </c>
      <c r="C275" s="232" t="str">
        <f>IF('N-DBE'!C275="","",'N-DBE'!C275)</f>
        <v/>
      </c>
      <c r="D275" s="232" t="str">
        <f>IF('N-DBE'!D275="","",'N-DBE'!D275)</f>
        <v/>
      </c>
      <c r="E275" s="238" t="str">
        <f>IF('N-DBE'!E275="","",'N-DBE'!E275)</f>
        <v/>
      </c>
      <c r="F275" s="233" t="str">
        <f>IF('N-DBE'!F275="","",'N-DBE'!F275)</f>
        <v/>
      </c>
      <c r="G275" s="225" t="str">
        <f>IF('N-DBE'!G275="","",'N-DBE'!G275)</f>
        <v/>
      </c>
      <c r="H275" s="248" t="str">
        <f>IF(OR(F275="",G275=""),"",IF(F275="g",VLOOKUP(G275,'Tab 4+5 DüV+Abfuhr_G'!A:N,12,FALSE)*'N-DBE'!J275,IF(F275="A",VLOOKUP(G275,'Tab 2+3 DüV_A'!A:L,10,FALSE)*'N-DBE'!J275,VLOOKUP(G275,'H&amp;G LfL'!B:U,18,FALSE)*'N-DBE'!J275)))</f>
        <v/>
      </c>
      <c r="I275" s="249" t="str">
        <f>IF(OR(F275="",G275=""),"",IF(OR('N-DBE'!K275="",'N-DBE'!M275=0),0,IF('N-DBE'!K275=0,-H275,('N-DBE'!K275*H275/'N-DBE'!J275)-H275)))</f>
        <v/>
      </c>
      <c r="J275" s="341" t="str">
        <f>IF(OR(B275="",G275=""),"",IF(VLOOKUP(B275,Schlagliste!B:J,7,FALSE)="","",VLOOKUP(B275,Schlagliste!B:J,7,FALSE)))</f>
        <v/>
      </c>
      <c r="K275" s="244" t="str">
        <f>IF(J275="","",IF(J275&gt;39,"E",VLOOKUP(J275,'Boden DüV-Bolap'!A:B,2,FALSE)))</f>
        <v/>
      </c>
      <c r="L275" s="250" t="str">
        <f>IF(J275="","",IF(J275&gt;=44,0,VLOOKUP(J275,'Boden DüV-Bolap'!A:C,3,FALSE)))</f>
        <v/>
      </c>
      <c r="M275" s="251" t="str">
        <f>IF(OR(F275="",G275=""),"",IF(OR(F275="A",F275="HG"),0,VLOOKUP(G275,'Tab 4+5 DüV+Abfuhr_G'!A:Q,15,FALSE)))</f>
        <v/>
      </c>
      <c r="N275" s="252" t="str">
        <f t="shared" si="35"/>
        <v/>
      </c>
      <c r="O275" s="611" t="str">
        <f>IF(OR(F275="",G275=""),"",IF(J275="",SUM(H275,I275),IF(OR(K275="D",K275="E"),(H275+M275)*VLOOKUP(K275,'Boden DüV-Bolap'!B:E,4,FALSE),SUM(H275,I275,L275,M275))))</f>
        <v/>
      </c>
      <c r="P275" s="892" t="str">
        <f t="shared" si="36"/>
        <v/>
      </c>
      <c r="Q275" s="245"/>
      <c r="R275" s="615" t="str">
        <f t="shared" si="37"/>
        <v/>
      </c>
      <c r="S275" s="244" t="str">
        <f>IF(OR(B275="",G275=""),"",IF(VLOOKUP(B275,Schlagliste!B:J,5,FALSE)="","",VLOOKUP(B275,Schlagliste!B:J,5,FALSE)))</f>
        <v/>
      </c>
      <c r="T275" s="253" t="str">
        <f>IF(OR(F275="",G275=""),"",IF(F275="g",VLOOKUP(G275,'Tab 4+5 DüV+Abfuhr_G'!A:N,13,FALSE)*'N-DBE'!J275,IF(F275="A",VLOOKUP(G275,'Tab 2+3 DüV_A'!A:L,11,FALSE)*'N-DBE'!J275,VLOOKUP(G275,'H&amp;G LfL'!B:U,19,FALSE)*'N-DBE'!J275)))</f>
        <v/>
      </c>
      <c r="U275" s="249" t="str">
        <f>IF(OR(F275="",G275=""),"",IF(OR('N-DBE'!K275="",'N-DBE'!M275=0),0,IF('N-DBE'!K275=0,-T275,('N-DBE'!K275*T275/'N-DBE'!J275)-T275)))</f>
        <v/>
      </c>
      <c r="V275" s="341" t="str">
        <f>IF(OR(B275="",G275=""),"",IF(VLOOKUP(B275,Schlagliste!B:J,8,FALSE)="","",VLOOKUP(B275,Schlagliste!B:J,8,FALSE)))</f>
        <v/>
      </c>
      <c r="W275" s="244" t="str">
        <f>IF(OR(V275="",S275=""),"",IF(V275&gt;39,0,IF(S275="leicht",VLOOKUP(V275,'Boden DüV-Bolap'!A:Q,7,FALSE),IF(S275="mittel",VLOOKUP(V275,'Boden DüV-Bolap'!A:K,11,FALSE),IF(S275="schwer",VLOOKUP(V275,'Boden DüV-Bolap'!A:R,15,FALSE))))))</f>
        <v/>
      </c>
      <c r="X275" s="254" t="str">
        <f>IF(OR(F275="",G275="",S275="",V275=""),"",IF(V275&gt;=44,-(T275+U275),IF(AND(S275="leicht",V275&lt;14),VLOOKUP(V275,'Boden DüV-Bolap'!A:Q,8,FALSE),IF(AND(S275="leicht",V275&gt;13),VLOOKUP(V275,'Boden DüV-Bolap'!A:Q,9,FALSE)*(T275+U275)-(T275+U275),IF(AND(S275="mittel",V275&lt;20),VLOOKUP(V275,'Boden DüV-Bolap'!A:Q,12,FALSE),IF(AND(S275="mittel",V275&gt;19),VLOOKUP(V275,'Boden DüV-Bolap'!A:Q,13,FALSE)*(T275+U275)-(T275+U275),IF(AND(S275="schwer",V275&lt;28),VLOOKUP(V275,'Boden DüV-Bolap'!A:Q,16,FALSE),IF(AND(S275="schwer",V275&gt;27),VLOOKUP(V275,'Boden DüV-Bolap'!A:Q,17,FALSE)*(T275+U275)-(T275+U275)))))))))</f>
        <v/>
      </c>
      <c r="Y275" s="251" t="str">
        <f>IF(OR(F275="",G275=""),"",IF(OR(F275="A",F275="HG"),0,VLOOKUP(G275,'Tab 4+5 DüV+Abfuhr_G'!A:Q,16,FALSE)))</f>
        <v/>
      </c>
      <c r="Z275" s="255" t="str">
        <f t="shared" si="38"/>
        <v/>
      </c>
      <c r="AA275" s="896" t="str">
        <f t="shared" si="39"/>
        <v/>
      </c>
      <c r="AB275" s="253" t="str">
        <f>IF(OR(F275="",G275=""),"",IF(F275="g",VLOOKUP(G275,'Tab 4+5 DüV+Abfuhr_G'!A:N,14,FALSE)*'N-DBE'!J275,IF(F275="A",VLOOKUP(G275,'Tab 2+3 DüV_A'!A:L,12,FALSE)*'N-DBE'!J275,VLOOKUP(G275,'H&amp;G LfL'!B:U,20,FALSE)*'N-DBE'!J275)))</f>
        <v/>
      </c>
      <c r="AC275" s="249" t="str">
        <f>IF(OR(F275="",G275=""),"",IF(OR('N-DBE'!K275="",'N-DBE'!M275=0),0,IF('N-DBE'!K275=0,-AB275,('N-DBE'!K275*AB275/'N-DBE'!J275)-AB275)))</f>
        <v/>
      </c>
      <c r="AD275" s="341" t="str">
        <f>IF(OR(B275="",G275=""),"",IF(VLOOKUP(B275,Schlagliste!B:J,9,FALSE)="","",VLOOKUP(B275,Schlagliste!B:J,9,FALSE)))</f>
        <v/>
      </c>
      <c r="AE275" s="244" t="str">
        <f>IF(OR(AD275="",S275=""),"",IF(AD275&gt;39,0,IF(S275="leicht",VLOOKUP(AD275,'Boden DüV-Bolap'!A:AA,19,FALSE),IF(S275="mittel",VLOOKUP(AD275,'Boden DüV-Bolap'!A:AA,23,FALSE),IF(S275="schwer",VLOOKUP(AD275,'Boden DüV-Bolap'!A:AA,27,FALSE))))))</f>
        <v/>
      </c>
      <c r="AF275" s="254" t="str">
        <f>IF(OR(F275="",G275="",S275="",AD275=""),"",IF(AD275&gt;=44,-(AB275+AC275),IF(AND(S275="leicht",AD275&lt;11),VLOOKUP(AD275,'Boden DüV-Bolap'!A:AC,20,FALSE),IF(AND(S275="leicht",AD275&gt;10),VLOOKUP(AD275,'Boden DüV-Bolap'!A:AC,21,FALSE)*(AB275+AC275)-(AB275+AC275),IF(AND(S275="mittel",AD275&lt;18),VLOOKUP(AD275,'Boden DüV-Bolap'!A:AC,24,FALSE),IF(AND(S275="mittel",AD275&gt;17),VLOOKUP(AD275,'Boden DüV-Bolap'!A:AC,25,FALSE)*(AB275+AC275)-(AB275+AC275),IF(AND(S275="schwer",AD275&lt;23),VLOOKUP(AD275,'Boden DüV-Bolap'!A:AC,28,FALSE),IF(AND(S275="schwer",AD275&gt;22),VLOOKUP(AD275,'Boden DüV-Bolap'!A:AC,29,FALSE)*(AB275+AC275)-(AB275+AC275)))))))))</f>
        <v/>
      </c>
      <c r="AG275" s="256" t="str">
        <f>IF(OR(F275="",G275=""),"",IF(OR(F275="A",F275="HG"),0,VLOOKUP(G275,'Tab 4+5 DüV+Abfuhr_G'!A:Q,17,FALSE)))</f>
        <v/>
      </c>
      <c r="AH275" s="257" t="str">
        <f t="shared" si="40"/>
        <v/>
      </c>
      <c r="AI275" s="900" t="str">
        <f t="shared" si="41"/>
        <v/>
      </c>
      <c r="AJ275" s="265"/>
    </row>
    <row r="276" spans="1:36" s="145" customFormat="1">
      <c r="A276" s="289" t="str">
        <f>IF('N-DBE'!A276="","",'N-DBE'!A276)</f>
        <v/>
      </c>
      <c r="B276" s="485" t="str">
        <f>IF('N-DBE'!B276="","",'N-DBE'!B276)</f>
        <v/>
      </c>
      <c r="C276" s="232" t="str">
        <f>IF('N-DBE'!C276="","",'N-DBE'!C276)</f>
        <v/>
      </c>
      <c r="D276" s="232" t="str">
        <f>IF('N-DBE'!D276="","",'N-DBE'!D276)</f>
        <v/>
      </c>
      <c r="E276" s="238" t="str">
        <f>IF('N-DBE'!E276="","",'N-DBE'!E276)</f>
        <v/>
      </c>
      <c r="F276" s="233" t="str">
        <f>IF('N-DBE'!F276="","",'N-DBE'!F276)</f>
        <v/>
      </c>
      <c r="G276" s="225" t="str">
        <f>IF('N-DBE'!G276="","",'N-DBE'!G276)</f>
        <v/>
      </c>
      <c r="H276" s="248" t="str">
        <f>IF(OR(F276="",G276=""),"",IF(F276="g",VLOOKUP(G276,'Tab 4+5 DüV+Abfuhr_G'!A:N,12,FALSE)*'N-DBE'!J276,IF(F276="A",VLOOKUP(G276,'Tab 2+3 DüV_A'!A:L,10,FALSE)*'N-DBE'!J276,VLOOKUP(G276,'H&amp;G LfL'!B:U,18,FALSE)*'N-DBE'!J276)))</f>
        <v/>
      </c>
      <c r="I276" s="249" t="str">
        <f>IF(OR(F276="",G276=""),"",IF(OR('N-DBE'!K276="",'N-DBE'!M276=0),0,IF('N-DBE'!K276=0,-H276,('N-DBE'!K276*H276/'N-DBE'!J276)-H276)))</f>
        <v/>
      </c>
      <c r="J276" s="341" t="str">
        <f>IF(OR(B276="",G276=""),"",IF(VLOOKUP(B276,Schlagliste!B:J,7,FALSE)="","",VLOOKUP(B276,Schlagliste!B:J,7,FALSE)))</f>
        <v/>
      </c>
      <c r="K276" s="244" t="str">
        <f>IF(J276="","",IF(J276&gt;39,"E",VLOOKUP(J276,'Boden DüV-Bolap'!A:B,2,FALSE)))</f>
        <v/>
      </c>
      <c r="L276" s="250" t="str">
        <f>IF(J276="","",IF(J276&gt;=44,0,VLOOKUP(J276,'Boden DüV-Bolap'!A:C,3,FALSE)))</f>
        <v/>
      </c>
      <c r="M276" s="251" t="str">
        <f>IF(OR(F276="",G276=""),"",IF(OR(F276="A",F276="HG"),0,VLOOKUP(G276,'Tab 4+5 DüV+Abfuhr_G'!A:Q,15,FALSE)))</f>
        <v/>
      </c>
      <c r="N276" s="252" t="str">
        <f t="shared" si="35"/>
        <v/>
      </c>
      <c r="O276" s="611" t="str">
        <f>IF(OR(F276="",G276=""),"",IF(J276="",SUM(H276,I276),IF(OR(K276="D",K276="E"),(H276+M276)*VLOOKUP(K276,'Boden DüV-Bolap'!B:E,4,FALSE),SUM(H276,I276,L276,M276))))</f>
        <v/>
      </c>
      <c r="P276" s="892" t="str">
        <f t="shared" si="36"/>
        <v/>
      </c>
      <c r="Q276" s="245"/>
      <c r="R276" s="615" t="str">
        <f t="shared" si="37"/>
        <v/>
      </c>
      <c r="S276" s="244" t="str">
        <f>IF(OR(B276="",G276=""),"",IF(VLOOKUP(B276,Schlagliste!B:J,5,FALSE)="","",VLOOKUP(B276,Schlagliste!B:J,5,FALSE)))</f>
        <v/>
      </c>
      <c r="T276" s="253" t="str">
        <f>IF(OR(F276="",G276=""),"",IF(F276="g",VLOOKUP(G276,'Tab 4+5 DüV+Abfuhr_G'!A:N,13,FALSE)*'N-DBE'!J276,IF(F276="A",VLOOKUP(G276,'Tab 2+3 DüV_A'!A:L,11,FALSE)*'N-DBE'!J276,VLOOKUP(G276,'H&amp;G LfL'!B:U,19,FALSE)*'N-DBE'!J276)))</f>
        <v/>
      </c>
      <c r="U276" s="249" t="str">
        <f>IF(OR(F276="",G276=""),"",IF(OR('N-DBE'!K276="",'N-DBE'!M276=0),0,IF('N-DBE'!K276=0,-T276,('N-DBE'!K276*T276/'N-DBE'!J276)-T276)))</f>
        <v/>
      </c>
      <c r="V276" s="341" t="str">
        <f>IF(OR(B276="",G276=""),"",IF(VLOOKUP(B276,Schlagliste!B:J,8,FALSE)="","",VLOOKUP(B276,Schlagliste!B:J,8,FALSE)))</f>
        <v/>
      </c>
      <c r="W276" s="244" t="str">
        <f>IF(OR(V276="",S276=""),"",IF(V276&gt;39,0,IF(S276="leicht",VLOOKUP(V276,'Boden DüV-Bolap'!A:Q,7,FALSE),IF(S276="mittel",VLOOKUP(V276,'Boden DüV-Bolap'!A:K,11,FALSE),IF(S276="schwer",VLOOKUP(V276,'Boden DüV-Bolap'!A:R,15,FALSE))))))</f>
        <v/>
      </c>
      <c r="X276" s="254" t="str">
        <f>IF(OR(F276="",G276="",S276="",V276=""),"",IF(V276&gt;=44,-(T276+U276),IF(AND(S276="leicht",V276&lt;14),VLOOKUP(V276,'Boden DüV-Bolap'!A:Q,8,FALSE),IF(AND(S276="leicht",V276&gt;13),VLOOKUP(V276,'Boden DüV-Bolap'!A:Q,9,FALSE)*(T276+U276)-(T276+U276),IF(AND(S276="mittel",V276&lt;20),VLOOKUP(V276,'Boden DüV-Bolap'!A:Q,12,FALSE),IF(AND(S276="mittel",V276&gt;19),VLOOKUP(V276,'Boden DüV-Bolap'!A:Q,13,FALSE)*(T276+U276)-(T276+U276),IF(AND(S276="schwer",V276&lt;28),VLOOKUP(V276,'Boden DüV-Bolap'!A:Q,16,FALSE),IF(AND(S276="schwer",V276&gt;27),VLOOKUP(V276,'Boden DüV-Bolap'!A:Q,17,FALSE)*(T276+U276)-(T276+U276)))))))))</f>
        <v/>
      </c>
      <c r="Y276" s="251" t="str">
        <f>IF(OR(F276="",G276=""),"",IF(OR(F276="A",F276="HG"),0,VLOOKUP(G276,'Tab 4+5 DüV+Abfuhr_G'!A:Q,16,FALSE)))</f>
        <v/>
      </c>
      <c r="Z276" s="255" t="str">
        <f t="shared" si="38"/>
        <v/>
      </c>
      <c r="AA276" s="896" t="str">
        <f t="shared" si="39"/>
        <v/>
      </c>
      <c r="AB276" s="253" t="str">
        <f>IF(OR(F276="",G276=""),"",IF(F276="g",VLOOKUP(G276,'Tab 4+5 DüV+Abfuhr_G'!A:N,14,FALSE)*'N-DBE'!J276,IF(F276="A",VLOOKUP(G276,'Tab 2+3 DüV_A'!A:L,12,FALSE)*'N-DBE'!J276,VLOOKUP(G276,'H&amp;G LfL'!B:U,20,FALSE)*'N-DBE'!J276)))</f>
        <v/>
      </c>
      <c r="AC276" s="249" t="str">
        <f>IF(OR(F276="",G276=""),"",IF(OR('N-DBE'!K276="",'N-DBE'!M276=0),0,IF('N-DBE'!K276=0,-AB276,('N-DBE'!K276*AB276/'N-DBE'!J276)-AB276)))</f>
        <v/>
      </c>
      <c r="AD276" s="341" t="str">
        <f>IF(OR(B276="",G276=""),"",IF(VLOOKUP(B276,Schlagliste!B:J,9,FALSE)="","",VLOOKUP(B276,Schlagliste!B:J,9,FALSE)))</f>
        <v/>
      </c>
      <c r="AE276" s="244" t="str">
        <f>IF(OR(AD276="",S276=""),"",IF(AD276&gt;39,0,IF(S276="leicht",VLOOKUP(AD276,'Boden DüV-Bolap'!A:AA,19,FALSE),IF(S276="mittel",VLOOKUP(AD276,'Boden DüV-Bolap'!A:AA,23,FALSE),IF(S276="schwer",VLOOKUP(AD276,'Boden DüV-Bolap'!A:AA,27,FALSE))))))</f>
        <v/>
      </c>
      <c r="AF276" s="254" t="str">
        <f>IF(OR(F276="",G276="",S276="",AD276=""),"",IF(AD276&gt;=44,-(AB276+AC276),IF(AND(S276="leicht",AD276&lt;11),VLOOKUP(AD276,'Boden DüV-Bolap'!A:AC,20,FALSE),IF(AND(S276="leicht",AD276&gt;10),VLOOKUP(AD276,'Boden DüV-Bolap'!A:AC,21,FALSE)*(AB276+AC276)-(AB276+AC276),IF(AND(S276="mittel",AD276&lt;18),VLOOKUP(AD276,'Boden DüV-Bolap'!A:AC,24,FALSE),IF(AND(S276="mittel",AD276&gt;17),VLOOKUP(AD276,'Boden DüV-Bolap'!A:AC,25,FALSE)*(AB276+AC276)-(AB276+AC276),IF(AND(S276="schwer",AD276&lt;23),VLOOKUP(AD276,'Boden DüV-Bolap'!A:AC,28,FALSE),IF(AND(S276="schwer",AD276&gt;22),VLOOKUP(AD276,'Boden DüV-Bolap'!A:AC,29,FALSE)*(AB276+AC276)-(AB276+AC276)))))))))</f>
        <v/>
      </c>
      <c r="AG276" s="256" t="str">
        <f>IF(OR(F276="",G276=""),"",IF(OR(F276="A",F276="HG"),0,VLOOKUP(G276,'Tab 4+5 DüV+Abfuhr_G'!A:Q,17,FALSE)))</f>
        <v/>
      </c>
      <c r="AH276" s="257" t="str">
        <f t="shared" si="40"/>
        <v/>
      </c>
      <c r="AI276" s="900" t="str">
        <f t="shared" si="41"/>
        <v/>
      </c>
      <c r="AJ276" s="265"/>
    </row>
    <row r="277" spans="1:36" s="145" customFormat="1">
      <c r="A277" s="289" t="str">
        <f>IF('N-DBE'!A277="","",'N-DBE'!A277)</f>
        <v/>
      </c>
      <c r="B277" s="485" t="str">
        <f>IF('N-DBE'!B277="","",'N-DBE'!B277)</f>
        <v/>
      </c>
      <c r="C277" s="232" t="str">
        <f>IF('N-DBE'!C277="","",'N-DBE'!C277)</f>
        <v/>
      </c>
      <c r="D277" s="232" t="str">
        <f>IF('N-DBE'!D277="","",'N-DBE'!D277)</f>
        <v/>
      </c>
      <c r="E277" s="238" t="str">
        <f>IF('N-DBE'!E277="","",'N-DBE'!E277)</f>
        <v/>
      </c>
      <c r="F277" s="233" t="str">
        <f>IF('N-DBE'!F277="","",'N-DBE'!F277)</f>
        <v/>
      </c>
      <c r="G277" s="225" t="str">
        <f>IF('N-DBE'!G277="","",'N-DBE'!G277)</f>
        <v/>
      </c>
      <c r="H277" s="248" t="str">
        <f>IF(OR(F277="",G277=""),"",IF(F277="g",VLOOKUP(G277,'Tab 4+5 DüV+Abfuhr_G'!A:N,12,FALSE)*'N-DBE'!J277,IF(F277="A",VLOOKUP(G277,'Tab 2+3 DüV_A'!A:L,10,FALSE)*'N-DBE'!J277,VLOOKUP(G277,'H&amp;G LfL'!B:U,18,FALSE)*'N-DBE'!J277)))</f>
        <v/>
      </c>
      <c r="I277" s="249" t="str">
        <f>IF(OR(F277="",G277=""),"",IF(OR('N-DBE'!K277="",'N-DBE'!M277=0),0,IF('N-DBE'!K277=0,-H277,('N-DBE'!K277*H277/'N-DBE'!J277)-H277)))</f>
        <v/>
      </c>
      <c r="J277" s="341" t="str">
        <f>IF(OR(B277="",G277=""),"",IF(VLOOKUP(B277,Schlagliste!B:J,7,FALSE)="","",VLOOKUP(B277,Schlagliste!B:J,7,FALSE)))</f>
        <v/>
      </c>
      <c r="K277" s="244" t="str">
        <f>IF(J277="","",IF(J277&gt;39,"E",VLOOKUP(J277,'Boden DüV-Bolap'!A:B,2,FALSE)))</f>
        <v/>
      </c>
      <c r="L277" s="250" t="str">
        <f>IF(J277="","",IF(J277&gt;=44,0,VLOOKUP(J277,'Boden DüV-Bolap'!A:C,3,FALSE)))</f>
        <v/>
      </c>
      <c r="M277" s="251" t="str">
        <f>IF(OR(F277="",G277=""),"",IF(OR(F277="A",F277="HG"),0,VLOOKUP(G277,'Tab 4+5 DüV+Abfuhr_G'!A:Q,15,FALSE)))</f>
        <v/>
      </c>
      <c r="N277" s="252" t="str">
        <f t="shared" si="35"/>
        <v/>
      </c>
      <c r="O277" s="611" t="str">
        <f>IF(OR(F277="",G277=""),"",IF(J277="",SUM(H277,I277),IF(OR(K277="D",K277="E"),(H277+M277)*VLOOKUP(K277,'Boden DüV-Bolap'!B:E,4,FALSE),SUM(H277,I277,L277,M277))))</f>
        <v/>
      </c>
      <c r="P277" s="892" t="str">
        <f t="shared" si="36"/>
        <v/>
      </c>
      <c r="Q277" s="245"/>
      <c r="R277" s="615" t="str">
        <f t="shared" si="37"/>
        <v/>
      </c>
      <c r="S277" s="244" t="str">
        <f>IF(OR(B277="",G277=""),"",IF(VLOOKUP(B277,Schlagliste!B:J,5,FALSE)="","",VLOOKUP(B277,Schlagliste!B:J,5,FALSE)))</f>
        <v/>
      </c>
      <c r="T277" s="253" t="str">
        <f>IF(OR(F277="",G277=""),"",IF(F277="g",VLOOKUP(G277,'Tab 4+5 DüV+Abfuhr_G'!A:N,13,FALSE)*'N-DBE'!J277,IF(F277="A",VLOOKUP(G277,'Tab 2+3 DüV_A'!A:L,11,FALSE)*'N-DBE'!J277,VLOOKUP(G277,'H&amp;G LfL'!B:U,19,FALSE)*'N-DBE'!J277)))</f>
        <v/>
      </c>
      <c r="U277" s="249" t="str">
        <f>IF(OR(F277="",G277=""),"",IF(OR('N-DBE'!K277="",'N-DBE'!M277=0),0,IF('N-DBE'!K277=0,-T277,('N-DBE'!K277*T277/'N-DBE'!J277)-T277)))</f>
        <v/>
      </c>
      <c r="V277" s="341" t="str">
        <f>IF(OR(B277="",G277=""),"",IF(VLOOKUP(B277,Schlagliste!B:J,8,FALSE)="","",VLOOKUP(B277,Schlagliste!B:J,8,FALSE)))</f>
        <v/>
      </c>
      <c r="W277" s="244" t="str">
        <f>IF(OR(V277="",S277=""),"",IF(V277&gt;39,0,IF(S277="leicht",VLOOKUP(V277,'Boden DüV-Bolap'!A:Q,7,FALSE),IF(S277="mittel",VLOOKUP(V277,'Boden DüV-Bolap'!A:K,11,FALSE),IF(S277="schwer",VLOOKUP(V277,'Boden DüV-Bolap'!A:R,15,FALSE))))))</f>
        <v/>
      </c>
      <c r="X277" s="254" t="str">
        <f>IF(OR(F277="",G277="",S277="",V277=""),"",IF(V277&gt;=44,-(T277+U277),IF(AND(S277="leicht",V277&lt;14),VLOOKUP(V277,'Boden DüV-Bolap'!A:Q,8,FALSE),IF(AND(S277="leicht",V277&gt;13),VLOOKUP(V277,'Boden DüV-Bolap'!A:Q,9,FALSE)*(T277+U277)-(T277+U277),IF(AND(S277="mittel",V277&lt;20),VLOOKUP(V277,'Boden DüV-Bolap'!A:Q,12,FALSE),IF(AND(S277="mittel",V277&gt;19),VLOOKUP(V277,'Boden DüV-Bolap'!A:Q,13,FALSE)*(T277+U277)-(T277+U277),IF(AND(S277="schwer",V277&lt;28),VLOOKUP(V277,'Boden DüV-Bolap'!A:Q,16,FALSE),IF(AND(S277="schwer",V277&gt;27),VLOOKUP(V277,'Boden DüV-Bolap'!A:Q,17,FALSE)*(T277+U277)-(T277+U277)))))))))</f>
        <v/>
      </c>
      <c r="Y277" s="251" t="str">
        <f>IF(OR(F277="",G277=""),"",IF(OR(F277="A",F277="HG"),0,VLOOKUP(G277,'Tab 4+5 DüV+Abfuhr_G'!A:Q,16,FALSE)))</f>
        <v/>
      </c>
      <c r="Z277" s="255" t="str">
        <f t="shared" si="38"/>
        <v/>
      </c>
      <c r="AA277" s="896" t="str">
        <f t="shared" si="39"/>
        <v/>
      </c>
      <c r="AB277" s="253" t="str">
        <f>IF(OR(F277="",G277=""),"",IF(F277="g",VLOOKUP(G277,'Tab 4+5 DüV+Abfuhr_G'!A:N,14,FALSE)*'N-DBE'!J277,IF(F277="A",VLOOKUP(G277,'Tab 2+3 DüV_A'!A:L,12,FALSE)*'N-DBE'!J277,VLOOKUP(G277,'H&amp;G LfL'!B:U,20,FALSE)*'N-DBE'!J277)))</f>
        <v/>
      </c>
      <c r="AC277" s="249" t="str">
        <f>IF(OR(F277="",G277=""),"",IF(OR('N-DBE'!K277="",'N-DBE'!M277=0),0,IF('N-DBE'!K277=0,-AB277,('N-DBE'!K277*AB277/'N-DBE'!J277)-AB277)))</f>
        <v/>
      </c>
      <c r="AD277" s="341" t="str">
        <f>IF(OR(B277="",G277=""),"",IF(VLOOKUP(B277,Schlagliste!B:J,9,FALSE)="","",VLOOKUP(B277,Schlagliste!B:J,9,FALSE)))</f>
        <v/>
      </c>
      <c r="AE277" s="244" t="str">
        <f>IF(OR(AD277="",S277=""),"",IF(AD277&gt;39,0,IF(S277="leicht",VLOOKUP(AD277,'Boden DüV-Bolap'!A:AA,19,FALSE),IF(S277="mittel",VLOOKUP(AD277,'Boden DüV-Bolap'!A:AA,23,FALSE),IF(S277="schwer",VLOOKUP(AD277,'Boden DüV-Bolap'!A:AA,27,FALSE))))))</f>
        <v/>
      </c>
      <c r="AF277" s="254" t="str">
        <f>IF(OR(F277="",G277="",S277="",AD277=""),"",IF(AD277&gt;=44,-(AB277+AC277),IF(AND(S277="leicht",AD277&lt;11),VLOOKUP(AD277,'Boden DüV-Bolap'!A:AC,20,FALSE),IF(AND(S277="leicht",AD277&gt;10),VLOOKUP(AD277,'Boden DüV-Bolap'!A:AC,21,FALSE)*(AB277+AC277)-(AB277+AC277),IF(AND(S277="mittel",AD277&lt;18),VLOOKUP(AD277,'Boden DüV-Bolap'!A:AC,24,FALSE),IF(AND(S277="mittel",AD277&gt;17),VLOOKUP(AD277,'Boden DüV-Bolap'!A:AC,25,FALSE)*(AB277+AC277)-(AB277+AC277),IF(AND(S277="schwer",AD277&lt;23),VLOOKUP(AD277,'Boden DüV-Bolap'!A:AC,28,FALSE),IF(AND(S277="schwer",AD277&gt;22),VLOOKUP(AD277,'Boden DüV-Bolap'!A:AC,29,FALSE)*(AB277+AC277)-(AB277+AC277)))))))))</f>
        <v/>
      </c>
      <c r="AG277" s="256" t="str">
        <f>IF(OR(F277="",G277=""),"",IF(OR(F277="A",F277="HG"),0,VLOOKUP(G277,'Tab 4+5 DüV+Abfuhr_G'!A:Q,17,FALSE)))</f>
        <v/>
      </c>
      <c r="AH277" s="257" t="str">
        <f t="shared" si="40"/>
        <v/>
      </c>
      <c r="AI277" s="900" t="str">
        <f t="shared" si="41"/>
        <v/>
      </c>
      <c r="AJ277" s="265"/>
    </row>
    <row r="278" spans="1:36" s="145" customFormat="1">
      <c r="A278" s="289" t="str">
        <f>IF('N-DBE'!A278="","",'N-DBE'!A278)</f>
        <v/>
      </c>
      <c r="B278" s="485" t="str">
        <f>IF('N-DBE'!B278="","",'N-DBE'!B278)</f>
        <v/>
      </c>
      <c r="C278" s="232" t="str">
        <f>IF('N-DBE'!C278="","",'N-DBE'!C278)</f>
        <v/>
      </c>
      <c r="D278" s="232" t="str">
        <f>IF('N-DBE'!D278="","",'N-DBE'!D278)</f>
        <v/>
      </c>
      <c r="E278" s="238" t="str">
        <f>IF('N-DBE'!E278="","",'N-DBE'!E278)</f>
        <v/>
      </c>
      <c r="F278" s="233" t="str">
        <f>IF('N-DBE'!F278="","",'N-DBE'!F278)</f>
        <v/>
      </c>
      <c r="G278" s="225" t="str">
        <f>IF('N-DBE'!G278="","",'N-DBE'!G278)</f>
        <v/>
      </c>
      <c r="H278" s="248" t="str">
        <f>IF(OR(F278="",G278=""),"",IF(F278="g",VLOOKUP(G278,'Tab 4+5 DüV+Abfuhr_G'!A:N,12,FALSE)*'N-DBE'!J278,IF(F278="A",VLOOKUP(G278,'Tab 2+3 DüV_A'!A:L,10,FALSE)*'N-DBE'!J278,VLOOKUP(G278,'H&amp;G LfL'!B:U,18,FALSE)*'N-DBE'!J278)))</f>
        <v/>
      </c>
      <c r="I278" s="249" t="str">
        <f>IF(OR(F278="",G278=""),"",IF(OR('N-DBE'!K278="",'N-DBE'!M278=0),0,IF('N-DBE'!K278=0,-H278,('N-DBE'!K278*H278/'N-DBE'!J278)-H278)))</f>
        <v/>
      </c>
      <c r="J278" s="341" t="str">
        <f>IF(OR(B278="",G278=""),"",IF(VLOOKUP(B278,Schlagliste!B:J,7,FALSE)="","",VLOOKUP(B278,Schlagliste!B:J,7,FALSE)))</f>
        <v/>
      </c>
      <c r="K278" s="244" t="str">
        <f>IF(J278="","",IF(J278&gt;39,"E",VLOOKUP(J278,'Boden DüV-Bolap'!A:B,2,FALSE)))</f>
        <v/>
      </c>
      <c r="L278" s="250" t="str">
        <f>IF(J278="","",IF(J278&gt;=44,0,VLOOKUP(J278,'Boden DüV-Bolap'!A:C,3,FALSE)))</f>
        <v/>
      </c>
      <c r="M278" s="251" t="str">
        <f>IF(OR(F278="",G278=""),"",IF(OR(F278="A",F278="HG"),0,VLOOKUP(G278,'Tab 4+5 DüV+Abfuhr_G'!A:Q,15,FALSE)))</f>
        <v/>
      </c>
      <c r="N278" s="252" t="str">
        <f t="shared" si="35"/>
        <v/>
      </c>
      <c r="O278" s="611" t="str">
        <f>IF(OR(F278="",G278=""),"",IF(J278="",SUM(H278,I278),IF(OR(K278="D",K278="E"),(H278+M278)*VLOOKUP(K278,'Boden DüV-Bolap'!B:E,4,FALSE),SUM(H278,I278,L278,M278))))</f>
        <v/>
      </c>
      <c r="P278" s="892" t="str">
        <f t="shared" si="36"/>
        <v/>
      </c>
      <c r="Q278" s="245"/>
      <c r="R278" s="615" t="str">
        <f t="shared" si="37"/>
        <v/>
      </c>
      <c r="S278" s="244" t="str">
        <f>IF(OR(B278="",G278=""),"",IF(VLOOKUP(B278,Schlagliste!B:J,5,FALSE)="","",VLOOKUP(B278,Schlagliste!B:J,5,FALSE)))</f>
        <v/>
      </c>
      <c r="T278" s="253" t="str">
        <f>IF(OR(F278="",G278=""),"",IF(F278="g",VLOOKUP(G278,'Tab 4+5 DüV+Abfuhr_G'!A:N,13,FALSE)*'N-DBE'!J278,IF(F278="A",VLOOKUP(G278,'Tab 2+3 DüV_A'!A:L,11,FALSE)*'N-DBE'!J278,VLOOKUP(G278,'H&amp;G LfL'!B:U,19,FALSE)*'N-DBE'!J278)))</f>
        <v/>
      </c>
      <c r="U278" s="249" t="str">
        <f>IF(OR(F278="",G278=""),"",IF(OR('N-DBE'!K278="",'N-DBE'!M278=0),0,IF('N-DBE'!K278=0,-T278,('N-DBE'!K278*T278/'N-DBE'!J278)-T278)))</f>
        <v/>
      </c>
      <c r="V278" s="341" t="str">
        <f>IF(OR(B278="",G278=""),"",IF(VLOOKUP(B278,Schlagliste!B:J,8,FALSE)="","",VLOOKUP(B278,Schlagliste!B:J,8,FALSE)))</f>
        <v/>
      </c>
      <c r="W278" s="244" t="str">
        <f>IF(OR(V278="",S278=""),"",IF(V278&gt;39,0,IF(S278="leicht",VLOOKUP(V278,'Boden DüV-Bolap'!A:Q,7,FALSE),IF(S278="mittel",VLOOKUP(V278,'Boden DüV-Bolap'!A:K,11,FALSE),IF(S278="schwer",VLOOKUP(V278,'Boden DüV-Bolap'!A:R,15,FALSE))))))</f>
        <v/>
      </c>
      <c r="X278" s="254" t="str">
        <f>IF(OR(F278="",G278="",S278="",V278=""),"",IF(V278&gt;=44,-(T278+U278),IF(AND(S278="leicht",V278&lt;14),VLOOKUP(V278,'Boden DüV-Bolap'!A:Q,8,FALSE),IF(AND(S278="leicht",V278&gt;13),VLOOKUP(V278,'Boden DüV-Bolap'!A:Q,9,FALSE)*(T278+U278)-(T278+U278),IF(AND(S278="mittel",V278&lt;20),VLOOKUP(V278,'Boden DüV-Bolap'!A:Q,12,FALSE),IF(AND(S278="mittel",V278&gt;19),VLOOKUP(V278,'Boden DüV-Bolap'!A:Q,13,FALSE)*(T278+U278)-(T278+U278),IF(AND(S278="schwer",V278&lt;28),VLOOKUP(V278,'Boden DüV-Bolap'!A:Q,16,FALSE),IF(AND(S278="schwer",V278&gt;27),VLOOKUP(V278,'Boden DüV-Bolap'!A:Q,17,FALSE)*(T278+U278)-(T278+U278)))))))))</f>
        <v/>
      </c>
      <c r="Y278" s="251" t="str">
        <f>IF(OR(F278="",G278=""),"",IF(OR(F278="A",F278="HG"),0,VLOOKUP(G278,'Tab 4+5 DüV+Abfuhr_G'!A:Q,16,FALSE)))</f>
        <v/>
      </c>
      <c r="Z278" s="255" t="str">
        <f t="shared" si="38"/>
        <v/>
      </c>
      <c r="AA278" s="896" t="str">
        <f t="shared" si="39"/>
        <v/>
      </c>
      <c r="AB278" s="253" t="str">
        <f>IF(OR(F278="",G278=""),"",IF(F278="g",VLOOKUP(G278,'Tab 4+5 DüV+Abfuhr_G'!A:N,14,FALSE)*'N-DBE'!J278,IF(F278="A",VLOOKUP(G278,'Tab 2+3 DüV_A'!A:L,12,FALSE)*'N-DBE'!J278,VLOOKUP(G278,'H&amp;G LfL'!B:U,20,FALSE)*'N-DBE'!J278)))</f>
        <v/>
      </c>
      <c r="AC278" s="249" t="str">
        <f>IF(OR(F278="",G278=""),"",IF(OR('N-DBE'!K278="",'N-DBE'!M278=0),0,IF('N-DBE'!K278=0,-AB278,('N-DBE'!K278*AB278/'N-DBE'!J278)-AB278)))</f>
        <v/>
      </c>
      <c r="AD278" s="341" t="str">
        <f>IF(OR(B278="",G278=""),"",IF(VLOOKUP(B278,Schlagliste!B:J,9,FALSE)="","",VLOOKUP(B278,Schlagliste!B:J,9,FALSE)))</f>
        <v/>
      </c>
      <c r="AE278" s="244" t="str">
        <f>IF(OR(AD278="",S278=""),"",IF(AD278&gt;39,0,IF(S278="leicht",VLOOKUP(AD278,'Boden DüV-Bolap'!A:AA,19,FALSE),IF(S278="mittel",VLOOKUP(AD278,'Boden DüV-Bolap'!A:AA,23,FALSE),IF(S278="schwer",VLOOKUP(AD278,'Boden DüV-Bolap'!A:AA,27,FALSE))))))</f>
        <v/>
      </c>
      <c r="AF278" s="254" t="str">
        <f>IF(OR(F278="",G278="",S278="",AD278=""),"",IF(AD278&gt;=44,-(AB278+AC278),IF(AND(S278="leicht",AD278&lt;11),VLOOKUP(AD278,'Boden DüV-Bolap'!A:AC,20,FALSE),IF(AND(S278="leicht",AD278&gt;10),VLOOKUP(AD278,'Boden DüV-Bolap'!A:AC,21,FALSE)*(AB278+AC278)-(AB278+AC278),IF(AND(S278="mittel",AD278&lt;18),VLOOKUP(AD278,'Boden DüV-Bolap'!A:AC,24,FALSE),IF(AND(S278="mittel",AD278&gt;17),VLOOKUP(AD278,'Boden DüV-Bolap'!A:AC,25,FALSE)*(AB278+AC278)-(AB278+AC278),IF(AND(S278="schwer",AD278&lt;23),VLOOKUP(AD278,'Boden DüV-Bolap'!A:AC,28,FALSE),IF(AND(S278="schwer",AD278&gt;22),VLOOKUP(AD278,'Boden DüV-Bolap'!A:AC,29,FALSE)*(AB278+AC278)-(AB278+AC278)))))))))</f>
        <v/>
      </c>
      <c r="AG278" s="256" t="str">
        <f>IF(OR(F278="",G278=""),"",IF(OR(F278="A",F278="HG"),0,VLOOKUP(G278,'Tab 4+5 DüV+Abfuhr_G'!A:Q,17,FALSE)))</f>
        <v/>
      </c>
      <c r="AH278" s="257" t="str">
        <f t="shared" si="40"/>
        <v/>
      </c>
      <c r="AI278" s="900" t="str">
        <f t="shared" si="41"/>
        <v/>
      </c>
      <c r="AJ278" s="265"/>
    </row>
    <row r="279" spans="1:36" s="145" customFormat="1">
      <c r="A279" s="289" t="str">
        <f>IF('N-DBE'!A279="","",'N-DBE'!A279)</f>
        <v/>
      </c>
      <c r="B279" s="485" t="str">
        <f>IF('N-DBE'!B279="","",'N-DBE'!B279)</f>
        <v/>
      </c>
      <c r="C279" s="232" t="str">
        <f>IF('N-DBE'!C279="","",'N-DBE'!C279)</f>
        <v/>
      </c>
      <c r="D279" s="232" t="str">
        <f>IF('N-DBE'!D279="","",'N-DBE'!D279)</f>
        <v/>
      </c>
      <c r="E279" s="238" t="str">
        <f>IF('N-DBE'!E279="","",'N-DBE'!E279)</f>
        <v/>
      </c>
      <c r="F279" s="233" t="str">
        <f>IF('N-DBE'!F279="","",'N-DBE'!F279)</f>
        <v/>
      </c>
      <c r="G279" s="225" t="str">
        <f>IF('N-DBE'!G279="","",'N-DBE'!G279)</f>
        <v/>
      </c>
      <c r="H279" s="248" t="str">
        <f>IF(OR(F279="",G279=""),"",IF(F279="g",VLOOKUP(G279,'Tab 4+5 DüV+Abfuhr_G'!A:N,12,FALSE)*'N-DBE'!J279,IF(F279="A",VLOOKUP(G279,'Tab 2+3 DüV_A'!A:L,10,FALSE)*'N-DBE'!J279,VLOOKUP(G279,'H&amp;G LfL'!B:U,18,FALSE)*'N-DBE'!J279)))</f>
        <v/>
      </c>
      <c r="I279" s="249" t="str">
        <f>IF(OR(F279="",G279=""),"",IF(OR('N-DBE'!K279="",'N-DBE'!M279=0),0,IF('N-DBE'!K279=0,-H279,('N-DBE'!K279*H279/'N-DBE'!J279)-H279)))</f>
        <v/>
      </c>
      <c r="J279" s="341" t="str">
        <f>IF(OR(B279="",G279=""),"",IF(VLOOKUP(B279,Schlagliste!B:J,7,FALSE)="","",VLOOKUP(B279,Schlagliste!B:J,7,FALSE)))</f>
        <v/>
      </c>
      <c r="K279" s="244" t="str">
        <f>IF(J279="","",IF(J279&gt;39,"E",VLOOKUP(J279,'Boden DüV-Bolap'!A:B,2,FALSE)))</f>
        <v/>
      </c>
      <c r="L279" s="250" t="str">
        <f>IF(J279="","",IF(J279&gt;=44,0,VLOOKUP(J279,'Boden DüV-Bolap'!A:C,3,FALSE)))</f>
        <v/>
      </c>
      <c r="M279" s="251" t="str">
        <f>IF(OR(F279="",G279=""),"",IF(OR(F279="A",F279="HG"),0,VLOOKUP(G279,'Tab 4+5 DüV+Abfuhr_G'!A:Q,15,FALSE)))</f>
        <v/>
      </c>
      <c r="N279" s="252" t="str">
        <f t="shared" si="35"/>
        <v/>
      </c>
      <c r="O279" s="611" t="str">
        <f>IF(OR(F279="",G279=""),"",IF(J279="",SUM(H279,I279),IF(OR(K279="D",K279="E"),(H279+M279)*VLOOKUP(K279,'Boden DüV-Bolap'!B:E,4,FALSE),SUM(H279,I279,L279,M279))))</f>
        <v/>
      </c>
      <c r="P279" s="892" t="str">
        <f t="shared" si="36"/>
        <v/>
      </c>
      <c r="Q279" s="245"/>
      <c r="R279" s="615" t="str">
        <f t="shared" si="37"/>
        <v/>
      </c>
      <c r="S279" s="244" t="str">
        <f>IF(OR(B279="",G279=""),"",IF(VLOOKUP(B279,Schlagliste!B:J,5,FALSE)="","",VLOOKUP(B279,Schlagliste!B:J,5,FALSE)))</f>
        <v/>
      </c>
      <c r="T279" s="253" t="str">
        <f>IF(OR(F279="",G279=""),"",IF(F279="g",VLOOKUP(G279,'Tab 4+5 DüV+Abfuhr_G'!A:N,13,FALSE)*'N-DBE'!J279,IF(F279="A",VLOOKUP(G279,'Tab 2+3 DüV_A'!A:L,11,FALSE)*'N-DBE'!J279,VLOOKUP(G279,'H&amp;G LfL'!B:U,19,FALSE)*'N-DBE'!J279)))</f>
        <v/>
      </c>
      <c r="U279" s="249" t="str">
        <f>IF(OR(F279="",G279=""),"",IF(OR('N-DBE'!K279="",'N-DBE'!M279=0),0,IF('N-DBE'!K279=0,-T279,('N-DBE'!K279*T279/'N-DBE'!J279)-T279)))</f>
        <v/>
      </c>
      <c r="V279" s="341" t="str">
        <f>IF(OR(B279="",G279=""),"",IF(VLOOKUP(B279,Schlagliste!B:J,8,FALSE)="","",VLOOKUP(B279,Schlagliste!B:J,8,FALSE)))</f>
        <v/>
      </c>
      <c r="W279" s="244" t="str">
        <f>IF(OR(V279="",S279=""),"",IF(V279&gt;39,0,IF(S279="leicht",VLOOKUP(V279,'Boden DüV-Bolap'!A:Q,7,FALSE),IF(S279="mittel",VLOOKUP(V279,'Boden DüV-Bolap'!A:K,11,FALSE),IF(S279="schwer",VLOOKUP(V279,'Boden DüV-Bolap'!A:R,15,FALSE))))))</f>
        <v/>
      </c>
      <c r="X279" s="254" t="str">
        <f>IF(OR(F279="",G279="",S279="",V279=""),"",IF(V279&gt;=44,-(T279+U279),IF(AND(S279="leicht",V279&lt;14),VLOOKUP(V279,'Boden DüV-Bolap'!A:Q,8,FALSE),IF(AND(S279="leicht",V279&gt;13),VLOOKUP(V279,'Boden DüV-Bolap'!A:Q,9,FALSE)*(T279+U279)-(T279+U279),IF(AND(S279="mittel",V279&lt;20),VLOOKUP(V279,'Boden DüV-Bolap'!A:Q,12,FALSE),IF(AND(S279="mittel",V279&gt;19),VLOOKUP(V279,'Boden DüV-Bolap'!A:Q,13,FALSE)*(T279+U279)-(T279+U279),IF(AND(S279="schwer",V279&lt;28),VLOOKUP(V279,'Boden DüV-Bolap'!A:Q,16,FALSE),IF(AND(S279="schwer",V279&gt;27),VLOOKUP(V279,'Boden DüV-Bolap'!A:Q,17,FALSE)*(T279+U279)-(T279+U279)))))))))</f>
        <v/>
      </c>
      <c r="Y279" s="251" t="str">
        <f>IF(OR(F279="",G279=""),"",IF(OR(F279="A",F279="HG"),0,VLOOKUP(G279,'Tab 4+5 DüV+Abfuhr_G'!A:Q,16,FALSE)))</f>
        <v/>
      </c>
      <c r="Z279" s="255" t="str">
        <f t="shared" si="38"/>
        <v/>
      </c>
      <c r="AA279" s="896" t="str">
        <f t="shared" si="39"/>
        <v/>
      </c>
      <c r="AB279" s="253" t="str">
        <f>IF(OR(F279="",G279=""),"",IF(F279="g",VLOOKUP(G279,'Tab 4+5 DüV+Abfuhr_G'!A:N,14,FALSE)*'N-DBE'!J279,IF(F279="A",VLOOKUP(G279,'Tab 2+3 DüV_A'!A:L,12,FALSE)*'N-DBE'!J279,VLOOKUP(G279,'H&amp;G LfL'!B:U,20,FALSE)*'N-DBE'!J279)))</f>
        <v/>
      </c>
      <c r="AC279" s="249" t="str">
        <f>IF(OR(F279="",G279=""),"",IF(OR('N-DBE'!K279="",'N-DBE'!M279=0),0,IF('N-DBE'!K279=0,-AB279,('N-DBE'!K279*AB279/'N-DBE'!J279)-AB279)))</f>
        <v/>
      </c>
      <c r="AD279" s="341" t="str">
        <f>IF(OR(B279="",G279=""),"",IF(VLOOKUP(B279,Schlagliste!B:J,9,FALSE)="","",VLOOKUP(B279,Schlagliste!B:J,9,FALSE)))</f>
        <v/>
      </c>
      <c r="AE279" s="244" t="str">
        <f>IF(OR(AD279="",S279=""),"",IF(AD279&gt;39,0,IF(S279="leicht",VLOOKUP(AD279,'Boden DüV-Bolap'!A:AA,19,FALSE),IF(S279="mittel",VLOOKUP(AD279,'Boden DüV-Bolap'!A:AA,23,FALSE),IF(S279="schwer",VLOOKUP(AD279,'Boden DüV-Bolap'!A:AA,27,FALSE))))))</f>
        <v/>
      </c>
      <c r="AF279" s="254" t="str">
        <f>IF(OR(F279="",G279="",S279="",AD279=""),"",IF(AD279&gt;=44,-(AB279+AC279),IF(AND(S279="leicht",AD279&lt;11),VLOOKUP(AD279,'Boden DüV-Bolap'!A:AC,20,FALSE),IF(AND(S279="leicht",AD279&gt;10),VLOOKUP(AD279,'Boden DüV-Bolap'!A:AC,21,FALSE)*(AB279+AC279)-(AB279+AC279),IF(AND(S279="mittel",AD279&lt;18),VLOOKUP(AD279,'Boden DüV-Bolap'!A:AC,24,FALSE),IF(AND(S279="mittel",AD279&gt;17),VLOOKUP(AD279,'Boden DüV-Bolap'!A:AC,25,FALSE)*(AB279+AC279)-(AB279+AC279),IF(AND(S279="schwer",AD279&lt;23),VLOOKUP(AD279,'Boden DüV-Bolap'!A:AC,28,FALSE),IF(AND(S279="schwer",AD279&gt;22),VLOOKUP(AD279,'Boden DüV-Bolap'!A:AC,29,FALSE)*(AB279+AC279)-(AB279+AC279)))))))))</f>
        <v/>
      </c>
      <c r="AG279" s="256" t="str">
        <f>IF(OR(F279="",G279=""),"",IF(OR(F279="A",F279="HG"),0,VLOOKUP(G279,'Tab 4+5 DüV+Abfuhr_G'!A:Q,17,FALSE)))</f>
        <v/>
      </c>
      <c r="AH279" s="257" t="str">
        <f t="shared" si="40"/>
        <v/>
      </c>
      <c r="AI279" s="900" t="str">
        <f t="shared" si="41"/>
        <v/>
      </c>
      <c r="AJ279" s="265"/>
    </row>
    <row r="280" spans="1:36" s="145" customFormat="1">
      <c r="A280" s="289" t="str">
        <f>IF('N-DBE'!A280="","",'N-DBE'!A280)</f>
        <v/>
      </c>
      <c r="B280" s="485" t="str">
        <f>IF('N-DBE'!B280="","",'N-DBE'!B280)</f>
        <v/>
      </c>
      <c r="C280" s="232" t="str">
        <f>IF('N-DBE'!C280="","",'N-DBE'!C280)</f>
        <v/>
      </c>
      <c r="D280" s="232" t="str">
        <f>IF('N-DBE'!D280="","",'N-DBE'!D280)</f>
        <v/>
      </c>
      <c r="E280" s="238" t="str">
        <f>IF('N-DBE'!E280="","",'N-DBE'!E280)</f>
        <v/>
      </c>
      <c r="F280" s="233" t="str">
        <f>IF('N-DBE'!F280="","",'N-DBE'!F280)</f>
        <v/>
      </c>
      <c r="G280" s="225" t="str">
        <f>IF('N-DBE'!G280="","",'N-DBE'!G280)</f>
        <v/>
      </c>
      <c r="H280" s="248" t="str">
        <f>IF(OR(F280="",G280=""),"",IF(F280="g",VLOOKUP(G280,'Tab 4+5 DüV+Abfuhr_G'!A:N,12,FALSE)*'N-DBE'!J280,IF(F280="A",VLOOKUP(G280,'Tab 2+3 DüV_A'!A:L,10,FALSE)*'N-DBE'!J280,VLOOKUP(G280,'H&amp;G LfL'!B:U,18,FALSE)*'N-DBE'!J280)))</f>
        <v/>
      </c>
      <c r="I280" s="249" t="str">
        <f>IF(OR(F280="",G280=""),"",IF(OR('N-DBE'!K280="",'N-DBE'!M280=0),0,IF('N-DBE'!K280=0,-H280,('N-DBE'!K280*H280/'N-DBE'!J280)-H280)))</f>
        <v/>
      </c>
      <c r="J280" s="341" t="str">
        <f>IF(OR(B280="",G280=""),"",IF(VLOOKUP(B280,Schlagliste!B:J,7,FALSE)="","",VLOOKUP(B280,Schlagliste!B:J,7,FALSE)))</f>
        <v/>
      </c>
      <c r="K280" s="244" t="str">
        <f>IF(J280="","",IF(J280&gt;39,"E",VLOOKUP(J280,'Boden DüV-Bolap'!A:B,2,FALSE)))</f>
        <v/>
      </c>
      <c r="L280" s="250" t="str">
        <f>IF(J280="","",IF(J280&gt;=44,0,VLOOKUP(J280,'Boden DüV-Bolap'!A:C,3,FALSE)))</f>
        <v/>
      </c>
      <c r="M280" s="251" t="str">
        <f>IF(OR(F280="",G280=""),"",IF(OR(F280="A",F280="HG"),0,VLOOKUP(G280,'Tab 4+5 DüV+Abfuhr_G'!A:Q,15,FALSE)))</f>
        <v/>
      </c>
      <c r="N280" s="252" t="str">
        <f t="shared" si="35"/>
        <v/>
      </c>
      <c r="O280" s="611" t="str">
        <f>IF(OR(F280="",G280=""),"",IF(J280="",SUM(H280,I280),IF(OR(K280="D",K280="E"),(H280+M280)*VLOOKUP(K280,'Boden DüV-Bolap'!B:E,4,FALSE),SUM(H280,I280,L280,M280))))</f>
        <v/>
      </c>
      <c r="P280" s="892" t="str">
        <f t="shared" si="36"/>
        <v/>
      </c>
      <c r="Q280" s="245"/>
      <c r="R280" s="615" t="str">
        <f t="shared" si="37"/>
        <v/>
      </c>
      <c r="S280" s="244" t="str">
        <f>IF(OR(B280="",G280=""),"",IF(VLOOKUP(B280,Schlagliste!B:J,5,FALSE)="","",VLOOKUP(B280,Schlagliste!B:J,5,FALSE)))</f>
        <v/>
      </c>
      <c r="T280" s="253" t="str">
        <f>IF(OR(F280="",G280=""),"",IF(F280="g",VLOOKUP(G280,'Tab 4+5 DüV+Abfuhr_G'!A:N,13,FALSE)*'N-DBE'!J280,IF(F280="A",VLOOKUP(G280,'Tab 2+3 DüV_A'!A:L,11,FALSE)*'N-DBE'!J280,VLOOKUP(G280,'H&amp;G LfL'!B:U,19,FALSE)*'N-DBE'!J280)))</f>
        <v/>
      </c>
      <c r="U280" s="249" t="str">
        <f>IF(OR(F280="",G280=""),"",IF(OR('N-DBE'!K280="",'N-DBE'!M280=0),0,IF('N-DBE'!K280=0,-T280,('N-DBE'!K280*T280/'N-DBE'!J280)-T280)))</f>
        <v/>
      </c>
      <c r="V280" s="341" t="str">
        <f>IF(OR(B280="",G280=""),"",IF(VLOOKUP(B280,Schlagliste!B:J,8,FALSE)="","",VLOOKUP(B280,Schlagliste!B:J,8,FALSE)))</f>
        <v/>
      </c>
      <c r="W280" s="244" t="str">
        <f>IF(OR(V280="",S280=""),"",IF(V280&gt;39,0,IF(S280="leicht",VLOOKUP(V280,'Boden DüV-Bolap'!A:Q,7,FALSE),IF(S280="mittel",VLOOKUP(V280,'Boden DüV-Bolap'!A:K,11,FALSE),IF(S280="schwer",VLOOKUP(V280,'Boden DüV-Bolap'!A:R,15,FALSE))))))</f>
        <v/>
      </c>
      <c r="X280" s="254" t="str">
        <f>IF(OR(F280="",G280="",S280="",V280=""),"",IF(V280&gt;=44,-(T280+U280),IF(AND(S280="leicht",V280&lt;14),VLOOKUP(V280,'Boden DüV-Bolap'!A:Q,8,FALSE),IF(AND(S280="leicht",V280&gt;13),VLOOKUP(V280,'Boden DüV-Bolap'!A:Q,9,FALSE)*(T280+U280)-(T280+U280),IF(AND(S280="mittel",V280&lt;20),VLOOKUP(V280,'Boden DüV-Bolap'!A:Q,12,FALSE),IF(AND(S280="mittel",V280&gt;19),VLOOKUP(V280,'Boden DüV-Bolap'!A:Q,13,FALSE)*(T280+U280)-(T280+U280),IF(AND(S280="schwer",V280&lt;28),VLOOKUP(V280,'Boden DüV-Bolap'!A:Q,16,FALSE),IF(AND(S280="schwer",V280&gt;27),VLOOKUP(V280,'Boden DüV-Bolap'!A:Q,17,FALSE)*(T280+U280)-(T280+U280)))))))))</f>
        <v/>
      </c>
      <c r="Y280" s="251" t="str">
        <f>IF(OR(F280="",G280=""),"",IF(OR(F280="A",F280="HG"),0,VLOOKUP(G280,'Tab 4+5 DüV+Abfuhr_G'!A:Q,16,FALSE)))</f>
        <v/>
      </c>
      <c r="Z280" s="255" t="str">
        <f t="shared" si="38"/>
        <v/>
      </c>
      <c r="AA280" s="896" t="str">
        <f t="shared" si="39"/>
        <v/>
      </c>
      <c r="AB280" s="253" t="str">
        <f>IF(OR(F280="",G280=""),"",IF(F280="g",VLOOKUP(G280,'Tab 4+5 DüV+Abfuhr_G'!A:N,14,FALSE)*'N-DBE'!J280,IF(F280="A",VLOOKUP(G280,'Tab 2+3 DüV_A'!A:L,12,FALSE)*'N-DBE'!J280,VLOOKUP(G280,'H&amp;G LfL'!B:U,20,FALSE)*'N-DBE'!J280)))</f>
        <v/>
      </c>
      <c r="AC280" s="249" t="str">
        <f>IF(OR(F280="",G280=""),"",IF(OR('N-DBE'!K280="",'N-DBE'!M280=0),0,IF('N-DBE'!K280=0,-AB280,('N-DBE'!K280*AB280/'N-DBE'!J280)-AB280)))</f>
        <v/>
      </c>
      <c r="AD280" s="341" t="str">
        <f>IF(OR(B280="",G280=""),"",IF(VLOOKUP(B280,Schlagliste!B:J,9,FALSE)="","",VLOOKUP(B280,Schlagliste!B:J,9,FALSE)))</f>
        <v/>
      </c>
      <c r="AE280" s="244" t="str">
        <f>IF(OR(AD280="",S280=""),"",IF(AD280&gt;39,0,IF(S280="leicht",VLOOKUP(AD280,'Boden DüV-Bolap'!A:AA,19,FALSE),IF(S280="mittel",VLOOKUP(AD280,'Boden DüV-Bolap'!A:AA,23,FALSE),IF(S280="schwer",VLOOKUP(AD280,'Boden DüV-Bolap'!A:AA,27,FALSE))))))</f>
        <v/>
      </c>
      <c r="AF280" s="254" t="str">
        <f>IF(OR(F280="",G280="",S280="",AD280=""),"",IF(AD280&gt;=44,-(AB280+AC280),IF(AND(S280="leicht",AD280&lt;11),VLOOKUP(AD280,'Boden DüV-Bolap'!A:AC,20,FALSE),IF(AND(S280="leicht",AD280&gt;10),VLOOKUP(AD280,'Boden DüV-Bolap'!A:AC,21,FALSE)*(AB280+AC280)-(AB280+AC280),IF(AND(S280="mittel",AD280&lt;18),VLOOKUP(AD280,'Boden DüV-Bolap'!A:AC,24,FALSE),IF(AND(S280="mittel",AD280&gt;17),VLOOKUP(AD280,'Boden DüV-Bolap'!A:AC,25,FALSE)*(AB280+AC280)-(AB280+AC280),IF(AND(S280="schwer",AD280&lt;23),VLOOKUP(AD280,'Boden DüV-Bolap'!A:AC,28,FALSE),IF(AND(S280="schwer",AD280&gt;22),VLOOKUP(AD280,'Boden DüV-Bolap'!A:AC,29,FALSE)*(AB280+AC280)-(AB280+AC280)))))))))</f>
        <v/>
      </c>
      <c r="AG280" s="256" t="str">
        <f>IF(OR(F280="",G280=""),"",IF(OR(F280="A",F280="HG"),0,VLOOKUP(G280,'Tab 4+5 DüV+Abfuhr_G'!A:Q,17,FALSE)))</f>
        <v/>
      </c>
      <c r="AH280" s="257" t="str">
        <f t="shared" si="40"/>
        <v/>
      </c>
      <c r="AI280" s="900" t="str">
        <f t="shared" si="41"/>
        <v/>
      </c>
      <c r="AJ280" s="265"/>
    </row>
    <row r="281" spans="1:36" s="145" customFormat="1">
      <c r="A281" s="289" t="str">
        <f>IF('N-DBE'!A281="","",'N-DBE'!A281)</f>
        <v/>
      </c>
      <c r="B281" s="485" t="str">
        <f>IF('N-DBE'!B281="","",'N-DBE'!B281)</f>
        <v/>
      </c>
      <c r="C281" s="232" t="str">
        <f>IF('N-DBE'!C281="","",'N-DBE'!C281)</f>
        <v/>
      </c>
      <c r="D281" s="232" t="str">
        <f>IF('N-DBE'!D281="","",'N-DBE'!D281)</f>
        <v/>
      </c>
      <c r="E281" s="238" t="str">
        <f>IF('N-DBE'!E281="","",'N-DBE'!E281)</f>
        <v/>
      </c>
      <c r="F281" s="233" t="str">
        <f>IF('N-DBE'!F281="","",'N-DBE'!F281)</f>
        <v/>
      </c>
      <c r="G281" s="225" t="str">
        <f>IF('N-DBE'!G281="","",'N-DBE'!G281)</f>
        <v/>
      </c>
      <c r="H281" s="248" t="str">
        <f>IF(OR(F281="",G281=""),"",IF(F281="g",VLOOKUP(G281,'Tab 4+5 DüV+Abfuhr_G'!A:N,12,FALSE)*'N-DBE'!J281,IF(F281="A",VLOOKUP(G281,'Tab 2+3 DüV_A'!A:L,10,FALSE)*'N-DBE'!J281,VLOOKUP(G281,'H&amp;G LfL'!B:U,18,FALSE)*'N-DBE'!J281)))</f>
        <v/>
      </c>
      <c r="I281" s="249" t="str">
        <f>IF(OR(F281="",G281=""),"",IF(OR('N-DBE'!K281="",'N-DBE'!M281=0),0,IF('N-DBE'!K281=0,-H281,('N-DBE'!K281*H281/'N-DBE'!J281)-H281)))</f>
        <v/>
      </c>
      <c r="J281" s="341" t="str">
        <f>IF(OR(B281="",G281=""),"",IF(VLOOKUP(B281,Schlagliste!B:J,7,FALSE)="","",VLOOKUP(B281,Schlagliste!B:J,7,FALSE)))</f>
        <v/>
      </c>
      <c r="K281" s="244" t="str">
        <f>IF(J281="","",IF(J281&gt;39,"E",VLOOKUP(J281,'Boden DüV-Bolap'!A:B,2,FALSE)))</f>
        <v/>
      </c>
      <c r="L281" s="250" t="str">
        <f>IF(J281="","",IF(J281&gt;=44,0,VLOOKUP(J281,'Boden DüV-Bolap'!A:C,3,FALSE)))</f>
        <v/>
      </c>
      <c r="M281" s="251" t="str">
        <f>IF(OR(F281="",G281=""),"",IF(OR(F281="A",F281="HG"),0,VLOOKUP(G281,'Tab 4+5 DüV+Abfuhr_G'!A:Q,15,FALSE)))</f>
        <v/>
      </c>
      <c r="N281" s="252" t="str">
        <f t="shared" si="35"/>
        <v/>
      </c>
      <c r="O281" s="611" t="str">
        <f>IF(OR(F281="",G281=""),"",IF(J281="",SUM(H281,I281),IF(OR(K281="D",K281="E"),(H281+M281)*VLOOKUP(K281,'Boden DüV-Bolap'!B:E,4,FALSE),SUM(H281,I281,L281,M281))))</f>
        <v/>
      </c>
      <c r="P281" s="892" t="str">
        <f t="shared" si="36"/>
        <v/>
      </c>
      <c r="Q281" s="245"/>
      <c r="R281" s="615" t="str">
        <f t="shared" si="37"/>
        <v/>
      </c>
      <c r="S281" s="244" t="str">
        <f>IF(OR(B281="",G281=""),"",IF(VLOOKUP(B281,Schlagliste!B:J,5,FALSE)="","",VLOOKUP(B281,Schlagliste!B:J,5,FALSE)))</f>
        <v/>
      </c>
      <c r="T281" s="253" t="str">
        <f>IF(OR(F281="",G281=""),"",IF(F281="g",VLOOKUP(G281,'Tab 4+5 DüV+Abfuhr_G'!A:N,13,FALSE)*'N-DBE'!J281,IF(F281="A",VLOOKUP(G281,'Tab 2+3 DüV_A'!A:L,11,FALSE)*'N-DBE'!J281,VLOOKUP(G281,'H&amp;G LfL'!B:U,19,FALSE)*'N-DBE'!J281)))</f>
        <v/>
      </c>
      <c r="U281" s="249" t="str">
        <f>IF(OR(F281="",G281=""),"",IF(OR('N-DBE'!K281="",'N-DBE'!M281=0),0,IF('N-DBE'!K281=0,-T281,('N-DBE'!K281*T281/'N-DBE'!J281)-T281)))</f>
        <v/>
      </c>
      <c r="V281" s="341" t="str">
        <f>IF(OR(B281="",G281=""),"",IF(VLOOKUP(B281,Schlagliste!B:J,8,FALSE)="","",VLOOKUP(B281,Schlagliste!B:J,8,FALSE)))</f>
        <v/>
      </c>
      <c r="W281" s="244" t="str">
        <f>IF(OR(V281="",S281=""),"",IF(V281&gt;39,0,IF(S281="leicht",VLOOKUP(V281,'Boden DüV-Bolap'!A:Q,7,FALSE),IF(S281="mittel",VLOOKUP(V281,'Boden DüV-Bolap'!A:K,11,FALSE),IF(S281="schwer",VLOOKUP(V281,'Boden DüV-Bolap'!A:R,15,FALSE))))))</f>
        <v/>
      </c>
      <c r="X281" s="254" t="str">
        <f>IF(OR(F281="",G281="",S281="",V281=""),"",IF(V281&gt;=44,-(T281+U281),IF(AND(S281="leicht",V281&lt;14),VLOOKUP(V281,'Boden DüV-Bolap'!A:Q,8,FALSE),IF(AND(S281="leicht",V281&gt;13),VLOOKUP(V281,'Boden DüV-Bolap'!A:Q,9,FALSE)*(T281+U281)-(T281+U281),IF(AND(S281="mittel",V281&lt;20),VLOOKUP(V281,'Boden DüV-Bolap'!A:Q,12,FALSE),IF(AND(S281="mittel",V281&gt;19),VLOOKUP(V281,'Boden DüV-Bolap'!A:Q,13,FALSE)*(T281+U281)-(T281+U281),IF(AND(S281="schwer",V281&lt;28),VLOOKUP(V281,'Boden DüV-Bolap'!A:Q,16,FALSE),IF(AND(S281="schwer",V281&gt;27),VLOOKUP(V281,'Boden DüV-Bolap'!A:Q,17,FALSE)*(T281+U281)-(T281+U281)))))))))</f>
        <v/>
      </c>
      <c r="Y281" s="251" t="str">
        <f>IF(OR(F281="",G281=""),"",IF(OR(F281="A",F281="HG"),0,VLOOKUP(G281,'Tab 4+5 DüV+Abfuhr_G'!A:Q,16,FALSE)))</f>
        <v/>
      </c>
      <c r="Z281" s="255" t="str">
        <f t="shared" si="38"/>
        <v/>
      </c>
      <c r="AA281" s="896" t="str">
        <f t="shared" si="39"/>
        <v/>
      </c>
      <c r="AB281" s="253" t="str">
        <f>IF(OR(F281="",G281=""),"",IF(F281="g",VLOOKUP(G281,'Tab 4+5 DüV+Abfuhr_G'!A:N,14,FALSE)*'N-DBE'!J281,IF(F281="A",VLOOKUP(G281,'Tab 2+3 DüV_A'!A:L,12,FALSE)*'N-DBE'!J281,VLOOKUP(G281,'H&amp;G LfL'!B:U,20,FALSE)*'N-DBE'!J281)))</f>
        <v/>
      </c>
      <c r="AC281" s="249" t="str">
        <f>IF(OR(F281="",G281=""),"",IF(OR('N-DBE'!K281="",'N-DBE'!M281=0),0,IF('N-DBE'!K281=0,-AB281,('N-DBE'!K281*AB281/'N-DBE'!J281)-AB281)))</f>
        <v/>
      </c>
      <c r="AD281" s="341" t="str">
        <f>IF(OR(B281="",G281=""),"",IF(VLOOKUP(B281,Schlagliste!B:J,9,FALSE)="","",VLOOKUP(B281,Schlagliste!B:J,9,FALSE)))</f>
        <v/>
      </c>
      <c r="AE281" s="244" t="str">
        <f>IF(OR(AD281="",S281=""),"",IF(AD281&gt;39,0,IF(S281="leicht",VLOOKUP(AD281,'Boden DüV-Bolap'!A:AA,19,FALSE),IF(S281="mittel",VLOOKUP(AD281,'Boden DüV-Bolap'!A:AA,23,FALSE),IF(S281="schwer",VLOOKUP(AD281,'Boden DüV-Bolap'!A:AA,27,FALSE))))))</f>
        <v/>
      </c>
      <c r="AF281" s="254" t="str">
        <f>IF(OR(F281="",G281="",S281="",AD281=""),"",IF(AD281&gt;=44,-(AB281+AC281),IF(AND(S281="leicht",AD281&lt;11),VLOOKUP(AD281,'Boden DüV-Bolap'!A:AC,20,FALSE),IF(AND(S281="leicht",AD281&gt;10),VLOOKUP(AD281,'Boden DüV-Bolap'!A:AC,21,FALSE)*(AB281+AC281)-(AB281+AC281),IF(AND(S281="mittel",AD281&lt;18),VLOOKUP(AD281,'Boden DüV-Bolap'!A:AC,24,FALSE),IF(AND(S281="mittel",AD281&gt;17),VLOOKUP(AD281,'Boden DüV-Bolap'!A:AC,25,FALSE)*(AB281+AC281)-(AB281+AC281),IF(AND(S281="schwer",AD281&lt;23),VLOOKUP(AD281,'Boden DüV-Bolap'!A:AC,28,FALSE),IF(AND(S281="schwer",AD281&gt;22),VLOOKUP(AD281,'Boden DüV-Bolap'!A:AC,29,FALSE)*(AB281+AC281)-(AB281+AC281)))))))))</f>
        <v/>
      </c>
      <c r="AG281" s="256" t="str">
        <f>IF(OR(F281="",G281=""),"",IF(OR(F281="A",F281="HG"),0,VLOOKUP(G281,'Tab 4+5 DüV+Abfuhr_G'!A:Q,17,FALSE)))</f>
        <v/>
      </c>
      <c r="AH281" s="257" t="str">
        <f t="shared" si="40"/>
        <v/>
      </c>
      <c r="AI281" s="900" t="str">
        <f t="shared" si="41"/>
        <v/>
      </c>
      <c r="AJ281" s="265"/>
    </row>
    <row r="282" spans="1:36" s="145" customFormat="1">
      <c r="A282" s="289" t="str">
        <f>IF('N-DBE'!A282="","",'N-DBE'!A282)</f>
        <v/>
      </c>
      <c r="B282" s="485" t="str">
        <f>IF('N-DBE'!B282="","",'N-DBE'!B282)</f>
        <v/>
      </c>
      <c r="C282" s="232" t="str">
        <f>IF('N-DBE'!C282="","",'N-DBE'!C282)</f>
        <v/>
      </c>
      <c r="D282" s="232" t="str">
        <f>IF('N-DBE'!D282="","",'N-DBE'!D282)</f>
        <v/>
      </c>
      <c r="E282" s="238" t="str">
        <f>IF('N-DBE'!E282="","",'N-DBE'!E282)</f>
        <v/>
      </c>
      <c r="F282" s="233" t="str">
        <f>IF('N-DBE'!F282="","",'N-DBE'!F282)</f>
        <v/>
      </c>
      <c r="G282" s="225" t="str">
        <f>IF('N-DBE'!G282="","",'N-DBE'!G282)</f>
        <v/>
      </c>
      <c r="H282" s="248" t="str">
        <f>IF(OR(F282="",G282=""),"",IF(F282="g",VLOOKUP(G282,'Tab 4+5 DüV+Abfuhr_G'!A:N,12,FALSE)*'N-DBE'!J282,IF(F282="A",VLOOKUP(G282,'Tab 2+3 DüV_A'!A:L,10,FALSE)*'N-DBE'!J282,VLOOKUP(G282,'H&amp;G LfL'!B:U,18,FALSE)*'N-DBE'!J282)))</f>
        <v/>
      </c>
      <c r="I282" s="249" t="str">
        <f>IF(OR(F282="",G282=""),"",IF(OR('N-DBE'!K282="",'N-DBE'!M282=0),0,IF('N-DBE'!K282=0,-H282,('N-DBE'!K282*H282/'N-DBE'!J282)-H282)))</f>
        <v/>
      </c>
      <c r="J282" s="341" t="str">
        <f>IF(OR(B282="",G282=""),"",IF(VLOOKUP(B282,Schlagliste!B:J,7,FALSE)="","",VLOOKUP(B282,Schlagliste!B:J,7,FALSE)))</f>
        <v/>
      </c>
      <c r="K282" s="244" t="str">
        <f>IF(J282="","",IF(J282&gt;39,"E",VLOOKUP(J282,'Boden DüV-Bolap'!A:B,2,FALSE)))</f>
        <v/>
      </c>
      <c r="L282" s="250" t="str">
        <f>IF(J282="","",IF(J282&gt;=44,0,VLOOKUP(J282,'Boden DüV-Bolap'!A:C,3,FALSE)))</f>
        <v/>
      </c>
      <c r="M282" s="251" t="str">
        <f>IF(OR(F282="",G282=""),"",IF(OR(F282="A",F282="HG"),0,VLOOKUP(G282,'Tab 4+5 DüV+Abfuhr_G'!A:Q,15,FALSE)))</f>
        <v/>
      </c>
      <c r="N282" s="252" t="str">
        <f t="shared" si="35"/>
        <v/>
      </c>
      <c r="O282" s="611" t="str">
        <f>IF(OR(F282="",G282=""),"",IF(J282="",SUM(H282,I282),IF(OR(K282="D",K282="E"),(H282+M282)*VLOOKUP(K282,'Boden DüV-Bolap'!B:E,4,FALSE),SUM(H282,I282,L282,M282))))</f>
        <v/>
      </c>
      <c r="P282" s="892" t="str">
        <f t="shared" si="36"/>
        <v/>
      </c>
      <c r="Q282" s="245"/>
      <c r="R282" s="615" t="str">
        <f t="shared" si="37"/>
        <v/>
      </c>
      <c r="S282" s="244" t="str">
        <f>IF(OR(B282="",G282=""),"",IF(VLOOKUP(B282,Schlagliste!B:J,5,FALSE)="","",VLOOKUP(B282,Schlagliste!B:J,5,FALSE)))</f>
        <v/>
      </c>
      <c r="T282" s="253" t="str">
        <f>IF(OR(F282="",G282=""),"",IF(F282="g",VLOOKUP(G282,'Tab 4+5 DüV+Abfuhr_G'!A:N,13,FALSE)*'N-DBE'!J282,IF(F282="A",VLOOKUP(G282,'Tab 2+3 DüV_A'!A:L,11,FALSE)*'N-DBE'!J282,VLOOKUP(G282,'H&amp;G LfL'!B:U,19,FALSE)*'N-DBE'!J282)))</f>
        <v/>
      </c>
      <c r="U282" s="249" t="str">
        <f>IF(OR(F282="",G282=""),"",IF(OR('N-DBE'!K282="",'N-DBE'!M282=0),0,IF('N-DBE'!K282=0,-T282,('N-DBE'!K282*T282/'N-DBE'!J282)-T282)))</f>
        <v/>
      </c>
      <c r="V282" s="341" t="str">
        <f>IF(OR(B282="",G282=""),"",IF(VLOOKUP(B282,Schlagliste!B:J,8,FALSE)="","",VLOOKUP(B282,Schlagliste!B:J,8,FALSE)))</f>
        <v/>
      </c>
      <c r="W282" s="244" t="str">
        <f>IF(OR(V282="",S282=""),"",IF(V282&gt;39,0,IF(S282="leicht",VLOOKUP(V282,'Boden DüV-Bolap'!A:Q,7,FALSE),IF(S282="mittel",VLOOKUP(V282,'Boden DüV-Bolap'!A:K,11,FALSE),IF(S282="schwer",VLOOKUP(V282,'Boden DüV-Bolap'!A:R,15,FALSE))))))</f>
        <v/>
      </c>
      <c r="X282" s="254" t="str">
        <f>IF(OR(F282="",G282="",S282="",V282=""),"",IF(V282&gt;=44,-(T282+U282),IF(AND(S282="leicht",V282&lt;14),VLOOKUP(V282,'Boden DüV-Bolap'!A:Q,8,FALSE),IF(AND(S282="leicht",V282&gt;13),VLOOKUP(V282,'Boden DüV-Bolap'!A:Q,9,FALSE)*(T282+U282)-(T282+U282),IF(AND(S282="mittel",V282&lt;20),VLOOKUP(V282,'Boden DüV-Bolap'!A:Q,12,FALSE),IF(AND(S282="mittel",V282&gt;19),VLOOKUP(V282,'Boden DüV-Bolap'!A:Q,13,FALSE)*(T282+U282)-(T282+U282),IF(AND(S282="schwer",V282&lt;28),VLOOKUP(V282,'Boden DüV-Bolap'!A:Q,16,FALSE),IF(AND(S282="schwer",V282&gt;27),VLOOKUP(V282,'Boden DüV-Bolap'!A:Q,17,FALSE)*(T282+U282)-(T282+U282)))))))))</f>
        <v/>
      </c>
      <c r="Y282" s="251" t="str">
        <f>IF(OR(F282="",G282=""),"",IF(OR(F282="A",F282="HG"),0,VLOOKUP(G282,'Tab 4+5 DüV+Abfuhr_G'!A:Q,16,FALSE)))</f>
        <v/>
      </c>
      <c r="Z282" s="255" t="str">
        <f t="shared" si="38"/>
        <v/>
      </c>
      <c r="AA282" s="896" t="str">
        <f t="shared" si="39"/>
        <v/>
      </c>
      <c r="AB282" s="253" t="str">
        <f>IF(OR(F282="",G282=""),"",IF(F282="g",VLOOKUP(G282,'Tab 4+5 DüV+Abfuhr_G'!A:N,14,FALSE)*'N-DBE'!J282,IF(F282="A",VLOOKUP(G282,'Tab 2+3 DüV_A'!A:L,12,FALSE)*'N-DBE'!J282,VLOOKUP(G282,'H&amp;G LfL'!B:U,20,FALSE)*'N-DBE'!J282)))</f>
        <v/>
      </c>
      <c r="AC282" s="249" t="str">
        <f>IF(OR(F282="",G282=""),"",IF(OR('N-DBE'!K282="",'N-DBE'!M282=0),0,IF('N-DBE'!K282=0,-AB282,('N-DBE'!K282*AB282/'N-DBE'!J282)-AB282)))</f>
        <v/>
      </c>
      <c r="AD282" s="341" t="str">
        <f>IF(OR(B282="",G282=""),"",IF(VLOOKUP(B282,Schlagliste!B:J,9,FALSE)="","",VLOOKUP(B282,Schlagliste!B:J,9,FALSE)))</f>
        <v/>
      </c>
      <c r="AE282" s="244" t="str">
        <f>IF(OR(AD282="",S282=""),"",IF(AD282&gt;39,0,IF(S282="leicht",VLOOKUP(AD282,'Boden DüV-Bolap'!A:AA,19,FALSE),IF(S282="mittel",VLOOKUP(AD282,'Boden DüV-Bolap'!A:AA,23,FALSE),IF(S282="schwer",VLOOKUP(AD282,'Boden DüV-Bolap'!A:AA,27,FALSE))))))</f>
        <v/>
      </c>
      <c r="AF282" s="254" t="str">
        <f>IF(OR(F282="",G282="",S282="",AD282=""),"",IF(AD282&gt;=44,-(AB282+AC282),IF(AND(S282="leicht",AD282&lt;11),VLOOKUP(AD282,'Boden DüV-Bolap'!A:AC,20,FALSE),IF(AND(S282="leicht",AD282&gt;10),VLOOKUP(AD282,'Boden DüV-Bolap'!A:AC,21,FALSE)*(AB282+AC282)-(AB282+AC282),IF(AND(S282="mittel",AD282&lt;18),VLOOKUP(AD282,'Boden DüV-Bolap'!A:AC,24,FALSE),IF(AND(S282="mittel",AD282&gt;17),VLOOKUP(AD282,'Boden DüV-Bolap'!A:AC,25,FALSE)*(AB282+AC282)-(AB282+AC282),IF(AND(S282="schwer",AD282&lt;23),VLOOKUP(AD282,'Boden DüV-Bolap'!A:AC,28,FALSE),IF(AND(S282="schwer",AD282&gt;22),VLOOKUP(AD282,'Boden DüV-Bolap'!A:AC,29,FALSE)*(AB282+AC282)-(AB282+AC282)))))))))</f>
        <v/>
      </c>
      <c r="AG282" s="256" t="str">
        <f>IF(OR(F282="",G282=""),"",IF(OR(F282="A",F282="HG"),0,VLOOKUP(G282,'Tab 4+5 DüV+Abfuhr_G'!A:Q,17,FALSE)))</f>
        <v/>
      </c>
      <c r="AH282" s="257" t="str">
        <f t="shared" si="40"/>
        <v/>
      </c>
      <c r="AI282" s="900" t="str">
        <f t="shared" si="41"/>
        <v/>
      </c>
      <c r="AJ282" s="265"/>
    </row>
    <row r="283" spans="1:36" s="145" customFormat="1">
      <c r="A283" s="289" t="str">
        <f>IF('N-DBE'!A283="","",'N-DBE'!A283)</f>
        <v/>
      </c>
      <c r="B283" s="485" t="str">
        <f>IF('N-DBE'!B283="","",'N-DBE'!B283)</f>
        <v/>
      </c>
      <c r="C283" s="232" t="str">
        <f>IF('N-DBE'!C283="","",'N-DBE'!C283)</f>
        <v/>
      </c>
      <c r="D283" s="232" t="str">
        <f>IF('N-DBE'!D283="","",'N-DBE'!D283)</f>
        <v/>
      </c>
      <c r="E283" s="238" t="str">
        <f>IF('N-DBE'!E283="","",'N-DBE'!E283)</f>
        <v/>
      </c>
      <c r="F283" s="233" t="str">
        <f>IF('N-DBE'!F283="","",'N-DBE'!F283)</f>
        <v/>
      </c>
      <c r="G283" s="225" t="str">
        <f>IF('N-DBE'!G283="","",'N-DBE'!G283)</f>
        <v/>
      </c>
      <c r="H283" s="248" t="str">
        <f>IF(OR(F283="",G283=""),"",IF(F283="g",VLOOKUP(G283,'Tab 4+5 DüV+Abfuhr_G'!A:N,12,FALSE)*'N-DBE'!J283,IF(F283="A",VLOOKUP(G283,'Tab 2+3 DüV_A'!A:L,10,FALSE)*'N-DBE'!J283,VLOOKUP(G283,'H&amp;G LfL'!B:U,18,FALSE)*'N-DBE'!J283)))</f>
        <v/>
      </c>
      <c r="I283" s="249" t="str">
        <f>IF(OR(F283="",G283=""),"",IF(OR('N-DBE'!K283="",'N-DBE'!M283=0),0,IF('N-DBE'!K283=0,-H283,('N-DBE'!K283*H283/'N-DBE'!J283)-H283)))</f>
        <v/>
      </c>
      <c r="J283" s="341" t="str">
        <f>IF(OR(B283="",G283=""),"",IF(VLOOKUP(B283,Schlagliste!B:J,7,FALSE)="","",VLOOKUP(B283,Schlagliste!B:J,7,FALSE)))</f>
        <v/>
      </c>
      <c r="K283" s="244" t="str">
        <f>IF(J283="","",IF(J283&gt;39,"E",VLOOKUP(J283,'Boden DüV-Bolap'!A:B,2,FALSE)))</f>
        <v/>
      </c>
      <c r="L283" s="250" t="str">
        <f>IF(J283="","",IF(J283&gt;=44,0,VLOOKUP(J283,'Boden DüV-Bolap'!A:C,3,FALSE)))</f>
        <v/>
      </c>
      <c r="M283" s="251" t="str">
        <f>IF(OR(F283="",G283=""),"",IF(OR(F283="A",F283="HG"),0,VLOOKUP(G283,'Tab 4+5 DüV+Abfuhr_G'!A:Q,15,FALSE)))</f>
        <v/>
      </c>
      <c r="N283" s="252" t="str">
        <f t="shared" si="35"/>
        <v/>
      </c>
      <c r="O283" s="611" t="str">
        <f>IF(OR(F283="",G283=""),"",IF(J283="",SUM(H283,I283),IF(OR(K283="D",K283="E"),(H283+M283)*VLOOKUP(K283,'Boden DüV-Bolap'!B:E,4,FALSE),SUM(H283,I283,L283,M283))))</f>
        <v/>
      </c>
      <c r="P283" s="892" t="str">
        <f t="shared" si="36"/>
        <v/>
      </c>
      <c r="Q283" s="245"/>
      <c r="R283" s="615" t="str">
        <f t="shared" si="37"/>
        <v/>
      </c>
      <c r="S283" s="244" t="str">
        <f>IF(OR(B283="",G283=""),"",IF(VLOOKUP(B283,Schlagliste!B:J,5,FALSE)="","",VLOOKUP(B283,Schlagliste!B:J,5,FALSE)))</f>
        <v/>
      </c>
      <c r="T283" s="253" t="str">
        <f>IF(OR(F283="",G283=""),"",IF(F283="g",VLOOKUP(G283,'Tab 4+5 DüV+Abfuhr_G'!A:N,13,FALSE)*'N-DBE'!J283,IF(F283="A",VLOOKUP(G283,'Tab 2+3 DüV_A'!A:L,11,FALSE)*'N-DBE'!J283,VLOOKUP(G283,'H&amp;G LfL'!B:U,19,FALSE)*'N-DBE'!J283)))</f>
        <v/>
      </c>
      <c r="U283" s="249" t="str">
        <f>IF(OR(F283="",G283=""),"",IF(OR('N-DBE'!K283="",'N-DBE'!M283=0),0,IF('N-DBE'!K283=0,-T283,('N-DBE'!K283*T283/'N-DBE'!J283)-T283)))</f>
        <v/>
      </c>
      <c r="V283" s="341" t="str">
        <f>IF(OR(B283="",G283=""),"",IF(VLOOKUP(B283,Schlagliste!B:J,8,FALSE)="","",VLOOKUP(B283,Schlagliste!B:J,8,FALSE)))</f>
        <v/>
      </c>
      <c r="W283" s="244" t="str">
        <f>IF(OR(V283="",S283=""),"",IF(V283&gt;39,0,IF(S283="leicht",VLOOKUP(V283,'Boden DüV-Bolap'!A:Q,7,FALSE),IF(S283="mittel",VLOOKUP(V283,'Boden DüV-Bolap'!A:K,11,FALSE),IF(S283="schwer",VLOOKUP(V283,'Boden DüV-Bolap'!A:R,15,FALSE))))))</f>
        <v/>
      </c>
      <c r="X283" s="254" t="str">
        <f>IF(OR(F283="",G283="",S283="",V283=""),"",IF(V283&gt;=44,-(T283+U283),IF(AND(S283="leicht",V283&lt;14),VLOOKUP(V283,'Boden DüV-Bolap'!A:Q,8,FALSE),IF(AND(S283="leicht",V283&gt;13),VLOOKUP(V283,'Boden DüV-Bolap'!A:Q,9,FALSE)*(T283+U283)-(T283+U283),IF(AND(S283="mittel",V283&lt;20),VLOOKUP(V283,'Boden DüV-Bolap'!A:Q,12,FALSE),IF(AND(S283="mittel",V283&gt;19),VLOOKUP(V283,'Boden DüV-Bolap'!A:Q,13,FALSE)*(T283+U283)-(T283+U283),IF(AND(S283="schwer",V283&lt;28),VLOOKUP(V283,'Boden DüV-Bolap'!A:Q,16,FALSE),IF(AND(S283="schwer",V283&gt;27),VLOOKUP(V283,'Boden DüV-Bolap'!A:Q,17,FALSE)*(T283+U283)-(T283+U283)))))))))</f>
        <v/>
      </c>
      <c r="Y283" s="251" t="str">
        <f>IF(OR(F283="",G283=""),"",IF(OR(F283="A",F283="HG"),0,VLOOKUP(G283,'Tab 4+5 DüV+Abfuhr_G'!A:Q,16,FALSE)))</f>
        <v/>
      </c>
      <c r="Z283" s="255" t="str">
        <f t="shared" si="38"/>
        <v/>
      </c>
      <c r="AA283" s="896" t="str">
        <f t="shared" si="39"/>
        <v/>
      </c>
      <c r="AB283" s="253" t="str">
        <f>IF(OR(F283="",G283=""),"",IF(F283="g",VLOOKUP(G283,'Tab 4+5 DüV+Abfuhr_G'!A:N,14,FALSE)*'N-DBE'!J283,IF(F283="A",VLOOKUP(G283,'Tab 2+3 DüV_A'!A:L,12,FALSE)*'N-DBE'!J283,VLOOKUP(G283,'H&amp;G LfL'!B:U,20,FALSE)*'N-DBE'!J283)))</f>
        <v/>
      </c>
      <c r="AC283" s="249" t="str">
        <f>IF(OR(F283="",G283=""),"",IF(OR('N-DBE'!K283="",'N-DBE'!M283=0),0,IF('N-DBE'!K283=0,-AB283,('N-DBE'!K283*AB283/'N-DBE'!J283)-AB283)))</f>
        <v/>
      </c>
      <c r="AD283" s="341" t="str">
        <f>IF(OR(B283="",G283=""),"",IF(VLOOKUP(B283,Schlagliste!B:J,9,FALSE)="","",VLOOKUP(B283,Schlagliste!B:J,9,FALSE)))</f>
        <v/>
      </c>
      <c r="AE283" s="244" t="str">
        <f>IF(OR(AD283="",S283=""),"",IF(AD283&gt;39,0,IF(S283="leicht",VLOOKUP(AD283,'Boden DüV-Bolap'!A:AA,19,FALSE),IF(S283="mittel",VLOOKUP(AD283,'Boden DüV-Bolap'!A:AA,23,FALSE),IF(S283="schwer",VLOOKUP(AD283,'Boden DüV-Bolap'!A:AA,27,FALSE))))))</f>
        <v/>
      </c>
      <c r="AF283" s="254" t="str">
        <f>IF(OR(F283="",G283="",S283="",AD283=""),"",IF(AD283&gt;=44,-(AB283+AC283),IF(AND(S283="leicht",AD283&lt;11),VLOOKUP(AD283,'Boden DüV-Bolap'!A:AC,20,FALSE),IF(AND(S283="leicht",AD283&gt;10),VLOOKUP(AD283,'Boden DüV-Bolap'!A:AC,21,FALSE)*(AB283+AC283)-(AB283+AC283),IF(AND(S283="mittel",AD283&lt;18),VLOOKUP(AD283,'Boden DüV-Bolap'!A:AC,24,FALSE),IF(AND(S283="mittel",AD283&gt;17),VLOOKUP(AD283,'Boden DüV-Bolap'!A:AC,25,FALSE)*(AB283+AC283)-(AB283+AC283),IF(AND(S283="schwer",AD283&lt;23),VLOOKUP(AD283,'Boden DüV-Bolap'!A:AC,28,FALSE),IF(AND(S283="schwer",AD283&gt;22),VLOOKUP(AD283,'Boden DüV-Bolap'!A:AC,29,FALSE)*(AB283+AC283)-(AB283+AC283)))))))))</f>
        <v/>
      </c>
      <c r="AG283" s="256" t="str">
        <f>IF(OR(F283="",G283=""),"",IF(OR(F283="A",F283="HG"),0,VLOOKUP(G283,'Tab 4+5 DüV+Abfuhr_G'!A:Q,17,FALSE)))</f>
        <v/>
      </c>
      <c r="AH283" s="257" t="str">
        <f t="shared" si="40"/>
        <v/>
      </c>
      <c r="AI283" s="900" t="str">
        <f t="shared" si="41"/>
        <v/>
      </c>
      <c r="AJ283" s="265"/>
    </row>
    <row r="284" spans="1:36" s="145" customFormat="1">
      <c r="A284" s="289" t="str">
        <f>IF('N-DBE'!A284="","",'N-DBE'!A284)</f>
        <v/>
      </c>
      <c r="B284" s="485" t="str">
        <f>IF('N-DBE'!B284="","",'N-DBE'!B284)</f>
        <v/>
      </c>
      <c r="C284" s="232" t="str">
        <f>IF('N-DBE'!C284="","",'N-DBE'!C284)</f>
        <v/>
      </c>
      <c r="D284" s="232" t="str">
        <f>IF('N-DBE'!D284="","",'N-DBE'!D284)</f>
        <v/>
      </c>
      <c r="E284" s="238" t="str">
        <f>IF('N-DBE'!E284="","",'N-DBE'!E284)</f>
        <v/>
      </c>
      <c r="F284" s="233" t="str">
        <f>IF('N-DBE'!F284="","",'N-DBE'!F284)</f>
        <v/>
      </c>
      <c r="G284" s="225" t="str">
        <f>IF('N-DBE'!G284="","",'N-DBE'!G284)</f>
        <v/>
      </c>
      <c r="H284" s="248" t="str">
        <f>IF(OR(F284="",G284=""),"",IF(F284="g",VLOOKUP(G284,'Tab 4+5 DüV+Abfuhr_G'!A:N,12,FALSE)*'N-DBE'!J284,IF(F284="A",VLOOKUP(G284,'Tab 2+3 DüV_A'!A:L,10,FALSE)*'N-DBE'!J284,VLOOKUP(G284,'H&amp;G LfL'!B:U,18,FALSE)*'N-DBE'!J284)))</f>
        <v/>
      </c>
      <c r="I284" s="249" t="str">
        <f>IF(OR(F284="",G284=""),"",IF(OR('N-DBE'!K284="",'N-DBE'!M284=0),0,IF('N-DBE'!K284=0,-H284,('N-DBE'!K284*H284/'N-DBE'!J284)-H284)))</f>
        <v/>
      </c>
      <c r="J284" s="341" t="str">
        <f>IF(OR(B284="",G284=""),"",IF(VLOOKUP(B284,Schlagliste!B:J,7,FALSE)="","",VLOOKUP(B284,Schlagliste!B:J,7,FALSE)))</f>
        <v/>
      </c>
      <c r="K284" s="244" t="str">
        <f>IF(J284="","",IF(J284&gt;39,"E",VLOOKUP(J284,'Boden DüV-Bolap'!A:B,2,FALSE)))</f>
        <v/>
      </c>
      <c r="L284" s="250" t="str">
        <f>IF(J284="","",IF(J284&gt;=44,0,VLOOKUP(J284,'Boden DüV-Bolap'!A:C,3,FALSE)))</f>
        <v/>
      </c>
      <c r="M284" s="251" t="str">
        <f>IF(OR(F284="",G284=""),"",IF(OR(F284="A",F284="HG"),0,VLOOKUP(G284,'Tab 4+5 DüV+Abfuhr_G'!A:Q,15,FALSE)))</f>
        <v/>
      </c>
      <c r="N284" s="252" t="str">
        <f t="shared" si="35"/>
        <v/>
      </c>
      <c r="O284" s="611" t="str">
        <f>IF(OR(F284="",G284=""),"",IF(J284="",SUM(H284,I284),IF(OR(K284="D",K284="E"),(H284+M284)*VLOOKUP(K284,'Boden DüV-Bolap'!B:E,4,FALSE),SUM(H284,I284,L284,M284))))</f>
        <v/>
      </c>
      <c r="P284" s="892" t="str">
        <f t="shared" si="36"/>
        <v/>
      </c>
      <c r="Q284" s="245"/>
      <c r="R284" s="615" t="str">
        <f t="shared" si="37"/>
        <v/>
      </c>
      <c r="S284" s="244" t="str">
        <f>IF(OR(B284="",G284=""),"",IF(VLOOKUP(B284,Schlagliste!B:J,5,FALSE)="","",VLOOKUP(B284,Schlagliste!B:J,5,FALSE)))</f>
        <v/>
      </c>
      <c r="T284" s="253" t="str">
        <f>IF(OR(F284="",G284=""),"",IF(F284="g",VLOOKUP(G284,'Tab 4+5 DüV+Abfuhr_G'!A:N,13,FALSE)*'N-DBE'!J284,IF(F284="A",VLOOKUP(G284,'Tab 2+3 DüV_A'!A:L,11,FALSE)*'N-DBE'!J284,VLOOKUP(G284,'H&amp;G LfL'!B:U,19,FALSE)*'N-DBE'!J284)))</f>
        <v/>
      </c>
      <c r="U284" s="249" t="str">
        <f>IF(OR(F284="",G284=""),"",IF(OR('N-DBE'!K284="",'N-DBE'!M284=0),0,IF('N-DBE'!K284=0,-T284,('N-DBE'!K284*T284/'N-DBE'!J284)-T284)))</f>
        <v/>
      </c>
      <c r="V284" s="341" t="str">
        <f>IF(OR(B284="",G284=""),"",IF(VLOOKUP(B284,Schlagliste!B:J,8,FALSE)="","",VLOOKUP(B284,Schlagliste!B:J,8,FALSE)))</f>
        <v/>
      </c>
      <c r="W284" s="244" t="str">
        <f>IF(OR(V284="",S284=""),"",IF(V284&gt;39,0,IF(S284="leicht",VLOOKUP(V284,'Boden DüV-Bolap'!A:Q,7,FALSE),IF(S284="mittel",VLOOKUP(V284,'Boden DüV-Bolap'!A:K,11,FALSE),IF(S284="schwer",VLOOKUP(V284,'Boden DüV-Bolap'!A:R,15,FALSE))))))</f>
        <v/>
      </c>
      <c r="X284" s="254" t="str">
        <f>IF(OR(F284="",G284="",S284="",V284=""),"",IF(V284&gt;=44,-(T284+U284),IF(AND(S284="leicht",V284&lt;14),VLOOKUP(V284,'Boden DüV-Bolap'!A:Q,8,FALSE),IF(AND(S284="leicht",V284&gt;13),VLOOKUP(V284,'Boden DüV-Bolap'!A:Q,9,FALSE)*(T284+U284)-(T284+U284),IF(AND(S284="mittel",V284&lt;20),VLOOKUP(V284,'Boden DüV-Bolap'!A:Q,12,FALSE),IF(AND(S284="mittel",V284&gt;19),VLOOKUP(V284,'Boden DüV-Bolap'!A:Q,13,FALSE)*(T284+U284)-(T284+U284),IF(AND(S284="schwer",V284&lt;28),VLOOKUP(V284,'Boden DüV-Bolap'!A:Q,16,FALSE),IF(AND(S284="schwer",V284&gt;27),VLOOKUP(V284,'Boden DüV-Bolap'!A:Q,17,FALSE)*(T284+U284)-(T284+U284)))))))))</f>
        <v/>
      </c>
      <c r="Y284" s="251" t="str">
        <f>IF(OR(F284="",G284=""),"",IF(OR(F284="A",F284="HG"),0,VLOOKUP(G284,'Tab 4+5 DüV+Abfuhr_G'!A:Q,16,FALSE)))</f>
        <v/>
      </c>
      <c r="Z284" s="255" t="str">
        <f t="shared" si="38"/>
        <v/>
      </c>
      <c r="AA284" s="896" t="str">
        <f t="shared" si="39"/>
        <v/>
      </c>
      <c r="AB284" s="253" t="str">
        <f>IF(OR(F284="",G284=""),"",IF(F284="g",VLOOKUP(G284,'Tab 4+5 DüV+Abfuhr_G'!A:N,14,FALSE)*'N-DBE'!J284,IF(F284="A",VLOOKUP(G284,'Tab 2+3 DüV_A'!A:L,12,FALSE)*'N-DBE'!J284,VLOOKUP(G284,'H&amp;G LfL'!B:U,20,FALSE)*'N-DBE'!J284)))</f>
        <v/>
      </c>
      <c r="AC284" s="249" t="str">
        <f>IF(OR(F284="",G284=""),"",IF(OR('N-DBE'!K284="",'N-DBE'!M284=0),0,IF('N-DBE'!K284=0,-AB284,('N-DBE'!K284*AB284/'N-DBE'!J284)-AB284)))</f>
        <v/>
      </c>
      <c r="AD284" s="341" t="str">
        <f>IF(OR(B284="",G284=""),"",IF(VLOOKUP(B284,Schlagliste!B:J,9,FALSE)="","",VLOOKUP(B284,Schlagliste!B:J,9,FALSE)))</f>
        <v/>
      </c>
      <c r="AE284" s="244" t="str">
        <f>IF(OR(AD284="",S284=""),"",IF(AD284&gt;39,0,IF(S284="leicht",VLOOKUP(AD284,'Boden DüV-Bolap'!A:AA,19,FALSE),IF(S284="mittel",VLOOKUP(AD284,'Boden DüV-Bolap'!A:AA,23,FALSE),IF(S284="schwer",VLOOKUP(AD284,'Boden DüV-Bolap'!A:AA,27,FALSE))))))</f>
        <v/>
      </c>
      <c r="AF284" s="254" t="str">
        <f>IF(OR(F284="",G284="",S284="",AD284=""),"",IF(AD284&gt;=44,-(AB284+AC284),IF(AND(S284="leicht",AD284&lt;11),VLOOKUP(AD284,'Boden DüV-Bolap'!A:AC,20,FALSE),IF(AND(S284="leicht",AD284&gt;10),VLOOKUP(AD284,'Boden DüV-Bolap'!A:AC,21,FALSE)*(AB284+AC284)-(AB284+AC284),IF(AND(S284="mittel",AD284&lt;18),VLOOKUP(AD284,'Boden DüV-Bolap'!A:AC,24,FALSE),IF(AND(S284="mittel",AD284&gt;17),VLOOKUP(AD284,'Boden DüV-Bolap'!A:AC,25,FALSE)*(AB284+AC284)-(AB284+AC284),IF(AND(S284="schwer",AD284&lt;23),VLOOKUP(AD284,'Boden DüV-Bolap'!A:AC,28,FALSE),IF(AND(S284="schwer",AD284&gt;22),VLOOKUP(AD284,'Boden DüV-Bolap'!A:AC,29,FALSE)*(AB284+AC284)-(AB284+AC284)))))))))</f>
        <v/>
      </c>
      <c r="AG284" s="256" t="str">
        <f>IF(OR(F284="",G284=""),"",IF(OR(F284="A",F284="HG"),0,VLOOKUP(G284,'Tab 4+5 DüV+Abfuhr_G'!A:Q,17,FALSE)))</f>
        <v/>
      </c>
      <c r="AH284" s="257" t="str">
        <f t="shared" si="40"/>
        <v/>
      </c>
      <c r="AI284" s="900" t="str">
        <f t="shared" si="41"/>
        <v/>
      </c>
      <c r="AJ284" s="265"/>
    </row>
    <row r="285" spans="1:36" s="145" customFormat="1">
      <c r="A285" s="289" t="str">
        <f>IF('N-DBE'!A285="","",'N-DBE'!A285)</f>
        <v/>
      </c>
      <c r="B285" s="485" t="str">
        <f>IF('N-DBE'!B285="","",'N-DBE'!B285)</f>
        <v/>
      </c>
      <c r="C285" s="232" t="str">
        <f>IF('N-DBE'!C285="","",'N-DBE'!C285)</f>
        <v/>
      </c>
      <c r="D285" s="232" t="str">
        <f>IF('N-DBE'!D285="","",'N-DBE'!D285)</f>
        <v/>
      </c>
      <c r="E285" s="238" t="str">
        <f>IF('N-DBE'!E285="","",'N-DBE'!E285)</f>
        <v/>
      </c>
      <c r="F285" s="233" t="str">
        <f>IF('N-DBE'!F285="","",'N-DBE'!F285)</f>
        <v/>
      </c>
      <c r="G285" s="225" t="str">
        <f>IF('N-DBE'!G285="","",'N-DBE'!G285)</f>
        <v/>
      </c>
      <c r="H285" s="248" t="str">
        <f>IF(OR(F285="",G285=""),"",IF(F285="g",VLOOKUP(G285,'Tab 4+5 DüV+Abfuhr_G'!A:N,12,FALSE)*'N-DBE'!J285,IF(F285="A",VLOOKUP(G285,'Tab 2+3 DüV_A'!A:L,10,FALSE)*'N-DBE'!J285,VLOOKUP(G285,'H&amp;G LfL'!B:U,18,FALSE)*'N-DBE'!J285)))</f>
        <v/>
      </c>
      <c r="I285" s="249" t="str">
        <f>IF(OR(F285="",G285=""),"",IF(OR('N-DBE'!K285="",'N-DBE'!M285=0),0,IF('N-DBE'!K285=0,-H285,('N-DBE'!K285*H285/'N-DBE'!J285)-H285)))</f>
        <v/>
      </c>
      <c r="J285" s="341" t="str">
        <f>IF(OR(B285="",G285=""),"",IF(VLOOKUP(B285,Schlagliste!B:J,7,FALSE)="","",VLOOKUP(B285,Schlagliste!B:J,7,FALSE)))</f>
        <v/>
      </c>
      <c r="K285" s="244" t="str">
        <f>IF(J285="","",IF(J285&gt;39,"E",VLOOKUP(J285,'Boden DüV-Bolap'!A:B,2,FALSE)))</f>
        <v/>
      </c>
      <c r="L285" s="250" t="str">
        <f>IF(J285="","",IF(J285&gt;=44,0,VLOOKUP(J285,'Boden DüV-Bolap'!A:C,3,FALSE)))</f>
        <v/>
      </c>
      <c r="M285" s="251" t="str">
        <f>IF(OR(F285="",G285=""),"",IF(OR(F285="A",F285="HG"),0,VLOOKUP(G285,'Tab 4+5 DüV+Abfuhr_G'!A:Q,15,FALSE)))</f>
        <v/>
      </c>
      <c r="N285" s="252" t="str">
        <f t="shared" si="35"/>
        <v/>
      </c>
      <c r="O285" s="611" t="str">
        <f>IF(OR(F285="",G285=""),"",IF(J285="",SUM(H285,I285),IF(OR(K285="D",K285="E"),(H285+M285)*VLOOKUP(K285,'Boden DüV-Bolap'!B:E,4,FALSE),SUM(H285,I285,L285,M285))))</f>
        <v/>
      </c>
      <c r="P285" s="892" t="str">
        <f t="shared" si="36"/>
        <v/>
      </c>
      <c r="Q285" s="245"/>
      <c r="R285" s="615" t="str">
        <f t="shared" si="37"/>
        <v/>
      </c>
      <c r="S285" s="244" t="str">
        <f>IF(OR(B285="",G285=""),"",IF(VLOOKUP(B285,Schlagliste!B:J,5,FALSE)="","",VLOOKUP(B285,Schlagliste!B:J,5,FALSE)))</f>
        <v/>
      </c>
      <c r="T285" s="253" t="str">
        <f>IF(OR(F285="",G285=""),"",IF(F285="g",VLOOKUP(G285,'Tab 4+5 DüV+Abfuhr_G'!A:N,13,FALSE)*'N-DBE'!J285,IF(F285="A",VLOOKUP(G285,'Tab 2+3 DüV_A'!A:L,11,FALSE)*'N-DBE'!J285,VLOOKUP(G285,'H&amp;G LfL'!B:U,19,FALSE)*'N-DBE'!J285)))</f>
        <v/>
      </c>
      <c r="U285" s="249" t="str">
        <f>IF(OR(F285="",G285=""),"",IF(OR('N-DBE'!K285="",'N-DBE'!M285=0),0,IF('N-DBE'!K285=0,-T285,('N-DBE'!K285*T285/'N-DBE'!J285)-T285)))</f>
        <v/>
      </c>
      <c r="V285" s="341" t="str">
        <f>IF(OR(B285="",G285=""),"",IF(VLOOKUP(B285,Schlagliste!B:J,8,FALSE)="","",VLOOKUP(B285,Schlagliste!B:J,8,FALSE)))</f>
        <v/>
      </c>
      <c r="W285" s="244" t="str">
        <f>IF(OR(V285="",S285=""),"",IF(V285&gt;39,0,IF(S285="leicht",VLOOKUP(V285,'Boden DüV-Bolap'!A:Q,7,FALSE),IF(S285="mittel",VLOOKUP(V285,'Boden DüV-Bolap'!A:K,11,FALSE),IF(S285="schwer",VLOOKUP(V285,'Boden DüV-Bolap'!A:R,15,FALSE))))))</f>
        <v/>
      </c>
      <c r="X285" s="254" t="str">
        <f>IF(OR(F285="",G285="",S285="",V285=""),"",IF(V285&gt;=44,-(T285+U285),IF(AND(S285="leicht",V285&lt;14),VLOOKUP(V285,'Boden DüV-Bolap'!A:Q,8,FALSE),IF(AND(S285="leicht",V285&gt;13),VLOOKUP(V285,'Boden DüV-Bolap'!A:Q,9,FALSE)*(T285+U285)-(T285+U285),IF(AND(S285="mittel",V285&lt;20),VLOOKUP(V285,'Boden DüV-Bolap'!A:Q,12,FALSE),IF(AND(S285="mittel",V285&gt;19),VLOOKUP(V285,'Boden DüV-Bolap'!A:Q,13,FALSE)*(T285+U285)-(T285+U285),IF(AND(S285="schwer",V285&lt;28),VLOOKUP(V285,'Boden DüV-Bolap'!A:Q,16,FALSE),IF(AND(S285="schwer",V285&gt;27),VLOOKUP(V285,'Boden DüV-Bolap'!A:Q,17,FALSE)*(T285+U285)-(T285+U285)))))))))</f>
        <v/>
      </c>
      <c r="Y285" s="251" t="str">
        <f>IF(OR(F285="",G285=""),"",IF(OR(F285="A",F285="HG"),0,VLOOKUP(G285,'Tab 4+5 DüV+Abfuhr_G'!A:Q,16,FALSE)))</f>
        <v/>
      </c>
      <c r="Z285" s="255" t="str">
        <f t="shared" si="38"/>
        <v/>
      </c>
      <c r="AA285" s="896" t="str">
        <f t="shared" si="39"/>
        <v/>
      </c>
      <c r="AB285" s="253" t="str">
        <f>IF(OR(F285="",G285=""),"",IF(F285="g",VLOOKUP(G285,'Tab 4+5 DüV+Abfuhr_G'!A:N,14,FALSE)*'N-DBE'!J285,IF(F285="A",VLOOKUP(G285,'Tab 2+3 DüV_A'!A:L,12,FALSE)*'N-DBE'!J285,VLOOKUP(G285,'H&amp;G LfL'!B:U,20,FALSE)*'N-DBE'!J285)))</f>
        <v/>
      </c>
      <c r="AC285" s="249" t="str">
        <f>IF(OR(F285="",G285=""),"",IF(OR('N-DBE'!K285="",'N-DBE'!M285=0),0,IF('N-DBE'!K285=0,-AB285,('N-DBE'!K285*AB285/'N-DBE'!J285)-AB285)))</f>
        <v/>
      </c>
      <c r="AD285" s="341" t="str">
        <f>IF(OR(B285="",G285=""),"",IF(VLOOKUP(B285,Schlagliste!B:J,9,FALSE)="","",VLOOKUP(B285,Schlagliste!B:J,9,FALSE)))</f>
        <v/>
      </c>
      <c r="AE285" s="244" t="str">
        <f>IF(OR(AD285="",S285=""),"",IF(AD285&gt;39,0,IF(S285="leicht",VLOOKUP(AD285,'Boden DüV-Bolap'!A:AA,19,FALSE),IF(S285="mittel",VLOOKUP(AD285,'Boden DüV-Bolap'!A:AA,23,FALSE),IF(S285="schwer",VLOOKUP(AD285,'Boden DüV-Bolap'!A:AA,27,FALSE))))))</f>
        <v/>
      </c>
      <c r="AF285" s="254" t="str">
        <f>IF(OR(F285="",G285="",S285="",AD285=""),"",IF(AD285&gt;=44,-(AB285+AC285),IF(AND(S285="leicht",AD285&lt;11),VLOOKUP(AD285,'Boden DüV-Bolap'!A:AC,20,FALSE),IF(AND(S285="leicht",AD285&gt;10),VLOOKUP(AD285,'Boden DüV-Bolap'!A:AC,21,FALSE)*(AB285+AC285)-(AB285+AC285),IF(AND(S285="mittel",AD285&lt;18),VLOOKUP(AD285,'Boden DüV-Bolap'!A:AC,24,FALSE),IF(AND(S285="mittel",AD285&gt;17),VLOOKUP(AD285,'Boden DüV-Bolap'!A:AC,25,FALSE)*(AB285+AC285)-(AB285+AC285),IF(AND(S285="schwer",AD285&lt;23),VLOOKUP(AD285,'Boden DüV-Bolap'!A:AC,28,FALSE),IF(AND(S285="schwer",AD285&gt;22),VLOOKUP(AD285,'Boden DüV-Bolap'!A:AC,29,FALSE)*(AB285+AC285)-(AB285+AC285)))))))))</f>
        <v/>
      </c>
      <c r="AG285" s="256" t="str">
        <f>IF(OR(F285="",G285=""),"",IF(OR(F285="A",F285="HG"),0,VLOOKUP(G285,'Tab 4+5 DüV+Abfuhr_G'!A:Q,17,FALSE)))</f>
        <v/>
      </c>
      <c r="AH285" s="257" t="str">
        <f t="shared" si="40"/>
        <v/>
      </c>
      <c r="AI285" s="900" t="str">
        <f t="shared" si="41"/>
        <v/>
      </c>
      <c r="AJ285" s="265"/>
    </row>
    <row r="286" spans="1:36" s="145" customFormat="1">
      <c r="A286" s="289" t="str">
        <f>IF('N-DBE'!A286="","",'N-DBE'!A286)</f>
        <v/>
      </c>
      <c r="B286" s="485" t="str">
        <f>IF('N-DBE'!B286="","",'N-DBE'!B286)</f>
        <v/>
      </c>
      <c r="C286" s="232" t="str">
        <f>IF('N-DBE'!C286="","",'N-DBE'!C286)</f>
        <v/>
      </c>
      <c r="D286" s="232" t="str">
        <f>IF('N-DBE'!D286="","",'N-DBE'!D286)</f>
        <v/>
      </c>
      <c r="E286" s="238" t="str">
        <f>IF('N-DBE'!E286="","",'N-DBE'!E286)</f>
        <v/>
      </c>
      <c r="F286" s="233" t="str">
        <f>IF('N-DBE'!F286="","",'N-DBE'!F286)</f>
        <v/>
      </c>
      <c r="G286" s="225" t="str">
        <f>IF('N-DBE'!G286="","",'N-DBE'!G286)</f>
        <v/>
      </c>
      <c r="H286" s="248" t="str">
        <f>IF(OR(F286="",G286=""),"",IF(F286="g",VLOOKUP(G286,'Tab 4+5 DüV+Abfuhr_G'!A:N,12,FALSE)*'N-DBE'!J286,IF(F286="A",VLOOKUP(G286,'Tab 2+3 DüV_A'!A:L,10,FALSE)*'N-DBE'!J286,VLOOKUP(G286,'H&amp;G LfL'!B:U,18,FALSE)*'N-DBE'!J286)))</f>
        <v/>
      </c>
      <c r="I286" s="249" t="str">
        <f>IF(OR(F286="",G286=""),"",IF(OR('N-DBE'!K286="",'N-DBE'!M286=0),0,IF('N-DBE'!K286=0,-H286,('N-DBE'!K286*H286/'N-DBE'!J286)-H286)))</f>
        <v/>
      </c>
      <c r="J286" s="341" t="str">
        <f>IF(OR(B286="",G286=""),"",IF(VLOOKUP(B286,Schlagliste!B:J,7,FALSE)="","",VLOOKUP(B286,Schlagliste!B:J,7,FALSE)))</f>
        <v/>
      </c>
      <c r="K286" s="244" t="str">
        <f>IF(J286="","",IF(J286&gt;39,"E",VLOOKUP(J286,'Boden DüV-Bolap'!A:B,2,FALSE)))</f>
        <v/>
      </c>
      <c r="L286" s="250" t="str">
        <f>IF(J286="","",IF(J286&gt;=44,0,VLOOKUP(J286,'Boden DüV-Bolap'!A:C,3,FALSE)))</f>
        <v/>
      </c>
      <c r="M286" s="251" t="str">
        <f>IF(OR(F286="",G286=""),"",IF(OR(F286="A",F286="HG"),0,VLOOKUP(G286,'Tab 4+5 DüV+Abfuhr_G'!A:Q,15,FALSE)))</f>
        <v/>
      </c>
      <c r="N286" s="252" t="str">
        <f t="shared" si="35"/>
        <v/>
      </c>
      <c r="O286" s="611" t="str">
        <f>IF(OR(F286="",G286=""),"",IF(J286="",SUM(H286,I286),IF(OR(K286="D",K286="E"),(H286+M286)*VLOOKUP(K286,'Boden DüV-Bolap'!B:E,4,FALSE),SUM(H286,I286,L286,M286))))</f>
        <v/>
      </c>
      <c r="P286" s="892" t="str">
        <f t="shared" si="36"/>
        <v/>
      </c>
      <c r="Q286" s="245"/>
      <c r="R286" s="615" t="str">
        <f t="shared" si="37"/>
        <v/>
      </c>
      <c r="S286" s="244" t="str">
        <f>IF(OR(B286="",G286=""),"",IF(VLOOKUP(B286,Schlagliste!B:J,5,FALSE)="","",VLOOKUP(B286,Schlagliste!B:J,5,FALSE)))</f>
        <v/>
      </c>
      <c r="T286" s="253" t="str">
        <f>IF(OR(F286="",G286=""),"",IF(F286="g",VLOOKUP(G286,'Tab 4+5 DüV+Abfuhr_G'!A:N,13,FALSE)*'N-DBE'!J286,IF(F286="A",VLOOKUP(G286,'Tab 2+3 DüV_A'!A:L,11,FALSE)*'N-DBE'!J286,VLOOKUP(G286,'H&amp;G LfL'!B:U,19,FALSE)*'N-DBE'!J286)))</f>
        <v/>
      </c>
      <c r="U286" s="249" t="str">
        <f>IF(OR(F286="",G286=""),"",IF(OR('N-DBE'!K286="",'N-DBE'!M286=0),0,IF('N-DBE'!K286=0,-T286,('N-DBE'!K286*T286/'N-DBE'!J286)-T286)))</f>
        <v/>
      </c>
      <c r="V286" s="341" t="str">
        <f>IF(OR(B286="",G286=""),"",IF(VLOOKUP(B286,Schlagliste!B:J,8,FALSE)="","",VLOOKUP(B286,Schlagliste!B:J,8,FALSE)))</f>
        <v/>
      </c>
      <c r="W286" s="244" t="str">
        <f>IF(OR(V286="",S286=""),"",IF(V286&gt;39,0,IF(S286="leicht",VLOOKUP(V286,'Boden DüV-Bolap'!A:Q,7,FALSE),IF(S286="mittel",VLOOKUP(V286,'Boden DüV-Bolap'!A:K,11,FALSE),IF(S286="schwer",VLOOKUP(V286,'Boden DüV-Bolap'!A:R,15,FALSE))))))</f>
        <v/>
      </c>
      <c r="X286" s="254" t="str">
        <f>IF(OR(F286="",G286="",S286="",V286=""),"",IF(V286&gt;=44,-(T286+U286),IF(AND(S286="leicht",V286&lt;14),VLOOKUP(V286,'Boden DüV-Bolap'!A:Q,8,FALSE),IF(AND(S286="leicht",V286&gt;13),VLOOKUP(V286,'Boden DüV-Bolap'!A:Q,9,FALSE)*(T286+U286)-(T286+U286),IF(AND(S286="mittel",V286&lt;20),VLOOKUP(V286,'Boden DüV-Bolap'!A:Q,12,FALSE),IF(AND(S286="mittel",V286&gt;19),VLOOKUP(V286,'Boden DüV-Bolap'!A:Q,13,FALSE)*(T286+U286)-(T286+U286),IF(AND(S286="schwer",V286&lt;28),VLOOKUP(V286,'Boden DüV-Bolap'!A:Q,16,FALSE),IF(AND(S286="schwer",V286&gt;27),VLOOKUP(V286,'Boden DüV-Bolap'!A:Q,17,FALSE)*(T286+U286)-(T286+U286)))))))))</f>
        <v/>
      </c>
      <c r="Y286" s="251" t="str">
        <f>IF(OR(F286="",G286=""),"",IF(OR(F286="A",F286="HG"),0,VLOOKUP(G286,'Tab 4+5 DüV+Abfuhr_G'!A:Q,16,FALSE)))</f>
        <v/>
      </c>
      <c r="Z286" s="255" t="str">
        <f t="shared" si="38"/>
        <v/>
      </c>
      <c r="AA286" s="896" t="str">
        <f t="shared" si="39"/>
        <v/>
      </c>
      <c r="AB286" s="253" t="str">
        <f>IF(OR(F286="",G286=""),"",IF(F286="g",VLOOKUP(G286,'Tab 4+5 DüV+Abfuhr_G'!A:N,14,FALSE)*'N-DBE'!J286,IF(F286="A",VLOOKUP(G286,'Tab 2+3 DüV_A'!A:L,12,FALSE)*'N-DBE'!J286,VLOOKUP(G286,'H&amp;G LfL'!B:U,20,FALSE)*'N-DBE'!J286)))</f>
        <v/>
      </c>
      <c r="AC286" s="249" t="str">
        <f>IF(OR(F286="",G286=""),"",IF(OR('N-DBE'!K286="",'N-DBE'!M286=0),0,IF('N-DBE'!K286=0,-AB286,('N-DBE'!K286*AB286/'N-DBE'!J286)-AB286)))</f>
        <v/>
      </c>
      <c r="AD286" s="341" t="str">
        <f>IF(OR(B286="",G286=""),"",IF(VLOOKUP(B286,Schlagliste!B:J,9,FALSE)="","",VLOOKUP(B286,Schlagliste!B:J,9,FALSE)))</f>
        <v/>
      </c>
      <c r="AE286" s="244" t="str">
        <f>IF(OR(AD286="",S286=""),"",IF(AD286&gt;39,0,IF(S286="leicht",VLOOKUP(AD286,'Boden DüV-Bolap'!A:AA,19,FALSE),IF(S286="mittel",VLOOKUP(AD286,'Boden DüV-Bolap'!A:AA,23,FALSE),IF(S286="schwer",VLOOKUP(AD286,'Boden DüV-Bolap'!A:AA,27,FALSE))))))</f>
        <v/>
      </c>
      <c r="AF286" s="254" t="str">
        <f>IF(OR(F286="",G286="",S286="",AD286=""),"",IF(AD286&gt;=44,-(AB286+AC286),IF(AND(S286="leicht",AD286&lt;11),VLOOKUP(AD286,'Boden DüV-Bolap'!A:AC,20,FALSE),IF(AND(S286="leicht",AD286&gt;10),VLOOKUP(AD286,'Boden DüV-Bolap'!A:AC,21,FALSE)*(AB286+AC286)-(AB286+AC286),IF(AND(S286="mittel",AD286&lt;18),VLOOKUP(AD286,'Boden DüV-Bolap'!A:AC,24,FALSE),IF(AND(S286="mittel",AD286&gt;17),VLOOKUP(AD286,'Boden DüV-Bolap'!A:AC,25,FALSE)*(AB286+AC286)-(AB286+AC286),IF(AND(S286="schwer",AD286&lt;23),VLOOKUP(AD286,'Boden DüV-Bolap'!A:AC,28,FALSE),IF(AND(S286="schwer",AD286&gt;22),VLOOKUP(AD286,'Boden DüV-Bolap'!A:AC,29,FALSE)*(AB286+AC286)-(AB286+AC286)))))))))</f>
        <v/>
      </c>
      <c r="AG286" s="256" t="str">
        <f>IF(OR(F286="",G286=""),"",IF(OR(F286="A",F286="HG"),0,VLOOKUP(G286,'Tab 4+5 DüV+Abfuhr_G'!A:Q,17,FALSE)))</f>
        <v/>
      </c>
      <c r="AH286" s="257" t="str">
        <f t="shared" si="40"/>
        <v/>
      </c>
      <c r="AI286" s="900" t="str">
        <f t="shared" si="41"/>
        <v/>
      </c>
      <c r="AJ286" s="265"/>
    </row>
    <row r="287" spans="1:36" s="145" customFormat="1">
      <c r="A287" s="289" t="str">
        <f>IF('N-DBE'!A287="","",'N-DBE'!A287)</f>
        <v/>
      </c>
      <c r="B287" s="485" t="str">
        <f>IF('N-DBE'!B287="","",'N-DBE'!B287)</f>
        <v/>
      </c>
      <c r="C287" s="232" t="str">
        <f>IF('N-DBE'!C287="","",'N-DBE'!C287)</f>
        <v/>
      </c>
      <c r="D287" s="232" t="str">
        <f>IF('N-DBE'!D287="","",'N-DBE'!D287)</f>
        <v/>
      </c>
      <c r="E287" s="238" t="str">
        <f>IF('N-DBE'!E287="","",'N-DBE'!E287)</f>
        <v/>
      </c>
      <c r="F287" s="233" t="str">
        <f>IF('N-DBE'!F287="","",'N-DBE'!F287)</f>
        <v/>
      </c>
      <c r="G287" s="225" t="str">
        <f>IF('N-DBE'!G287="","",'N-DBE'!G287)</f>
        <v/>
      </c>
      <c r="H287" s="248" t="str">
        <f>IF(OR(F287="",G287=""),"",IF(F287="g",VLOOKUP(G287,'Tab 4+5 DüV+Abfuhr_G'!A:N,12,FALSE)*'N-DBE'!J287,IF(F287="A",VLOOKUP(G287,'Tab 2+3 DüV_A'!A:L,10,FALSE)*'N-DBE'!J287,VLOOKUP(G287,'H&amp;G LfL'!B:U,18,FALSE)*'N-DBE'!J287)))</f>
        <v/>
      </c>
      <c r="I287" s="249" t="str">
        <f>IF(OR(F287="",G287=""),"",IF(OR('N-DBE'!K287="",'N-DBE'!M287=0),0,IF('N-DBE'!K287=0,-H287,('N-DBE'!K287*H287/'N-DBE'!J287)-H287)))</f>
        <v/>
      </c>
      <c r="J287" s="341" t="str">
        <f>IF(OR(B287="",G287=""),"",IF(VLOOKUP(B287,Schlagliste!B:J,7,FALSE)="","",VLOOKUP(B287,Schlagliste!B:J,7,FALSE)))</f>
        <v/>
      </c>
      <c r="K287" s="244" t="str">
        <f>IF(J287="","",IF(J287&gt;39,"E",VLOOKUP(J287,'Boden DüV-Bolap'!A:B,2,FALSE)))</f>
        <v/>
      </c>
      <c r="L287" s="250" t="str">
        <f>IF(J287="","",IF(J287&gt;=44,0,VLOOKUP(J287,'Boden DüV-Bolap'!A:C,3,FALSE)))</f>
        <v/>
      </c>
      <c r="M287" s="251" t="str">
        <f>IF(OR(F287="",G287=""),"",IF(OR(F287="A",F287="HG"),0,VLOOKUP(G287,'Tab 4+5 DüV+Abfuhr_G'!A:Q,15,FALSE)))</f>
        <v/>
      </c>
      <c r="N287" s="252" t="str">
        <f t="shared" si="35"/>
        <v/>
      </c>
      <c r="O287" s="611" t="str">
        <f>IF(OR(F287="",G287=""),"",IF(J287="",SUM(H287,I287),IF(OR(K287="D",K287="E"),(H287+M287)*VLOOKUP(K287,'Boden DüV-Bolap'!B:E,4,FALSE),SUM(H287,I287,L287,M287))))</f>
        <v/>
      </c>
      <c r="P287" s="892" t="str">
        <f t="shared" si="36"/>
        <v/>
      </c>
      <c r="Q287" s="245"/>
      <c r="R287" s="615" t="str">
        <f t="shared" si="37"/>
        <v/>
      </c>
      <c r="S287" s="244" t="str">
        <f>IF(OR(B287="",G287=""),"",IF(VLOOKUP(B287,Schlagliste!B:J,5,FALSE)="","",VLOOKUP(B287,Schlagliste!B:J,5,FALSE)))</f>
        <v/>
      </c>
      <c r="T287" s="253" t="str">
        <f>IF(OR(F287="",G287=""),"",IF(F287="g",VLOOKUP(G287,'Tab 4+5 DüV+Abfuhr_G'!A:N,13,FALSE)*'N-DBE'!J287,IF(F287="A",VLOOKUP(G287,'Tab 2+3 DüV_A'!A:L,11,FALSE)*'N-DBE'!J287,VLOOKUP(G287,'H&amp;G LfL'!B:U,19,FALSE)*'N-DBE'!J287)))</f>
        <v/>
      </c>
      <c r="U287" s="249" t="str">
        <f>IF(OR(F287="",G287=""),"",IF(OR('N-DBE'!K287="",'N-DBE'!M287=0),0,IF('N-DBE'!K287=0,-T287,('N-DBE'!K287*T287/'N-DBE'!J287)-T287)))</f>
        <v/>
      </c>
      <c r="V287" s="341" t="str">
        <f>IF(OR(B287="",G287=""),"",IF(VLOOKUP(B287,Schlagliste!B:J,8,FALSE)="","",VLOOKUP(B287,Schlagliste!B:J,8,FALSE)))</f>
        <v/>
      </c>
      <c r="W287" s="244" t="str">
        <f>IF(OR(V287="",S287=""),"",IF(V287&gt;39,0,IF(S287="leicht",VLOOKUP(V287,'Boden DüV-Bolap'!A:Q,7,FALSE),IF(S287="mittel",VLOOKUP(V287,'Boden DüV-Bolap'!A:K,11,FALSE),IF(S287="schwer",VLOOKUP(V287,'Boden DüV-Bolap'!A:R,15,FALSE))))))</f>
        <v/>
      </c>
      <c r="X287" s="254" t="str">
        <f>IF(OR(F287="",G287="",S287="",V287=""),"",IF(V287&gt;=44,-(T287+U287),IF(AND(S287="leicht",V287&lt;14),VLOOKUP(V287,'Boden DüV-Bolap'!A:Q,8,FALSE),IF(AND(S287="leicht",V287&gt;13),VLOOKUP(V287,'Boden DüV-Bolap'!A:Q,9,FALSE)*(T287+U287)-(T287+U287),IF(AND(S287="mittel",V287&lt;20),VLOOKUP(V287,'Boden DüV-Bolap'!A:Q,12,FALSE),IF(AND(S287="mittel",V287&gt;19),VLOOKUP(V287,'Boden DüV-Bolap'!A:Q,13,FALSE)*(T287+U287)-(T287+U287),IF(AND(S287="schwer",V287&lt;28),VLOOKUP(V287,'Boden DüV-Bolap'!A:Q,16,FALSE),IF(AND(S287="schwer",V287&gt;27),VLOOKUP(V287,'Boden DüV-Bolap'!A:Q,17,FALSE)*(T287+U287)-(T287+U287)))))))))</f>
        <v/>
      </c>
      <c r="Y287" s="251" t="str">
        <f>IF(OR(F287="",G287=""),"",IF(OR(F287="A",F287="HG"),0,VLOOKUP(G287,'Tab 4+5 DüV+Abfuhr_G'!A:Q,16,FALSE)))</f>
        <v/>
      </c>
      <c r="Z287" s="255" t="str">
        <f t="shared" si="38"/>
        <v/>
      </c>
      <c r="AA287" s="896" t="str">
        <f t="shared" si="39"/>
        <v/>
      </c>
      <c r="AB287" s="253" t="str">
        <f>IF(OR(F287="",G287=""),"",IF(F287="g",VLOOKUP(G287,'Tab 4+5 DüV+Abfuhr_G'!A:N,14,FALSE)*'N-DBE'!J287,IF(F287="A",VLOOKUP(G287,'Tab 2+3 DüV_A'!A:L,12,FALSE)*'N-DBE'!J287,VLOOKUP(G287,'H&amp;G LfL'!B:U,20,FALSE)*'N-DBE'!J287)))</f>
        <v/>
      </c>
      <c r="AC287" s="249" t="str">
        <f>IF(OR(F287="",G287=""),"",IF(OR('N-DBE'!K287="",'N-DBE'!M287=0),0,IF('N-DBE'!K287=0,-AB287,('N-DBE'!K287*AB287/'N-DBE'!J287)-AB287)))</f>
        <v/>
      </c>
      <c r="AD287" s="341" t="str">
        <f>IF(OR(B287="",G287=""),"",IF(VLOOKUP(B287,Schlagliste!B:J,9,FALSE)="","",VLOOKUP(B287,Schlagliste!B:J,9,FALSE)))</f>
        <v/>
      </c>
      <c r="AE287" s="244" t="str">
        <f>IF(OR(AD287="",S287=""),"",IF(AD287&gt;39,0,IF(S287="leicht",VLOOKUP(AD287,'Boden DüV-Bolap'!A:AA,19,FALSE),IF(S287="mittel",VLOOKUP(AD287,'Boden DüV-Bolap'!A:AA,23,FALSE),IF(S287="schwer",VLOOKUP(AD287,'Boden DüV-Bolap'!A:AA,27,FALSE))))))</f>
        <v/>
      </c>
      <c r="AF287" s="254" t="str">
        <f>IF(OR(F287="",G287="",S287="",AD287=""),"",IF(AD287&gt;=44,-(AB287+AC287),IF(AND(S287="leicht",AD287&lt;11),VLOOKUP(AD287,'Boden DüV-Bolap'!A:AC,20,FALSE),IF(AND(S287="leicht",AD287&gt;10),VLOOKUP(AD287,'Boden DüV-Bolap'!A:AC,21,FALSE)*(AB287+AC287)-(AB287+AC287),IF(AND(S287="mittel",AD287&lt;18),VLOOKUP(AD287,'Boden DüV-Bolap'!A:AC,24,FALSE),IF(AND(S287="mittel",AD287&gt;17),VLOOKUP(AD287,'Boden DüV-Bolap'!A:AC,25,FALSE)*(AB287+AC287)-(AB287+AC287),IF(AND(S287="schwer",AD287&lt;23),VLOOKUP(AD287,'Boden DüV-Bolap'!A:AC,28,FALSE),IF(AND(S287="schwer",AD287&gt;22),VLOOKUP(AD287,'Boden DüV-Bolap'!A:AC,29,FALSE)*(AB287+AC287)-(AB287+AC287)))))))))</f>
        <v/>
      </c>
      <c r="AG287" s="256" t="str">
        <f>IF(OR(F287="",G287=""),"",IF(OR(F287="A",F287="HG"),0,VLOOKUP(G287,'Tab 4+5 DüV+Abfuhr_G'!A:Q,17,FALSE)))</f>
        <v/>
      </c>
      <c r="AH287" s="257" t="str">
        <f t="shared" si="40"/>
        <v/>
      </c>
      <c r="AI287" s="900" t="str">
        <f t="shared" si="41"/>
        <v/>
      </c>
      <c r="AJ287" s="265"/>
    </row>
    <row r="288" spans="1:36" s="145" customFormat="1">
      <c r="A288" s="289" t="str">
        <f>IF('N-DBE'!A288="","",'N-DBE'!A288)</f>
        <v/>
      </c>
      <c r="B288" s="485" t="str">
        <f>IF('N-DBE'!B288="","",'N-DBE'!B288)</f>
        <v/>
      </c>
      <c r="C288" s="232" t="str">
        <f>IF('N-DBE'!C288="","",'N-DBE'!C288)</f>
        <v/>
      </c>
      <c r="D288" s="232" t="str">
        <f>IF('N-DBE'!D288="","",'N-DBE'!D288)</f>
        <v/>
      </c>
      <c r="E288" s="238" t="str">
        <f>IF('N-DBE'!E288="","",'N-DBE'!E288)</f>
        <v/>
      </c>
      <c r="F288" s="233" t="str">
        <f>IF('N-DBE'!F288="","",'N-DBE'!F288)</f>
        <v/>
      </c>
      <c r="G288" s="225" t="str">
        <f>IF('N-DBE'!G288="","",'N-DBE'!G288)</f>
        <v/>
      </c>
      <c r="H288" s="248" t="str">
        <f>IF(OR(F288="",G288=""),"",IF(F288="g",VLOOKUP(G288,'Tab 4+5 DüV+Abfuhr_G'!A:N,12,FALSE)*'N-DBE'!J288,IF(F288="A",VLOOKUP(G288,'Tab 2+3 DüV_A'!A:L,10,FALSE)*'N-DBE'!J288,VLOOKUP(G288,'H&amp;G LfL'!B:U,18,FALSE)*'N-DBE'!J288)))</f>
        <v/>
      </c>
      <c r="I288" s="249" t="str">
        <f>IF(OR(F288="",G288=""),"",IF(OR('N-DBE'!K288="",'N-DBE'!M288=0),0,IF('N-DBE'!K288=0,-H288,('N-DBE'!K288*H288/'N-DBE'!J288)-H288)))</f>
        <v/>
      </c>
      <c r="J288" s="341" t="str">
        <f>IF(OR(B288="",G288=""),"",IF(VLOOKUP(B288,Schlagliste!B:J,7,FALSE)="","",VLOOKUP(B288,Schlagliste!B:J,7,FALSE)))</f>
        <v/>
      </c>
      <c r="K288" s="244" t="str">
        <f>IF(J288="","",IF(J288&gt;39,"E",VLOOKUP(J288,'Boden DüV-Bolap'!A:B,2,FALSE)))</f>
        <v/>
      </c>
      <c r="L288" s="250" t="str">
        <f>IF(J288="","",IF(J288&gt;=44,0,VLOOKUP(J288,'Boden DüV-Bolap'!A:C,3,FALSE)))</f>
        <v/>
      </c>
      <c r="M288" s="251" t="str">
        <f>IF(OR(F288="",G288=""),"",IF(OR(F288="A",F288="HG"),0,VLOOKUP(G288,'Tab 4+5 DüV+Abfuhr_G'!A:Q,15,FALSE)))</f>
        <v/>
      </c>
      <c r="N288" s="252" t="str">
        <f t="shared" si="35"/>
        <v/>
      </c>
      <c r="O288" s="611" t="str">
        <f>IF(OR(F288="",G288=""),"",IF(J288="",SUM(H288,I288),IF(OR(K288="D",K288="E"),(H288+M288)*VLOOKUP(K288,'Boden DüV-Bolap'!B:E,4,FALSE),SUM(H288,I288,L288,M288))))</f>
        <v/>
      </c>
      <c r="P288" s="892" t="str">
        <f t="shared" si="36"/>
        <v/>
      </c>
      <c r="Q288" s="245"/>
      <c r="R288" s="615" t="str">
        <f t="shared" si="37"/>
        <v/>
      </c>
      <c r="S288" s="244" t="str">
        <f>IF(OR(B288="",G288=""),"",IF(VLOOKUP(B288,Schlagliste!B:J,5,FALSE)="","",VLOOKUP(B288,Schlagliste!B:J,5,FALSE)))</f>
        <v/>
      </c>
      <c r="T288" s="253" t="str">
        <f>IF(OR(F288="",G288=""),"",IF(F288="g",VLOOKUP(G288,'Tab 4+5 DüV+Abfuhr_G'!A:N,13,FALSE)*'N-DBE'!J288,IF(F288="A",VLOOKUP(G288,'Tab 2+3 DüV_A'!A:L,11,FALSE)*'N-DBE'!J288,VLOOKUP(G288,'H&amp;G LfL'!B:U,19,FALSE)*'N-DBE'!J288)))</f>
        <v/>
      </c>
      <c r="U288" s="249" t="str">
        <f>IF(OR(F288="",G288=""),"",IF(OR('N-DBE'!K288="",'N-DBE'!M288=0),0,IF('N-DBE'!K288=0,-T288,('N-DBE'!K288*T288/'N-DBE'!J288)-T288)))</f>
        <v/>
      </c>
      <c r="V288" s="341" t="str">
        <f>IF(OR(B288="",G288=""),"",IF(VLOOKUP(B288,Schlagliste!B:J,8,FALSE)="","",VLOOKUP(B288,Schlagliste!B:J,8,FALSE)))</f>
        <v/>
      </c>
      <c r="W288" s="244" t="str">
        <f>IF(OR(V288="",S288=""),"",IF(V288&gt;39,0,IF(S288="leicht",VLOOKUP(V288,'Boden DüV-Bolap'!A:Q,7,FALSE),IF(S288="mittel",VLOOKUP(V288,'Boden DüV-Bolap'!A:K,11,FALSE),IF(S288="schwer",VLOOKUP(V288,'Boden DüV-Bolap'!A:R,15,FALSE))))))</f>
        <v/>
      </c>
      <c r="X288" s="254" t="str">
        <f>IF(OR(F288="",G288="",S288="",V288=""),"",IF(V288&gt;=44,-(T288+U288),IF(AND(S288="leicht",V288&lt;14),VLOOKUP(V288,'Boden DüV-Bolap'!A:Q,8,FALSE),IF(AND(S288="leicht",V288&gt;13),VLOOKUP(V288,'Boden DüV-Bolap'!A:Q,9,FALSE)*(T288+U288)-(T288+U288),IF(AND(S288="mittel",V288&lt;20),VLOOKUP(V288,'Boden DüV-Bolap'!A:Q,12,FALSE),IF(AND(S288="mittel",V288&gt;19),VLOOKUP(V288,'Boden DüV-Bolap'!A:Q,13,FALSE)*(T288+U288)-(T288+U288),IF(AND(S288="schwer",V288&lt;28),VLOOKUP(V288,'Boden DüV-Bolap'!A:Q,16,FALSE),IF(AND(S288="schwer",V288&gt;27),VLOOKUP(V288,'Boden DüV-Bolap'!A:Q,17,FALSE)*(T288+U288)-(T288+U288)))))))))</f>
        <v/>
      </c>
      <c r="Y288" s="251" t="str">
        <f>IF(OR(F288="",G288=""),"",IF(OR(F288="A",F288="HG"),0,VLOOKUP(G288,'Tab 4+5 DüV+Abfuhr_G'!A:Q,16,FALSE)))</f>
        <v/>
      </c>
      <c r="Z288" s="255" t="str">
        <f t="shared" si="38"/>
        <v/>
      </c>
      <c r="AA288" s="896" t="str">
        <f t="shared" si="39"/>
        <v/>
      </c>
      <c r="AB288" s="253" t="str">
        <f>IF(OR(F288="",G288=""),"",IF(F288="g",VLOOKUP(G288,'Tab 4+5 DüV+Abfuhr_G'!A:N,14,FALSE)*'N-DBE'!J288,IF(F288="A",VLOOKUP(G288,'Tab 2+3 DüV_A'!A:L,12,FALSE)*'N-DBE'!J288,VLOOKUP(G288,'H&amp;G LfL'!B:U,20,FALSE)*'N-DBE'!J288)))</f>
        <v/>
      </c>
      <c r="AC288" s="249" t="str">
        <f>IF(OR(F288="",G288=""),"",IF(OR('N-DBE'!K288="",'N-DBE'!M288=0),0,IF('N-DBE'!K288=0,-AB288,('N-DBE'!K288*AB288/'N-DBE'!J288)-AB288)))</f>
        <v/>
      </c>
      <c r="AD288" s="341" t="str">
        <f>IF(OR(B288="",G288=""),"",IF(VLOOKUP(B288,Schlagliste!B:J,9,FALSE)="","",VLOOKUP(B288,Schlagliste!B:J,9,FALSE)))</f>
        <v/>
      </c>
      <c r="AE288" s="244" t="str">
        <f>IF(OR(AD288="",S288=""),"",IF(AD288&gt;39,0,IF(S288="leicht",VLOOKUP(AD288,'Boden DüV-Bolap'!A:AA,19,FALSE),IF(S288="mittel",VLOOKUP(AD288,'Boden DüV-Bolap'!A:AA,23,FALSE),IF(S288="schwer",VLOOKUP(AD288,'Boden DüV-Bolap'!A:AA,27,FALSE))))))</f>
        <v/>
      </c>
      <c r="AF288" s="254" t="str">
        <f>IF(OR(F288="",G288="",S288="",AD288=""),"",IF(AD288&gt;=44,-(AB288+AC288),IF(AND(S288="leicht",AD288&lt;11),VLOOKUP(AD288,'Boden DüV-Bolap'!A:AC,20,FALSE),IF(AND(S288="leicht",AD288&gt;10),VLOOKUP(AD288,'Boden DüV-Bolap'!A:AC,21,FALSE)*(AB288+AC288)-(AB288+AC288),IF(AND(S288="mittel",AD288&lt;18),VLOOKUP(AD288,'Boden DüV-Bolap'!A:AC,24,FALSE),IF(AND(S288="mittel",AD288&gt;17),VLOOKUP(AD288,'Boden DüV-Bolap'!A:AC,25,FALSE)*(AB288+AC288)-(AB288+AC288),IF(AND(S288="schwer",AD288&lt;23),VLOOKUP(AD288,'Boden DüV-Bolap'!A:AC,28,FALSE),IF(AND(S288="schwer",AD288&gt;22),VLOOKUP(AD288,'Boden DüV-Bolap'!A:AC,29,FALSE)*(AB288+AC288)-(AB288+AC288)))))))))</f>
        <v/>
      </c>
      <c r="AG288" s="256" t="str">
        <f>IF(OR(F288="",G288=""),"",IF(OR(F288="A",F288="HG"),0,VLOOKUP(G288,'Tab 4+5 DüV+Abfuhr_G'!A:Q,17,FALSE)))</f>
        <v/>
      </c>
      <c r="AH288" s="257" t="str">
        <f t="shared" si="40"/>
        <v/>
      </c>
      <c r="AI288" s="900" t="str">
        <f t="shared" si="41"/>
        <v/>
      </c>
      <c r="AJ288" s="265"/>
    </row>
    <row r="289" spans="1:36" s="145" customFormat="1">
      <c r="A289" s="289" t="str">
        <f>IF('N-DBE'!A289="","",'N-DBE'!A289)</f>
        <v/>
      </c>
      <c r="B289" s="485" t="str">
        <f>IF('N-DBE'!B289="","",'N-DBE'!B289)</f>
        <v/>
      </c>
      <c r="C289" s="232" t="str">
        <f>IF('N-DBE'!C289="","",'N-DBE'!C289)</f>
        <v/>
      </c>
      <c r="D289" s="232" t="str">
        <f>IF('N-DBE'!D289="","",'N-DBE'!D289)</f>
        <v/>
      </c>
      <c r="E289" s="238" t="str">
        <f>IF('N-DBE'!E289="","",'N-DBE'!E289)</f>
        <v/>
      </c>
      <c r="F289" s="233" t="str">
        <f>IF('N-DBE'!F289="","",'N-DBE'!F289)</f>
        <v/>
      </c>
      <c r="G289" s="225" t="str">
        <f>IF('N-DBE'!G289="","",'N-DBE'!G289)</f>
        <v/>
      </c>
      <c r="H289" s="248" t="str">
        <f>IF(OR(F289="",G289=""),"",IF(F289="g",VLOOKUP(G289,'Tab 4+5 DüV+Abfuhr_G'!A:N,12,FALSE)*'N-DBE'!J289,IF(F289="A",VLOOKUP(G289,'Tab 2+3 DüV_A'!A:L,10,FALSE)*'N-DBE'!J289,VLOOKUP(G289,'H&amp;G LfL'!B:U,18,FALSE)*'N-DBE'!J289)))</f>
        <v/>
      </c>
      <c r="I289" s="249" t="str">
        <f>IF(OR(F289="",G289=""),"",IF(OR('N-DBE'!K289="",'N-DBE'!M289=0),0,IF('N-DBE'!K289=0,-H289,('N-DBE'!K289*H289/'N-DBE'!J289)-H289)))</f>
        <v/>
      </c>
      <c r="J289" s="341" t="str">
        <f>IF(OR(B289="",G289=""),"",IF(VLOOKUP(B289,Schlagliste!B:J,7,FALSE)="","",VLOOKUP(B289,Schlagliste!B:J,7,FALSE)))</f>
        <v/>
      </c>
      <c r="K289" s="244" t="str">
        <f>IF(J289="","",IF(J289&gt;39,"E",VLOOKUP(J289,'Boden DüV-Bolap'!A:B,2,FALSE)))</f>
        <v/>
      </c>
      <c r="L289" s="250" t="str">
        <f>IF(J289="","",IF(J289&gt;=44,0,VLOOKUP(J289,'Boden DüV-Bolap'!A:C,3,FALSE)))</f>
        <v/>
      </c>
      <c r="M289" s="251" t="str">
        <f>IF(OR(F289="",G289=""),"",IF(OR(F289="A",F289="HG"),0,VLOOKUP(G289,'Tab 4+5 DüV+Abfuhr_G'!A:Q,15,FALSE)))</f>
        <v/>
      </c>
      <c r="N289" s="252" t="str">
        <f t="shared" si="35"/>
        <v/>
      </c>
      <c r="O289" s="611" t="str">
        <f>IF(OR(F289="",G289=""),"",IF(J289="",SUM(H289,I289),IF(OR(K289="D",K289="E"),(H289+M289)*VLOOKUP(K289,'Boden DüV-Bolap'!B:E,4,FALSE),SUM(H289,I289,L289,M289))))</f>
        <v/>
      </c>
      <c r="P289" s="892" t="str">
        <f t="shared" si="36"/>
        <v/>
      </c>
      <c r="Q289" s="245"/>
      <c r="R289" s="615" t="str">
        <f t="shared" si="37"/>
        <v/>
      </c>
      <c r="S289" s="244" t="str">
        <f>IF(OR(B289="",G289=""),"",IF(VLOOKUP(B289,Schlagliste!B:J,5,FALSE)="","",VLOOKUP(B289,Schlagliste!B:J,5,FALSE)))</f>
        <v/>
      </c>
      <c r="T289" s="253" t="str">
        <f>IF(OR(F289="",G289=""),"",IF(F289="g",VLOOKUP(G289,'Tab 4+5 DüV+Abfuhr_G'!A:N,13,FALSE)*'N-DBE'!J289,IF(F289="A",VLOOKUP(G289,'Tab 2+3 DüV_A'!A:L,11,FALSE)*'N-DBE'!J289,VLOOKUP(G289,'H&amp;G LfL'!B:U,19,FALSE)*'N-DBE'!J289)))</f>
        <v/>
      </c>
      <c r="U289" s="249" t="str">
        <f>IF(OR(F289="",G289=""),"",IF(OR('N-DBE'!K289="",'N-DBE'!M289=0),0,IF('N-DBE'!K289=0,-T289,('N-DBE'!K289*T289/'N-DBE'!J289)-T289)))</f>
        <v/>
      </c>
      <c r="V289" s="341" t="str">
        <f>IF(OR(B289="",G289=""),"",IF(VLOOKUP(B289,Schlagliste!B:J,8,FALSE)="","",VLOOKUP(B289,Schlagliste!B:J,8,FALSE)))</f>
        <v/>
      </c>
      <c r="W289" s="244" t="str">
        <f>IF(OR(V289="",S289=""),"",IF(V289&gt;39,0,IF(S289="leicht",VLOOKUP(V289,'Boden DüV-Bolap'!A:Q,7,FALSE),IF(S289="mittel",VLOOKUP(V289,'Boden DüV-Bolap'!A:K,11,FALSE),IF(S289="schwer",VLOOKUP(V289,'Boden DüV-Bolap'!A:R,15,FALSE))))))</f>
        <v/>
      </c>
      <c r="X289" s="254" t="str">
        <f>IF(OR(F289="",G289="",S289="",V289=""),"",IF(V289&gt;=44,-(T289+U289),IF(AND(S289="leicht",V289&lt;14),VLOOKUP(V289,'Boden DüV-Bolap'!A:Q,8,FALSE),IF(AND(S289="leicht",V289&gt;13),VLOOKUP(V289,'Boden DüV-Bolap'!A:Q,9,FALSE)*(T289+U289)-(T289+U289),IF(AND(S289="mittel",V289&lt;20),VLOOKUP(V289,'Boden DüV-Bolap'!A:Q,12,FALSE),IF(AND(S289="mittel",V289&gt;19),VLOOKUP(V289,'Boden DüV-Bolap'!A:Q,13,FALSE)*(T289+U289)-(T289+U289),IF(AND(S289="schwer",V289&lt;28),VLOOKUP(V289,'Boden DüV-Bolap'!A:Q,16,FALSE),IF(AND(S289="schwer",V289&gt;27),VLOOKUP(V289,'Boden DüV-Bolap'!A:Q,17,FALSE)*(T289+U289)-(T289+U289)))))))))</f>
        <v/>
      </c>
      <c r="Y289" s="251" t="str">
        <f>IF(OR(F289="",G289=""),"",IF(OR(F289="A",F289="HG"),0,VLOOKUP(G289,'Tab 4+5 DüV+Abfuhr_G'!A:Q,16,FALSE)))</f>
        <v/>
      </c>
      <c r="Z289" s="255" t="str">
        <f t="shared" si="38"/>
        <v/>
      </c>
      <c r="AA289" s="896" t="str">
        <f t="shared" si="39"/>
        <v/>
      </c>
      <c r="AB289" s="253" t="str">
        <f>IF(OR(F289="",G289=""),"",IF(F289="g",VLOOKUP(G289,'Tab 4+5 DüV+Abfuhr_G'!A:N,14,FALSE)*'N-DBE'!J289,IF(F289="A",VLOOKUP(G289,'Tab 2+3 DüV_A'!A:L,12,FALSE)*'N-DBE'!J289,VLOOKUP(G289,'H&amp;G LfL'!B:U,20,FALSE)*'N-DBE'!J289)))</f>
        <v/>
      </c>
      <c r="AC289" s="249" t="str">
        <f>IF(OR(F289="",G289=""),"",IF(OR('N-DBE'!K289="",'N-DBE'!M289=0),0,IF('N-DBE'!K289=0,-AB289,('N-DBE'!K289*AB289/'N-DBE'!J289)-AB289)))</f>
        <v/>
      </c>
      <c r="AD289" s="341" t="str">
        <f>IF(OR(B289="",G289=""),"",IF(VLOOKUP(B289,Schlagliste!B:J,9,FALSE)="","",VLOOKUP(B289,Schlagliste!B:J,9,FALSE)))</f>
        <v/>
      </c>
      <c r="AE289" s="244" t="str">
        <f>IF(OR(AD289="",S289=""),"",IF(AD289&gt;39,0,IF(S289="leicht",VLOOKUP(AD289,'Boden DüV-Bolap'!A:AA,19,FALSE),IF(S289="mittel",VLOOKUP(AD289,'Boden DüV-Bolap'!A:AA,23,FALSE),IF(S289="schwer",VLOOKUP(AD289,'Boden DüV-Bolap'!A:AA,27,FALSE))))))</f>
        <v/>
      </c>
      <c r="AF289" s="254" t="str">
        <f>IF(OR(F289="",G289="",S289="",AD289=""),"",IF(AD289&gt;=44,-(AB289+AC289),IF(AND(S289="leicht",AD289&lt;11),VLOOKUP(AD289,'Boden DüV-Bolap'!A:AC,20,FALSE),IF(AND(S289="leicht",AD289&gt;10),VLOOKUP(AD289,'Boden DüV-Bolap'!A:AC,21,FALSE)*(AB289+AC289)-(AB289+AC289),IF(AND(S289="mittel",AD289&lt;18),VLOOKUP(AD289,'Boden DüV-Bolap'!A:AC,24,FALSE),IF(AND(S289="mittel",AD289&gt;17),VLOOKUP(AD289,'Boden DüV-Bolap'!A:AC,25,FALSE)*(AB289+AC289)-(AB289+AC289),IF(AND(S289="schwer",AD289&lt;23),VLOOKUP(AD289,'Boden DüV-Bolap'!A:AC,28,FALSE),IF(AND(S289="schwer",AD289&gt;22),VLOOKUP(AD289,'Boden DüV-Bolap'!A:AC,29,FALSE)*(AB289+AC289)-(AB289+AC289)))))))))</f>
        <v/>
      </c>
      <c r="AG289" s="256" t="str">
        <f>IF(OR(F289="",G289=""),"",IF(OR(F289="A",F289="HG"),0,VLOOKUP(G289,'Tab 4+5 DüV+Abfuhr_G'!A:Q,17,FALSE)))</f>
        <v/>
      </c>
      <c r="AH289" s="257" t="str">
        <f t="shared" si="40"/>
        <v/>
      </c>
      <c r="AI289" s="900" t="str">
        <f t="shared" si="41"/>
        <v/>
      </c>
      <c r="AJ289" s="265"/>
    </row>
    <row r="290" spans="1:36" s="145" customFormat="1">
      <c r="A290" s="289" t="str">
        <f>IF('N-DBE'!A290="","",'N-DBE'!A290)</f>
        <v/>
      </c>
      <c r="B290" s="485" t="str">
        <f>IF('N-DBE'!B290="","",'N-DBE'!B290)</f>
        <v/>
      </c>
      <c r="C290" s="232" t="str">
        <f>IF('N-DBE'!C290="","",'N-DBE'!C290)</f>
        <v/>
      </c>
      <c r="D290" s="232" t="str">
        <f>IF('N-DBE'!D290="","",'N-DBE'!D290)</f>
        <v/>
      </c>
      <c r="E290" s="238" t="str">
        <f>IF('N-DBE'!E290="","",'N-DBE'!E290)</f>
        <v/>
      </c>
      <c r="F290" s="233" t="str">
        <f>IF('N-DBE'!F290="","",'N-DBE'!F290)</f>
        <v/>
      </c>
      <c r="G290" s="225" t="str">
        <f>IF('N-DBE'!G290="","",'N-DBE'!G290)</f>
        <v/>
      </c>
      <c r="H290" s="248" t="str">
        <f>IF(OR(F290="",G290=""),"",IF(F290="g",VLOOKUP(G290,'Tab 4+5 DüV+Abfuhr_G'!A:N,12,FALSE)*'N-DBE'!J290,IF(F290="A",VLOOKUP(G290,'Tab 2+3 DüV_A'!A:L,10,FALSE)*'N-DBE'!J290,VLOOKUP(G290,'H&amp;G LfL'!B:U,18,FALSE)*'N-DBE'!J290)))</f>
        <v/>
      </c>
      <c r="I290" s="249" t="str">
        <f>IF(OR(F290="",G290=""),"",IF(OR('N-DBE'!K290="",'N-DBE'!M290=0),0,IF('N-DBE'!K290=0,-H290,('N-DBE'!K290*H290/'N-DBE'!J290)-H290)))</f>
        <v/>
      </c>
      <c r="J290" s="341" t="str">
        <f>IF(OR(B290="",G290=""),"",IF(VLOOKUP(B290,Schlagliste!B:J,7,FALSE)="","",VLOOKUP(B290,Schlagliste!B:J,7,FALSE)))</f>
        <v/>
      </c>
      <c r="K290" s="244" t="str">
        <f>IF(J290="","",IF(J290&gt;39,"E",VLOOKUP(J290,'Boden DüV-Bolap'!A:B,2,FALSE)))</f>
        <v/>
      </c>
      <c r="L290" s="250" t="str">
        <f>IF(J290="","",IF(J290&gt;=44,0,VLOOKUP(J290,'Boden DüV-Bolap'!A:C,3,FALSE)))</f>
        <v/>
      </c>
      <c r="M290" s="251" t="str">
        <f>IF(OR(F290="",G290=""),"",IF(OR(F290="A",F290="HG"),0,VLOOKUP(G290,'Tab 4+5 DüV+Abfuhr_G'!A:Q,15,FALSE)))</f>
        <v/>
      </c>
      <c r="N290" s="252" t="str">
        <f t="shared" si="35"/>
        <v/>
      </c>
      <c r="O290" s="611" t="str">
        <f>IF(OR(F290="",G290=""),"",IF(J290="",SUM(H290,I290),IF(OR(K290="D",K290="E"),(H290+M290)*VLOOKUP(K290,'Boden DüV-Bolap'!B:E,4,FALSE),SUM(H290,I290,L290,M290))))</f>
        <v/>
      </c>
      <c r="P290" s="892" t="str">
        <f t="shared" si="36"/>
        <v/>
      </c>
      <c r="Q290" s="245"/>
      <c r="R290" s="615" t="str">
        <f t="shared" si="37"/>
        <v/>
      </c>
      <c r="S290" s="244" t="str">
        <f>IF(OR(B290="",G290=""),"",IF(VLOOKUP(B290,Schlagliste!B:J,5,FALSE)="","",VLOOKUP(B290,Schlagliste!B:J,5,FALSE)))</f>
        <v/>
      </c>
      <c r="T290" s="253" t="str">
        <f>IF(OR(F290="",G290=""),"",IF(F290="g",VLOOKUP(G290,'Tab 4+5 DüV+Abfuhr_G'!A:N,13,FALSE)*'N-DBE'!J290,IF(F290="A",VLOOKUP(G290,'Tab 2+3 DüV_A'!A:L,11,FALSE)*'N-DBE'!J290,VLOOKUP(G290,'H&amp;G LfL'!B:U,19,FALSE)*'N-DBE'!J290)))</f>
        <v/>
      </c>
      <c r="U290" s="249" t="str">
        <f>IF(OR(F290="",G290=""),"",IF(OR('N-DBE'!K290="",'N-DBE'!M290=0),0,IF('N-DBE'!K290=0,-T290,('N-DBE'!K290*T290/'N-DBE'!J290)-T290)))</f>
        <v/>
      </c>
      <c r="V290" s="341" t="str">
        <f>IF(OR(B290="",G290=""),"",IF(VLOOKUP(B290,Schlagliste!B:J,8,FALSE)="","",VLOOKUP(B290,Schlagliste!B:J,8,FALSE)))</f>
        <v/>
      </c>
      <c r="W290" s="244" t="str">
        <f>IF(OR(V290="",S290=""),"",IF(V290&gt;39,0,IF(S290="leicht",VLOOKUP(V290,'Boden DüV-Bolap'!A:Q,7,FALSE),IF(S290="mittel",VLOOKUP(V290,'Boden DüV-Bolap'!A:K,11,FALSE),IF(S290="schwer",VLOOKUP(V290,'Boden DüV-Bolap'!A:R,15,FALSE))))))</f>
        <v/>
      </c>
      <c r="X290" s="254" t="str">
        <f>IF(OR(F290="",G290="",S290="",V290=""),"",IF(V290&gt;=44,-(T290+U290),IF(AND(S290="leicht",V290&lt;14),VLOOKUP(V290,'Boden DüV-Bolap'!A:Q,8,FALSE),IF(AND(S290="leicht",V290&gt;13),VLOOKUP(V290,'Boden DüV-Bolap'!A:Q,9,FALSE)*(T290+U290)-(T290+U290),IF(AND(S290="mittel",V290&lt;20),VLOOKUP(V290,'Boden DüV-Bolap'!A:Q,12,FALSE),IF(AND(S290="mittel",V290&gt;19),VLOOKUP(V290,'Boden DüV-Bolap'!A:Q,13,FALSE)*(T290+U290)-(T290+U290),IF(AND(S290="schwer",V290&lt;28),VLOOKUP(V290,'Boden DüV-Bolap'!A:Q,16,FALSE),IF(AND(S290="schwer",V290&gt;27),VLOOKUP(V290,'Boden DüV-Bolap'!A:Q,17,FALSE)*(T290+U290)-(T290+U290)))))))))</f>
        <v/>
      </c>
      <c r="Y290" s="251" t="str">
        <f>IF(OR(F290="",G290=""),"",IF(OR(F290="A",F290="HG"),0,VLOOKUP(G290,'Tab 4+5 DüV+Abfuhr_G'!A:Q,16,FALSE)))</f>
        <v/>
      </c>
      <c r="Z290" s="255" t="str">
        <f t="shared" si="38"/>
        <v/>
      </c>
      <c r="AA290" s="896" t="str">
        <f t="shared" si="39"/>
        <v/>
      </c>
      <c r="AB290" s="253" t="str">
        <f>IF(OR(F290="",G290=""),"",IF(F290="g",VLOOKUP(G290,'Tab 4+5 DüV+Abfuhr_G'!A:N,14,FALSE)*'N-DBE'!J290,IF(F290="A",VLOOKUP(G290,'Tab 2+3 DüV_A'!A:L,12,FALSE)*'N-DBE'!J290,VLOOKUP(G290,'H&amp;G LfL'!B:U,20,FALSE)*'N-DBE'!J290)))</f>
        <v/>
      </c>
      <c r="AC290" s="249" t="str">
        <f>IF(OR(F290="",G290=""),"",IF(OR('N-DBE'!K290="",'N-DBE'!M290=0),0,IF('N-DBE'!K290=0,-AB290,('N-DBE'!K290*AB290/'N-DBE'!J290)-AB290)))</f>
        <v/>
      </c>
      <c r="AD290" s="341" t="str">
        <f>IF(OR(B290="",G290=""),"",IF(VLOOKUP(B290,Schlagliste!B:J,9,FALSE)="","",VLOOKUP(B290,Schlagliste!B:J,9,FALSE)))</f>
        <v/>
      </c>
      <c r="AE290" s="244" t="str">
        <f>IF(OR(AD290="",S290=""),"",IF(AD290&gt;39,0,IF(S290="leicht",VLOOKUP(AD290,'Boden DüV-Bolap'!A:AA,19,FALSE),IF(S290="mittel",VLOOKUP(AD290,'Boden DüV-Bolap'!A:AA,23,FALSE),IF(S290="schwer",VLOOKUP(AD290,'Boden DüV-Bolap'!A:AA,27,FALSE))))))</f>
        <v/>
      </c>
      <c r="AF290" s="254" t="str">
        <f>IF(OR(F290="",G290="",S290="",AD290=""),"",IF(AD290&gt;=44,-(AB290+AC290),IF(AND(S290="leicht",AD290&lt;11),VLOOKUP(AD290,'Boden DüV-Bolap'!A:AC,20,FALSE),IF(AND(S290="leicht",AD290&gt;10),VLOOKUP(AD290,'Boden DüV-Bolap'!A:AC,21,FALSE)*(AB290+AC290)-(AB290+AC290),IF(AND(S290="mittel",AD290&lt;18),VLOOKUP(AD290,'Boden DüV-Bolap'!A:AC,24,FALSE),IF(AND(S290="mittel",AD290&gt;17),VLOOKUP(AD290,'Boden DüV-Bolap'!A:AC,25,FALSE)*(AB290+AC290)-(AB290+AC290),IF(AND(S290="schwer",AD290&lt;23),VLOOKUP(AD290,'Boden DüV-Bolap'!A:AC,28,FALSE),IF(AND(S290="schwer",AD290&gt;22),VLOOKUP(AD290,'Boden DüV-Bolap'!A:AC,29,FALSE)*(AB290+AC290)-(AB290+AC290)))))))))</f>
        <v/>
      </c>
      <c r="AG290" s="256" t="str">
        <f>IF(OR(F290="",G290=""),"",IF(OR(F290="A",F290="HG"),0,VLOOKUP(G290,'Tab 4+5 DüV+Abfuhr_G'!A:Q,17,FALSE)))</f>
        <v/>
      </c>
      <c r="AH290" s="257" t="str">
        <f t="shared" si="40"/>
        <v/>
      </c>
      <c r="AI290" s="900" t="str">
        <f t="shared" si="41"/>
        <v/>
      </c>
      <c r="AJ290" s="265"/>
    </row>
    <row r="291" spans="1:36" s="145" customFormat="1">
      <c r="A291" s="289" t="str">
        <f>IF('N-DBE'!A291="","",'N-DBE'!A291)</f>
        <v/>
      </c>
      <c r="B291" s="485" t="str">
        <f>IF('N-DBE'!B291="","",'N-DBE'!B291)</f>
        <v/>
      </c>
      <c r="C291" s="232" t="str">
        <f>IF('N-DBE'!C291="","",'N-DBE'!C291)</f>
        <v/>
      </c>
      <c r="D291" s="232" t="str">
        <f>IF('N-DBE'!D291="","",'N-DBE'!D291)</f>
        <v/>
      </c>
      <c r="E291" s="238" t="str">
        <f>IF('N-DBE'!E291="","",'N-DBE'!E291)</f>
        <v/>
      </c>
      <c r="F291" s="233" t="str">
        <f>IF('N-DBE'!F291="","",'N-DBE'!F291)</f>
        <v/>
      </c>
      <c r="G291" s="225" t="str">
        <f>IF('N-DBE'!G291="","",'N-DBE'!G291)</f>
        <v/>
      </c>
      <c r="H291" s="248" t="str">
        <f>IF(OR(F291="",G291=""),"",IF(F291="g",VLOOKUP(G291,'Tab 4+5 DüV+Abfuhr_G'!A:N,12,FALSE)*'N-DBE'!J291,IF(F291="A",VLOOKUP(G291,'Tab 2+3 DüV_A'!A:L,10,FALSE)*'N-DBE'!J291,VLOOKUP(G291,'H&amp;G LfL'!B:U,18,FALSE)*'N-DBE'!J291)))</f>
        <v/>
      </c>
      <c r="I291" s="249" t="str">
        <f>IF(OR(F291="",G291=""),"",IF(OR('N-DBE'!K291="",'N-DBE'!M291=0),0,IF('N-DBE'!K291=0,-H291,('N-DBE'!K291*H291/'N-DBE'!J291)-H291)))</f>
        <v/>
      </c>
      <c r="J291" s="341" t="str">
        <f>IF(OR(B291="",G291=""),"",IF(VLOOKUP(B291,Schlagliste!B:J,7,FALSE)="","",VLOOKUP(B291,Schlagliste!B:J,7,FALSE)))</f>
        <v/>
      </c>
      <c r="K291" s="244" t="str">
        <f>IF(J291="","",IF(J291&gt;39,"E",VLOOKUP(J291,'Boden DüV-Bolap'!A:B,2,FALSE)))</f>
        <v/>
      </c>
      <c r="L291" s="250" t="str">
        <f>IF(J291="","",IF(J291&gt;=44,0,VLOOKUP(J291,'Boden DüV-Bolap'!A:C,3,FALSE)))</f>
        <v/>
      </c>
      <c r="M291" s="251" t="str">
        <f>IF(OR(F291="",G291=""),"",IF(OR(F291="A",F291="HG"),0,VLOOKUP(G291,'Tab 4+5 DüV+Abfuhr_G'!A:Q,15,FALSE)))</f>
        <v/>
      </c>
      <c r="N291" s="252" t="str">
        <f t="shared" si="35"/>
        <v/>
      </c>
      <c r="O291" s="611" t="str">
        <f>IF(OR(F291="",G291=""),"",IF(J291="",SUM(H291,I291),IF(OR(K291="D",K291="E"),(H291+M291)*VLOOKUP(K291,'Boden DüV-Bolap'!B:E,4,FALSE),SUM(H291,I291,L291,M291))))</f>
        <v/>
      </c>
      <c r="P291" s="892" t="str">
        <f t="shared" si="36"/>
        <v/>
      </c>
      <c r="Q291" s="245"/>
      <c r="R291" s="615" t="str">
        <f t="shared" si="37"/>
        <v/>
      </c>
      <c r="S291" s="244" t="str">
        <f>IF(OR(B291="",G291=""),"",IF(VLOOKUP(B291,Schlagliste!B:J,5,FALSE)="","",VLOOKUP(B291,Schlagliste!B:J,5,FALSE)))</f>
        <v/>
      </c>
      <c r="T291" s="253" t="str">
        <f>IF(OR(F291="",G291=""),"",IF(F291="g",VLOOKUP(G291,'Tab 4+5 DüV+Abfuhr_G'!A:N,13,FALSE)*'N-DBE'!J291,IF(F291="A",VLOOKUP(G291,'Tab 2+3 DüV_A'!A:L,11,FALSE)*'N-DBE'!J291,VLOOKUP(G291,'H&amp;G LfL'!B:U,19,FALSE)*'N-DBE'!J291)))</f>
        <v/>
      </c>
      <c r="U291" s="249" t="str">
        <f>IF(OR(F291="",G291=""),"",IF(OR('N-DBE'!K291="",'N-DBE'!M291=0),0,IF('N-DBE'!K291=0,-T291,('N-DBE'!K291*T291/'N-DBE'!J291)-T291)))</f>
        <v/>
      </c>
      <c r="V291" s="341" t="str">
        <f>IF(OR(B291="",G291=""),"",IF(VLOOKUP(B291,Schlagliste!B:J,8,FALSE)="","",VLOOKUP(B291,Schlagliste!B:J,8,FALSE)))</f>
        <v/>
      </c>
      <c r="W291" s="244" t="str">
        <f>IF(OR(V291="",S291=""),"",IF(V291&gt;39,0,IF(S291="leicht",VLOOKUP(V291,'Boden DüV-Bolap'!A:Q,7,FALSE),IF(S291="mittel",VLOOKUP(V291,'Boden DüV-Bolap'!A:K,11,FALSE),IF(S291="schwer",VLOOKUP(V291,'Boden DüV-Bolap'!A:R,15,FALSE))))))</f>
        <v/>
      </c>
      <c r="X291" s="254" t="str">
        <f>IF(OR(F291="",G291="",S291="",V291=""),"",IF(V291&gt;=44,-(T291+U291),IF(AND(S291="leicht",V291&lt;14),VLOOKUP(V291,'Boden DüV-Bolap'!A:Q,8,FALSE),IF(AND(S291="leicht",V291&gt;13),VLOOKUP(V291,'Boden DüV-Bolap'!A:Q,9,FALSE)*(T291+U291)-(T291+U291),IF(AND(S291="mittel",V291&lt;20),VLOOKUP(V291,'Boden DüV-Bolap'!A:Q,12,FALSE),IF(AND(S291="mittel",V291&gt;19),VLOOKUP(V291,'Boden DüV-Bolap'!A:Q,13,FALSE)*(T291+U291)-(T291+U291),IF(AND(S291="schwer",V291&lt;28),VLOOKUP(V291,'Boden DüV-Bolap'!A:Q,16,FALSE),IF(AND(S291="schwer",V291&gt;27),VLOOKUP(V291,'Boden DüV-Bolap'!A:Q,17,FALSE)*(T291+U291)-(T291+U291)))))))))</f>
        <v/>
      </c>
      <c r="Y291" s="251" t="str">
        <f>IF(OR(F291="",G291=""),"",IF(OR(F291="A",F291="HG"),0,VLOOKUP(G291,'Tab 4+5 DüV+Abfuhr_G'!A:Q,16,FALSE)))</f>
        <v/>
      </c>
      <c r="Z291" s="255" t="str">
        <f t="shared" si="38"/>
        <v/>
      </c>
      <c r="AA291" s="896" t="str">
        <f t="shared" si="39"/>
        <v/>
      </c>
      <c r="AB291" s="253" t="str">
        <f>IF(OR(F291="",G291=""),"",IF(F291="g",VLOOKUP(G291,'Tab 4+5 DüV+Abfuhr_G'!A:N,14,FALSE)*'N-DBE'!J291,IF(F291="A",VLOOKUP(G291,'Tab 2+3 DüV_A'!A:L,12,FALSE)*'N-DBE'!J291,VLOOKUP(G291,'H&amp;G LfL'!B:U,20,FALSE)*'N-DBE'!J291)))</f>
        <v/>
      </c>
      <c r="AC291" s="249" t="str">
        <f>IF(OR(F291="",G291=""),"",IF(OR('N-DBE'!K291="",'N-DBE'!M291=0),0,IF('N-DBE'!K291=0,-AB291,('N-DBE'!K291*AB291/'N-DBE'!J291)-AB291)))</f>
        <v/>
      </c>
      <c r="AD291" s="341" t="str">
        <f>IF(OR(B291="",G291=""),"",IF(VLOOKUP(B291,Schlagliste!B:J,9,FALSE)="","",VLOOKUP(B291,Schlagliste!B:J,9,FALSE)))</f>
        <v/>
      </c>
      <c r="AE291" s="244" t="str">
        <f>IF(OR(AD291="",S291=""),"",IF(AD291&gt;39,0,IF(S291="leicht",VLOOKUP(AD291,'Boden DüV-Bolap'!A:AA,19,FALSE),IF(S291="mittel",VLOOKUP(AD291,'Boden DüV-Bolap'!A:AA,23,FALSE),IF(S291="schwer",VLOOKUP(AD291,'Boden DüV-Bolap'!A:AA,27,FALSE))))))</f>
        <v/>
      </c>
      <c r="AF291" s="254" t="str">
        <f>IF(OR(F291="",G291="",S291="",AD291=""),"",IF(AD291&gt;=44,-(AB291+AC291),IF(AND(S291="leicht",AD291&lt;11),VLOOKUP(AD291,'Boden DüV-Bolap'!A:AC,20,FALSE),IF(AND(S291="leicht",AD291&gt;10),VLOOKUP(AD291,'Boden DüV-Bolap'!A:AC,21,FALSE)*(AB291+AC291)-(AB291+AC291),IF(AND(S291="mittel",AD291&lt;18),VLOOKUP(AD291,'Boden DüV-Bolap'!A:AC,24,FALSE),IF(AND(S291="mittel",AD291&gt;17),VLOOKUP(AD291,'Boden DüV-Bolap'!A:AC,25,FALSE)*(AB291+AC291)-(AB291+AC291),IF(AND(S291="schwer",AD291&lt;23),VLOOKUP(AD291,'Boden DüV-Bolap'!A:AC,28,FALSE),IF(AND(S291="schwer",AD291&gt;22),VLOOKUP(AD291,'Boden DüV-Bolap'!A:AC,29,FALSE)*(AB291+AC291)-(AB291+AC291)))))))))</f>
        <v/>
      </c>
      <c r="AG291" s="256" t="str">
        <f>IF(OR(F291="",G291=""),"",IF(OR(F291="A",F291="HG"),0,VLOOKUP(G291,'Tab 4+5 DüV+Abfuhr_G'!A:Q,17,FALSE)))</f>
        <v/>
      </c>
      <c r="AH291" s="257" t="str">
        <f t="shared" si="40"/>
        <v/>
      </c>
      <c r="AI291" s="900" t="str">
        <f t="shared" si="41"/>
        <v/>
      </c>
      <c r="AJ291" s="265"/>
    </row>
    <row r="292" spans="1:36" s="145" customFormat="1">
      <c r="A292" s="289" t="str">
        <f>IF('N-DBE'!A292="","",'N-DBE'!A292)</f>
        <v/>
      </c>
      <c r="B292" s="485" t="str">
        <f>IF('N-DBE'!B292="","",'N-DBE'!B292)</f>
        <v/>
      </c>
      <c r="C292" s="232" t="str">
        <f>IF('N-DBE'!C292="","",'N-DBE'!C292)</f>
        <v/>
      </c>
      <c r="D292" s="232" t="str">
        <f>IF('N-DBE'!D292="","",'N-DBE'!D292)</f>
        <v/>
      </c>
      <c r="E292" s="238" t="str">
        <f>IF('N-DBE'!E292="","",'N-DBE'!E292)</f>
        <v/>
      </c>
      <c r="F292" s="233" t="str">
        <f>IF('N-DBE'!F292="","",'N-DBE'!F292)</f>
        <v/>
      </c>
      <c r="G292" s="225" t="str">
        <f>IF('N-DBE'!G292="","",'N-DBE'!G292)</f>
        <v/>
      </c>
      <c r="H292" s="248" t="str">
        <f>IF(OR(F292="",G292=""),"",IF(F292="g",VLOOKUP(G292,'Tab 4+5 DüV+Abfuhr_G'!A:N,12,FALSE)*'N-DBE'!J292,IF(F292="A",VLOOKUP(G292,'Tab 2+3 DüV_A'!A:L,10,FALSE)*'N-DBE'!J292,VLOOKUP(G292,'H&amp;G LfL'!B:U,18,FALSE)*'N-DBE'!J292)))</f>
        <v/>
      </c>
      <c r="I292" s="249" t="str">
        <f>IF(OR(F292="",G292=""),"",IF(OR('N-DBE'!K292="",'N-DBE'!M292=0),0,IF('N-DBE'!K292=0,-H292,('N-DBE'!K292*H292/'N-DBE'!J292)-H292)))</f>
        <v/>
      </c>
      <c r="J292" s="341" t="str">
        <f>IF(OR(B292="",G292=""),"",IF(VLOOKUP(B292,Schlagliste!B:J,7,FALSE)="","",VLOOKUP(B292,Schlagliste!B:J,7,FALSE)))</f>
        <v/>
      </c>
      <c r="K292" s="244" t="str">
        <f>IF(J292="","",IF(J292&gt;39,"E",VLOOKUP(J292,'Boden DüV-Bolap'!A:B,2,FALSE)))</f>
        <v/>
      </c>
      <c r="L292" s="250" t="str">
        <f>IF(J292="","",IF(J292&gt;=44,0,VLOOKUP(J292,'Boden DüV-Bolap'!A:C,3,FALSE)))</f>
        <v/>
      </c>
      <c r="M292" s="251" t="str">
        <f>IF(OR(F292="",G292=""),"",IF(OR(F292="A",F292="HG"),0,VLOOKUP(G292,'Tab 4+5 DüV+Abfuhr_G'!A:Q,15,FALSE)))</f>
        <v/>
      </c>
      <c r="N292" s="252" t="str">
        <f t="shared" si="35"/>
        <v/>
      </c>
      <c r="O292" s="611" t="str">
        <f>IF(OR(F292="",G292=""),"",IF(J292="",SUM(H292,I292),IF(OR(K292="D",K292="E"),(H292+M292)*VLOOKUP(K292,'Boden DüV-Bolap'!B:E,4,FALSE),SUM(H292,I292,L292,M292))))</f>
        <v/>
      </c>
      <c r="P292" s="892" t="str">
        <f t="shared" si="36"/>
        <v/>
      </c>
      <c r="Q292" s="245"/>
      <c r="R292" s="615" t="str">
        <f t="shared" si="37"/>
        <v/>
      </c>
      <c r="S292" s="244" t="str">
        <f>IF(OR(B292="",G292=""),"",IF(VLOOKUP(B292,Schlagliste!B:J,5,FALSE)="","",VLOOKUP(B292,Schlagliste!B:J,5,FALSE)))</f>
        <v/>
      </c>
      <c r="T292" s="253" t="str">
        <f>IF(OR(F292="",G292=""),"",IF(F292="g",VLOOKUP(G292,'Tab 4+5 DüV+Abfuhr_G'!A:N,13,FALSE)*'N-DBE'!J292,IF(F292="A",VLOOKUP(G292,'Tab 2+3 DüV_A'!A:L,11,FALSE)*'N-DBE'!J292,VLOOKUP(G292,'H&amp;G LfL'!B:U,19,FALSE)*'N-DBE'!J292)))</f>
        <v/>
      </c>
      <c r="U292" s="249" t="str">
        <f>IF(OR(F292="",G292=""),"",IF(OR('N-DBE'!K292="",'N-DBE'!M292=0),0,IF('N-DBE'!K292=0,-T292,('N-DBE'!K292*T292/'N-DBE'!J292)-T292)))</f>
        <v/>
      </c>
      <c r="V292" s="341" t="str">
        <f>IF(OR(B292="",G292=""),"",IF(VLOOKUP(B292,Schlagliste!B:J,8,FALSE)="","",VLOOKUP(B292,Schlagliste!B:J,8,FALSE)))</f>
        <v/>
      </c>
      <c r="W292" s="244" t="str">
        <f>IF(OR(V292="",S292=""),"",IF(V292&gt;39,0,IF(S292="leicht",VLOOKUP(V292,'Boden DüV-Bolap'!A:Q,7,FALSE),IF(S292="mittel",VLOOKUP(V292,'Boden DüV-Bolap'!A:K,11,FALSE),IF(S292="schwer",VLOOKUP(V292,'Boden DüV-Bolap'!A:R,15,FALSE))))))</f>
        <v/>
      </c>
      <c r="X292" s="254" t="str">
        <f>IF(OR(F292="",G292="",S292="",V292=""),"",IF(V292&gt;=44,-(T292+U292),IF(AND(S292="leicht",V292&lt;14),VLOOKUP(V292,'Boden DüV-Bolap'!A:Q,8,FALSE),IF(AND(S292="leicht",V292&gt;13),VLOOKUP(V292,'Boden DüV-Bolap'!A:Q,9,FALSE)*(T292+U292)-(T292+U292),IF(AND(S292="mittel",V292&lt;20),VLOOKUP(V292,'Boden DüV-Bolap'!A:Q,12,FALSE),IF(AND(S292="mittel",V292&gt;19),VLOOKUP(V292,'Boden DüV-Bolap'!A:Q,13,FALSE)*(T292+U292)-(T292+U292),IF(AND(S292="schwer",V292&lt;28),VLOOKUP(V292,'Boden DüV-Bolap'!A:Q,16,FALSE),IF(AND(S292="schwer",V292&gt;27),VLOOKUP(V292,'Boden DüV-Bolap'!A:Q,17,FALSE)*(T292+U292)-(T292+U292)))))))))</f>
        <v/>
      </c>
      <c r="Y292" s="251" t="str">
        <f>IF(OR(F292="",G292=""),"",IF(OR(F292="A",F292="HG"),0,VLOOKUP(G292,'Tab 4+5 DüV+Abfuhr_G'!A:Q,16,FALSE)))</f>
        <v/>
      </c>
      <c r="Z292" s="255" t="str">
        <f t="shared" si="38"/>
        <v/>
      </c>
      <c r="AA292" s="896" t="str">
        <f t="shared" si="39"/>
        <v/>
      </c>
      <c r="AB292" s="253" t="str">
        <f>IF(OR(F292="",G292=""),"",IF(F292="g",VLOOKUP(G292,'Tab 4+5 DüV+Abfuhr_G'!A:N,14,FALSE)*'N-DBE'!J292,IF(F292="A",VLOOKUP(G292,'Tab 2+3 DüV_A'!A:L,12,FALSE)*'N-DBE'!J292,VLOOKUP(G292,'H&amp;G LfL'!B:U,20,FALSE)*'N-DBE'!J292)))</f>
        <v/>
      </c>
      <c r="AC292" s="249" t="str">
        <f>IF(OR(F292="",G292=""),"",IF(OR('N-DBE'!K292="",'N-DBE'!M292=0),0,IF('N-DBE'!K292=0,-AB292,('N-DBE'!K292*AB292/'N-DBE'!J292)-AB292)))</f>
        <v/>
      </c>
      <c r="AD292" s="341" t="str">
        <f>IF(OR(B292="",G292=""),"",IF(VLOOKUP(B292,Schlagliste!B:J,9,FALSE)="","",VLOOKUP(B292,Schlagliste!B:J,9,FALSE)))</f>
        <v/>
      </c>
      <c r="AE292" s="244" t="str">
        <f>IF(OR(AD292="",S292=""),"",IF(AD292&gt;39,0,IF(S292="leicht",VLOOKUP(AD292,'Boden DüV-Bolap'!A:AA,19,FALSE),IF(S292="mittel",VLOOKUP(AD292,'Boden DüV-Bolap'!A:AA,23,FALSE),IF(S292="schwer",VLOOKUP(AD292,'Boden DüV-Bolap'!A:AA,27,FALSE))))))</f>
        <v/>
      </c>
      <c r="AF292" s="254" t="str">
        <f>IF(OR(F292="",G292="",S292="",AD292=""),"",IF(AD292&gt;=44,-(AB292+AC292),IF(AND(S292="leicht",AD292&lt;11),VLOOKUP(AD292,'Boden DüV-Bolap'!A:AC,20,FALSE),IF(AND(S292="leicht",AD292&gt;10),VLOOKUP(AD292,'Boden DüV-Bolap'!A:AC,21,FALSE)*(AB292+AC292)-(AB292+AC292),IF(AND(S292="mittel",AD292&lt;18),VLOOKUP(AD292,'Boden DüV-Bolap'!A:AC,24,FALSE),IF(AND(S292="mittel",AD292&gt;17),VLOOKUP(AD292,'Boden DüV-Bolap'!A:AC,25,FALSE)*(AB292+AC292)-(AB292+AC292),IF(AND(S292="schwer",AD292&lt;23),VLOOKUP(AD292,'Boden DüV-Bolap'!A:AC,28,FALSE),IF(AND(S292="schwer",AD292&gt;22),VLOOKUP(AD292,'Boden DüV-Bolap'!A:AC,29,FALSE)*(AB292+AC292)-(AB292+AC292)))))))))</f>
        <v/>
      </c>
      <c r="AG292" s="256" t="str">
        <f>IF(OR(F292="",G292=""),"",IF(OR(F292="A",F292="HG"),0,VLOOKUP(G292,'Tab 4+5 DüV+Abfuhr_G'!A:Q,17,FALSE)))</f>
        <v/>
      </c>
      <c r="AH292" s="257" t="str">
        <f t="shared" si="40"/>
        <v/>
      </c>
      <c r="AI292" s="900" t="str">
        <f t="shared" si="41"/>
        <v/>
      </c>
      <c r="AJ292" s="265"/>
    </row>
    <row r="293" spans="1:36" s="145" customFormat="1">
      <c r="A293" s="289" t="str">
        <f>IF('N-DBE'!A293="","",'N-DBE'!A293)</f>
        <v/>
      </c>
      <c r="B293" s="485" t="str">
        <f>IF('N-DBE'!B293="","",'N-DBE'!B293)</f>
        <v/>
      </c>
      <c r="C293" s="232" t="str">
        <f>IF('N-DBE'!C293="","",'N-DBE'!C293)</f>
        <v/>
      </c>
      <c r="D293" s="232" t="str">
        <f>IF('N-DBE'!D293="","",'N-DBE'!D293)</f>
        <v/>
      </c>
      <c r="E293" s="238" t="str">
        <f>IF('N-DBE'!E293="","",'N-DBE'!E293)</f>
        <v/>
      </c>
      <c r="F293" s="233" t="str">
        <f>IF('N-DBE'!F293="","",'N-DBE'!F293)</f>
        <v/>
      </c>
      <c r="G293" s="225" t="str">
        <f>IF('N-DBE'!G293="","",'N-DBE'!G293)</f>
        <v/>
      </c>
      <c r="H293" s="248" t="str">
        <f>IF(OR(F293="",G293=""),"",IF(F293="g",VLOOKUP(G293,'Tab 4+5 DüV+Abfuhr_G'!A:N,12,FALSE)*'N-DBE'!J293,IF(F293="A",VLOOKUP(G293,'Tab 2+3 DüV_A'!A:L,10,FALSE)*'N-DBE'!J293,VLOOKUP(G293,'H&amp;G LfL'!B:U,18,FALSE)*'N-DBE'!J293)))</f>
        <v/>
      </c>
      <c r="I293" s="249" t="str">
        <f>IF(OR(F293="",G293=""),"",IF(OR('N-DBE'!K293="",'N-DBE'!M293=0),0,IF('N-DBE'!K293=0,-H293,('N-DBE'!K293*H293/'N-DBE'!J293)-H293)))</f>
        <v/>
      </c>
      <c r="J293" s="341" t="str">
        <f>IF(OR(B293="",G293=""),"",IF(VLOOKUP(B293,Schlagliste!B:J,7,FALSE)="","",VLOOKUP(B293,Schlagliste!B:J,7,FALSE)))</f>
        <v/>
      </c>
      <c r="K293" s="244" t="str">
        <f>IF(J293="","",IF(J293&gt;39,"E",VLOOKUP(J293,'Boden DüV-Bolap'!A:B,2,FALSE)))</f>
        <v/>
      </c>
      <c r="L293" s="250" t="str">
        <f>IF(J293="","",IF(J293&gt;=44,0,VLOOKUP(J293,'Boden DüV-Bolap'!A:C,3,FALSE)))</f>
        <v/>
      </c>
      <c r="M293" s="251" t="str">
        <f>IF(OR(F293="",G293=""),"",IF(OR(F293="A",F293="HG"),0,VLOOKUP(G293,'Tab 4+5 DüV+Abfuhr_G'!A:Q,15,FALSE)))</f>
        <v/>
      </c>
      <c r="N293" s="252" t="str">
        <f t="shared" si="35"/>
        <v/>
      </c>
      <c r="O293" s="611" t="str">
        <f>IF(OR(F293="",G293=""),"",IF(J293="",SUM(H293,I293),IF(OR(K293="D",K293="E"),(H293+M293)*VLOOKUP(K293,'Boden DüV-Bolap'!B:E,4,FALSE),SUM(H293,I293,L293,M293))))</f>
        <v/>
      </c>
      <c r="P293" s="892" t="str">
        <f t="shared" si="36"/>
        <v/>
      </c>
      <c r="Q293" s="245"/>
      <c r="R293" s="615" t="str">
        <f t="shared" si="37"/>
        <v/>
      </c>
      <c r="S293" s="244" t="str">
        <f>IF(OR(B293="",G293=""),"",IF(VLOOKUP(B293,Schlagliste!B:J,5,FALSE)="","",VLOOKUP(B293,Schlagliste!B:J,5,FALSE)))</f>
        <v/>
      </c>
      <c r="T293" s="253" t="str">
        <f>IF(OR(F293="",G293=""),"",IF(F293="g",VLOOKUP(G293,'Tab 4+5 DüV+Abfuhr_G'!A:N,13,FALSE)*'N-DBE'!J293,IF(F293="A",VLOOKUP(G293,'Tab 2+3 DüV_A'!A:L,11,FALSE)*'N-DBE'!J293,VLOOKUP(G293,'H&amp;G LfL'!B:U,19,FALSE)*'N-DBE'!J293)))</f>
        <v/>
      </c>
      <c r="U293" s="249" t="str">
        <f>IF(OR(F293="",G293=""),"",IF(OR('N-DBE'!K293="",'N-DBE'!M293=0),0,IF('N-DBE'!K293=0,-T293,('N-DBE'!K293*T293/'N-DBE'!J293)-T293)))</f>
        <v/>
      </c>
      <c r="V293" s="341" t="str">
        <f>IF(OR(B293="",G293=""),"",IF(VLOOKUP(B293,Schlagliste!B:J,8,FALSE)="","",VLOOKUP(B293,Schlagliste!B:J,8,FALSE)))</f>
        <v/>
      </c>
      <c r="W293" s="244" t="str">
        <f>IF(OR(V293="",S293=""),"",IF(V293&gt;39,0,IF(S293="leicht",VLOOKUP(V293,'Boden DüV-Bolap'!A:Q,7,FALSE),IF(S293="mittel",VLOOKUP(V293,'Boden DüV-Bolap'!A:K,11,FALSE),IF(S293="schwer",VLOOKUP(V293,'Boden DüV-Bolap'!A:R,15,FALSE))))))</f>
        <v/>
      </c>
      <c r="X293" s="254" t="str">
        <f>IF(OR(F293="",G293="",S293="",V293=""),"",IF(V293&gt;=44,-(T293+U293),IF(AND(S293="leicht",V293&lt;14),VLOOKUP(V293,'Boden DüV-Bolap'!A:Q,8,FALSE),IF(AND(S293="leicht",V293&gt;13),VLOOKUP(V293,'Boden DüV-Bolap'!A:Q,9,FALSE)*(T293+U293)-(T293+U293),IF(AND(S293="mittel",V293&lt;20),VLOOKUP(V293,'Boden DüV-Bolap'!A:Q,12,FALSE),IF(AND(S293="mittel",V293&gt;19),VLOOKUP(V293,'Boden DüV-Bolap'!A:Q,13,FALSE)*(T293+U293)-(T293+U293),IF(AND(S293="schwer",V293&lt;28),VLOOKUP(V293,'Boden DüV-Bolap'!A:Q,16,FALSE),IF(AND(S293="schwer",V293&gt;27),VLOOKUP(V293,'Boden DüV-Bolap'!A:Q,17,FALSE)*(T293+U293)-(T293+U293)))))))))</f>
        <v/>
      </c>
      <c r="Y293" s="251" t="str">
        <f>IF(OR(F293="",G293=""),"",IF(OR(F293="A",F293="HG"),0,VLOOKUP(G293,'Tab 4+5 DüV+Abfuhr_G'!A:Q,16,FALSE)))</f>
        <v/>
      </c>
      <c r="Z293" s="255" t="str">
        <f t="shared" si="38"/>
        <v/>
      </c>
      <c r="AA293" s="896" t="str">
        <f t="shared" si="39"/>
        <v/>
      </c>
      <c r="AB293" s="253" t="str">
        <f>IF(OR(F293="",G293=""),"",IF(F293="g",VLOOKUP(G293,'Tab 4+5 DüV+Abfuhr_G'!A:N,14,FALSE)*'N-DBE'!J293,IF(F293="A",VLOOKUP(G293,'Tab 2+3 DüV_A'!A:L,12,FALSE)*'N-DBE'!J293,VLOOKUP(G293,'H&amp;G LfL'!B:U,20,FALSE)*'N-DBE'!J293)))</f>
        <v/>
      </c>
      <c r="AC293" s="249" t="str">
        <f>IF(OR(F293="",G293=""),"",IF(OR('N-DBE'!K293="",'N-DBE'!M293=0),0,IF('N-DBE'!K293=0,-AB293,('N-DBE'!K293*AB293/'N-DBE'!J293)-AB293)))</f>
        <v/>
      </c>
      <c r="AD293" s="341" t="str">
        <f>IF(OR(B293="",G293=""),"",IF(VLOOKUP(B293,Schlagliste!B:J,9,FALSE)="","",VLOOKUP(B293,Schlagliste!B:J,9,FALSE)))</f>
        <v/>
      </c>
      <c r="AE293" s="244" t="str">
        <f>IF(OR(AD293="",S293=""),"",IF(AD293&gt;39,0,IF(S293="leicht",VLOOKUP(AD293,'Boden DüV-Bolap'!A:AA,19,FALSE),IF(S293="mittel",VLOOKUP(AD293,'Boden DüV-Bolap'!A:AA,23,FALSE),IF(S293="schwer",VLOOKUP(AD293,'Boden DüV-Bolap'!A:AA,27,FALSE))))))</f>
        <v/>
      </c>
      <c r="AF293" s="254" t="str">
        <f>IF(OR(F293="",G293="",S293="",AD293=""),"",IF(AD293&gt;=44,-(AB293+AC293),IF(AND(S293="leicht",AD293&lt;11),VLOOKUP(AD293,'Boden DüV-Bolap'!A:AC,20,FALSE),IF(AND(S293="leicht",AD293&gt;10),VLOOKUP(AD293,'Boden DüV-Bolap'!A:AC,21,FALSE)*(AB293+AC293)-(AB293+AC293),IF(AND(S293="mittel",AD293&lt;18),VLOOKUP(AD293,'Boden DüV-Bolap'!A:AC,24,FALSE),IF(AND(S293="mittel",AD293&gt;17),VLOOKUP(AD293,'Boden DüV-Bolap'!A:AC,25,FALSE)*(AB293+AC293)-(AB293+AC293),IF(AND(S293="schwer",AD293&lt;23),VLOOKUP(AD293,'Boden DüV-Bolap'!A:AC,28,FALSE),IF(AND(S293="schwer",AD293&gt;22),VLOOKUP(AD293,'Boden DüV-Bolap'!A:AC,29,FALSE)*(AB293+AC293)-(AB293+AC293)))))))))</f>
        <v/>
      </c>
      <c r="AG293" s="256" t="str">
        <f>IF(OR(F293="",G293=""),"",IF(OR(F293="A",F293="HG"),0,VLOOKUP(G293,'Tab 4+5 DüV+Abfuhr_G'!A:Q,17,FALSE)))</f>
        <v/>
      </c>
      <c r="AH293" s="257" t="str">
        <f t="shared" si="40"/>
        <v/>
      </c>
      <c r="AI293" s="900" t="str">
        <f t="shared" si="41"/>
        <v/>
      </c>
      <c r="AJ293" s="265"/>
    </row>
    <row r="294" spans="1:36" s="145" customFormat="1">
      <c r="A294" s="289" t="str">
        <f>IF('N-DBE'!A294="","",'N-DBE'!A294)</f>
        <v/>
      </c>
      <c r="B294" s="485" t="str">
        <f>IF('N-DBE'!B294="","",'N-DBE'!B294)</f>
        <v/>
      </c>
      <c r="C294" s="232" t="str">
        <f>IF('N-DBE'!C294="","",'N-DBE'!C294)</f>
        <v/>
      </c>
      <c r="D294" s="232" t="str">
        <f>IF('N-DBE'!D294="","",'N-DBE'!D294)</f>
        <v/>
      </c>
      <c r="E294" s="238" t="str">
        <f>IF('N-DBE'!E294="","",'N-DBE'!E294)</f>
        <v/>
      </c>
      <c r="F294" s="233" t="str">
        <f>IF('N-DBE'!F294="","",'N-DBE'!F294)</f>
        <v/>
      </c>
      <c r="G294" s="225" t="str">
        <f>IF('N-DBE'!G294="","",'N-DBE'!G294)</f>
        <v/>
      </c>
      <c r="H294" s="248" t="str">
        <f>IF(OR(F294="",G294=""),"",IF(F294="g",VLOOKUP(G294,'Tab 4+5 DüV+Abfuhr_G'!A:N,12,FALSE)*'N-DBE'!J294,IF(F294="A",VLOOKUP(G294,'Tab 2+3 DüV_A'!A:L,10,FALSE)*'N-DBE'!J294,VLOOKUP(G294,'H&amp;G LfL'!B:U,18,FALSE)*'N-DBE'!J294)))</f>
        <v/>
      </c>
      <c r="I294" s="249" t="str">
        <f>IF(OR(F294="",G294=""),"",IF(OR('N-DBE'!K294="",'N-DBE'!M294=0),0,IF('N-DBE'!K294=0,-H294,('N-DBE'!K294*H294/'N-DBE'!J294)-H294)))</f>
        <v/>
      </c>
      <c r="J294" s="341" t="str">
        <f>IF(OR(B294="",G294=""),"",IF(VLOOKUP(B294,Schlagliste!B:J,7,FALSE)="","",VLOOKUP(B294,Schlagliste!B:J,7,FALSE)))</f>
        <v/>
      </c>
      <c r="K294" s="244" t="str">
        <f>IF(J294="","",IF(J294&gt;39,"E",VLOOKUP(J294,'Boden DüV-Bolap'!A:B,2,FALSE)))</f>
        <v/>
      </c>
      <c r="L294" s="250" t="str">
        <f>IF(J294="","",IF(J294&gt;=44,0,VLOOKUP(J294,'Boden DüV-Bolap'!A:C,3,FALSE)))</f>
        <v/>
      </c>
      <c r="M294" s="251" t="str">
        <f>IF(OR(F294="",G294=""),"",IF(OR(F294="A",F294="HG"),0,VLOOKUP(G294,'Tab 4+5 DüV+Abfuhr_G'!A:Q,15,FALSE)))</f>
        <v/>
      </c>
      <c r="N294" s="252" t="str">
        <f t="shared" si="35"/>
        <v/>
      </c>
      <c r="O294" s="611" t="str">
        <f>IF(OR(F294="",G294=""),"",IF(J294="",SUM(H294,I294),IF(OR(K294="D",K294="E"),(H294+M294)*VLOOKUP(K294,'Boden DüV-Bolap'!B:E,4,FALSE),SUM(H294,I294,L294,M294))))</f>
        <v/>
      </c>
      <c r="P294" s="892" t="str">
        <f t="shared" si="36"/>
        <v/>
      </c>
      <c r="Q294" s="245"/>
      <c r="R294" s="615" t="str">
        <f t="shared" si="37"/>
        <v/>
      </c>
      <c r="S294" s="244" t="str">
        <f>IF(OR(B294="",G294=""),"",IF(VLOOKUP(B294,Schlagliste!B:J,5,FALSE)="","",VLOOKUP(B294,Schlagliste!B:J,5,FALSE)))</f>
        <v/>
      </c>
      <c r="T294" s="253" t="str">
        <f>IF(OR(F294="",G294=""),"",IF(F294="g",VLOOKUP(G294,'Tab 4+5 DüV+Abfuhr_G'!A:N,13,FALSE)*'N-DBE'!J294,IF(F294="A",VLOOKUP(G294,'Tab 2+3 DüV_A'!A:L,11,FALSE)*'N-DBE'!J294,VLOOKUP(G294,'H&amp;G LfL'!B:U,19,FALSE)*'N-DBE'!J294)))</f>
        <v/>
      </c>
      <c r="U294" s="249" t="str">
        <f>IF(OR(F294="",G294=""),"",IF(OR('N-DBE'!K294="",'N-DBE'!M294=0),0,IF('N-DBE'!K294=0,-T294,('N-DBE'!K294*T294/'N-DBE'!J294)-T294)))</f>
        <v/>
      </c>
      <c r="V294" s="341" t="str">
        <f>IF(OR(B294="",G294=""),"",IF(VLOOKUP(B294,Schlagliste!B:J,8,FALSE)="","",VLOOKUP(B294,Schlagliste!B:J,8,FALSE)))</f>
        <v/>
      </c>
      <c r="W294" s="244" t="str">
        <f>IF(OR(V294="",S294=""),"",IF(V294&gt;39,0,IF(S294="leicht",VLOOKUP(V294,'Boden DüV-Bolap'!A:Q,7,FALSE),IF(S294="mittel",VLOOKUP(V294,'Boden DüV-Bolap'!A:K,11,FALSE),IF(S294="schwer",VLOOKUP(V294,'Boden DüV-Bolap'!A:R,15,FALSE))))))</f>
        <v/>
      </c>
      <c r="X294" s="254" t="str">
        <f>IF(OR(F294="",G294="",S294="",V294=""),"",IF(V294&gt;=44,-(T294+U294),IF(AND(S294="leicht",V294&lt;14),VLOOKUP(V294,'Boden DüV-Bolap'!A:Q,8,FALSE),IF(AND(S294="leicht",V294&gt;13),VLOOKUP(V294,'Boden DüV-Bolap'!A:Q,9,FALSE)*(T294+U294)-(T294+U294),IF(AND(S294="mittel",V294&lt;20),VLOOKUP(V294,'Boden DüV-Bolap'!A:Q,12,FALSE),IF(AND(S294="mittel",V294&gt;19),VLOOKUP(V294,'Boden DüV-Bolap'!A:Q,13,FALSE)*(T294+U294)-(T294+U294),IF(AND(S294="schwer",V294&lt;28),VLOOKUP(V294,'Boden DüV-Bolap'!A:Q,16,FALSE),IF(AND(S294="schwer",V294&gt;27),VLOOKUP(V294,'Boden DüV-Bolap'!A:Q,17,FALSE)*(T294+U294)-(T294+U294)))))))))</f>
        <v/>
      </c>
      <c r="Y294" s="251" t="str">
        <f>IF(OR(F294="",G294=""),"",IF(OR(F294="A",F294="HG"),0,VLOOKUP(G294,'Tab 4+5 DüV+Abfuhr_G'!A:Q,16,FALSE)))</f>
        <v/>
      </c>
      <c r="Z294" s="255" t="str">
        <f t="shared" si="38"/>
        <v/>
      </c>
      <c r="AA294" s="896" t="str">
        <f t="shared" si="39"/>
        <v/>
      </c>
      <c r="AB294" s="253" t="str">
        <f>IF(OR(F294="",G294=""),"",IF(F294="g",VLOOKUP(G294,'Tab 4+5 DüV+Abfuhr_G'!A:N,14,FALSE)*'N-DBE'!J294,IF(F294="A",VLOOKUP(G294,'Tab 2+3 DüV_A'!A:L,12,FALSE)*'N-DBE'!J294,VLOOKUP(G294,'H&amp;G LfL'!B:U,20,FALSE)*'N-DBE'!J294)))</f>
        <v/>
      </c>
      <c r="AC294" s="249" t="str">
        <f>IF(OR(F294="",G294=""),"",IF(OR('N-DBE'!K294="",'N-DBE'!M294=0),0,IF('N-DBE'!K294=0,-AB294,('N-DBE'!K294*AB294/'N-DBE'!J294)-AB294)))</f>
        <v/>
      </c>
      <c r="AD294" s="341" t="str">
        <f>IF(OR(B294="",G294=""),"",IF(VLOOKUP(B294,Schlagliste!B:J,9,FALSE)="","",VLOOKUP(B294,Schlagliste!B:J,9,FALSE)))</f>
        <v/>
      </c>
      <c r="AE294" s="244" t="str">
        <f>IF(OR(AD294="",S294=""),"",IF(AD294&gt;39,0,IF(S294="leicht",VLOOKUP(AD294,'Boden DüV-Bolap'!A:AA,19,FALSE),IF(S294="mittel",VLOOKUP(AD294,'Boden DüV-Bolap'!A:AA,23,FALSE),IF(S294="schwer",VLOOKUP(AD294,'Boden DüV-Bolap'!A:AA,27,FALSE))))))</f>
        <v/>
      </c>
      <c r="AF294" s="254" t="str">
        <f>IF(OR(F294="",G294="",S294="",AD294=""),"",IF(AD294&gt;=44,-(AB294+AC294),IF(AND(S294="leicht",AD294&lt;11),VLOOKUP(AD294,'Boden DüV-Bolap'!A:AC,20,FALSE),IF(AND(S294="leicht",AD294&gt;10),VLOOKUP(AD294,'Boden DüV-Bolap'!A:AC,21,FALSE)*(AB294+AC294)-(AB294+AC294),IF(AND(S294="mittel",AD294&lt;18),VLOOKUP(AD294,'Boden DüV-Bolap'!A:AC,24,FALSE),IF(AND(S294="mittel",AD294&gt;17),VLOOKUP(AD294,'Boden DüV-Bolap'!A:AC,25,FALSE)*(AB294+AC294)-(AB294+AC294),IF(AND(S294="schwer",AD294&lt;23),VLOOKUP(AD294,'Boden DüV-Bolap'!A:AC,28,FALSE),IF(AND(S294="schwer",AD294&gt;22),VLOOKUP(AD294,'Boden DüV-Bolap'!A:AC,29,FALSE)*(AB294+AC294)-(AB294+AC294)))))))))</f>
        <v/>
      </c>
      <c r="AG294" s="256" t="str">
        <f>IF(OR(F294="",G294=""),"",IF(OR(F294="A",F294="HG"),0,VLOOKUP(G294,'Tab 4+5 DüV+Abfuhr_G'!A:Q,17,FALSE)))</f>
        <v/>
      </c>
      <c r="AH294" s="257" t="str">
        <f t="shared" si="40"/>
        <v/>
      </c>
      <c r="AI294" s="900" t="str">
        <f t="shared" si="41"/>
        <v/>
      </c>
      <c r="AJ294" s="265"/>
    </row>
    <row r="295" spans="1:36" s="145" customFormat="1">
      <c r="A295" s="289" t="str">
        <f>IF('N-DBE'!A295="","",'N-DBE'!A295)</f>
        <v/>
      </c>
      <c r="B295" s="485" t="str">
        <f>IF('N-DBE'!B295="","",'N-DBE'!B295)</f>
        <v/>
      </c>
      <c r="C295" s="232" t="str">
        <f>IF('N-DBE'!C295="","",'N-DBE'!C295)</f>
        <v/>
      </c>
      <c r="D295" s="232" t="str">
        <f>IF('N-DBE'!D295="","",'N-DBE'!D295)</f>
        <v/>
      </c>
      <c r="E295" s="238" t="str">
        <f>IF('N-DBE'!E295="","",'N-DBE'!E295)</f>
        <v/>
      </c>
      <c r="F295" s="233" t="str">
        <f>IF('N-DBE'!F295="","",'N-DBE'!F295)</f>
        <v/>
      </c>
      <c r="G295" s="225" t="str">
        <f>IF('N-DBE'!G295="","",'N-DBE'!G295)</f>
        <v/>
      </c>
      <c r="H295" s="248" t="str">
        <f>IF(OR(F295="",G295=""),"",IF(F295="g",VLOOKUP(G295,'Tab 4+5 DüV+Abfuhr_G'!A:N,12,FALSE)*'N-DBE'!J295,IF(F295="A",VLOOKUP(G295,'Tab 2+3 DüV_A'!A:L,10,FALSE)*'N-DBE'!J295,VLOOKUP(G295,'H&amp;G LfL'!B:U,18,FALSE)*'N-DBE'!J295)))</f>
        <v/>
      </c>
      <c r="I295" s="249" t="str">
        <f>IF(OR(F295="",G295=""),"",IF(OR('N-DBE'!K295="",'N-DBE'!M295=0),0,IF('N-DBE'!K295=0,-H295,('N-DBE'!K295*H295/'N-DBE'!J295)-H295)))</f>
        <v/>
      </c>
      <c r="J295" s="341" t="str">
        <f>IF(OR(B295="",G295=""),"",IF(VLOOKUP(B295,Schlagliste!B:J,7,FALSE)="","",VLOOKUP(B295,Schlagliste!B:J,7,FALSE)))</f>
        <v/>
      </c>
      <c r="K295" s="244" t="str">
        <f>IF(J295="","",IF(J295&gt;39,"E",VLOOKUP(J295,'Boden DüV-Bolap'!A:B,2,FALSE)))</f>
        <v/>
      </c>
      <c r="L295" s="250" t="str">
        <f>IF(J295="","",IF(J295&gt;=44,0,VLOOKUP(J295,'Boden DüV-Bolap'!A:C,3,FALSE)))</f>
        <v/>
      </c>
      <c r="M295" s="251" t="str">
        <f>IF(OR(F295="",G295=""),"",IF(OR(F295="A",F295="HG"),0,VLOOKUP(G295,'Tab 4+5 DüV+Abfuhr_G'!A:Q,15,FALSE)))</f>
        <v/>
      </c>
      <c r="N295" s="252" t="str">
        <f t="shared" si="35"/>
        <v/>
      </c>
      <c r="O295" s="611" t="str">
        <f>IF(OR(F295="",G295=""),"",IF(J295="",SUM(H295,I295),IF(OR(K295="D",K295="E"),(H295+M295)*VLOOKUP(K295,'Boden DüV-Bolap'!B:E,4,FALSE),SUM(H295,I295,L295,M295))))</f>
        <v/>
      </c>
      <c r="P295" s="892" t="str">
        <f t="shared" si="36"/>
        <v/>
      </c>
      <c r="Q295" s="245"/>
      <c r="R295" s="615" t="str">
        <f t="shared" si="37"/>
        <v/>
      </c>
      <c r="S295" s="244" t="str">
        <f>IF(OR(B295="",G295=""),"",IF(VLOOKUP(B295,Schlagliste!B:J,5,FALSE)="","",VLOOKUP(B295,Schlagliste!B:J,5,FALSE)))</f>
        <v/>
      </c>
      <c r="T295" s="253" t="str">
        <f>IF(OR(F295="",G295=""),"",IF(F295="g",VLOOKUP(G295,'Tab 4+5 DüV+Abfuhr_G'!A:N,13,FALSE)*'N-DBE'!J295,IF(F295="A",VLOOKUP(G295,'Tab 2+3 DüV_A'!A:L,11,FALSE)*'N-DBE'!J295,VLOOKUP(G295,'H&amp;G LfL'!B:U,19,FALSE)*'N-DBE'!J295)))</f>
        <v/>
      </c>
      <c r="U295" s="249" t="str">
        <f>IF(OR(F295="",G295=""),"",IF(OR('N-DBE'!K295="",'N-DBE'!M295=0),0,IF('N-DBE'!K295=0,-T295,('N-DBE'!K295*T295/'N-DBE'!J295)-T295)))</f>
        <v/>
      </c>
      <c r="V295" s="341" t="str">
        <f>IF(OR(B295="",G295=""),"",IF(VLOOKUP(B295,Schlagliste!B:J,8,FALSE)="","",VLOOKUP(B295,Schlagliste!B:J,8,FALSE)))</f>
        <v/>
      </c>
      <c r="W295" s="244" t="str">
        <f>IF(OR(V295="",S295=""),"",IF(V295&gt;39,0,IF(S295="leicht",VLOOKUP(V295,'Boden DüV-Bolap'!A:Q,7,FALSE),IF(S295="mittel",VLOOKUP(V295,'Boden DüV-Bolap'!A:K,11,FALSE),IF(S295="schwer",VLOOKUP(V295,'Boden DüV-Bolap'!A:R,15,FALSE))))))</f>
        <v/>
      </c>
      <c r="X295" s="254" t="str">
        <f>IF(OR(F295="",G295="",S295="",V295=""),"",IF(V295&gt;=44,-(T295+U295),IF(AND(S295="leicht",V295&lt;14),VLOOKUP(V295,'Boden DüV-Bolap'!A:Q,8,FALSE),IF(AND(S295="leicht",V295&gt;13),VLOOKUP(V295,'Boden DüV-Bolap'!A:Q,9,FALSE)*(T295+U295)-(T295+U295),IF(AND(S295="mittel",V295&lt;20),VLOOKUP(V295,'Boden DüV-Bolap'!A:Q,12,FALSE),IF(AND(S295="mittel",V295&gt;19),VLOOKUP(V295,'Boden DüV-Bolap'!A:Q,13,FALSE)*(T295+U295)-(T295+U295),IF(AND(S295="schwer",V295&lt;28),VLOOKUP(V295,'Boden DüV-Bolap'!A:Q,16,FALSE),IF(AND(S295="schwer",V295&gt;27),VLOOKUP(V295,'Boden DüV-Bolap'!A:Q,17,FALSE)*(T295+U295)-(T295+U295)))))))))</f>
        <v/>
      </c>
      <c r="Y295" s="251" t="str">
        <f>IF(OR(F295="",G295=""),"",IF(OR(F295="A",F295="HG"),0,VLOOKUP(G295,'Tab 4+5 DüV+Abfuhr_G'!A:Q,16,FALSE)))</f>
        <v/>
      </c>
      <c r="Z295" s="255" t="str">
        <f t="shared" si="38"/>
        <v/>
      </c>
      <c r="AA295" s="896" t="str">
        <f t="shared" si="39"/>
        <v/>
      </c>
      <c r="AB295" s="253" t="str">
        <f>IF(OR(F295="",G295=""),"",IF(F295="g",VLOOKUP(G295,'Tab 4+5 DüV+Abfuhr_G'!A:N,14,FALSE)*'N-DBE'!J295,IF(F295="A",VLOOKUP(G295,'Tab 2+3 DüV_A'!A:L,12,FALSE)*'N-DBE'!J295,VLOOKUP(G295,'H&amp;G LfL'!B:U,20,FALSE)*'N-DBE'!J295)))</f>
        <v/>
      </c>
      <c r="AC295" s="249" t="str">
        <f>IF(OR(F295="",G295=""),"",IF(OR('N-DBE'!K295="",'N-DBE'!M295=0),0,IF('N-DBE'!K295=0,-AB295,('N-DBE'!K295*AB295/'N-DBE'!J295)-AB295)))</f>
        <v/>
      </c>
      <c r="AD295" s="341" t="str">
        <f>IF(OR(B295="",G295=""),"",IF(VLOOKUP(B295,Schlagliste!B:J,9,FALSE)="","",VLOOKUP(B295,Schlagliste!B:J,9,FALSE)))</f>
        <v/>
      </c>
      <c r="AE295" s="244" t="str">
        <f>IF(OR(AD295="",S295=""),"",IF(AD295&gt;39,0,IF(S295="leicht",VLOOKUP(AD295,'Boden DüV-Bolap'!A:AA,19,FALSE),IF(S295="mittel",VLOOKUP(AD295,'Boden DüV-Bolap'!A:AA,23,FALSE),IF(S295="schwer",VLOOKUP(AD295,'Boden DüV-Bolap'!A:AA,27,FALSE))))))</f>
        <v/>
      </c>
      <c r="AF295" s="254" t="str">
        <f>IF(OR(F295="",G295="",S295="",AD295=""),"",IF(AD295&gt;=44,-(AB295+AC295),IF(AND(S295="leicht",AD295&lt;11),VLOOKUP(AD295,'Boden DüV-Bolap'!A:AC,20,FALSE),IF(AND(S295="leicht",AD295&gt;10),VLOOKUP(AD295,'Boden DüV-Bolap'!A:AC,21,FALSE)*(AB295+AC295)-(AB295+AC295),IF(AND(S295="mittel",AD295&lt;18),VLOOKUP(AD295,'Boden DüV-Bolap'!A:AC,24,FALSE),IF(AND(S295="mittel",AD295&gt;17),VLOOKUP(AD295,'Boden DüV-Bolap'!A:AC,25,FALSE)*(AB295+AC295)-(AB295+AC295),IF(AND(S295="schwer",AD295&lt;23),VLOOKUP(AD295,'Boden DüV-Bolap'!A:AC,28,FALSE),IF(AND(S295="schwer",AD295&gt;22),VLOOKUP(AD295,'Boden DüV-Bolap'!A:AC,29,FALSE)*(AB295+AC295)-(AB295+AC295)))))))))</f>
        <v/>
      </c>
      <c r="AG295" s="256" t="str">
        <f>IF(OR(F295="",G295=""),"",IF(OR(F295="A",F295="HG"),0,VLOOKUP(G295,'Tab 4+5 DüV+Abfuhr_G'!A:Q,17,FALSE)))</f>
        <v/>
      </c>
      <c r="AH295" s="257" t="str">
        <f t="shared" si="40"/>
        <v/>
      </c>
      <c r="AI295" s="900" t="str">
        <f t="shared" si="41"/>
        <v/>
      </c>
      <c r="AJ295" s="265"/>
    </row>
    <row r="296" spans="1:36" s="145" customFormat="1">
      <c r="A296" s="289" t="str">
        <f>IF('N-DBE'!A296="","",'N-DBE'!A296)</f>
        <v/>
      </c>
      <c r="B296" s="485" t="str">
        <f>IF('N-DBE'!B296="","",'N-DBE'!B296)</f>
        <v/>
      </c>
      <c r="C296" s="232" t="str">
        <f>IF('N-DBE'!C296="","",'N-DBE'!C296)</f>
        <v/>
      </c>
      <c r="D296" s="232" t="str">
        <f>IF('N-DBE'!D296="","",'N-DBE'!D296)</f>
        <v/>
      </c>
      <c r="E296" s="238" t="str">
        <f>IF('N-DBE'!E296="","",'N-DBE'!E296)</f>
        <v/>
      </c>
      <c r="F296" s="233" t="str">
        <f>IF('N-DBE'!F296="","",'N-DBE'!F296)</f>
        <v/>
      </c>
      <c r="G296" s="225" t="str">
        <f>IF('N-DBE'!G296="","",'N-DBE'!G296)</f>
        <v/>
      </c>
      <c r="H296" s="248" t="str">
        <f>IF(OR(F296="",G296=""),"",IF(F296="g",VLOOKUP(G296,'Tab 4+5 DüV+Abfuhr_G'!A:N,12,FALSE)*'N-DBE'!J296,IF(F296="A",VLOOKUP(G296,'Tab 2+3 DüV_A'!A:L,10,FALSE)*'N-DBE'!J296,VLOOKUP(G296,'H&amp;G LfL'!B:U,18,FALSE)*'N-DBE'!J296)))</f>
        <v/>
      </c>
      <c r="I296" s="249" t="str">
        <f>IF(OR(F296="",G296=""),"",IF(OR('N-DBE'!K296="",'N-DBE'!M296=0),0,IF('N-DBE'!K296=0,-H296,('N-DBE'!K296*H296/'N-DBE'!J296)-H296)))</f>
        <v/>
      </c>
      <c r="J296" s="341" t="str">
        <f>IF(OR(B296="",G296=""),"",IF(VLOOKUP(B296,Schlagliste!B:J,7,FALSE)="","",VLOOKUP(B296,Schlagliste!B:J,7,FALSE)))</f>
        <v/>
      </c>
      <c r="K296" s="244" t="str">
        <f>IF(J296="","",IF(J296&gt;39,"E",VLOOKUP(J296,'Boden DüV-Bolap'!A:B,2,FALSE)))</f>
        <v/>
      </c>
      <c r="L296" s="250" t="str">
        <f>IF(J296="","",IF(J296&gt;=44,0,VLOOKUP(J296,'Boden DüV-Bolap'!A:C,3,FALSE)))</f>
        <v/>
      </c>
      <c r="M296" s="251" t="str">
        <f>IF(OR(F296="",G296=""),"",IF(OR(F296="A",F296="HG"),0,VLOOKUP(G296,'Tab 4+5 DüV+Abfuhr_G'!A:Q,15,FALSE)))</f>
        <v/>
      </c>
      <c r="N296" s="252" t="str">
        <f t="shared" si="35"/>
        <v/>
      </c>
      <c r="O296" s="611" t="str">
        <f>IF(OR(F296="",G296=""),"",IF(J296="",SUM(H296,I296),IF(OR(K296="D",K296="E"),(H296+M296)*VLOOKUP(K296,'Boden DüV-Bolap'!B:E,4,FALSE),SUM(H296,I296,L296,M296))))</f>
        <v/>
      </c>
      <c r="P296" s="892" t="str">
        <f t="shared" si="36"/>
        <v/>
      </c>
      <c r="Q296" s="245"/>
      <c r="R296" s="615" t="str">
        <f t="shared" si="37"/>
        <v/>
      </c>
      <c r="S296" s="244" t="str">
        <f>IF(OR(B296="",G296=""),"",IF(VLOOKUP(B296,Schlagliste!B:J,5,FALSE)="","",VLOOKUP(B296,Schlagliste!B:J,5,FALSE)))</f>
        <v/>
      </c>
      <c r="T296" s="253" t="str">
        <f>IF(OR(F296="",G296=""),"",IF(F296="g",VLOOKUP(G296,'Tab 4+5 DüV+Abfuhr_G'!A:N,13,FALSE)*'N-DBE'!J296,IF(F296="A",VLOOKUP(G296,'Tab 2+3 DüV_A'!A:L,11,FALSE)*'N-DBE'!J296,VLOOKUP(G296,'H&amp;G LfL'!B:U,19,FALSE)*'N-DBE'!J296)))</f>
        <v/>
      </c>
      <c r="U296" s="249" t="str">
        <f>IF(OR(F296="",G296=""),"",IF(OR('N-DBE'!K296="",'N-DBE'!M296=0),0,IF('N-DBE'!K296=0,-T296,('N-DBE'!K296*T296/'N-DBE'!J296)-T296)))</f>
        <v/>
      </c>
      <c r="V296" s="341" t="str">
        <f>IF(OR(B296="",G296=""),"",IF(VLOOKUP(B296,Schlagliste!B:J,8,FALSE)="","",VLOOKUP(B296,Schlagliste!B:J,8,FALSE)))</f>
        <v/>
      </c>
      <c r="W296" s="244" t="str">
        <f>IF(OR(V296="",S296=""),"",IF(V296&gt;39,0,IF(S296="leicht",VLOOKUP(V296,'Boden DüV-Bolap'!A:Q,7,FALSE),IF(S296="mittel",VLOOKUP(V296,'Boden DüV-Bolap'!A:K,11,FALSE),IF(S296="schwer",VLOOKUP(V296,'Boden DüV-Bolap'!A:R,15,FALSE))))))</f>
        <v/>
      </c>
      <c r="X296" s="254" t="str">
        <f>IF(OR(F296="",G296="",S296="",V296=""),"",IF(V296&gt;=44,-(T296+U296),IF(AND(S296="leicht",V296&lt;14),VLOOKUP(V296,'Boden DüV-Bolap'!A:Q,8,FALSE),IF(AND(S296="leicht",V296&gt;13),VLOOKUP(V296,'Boden DüV-Bolap'!A:Q,9,FALSE)*(T296+U296)-(T296+U296),IF(AND(S296="mittel",V296&lt;20),VLOOKUP(V296,'Boden DüV-Bolap'!A:Q,12,FALSE),IF(AND(S296="mittel",V296&gt;19),VLOOKUP(V296,'Boden DüV-Bolap'!A:Q,13,FALSE)*(T296+U296)-(T296+U296),IF(AND(S296="schwer",V296&lt;28),VLOOKUP(V296,'Boden DüV-Bolap'!A:Q,16,FALSE),IF(AND(S296="schwer",V296&gt;27),VLOOKUP(V296,'Boden DüV-Bolap'!A:Q,17,FALSE)*(T296+U296)-(T296+U296)))))))))</f>
        <v/>
      </c>
      <c r="Y296" s="251" t="str">
        <f>IF(OR(F296="",G296=""),"",IF(OR(F296="A",F296="HG"),0,VLOOKUP(G296,'Tab 4+5 DüV+Abfuhr_G'!A:Q,16,FALSE)))</f>
        <v/>
      </c>
      <c r="Z296" s="255" t="str">
        <f t="shared" si="38"/>
        <v/>
      </c>
      <c r="AA296" s="896" t="str">
        <f t="shared" si="39"/>
        <v/>
      </c>
      <c r="AB296" s="253" t="str">
        <f>IF(OR(F296="",G296=""),"",IF(F296="g",VLOOKUP(G296,'Tab 4+5 DüV+Abfuhr_G'!A:N,14,FALSE)*'N-DBE'!J296,IF(F296="A",VLOOKUP(G296,'Tab 2+3 DüV_A'!A:L,12,FALSE)*'N-DBE'!J296,VLOOKUP(G296,'H&amp;G LfL'!B:U,20,FALSE)*'N-DBE'!J296)))</f>
        <v/>
      </c>
      <c r="AC296" s="249" t="str">
        <f>IF(OR(F296="",G296=""),"",IF(OR('N-DBE'!K296="",'N-DBE'!M296=0),0,IF('N-DBE'!K296=0,-AB296,('N-DBE'!K296*AB296/'N-DBE'!J296)-AB296)))</f>
        <v/>
      </c>
      <c r="AD296" s="341" t="str">
        <f>IF(OR(B296="",G296=""),"",IF(VLOOKUP(B296,Schlagliste!B:J,9,FALSE)="","",VLOOKUP(B296,Schlagliste!B:J,9,FALSE)))</f>
        <v/>
      </c>
      <c r="AE296" s="244" t="str">
        <f>IF(OR(AD296="",S296=""),"",IF(AD296&gt;39,0,IF(S296="leicht",VLOOKUP(AD296,'Boden DüV-Bolap'!A:AA,19,FALSE),IF(S296="mittel",VLOOKUP(AD296,'Boden DüV-Bolap'!A:AA,23,FALSE),IF(S296="schwer",VLOOKUP(AD296,'Boden DüV-Bolap'!A:AA,27,FALSE))))))</f>
        <v/>
      </c>
      <c r="AF296" s="254" t="str">
        <f>IF(OR(F296="",G296="",S296="",AD296=""),"",IF(AD296&gt;=44,-(AB296+AC296),IF(AND(S296="leicht",AD296&lt;11),VLOOKUP(AD296,'Boden DüV-Bolap'!A:AC,20,FALSE),IF(AND(S296="leicht",AD296&gt;10),VLOOKUP(AD296,'Boden DüV-Bolap'!A:AC,21,FALSE)*(AB296+AC296)-(AB296+AC296),IF(AND(S296="mittel",AD296&lt;18),VLOOKUP(AD296,'Boden DüV-Bolap'!A:AC,24,FALSE),IF(AND(S296="mittel",AD296&gt;17),VLOOKUP(AD296,'Boden DüV-Bolap'!A:AC,25,FALSE)*(AB296+AC296)-(AB296+AC296),IF(AND(S296="schwer",AD296&lt;23),VLOOKUP(AD296,'Boden DüV-Bolap'!A:AC,28,FALSE),IF(AND(S296="schwer",AD296&gt;22),VLOOKUP(AD296,'Boden DüV-Bolap'!A:AC,29,FALSE)*(AB296+AC296)-(AB296+AC296)))))))))</f>
        <v/>
      </c>
      <c r="AG296" s="256" t="str">
        <f>IF(OR(F296="",G296=""),"",IF(OR(F296="A",F296="HG"),0,VLOOKUP(G296,'Tab 4+5 DüV+Abfuhr_G'!A:Q,17,FALSE)))</f>
        <v/>
      </c>
      <c r="AH296" s="257" t="str">
        <f t="shared" si="40"/>
        <v/>
      </c>
      <c r="AI296" s="900" t="str">
        <f t="shared" si="41"/>
        <v/>
      </c>
      <c r="AJ296" s="265"/>
    </row>
    <row r="297" spans="1:36" s="145" customFormat="1">
      <c r="A297" s="289" t="str">
        <f>IF('N-DBE'!A297="","",'N-DBE'!A297)</f>
        <v/>
      </c>
      <c r="B297" s="485" t="str">
        <f>IF('N-DBE'!B297="","",'N-DBE'!B297)</f>
        <v/>
      </c>
      <c r="C297" s="232" t="str">
        <f>IF('N-DBE'!C297="","",'N-DBE'!C297)</f>
        <v/>
      </c>
      <c r="D297" s="232" t="str">
        <f>IF('N-DBE'!D297="","",'N-DBE'!D297)</f>
        <v/>
      </c>
      <c r="E297" s="238" t="str">
        <f>IF('N-DBE'!E297="","",'N-DBE'!E297)</f>
        <v/>
      </c>
      <c r="F297" s="233" t="str">
        <f>IF('N-DBE'!F297="","",'N-DBE'!F297)</f>
        <v/>
      </c>
      <c r="G297" s="225" t="str">
        <f>IF('N-DBE'!G297="","",'N-DBE'!G297)</f>
        <v/>
      </c>
      <c r="H297" s="248" t="str">
        <f>IF(OR(F297="",G297=""),"",IF(F297="g",VLOOKUP(G297,'Tab 4+5 DüV+Abfuhr_G'!A:N,12,FALSE)*'N-DBE'!J297,IF(F297="A",VLOOKUP(G297,'Tab 2+3 DüV_A'!A:L,10,FALSE)*'N-DBE'!J297,VLOOKUP(G297,'H&amp;G LfL'!B:U,18,FALSE)*'N-DBE'!J297)))</f>
        <v/>
      </c>
      <c r="I297" s="249" t="str">
        <f>IF(OR(F297="",G297=""),"",IF(OR('N-DBE'!K297="",'N-DBE'!M297=0),0,IF('N-DBE'!K297=0,-H297,('N-DBE'!K297*H297/'N-DBE'!J297)-H297)))</f>
        <v/>
      </c>
      <c r="J297" s="341" t="str">
        <f>IF(OR(B297="",G297=""),"",IF(VLOOKUP(B297,Schlagliste!B:J,7,FALSE)="","",VLOOKUP(B297,Schlagliste!B:J,7,FALSE)))</f>
        <v/>
      </c>
      <c r="K297" s="244" t="str">
        <f>IF(J297="","",IF(J297&gt;39,"E",VLOOKUP(J297,'Boden DüV-Bolap'!A:B,2,FALSE)))</f>
        <v/>
      </c>
      <c r="L297" s="250" t="str">
        <f>IF(J297="","",IF(J297&gt;=44,0,VLOOKUP(J297,'Boden DüV-Bolap'!A:C,3,FALSE)))</f>
        <v/>
      </c>
      <c r="M297" s="251" t="str">
        <f>IF(OR(F297="",G297=""),"",IF(OR(F297="A",F297="HG"),0,VLOOKUP(G297,'Tab 4+5 DüV+Abfuhr_G'!A:Q,15,FALSE)))</f>
        <v/>
      </c>
      <c r="N297" s="252" t="str">
        <f t="shared" si="35"/>
        <v/>
      </c>
      <c r="O297" s="611" t="str">
        <f>IF(OR(F297="",G297=""),"",IF(J297="",SUM(H297,I297),IF(OR(K297="D",K297="E"),(H297+M297)*VLOOKUP(K297,'Boden DüV-Bolap'!B:E,4,FALSE),SUM(H297,I297,L297,M297))))</f>
        <v/>
      </c>
      <c r="P297" s="892" t="str">
        <f t="shared" si="36"/>
        <v/>
      </c>
      <c r="Q297" s="245"/>
      <c r="R297" s="615" t="str">
        <f t="shared" si="37"/>
        <v/>
      </c>
      <c r="S297" s="244" t="str">
        <f>IF(OR(B297="",G297=""),"",IF(VLOOKUP(B297,Schlagliste!B:J,5,FALSE)="","",VLOOKUP(B297,Schlagliste!B:J,5,FALSE)))</f>
        <v/>
      </c>
      <c r="T297" s="253" t="str">
        <f>IF(OR(F297="",G297=""),"",IF(F297="g",VLOOKUP(G297,'Tab 4+5 DüV+Abfuhr_G'!A:N,13,FALSE)*'N-DBE'!J297,IF(F297="A",VLOOKUP(G297,'Tab 2+3 DüV_A'!A:L,11,FALSE)*'N-DBE'!J297,VLOOKUP(G297,'H&amp;G LfL'!B:U,19,FALSE)*'N-DBE'!J297)))</f>
        <v/>
      </c>
      <c r="U297" s="249" t="str">
        <f>IF(OR(F297="",G297=""),"",IF(OR('N-DBE'!K297="",'N-DBE'!M297=0),0,IF('N-DBE'!K297=0,-T297,('N-DBE'!K297*T297/'N-DBE'!J297)-T297)))</f>
        <v/>
      </c>
      <c r="V297" s="341" t="str">
        <f>IF(OR(B297="",G297=""),"",IF(VLOOKUP(B297,Schlagliste!B:J,8,FALSE)="","",VLOOKUP(B297,Schlagliste!B:J,8,FALSE)))</f>
        <v/>
      </c>
      <c r="W297" s="244" t="str">
        <f>IF(OR(V297="",S297=""),"",IF(V297&gt;39,0,IF(S297="leicht",VLOOKUP(V297,'Boden DüV-Bolap'!A:Q,7,FALSE),IF(S297="mittel",VLOOKUP(V297,'Boden DüV-Bolap'!A:K,11,FALSE),IF(S297="schwer",VLOOKUP(V297,'Boden DüV-Bolap'!A:R,15,FALSE))))))</f>
        <v/>
      </c>
      <c r="X297" s="254" t="str">
        <f>IF(OR(F297="",G297="",S297="",V297=""),"",IF(V297&gt;=44,-(T297+U297),IF(AND(S297="leicht",V297&lt;14),VLOOKUP(V297,'Boden DüV-Bolap'!A:Q,8,FALSE),IF(AND(S297="leicht",V297&gt;13),VLOOKUP(V297,'Boden DüV-Bolap'!A:Q,9,FALSE)*(T297+U297)-(T297+U297),IF(AND(S297="mittel",V297&lt;20),VLOOKUP(V297,'Boden DüV-Bolap'!A:Q,12,FALSE),IF(AND(S297="mittel",V297&gt;19),VLOOKUP(V297,'Boden DüV-Bolap'!A:Q,13,FALSE)*(T297+U297)-(T297+U297),IF(AND(S297="schwer",V297&lt;28),VLOOKUP(V297,'Boden DüV-Bolap'!A:Q,16,FALSE),IF(AND(S297="schwer",V297&gt;27),VLOOKUP(V297,'Boden DüV-Bolap'!A:Q,17,FALSE)*(T297+U297)-(T297+U297)))))))))</f>
        <v/>
      </c>
      <c r="Y297" s="251" t="str">
        <f>IF(OR(F297="",G297=""),"",IF(OR(F297="A",F297="HG"),0,VLOOKUP(G297,'Tab 4+5 DüV+Abfuhr_G'!A:Q,16,FALSE)))</f>
        <v/>
      </c>
      <c r="Z297" s="255" t="str">
        <f t="shared" si="38"/>
        <v/>
      </c>
      <c r="AA297" s="896" t="str">
        <f t="shared" si="39"/>
        <v/>
      </c>
      <c r="AB297" s="253" t="str">
        <f>IF(OR(F297="",G297=""),"",IF(F297="g",VLOOKUP(G297,'Tab 4+5 DüV+Abfuhr_G'!A:N,14,FALSE)*'N-DBE'!J297,IF(F297="A",VLOOKUP(G297,'Tab 2+3 DüV_A'!A:L,12,FALSE)*'N-DBE'!J297,VLOOKUP(G297,'H&amp;G LfL'!B:U,20,FALSE)*'N-DBE'!J297)))</f>
        <v/>
      </c>
      <c r="AC297" s="249" t="str">
        <f>IF(OR(F297="",G297=""),"",IF(OR('N-DBE'!K297="",'N-DBE'!M297=0),0,IF('N-DBE'!K297=0,-AB297,('N-DBE'!K297*AB297/'N-DBE'!J297)-AB297)))</f>
        <v/>
      </c>
      <c r="AD297" s="341" t="str">
        <f>IF(OR(B297="",G297=""),"",IF(VLOOKUP(B297,Schlagliste!B:J,9,FALSE)="","",VLOOKUP(B297,Schlagliste!B:J,9,FALSE)))</f>
        <v/>
      </c>
      <c r="AE297" s="244" t="str">
        <f>IF(OR(AD297="",S297=""),"",IF(AD297&gt;39,0,IF(S297="leicht",VLOOKUP(AD297,'Boden DüV-Bolap'!A:AA,19,FALSE),IF(S297="mittel",VLOOKUP(AD297,'Boden DüV-Bolap'!A:AA,23,FALSE),IF(S297="schwer",VLOOKUP(AD297,'Boden DüV-Bolap'!A:AA,27,FALSE))))))</f>
        <v/>
      </c>
      <c r="AF297" s="254" t="str">
        <f>IF(OR(F297="",G297="",S297="",AD297=""),"",IF(AD297&gt;=44,-(AB297+AC297),IF(AND(S297="leicht",AD297&lt;11),VLOOKUP(AD297,'Boden DüV-Bolap'!A:AC,20,FALSE),IF(AND(S297="leicht",AD297&gt;10),VLOOKUP(AD297,'Boden DüV-Bolap'!A:AC,21,FALSE)*(AB297+AC297)-(AB297+AC297),IF(AND(S297="mittel",AD297&lt;18),VLOOKUP(AD297,'Boden DüV-Bolap'!A:AC,24,FALSE),IF(AND(S297="mittel",AD297&gt;17),VLOOKUP(AD297,'Boden DüV-Bolap'!A:AC,25,FALSE)*(AB297+AC297)-(AB297+AC297),IF(AND(S297="schwer",AD297&lt;23),VLOOKUP(AD297,'Boden DüV-Bolap'!A:AC,28,FALSE),IF(AND(S297="schwer",AD297&gt;22),VLOOKUP(AD297,'Boden DüV-Bolap'!A:AC,29,FALSE)*(AB297+AC297)-(AB297+AC297)))))))))</f>
        <v/>
      </c>
      <c r="AG297" s="256" t="str">
        <f>IF(OR(F297="",G297=""),"",IF(OR(F297="A",F297="HG"),0,VLOOKUP(G297,'Tab 4+5 DüV+Abfuhr_G'!A:Q,17,FALSE)))</f>
        <v/>
      </c>
      <c r="AH297" s="257" t="str">
        <f t="shared" si="40"/>
        <v/>
      </c>
      <c r="AI297" s="900" t="str">
        <f t="shared" si="41"/>
        <v/>
      </c>
      <c r="AJ297" s="265"/>
    </row>
    <row r="298" spans="1:36" s="145" customFormat="1">
      <c r="A298" s="289" t="str">
        <f>IF('N-DBE'!A298="","",'N-DBE'!A298)</f>
        <v/>
      </c>
      <c r="B298" s="485" t="str">
        <f>IF('N-DBE'!B298="","",'N-DBE'!B298)</f>
        <v/>
      </c>
      <c r="C298" s="232" t="str">
        <f>IF('N-DBE'!C298="","",'N-DBE'!C298)</f>
        <v/>
      </c>
      <c r="D298" s="232" t="str">
        <f>IF('N-DBE'!D298="","",'N-DBE'!D298)</f>
        <v/>
      </c>
      <c r="E298" s="238" t="str">
        <f>IF('N-DBE'!E298="","",'N-DBE'!E298)</f>
        <v/>
      </c>
      <c r="F298" s="233" t="str">
        <f>IF('N-DBE'!F298="","",'N-DBE'!F298)</f>
        <v/>
      </c>
      <c r="G298" s="225" t="str">
        <f>IF('N-DBE'!G298="","",'N-DBE'!G298)</f>
        <v/>
      </c>
      <c r="H298" s="248" t="str">
        <f>IF(OR(F298="",G298=""),"",IF(F298="g",VLOOKUP(G298,'Tab 4+5 DüV+Abfuhr_G'!A:N,12,FALSE)*'N-DBE'!J298,IF(F298="A",VLOOKUP(G298,'Tab 2+3 DüV_A'!A:L,10,FALSE)*'N-DBE'!J298,VLOOKUP(G298,'H&amp;G LfL'!B:U,18,FALSE)*'N-DBE'!J298)))</f>
        <v/>
      </c>
      <c r="I298" s="249" t="str">
        <f>IF(OR(F298="",G298=""),"",IF(OR('N-DBE'!K298="",'N-DBE'!M298=0),0,IF('N-DBE'!K298=0,-H298,('N-DBE'!K298*H298/'N-DBE'!J298)-H298)))</f>
        <v/>
      </c>
      <c r="J298" s="341" t="str">
        <f>IF(OR(B298="",G298=""),"",IF(VLOOKUP(B298,Schlagliste!B:J,7,FALSE)="","",VLOOKUP(B298,Schlagliste!B:J,7,FALSE)))</f>
        <v/>
      </c>
      <c r="K298" s="244" t="str">
        <f>IF(J298="","",IF(J298&gt;39,"E",VLOOKUP(J298,'Boden DüV-Bolap'!A:B,2,FALSE)))</f>
        <v/>
      </c>
      <c r="L298" s="250" t="str">
        <f>IF(J298="","",IF(J298&gt;=44,0,VLOOKUP(J298,'Boden DüV-Bolap'!A:C,3,FALSE)))</f>
        <v/>
      </c>
      <c r="M298" s="251" t="str">
        <f>IF(OR(F298="",G298=""),"",IF(OR(F298="A",F298="HG"),0,VLOOKUP(G298,'Tab 4+5 DüV+Abfuhr_G'!A:Q,15,FALSE)))</f>
        <v/>
      </c>
      <c r="N298" s="252" t="str">
        <f t="shared" si="35"/>
        <v/>
      </c>
      <c r="O298" s="611" t="str">
        <f>IF(OR(F298="",G298=""),"",IF(J298="",SUM(H298,I298),IF(OR(K298="D",K298="E"),(H298+M298)*VLOOKUP(K298,'Boden DüV-Bolap'!B:E,4,FALSE),SUM(H298,I298,L298,M298))))</f>
        <v/>
      </c>
      <c r="P298" s="892" t="str">
        <f t="shared" si="36"/>
        <v/>
      </c>
      <c r="Q298" s="245"/>
      <c r="R298" s="615" t="str">
        <f t="shared" si="37"/>
        <v/>
      </c>
      <c r="S298" s="244" t="str">
        <f>IF(OR(B298="",G298=""),"",IF(VLOOKUP(B298,Schlagliste!B:J,5,FALSE)="","",VLOOKUP(B298,Schlagliste!B:J,5,FALSE)))</f>
        <v/>
      </c>
      <c r="T298" s="253" t="str">
        <f>IF(OR(F298="",G298=""),"",IF(F298="g",VLOOKUP(G298,'Tab 4+5 DüV+Abfuhr_G'!A:N,13,FALSE)*'N-DBE'!J298,IF(F298="A",VLOOKUP(G298,'Tab 2+3 DüV_A'!A:L,11,FALSE)*'N-DBE'!J298,VLOOKUP(G298,'H&amp;G LfL'!B:U,19,FALSE)*'N-DBE'!J298)))</f>
        <v/>
      </c>
      <c r="U298" s="249" t="str">
        <f>IF(OR(F298="",G298=""),"",IF(OR('N-DBE'!K298="",'N-DBE'!M298=0),0,IF('N-DBE'!K298=0,-T298,('N-DBE'!K298*T298/'N-DBE'!J298)-T298)))</f>
        <v/>
      </c>
      <c r="V298" s="341" t="str">
        <f>IF(OR(B298="",G298=""),"",IF(VLOOKUP(B298,Schlagliste!B:J,8,FALSE)="","",VLOOKUP(B298,Schlagliste!B:J,8,FALSE)))</f>
        <v/>
      </c>
      <c r="W298" s="244" t="str">
        <f>IF(OR(V298="",S298=""),"",IF(V298&gt;39,0,IF(S298="leicht",VLOOKUP(V298,'Boden DüV-Bolap'!A:Q,7,FALSE),IF(S298="mittel",VLOOKUP(V298,'Boden DüV-Bolap'!A:K,11,FALSE),IF(S298="schwer",VLOOKUP(V298,'Boden DüV-Bolap'!A:R,15,FALSE))))))</f>
        <v/>
      </c>
      <c r="X298" s="254" t="str">
        <f>IF(OR(F298="",G298="",S298="",V298=""),"",IF(V298&gt;=44,-(T298+U298),IF(AND(S298="leicht",V298&lt;14),VLOOKUP(V298,'Boden DüV-Bolap'!A:Q,8,FALSE),IF(AND(S298="leicht",V298&gt;13),VLOOKUP(V298,'Boden DüV-Bolap'!A:Q,9,FALSE)*(T298+U298)-(T298+U298),IF(AND(S298="mittel",V298&lt;20),VLOOKUP(V298,'Boden DüV-Bolap'!A:Q,12,FALSE),IF(AND(S298="mittel",V298&gt;19),VLOOKUP(V298,'Boden DüV-Bolap'!A:Q,13,FALSE)*(T298+U298)-(T298+U298),IF(AND(S298="schwer",V298&lt;28),VLOOKUP(V298,'Boden DüV-Bolap'!A:Q,16,FALSE),IF(AND(S298="schwer",V298&gt;27),VLOOKUP(V298,'Boden DüV-Bolap'!A:Q,17,FALSE)*(T298+U298)-(T298+U298)))))))))</f>
        <v/>
      </c>
      <c r="Y298" s="251" t="str">
        <f>IF(OR(F298="",G298=""),"",IF(OR(F298="A",F298="HG"),0,VLOOKUP(G298,'Tab 4+5 DüV+Abfuhr_G'!A:Q,16,FALSE)))</f>
        <v/>
      </c>
      <c r="Z298" s="255" t="str">
        <f t="shared" si="38"/>
        <v/>
      </c>
      <c r="AA298" s="896" t="str">
        <f t="shared" si="39"/>
        <v/>
      </c>
      <c r="AB298" s="253" t="str">
        <f>IF(OR(F298="",G298=""),"",IF(F298="g",VLOOKUP(G298,'Tab 4+5 DüV+Abfuhr_G'!A:N,14,FALSE)*'N-DBE'!J298,IF(F298="A",VLOOKUP(G298,'Tab 2+3 DüV_A'!A:L,12,FALSE)*'N-DBE'!J298,VLOOKUP(G298,'H&amp;G LfL'!B:U,20,FALSE)*'N-DBE'!J298)))</f>
        <v/>
      </c>
      <c r="AC298" s="249" t="str">
        <f>IF(OR(F298="",G298=""),"",IF(OR('N-DBE'!K298="",'N-DBE'!M298=0),0,IF('N-DBE'!K298=0,-AB298,('N-DBE'!K298*AB298/'N-DBE'!J298)-AB298)))</f>
        <v/>
      </c>
      <c r="AD298" s="341" t="str">
        <f>IF(OR(B298="",G298=""),"",IF(VLOOKUP(B298,Schlagliste!B:J,9,FALSE)="","",VLOOKUP(B298,Schlagliste!B:J,9,FALSE)))</f>
        <v/>
      </c>
      <c r="AE298" s="244" t="str">
        <f>IF(OR(AD298="",S298=""),"",IF(AD298&gt;39,0,IF(S298="leicht",VLOOKUP(AD298,'Boden DüV-Bolap'!A:AA,19,FALSE),IF(S298="mittel",VLOOKUP(AD298,'Boden DüV-Bolap'!A:AA,23,FALSE),IF(S298="schwer",VLOOKUP(AD298,'Boden DüV-Bolap'!A:AA,27,FALSE))))))</f>
        <v/>
      </c>
      <c r="AF298" s="254" t="str">
        <f>IF(OR(F298="",G298="",S298="",AD298=""),"",IF(AD298&gt;=44,-(AB298+AC298),IF(AND(S298="leicht",AD298&lt;11),VLOOKUP(AD298,'Boden DüV-Bolap'!A:AC,20,FALSE),IF(AND(S298="leicht",AD298&gt;10),VLOOKUP(AD298,'Boden DüV-Bolap'!A:AC,21,FALSE)*(AB298+AC298)-(AB298+AC298),IF(AND(S298="mittel",AD298&lt;18),VLOOKUP(AD298,'Boden DüV-Bolap'!A:AC,24,FALSE),IF(AND(S298="mittel",AD298&gt;17),VLOOKUP(AD298,'Boden DüV-Bolap'!A:AC,25,FALSE)*(AB298+AC298)-(AB298+AC298),IF(AND(S298="schwer",AD298&lt;23),VLOOKUP(AD298,'Boden DüV-Bolap'!A:AC,28,FALSE),IF(AND(S298="schwer",AD298&gt;22),VLOOKUP(AD298,'Boden DüV-Bolap'!A:AC,29,FALSE)*(AB298+AC298)-(AB298+AC298)))))))))</f>
        <v/>
      </c>
      <c r="AG298" s="256" t="str">
        <f>IF(OR(F298="",G298=""),"",IF(OR(F298="A",F298="HG"),0,VLOOKUP(G298,'Tab 4+5 DüV+Abfuhr_G'!A:Q,17,FALSE)))</f>
        <v/>
      </c>
      <c r="AH298" s="257" t="str">
        <f t="shared" si="40"/>
        <v/>
      </c>
      <c r="AI298" s="900" t="str">
        <f t="shared" si="41"/>
        <v/>
      </c>
      <c r="AJ298" s="265"/>
    </row>
    <row r="299" spans="1:36" s="145" customFormat="1">
      <c r="A299" s="289" t="str">
        <f>IF('N-DBE'!A299="","",'N-DBE'!A299)</f>
        <v/>
      </c>
      <c r="B299" s="485" t="str">
        <f>IF('N-DBE'!B299="","",'N-DBE'!B299)</f>
        <v/>
      </c>
      <c r="C299" s="232" t="str">
        <f>IF('N-DBE'!C299="","",'N-DBE'!C299)</f>
        <v/>
      </c>
      <c r="D299" s="232" t="str">
        <f>IF('N-DBE'!D299="","",'N-DBE'!D299)</f>
        <v/>
      </c>
      <c r="E299" s="238" t="str">
        <f>IF('N-DBE'!E299="","",'N-DBE'!E299)</f>
        <v/>
      </c>
      <c r="F299" s="233" t="str">
        <f>IF('N-DBE'!F299="","",'N-DBE'!F299)</f>
        <v/>
      </c>
      <c r="G299" s="225" t="str">
        <f>IF('N-DBE'!G299="","",'N-DBE'!G299)</f>
        <v/>
      </c>
      <c r="H299" s="248" t="str">
        <f>IF(OR(F299="",G299=""),"",IF(F299="g",VLOOKUP(G299,'Tab 4+5 DüV+Abfuhr_G'!A:N,12,FALSE)*'N-DBE'!J299,IF(F299="A",VLOOKUP(G299,'Tab 2+3 DüV_A'!A:L,10,FALSE)*'N-DBE'!J299,VLOOKUP(G299,'H&amp;G LfL'!B:U,18,FALSE)*'N-DBE'!J299)))</f>
        <v/>
      </c>
      <c r="I299" s="249" t="str">
        <f>IF(OR(F299="",G299=""),"",IF(OR('N-DBE'!K299="",'N-DBE'!M299=0),0,IF('N-DBE'!K299=0,-H299,('N-DBE'!K299*H299/'N-DBE'!J299)-H299)))</f>
        <v/>
      </c>
      <c r="J299" s="341" t="str">
        <f>IF(OR(B299="",G299=""),"",IF(VLOOKUP(B299,Schlagliste!B:J,7,FALSE)="","",VLOOKUP(B299,Schlagliste!B:J,7,FALSE)))</f>
        <v/>
      </c>
      <c r="K299" s="244" t="str">
        <f>IF(J299="","",IF(J299&gt;39,"E",VLOOKUP(J299,'Boden DüV-Bolap'!A:B,2,FALSE)))</f>
        <v/>
      </c>
      <c r="L299" s="250" t="str">
        <f>IF(J299="","",IF(J299&gt;=44,0,VLOOKUP(J299,'Boden DüV-Bolap'!A:C,3,FALSE)))</f>
        <v/>
      </c>
      <c r="M299" s="251" t="str">
        <f>IF(OR(F299="",G299=""),"",IF(OR(F299="A",F299="HG"),0,VLOOKUP(G299,'Tab 4+5 DüV+Abfuhr_G'!A:Q,15,FALSE)))</f>
        <v/>
      </c>
      <c r="N299" s="252" t="str">
        <f t="shared" si="35"/>
        <v/>
      </c>
      <c r="O299" s="611" t="str">
        <f>IF(OR(F299="",G299=""),"",IF(J299="",SUM(H299,I299),IF(OR(K299="D",K299="E"),(H299+M299)*VLOOKUP(K299,'Boden DüV-Bolap'!B:E,4,FALSE),SUM(H299,I299,L299,M299))))</f>
        <v/>
      </c>
      <c r="P299" s="892" t="str">
        <f t="shared" si="36"/>
        <v/>
      </c>
      <c r="Q299" s="245"/>
      <c r="R299" s="615" t="str">
        <f t="shared" si="37"/>
        <v/>
      </c>
      <c r="S299" s="244" t="str">
        <f>IF(OR(B299="",G299=""),"",IF(VLOOKUP(B299,Schlagliste!B:J,5,FALSE)="","",VLOOKUP(B299,Schlagliste!B:J,5,FALSE)))</f>
        <v/>
      </c>
      <c r="T299" s="253" t="str">
        <f>IF(OR(F299="",G299=""),"",IF(F299="g",VLOOKUP(G299,'Tab 4+5 DüV+Abfuhr_G'!A:N,13,FALSE)*'N-DBE'!J299,IF(F299="A",VLOOKUP(G299,'Tab 2+3 DüV_A'!A:L,11,FALSE)*'N-DBE'!J299,VLOOKUP(G299,'H&amp;G LfL'!B:U,19,FALSE)*'N-DBE'!J299)))</f>
        <v/>
      </c>
      <c r="U299" s="249" t="str">
        <f>IF(OR(F299="",G299=""),"",IF(OR('N-DBE'!K299="",'N-DBE'!M299=0),0,IF('N-DBE'!K299=0,-T299,('N-DBE'!K299*T299/'N-DBE'!J299)-T299)))</f>
        <v/>
      </c>
      <c r="V299" s="341" t="str">
        <f>IF(OR(B299="",G299=""),"",IF(VLOOKUP(B299,Schlagliste!B:J,8,FALSE)="","",VLOOKUP(B299,Schlagliste!B:J,8,FALSE)))</f>
        <v/>
      </c>
      <c r="W299" s="244" t="str">
        <f>IF(OR(V299="",S299=""),"",IF(V299&gt;39,0,IF(S299="leicht",VLOOKUP(V299,'Boden DüV-Bolap'!A:Q,7,FALSE),IF(S299="mittel",VLOOKUP(V299,'Boden DüV-Bolap'!A:K,11,FALSE),IF(S299="schwer",VLOOKUP(V299,'Boden DüV-Bolap'!A:R,15,FALSE))))))</f>
        <v/>
      </c>
      <c r="X299" s="254" t="str">
        <f>IF(OR(F299="",G299="",S299="",V299=""),"",IF(V299&gt;=44,-(T299+U299),IF(AND(S299="leicht",V299&lt;14),VLOOKUP(V299,'Boden DüV-Bolap'!A:Q,8,FALSE),IF(AND(S299="leicht",V299&gt;13),VLOOKUP(V299,'Boden DüV-Bolap'!A:Q,9,FALSE)*(T299+U299)-(T299+U299),IF(AND(S299="mittel",V299&lt;20),VLOOKUP(V299,'Boden DüV-Bolap'!A:Q,12,FALSE),IF(AND(S299="mittel",V299&gt;19),VLOOKUP(V299,'Boden DüV-Bolap'!A:Q,13,FALSE)*(T299+U299)-(T299+U299),IF(AND(S299="schwer",V299&lt;28),VLOOKUP(V299,'Boden DüV-Bolap'!A:Q,16,FALSE),IF(AND(S299="schwer",V299&gt;27),VLOOKUP(V299,'Boden DüV-Bolap'!A:Q,17,FALSE)*(T299+U299)-(T299+U299)))))))))</f>
        <v/>
      </c>
      <c r="Y299" s="251" t="str">
        <f>IF(OR(F299="",G299=""),"",IF(OR(F299="A",F299="HG"),0,VLOOKUP(G299,'Tab 4+5 DüV+Abfuhr_G'!A:Q,16,FALSE)))</f>
        <v/>
      </c>
      <c r="Z299" s="255" t="str">
        <f t="shared" si="38"/>
        <v/>
      </c>
      <c r="AA299" s="896" t="str">
        <f t="shared" si="39"/>
        <v/>
      </c>
      <c r="AB299" s="253" t="str">
        <f>IF(OR(F299="",G299=""),"",IF(F299="g",VLOOKUP(G299,'Tab 4+5 DüV+Abfuhr_G'!A:N,14,FALSE)*'N-DBE'!J299,IF(F299="A",VLOOKUP(G299,'Tab 2+3 DüV_A'!A:L,12,FALSE)*'N-DBE'!J299,VLOOKUP(G299,'H&amp;G LfL'!B:U,20,FALSE)*'N-DBE'!J299)))</f>
        <v/>
      </c>
      <c r="AC299" s="249" t="str">
        <f>IF(OR(F299="",G299=""),"",IF(OR('N-DBE'!K299="",'N-DBE'!M299=0),0,IF('N-DBE'!K299=0,-AB299,('N-DBE'!K299*AB299/'N-DBE'!J299)-AB299)))</f>
        <v/>
      </c>
      <c r="AD299" s="341" t="str">
        <f>IF(OR(B299="",G299=""),"",IF(VLOOKUP(B299,Schlagliste!B:J,9,FALSE)="","",VLOOKUP(B299,Schlagliste!B:J,9,FALSE)))</f>
        <v/>
      </c>
      <c r="AE299" s="244" t="str">
        <f>IF(OR(AD299="",S299=""),"",IF(AD299&gt;39,0,IF(S299="leicht",VLOOKUP(AD299,'Boden DüV-Bolap'!A:AA,19,FALSE),IF(S299="mittel",VLOOKUP(AD299,'Boden DüV-Bolap'!A:AA,23,FALSE),IF(S299="schwer",VLOOKUP(AD299,'Boden DüV-Bolap'!A:AA,27,FALSE))))))</f>
        <v/>
      </c>
      <c r="AF299" s="254" t="str">
        <f>IF(OR(F299="",G299="",S299="",AD299=""),"",IF(AD299&gt;=44,-(AB299+AC299),IF(AND(S299="leicht",AD299&lt;11),VLOOKUP(AD299,'Boden DüV-Bolap'!A:AC,20,FALSE),IF(AND(S299="leicht",AD299&gt;10),VLOOKUP(AD299,'Boden DüV-Bolap'!A:AC,21,FALSE)*(AB299+AC299)-(AB299+AC299),IF(AND(S299="mittel",AD299&lt;18),VLOOKUP(AD299,'Boden DüV-Bolap'!A:AC,24,FALSE),IF(AND(S299="mittel",AD299&gt;17),VLOOKUP(AD299,'Boden DüV-Bolap'!A:AC,25,FALSE)*(AB299+AC299)-(AB299+AC299),IF(AND(S299="schwer",AD299&lt;23),VLOOKUP(AD299,'Boden DüV-Bolap'!A:AC,28,FALSE),IF(AND(S299="schwer",AD299&gt;22),VLOOKUP(AD299,'Boden DüV-Bolap'!A:AC,29,FALSE)*(AB299+AC299)-(AB299+AC299)))))))))</f>
        <v/>
      </c>
      <c r="AG299" s="256" t="str">
        <f>IF(OR(F299="",G299=""),"",IF(OR(F299="A",F299="HG"),0,VLOOKUP(G299,'Tab 4+5 DüV+Abfuhr_G'!A:Q,17,FALSE)))</f>
        <v/>
      </c>
      <c r="AH299" s="257" t="str">
        <f t="shared" si="40"/>
        <v/>
      </c>
      <c r="AI299" s="900" t="str">
        <f t="shared" si="41"/>
        <v/>
      </c>
      <c r="AJ299" s="265"/>
    </row>
    <row r="300" spans="1:36" s="145" customFormat="1">
      <c r="A300" s="289" t="str">
        <f>IF('N-DBE'!A300="","",'N-DBE'!A300)</f>
        <v/>
      </c>
      <c r="B300" s="485" t="str">
        <f>IF('N-DBE'!B300="","",'N-DBE'!B300)</f>
        <v/>
      </c>
      <c r="C300" s="232" t="str">
        <f>IF('N-DBE'!C300="","",'N-DBE'!C300)</f>
        <v/>
      </c>
      <c r="D300" s="232" t="str">
        <f>IF('N-DBE'!D300="","",'N-DBE'!D300)</f>
        <v/>
      </c>
      <c r="E300" s="238" t="str">
        <f>IF('N-DBE'!E300="","",'N-DBE'!E300)</f>
        <v/>
      </c>
      <c r="F300" s="233" t="str">
        <f>IF('N-DBE'!F300="","",'N-DBE'!F300)</f>
        <v/>
      </c>
      <c r="G300" s="225" t="str">
        <f>IF('N-DBE'!G300="","",'N-DBE'!G300)</f>
        <v/>
      </c>
      <c r="H300" s="248" t="str">
        <f>IF(OR(F300="",G300=""),"",IF(F300="g",VLOOKUP(G300,'Tab 4+5 DüV+Abfuhr_G'!A:N,12,FALSE)*'N-DBE'!J300,IF(F300="A",VLOOKUP(G300,'Tab 2+3 DüV_A'!A:L,10,FALSE)*'N-DBE'!J300,VLOOKUP(G300,'H&amp;G LfL'!B:U,18,FALSE)*'N-DBE'!J300)))</f>
        <v/>
      </c>
      <c r="I300" s="249" t="str">
        <f>IF(OR(F300="",G300=""),"",IF(OR('N-DBE'!K300="",'N-DBE'!M300=0),0,IF('N-DBE'!K300=0,-H300,('N-DBE'!K300*H300/'N-DBE'!J300)-H300)))</f>
        <v/>
      </c>
      <c r="J300" s="341" t="str">
        <f>IF(OR(B300="",G300=""),"",IF(VLOOKUP(B300,Schlagliste!B:J,7,FALSE)="","",VLOOKUP(B300,Schlagliste!B:J,7,FALSE)))</f>
        <v/>
      </c>
      <c r="K300" s="244" t="str">
        <f>IF(J300="","",IF(J300&gt;39,"E",VLOOKUP(J300,'Boden DüV-Bolap'!A:B,2,FALSE)))</f>
        <v/>
      </c>
      <c r="L300" s="250" t="str">
        <f>IF(J300="","",IF(J300&gt;=44,0,VLOOKUP(J300,'Boden DüV-Bolap'!A:C,3,FALSE)))</f>
        <v/>
      </c>
      <c r="M300" s="251" t="str">
        <f>IF(OR(F300="",G300=""),"",IF(OR(F300="A",F300="HG"),0,VLOOKUP(G300,'Tab 4+5 DüV+Abfuhr_G'!A:Q,15,FALSE)))</f>
        <v/>
      </c>
      <c r="N300" s="252" t="str">
        <f t="shared" si="35"/>
        <v/>
      </c>
      <c r="O300" s="611" t="str">
        <f>IF(OR(F300="",G300=""),"",IF(J300="",SUM(H300,I300),IF(OR(K300="D",K300="E"),(H300+M300)*VLOOKUP(K300,'Boden DüV-Bolap'!B:E,4,FALSE),SUM(H300,I300,L300,M300))))</f>
        <v/>
      </c>
      <c r="P300" s="892" t="str">
        <f t="shared" si="36"/>
        <v/>
      </c>
      <c r="Q300" s="245"/>
      <c r="R300" s="615" t="str">
        <f t="shared" si="37"/>
        <v/>
      </c>
      <c r="S300" s="244" t="str">
        <f>IF(OR(B300="",G300=""),"",IF(VLOOKUP(B300,Schlagliste!B:J,5,FALSE)="","",VLOOKUP(B300,Schlagliste!B:J,5,FALSE)))</f>
        <v/>
      </c>
      <c r="T300" s="253" t="str">
        <f>IF(OR(F300="",G300=""),"",IF(F300="g",VLOOKUP(G300,'Tab 4+5 DüV+Abfuhr_G'!A:N,13,FALSE)*'N-DBE'!J300,IF(F300="A",VLOOKUP(G300,'Tab 2+3 DüV_A'!A:L,11,FALSE)*'N-DBE'!J300,VLOOKUP(G300,'H&amp;G LfL'!B:U,19,FALSE)*'N-DBE'!J300)))</f>
        <v/>
      </c>
      <c r="U300" s="249" t="str">
        <f>IF(OR(F300="",G300=""),"",IF(OR('N-DBE'!K300="",'N-DBE'!M300=0),0,IF('N-DBE'!K300=0,-T300,('N-DBE'!K300*T300/'N-DBE'!J300)-T300)))</f>
        <v/>
      </c>
      <c r="V300" s="341" t="str">
        <f>IF(OR(B300="",G300=""),"",IF(VLOOKUP(B300,Schlagliste!B:J,8,FALSE)="","",VLOOKUP(B300,Schlagliste!B:J,8,FALSE)))</f>
        <v/>
      </c>
      <c r="W300" s="244" t="str">
        <f>IF(OR(V300="",S300=""),"",IF(V300&gt;39,0,IF(S300="leicht",VLOOKUP(V300,'Boden DüV-Bolap'!A:Q,7,FALSE),IF(S300="mittel",VLOOKUP(V300,'Boden DüV-Bolap'!A:K,11,FALSE),IF(S300="schwer",VLOOKUP(V300,'Boden DüV-Bolap'!A:R,15,FALSE))))))</f>
        <v/>
      </c>
      <c r="X300" s="254" t="str">
        <f>IF(OR(F300="",G300="",S300="",V300=""),"",IF(V300&gt;=44,-(T300+U300),IF(AND(S300="leicht",V300&lt;14),VLOOKUP(V300,'Boden DüV-Bolap'!A:Q,8,FALSE),IF(AND(S300="leicht",V300&gt;13),VLOOKUP(V300,'Boden DüV-Bolap'!A:Q,9,FALSE)*(T300+U300)-(T300+U300),IF(AND(S300="mittel",V300&lt;20),VLOOKUP(V300,'Boden DüV-Bolap'!A:Q,12,FALSE),IF(AND(S300="mittel",V300&gt;19),VLOOKUP(V300,'Boden DüV-Bolap'!A:Q,13,FALSE)*(T300+U300)-(T300+U300),IF(AND(S300="schwer",V300&lt;28),VLOOKUP(V300,'Boden DüV-Bolap'!A:Q,16,FALSE),IF(AND(S300="schwer",V300&gt;27),VLOOKUP(V300,'Boden DüV-Bolap'!A:Q,17,FALSE)*(T300+U300)-(T300+U300)))))))))</f>
        <v/>
      </c>
      <c r="Y300" s="251" t="str">
        <f>IF(OR(F300="",G300=""),"",IF(OR(F300="A",F300="HG"),0,VLOOKUP(G300,'Tab 4+5 DüV+Abfuhr_G'!A:Q,16,FALSE)))</f>
        <v/>
      </c>
      <c r="Z300" s="255" t="str">
        <f t="shared" si="38"/>
        <v/>
      </c>
      <c r="AA300" s="896" t="str">
        <f t="shared" si="39"/>
        <v/>
      </c>
      <c r="AB300" s="253" t="str">
        <f>IF(OR(F300="",G300=""),"",IF(F300="g",VLOOKUP(G300,'Tab 4+5 DüV+Abfuhr_G'!A:N,14,FALSE)*'N-DBE'!J300,IF(F300="A",VLOOKUP(G300,'Tab 2+3 DüV_A'!A:L,12,FALSE)*'N-DBE'!J300,VLOOKUP(G300,'H&amp;G LfL'!B:U,20,FALSE)*'N-DBE'!J300)))</f>
        <v/>
      </c>
      <c r="AC300" s="249" t="str">
        <f>IF(OR(F300="",G300=""),"",IF(OR('N-DBE'!K300="",'N-DBE'!M300=0),0,IF('N-DBE'!K300=0,-AB300,('N-DBE'!K300*AB300/'N-DBE'!J300)-AB300)))</f>
        <v/>
      </c>
      <c r="AD300" s="341" t="str">
        <f>IF(OR(B300="",G300=""),"",IF(VLOOKUP(B300,Schlagliste!B:J,9,FALSE)="","",VLOOKUP(B300,Schlagliste!B:J,9,FALSE)))</f>
        <v/>
      </c>
      <c r="AE300" s="244" t="str">
        <f>IF(OR(AD300="",S300=""),"",IF(AD300&gt;39,0,IF(S300="leicht",VLOOKUP(AD300,'Boden DüV-Bolap'!A:AA,19,FALSE),IF(S300="mittel",VLOOKUP(AD300,'Boden DüV-Bolap'!A:AA,23,FALSE),IF(S300="schwer",VLOOKUP(AD300,'Boden DüV-Bolap'!A:AA,27,FALSE))))))</f>
        <v/>
      </c>
      <c r="AF300" s="254" t="str">
        <f>IF(OR(F300="",G300="",S300="",AD300=""),"",IF(AD300&gt;=44,-(AB300+AC300),IF(AND(S300="leicht",AD300&lt;11),VLOOKUP(AD300,'Boden DüV-Bolap'!A:AC,20,FALSE),IF(AND(S300="leicht",AD300&gt;10),VLOOKUP(AD300,'Boden DüV-Bolap'!A:AC,21,FALSE)*(AB300+AC300)-(AB300+AC300),IF(AND(S300="mittel",AD300&lt;18),VLOOKUP(AD300,'Boden DüV-Bolap'!A:AC,24,FALSE),IF(AND(S300="mittel",AD300&gt;17),VLOOKUP(AD300,'Boden DüV-Bolap'!A:AC,25,FALSE)*(AB300+AC300)-(AB300+AC300),IF(AND(S300="schwer",AD300&lt;23),VLOOKUP(AD300,'Boden DüV-Bolap'!A:AC,28,FALSE),IF(AND(S300="schwer",AD300&gt;22),VLOOKUP(AD300,'Boden DüV-Bolap'!A:AC,29,FALSE)*(AB300+AC300)-(AB300+AC300)))))))))</f>
        <v/>
      </c>
      <c r="AG300" s="256" t="str">
        <f>IF(OR(F300="",G300=""),"",IF(OR(F300="A",F300="HG"),0,VLOOKUP(G300,'Tab 4+5 DüV+Abfuhr_G'!A:Q,17,FALSE)))</f>
        <v/>
      </c>
      <c r="AH300" s="257" t="str">
        <f t="shared" si="40"/>
        <v/>
      </c>
      <c r="AI300" s="900" t="str">
        <f t="shared" si="41"/>
        <v/>
      </c>
      <c r="AJ300" s="265"/>
    </row>
    <row r="301" spans="1:36" s="145" customFormat="1">
      <c r="A301" s="289" t="str">
        <f>IF('N-DBE'!A301="","",'N-DBE'!A301)</f>
        <v/>
      </c>
      <c r="B301" s="485" t="str">
        <f>IF('N-DBE'!B301="","",'N-DBE'!B301)</f>
        <v/>
      </c>
      <c r="C301" s="232" t="str">
        <f>IF('N-DBE'!C301="","",'N-DBE'!C301)</f>
        <v/>
      </c>
      <c r="D301" s="232" t="str">
        <f>IF('N-DBE'!D301="","",'N-DBE'!D301)</f>
        <v/>
      </c>
      <c r="E301" s="238" t="str">
        <f>IF('N-DBE'!E301="","",'N-DBE'!E301)</f>
        <v/>
      </c>
      <c r="F301" s="233" t="str">
        <f>IF('N-DBE'!F301="","",'N-DBE'!F301)</f>
        <v/>
      </c>
      <c r="G301" s="225" t="str">
        <f>IF('N-DBE'!G301="","",'N-DBE'!G301)</f>
        <v/>
      </c>
      <c r="H301" s="248" t="str">
        <f>IF(OR(F301="",G301=""),"",IF(F301="g",VLOOKUP(G301,'Tab 4+5 DüV+Abfuhr_G'!A:N,12,FALSE)*'N-DBE'!J301,IF(F301="A",VLOOKUP(G301,'Tab 2+3 DüV_A'!A:L,10,FALSE)*'N-DBE'!J301,VLOOKUP(G301,'H&amp;G LfL'!B:U,18,FALSE)*'N-DBE'!J301)))</f>
        <v/>
      </c>
      <c r="I301" s="249" t="str">
        <f>IF(OR(F301="",G301=""),"",IF(OR('N-DBE'!K301="",'N-DBE'!M301=0),0,IF('N-DBE'!K301=0,-H301,('N-DBE'!K301*H301/'N-DBE'!J301)-H301)))</f>
        <v/>
      </c>
      <c r="J301" s="341" t="str">
        <f>IF(OR(B301="",G301=""),"",IF(VLOOKUP(B301,Schlagliste!B:J,7,FALSE)="","",VLOOKUP(B301,Schlagliste!B:J,7,FALSE)))</f>
        <v/>
      </c>
      <c r="K301" s="244" t="str">
        <f>IF(J301="","",IF(J301&gt;39,"E",VLOOKUP(J301,'Boden DüV-Bolap'!A:B,2,FALSE)))</f>
        <v/>
      </c>
      <c r="L301" s="250" t="str">
        <f>IF(J301="","",IF(J301&gt;=44,0,VLOOKUP(J301,'Boden DüV-Bolap'!A:C,3,FALSE)))</f>
        <v/>
      </c>
      <c r="M301" s="251" t="str">
        <f>IF(OR(F301="",G301=""),"",IF(OR(F301="A",F301="HG"),0,VLOOKUP(G301,'Tab 4+5 DüV+Abfuhr_G'!A:Q,15,FALSE)))</f>
        <v/>
      </c>
      <c r="N301" s="252" t="str">
        <f t="shared" si="35"/>
        <v/>
      </c>
      <c r="O301" s="611" t="str">
        <f>IF(OR(F301="",G301=""),"",IF(J301="",SUM(H301,I301),IF(OR(K301="D",K301="E"),(H301+M301)*VLOOKUP(K301,'Boden DüV-Bolap'!B:E,4,FALSE),SUM(H301,I301,L301,M301))))</f>
        <v/>
      </c>
      <c r="P301" s="892" t="str">
        <f t="shared" si="36"/>
        <v/>
      </c>
      <c r="Q301" s="245"/>
      <c r="R301" s="615" t="str">
        <f t="shared" si="37"/>
        <v/>
      </c>
      <c r="S301" s="244" t="str">
        <f>IF(OR(B301="",G301=""),"",IF(VLOOKUP(B301,Schlagliste!B:J,5,FALSE)="","",VLOOKUP(B301,Schlagliste!B:J,5,FALSE)))</f>
        <v/>
      </c>
      <c r="T301" s="253" t="str">
        <f>IF(OR(F301="",G301=""),"",IF(F301="g",VLOOKUP(G301,'Tab 4+5 DüV+Abfuhr_G'!A:N,13,FALSE)*'N-DBE'!J301,IF(F301="A",VLOOKUP(G301,'Tab 2+3 DüV_A'!A:L,11,FALSE)*'N-DBE'!J301,VLOOKUP(G301,'H&amp;G LfL'!B:U,19,FALSE)*'N-DBE'!J301)))</f>
        <v/>
      </c>
      <c r="U301" s="249" t="str">
        <f>IF(OR(F301="",G301=""),"",IF(OR('N-DBE'!K301="",'N-DBE'!M301=0),0,IF('N-DBE'!K301=0,-T301,('N-DBE'!K301*T301/'N-DBE'!J301)-T301)))</f>
        <v/>
      </c>
      <c r="V301" s="341" t="str">
        <f>IF(OR(B301="",G301=""),"",IF(VLOOKUP(B301,Schlagliste!B:J,8,FALSE)="","",VLOOKUP(B301,Schlagliste!B:J,8,FALSE)))</f>
        <v/>
      </c>
      <c r="W301" s="244" t="str">
        <f>IF(OR(V301="",S301=""),"",IF(V301&gt;39,0,IF(S301="leicht",VLOOKUP(V301,'Boden DüV-Bolap'!A:Q,7,FALSE),IF(S301="mittel",VLOOKUP(V301,'Boden DüV-Bolap'!A:K,11,FALSE),IF(S301="schwer",VLOOKUP(V301,'Boden DüV-Bolap'!A:R,15,FALSE))))))</f>
        <v/>
      </c>
      <c r="X301" s="254" t="str">
        <f>IF(OR(F301="",G301="",S301="",V301=""),"",IF(V301&gt;=44,-(T301+U301),IF(AND(S301="leicht",V301&lt;14),VLOOKUP(V301,'Boden DüV-Bolap'!A:Q,8,FALSE),IF(AND(S301="leicht",V301&gt;13),VLOOKUP(V301,'Boden DüV-Bolap'!A:Q,9,FALSE)*(T301+U301)-(T301+U301),IF(AND(S301="mittel",V301&lt;20),VLOOKUP(V301,'Boden DüV-Bolap'!A:Q,12,FALSE),IF(AND(S301="mittel",V301&gt;19),VLOOKUP(V301,'Boden DüV-Bolap'!A:Q,13,FALSE)*(T301+U301)-(T301+U301),IF(AND(S301="schwer",V301&lt;28),VLOOKUP(V301,'Boden DüV-Bolap'!A:Q,16,FALSE),IF(AND(S301="schwer",V301&gt;27),VLOOKUP(V301,'Boden DüV-Bolap'!A:Q,17,FALSE)*(T301+U301)-(T301+U301)))))))))</f>
        <v/>
      </c>
      <c r="Y301" s="251" t="str">
        <f>IF(OR(F301="",G301=""),"",IF(OR(F301="A",F301="HG"),0,VLOOKUP(G301,'Tab 4+5 DüV+Abfuhr_G'!A:Q,16,FALSE)))</f>
        <v/>
      </c>
      <c r="Z301" s="255" t="str">
        <f t="shared" si="38"/>
        <v/>
      </c>
      <c r="AA301" s="896" t="str">
        <f t="shared" si="39"/>
        <v/>
      </c>
      <c r="AB301" s="253" t="str">
        <f>IF(OR(F301="",G301=""),"",IF(F301="g",VLOOKUP(G301,'Tab 4+5 DüV+Abfuhr_G'!A:N,14,FALSE)*'N-DBE'!J301,IF(F301="A",VLOOKUP(G301,'Tab 2+3 DüV_A'!A:L,12,FALSE)*'N-DBE'!J301,VLOOKUP(G301,'H&amp;G LfL'!B:U,20,FALSE)*'N-DBE'!J301)))</f>
        <v/>
      </c>
      <c r="AC301" s="249" t="str">
        <f>IF(OR(F301="",G301=""),"",IF(OR('N-DBE'!K301="",'N-DBE'!M301=0),0,IF('N-DBE'!K301=0,-AB301,('N-DBE'!K301*AB301/'N-DBE'!J301)-AB301)))</f>
        <v/>
      </c>
      <c r="AD301" s="341" t="str">
        <f>IF(OR(B301="",G301=""),"",IF(VLOOKUP(B301,Schlagliste!B:J,9,FALSE)="","",VLOOKUP(B301,Schlagliste!B:J,9,FALSE)))</f>
        <v/>
      </c>
      <c r="AE301" s="244" t="str">
        <f>IF(OR(AD301="",S301=""),"",IF(AD301&gt;39,0,IF(S301="leicht",VLOOKUP(AD301,'Boden DüV-Bolap'!A:AA,19,FALSE),IF(S301="mittel",VLOOKUP(AD301,'Boden DüV-Bolap'!A:AA,23,FALSE),IF(S301="schwer",VLOOKUP(AD301,'Boden DüV-Bolap'!A:AA,27,FALSE))))))</f>
        <v/>
      </c>
      <c r="AF301" s="254" t="str">
        <f>IF(OR(F301="",G301="",S301="",AD301=""),"",IF(AD301&gt;=44,-(AB301+AC301),IF(AND(S301="leicht",AD301&lt;11),VLOOKUP(AD301,'Boden DüV-Bolap'!A:AC,20,FALSE),IF(AND(S301="leicht",AD301&gt;10),VLOOKUP(AD301,'Boden DüV-Bolap'!A:AC,21,FALSE)*(AB301+AC301)-(AB301+AC301),IF(AND(S301="mittel",AD301&lt;18),VLOOKUP(AD301,'Boden DüV-Bolap'!A:AC,24,FALSE),IF(AND(S301="mittel",AD301&gt;17),VLOOKUP(AD301,'Boden DüV-Bolap'!A:AC,25,FALSE)*(AB301+AC301)-(AB301+AC301),IF(AND(S301="schwer",AD301&lt;23),VLOOKUP(AD301,'Boden DüV-Bolap'!A:AC,28,FALSE),IF(AND(S301="schwer",AD301&gt;22),VLOOKUP(AD301,'Boden DüV-Bolap'!A:AC,29,FALSE)*(AB301+AC301)-(AB301+AC301)))))))))</f>
        <v/>
      </c>
      <c r="AG301" s="256" t="str">
        <f>IF(OR(F301="",G301=""),"",IF(OR(F301="A",F301="HG"),0,VLOOKUP(G301,'Tab 4+5 DüV+Abfuhr_G'!A:Q,17,FALSE)))</f>
        <v/>
      </c>
      <c r="AH301" s="257" t="str">
        <f t="shared" si="40"/>
        <v/>
      </c>
      <c r="AI301" s="900" t="str">
        <f t="shared" si="41"/>
        <v/>
      </c>
      <c r="AJ301" s="265"/>
    </row>
    <row r="302" spans="1:36" s="145" customFormat="1">
      <c r="A302" s="289" t="str">
        <f>IF('N-DBE'!A302="","",'N-DBE'!A302)</f>
        <v/>
      </c>
      <c r="B302" s="485" t="str">
        <f>IF('N-DBE'!B302="","",'N-DBE'!B302)</f>
        <v/>
      </c>
      <c r="C302" s="232" t="str">
        <f>IF('N-DBE'!C302="","",'N-DBE'!C302)</f>
        <v/>
      </c>
      <c r="D302" s="232" t="str">
        <f>IF('N-DBE'!D302="","",'N-DBE'!D302)</f>
        <v/>
      </c>
      <c r="E302" s="238" t="str">
        <f>IF('N-DBE'!E302="","",'N-DBE'!E302)</f>
        <v/>
      </c>
      <c r="F302" s="233" t="str">
        <f>IF('N-DBE'!F302="","",'N-DBE'!F302)</f>
        <v/>
      </c>
      <c r="G302" s="225" t="str">
        <f>IF('N-DBE'!G302="","",'N-DBE'!G302)</f>
        <v/>
      </c>
      <c r="H302" s="248" t="str">
        <f>IF(OR(F302="",G302=""),"",IF(F302="g",VLOOKUP(G302,'Tab 4+5 DüV+Abfuhr_G'!A:N,12,FALSE)*'N-DBE'!J302,IF(F302="A",VLOOKUP(G302,'Tab 2+3 DüV_A'!A:L,10,FALSE)*'N-DBE'!J302,VLOOKUP(G302,'H&amp;G LfL'!B:U,18,FALSE)*'N-DBE'!J302)))</f>
        <v/>
      </c>
      <c r="I302" s="249" t="str">
        <f>IF(OR(F302="",G302=""),"",IF(OR('N-DBE'!K302="",'N-DBE'!M302=0),0,IF('N-DBE'!K302=0,-H302,('N-DBE'!K302*H302/'N-DBE'!J302)-H302)))</f>
        <v/>
      </c>
      <c r="J302" s="341" t="str">
        <f>IF(OR(B302="",G302=""),"",IF(VLOOKUP(B302,Schlagliste!B:J,7,FALSE)="","",VLOOKUP(B302,Schlagliste!B:J,7,FALSE)))</f>
        <v/>
      </c>
      <c r="K302" s="244" t="str">
        <f>IF(J302="","",IF(J302&gt;39,"E",VLOOKUP(J302,'Boden DüV-Bolap'!A:B,2,FALSE)))</f>
        <v/>
      </c>
      <c r="L302" s="250" t="str">
        <f>IF(J302="","",IF(J302&gt;=44,0,VLOOKUP(J302,'Boden DüV-Bolap'!A:C,3,FALSE)))</f>
        <v/>
      </c>
      <c r="M302" s="251" t="str">
        <f>IF(OR(F302="",G302=""),"",IF(OR(F302="A",F302="HG"),0,VLOOKUP(G302,'Tab 4+5 DüV+Abfuhr_G'!A:Q,15,FALSE)))</f>
        <v/>
      </c>
      <c r="N302" s="252" t="str">
        <f t="shared" si="35"/>
        <v/>
      </c>
      <c r="O302" s="611" t="str">
        <f>IF(OR(F302="",G302=""),"",IF(J302="",SUM(H302,I302),IF(OR(K302="D",K302="E"),(H302+M302)*VLOOKUP(K302,'Boden DüV-Bolap'!B:E,4,FALSE),SUM(H302,I302,L302,M302))))</f>
        <v/>
      </c>
      <c r="P302" s="892" t="str">
        <f t="shared" si="36"/>
        <v/>
      </c>
      <c r="Q302" s="245"/>
      <c r="R302" s="615" t="str">
        <f t="shared" si="37"/>
        <v/>
      </c>
      <c r="S302" s="244" t="str">
        <f>IF(OR(B302="",G302=""),"",IF(VLOOKUP(B302,Schlagliste!B:J,5,FALSE)="","",VLOOKUP(B302,Schlagliste!B:J,5,FALSE)))</f>
        <v/>
      </c>
      <c r="T302" s="253" t="str">
        <f>IF(OR(F302="",G302=""),"",IF(F302="g",VLOOKUP(G302,'Tab 4+5 DüV+Abfuhr_G'!A:N,13,FALSE)*'N-DBE'!J302,IF(F302="A",VLOOKUP(G302,'Tab 2+3 DüV_A'!A:L,11,FALSE)*'N-DBE'!J302,VLOOKUP(G302,'H&amp;G LfL'!B:U,19,FALSE)*'N-DBE'!J302)))</f>
        <v/>
      </c>
      <c r="U302" s="249" t="str">
        <f>IF(OR(F302="",G302=""),"",IF(OR('N-DBE'!K302="",'N-DBE'!M302=0),0,IF('N-DBE'!K302=0,-T302,('N-DBE'!K302*T302/'N-DBE'!J302)-T302)))</f>
        <v/>
      </c>
      <c r="V302" s="341" t="str">
        <f>IF(OR(B302="",G302=""),"",IF(VLOOKUP(B302,Schlagliste!B:J,8,FALSE)="","",VLOOKUP(B302,Schlagliste!B:J,8,FALSE)))</f>
        <v/>
      </c>
      <c r="W302" s="244" t="str">
        <f>IF(OR(V302="",S302=""),"",IF(V302&gt;39,0,IF(S302="leicht",VLOOKUP(V302,'Boden DüV-Bolap'!A:Q,7,FALSE),IF(S302="mittel",VLOOKUP(V302,'Boden DüV-Bolap'!A:K,11,FALSE),IF(S302="schwer",VLOOKUP(V302,'Boden DüV-Bolap'!A:R,15,FALSE))))))</f>
        <v/>
      </c>
      <c r="X302" s="254" t="str">
        <f>IF(OR(F302="",G302="",S302="",V302=""),"",IF(V302&gt;=44,-(T302+U302),IF(AND(S302="leicht",V302&lt;14),VLOOKUP(V302,'Boden DüV-Bolap'!A:Q,8,FALSE),IF(AND(S302="leicht",V302&gt;13),VLOOKUP(V302,'Boden DüV-Bolap'!A:Q,9,FALSE)*(T302+U302)-(T302+U302),IF(AND(S302="mittel",V302&lt;20),VLOOKUP(V302,'Boden DüV-Bolap'!A:Q,12,FALSE),IF(AND(S302="mittel",V302&gt;19),VLOOKUP(V302,'Boden DüV-Bolap'!A:Q,13,FALSE)*(T302+U302)-(T302+U302),IF(AND(S302="schwer",V302&lt;28),VLOOKUP(V302,'Boden DüV-Bolap'!A:Q,16,FALSE),IF(AND(S302="schwer",V302&gt;27),VLOOKUP(V302,'Boden DüV-Bolap'!A:Q,17,FALSE)*(T302+U302)-(T302+U302)))))))))</f>
        <v/>
      </c>
      <c r="Y302" s="251" t="str">
        <f>IF(OR(F302="",G302=""),"",IF(OR(F302="A",F302="HG"),0,VLOOKUP(G302,'Tab 4+5 DüV+Abfuhr_G'!A:Q,16,FALSE)))</f>
        <v/>
      </c>
      <c r="Z302" s="255" t="str">
        <f t="shared" si="38"/>
        <v/>
      </c>
      <c r="AA302" s="896" t="str">
        <f t="shared" si="39"/>
        <v/>
      </c>
      <c r="AB302" s="253" t="str">
        <f>IF(OR(F302="",G302=""),"",IF(F302="g",VLOOKUP(G302,'Tab 4+5 DüV+Abfuhr_G'!A:N,14,FALSE)*'N-DBE'!J302,IF(F302="A",VLOOKUP(G302,'Tab 2+3 DüV_A'!A:L,12,FALSE)*'N-DBE'!J302,VLOOKUP(G302,'H&amp;G LfL'!B:U,20,FALSE)*'N-DBE'!J302)))</f>
        <v/>
      </c>
      <c r="AC302" s="249" t="str">
        <f>IF(OR(F302="",G302=""),"",IF(OR('N-DBE'!K302="",'N-DBE'!M302=0),0,IF('N-DBE'!K302=0,-AB302,('N-DBE'!K302*AB302/'N-DBE'!J302)-AB302)))</f>
        <v/>
      </c>
      <c r="AD302" s="341" t="str">
        <f>IF(OR(B302="",G302=""),"",IF(VLOOKUP(B302,Schlagliste!B:J,9,FALSE)="","",VLOOKUP(B302,Schlagliste!B:J,9,FALSE)))</f>
        <v/>
      </c>
      <c r="AE302" s="244" t="str">
        <f>IF(OR(AD302="",S302=""),"",IF(AD302&gt;39,0,IF(S302="leicht",VLOOKUP(AD302,'Boden DüV-Bolap'!A:AA,19,FALSE),IF(S302="mittel",VLOOKUP(AD302,'Boden DüV-Bolap'!A:AA,23,FALSE),IF(S302="schwer",VLOOKUP(AD302,'Boden DüV-Bolap'!A:AA,27,FALSE))))))</f>
        <v/>
      </c>
      <c r="AF302" s="254" t="str">
        <f>IF(OR(F302="",G302="",S302="",AD302=""),"",IF(AD302&gt;=44,-(AB302+AC302),IF(AND(S302="leicht",AD302&lt;11),VLOOKUP(AD302,'Boden DüV-Bolap'!A:AC,20,FALSE),IF(AND(S302="leicht",AD302&gt;10),VLOOKUP(AD302,'Boden DüV-Bolap'!A:AC,21,FALSE)*(AB302+AC302)-(AB302+AC302),IF(AND(S302="mittel",AD302&lt;18),VLOOKUP(AD302,'Boden DüV-Bolap'!A:AC,24,FALSE),IF(AND(S302="mittel",AD302&gt;17),VLOOKUP(AD302,'Boden DüV-Bolap'!A:AC,25,FALSE)*(AB302+AC302)-(AB302+AC302),IF(AND(S302="schwer",AD302&lt;23),VLOOKUP(AD302,'Boden DüV-Bolap'!A:AC,28,FALSE),IF(AND(S302="schwer",AD302&gt;22),VLOOKUP(AD302,'Boden DüV-Bolap'!A:AC,29,FALSE)*(AB302+AC302)-(AB302+AC302)))))))))</f>
        <v/>
      </c>
      <c r="AG302" s="256" t="str">
        <f>IF(OR(F302="",G302=""),"",IF(OR(F302="A",F302="HG"),0,VLOOKUP(G302,'Tab 4+5 DüV+Abfuhr_G'!A:Q,17,FALSE)))</f>
        <v/>
      </c>
      <c r="AH302" s="257" t="str">
        <f t="shared" si="40"/>
        <v/>
      </c>
      <c r="AI302" s="900" t="str">
        <f t="shared" si="41"/>
        <v/>
      </c>
      <c r="AJ302" s="265"/>
    </row>
    <row r="303" spans="1:36" s="145" customFormat="1">
      <c r="A303" s="289" t="str">
        <f>IF('N-DBE'!A303="","",'N-DBE'!A303)</f>
        <v/>
      </c>
      <c r="B303" s="485" t="str">
        <f>IF('N-DBE'!B303="","",'N-DBE'!B303)</f>
        <v/>
      </c>
      <c r="C303" s="232" t="str">
        <f>IF('N-DBE'!C303="","",'N-DBE'!C303)</f>
        <v/>
      </c>
      <c r="D303" s="232" t="str">
        <f>IF('N-DBE'!D303="","",'N-DBE'!D303)</f>
        <v/>
      </c>
      <c r="E303" s="238" t="str">
        <f>IF('N-DBE'!E303="","",'N-DBE'!E303)</f>
        <v/>
      </c>
      <c r="F303" s="233" t="str">
        <f>IF('N-DBE'!F303="","",'N-DBE'!F303)</f>
        <v/>
      </c>
      <c r="G303" s="225" t="str">
        <f>IF('N-DBE'!G303="","",'N-DBE'!G303)</f>
        <v/>
      </c>
      <c r="H303" s="248" t="str">
        <f>IF(OR(F303="",G303=""),"",IF(F303="g",VLOOKUP(G303,'Tab 4+5 DüV+Abfuhr_G'!A:N,12,FALSE)*'N-DBE'!J303,IF(F303="A",VLOOKUP(G303,'Tab 2+3 DüV_A'!A:L,10,FALSE)*'N-DBE'!J303,VLOOKUP(G303,'H&amp;G LfL'!B:U,18,FALSE)*'N-DBE'!J303)))</f>
        <v/>
      </c>
      <c r="I303" s="249" t="str">
        <f>IF(OR(F303="",G303=""),"",IF(OR('N-DBE'!K303="",'N-DBE'!M303=0),0,IF('N-DBE'!K303=0,-H303,('N-DBE'!K303*H303/'N-DBE'!J303)-H303)))</f>
        <v/>
      </c>
      <c r="J303" s="341" t="str">
        <f>IF(OR(B303="",G303=""),"",IF(VLOOKUP(B303,Schlagliste!B:J,7,FALSE)="","",VLOOKUP(B303,Schlagliste!B:J,7,FALSE)))</f>
        <v/>
      </c>
      <c r="K303" s="244" t="str">
        <f>IF(J303="","",IF(J303&gt;39,"E",VLOOKUP(J303,'Boden DüV-Bolap'!A:B,2,FALSE)))</f>
        <v/>
      </c>
      <c r="L303" s="250" t="str">
        <f>IF(J303="","",IF(J303&gt;=44,0,VLOOKUP(J303,'Boden DüV-Bolap'!A:C,3,FALSE)))</f>
        <v/>
      </c>
      <c r="M303" s="251" t="str">
        <f>IF(OR(F303="",G303=""),"",IF(OR(F303="A",F303="HG"),0,VLOOKUP(G303,'Tab 4+5 DüV+Abfuhr_G'!A:Q,15,FALSE)))</f>
        <v/>
      </c>
      <c r="N303" s="252" t="str">
        <f t="shared" si="35"/>
        <v/>
      </c>
      <c r="O303" s="611" t="str">
        <f>IF(OR(F303="",G303=""),"",IF(J303="",SUM(H303,I303),IF(OR(K303="D",K303="E"),(H303+M303)*VLOOKUP(K303,'Boden DüV-Bolap'!B:E,4,FALSE),SUM(H303,I303,L303,M303))))</f>
        <v/>
      </c>
      <c r="P303" s="892" t="str">
        <f t="shared" si="36"/>
        <v/>
      </c>
      <c r="Q303" s="245"/>
      <c r="R303" s="615" t="str">
        <f t="shared" si="37"/>
        <v/>
      </c>
      <c r="S303" s="244" t="str">
        <f>IF(OR(B303="",G303=""),"",IF(VLOOKUP(B303,Schlagliste!B:J,5,FALSE)="","",VLOOKUP(B303,Schlagliste!B:J,5,FALSE)))</f>
        <v/>
      </c>
      <c r="T303" s="253" t="str">
        <f>IF(OR(F303="",G303=""),"",IF(F303="g",VLOOKUP(G303,'Tab 4+5 DüV+Abfuhr_G'!A:N,13,FALSE)*'N-DBE'!J303,IF(F303="A",VLOOKUP(G303,'Tab 2+3 DüV_A'!A:L,11,FALSE)*'N-DBE'!J303,VLOOKUP(G303,'H&amp;G LfL'!B:U,19,FALSE)*'N-DBE'!J303)))</f>
        <v/>
      </c>
      <c r="U303" s="249" t="str">
        <f>IF(OR(F303="",G303=""),"",IF(OR('N-DBE'!K303="",'N-DBE'!M303=0),0,IF('N-DBE'!K303=0,-T303,('N-DBE'!K303*T303/'N-DBE'!J303)-T303)))</f>
        <v/>
      </c>
      <c r="V303" s="341" t="str">
        <f>IF(OR(B303="",G303=""),"",IF(VLOOKUP(B303,Schlagliste!B:J,8,FALSE)="","",VLOOKUP(B303,Schlagliste!B:J,8,FALSE)))</f>
        <v/>
      </c>
      <c r="W303" s="244" t="str">
        <f>IF(OR(V303="",S303=""),"",IF(V303&gt;39,0,IF(S303="leicht",VLOOKUP(V303,'Boden DüV-Bolap'!A:Q,7,FALSE),IF(S303="mittel",VLOOKUP(V303,'Boden DüV-Bolap'!A:K,11,FALSE),IF(S303="schwer",VLOOKUP(V303,'Boden DüV-Bolap'!A:R,15,FALSE))))))</f>
        <v/>
      </c>
      <c r="X303" s="254" t="str">
        <f>IF(OR(F303="",G303="",S303="",V303=""),"",IF(V303&gt;=44,-(T303+U303),IF(AND(S303="leicht",V303&lt;14),VLOOKUP(V303,'Boden DüV-Bolap'!A:Q,8,FALSE),IF(AND(S303="leicht",V303&gt;13),VLOOKUP(V303,'Boden DüV-Bolap'!A:Q,9,FALSE)*(T303+U303)-(T303+U303),IF(AND(S303="mittel",V303&lt;20),VLOOKUP(V303,'Boden DüV-Bolap'!A:Q,12,FALSE),IF(AND(S303="mittel",V303&gt;19),VLOOKUP(V303,'Boden DüV-Bolap'!A:Q,13,FALSE)*(T303+U303)-(T303+U303),IF(AND(S303="schwer",V303&lt;28),VLOOKUP(V303,'Boden DüV-Bolap'!A:Q,16,FALSE),IF(AND(S303="schwer",V303&gt;27),VLOOKUP(V303,'Boden DüV-Bolap'!A:Q,17,FALSE)*(T303+U303)-(T303+U303)))))))))</f>
        <v/>
      </c>
      <c r="Y303" s="251" t="str">
        <f>IF(OR(F303="",G303=""),"",IF(OR(F303="A",F303="HG"),0,VLOOKUP(G303,'Tab 4+5 DüV+Abfuhr_G'!A:Q,16,FALSE)))</f>
        <v/>
      </c>
      <c r="Z303" s="255" t="str">
        <f t="shared" si="38"/>
        <v/>
      </c>
      <c r="AA303" s="896" t="str">
        <f t="shared" si="39"/>
        <v/>
      </c>
      <c r="AB303" s="253" t="str">
        <f>IF(OR(F303="",G303=""),"",IF(F303="g",VLOOKUP(G303,'Tab 4+5 DüV+Abfuhr_G'!A:N,14,FALSE)*'N-DBE'!J303,IF(F303="A",VLOOKUP(G303,'Tab 2+3 DüV_A'!A:L,12,FALSE)*'N-DBE'!J303,VLOOKUP(G303,'H&amp;G LfL'!B:U,20,FALSE)*'N-DBE'!J303)))</f>
        <v/>
      </c>
      <c r="AC303" s="249" t="str">
        <f>IF(OR(F303="",G303=""),"",IF(OR('N-DBE'!K303="",'N-DBE'!M303=0),0,IF('N-DBE'!K303=0,-AB303,('N-DBE'!K303*AB303/'N-DBE'!J303)-AB303)))</f>
        <v/>
      </c>
      <c r="AD303" s="341" t="str">
        <f>IF(OR(B303="",G303=""),"",IF(VLOOKUP(B303,Schlagliste!B:J,9,FALSE)="","",VLOOKUP(B303,Schlagliste!B:J,9,FALSE)))</f>
        <v/>
      </c>
      <c r="AE303" s="244" t="str">
        <f>IF(OR(AD303="",S303=""),"",IF(AD303&gt;39,0,IF(S303="leicht",VLOOKUP(AD303,'Boden DüV-Bolap'!A:AA,19,FALSE),IF(S303="mittel",VLOOKUP(AD303,'Boden DüV-Bolap'!A:AA,23,FALSE),IF(S303="schwer",VLOOKUP(AD303,'Boden DüV-Bolap'!A:AA,27,FALSE))))))</f>
        <v/>
      </c>
      <c r="AF303" s="254" t="str">
        <f>IF(OR(F303="",G303="",S303="",AD303=""),"",IF(AD303&gt;=44,-(AB303+AC303),IF(AND(S303="leicht",AD303&lt;11),VLOOKUP(AD303,'Boden DüV-Bolap'!A:AC,20,FALSE),IF(AND(S303="leicht",AD303&gt;10),VLOOKUP(AD303,'Boden DüV-Bolap'!A:AC,21,FALSE)*(AB303+AC303)-(AB303+AC303),IF(AND(S303="mittel",AD303&lt;18),VLOOKUP(AD303,'Boden DüV-Bolap'!A:AC,24,FALSE),IF(AND(S303="mittel",AD303&gt;17),VLOOKUP(AD303,'Boden DüV-Bolap'!A:AC,25,FALSE)*(AB303+AC303)-(AB303+AC303),IF(AND(S303="schwer",AD303&lt;23),VLOOKUP(AD303,'Boden DüV-Bolap'!A:AC,28,FALSE),IF(AND(S303="schwer",AD303&gt;22),VLOOKUP(AD303,'Boden DüV-Bolap'!A:AC,29,FALSE)*(AB303+AC303)-(AB303+AC303)))))))))</f>
        <v/>
      </c>
      <c r="AG303" s="256" t="str">
        <f>IF(OR(F303="",G303=""),"",IF(OR(F303="A",F303="HG"),0,VLOOKUP(G303,'Tab 4+5 DüV+Abfuhr_G'!A:Q,17,FALSE)))</f>
        <v/>
      </c>
      <c r="AH303" s="257" t="str">
        <f t="shared" si="40"/>
        <v/>
      </c>
      <c r="AI303" s="900" t="str">
        <f t="shared" si="41"/>
        <v/>
      </c>
      <c r="AJ303" s="265"/>
    </row>
    <row r="304" spans="1:36" s="145" customFormat="1">
      <c r="A304" s="289" t="str">
        <f>IF('N-DBE'!A304="","",'N-DBE'!A304)</f>
        <v/>
      </c>
      <c r="B304" s="485" t="str">
        <f>IF('N-DBE'!B304="","",'N-DBE'!B304)</f>
        <v/>
      </c>
      <c r="C304" s="232" t="str">
        <f>IF('N-DBE'!C304="","",'N-DBE'!C304)</f>
        <v/>
      </c>
      <c r="D304" s="232" t="str">
        <f>IF('N-DBE'!D304="","",'N-DBE'!D304)</f>
        <v/>
      </c>
      <c r="E304" s="238" t="str">
        <f>IF('N-DBE'!E304="","",'N-DBE'!E304)</f>
        <v/>
      </c>
      <c r="F304" s="233" t="str">
        <f>IF('N-DBE'!F304="","",'N-DBE'!F304)</f>
        <v/>
      </c>
      <c r="G304" s="225" t="str">
        <f>IF('N-DBE'!G304="","",'N-DBE'!G304)</f>
        <v/>
      </c>
      <c r="H304" s="248" t="str">
        <f>IF(OR(F304="",G304=""),"",IF(F304="g",VLOOKUP(G304,'Tab 4+5 DüV+Abfuhr_G'!A:N,12,FALSE)*'N-DBE'!J304,IF(F304="A",VLOOKUP(G304,'Tab 2+3 DüV_A'!A:L,10,FALSE)*'N-DBE'!J304,VLOOKUP(G304,'H&amp;G LfL'!B:U,18,FALSE)*'N-DBE'!J304)))</f>
        <v/>
      </c>
      <c r="I304" s="249" t="str">
        <f>IF(OR(F304="",G304=""),"",IF(OR('N-DBE'!K304="",'N-DBE'!M304=0),0,IF('N-DBE'!K304=0,-H304,('N-DBE'!K304*H304/'N-DBE'!J304)-H304)))</f>
        <v/>
      </c>
      <c r="J304" s="341" t="str">
        <f>IF(OR(B304="",G304=""),"",IF(VLOOKUP(B304,Schlagliste!B:J,7,FALSE)="","",VLOOKUP(B304,Schlagliste!B:J,7,FALSE)))</f>
        <v/>
      </c>
      <c r="K304" s="244" t="str">
        <f>IF(J304="","",IF(J304&gt;39,"E",VLOOKUP(J304,'Boden DüV-Bolap'!A:B,2,FALSE)))</f>
        <v/>
      </c>
      <c r="L304" s="250" t="str">
        <f>IF(J304="","",IF(J304&gt;=44,0,VLOOKUP(J304,'Boden DüV-Bolap'!A:C,3,FALSE)))</f>
        <v/>
      </c>
      <c r="M304" s="251" t="str">
        <f>IF(OR(F304="",G304=""),"",IF(OR(F304="A",F304="HG"),0,VLOOKUP(G304,'Tab 4+5 DüV+Abfuhr_G'!A:Q,15,FALSE)))</f>
        <v/>
      </c>
      <c r="N304" s="252" t="str">
        <f t="shared" ref="N304:N311" si="42">IF(OR(F304="",G304=""),"",IF(J304="",SUM(H304,I304),SUM(H304:I304,L304,M304)))</f>
        <v/>
      </c>
      <c r="O304" s="611" t="str">
        <f>IF(OR(F304="",G304=""),"",IF(J304="",SUM(H304,I304),IF(OR(K304="D",K304="E"),(H304+M304)*VLOOKUP(K304,'Boden DüV-Bolap'!B:E,4,FALSE),SUM(H304,I304,L304,M304))))</f>
        <v/>
      </c>
      <c r="P304" s="892" t="str">
        <f t="shared" ref="P304:P311" si="43">IF(OR(B304="",F304="",G304=""),"",N304*E304)</f>
        <v/>
      </c>
      <c r="Q304" s="245"/>
      <c r="R304" s="615" t="str">
        <f t="shared" ref="R304:R311" si="44">IF(N304="","",IF(OR(Q304="",Q304="nein"),0,N304*0.1))</f>
        <v/>
      </c>
      <c r="S304" s="244" t="str">
        <f>IF(OR(B304="",G304=""),"",IF(VLOOKUP(B304,Schlagliste!B:J,5,FALSE)="","",VLOOKUP(B304,Schlagliste!B:J,5,FALSE)))</f>
        <v/>
      </c>
      <c r="T304" s="253" t="str">
        <f>IF(OR(F304="",G304=""),"",IF(F304="g",VLOOKUP(G304,'Tab 4+5 DüV+Abfuhr_G'!A:N,13,FALSE)*'N-DBE'!J304,IF(F304="A",VLOOKUP(G304,'Tab 2+3 DüV_A'!A:L,11,FALSE)*'N-DBE'!J304,VLOOKUP(G304,'H&amp;G LfL'!B:U,19,FALSE)*'N-DBE'!J304)))</f>
        <v/>
      </c>
      <c r="U304" s="249" t="str">
        <f>IF(OR(F304="",G304=""),"",IF(OR('N-DBE'!K304="",'N-DBE'!M304=0),0,IF('N-DBE'!K304=0,-T304,('N-DBE'!K304*T304/'N-DBE'!J304)-T304)))</f>
        <v/>
      </c>
      <c r="V304" s="341" t="str">
        <f>IF(OR(B304="",G304=""),"",IF(VLOOKUP(B304,Schlagliste!B:J,8,FALSE)="","",VLOOKUP(B304,Schlagliste!B:J,8,FALSE)))</f>
        <v/>
      </c>
      <c r="W304" s="244" t="str">
        <f>IF(OR(V304="",S304=""),"",IF(V304&gt;39,0,IF(S304="leicht",VLOOKUP(V304,'Boden DüV-Bolap'!A:Q,7,FALSE),IF(S304="mittel",VLOOKUP(V304,'Boden DüV-Bolap'!A:K,11,FALSE),IF(S304="schwer",VLOOKUP(V304,'Boden DüV-Bolap'!A:R,15,FALSE))))))</f>
        <v/>
      </c>
      <c r="X304" s="254" t="str">
        <f>IF(OR(F304="",G304="",S304="",V304=""),"",IF(V304&gt;=44,-(T304+U304),IF(AND(S304="leicht",V304&lt;14),VLOOKUP(V304,'Boden DüV-Bolap'!A:Q,8,FALSE),IF(AND(S304="leicht",V304&gt;13),VLOOKUP(V304,'Boden DüV-Bolap'!A:Q,9,FALSE)*(T304+U304)-(T304+U304),IF(AND(S304="mittel",V304&lt;20),VLOOKUP(V304,'Boden DüV-Bolap'!A:Q,12,FALSE),IF(AND(S304="mittel",V304&gt;19),VLOOKUP(V304,'Boden DüV-Bolap'!A:Q,13,FALSE)*(T304+U304)-(T304+U304),IF(AND(S304="schwer",V304&lt;28),VLOOKUP(V304,'Boden DüV-Bolap'!A:Q,16,FALSE),IF(AND(S304="schwer",V304&gt;27),VLOOKUP(V304,'Boden DüV-Bolap'!A:Q,17,FALSE)*(T304+U304)-(T304+U304)))))))))</f>
        <v/>
      </c>
      <c r="Y304" s="251" t="str">
        <f>IF(OR(F304="",G304=""),"",IF(OR(F304="A",F304="HG"),0,VLOOKUP(G304,'Tab 4+5 DüV+Abfuhr_G'!A:Q,16,FALSE)))</f>
        <v/>
      </c>
      <c r="Z304" s="255" t="str">
        <f t="shared" ref="Z304:Z311" si="45">IF(OR(F304="",G304=""),"",IF(V304="",SUM(T304,U304),SUM(T304:U304,X304:Y304)))</f>
        <v/>
      </c>
      <c r="AA304" s="896" t="str">
        <f t="shared" ref="AA304:AA311" si="46">IF(OR(B304="",F304="",G304=""),"",Z304*E304)</f>
        <v/>
      </c>
      <c r="AB304" s="253" t="str">
        <f>IF(OR(F304="",G304=""),"",IF(F304="g",VLOOKUP(G304,'Tab 4+5 DüV+Abfuhr_G'!A:N,14,FALSE)*'N-DBE'!J304,IF(F304="A",VLOOKUP(G304,'Tab 2+3 DüV_A'!A:L,12,FALSE)*'N-DBE'!J304,VLOOKUP(G304,'H&amp;G LfL'!B:U,20,FALSE)*'N-DBE'!J304)))</f>
        <v/>
      </c>
      <c r="AC304" s="249" t="str">
        <f>IF(OR(F304="",G304=""),"",IF(OR('N-DBE'!K304="",'N-DBE'!M304=0),0,IF('N-DBE'!K304=0,-AB304,('N-DBE'!K304*AB304/'N-DBE'!J304)-AB304)))</f>
        <v/>
      </c>
      <c r="AD304" s="341" t="str">
        <f>IF(OR(B304="",G304=""),"",IF(VLOOKUP(B304,Schlagliste!B:J,9,FALSE)="","",VLOOKUP(B304,Schlagliste!B:J,9,FALSE)))</f>
        <v/>
      </c>
      <c r="AE304" s="244" t="str">
        <f>IF(OR(AD304="",S304=""),"",IF(AD304&gt;39,0,IF(S304="leicht",VLOOKUP(AD304,'Boden DüV-Bolap'!A:AA,19,FALSE),IF(S304="mittel",VLOOKUP(AD304,'Boden DüV-Bolap'!A:AA,23,FALSE),IF(S304="schwer",VLOOKUP(AD304,'Boden DüV-Bolap'!A:AA,27,FALSE))))))</f>
        <v/>
      </c>
      <c r="AF304" s="254" t="str">
        <f>IF(OR(F304="",G304="",S304="",AD304=""),"",IF(AD304&gt;=44,-(AB304+AC304),IF(AND(S304="leicht",AD304&lt;11),VLOOKUP(AD304,'Boden DüV-Bolap'!A:AC,20,FALSE),IF(AND(S304="leicht",AD304&gt;10),VLOOKUP(AD304,'Boden DüV-Bolap'!A:AC,21,FALSE)*(AB304+AC304)-(AB304+AC304),IF(AND(S304="mittel",AD304&lt;18),VLOOKUP(AD304,'Boden DüV-Bolap'!A:AC,24,FALSE),IF(AND(S304="mittel",AD304&gt;17),VLOOKUP(AD304,'Boden DüV-Bolap'!A:AC,25,FALSE)*(AB304+AC304)-(AB304+AC304),IF(AND(S304="schwer",AD304&lt;23),VLOOKUP(AD304,'Boden DüV-Bolap'!A:AC,28,FALSE),IF(AND(S304="schwer",AD304&gt;22),VLOOKUP(AD304,'Boden DüV-Bolap'!A:AC,29,FALSE)*(AB304+AC304)-(AB304+AC304)))))))))</f>
        <v/>
      </c>
      <c r="AG304" s="256" t="str">
        <f>IF(OR(F304="",G304=""),"",IF(OR(F304="A",F304="HG"),0,VLOOKUP(G304,'Tab 4+5 DüV+Abfuhr_G'!A:Q,17,FALSE)))</f>
        <v/>
      </c>
      <c r="AH304" s="257" t="str">
        <f t="shared" ref="AH304:AH311" si="47">IF(OR(F304="",G304=""),"",IF(AD304="",SUM(AB304,AC304),SUM(AB304:AC304,AF304:AG304)))</f>
        <v/>
      </c>
      <c r="AI304" s="900" t="str">
        <f t="shared" ref="AI304:AI311" si="48">IF(OR(B304="",F304="",G304=""),"",AH304*E304)</f>
        <v/>
      </c>
      <c r="AJ304" s="265"/>
    </row>
    <row r="305" spans="1:36" s="145" customFormat="1">
      <c r="A305" s="289" t="str">
        <f>IF('N-DBE'!A305="","",'N-DBE'!A305)</f>
        <v/>
      </c>
      <c r="B305" s="485" t="str">
        <f>IF('N-DBE'!B305="","",'N-DBE'!B305)</f>
        <v/>
      </c>
      <c r="C305" s="232" t="str">
        <f>IF('N-DBE'!C305="","",'N-DBE'!C305)</f>
        <v/>
      </c>
      <c r="D305" s="232" t="str">
        <f>IF('N-DBE'!D305="","",'N-DBE'!D305)</f>
        <v/>
      </c>
      <c r="E305" s="238" t="str">
        <f>IF('N-DBE'!E305="","",'N-DBE'!E305)</f>
        <v/>
      </c>
      <c r="F305" s="233" t="str">
        <f>IF('N-DBE'!F305="","",'N-DBE'!F305)</f>
        <v/>
      </c>
      <c r="G305" s="225" t="str">
        <f>IF('N-DBE'!G305="","",'N-DBE'!G305)</f>
        <v/>
      </c>
      <c r="H305" s="248" t="str">
        <f>IF(OR(F305="",G305=""),"",IF(F305="g",VLOOKUP(G305,'Tab 4+5 DüV+Abfuhr_G'!A:N,12,FALSE)*'N-DBE'!J305,IF(F305="A",VLOOKUP(G305,'Tab 2+3 DüV_A'!A:L,10,FALSE)*'N-DBE'!J305,VLOOKUP(G305,'H&amp;G LfL'!B:U,18,FALSE)*'N-DBE'!J305)))</f>
        <v/>
      </c>
      <c r="I305" s="249" t="str">
        <f>IF(OR(F305="",G305=""),"",IF(OR('N-DBE'!K305="",'N-DBE'!M305=0),0,IF('N-DBE'!K305=0,-H305,('N-DBE'!K305*H305/'N-DBE'!J305)-H305)))</f>
        <v/>
      </c>
      <c r="J305" s="341" t="str">
        <f>IF(OR(B305="",G305=""),"",IF(VLOOKUP(B305,Schlagliste!B:J,7,FALSE)="","",VLOOKUP(B305,Schlagliste!B:J,7,FALSE)))</f>
        <v/>
      </c>
      <c r="K305" s="244" t="str">
        <f>IF(J305="","",IF(J305&gt;39,"E",VLOOKUP(J305,'Boden DüV-Bolap'!A:B,2,FALSE)))</f>
        <v/>
      </c>
      <c r="L305" s="250" t="str">
        <f>IF(J305="","",IF(J305&gt;=44,0,VLOOKUP(J305,'Boden DüV-Bolap'!A:C,3,FALSE)))</f>
        <v/>
      </c>
      <c r="M305" s="251" t="str">
        <f>IF(OR(F305="",G305=""),"",IF(OR(F305="A",F305="HG"),0,VLOOKUP(G305,'Tab 4+5 DüV+Abfuhr_G'!A:Q,15,FALSE)))</f>
        <v/>
      </c>
      <c r="N305" s="252" t="str">
        <f t="shared" si="42"/>
        <v/>
      </c>
      <c r="O305" s="611" t="str">
        <f>IF(OR(F305="",G305=""),"",IF(J305="",SUM(H305,I305),IF(OR(K305="D",K305="E"),(H305+M305)*VLOOKUP(K305,'Boden DüV-Bolap'!B:E,4,FALSE),SUM(H305,I305,L305,M305))))</f>
        <v/>
      </c>
      <c r="P305" s="892" t="str">
        <f t="shared" si="43"/>
        <v/>
      </c>
      <c r="Q305" s="245"/>
      <c r="R305" s="615" t="str">
        <f t="shared" si="44"/>
        <v/>
      </c>
      <c r="S305" s="244" t="str">
        <f>IF(OR(B305="",G305=""),"",IF(VLOOKUP(B305,Schlagliste!B:J,5,FALSE)="","",VLOOKUP(B305,Schlagliste!B:J,5,FALSE)))</f>
        <v/>
      </c>
      <c r="T305" s="253" t="str">
        <f>IF(OR(F305="",G305=""),"",IF(F305="g",VLOOKUP(G305,'Tab 4+5 DüV+Abfuhr_G'!A:N,13,FALSE)*'N-DBE'!J305,IF(F305="A",VLOOKUP(G305,'Tab 2+3 DüV_A'!A:L,11,FALSE)*'N-DBE'!J305,VLOOKUP(G305,'H&amp;G LfL'!B:U,19,FALSE)*'N-DBE'!J305)))</f>
        <v/>
      </c>
      <c r="U305" s="249" t="str">
        <f>IF(OR(F305="",G305=""),"",IF(OR('N-DBE'!K305="",'N-DBE'!M305=0),0,IF('N-DBE'!K305=0,-T305,('N-DBE'!K305*T305/'N-DBE'!J305)-T305)))</f>
        <v/>
      </c>
      <c r="V305" s="341" t="str">
        <f>IF(OR(B305="",G305=""),"",IF(VLOOKUP(B305,Schlagliste!B:J,8,FALSE)="","",VLOOKUP(B305,Schlagliste!B:J,8,FALSE)))</f>
        <v/>
      </c>
      <c r="W305" s="244" t="str">
        <f>IF(OR(V305="",S305=""),"",IF(V305&gt;39,0,IF(S305="leicht",VLOOKUP(V305,'Boden DüV-Bolap'!A:Q,7,FALSE),IF(S305="mittel",VLOOKUP(V305,'Boden DüV-Bolap'!A:K,11,FALSE),IF(S305="schwer",VLOOKUP(V305,'Boden DüV-Bolap'!A:R,15,FALSE))))))</f>
        <v/>
      </c>
      <c r="X305" s="254" t="str">
        <f>IF(OR(F305="",G305="",S305="",V305=""),"",IF(V305&gt;=44,-(T305+U305),IF(AND(S305="leicht",V305&lt;14),VLOOKUP(V305,'Boden DüV-Bolap'!A:Q,8,FALSE),IF(AND(S305="leicht",V305&gt;13),VLOOKUP(V305,'Boden DüV-Bolap'!A:Q,9,FALSE)*(T305+U305)-(T305+U305),IF(AND(S305="mittel",V305&lt;20),VLOOKUP(V305,'Boden DüV-Bolap'!A:Q,12,FALSE),IF(AND(S305="mittel",V305&gt;19),VLOOKUP(V305,'Boden DüV-Bolap'!A:Q,13,FALSE)*(T305+U305)-(T305+U305),IF(AND(S305="schwer",V305&lt;28),VLOOKUP(V305,'Boden DüV-Bolap'!A:Q,16,FALSE),IF(AND(S305="schwer",V305&gt;27),VLOOKUP(V305,'Boden DüV-Bolap'!A:Q,17,FALSE)*(T305+U305)-(T305+U305)))))))))</f>
        <v/>
      </c>
      <c r="Y305" s="251" t="str">
        <f>IF(OR(F305="",G305=""),"",IF(OR(F305="A",F305="HG"),0,VLOOKUP(G305,'Tab 4+5 DüV+Abfuhr_G'!A:Q,16,FALSE)))</f>
        <v/>
      </c>
      <c r="Z305" s="255" t="str">
        <f t="shared" si="45"/>
        <v/>
      </c>
      <c r="AA305" s="896" t="str">
        <f t="shared" si="46"/>
        <v/>
      </c>
      <c r="AB305" s="253" t="str">
        <f>IF(OR(F305="",G305=""),"",IF(F305="g",VLOOKUP(G305,'Tab 4+5 DüV+Abfuhr_G'!A:N,14,FALSE)*'N-DBE'!J305,IF(F305="A",VLOOKUP(G305,'Tab 2+3 DüV_A'!A:L,12,FALSE)*'N-DBE'!J305,VLOOKUP(G305,'H&amp;G LfL'!B:U,20,FALSE)*'N-DBE'!J305)))</f>
        <v/>
      </c>
      <c r="AC305" s="249" t="str">
        <f>IF(OR(F305="",G305=""),"",IF(OR('N-DBE'!K305="",'N-DBE'!M305=0),0,IF('N-DBE'!K305=0,-AB305,('N-DBE'!K305*AB305/'N-DBE'!J305)-AB305)))</f>
        <v/>
      </c>
      <c r="AD305" s="341" t="str">
        <f>IF(OR(B305="",G305=""),"",IF(VLOOKUP(B305,Schlagliste!B:J,9,FALSE)="","",VLOOKUP(B305,Schlagliste!B:J,9,FALSE)))</f>
        <v/>
      </c>
      <c r="AE305" s="244" t="str">
        <f>IF(OR(AD305="",S305=""),"",IF(AD305&gt;39,0,IF(S305="leicht",VLOOKUP(AD305,'Boden DüV-Bolap'!A:AA,19,FALSE),IF(S305="mittel",VLOOKUP(AD305,'Boden DüV-Bolap'!A:AA,23,FALSE),IF(S305="schwer",VLOOKUP(AD305,'Boden DüV-Bolap'!A:AA,27,FALSE))))))</f>
        <v/>
      </c>
      <c r="AF305" s="254" t="str">
        <f>IF(OR(F305="",G305="",S305="",AD305=""),"",IF(AD305&gt;=44,-(AB305+AC305),IF(AND(S305="leicht",AD305&lt;11),VLOOKUP(AD305,'Boden DüV-Bolap'!A:AC,20,FALSE),IF(AND(S305="leicht",AD305&gt;10),VLOOKUP(AD305,'Boden DüV-Bolap'!A:AC,21,FALSE)*(AB305+AC305)-(AB305+AC305),IF(AND(S305="mittel",AD305&lt;18),VLOOKUP(AD305,'Boden DüV-Bolap'!A:AC,24,FALSE),IF(AND(S305="mittel",AD305&gt;17),VLOOKUP(AD305,'Boden DüV-Bolap'!A:AC,25,FALSE)*(AB305+AC305)-(AB305+AC305),IF(AND(S305="schwer",AD305&lt;23),VLOOKUP(AD305,'Boden DüV-Bolap'!A:AC,28,FALSE),IF(AND(S305="schwer",AD305&gt;22),VLOOKUP(AD305,'Boden DüV-Bolap'!A:AC,29,FALSE)*(AB305+AC305)-(AB305+AC305)))))))))</f>
        <v/>
      </c>
      <c r="AG305" s="256" t="str">
        <f>IF(OR(F305="",G305=""),"",IF(OR(F305="A",F305="HG"),0,VLOOKUP(G305,'Tab 4+5 DüV+Abfuhr_G'!A:Q,17,FALSE)))</f>
        <v/>
      </c>
      <c r="AH305" s="257" t="str">
        <f t="shared" si="47"/>
        <v/>
      </c>
      <c r="AI305" s="900" t="str">
        <f t="shared" si="48"/>
        <v/>
      </c>
      <c r="AJ305" s="265"/>
    </row>
    <row r="306" spans="1:36" s="145" customFormat="1">
      <c r="A306" s="289" t="str">
        <f>IF('N-DBE'!A306="","",'N-DBE'!A306)</f>
        <v/>
      </c>
      <c r="B306" s="485" t="str">
        <f>IF('N-DBE'!B306="","",'N-DBE'!B306)</f>
        <v/>
      </c>
      <c r="C306" s="232" t="str">
        <f>IF('N-DBE'!C306="","",'N-DBE'!C306)</f>
        <v/>
      </c>
      <c r="D306" s="232" t="str">
        <f>IF('N-DBE'!D306="","",'N-DBE'!D306)</f>
        <v/>
      </c>
      <c r="E306" s="238" t="str">
        <f>IF('N-DBE'!E306="","",'N-DBE'!E306)</f>
        <v/>
      </c>
      <c r="F306" s="233" t="str">
        <f>IF('N-DBE'!F306="","",'N-DBE'!F306)</f>
        <v/>
      </c>
      <c r="G306" s="225" t="str">
        <f>IF('N-DBE'!G306="","",'N-DBE'!G306)</f>
        <v/>
      </c>
      <c r="H306" s="248" t="str">
        <f>IF(OR(F306="",G306=""),"",IF(F306="g",VLOOKUP(G306,'Tab 4+5 DüV+Abfuhr_G'!A:N,12,FALSE)*'N-DBE'!J306,IF(F306="A",VLOOKUP(G306,'Tab 2+3 DüV_A'!A:L,10,FALSE)*'N-DBE'!J306,VLOOKUP(G306,'H&amp;G LfL'!B:U,18,FALSE)*'N-DBE'!J306)))</f>
        <v/>
      </c>
      <c r="I306" s="249" t="str">
        <f>IF(OR(F306="",G306=""),"",IF(OR('N-DBE'!K306="",'N-DBE'!M306=0),0,IF('N-DBE'!K306=0,-H306,('N-DBE'!K306*H306/'N-DBE'!J306)-H306)))</f>
        <v/>
      </c>
      <c r="J306" s="341" t="str">
        <f>IF(OR(B306="",G306=""),"",IF(VLOOKUP(B306,Schlagliste!B:J,7,FALSE)="","",VLOOKUP(B306,Schlagliste!B:J,7,FALSE)))</f>
        <v/>
      </c>
      <c r="K306" s="244" t="str">
        <f>IF(J306="","",IF(J306&gt;39,"E",VLOOKUP(J306,'Boden DüV-Bolap'!A:B,2,FALSE)))</f>
        <v/>
      </c>
      <c r="L306" s="250" t="str">
        <f>IF(J306="","",IF(J306&gt;=44,0,VLOOKUP(J306,'Boden DüV-Bolap'!A:C,3,FALSE)))</f>
        <v/>
      </c>
      <c r="M306" s="251" t="str">
        <f>IF(OR(F306="",G306=""),"",IF(OR(F306="A",F306="HG"),0,VLOOKUP(G306,'Tab 4+5 DüV+Abfuhr_G'!A:Q,15,FALSE)))</f>
        <v/>
      </c>
      <c r="N306" s="252" t="str">
        <f t="shared" si="42"/>
        <v/>
      </c>
      <c r="O306" s="611" t="str">
        <f>IF(OR(F306="",G306=""),"",IF(J306="",SUM(H306,I306),IF(OR(K306="D",K306="E"),(H306+M306)*VLOOKUP(K306,'Boden DüV-Bolap'!B:E,4,FALSE),SUM(H306,I306,L306,M306))))</f>
        <v/>
      </c>
      <c r="P306" s="892" t="str">
        <f t="shared" si="43"/>
        <v/>
      </c>
      <c r="Q306" s="245"/>
      <c r="R306" s="615" t="str">
        <f t="shared" si="44"/>
        <v/>
      </c>
      <c r="S306" s="244" t="str">
        <f>IF(OR(B306="",G306=""),"",IF(VLOOKUP(B306,Schlagliste!B:J,5,FALSE)="","",VLOOKUP(B306,Schlagliste!B:J,5,FALSE)))</f>
        <v/>
      </c>
      <c r="T306" s="253" t="str">
        <f>IF(OR(F306="",G306=""),"",IF(F306="g",VLOOKUP(G306,'Tab 4+5 DüV+Abfuhr_G'!A:N,13,FALSE)*'N-DBE'!J306,IF(F306="A",VLOOKUP(G306,'Tab 2+3 DüV_A'!A:L,11,FALSE)*'N-DBE'!J306,VLOOKUP(G306,'H&amp;G LfL'!B:U,19,FALSE)*'N-DBE'!J306)))</f>
        <v/>
      </c>
      <c r="U306" s="249" t="str">
        <f>IF(OR(F306="",G306=""),"",IF(OR('N-DBE'!K306="",'N-DBE'!M306=0),0,IF('N-DBE'!K306=0,-T306,('N-DBE'!K306*T306/'N-DBE'!J306)-T306)))</f>
        <v/>
      </c>
      <c r="V306" s="341" t="str">
        <f>IF(OR(B306="",G306=""),"",IF(VLOOKUP(B306,Schlagliste!B:J,8,FALSE)="","",VLOOKUP(B306,Schlagliste!B:J,8,FALSE)))</f>
        <v/>
      </c>
      <c r="W306" s="244" t="str">
        <f>IF(OR(V306="",S306=""),"",IF(V306&gt;39,0,IF(S306="leicht",VLOOKUP(V306,'Boden DüV-Bolap'!A:Q,7,FALSE),IF(S306="mittel",VLOOKUP(V306,'Boden DüV-Bolap'!A:K,11,FALSE),IF(S306="schwer",VLOOKUP(V306,'Boden DüV-Bolap'!A:R,15,FALSE))))))</f>
        <v/>
      </c>
      <c r="X306" s="254" t="str">
        <f>IF(OR(F306="",G306="",S306="",V306=""),"",IF(V306&gt;=44,-(T306+U306),IF(AND(S306="leicht",V306&lt;14),VLOOKUP(V306,'Boden DüV-Bolap'!A:Q,8,FALSE),IF(AND(S306="leicht",V306&gt;13),VLOOKUP(V306,'Boden DüV-Bolap'!A:Q,9,FALSE)*(T306+U306)-(T306+U306),IF(AND(S306="mittel",V306&lt;20),VLOOKUP(V306,'Boden DüV-Bolap'!A:Q,12,FALSE),IF(AND(S306="mittel",V306&gt;19),VLOOKUP(V306,'Boden DüV-Bolap'!A:Q,13,FALSE)*(T306+U306)-(T306+U306),IF(AND(S306="schwer",V306&lt;28),VLOOKUP(V306,'Boden DüV-Bolap'!A:Q,16,FALSE),IF(AND(S306="schwer",V306&gt;27),VLOOKUP(V306,'Boden DüV-Bolap'!A:Q,17,FALSE)*(T306+U306)-(T306+U306)))))))))</f>
        <v/>
      </c>
      <c r="Y306" s="251" t="str">
        <f>IF(OR(F306="",G306=""),"",IF(OR(F306="A",F306="HG"),0,VLOOKUP(G306,'Tab 4+5 DüV+Abfuhr_G'!A:Q,16,FALSE)))</f>
        <v/>
      </c>
      <c r="Z306" s="255" t="str">
        <f t="shared" si="45"/>
        <v/>
      </c>
      <c r="AA306" s="896" t="str">
        <f t="shared" si="46"/>
        <v/>
      </c>
      <c r="AB306" s="253" t="str">
        <f>IF(OR(F306="",G306=""),"",IF(F306="g",VLOOKUP(G306,'Tab 4+5 DüV+Abfuhr_G'!A:N,14,FALSE)*'N-DBE'!J306,IF(F306="A",VLOOKUP(G306,'Tab 2+3 DüV_A'!A:L,12,FALSE)*'N-DBE'!J306,VLOOKUP(G306,'H&amp;G LfL'!B:U,20,FALSE)*'N-DBE'!J306)))</f>
        <v/>
      </c>
      <c r="AC306" s="249" t="str">
        <f>IF(OR(F306="",G306=""),"",IF(OR('N-DBE'!K306="",'N-DBE'!M306=0),0,IF('N-DBE'!K306=0,-AB306,('N-DBE'!K306*AB306/'N-DBE'!J306)-AB306)))</f>
        <v/>
      </c>
      <c r="AD306" s="341" t="str">
        <f>IF(OR(B306="",G306=""),"",IF(VLOOKUP(B306,Schlagliste!B:J,9,FALSE)="","",VLOOKUP(B306,Schlagliste!B:J,9,FALSE)))</f>
        <v/>
      </c>
      <c r="AE306" s="244" t="str">
        <f>IF(OR(AD306="",S306=""),"",IF(AD306&gt;39,0,IF(S306="leicht",VLOOKUP(AD306,'Boden DüV-Bolap'!A:AA,19,FALSE),IF(S306="mittel",VLOOKUP(AD306,'Boden DüV-Bolap'!A:AA,23,FALSE),IF(S306="schwer",VLOOKUP(AD306,'Boden DüV-Bolap'!A:AA,27,FALSE))))))</f>
        <v/>
      </c>
      <c r="AF306" s="254" t="str">
        <f>IF(OR(F306="",G306="",S306="",AD306=""),"",IF(AD306&gt;=44,-(AB306+AC306),IF(AND(S306="leicht",AD306&lt;11),VLOOKUP(AD306,'Boden DüV-Bolap'!A:AC,20,FALSE),IF(AND(S306="leicht",AD306&gt;10),VLOOKUP(AD306,'Boden DüV-Bolap'!A:AC,21,FALSE)*(AB306+AC306)-(AB306+AC306),IF(AND(S306="mittel",AD306&lt;18),VLOOKUP(AD306,'Boden DüV-Bolap'!A:AC,24,FALSE),IF(AND(S306="mittel",AD306&gt;17),VLOOKUP(AD306,'Boden DüV-Bolap'!A:AC,25,FALSE)*(AB306+AC306)-(AB306+AC306),IF(AND(S306="schwer",AD306&lt;23),VLOOKUP(AD306,'Boden DüV-Bolap'!A:AC,28,FALSE),IF(AND(S306="schwer",AD306&gt;22),VLOOKUP(AD306,'Boden DüV-Bolap'!A:AC,29,FALSE)*(AB306+AC306)-(AB306+AC306)))))))))</f>
        <v/>
      </c>
      <c r="AG306" s="256" t="str">
        <f>IF(OR(F306="",G306=""),"",IF(OR(F306="A",F306="HG"),0,VLOOKUP(G306,'Tab 4+5 DüV+Abfuhr_G'!A:Q,17,FALSE)))</f>
        <v/>
      </c>
      <c r="AH306" s="257" t="str">
        <f t="shared" si="47"/>
        <v/>
      </c>
      <c r="AI306" s="900" t="str">
        <f t="shared" si="48"/>
        <v/>
      </c>
      <c r="AJ306" s="265"/>
    </row>
    <row r="307" spans="1:36" s="145" customFormat="1">
      <c r="A307" s="289" t="str">
        <f>IF('N-DBE'!A307="","",'N-DBE'!A307)</f>
        <v/>
      </c>
      <c r="B307" s="485" t="str">
        <f>IF('N-DBE'!B307="","",'N-DBE'!B307)</f>
        <v/>
      </c>
      <c r="C307" s="232" t="str">
        <f>IF('N-DBE'!C307="","",'N-DBE'!C307)</f>
        <v/>
      </c>
      <c r="D307" s="232" t="str">
        <f>IF('N-DBE'!D307="","",'N-DBE'!D307)</f>
        <v/>
      </c>
      <c r="E307" s="238" t="str">
        <f>IF('N-DBE'!E307="","",'N-DBE'!E307)</f>
        <v/>
      </c>
      <c r="F307" s="233" t="str">
        <f>IF('N-DBE'!F307="","",'N-DBE'!F307)</f>
        <v/>
      </c>
      <c r="G307" s="225" t="str">
        <f>IF('N-DBE'!G307="","",'N-DBE'!G307)</f>
        <v/>
      </c>
      <c r="H307" s="248" t="str">
        <f>IF(OR(F307="",G307=""),"",IF(F307="g",VLOOKUP(G307,'Tab 4+5 DüV+Abfuhr_G'!A:N,12,FALSE)*'N-DBE'!J307,IF(F307="A",VLOOKUP(G307,'Tab 2+3 DüV_A'!A:L,10,FALSE)*'N-DBE'!J307,VLOOKUP(G307,'H&amp;G LfL'!B:U,18,FALSE)*'N-DBE'!J307)))</f>
        <v/>
      </c>
      <c r="I307" s="249" t="str">
        <f>IF(OR(F307="",G307=""),"",IF(OR('N-DBE'!K307="",'N-DBE'!M307=0),0,IF('N-DBE'!K307=0,-H307,('N-DBE'!K307*H307/'N-DBE'!J307)-H307)))</f>
        <v/>
      </c>
      <c r="J307" s="341" t="str">
        <f>IF(OR(B307="",G307=""),"",IF(VLOOKUP(B307,Schlagliste!B:J,7,FALSE)="","",VLOOKUP(B307,Schlagliste!B:J,7,FALSE)))</f>
        <v/>
      </c>
      <c r="K307" s="244" t="str">
        <f>IF(J307="","",IF(J307&gt;39,"E",VLOOKUP(J307,'Boden DüV-Bolap'!A:B,2,FALSE)))</f>
        <v/>
      </c>
      <c r="L307" s="250" t="str">
        <f>IF(J307="","",IF(J307&gt;=44,0,VLOOKUP(J307,'Boden DüV-Bolap'!A:C,3,FALSE)))</f>
        <v/>
      </c>
      <c r="M307" s="251" t="str">
        <f>IF(OR(F307="",G307=""),"",IF(OR(F307="A",F307="HG"),0,VLOOKUP(G307,'Tab 4+5 DüV+Abfuhr_G'!A:Q,15,FALSE)))</f>
        <v/>
      </c>
      <c r="N307" s="252" t="str">
        <f t="shared" si="42"/>
        <v/>
      </c>
      <c r="O307" s="611" t="str">
        <f>IF(OR(F307="",G307=""),"",IF(J307="",SUM(H307,I307),IF(OR(K307="D",K307="E"),(H307+M307)*VLOOKUP(K307,'Boden DüV-Bolap'!B:E,4,FALSE),SUM(H307,I307,L307,M307))))</f>
        <v/>
      </c>
      <c r="P307" s="892" t="str">
        <f t="shared" si="43"/>
        <v/>
      </c>
      <c r="Q307" s="245"/>
      <c r="R307" s="615" t="str">
        <f t="shared" si="44"/>
        <v/>
      </c>
      <c r="S307" s="244" t="str">
        <f>IF(OR(B307="",G307=""),"",IF(VLOOKUP(B307,Schlagliste!B:J,5,FALSE)="","",VLOOKUP(B307,Schlagliste!B:J,5,FALSE)))</f>
        <v/>
      </c>
      <c r="T307" s="253" t="str">
        <f>IF(OR(F307="",G307=""),"",IF(F307="g",VLOOKUP(G307,'Tab 4+5 DüV+Abfuhr_G'!A:N,13,FALSE)*'N-DBE'!J307,IF(F307="A",VLOOKUP(G307,'Tab 2+3 DüV_A'!A:L,11,FALSE)*'N-DBE'!J307,VLOOKUP(G307,'H&amp;G LfL'!B:U,19,FALSE)*'N-DBE'!J307)))</f>
        <v/>
      </c>
      <c r="U307" s="249" t="str">
        <f>IF(OR(F307="",G307=""),"",IF(OR('N-DBE'!K307="",'N-DBE'!M307=0),0,IF('N-DBE'!K307=0,-T307,('N-DBE'!K307*T307/'N-DBE'!J307)-T307)))</f>
        <v/>
      </c>
      <c r="V307" s="341" t="str">
        <f>IF(OR(B307="",G307=""),"",IF(VLOOKUP(B307,Schlagliste!B:J,8,FALSE)="","",VLOOKUP(B307,Schlagliste!B:J,8,FALSE)))</f>
        <v/>
      </c>
      <c r="W307" s="244" t="str">
        <f>IF(OR(V307="",S307=""),"",IF(V307&gt;39,0,IF(S307="leicht",VLOOKUP(V307,'Boden DüV-Bolap'!A:Q,7,FALSE),IF(S307="mittel",VLOOKUP(V307,'Boden DüV-Bolap'!A:K,11,FALSE),IF(S307="schwer",VLOOKUP(V307,'Boden DüV-Bolap'!A:R,15,FALSE))))))</f>
        <v/>
      </c>
      <c r="X307" s="254" t="str">
        <f>IF(OR(F307="",G307="",S307="",V307=""),"",IF(V307&gt;=44,-(T307+U307),IF(AND(S307="leicht",V307&lt;14),VLOOKUP(V307,'Boden DüV-Bolap'!A:Q,8,FALSE),IF(AND(S307="leicht",V307&gt;13),VLOOKUP(V307,'Boden DüV-Bolap'!A:Q,9,FALSE)*(T307+U307)-(T307+U307),IF(AND(S307="mittel",V307&lt;20),VLOOKUP(V307,'Boden DüV-Bolap'!A:Q,12,FALSE),IF(AND(S307="mittel",V307&gt;19),VLOOKUP(V307,'Boden DüV-Bolap'!A:Q,13,FALSE)*(T307+U307)-(T307+U307),IF(AND(S307="schwer",V307&lt;28),VLOOKUP(V307,'Boden DüV-Bolap'!A:Q,16,FALSE),IF(AND(S307="schwer",V307&gt;27),VLOOKUP(V307,'Boden DüV-Bolap'!A:Q,17,FALSE)*(T307+U307)-(T307+U307)))))))))</f>
        <v/>
      </c>
      <c r="Y307" s="251" t="str">
        <f>IF(OR(F307="",G307=""),"",IF(OR(F307="A",F307="HG"),0,VLOOKUP(G307,'Tab 4+5 DüV+Abfuhr_G'!A:Q,16,FALSE)))</f>
        <v/>
      </c>
      <c r="Z307" s="255" t="str">
        <f t="shared" si="45"/>
        <v/>
      </c>
      <c r="AA307" s="896" t="str">
        <f t="shared" si="46"/>
        <v/>
      </c>
      <c r="AB307" s="253" t="str">
        <f>IF(OR(F307="",G307=""),"",IF(F307="g",VLOOKUP(G307,'Tab 4+5 DüV+Abfuhr_G'!A:N,14,FALSE)*'N-DBE'!J307,IF(F307="A",VLOOKUP(G307,'Tab 2+3 DüV_A'!A:L,12,FALSE)*'N-DBE'!J307,VLOOKUP(G307,'H&amp;G LfL'!B:U,20,FALSE)*'N-DBE'!J307)))</f>
        <v/>
      </c>
      <c r="AC307" s="249" t="str">
        <f>IF(OR(F307="",G307=""),"",IF(OR('N-DBE'!K307="",'N-DBE'!M307=0),0,IF('N-DBE'!K307=0,-AB307,('N-DBE'!K307*AB307/'N-DBE'!J307)-AB307)))</f>
        <v/>
      </c>
      <c r="AD307" s="341" t="str">
        <f>IF(OR(B307="",G307=""),"",IF(VLOOKUP(B307,Schlagliste!B:J,9,FALSE)="","",VLOOKUP(B307,Schlagliste!B:J,9,FALSE)))</f>
        <v/>
      </c>
      <c r="AE307" s="244" t="str">
        <f>IF(OR(AD307="",S307=""),"",IF(AD307&gt;39,0,IF(S307="leicht",VLOOKUP(AD307,'Boden DüV-Bolap'!A:AA,19,FALSE),IF(S307="mittel",VLOOKUP(AD307,'Boden DüV-Bolap'!A:AA,23,FALSE),IF(S307="schwer",VLOOKUP(AD307,'Boden DüV-Bolap'!A:AA,27,FALSE))))))</f>
        <v/>
      </c>
      <c r="AF307" s="254" t="str">
        <f>IF(OR(F307="",G307="",S307="",AD307=""),"",IF(AD307&gt;=44,-(AB307+AC307),IF(AND(S307="leicht",AD307&lt;11),VLOOKUP(AD307,'Boden DüV-Bolap'!A:AC,20,FALSE),IF(AND(S307="leicht",AD307&gt;10),VLOOKUP(AD307,'Boden DüV-Bolap'!A:AC,21,FALSE)*(AB307+AC307)-(AB307+AC307),IF(AND(S307="mittel",AD307&lt;18),VLOOKUP(AD307,'Boden DüV-Bolap'!A:AC,24,FALSE),IF(AND(S307="mittel",AD307&gt;17),VLOOKUP(AD307,'Boden DüV-Bolap'!A:AC,25,FALSE)*(AB307+AC307)-(AB307+AC307),IF(AND(S307="schwer",AD307&lt;23),VLOOKUP(AD307,'Boden DüV-Bolap'!A:AC,28,FALSE),IF(AND(S307="schwer",AD307&gt;22),VLOOKUP(AD307,'Boden DüV-Bolap'!A:AC,29,FALSE)*(AB307+AC307)-(AB307+AC307)))))))))</f>
        <v/>
      </c>
      <c r="AG307" s="256" t="str">
        <f>IF(OR(F307="",G307=""),"",IF(OR(F307="A",F307="HG"),0,VLOOKUP(G307,'Tab 4+5 DüV+Abfuhr_G'!A:Q,17,FALSE)))</f>
        <v/>
      </c>
      <c r="AH307" s="257" t="str">
        <f t="shared" si="47"/>
        <v/>
      </c>
      <c r="AI307" s="900" t="str">
        <f t="shared" si="48"/>
        <v/>
      </c>
      <c r="AJ307" s="265"/>
    </row>
    <row r="308" spans="1:36" s="145" customFormat="1">
      <c r="A308" s="289" t="str">
        <f>IF('N-DBE'!A308="","",'N-DBE'!A308)</f>
        <v/>
      </c>
      <c r="B308" s="485" t="str">
        <f>IF('N-DBE'!B308="","",'N-DBE'!B308)</f>
        <v/>
      </c>
      <c r="C308" s="232" t="str">
        <f>IF('N-DBE'!C308="","",'N-DBE'!C308)</f>
        <v/>
      </c>
      <c r="D308" s="232" t="str">
        <f>IF('N-DBE'!D308="","",'N-DBE'!D308)</f>
        <v/>
      </c>
      <c r="E308" s="238" t="str">
        <f>IF('N-DBE'!E308="","",'N-DBE'!E308)</f>
        <v/>
      </c>
      <c r="F308" s="233" t="str">
        <f>IF('N-DBE'!F308="","",'N-DBE'!F308)</f>
        <v/>
      </c>
      <c r="G308" s="225" t="str">
        <f>IF('N-DBE'!G308="","",'N-DBE'!G308)</f>
        <v/>
      </c>
      <c r="H308" s="248" t="str">
        <f>IF(OR(F308="",G308=""),"",IF(F308="g",VLOOKUP(G308,'Tab 4+5 DüV+Abfuhr_G'!A:N,12,FALSE)*'N-DBE'!J308,IF(F308="A",VLOOKUP(G308,'Tab 2+3 DüV_A'!A:L,10,FALSE)*'N-DBE'!J308,VLOOKUP(G308,'H&amp;G LfL'!B:U,18,FALSE)*'N-DBE'!J308)))</f>
        <v/>
      </c>
      <c r="I308" s="249" t="str">
        <f>IF(OR(F308="",G308=""),"",IF(OR('N-DBE'!K308="",'N-DBE'!M308=0),0,IF('N-DBE'!K308=0,-H308,('N-DBE'!K308*H308/'N-DBE'!J308)-H308)))</f>
        <v/>
      </c>
      <c r="J308" s="341" t="str">
        <f>IF(OR(B308="",G308=""),"",IF(VLOOKUP(B308,Schlagliste!B:J,7,FALSE)="","",VLOOKUP(B308,Schlagliste!B:J,7,FALSE)))</f>
        <v/>
      </c>
      <c r="K308" s="244" t="str">
        <f>IF(J308="","",IF(J308&gt;39,"E",VLOOKUP(J308,'Boden DüV-Bolap'!A:B,2,FALSE)))</f>
        <v/>
      </c>
      <c r="L308" s="250" t="str">
        <f>IF(J308="","",IF(J308&gt;=44,0,VLOOKUP(J308,'Boden DüV-Bolap'!A:C,3,FALSE)))</f>
        <v/>
      </c>
      <c r="M308" s="251" t="str">
        <f>IF(OR(F308="",G308=""),"",IF(OR(F308="A",F308="HG"),0,VLOOKUP(G308,'Tab 4+5 DüV+Abfuhr_G'!A:Q,15,FALSE)))</f>
        <v/>
      </c>
      <c r="N308" s="252" t="str">
        <f t="shared" si="42"/>
        <v/>
      </c>
      <c r="O308" s="611" t="str">
        <f>IF(OR(F308="",G308=""),"",IF(J308="",SUM(H308,I308),IF(OR(K308="D",K308="E"),(H308+M308)*VLOOKUP(K308,'Boden DüV-Bolap'!B:E,4,FALSE),SUM(H308,I308,L308,M308))))</f>
        <v/>
      </c>
      <c r="P308" s="892" t="str">
        <f t="shared" si="43"/>
        <v/>
      </c>
      <c r="Q308" s="245"/>
      <c r="R308" s="615" t="str">
        <f t="shared" si="44"/>
        <v/>
      </c>
      <c r="S308" s="244" t="str">
        <f>IF(OR(B308="",G308=""),"",IF(VLOOKUP(B308,Schlagliste!B:J,5,FALSE)="","",VLOOKUP(B308,Schlagliste!B:J,5,FALSE)))</f>
        <v/>
      </c>
      <c r="T308" s="253" t="str">
        <f>IF(OR(F308="",G308=""),"",IF(F308="g",VLOOKUP(G308,'Tab 4+5 DüV+Abfuhr_G'!A:N,13,FALSE)*'N-DBE'!J308,IF(F308="A",VLOOKUP(G308,'Tab 2+3 DüV_A'!A:L,11,FALSE)*'N-DBE'!J308,VLOOKUP(G308,'H&amp;G LfL'!B:U,19,FALSE)*'N-DBE'!J308)))</f>
        <v/>
      </c>
      <c r="U308" s="249" t="str">
        <f>IF(OR(F308="",G308=""),"",IF(OR('N-DBE'!K308="",'N-DBE'!M308=0),0,IF('N-DBE'!K308=0,-T308,('N-DBE'!K308*T308/'N-DBE'!J308)-T308)))</f>
        <v/>
      </c>
      <c r="V308" s="341" t="str">
        <f>IF(OR(B308="",G308=""),"",IF(VLOOKUP(B308,Schlagliste!B:J,8,FALSE)="","",VLOOKUP(B308,Schlagliste!B:J,8,FALSE)))</f>
        <v/>
      </c>
      <c r="W308" s="244" t="str">
        <f>IF(OR(V308="",S308=""),"",IF(V308&gt;39,0,IF(S308="leicht",VLOOKUP(V308,'Boden DüV-Bolap'!A:Q,7,FALSE),IF(S308="mittel",VLOOKUP(V308,'Boden DüV-Bolap'!A:K,11,FALSE),IF(S308="schwer",VLOOKUP(V308,'Boden DüV-Bolap'!A:R,15,FALSE))))))</f>
        <v/>
      </c>
      <c r="X308" s="254" t="str">
        <f>IF(OR(F308="",G308="",S308="",V308=""),"",IF(V308&gt;=44,-(T308+U308),IF(AND(S308="leicht",V308&lt;14),VLOOKUP(V308,'Boden DüV-Bolap'!A:Q,8,FALSE),IF(AND(S308="leicht",V308&gt;13),VLOOKUP(V308,'Boden DüV-Bolap'!A:Q,9,FALSE)*(T308+U308)-(T308+U308),IF(AND(S308="mittel",V308&lt;20),VLOOKUP(V308,'Boden DüV-Bolap'!A:Q,12,FALSE),IF(AND(S308="mittel",V308&gt;19),VLOOKUP(V308,'Boden DüV-Bolap'!A:Q,13,FALSE)*(T308+U308)-(T308+U308),IF(AND(S308="schwer",V308&lt;28),VLOOKUP(V308,'Boden DüV-Bolap'!A:Q,16,FALSE),IF(AND(S308="schwer",V308&gt;27),VLOOKUP(V308,'Boden DüV-Bolap'!A:Q,17,FALSE)*(T308+U308)-(T308+U308)))))))))</f>
        <v/>
      </c>
      <c r="Y308" s="251" t="str">
        <f>IF(OR(F308="",G308=""),"",IF(OR(F308="A",F308="HG"),0,VLOOKUP(G308,'Tab 4+5 DüV+Abfuhr_G'!A:Q,16,FALSE)))</f>
        <v/>
      </c>
      <c r="Z308" s="255" t="str">
        <f t="shared" si="45"/>
        <v/>
      </c>
      <c r="AA308" s="896" t="str">
        <f t="shared" si="46"/>
        <v/>
      </c>
      <c r="AB308" s="253" t="str">
        <f>IF(OR(F308="",G308=""),"",IF(F308="g",VLOOKUP(G308,'Tab 4+5 DüV+Abfuhr_G'!A:N,14,FALSE)*'N-DBE'!J308,IF(F308="A",VLOOKUP(G308,'Tab 2+3 DüV_A'!A:L,12,FALSE)*'N-DBE'!J308,VLOOKUP(G308,'H&amp;G LfL'!B:U,20,FALSE)*'N-DBE'!J308)))</f>
        <v/>
      </c>
      <c r="AC308" s="249" t="str">
        <f>IF(OR(F308="",G308=""),"",IF(OR('N-DBE'!K308="",'N-DBE'!M308=0),0,IF('N-DBE'!K308=0,-AB308,('N-DBE'!K308*AB308/'N-DBE'!J308)-AB308)))</f>
        <v/>
      </c>
      <c r="AD308" s="341" t="str">
        <f>IF(OR(B308="",G308=""),"",IF(VLOOKUP(B308,Schlagliste!B:J,9,FALSE)="","",VLOOKUP(B308,Schlagliste!B:J,9,FALSE)))</f>
        <v/>
      </c>
      <c r="AE308" s="244" t="str">
        <f>IF(OR(AD308="",S308=""),"",IF(AD308&gt;39,0,IF(S308="leicht",VLOOKUP(AD308,'Boden DüV-Bolap'!A:AA,19,FALSE),IF(S308="mittel",VLOOKUP(AD308,'Boden DüV-Bolap'!A:AA,23,FALSE),IF(S308="schwer",VLOOKUP(AD308,'Boden DüV-Bolap'!A:AA,27,FALSE))))))</f>
        <v/>
      </c>
      <c r="AF308" s="254" t="str">
        <f>IF(OR(F308="",G308="",S308="",AD308=""),"",IF(AD308&gt;=44,-(AB308+AC308),IF(AND(S308="leicht",AD308&lt;11),VLOOKUP(AD308,'Boden DüV-Bolap'!A:AC,20,FALSE),IF(AND(S308="leicht",AD308&gt;10),VLOOKUP(AD308,'Boden DüV-Bolap'!A:AC,21,FALSE)*(AB308+AC308)-(AB308+AC308),IF(AND(S308="mittel",AD308&lt;18),VLOOKUP(AD308,'Boden DüV-Bolap'!A:AC,24,FALSE),IF(AND(S308="mittel",AD308&gt;17),VLOOKUP(AD308,'Boden DüV-Bolap'!A:AC,25,FALSE)*(AB308+AC308)-(AB308+AC308),IF(AND(S308="schwer",AD308&lt;23),VLOOKUP(AD308,'Boden DüV-Bolap'!A:AC,28,FALSE),IF(AND(S308="schwer",AD308&gt;22),VLOOKUP(AD308,'Boden DüV-Bolap'!A:AC,29,FALSE)*(AB308+AC308)-(AB308+AC308)))))))))</f>
        <v/>
      </c>
      <c r="AG308" s="256" t="str">
        <f>IF(OR(F308="",G308=""),"",IF(OR(F308="A",F308="HG"),0,VLOOKUP(G308,'Tab 4+5 DüV+Abfuhr_G'!A:Q,17,FALSE)))</f>
        <v/>
      </c>
      <c r="AH308" s="257" t="str">
        <f t="shared" si="47"/>
        <v/>
      </c>
      <c r="AI308" s="900" t="str">
        <f t="shared" si="48"/>
        <v/>
      </c>
      <c r="AJ308" s="265"/>
    </row>
    <row r="309" spans="1:36" s="145" customFormat="1">
      <c r="A309" s="289" t="str">
        <f>IF('N-DBE'!A309="","",'N-DBE'!A309)</f>
        <v/>
      </c>
      <c r="B309" s="485" t="str">
        <f>IF('N-DBE'!B309="","",'N-DBE'!B309)</f>
        <v/>
      </c>
      <c r="C309" s="232" t="str">
        <f>IF('N-DBE'!C309="","",'N-DBE'!C309)</f>
        <v/>
      </c>
      <c r="D309" s="232" t="str">
        <f>IF('N-DBE'!D309="","",'N-DBE'!D309)</f>
        <v/>
      </c>
      <c r="E309" s="238" t="str">
        <f>IF('N-DBE'!E309="","",'N-DBE'!E309)</f>
        <v/>
      </c>
      <c r="F309" s="233" t="str">
        <f>IF('N-DBE'!F309="","",'N-DBE'!F309)</f>
        <v/>
      </c>
      <c r="G309" s="225" t="str">
        <f>IF('N-DBE'!G309="","",'N-DBE'!G309)</f>
        <v/>
      </c>
      <c r="H309" s="248" t="str">
        <f>IF(OR(F309="",G309=""),"",IF(F309="g",VLOOKUP(G309,'Tab 4+5 DüV+Abfuhr_G'!A:N,12,FALSE)*'N-DBE'!J309,IF(F309="A",VLOOKUP(G309,'Tab 2+3 DüV_A'!A:L,10,FALSE)*'N-DBE'!J309,VLOOKUP(G309,'H&amp;G LfL'!B:U,18,FALSE)*'N-DBE'!J309)))</f>
        <v/>
      </c>
      <c r="I309" s="249" t="str">
        <f>IF(OR(F309="",G309=""),"",IF(OR('N-DBE'!K309="",'N-DBE'!M309=0),0,IF('N-DBE'!K309=0,-H309,('N-DBE'!K309*H309/'N-DBE'!J309)-H309)))</f>
        <v/>
      </c>
      <c r="J309" s="341" t="str">
        <f>IF(OR(B309="",G309=""),"",IF(VLOOKUP(B309,Schlagliste!B:J,7,FALSE)="","",VLOOKUP(B309,Schlagliste!B:J,7,FALSE)))</f>
        <v/>
      </c>
      <c r="K309" s="244" t="str">
        <f>IF(J309="","",IF(J309&gt;39,"E",VLOOKUP(J309,'Boden DüV-Bolap'!A:B,2,FALSE)))</f>
        <v/>
      </c>
      <c r="L309" s="250" t="str">
        <f>IF(J309="","",IF(J309&gt;=44,0,VLOOKUP(J309,'Boden DüV-Bolap'!A:C,3,FALSE)))</f>
        <v/>
      </c>
      <c r="M309" s="251" t="str">
        <f>IF(OR(F309="",G309=""),"",IF(OR(F309="A",F309="HG"),0,VLOOKUP(G309,'Tab 4+5 DüV+Abfuhr_G'!A:Q,15,FALSE)))</f>
        <v/>
      </c>
      <c r="N309" s="252" t="str">
        <f t="shared" si="42"/>
        <v/>
      </c>
      <c r="O309" s="611" t="str">
        <f>IF(OR(F309="",G309=""),"",IF(J309="",SUM(H309,I309),IF(OR(K309="D",K309="E"),(H309+M309)*VLOOKUP(K309,'Boden DüV-Bolap'!B:E,4,FALSE),SUM(H309,I309,L309,M309))))</f>
        <v/>
      </c>
      <c r="P309" s="892" t="str">
        <f t="shared" si="43"/>
        <v/>
      </c>
      <c r="Q309" s="245"/>
      <c r="R309" s="615" t="str">
        <f t="shared" si="44"/>
        <v/>
      </c>
      <c r="S309" s="244" t="str">
        <f>IF(OR(B309="",G309=""),"",IF(VLOOKUP(B309,Schlagliste!B:J,5,FALSE)="","",VLOOKUP(B309,Schlagliste!B:J,5,FALSE)))</f>
        <v/>
      </c>
      <c r="T309" s="253" t="str">
        <f>IF(OR(F309="",G309=""),"",IF(F309="g",VLOOKUP(G309,'Tab 4+5 DüV+Abfuhr_G'!A:N,13,FALSE)*'N-DBE'!J309,IF(F309="A",VLOOKUP(G309,'Tab 2+3 DüV_A'!A:L,11,FALSE)*'N-DBE'!J309,VLOOKUP(G309,'H&amp;G LfL'!B:U,19,FALSE)*'N-DBE'!J309)))</f>
        <v/>
      </c>
      <c r="U309" s="249" t="str">
        <f>IF(OR(F309="",G309=""),"",IF(OR('N-DBE'!K309="",'N-DBE'!M309=0),0,IF('N-DBE'!K309=0,-T309,('N-DBE'!K309*T309/'N-DBE'!J309)-T309)))</f>
        <v/>
      </c>
      <c r="V309" s="341" t="str">
        <f>IF(OR(B309="",G309=""),"",IF(VLOOKUP(B309,Schlagliste!B:J,8,FALSE)="","",VLOOKUP(B309,Schlagliste!B:J,8,FALSE)))</f>
        <v/>
      </c>
      <c r="W309" s="244" t="str">
        <f>IF(OR(V309="",S309=""),"",IF(V309&gt;39,0,IF(S309="leicht",VLOOKUP(V309,'Boden DüV-Bolap'!A:Q,7,FALSE),IF(S309="mittel",VLOOKUP(V309,'Boden DüV-Bolap'!A:K,11,FALSE),IF(S309="schwer",VLOOKUP(V309,'Boden DüV-Bolap'!A:R,15,FALSE))))))</f>
        <v/>
      </c>
      <c r="X309" s="254" t="str">
        <f>IF(OR(F309="",G309="",S309="",V309=""),"",IF(V309&gt;=44,-(T309+U309),IF(AND(S309="leicht",V309&lt;14),VLOOKUP(V309,'Boden DüV-Bolap'!A:Q,8,FALSE),IF(AND(S309="leicht",V309&gt;13),VLOOKUP(V309,'Boden DüV-Bolap'!A:Q,9,FALSE)*(T309+U309)-(T309+U309),IF(AND(S309="mittel",V309&lt;20),VLOOKUP(V309,'Boden DüV-Bolap'!A:Q,12,FALSE),IF(AND(S309="mittel",V309&gt;19),VLOOKUP(V309,'Boden DüV-Bolap'!A:Q,13,FALSE)*(T309+U309)-(T309+U309),IF(AND(S309="schwer",V309&lt;28),VLOOKUP(V309,'Boden DüV-Bolap'!A:Q,16,FALSE),IF(AND(S309="schwer",V309&gt;27),VLOOKUP(V309,'Boden DüV-Bolap'!A:Q,17,FALSE)*(T309+U309)-(T309+U309)))))))))</f>
        <v/>
      </c>
      <c r="Y309" s="251" t="str">
        <f>IF(OR(F309="",G309=""),"",IF(OR(F309="A",F309="HG"),0,VLOOKUP(G309,'Tab 4+5 DüV+Abfuhr_G'!A:Q,16,FALSE)))</f>
        <v/>
      </c>
      <c r="Z309" s="255" t="str">
        <f t="shared" si="45"/>
        <v/>
      </c>
      <c r="AA309" s="896" t="str">
        <f t="shared" si="46"/>
        <v/>
      </c>
      <c r="AB309" s="253" t="str">
        <f>IF(OR(F309="",G309=""),"",IF(F309="g",VLOOKUP(G309,'Tab 4+5 DüV+Abfuhr_G'!A:N,14,FALSE)*'N-DBE'!J309,IF(F309="A",VLOOKUP(G309,'Tab 2+3 DüV_A'!A:L,12,FALSE)*'N-DBE'!J309,VLOOKUP(G309,'H&amp;G LfL'!B:U,20,FALSE)*'N-DBE'!J309)))</f>
        <v/>
      </c>
      <c r="AC309" s="249" t="str">
        <f>IF(OR(F309="",G309=""),"",IF(OR('N-DBE'!K309="",'N-DBE'!M309=0),0,IF('N-DBE'!K309=0,-AB309,('N-DBE'!K309*AB309/'N-DBE'!J309)-AB309)))</f>
        <v/>
      </c>
      <c r="AD309" s="341" t="str">
        <f>IF(OR(B309="",G309=""),"",IF(VLOOKUP(B309,Schlagliste!B:J,9,FALSE)="","",VLOOKUP(B309,Schlagliste!B:J,9,FALSE)))</f>
        <v/>
      </c>
      <c r="AE309" s="244" t="str">
        <f>IF(OR(AD309="",S309=""),"",IF(AD309&gt;39,0,IF(S309="leicht",VLOOKUP(AD309,'Boden DüV-Bolap'!A:AA,19,FALSE),IF(S309="mittel",VLOOKUP(AD309,'Boden DüV-Bolap'!A:AA,23,FALSE),IF(S309="schwer",VLOOKUP(AD309,'Boden DüV-Bolap'!A:AA,27,FALSE))))))</f>
        <v/>
      </c>
      <c r="AF309" s="254" t="str">
        <f>IF(OR(F309="",G309="",S309="",AD309=""),"",IF(AD309&gt;=44,-(AB309+AC309),IF(AND(S309="leicht",AD309&lt;11),VLOOKUP(AD309,'Boden DüV-Bolap'!A:AC,20,FALSE),IF(AND(S309="leicht",AD309&gt;10),VLOOKUP(AD309,'Boden DüV-Bolap'!A:AC,21,FALSE)*(AB309+AC309)-(AB309+AC309),IF(AND(S309="mittel",AD309&lt;18),VLOOKUP(AD309,'Boden DüV-Bolap'!A:AC,24,FALSE),IF(AND(S309="mittel",AD309&gt;17),VLOOKUP(AD309,'Boden DüV-Bolap'!A:AC,25,FALSE)*(AB309+AC309)-(AB309+AC309),IF(AND(S309="schwer",AD309&lt;23),VLOOKUP(AD309,'Boden DüV-Bolap'!A:AC,28,FALSE),IF(AND(S309="schwer",AD309&gt;22),VLOOKUP(AD309,'Boden DüV-Bolap'!A:AC,29,FALSE)*(AB309+AC309)-(AB309+AC309)))))))))</f>
        <v/>
      </c>
      <c r="AG309" s="256" t="str">
        <f>IF(OR(F309="",G309=""),"",IF(OR(F309="A",F309="HG"),0,VLOOKUP(G309,'Tab 4+5 DüV+Abfuhr_G'!A:Q,17,FALSE)))</f>
        <v/>
      </c>
      <c r="AH309" s="257" t="str">
        <f t="shared" si="47"/>
        <v/>
      </c>
      <c r="AI309" s="900" t="str">
        <f t="shared" si="48"/>
        <v/>
      </c>
      <c r="AJ309" s="265"/>
    </row>
    <row r="310" spans="1:36" s="145" customFormat="1">
      <c r="A310" s="289" t="str">
        <f>IF('N-DBE'!A310="","",'N-DBE'!A310)</f>
        <v/>
      </c>
      <c r="B310" s="485" t="str">
        <f>IF('N-DBE'!B310="","",'N-DBE'!B310)</f>
        <v/>
      </c>
      <c r="C310" s="232" t="str">
        <f>IF('N-DBE'!C310="","",'N-DBE'!C310)</f>
        <v/>
      </c>
      <c r="D310" s="232" t="str">
        <f>IF('N-DBE'!D310="","",'N-DBE'!D310)</f>
        <v/>
      </c>
      <c r="E310" s="238" t="str">
        <f>IF('N-DBE'!E310="","",'N-DBE'!E310)</f>
        <v/>
      </c>
      <c r="F310" s="233" t="str">
        <f>IF('N-DBE'!F310="","",'N-DBE'!F310)</f>
        <v/>
      </c>
      <c r="G310" s="225" t="str">
        <f>IF('N-DBE'!G310="","",'N-DBE'!G310)</f>
        <v/>
      </c>
      <c r="H310" s="248" t="str">
        <f>IF(OR(F310="",G310=""),"",IF(F310="g",VLOOKUP(G310,'Tab 4+5 DüV+Abfuhr_G'!A:N,12,FALSE)*'N-DBE'!J310,IF(F310="A",VLOOKUP(G310,'Tab 2+3 DüV_A'!A:L,10,FALSE)*'N-DBE'!J310,VLOOKUP(G310,'H&amp;G LfL'!B:U,18,FALSE)*'N-DBE'!J310)))</f>
        <v/>
      </c>
      <c r="I310" s="249" t="str">
        <f>IF(OR(F310="",G310=""),"",IF(OR('N-DBE'!K310="",'N-DBE'!M310=0),0,IF('N-DBE'!K310=0,-H310,('N-DBE'!K310*H310/'N-DBE'!J310)-H310)))</f>
        <v/>
      </c>
      <c r="J310" s="341" t="str">
        <f>IF(OR(B310="",G310=""),"",IF(VLOOKUP(B310,Schlagliste!B:J,7,FALSE)="","",VLOOKUP(B310,Schlagliste!B:J,7,FALSE)))</f>
        <v/>
      </c>
      <c r="K310" s="244" t="str">
        <f>IF(J310="","",IF(J310&gt;39,"E",VLOOKUP(J310,'Boden DüV-Bolap'!A:B,2,FALSE)))</f>
        <v/>
      </c>
      <c r="L310" s="250" t="str">
        <f>IF(J310="","",IF(J310&gt;=44,0,VLOOKUP(J310,'Boden DüV-Bolap'!A:C,3,FALSE)))</f>
        <v/>
      </c>
      <c r="M310" s="251" t="str">
        <f>IF(OR(F310="",G310=""),"",IF(OR(F310="A",F310="HG"),0,VLOOKUP(G310,'Tab 4+5 DüV+Abfuhr_G'!A:Q,15,FALSE)))</f>
        <v/>
      </c>
      <c r="N310" s="252" t="str">
        <f t="shared" si="42"/>
        <v/>
      </c>
      <c r="O310" s="611" t="str">
        <f>IF(OR(F310="",G310=""),"",IF(J310="",SUM(H310,I310),IF(OR(K310="D",K310="E"),(H310+M310)*VLOOKUP(K310,'Boden DüV-Bolap'!B:E,4,FALSE),SUM(H310,I310,L310,M310))))</f>
        <v/>
      </c>
      <c r="P310" s="892" t="str">
        <f t="shared" si="43"/>
        <v/>
      </c>
      <c r="Q310" s="245"/>
      <c r="R310" s="615" t="str">
        <f t="shared" si="44"/>
        <v/>
      </c>
      <c r="S310" s="244" t="str">
        <f>IF(OR(B310="",G310=""),"",IF(VLOOKUP(B310,Schlagliste!B:J,5,FALSE)="","",VLOOKUP(B310,Schlagliste!B:J,5,FALSE)))</f>
        <v/>
      </c>
      <c r="T310" s="253" t="str">
        <f>IF(OR(F310="",G310=""),"",IF(F310="g",VLOOKUP(G310,'Tab 4+5 DüV+Abfuhr_G'!A:N,13,FALSE)*'N-DBE'!J310,IF(F310="A",VLOOKUP(G310,'Tab 2+3 DüV_A'!A:L,11,FALSE)*'N-DBE'!J310,VLOOKUP(G310,'H&amp;G LfL'!B:U,19,FALSE)*'N-DBE'!J310)))</f>
        <v/>
      </c>
      <c r="U310" s="249" t="str">
        <f>IF(OR(F310="",G310=""),"",IF(OR('N-DBE'!K310="",'N-DBE'!M310=0),0,IF('N-DBE'!K310=0,-T310,('N-DBE'!K310*T310/'N-DBE'!J310)-T310)))</f>
        <v/>
      </c>
      <c r="V310" s="341" t="str">
        <f>IF(OR(B310="",G310=""),"",IF(VLOOKUP(B310,Schlagliste!B:J,8,FALSE)="","",VLOOKUP(B310,Schlagliste!B:J,8,FALSE)))</f>
        <v/>
      </c>
      <c r="W310" s="244" t="str">
        <f>IF(OR(V310="",S310=""),"",IF(V310&gt;39,0,IF(S310="leicht",VLOOKUP(V310,'Boden DüV-Bolap'!A:Q,7,FALSE),IF(S310="mittel",VLOOKUP(V310,'Boden DüV-Bolap'!A:K,11,FALSE),IF(S310="schwer",VLOOKUP(V310,'Boden DüV-Bolap'!A:R,15,FALSE))))))</f>
        <v/>
      </c>
      <c r="X310" s="254" t="str">
        <f>IF(OR(F310="",G310="",S310="",V310=""),"",IF(V310&gt;=44,-(T310+U310),IF(AND(S310="leicht",V310&lt;14),VLOOKUP(V310,'Boden DüV-Bolap'!A:Q,8,FALSE),IF(AND(S310="leicht",V310&gt;13),VLOOKUP(V310,'Boden DüV-Bolap'!A:Q,9,FALSE)*(T310+U310)-(T310+U310),IF(AND(S310="mittel",V310&lt;20),VLOOKUP(V310,'Boden DüV-Bolap'!A:Q,12,FALSE),IF(AND(S310="mittel",V310&gt;19),VLOOKUP(V310,'Boden DüV-Bolap'!A:Q,13,FALSE)*(T310+U310)-(T310+U310),IF(AND(S310="schwer",V310&lt;28),VLOOKUP(V310,'Boden DüV-Bolap'!A:Q,16,FALSE),IF(AND(S310="schwer",V310&gt;27),VLOOKUP(V310,'Boden DüV-Bolap'!A:Q,17,FALSE)*(T310+U310)-(T310+U310)))))))))</f>
        <v/>
      </c>
      <c r="Y310" s="251" t="str">
        <f>IF(OR(F310="",G310=""),"",IF(OR(F310="A",F310="HG"),0,VLOOKUP(G310,'Tab 4+5 DüV+Abfuhr_G'!A:Q,16,FALSE)))</f>
        <v/>
      </c>
      <c r="Z310" s="255" t="str">
        <f t="shared" si="45"/>
        <v/>
      </c>
      <c r="AA310" s="896" t="str">
        <f t="shared" si="46"/>
        <v/>
      </c>
      <c r="AB310" s="253" t="str">
        <f>IF(OR(F310="",G310=""),"",IF(F310="g",VLOOKUP(G310,'Tab 4+5 DüV+Abfuhr_G'!A:N,14,FALSE)*'N-DBE'!J310,IF(F310="A",VLOOKUP(G310,'Tab 2+3 DüV_A'!A:L,12,FALSE)*'N-DBE'!J310,VLOOKUP(G310,'H&amp;G LfL'!B:U,20,FALSE)*'N-DBE'!J310)))</f>
        <v/>
      </c>
      <c r="AC310" s="249" t="str">
        <f>IF(OR(F310="",G310=""),"",IF(OR('N-DBE'!K310="",'N-DBE'!M310=0),0,IF('N-DBE'!K310=0,-AB310,('N-DBE'!K310*AB310/'N-DBE'!J310)-AB310)))</f>
        <v/>
      </c>
      <c r="AD310" s="341" t="str">
        <f>IF(OR(B310="",G310=""),"",IF(VLOOKUP(B310,Schlagliste!B:J,9,FALSE)="","",VLOOKUP(B310,Schlagliste!B:J,9,FALSE)))</f>
        <v/>
      </c>
      <c r="AE310" s="244" t="str">
        <f>IF(OR(AD310="",S310=""),"",IF(AD310&gt;39,0,IF(S310="leicht",VLOOKUP(AD310,'Boden DüV-Bolap'!A:AA,19,FALSE),IF(S310="mittel",VLOOKUP(AD310,'Boden DüV-Bolap'!A:AA,23,FALSE),IF(S310="schwer",VLOOKUP(AD310,'Boden DüV-Bolap'!A:AA,27,FALSE))))))</f>
        <v/>
      </c>
      <c r="AF310" s="254" t="str">
        <f>IF(OR(F310="",G310="",S310="",AD310=""),"",IF(AD310&gt;=44,-(AB310+AC310),IF(AND(S310="leicht",AD310&lt;11),VLOOKUP(AD310,'Boden DüV-Bolap'!A:AC,20,FALSE),IF(AND(S310="leicht",AD310&gt;10),VLOOKUP(AD310,'Boden DüV-Bolap'!A:AC,21,FALSE)*(AB310+AC310)-(AB310+AC310),IF(AND(S310="mittel",AD310&lt;18),VLOOKUP(AD310,'Boden DüV-Bolap'!A:AC,24,FALSE),IF(AND(S310="mittel",AD310&gt;17),VLOOKUP(AD310,'Boden DüV-Bolap'!A:AC,25,FALSE)*(AB310+AC310)-(AB310+AC310),IF(AND(S310="schwer",AD310&lt;23),VLOOKUP(AD310,'Boden DüV-Bolap'!A:AC,28,FALSE),IF(AND(S310="schwer",AD310&gt;22),VLOOKUP(AD310,'Boden DüV-Bolap'!A:AC,29,FALSE)*(AB310+AC310)-(AB310+AC310)))))))))</f>
        <v/>
      </c>
      <c r="AG310" s="256" t="str">
        <f>IF(OR(F310="",G310=""),"",IF(OR(F310="A",F310="HG"),0,VLOOKUP(G310,'Tab 4+5 DüV+Abfuhr_G'!A:Q,17,FALSE)))</f>
        <v/>
      </c>
      <c r="AH310" s="257" t="str">
        <f t="shared" si="47"/>
        <v/>
      </c>
      <c r="AI310" s="900" t="str">
        <f t="shared" si="48"/>
        <v/>
      </c>
      <c r="AJ310" s="265"/>
    </row>
    <row r="311" spans="1:36" s="145" customFormat="1" hidden="1">
      <c r="A311" s="289" t="str">
        <f>IF('N-DBE'!A311="","",'N-DBE'!A311)</f>
        <v/>
      </c>
      <c r="B311" s="485" t="str">
        <f>IF('N-DBE'!B311="","",'N-DBE'!B311)</f>
        <v/>
      </c>
      <c r="C311" s="232" t="str">
        <f>IF('N-DBE'!C311="","",'N-DBE'!C311)</f>
        <v/>
      </c>
      <c r="D311" s="232" t="str">
        <f>IF('N-DBE'!D311="","",'N-DBE'!D311)</f>
        <v/>
      </c>
      <c r="E311" s="238" t="str">
        <f>IF('N-DBE'!E311="","",'N-DBE'!E311)</f>
        <v/>
      </c>
      <c r="F311" s="233" t="str">
        <f>IF('N-DBE'!F311="","",'N-DBE'!F311)</f>
        <v/>
      </c>
      <c r="G311" s="225" t="str">
        <f>IF('N-DBE'!G311="","",'N-DBE'!G311)</f>
        <v/>
      </c>
      <c r="H311" s="248" t="str">
        <f>IF(OR(F311="",G311=""),"",IF(F311="g",VLOOKUP(G311,'Tab 4+5 DüV+Abfuhr_G'!A:N,12,FALSE)*'N-DBE'!J311,IF(F311="A",VLOOKUP(G311,'Tab 2+3 DüV_A'!A:L,10,FALSE)*'N-DBE'!J311,VLOOKUP(G311,'H&amp;G LfL'!B:U,18,FALSE)*'N-DBE'!J311)))</f>
        <v/>
      </c>
      <c r="I311" s="249" t="str">
        <f>IF(OR(F311="",G311=""),"",IF(OR('N-DBE'!K311="",'N-DBE'!M311=0),0,IF('N-DBE'!K311=0,-H311,('N-DBE'!K311*H311/'N-DBE'!J311)-H311)))</f>
        <v/>
      </c>
      <c r="J311" s="341" t="str">
        <f>IF(OR(B311="",G311=""),"",IF(VLOOKUP(B311,Schlagliste!B:J,7,FALSE)="","",VLOOKUP(B311,Schlagliste!B:J,7,FALSE)))</f>
        <v/>
      </c>
      <c r="K311" s="244" t="str">
        <f>IF(J311="","",IF(J311&gt;39,"E",VLOOKUP(J311,'Boden DüV-Bolap'!A:B,2,FALSE)))</f>
        <v/>
      </c>
      <c r="L311" s="250" t="str">
        <f>IF(J311="","",IF(J311&gt;=44,0,VLOOKUP(J311,'Boden DüV-Bolap'!A:C,3,FALSE)))</f>
        <v/>
      </c>
      <c r="M311" s="251" t="str">
        <f>IF(OR(F311="",G311=""),"",IF(OR(F311="A",F311="HG"),0,VLOOKUP(G311,'Tab 4+5 DüV+Abfuhr_G'!A:Q,15,FALSE)))</f>
        <v/>
      </c>
      <c r="N311" s="252" t="str">
        <f t="shared" si="42"/>
        <v/>
      </c>
      <c r="O311" s="611" t="str">
        <f>IF(OR(F311="",G311=""),"",IF(J311="",SUM(H311,I311),IF(OR(K311="D",K311="E"),(H311+M311)*VLOOKUP(K311,'Boden DüV-Bolap'!B:E,4,FALSE),SUM(H311,I311,L311,M311))))</f>
        <v/>
      </c>
      <c r="P311" s="892" t="str">
        <f t="shared" si="43"/>
        <v/>
      </c>
      <c r="Q311" s="245"/>
      <c r="R311" s="615" t="str">
        <f t="shared" si="44"/>
        <v/>
      </c>
      <c r="S311" s="244" t="str">
        <f>IF(OR(B311="",G311=""),"",IF(VLOOKUP(B311,Schlagliste!B:J,5,FALSE)="","",VLOOKUP(B311,Schlagliste!B:J,5,FALSE)))</f>
        <v/>
      </c>
      <c r="T311" s="253" t="str">
        <f>IF(OR(F311="",G311=""),"",IF(F311="g",VLOOKUP(G311,'Tab 4+5 DüV+Abfuhr_G'!A:N,13,FALSE)*'N-DBE'!J311,IF(F311="A",VLOOKUP(G311,'Tab 2+3 DüV_A'!A:L,11,FALSE)*'N-DBE'!J311,VLOOKUP(G311,'H&amp;G LfL'!B:U,19,FALSE)*'N-DBE'!J311)))</f>
        <v/>
      </c>
      <c r="U311" s="249" t="str">
        <f>IF(OR(F311="",G311=""),"",IF(OR('N-DBE'!K311="",'N-DBE'!M311=0),0,IF('N-DBE'!K311=0,-T311,('N-DBE'!K311*T311/'N-DBE'!J311)-T311)))</f>
        <v/>
      </c>
      <c r="V311" s="341" t="str">
        <f>IF(OR(B311="",G311=""),"",IF(VLOOKUP(B311,Schlagliste!B:J,8,FALSE)="","",VLOOKUP(B311,Schlagliste!B:J,8,FALSE)))</f>
        <v/>
      </c>
      <c r="W311" s="244" t="str">
        <f>IF(OR(V311="",S311=""),"",IF(V311&gt;39,0,IF(S311="leicht",VLOOKUP(V311,'Boden DüV-Bolap'!A:Q,7,FALSE),IF(S311="mittel",VLOOKUP(V311,'Boden DüV-Bolap'!A:K,11,FALSE),IF(S311="schwer",VLOOKUP(V311,'Boden DüV-Bolap'!A:R,15,FALSE))))))</f>
        <v/>
      </c>
      <c r="X311" s="254" t="str">
        <f>IF(OR(F311="",G311="",S311="",V311=""),"",IF(V311&gt;=44,-(T311+U311),IF(AND(S311="leicht",V311&lt;14),VLOOKUP(V311,'Boden DüV-Bolap'!A:Q,8,FALSE),IF(AND(S311="leicht",V311&gt;13),VLOOKUP(V311,'Boden DüV-Bolap'!A:Q,9,FALSE)*(T311+U311)-(T311+U311),IF(AND(S311="mittel",V311&lt;20),VLOOKUP(V311,'Boden DüV-Bolap'!A:Q,12,FALSE),IF(AND(S311="mittel",V311&gt;19),VLOOKUP(V311,'Boden DüV-Bolap'!A:Q,13,FALSE)*(T311+U311)-(T311+U311),IF(AND(S311="schwer",V311&lt;28),VLOOKUP(V311,'Boden DüV-Bolap'!A:Q,16,FALSE),IF(AND(S311="schwer",V311&gt;27),VLOOKUP(V311,'Boden DüV-Bolap'!A:Q,17,FALSE)*(T311+U311)-(T311+U311)))))))))</f>
        <v/>
      </c>
      <c r="Y311" s="251" t="str">
        <f>IF(OR(F311="",G311=""),"",IF(OR(F311="A",F311="HG"),0,VLOOKUP(G311,'Tab 4+5 DüV+Abfuhr_G'!A:Q,16,FALSE)))</f>
        <v/>
      </c>
      <c r="Z311" s="255" t="str">
        <f t="shared" si="45"/>
        <v/>
      </c>
      <c r="AA311" s="896" t="str">
        <f t="shared" si="46"/>
        <v/>
      </c>
      <c r="AB311" s="253" t="str">
        <f>IF(OR(F311="",G311=""),"",IF(F311="g",VLOOKUP(G311,'Tab 4+5 DüV+Abfuhr_G'!A:N,14,FALSE)*'N-DBE'!J311,IF(F311="A",VLOOKUP(G311,'Tab 2+3 DüV_A'!A:L,12,FALSE)*'N-DBE'!J311,VLOOKUP(G311,'H&amp;G LfL'!B:U,20,FALSE)*'N-DBE'!J311)))</f>
        <v/>
      </c>
      <c r="AC311" s="249" t="str">
        <f>IF(OR(F311="",G311=""),"",IF(OR('N-DBE'!K311="",'N-DBE'!M311=0),0,IF('N-DBE'!K311=0,-AB311,('N-DBE'!K311*AB311/'N-DBE'!J311)-AB311)))</f>
        <v/>
      </c>
      <c r="AD311" s="341" t="str">
        <f>IF(OR(B311="",G311=""),"",IF(VLOOKUP(B311,Schlagliste!B:J,9,FALSE)="","",VLOOKUP(B311,Schlagliste!B:J,9,FALSE)))</f>
        <v/>
      </c>
      <c r="AE311" s="244" t="str">
        <f>IF(OR(AD311="",S311=""),"",IF(AD311&gt;39,0,IF(S311="leicht",VLOOKUP(AD311,'Boden DüV-Bolap'!A:AA,19,FALSE),IF(S311="mittel",VLOOKUP(AD311,'Boden DüV-Bolap'!A:AA,23,FALSE),IF(S311="schwer",VLOOKUP(AD311,'Boden DüV-Bolap'!A:AA,27,FALSE))))))</f>
        <v/>
      </c>
      <c r="AF311" s="254" t="str">
        <f>IF(OR(F311="",G311="",S311="",AD311=""),"",IF(AD311&gt;=44,-(AB311+AC311),IF(AND(S311="leicht",AD311&lt;11),VLOOKUP(AD311,'Boden DüV-Bolap'!A:AC,20,FALSE),IF(AND(S311="leicht",AD311&gt;10),VLOOKUP(AD311,'Boden DüV-Bolap'!A:AC,21,FALSE)*(AB311+AC311)-(AB311+AC311),IF(AND(S311="mittel",AD311&lt;18),VLOOKUP(AD311,'Boden DüV-Bolap'!A:AC,24,FALSE),IF(AND(S311="mittel",AD311&gt;17),VLOOKUP(AD311,'Boden DüV-Bolap'!A:AC,25,FALSE)*(AB311+AC311)-(AB311+AC311),IF(AND(S311="schwer",AD311&lt;23),VLOOKUP(AD311,'Boden DüV-Bolap'!A:AC,28,FALSE),IF(AND(S311="schwer",AD311&gt;22),VLOOKUP(AD311,'Boden DüV-Bolap'!A:AC,29,FALSE)*(AB311+AC311)-(AB311+AC311)))))))))</f>
        <v/>
      </c>
      <c r="AG311" s="256" t="str">
        <f>IF(OR(F311="",G311=""),"",IF(OR(F311="A",F311="HG"),0,VLOOKUP(G311,'Tab 4+5 DüV+Abfuhr_G'!A:Q,17,FALSE)))</f>
        <v/>
      </c>
      <c r="AH311" s="257" t="str">
        <f t="shared" si="47"/>
        <v/>
      </c>
      <c r="AI311" s="900" t="str">
        <f t="shared" si="48"/>
        <v/>
      </c>
      <c r="AJ311" s="265"/>
    </row>
  </sheetData>
  <sheetProtection algorithmName="SHA-512" hashValue="fP+qO0zPIbMA1DVqcQQ/ivtC7JXZiYVtMsBVVi8O9D6K1MYRNk4KkhfHIXxeKvcuisAXGzfh0bU4ritoeAIHTw==" saltValue="qqKBN9oYVKRRkZTyBo3zcQ==" spinCount="100000" sheet="1" formatCells="0" autoFilter="0"/>
  <autoFilter ref="A10:AJ10"/>
  <sortState ref="A11:DZ46">
    <sortCondition ref="G11:G46"/>
    <sortCondition ref="A11:A46"/>
  </sortState>
  <mergeCells count="8">
    <mergeCell ref="E2:M2"/>
    <mergeCell ref="E3:M3"/>
    <mergeCell ref="E4:M4"/>
    <mergeCell ref="AK2:AL2"/>
    <mergeCell ref="AF2:AG2"/>
    <mergeCell ref="AC3:AG3"/>
    <mergeCell ref="AI3:AJ3"/>
    <mergeCell ref="Z2:AB2"/>
  </mergeCells>
  <conditionalFormatting sqref="H10">
    <cfRule type="cellIs" dxfId="207" priority="645" operator="lessThan">
      <formula>20</formula>
    </cfRule>
  </conditionalFormatting>
  <conditionalFormatting sqref="L11:P11 I11:I47 AF11:AI11 X11:AA11 U11:U47 AC11:AC47 R11:R47 Y12:AA47 AG12:AI47 M12:P47">
    <cfRule type="cellIs" dxfId="206" priority="12" operator="lessThan">
      <formula>0</formula>
    </cfRule>
  </conditionalFormatting>
  <conditionalFormatting sqref="C11:C47">
    <cfRule type="cellIs" dxfId="205" priority="11" operator="equal">
      <formula>"ja"</formula>
    </cfRule>
  </conditionalFormatting>
  <conditionalFormatting sqref="D11:D47">
    <cfRule type="cellIs" dxfId="204" priority="10" operator="equal">
      <formula>"ja"</formula>
    </cfRule>
  </conditionalFormatting>
  <conditionalFormatting sqref="M48:P311 I48:I311 AG48:AI311 U48:U311 AC48:AC311 R48:R311 Y48:AA311">
    <cfRule type="cellIs" dxfId="203" priority="9" operator="lessThan">
      <formula>0</formula>
    </cfRule>
  </conditionalFormatting>
  <conditionalFormatting sqref="C48:C311">
    <cfRule type="cellIs" dxfId="202" priority="8" operator="equal">
      <formula>"ja"</formula>
    </cfRule>
  </conditionalFormatting>
  <conditionalFormatting sqref="D48:D311">
    <cfRule type="cellIs" dxfId="201" priority="7" operator="equal">
      <formula>"ja"</formula>
    </cfRule>
  </conditionalFormatting>
  <conditionalFormatting sqref="X12:X311">
    <cfRule type="cellIs" dxfId="200" priority="3" operator="lessThan">
      <formula>0</formula>
    </cfRule>
  </conditionalFormatting>
  <conditionalFormatting sqref="AF12:AF311">
    <cfRule type="cellIs" dxfId="199" priority="2" operator="lessThan">
      <formula>0</formula>
    </cfRule>
  </conditionalFormatting>
  <conditionalFormatting sqref="L12:L311">
    <cfRule type="cellIs" dxfId="198" priority="1" operator="lessThan">
      <formula>0</formula>
    </cfRule>
  </conditionalFormatting>
  <dataValidations xWindow="734" yWindow="732" count="2">
    <dataValidation allowBlank="1" showInputMessage="1" showErrorMessage="1" sqref="F11:F311"/>
    <dataValidation type="date" operator="greaterThan" allowBlank="1" showInputMessage="1" showErrorMessage="1" sqref="A11:A311">
      <formula1>1</formula1>
    </dataValidation>
  </dataValidations>
  <pageMargins left="0.11811023622047245" right="0.11811023622047245" top="0.78740157480314965" bottom="0.59055118110236227" header="0.31496062992125984" footer="0.31496062992125984"/>
  <pageSetup paperSize="9" scale="49" fitToHeight="0" orientation="landscape" r:id="rId1"/>
  <headerFooter>
    <oddHeader>&amp;L&amp;"Calibri,Standard"&amp;11Alle Angaben ohne Gewähr&amp;R&amp;"Calibri,Standard"&amp;11&amp;G</oddHeader>
    <oddFooter>&amp;L&amp;"-,Standard"&amp;11&amp;F&amp;C&amp;A&amp;R&amp;"-,Standard"&amp;11&amp;P von &amp;N</oddFooter>
  </headerFooter>
  <drawing r:id="rId2"/>
  <legacyDrawing r:id="rId3"/>
  <legacyDrawingHF r:id="rId4"/>
  <extLst>
    <ext xmlns:x14="http://schemas.microsoft.com/office/spreadsheetml/2009/9/main" uri="{CCE6A557-97BC-4b89-ADB6-D9C93CAAB3DF}">
      <x14:dataValidations xmlns:xm="http://schemas.microsoft.com/office/excel/2006/main" xWindow="734" yWindow="732" count="1">
        <x14:dataValidation type="list" allowBlank="1" showInputMessage="1" showErrorMessage="1">
          <x14:formula1>
            <xm:f>Verfrühung!$A$2:$A$3</xm:f>
          </x14:formula1>
          <xm:sqref>Q11:Q311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tabColor theme="4" tint="0.59999389629810485"/>
    <pageSetUpPr fitToPage="1"/>
  </sheetPr>
  <dimension ref="A1:EH323"/>
  <sheetViews>
    <sheetView showGridLines="0" zoomScaleNormal="100" zoomScaleSheetLayoutView="100" workbookViewId="0">
      <pane xSplit="7" ySplit="10" topLeftCell="H11" activePane="bottomRight" state="frozen"/>
      <selection pane="topRight" activeCell="H1" sqref="H1"/>
      <selection pane="bottomLeft" activeCell="A11" sqref="A11"/>
      <selection pane="bottomRight" activeCell="AI13" sqref="AI13"/>
    </sheetView>
  </sheetViews>
  <sheetFormatPr baseColWidth="10" defaultColWidth="11.42578125" defaultRowHeight="15.75"/>
  <cols>
    <col min="1" max="1" width="8.7109375" style="89" customWidth="1"/>
    <col min="2" max="2" width="11.42578125" style="89" customWidth="1"/>
    <col min="3" max="4" width="4.85546875" style="135" customWidth="1"/>
    <col min="5" max="5" width="5.5703125" style="136" customWidth="1"/>
    <col min="6" max="6" width="3.85546875" style="136" customWidth="1"/>
    <col min="7" max="7" width="21.42578125" style="137" customWidth="1"/>
    <col min="8" max="8" width="10.140625" style="139" customWidth="1"/>
    <col min="9" max="9" width="9.7109375" style="810" hidden="1" customWidth="1"/>
    <col min="10" max="10" width="10.5703125" style="139" customWidth="1"/>
    <col min="11" max="11" width="9.140625" style="810" hidden="1" customWidth="1"/>
    <col min="12" max="12" width="9" style="832" hidden="1" customWidth="1"/>
    <col min="13" max="13" width="8.42578125" style="832" hidden="1" customWidth="1"/>
    <col min="14" max="14" width="7.85546875" style="832" hidden="1" customWidth="1"/>
    <col min="15" max="15" width="8.28515625" style="153" customWidth="1"/>
    <col min="16" max="16" width="6.7109375" style="832" hidden="1" customWidth="1"/>
    <col min="17" max="17" width="8.28515625" style="153" customWidth="1"/>
    <col min="18" max="18" width="6.7109375" style="832" hidden="1" customWidth="1"/>
    <col min="19" max="19" width="8.28515625" style="153" customWidth="1"/>
    <col min="20" max="20" width="6.7109375" style="832" hidden="1" customWidth="1"/>
    <col min="21" max="21" width="6.7109375" style="364" customWidth="1"/>
    <col min="22" max="22" width="6.7109375" style="832" hidden="1" customWidth="1"/>
    <col min="23" max="23" width="8.28515625" style="153" customWidth="1"/>
    <col min="24" max="24" width="6.42578125" style="832" hidden="1" customWidth="1"/>
    <col min="25" max="25" width="10.42578125" style="137" customWidth="1"/>
    <col min="26" max="26" width="8.85546875" style="846" hidden="1" customWidth="1"/>
    <col min="27" max="27" width="8.28515625" style="153" customWidth="1"/>
    <col min="28" max="28" width="6.7109375" style="364" hidden="1" customWidth="1"/>
    <col min="29" max="29" width="9.42578125" style="364" customWidth="1"/>
    <col min="30" max="30" width="9.42578125" style="832" hidden="1" customWidth="1"/>
    <col min="31" max="31" width="8.28515625" style="137" customWidth="1"/>
    <col min="32" max="32" width="6.7109375" style="846" hidden="1" customWidth="1"/>
    <col min="33" max="33" width="8.28515625" style="153" customWidth="1"/>
    <col min="34" max="34" width="6.7109375" style="153" hidden="1" customWidth="1"/>
    <col min="35" max="35" width="8.28515625" style="137" customWidth="1"/>
    <col min="36" max="36" width="6.7109375" style="846" hidden="1" customWidth="1"/>
    <col min="37" max="37" width="8.28515625" style="153" customWidth="1"/>
    <col min="38" max="38" width="6.7109375" style="832" hidden="1" customWidth="1"/>
    <col min="39" max="39" width="15.42578125" style="90" customWidth="1"/>
    <col min="40" max="40" width="5.28515625" style="90" customWidth="1"/>
    <col min="41" max="41" width="4.7109375" style="89" customWidth="1"/>
    <col min="42" max="42" width="5.28515625" style="89" customWidth="1"/>
    <col min="43" max="43" width="4.7109375" style="455" customWidth="1"/>
    <col min="44" max="44" width="9" style="879" hidden="1" customWidth="1"/>
    <col min="45" max="46" width="6.140625" style="879" hidden="1" customWidth="1"/>
    <col min="47" max="48" width="6.28515625" style="878" hidden="1" customWidth="1"/>
    <col min="49" max="49" width="5.42578125" style="878" hidden="1" customWidth="1"/>
    <col min="50" max="51" width="5.7109375" style="878" hidden="1" customWidth="1"/>
    <col min="52" max="52" width="5.42578125" style="878" hidden="1" customWidth="1"/>
    <col min="53" max="53" width="16.140625" style="90" customWidth="1"/>
    <col min="54" max="54" width="5.28515625" style="89" customWidth="1"/>
    <col min="55" max="55" width="4.7109375" style="89" customWidth="1"/>
    <col min="56" max="56" width="5.28515625" style="89" customWidth="1"/>
    <col min="57" max="57" width="4.7109375" style="455" customWidth="1"/>
    <col min="58" max="58" width="9" style="879" hidden="1" customWidth="1"/>
    <col min="59" max="60" width="6.140625" style="879" hidden="1" customWidth="1"/>
    <col min="61" max="62" width="7.140625" style="878" hidden="1" customWidth="1"/>
    <col min="63" max="65" width="5.5703125" style="878" hidden="1" customWidth="1"/>
    <col min="66" max="66" width="5.7109375" style="878" hidden="1" customWidth="1"/>
    <col min="67" max="67" width="15.42578125" style="90" customWidth="1"/>
    <col min="68" max="69" width="5.28515625" style="89" customWidth="1"/>
    <col min="70" max="70" width="5.7109375" style="89" customWidth="1"/>
    <col min="71" max="71" width="4.7109375" style="455" customWidth="1"/>
    <col min="72" max="72" width="9" style="879" hidden="1" customWidth="1"/>
    <col min="73" max="74" width="6.140625" style="879" hidden="1" customWidth="1"/>
    <col min="75" max="80" width="5.5703125" style="878" hidden="1" customWidth="1"/>
    <col min="81" max="81" width="15.42578125" style="90" customWidth="1"/>
    <col min="82" max="83" width="5.28515625" style="89" customWidth="1"/>
    <col min="84" max="84" width="5.7109375" style="89" customWidth="1"/>
    <col min="85" max="85" width="4.7109375" style="455" customWidth="1"/>
    <col min="86" max="86" width="9" style="879" hidden="1" customWidth="1"/>
    <col min="87" max="88" width="6.140625" style="879" hidden="1" customWidth="1"/>
    <col min="89" max="94" width="5.5703125" style="878" hidden="1" customWidth="1"/>
    <col min="95" max="95" width="15.42578125" style="90" customWidth="1"/>
    <col min="96" max="97" width="5.28515625" style="89" customWidth="1"/>
    <col min="98" max="98" width="5.7109375" style="89" customWidth="1"/>
    <col min="99" max="99" width="4.7109375" style="455" customWidth="1"/>
    <col min="100" max="100" width="9" style="879" hidden="1" customWidth="1"/>
    <col min="101" max="102" width="6.140625" style="879" hidden="1" customWidth="1"/>
    <col min="103" max="108" width="5.5703125" style="878" hidden="1" customWidth="1"/>
    <col min="109" max="109" width="15.42578125" style="90" customWidth="1"/>
    <col min="110" max="111" width="5.28515625" style="89" customWidth="1"/>
    <col min="112" max="112" width="5.7109375" style="89" customWidth="1"/>
    <col min="113" max="113" width="4.7109375" style="455" customWidth="1"/>
    <col min="114" max="114" width="9" style="879" hidden="1" customWidth="1"/>
    <col min="115" max="116" width="6.140625" style="879" hidden="1" customWidth="1"/>
    <col min="117" max="122" width="5.5703125" style="878" hidden="1" customWidth="1"/>
    <col min="123" max="123" width="22.140625" style="89" customWidth="1"/>
    <col min="124" max="124" width="9.28515625" style="89" customWidth="1"/>
    <col min="125" max="125" width="9.42578125" style="89" customWidth="1"/>
    <col min="126" max="126" width="11.42578125" style="89" customWidth="1"/>
    <col min="127" max="16384" width="11.42578125" style="89"/>
  </cols>
  <sheetData>
    <row r="1" spans="1:138" ht="42" customHeight="1">
      <c r="A1" s="86" t="s">
        <v>1901</v>
      </c>
      <c r="B1" s="87"/>
      <c r="C1" s="88"/>
      <c r="D1" s="88"/>
      <c r="E1" s="494"/>
      <c r="F1" s="88"/>
      <c r="G1" s="87"/>
      <c r="L1" s="816"/>
      <c r="M1" s="816"/>
      <c r="N1" s="816"/>
      <c r="O1" s="88"/>
      <c r="P1" s="833"/>
      <c r="Q1" s="88"/>
      <c r="R1" s="833"/>
      <c r="S1" s="88"/>
      <c r="V1" s="983" t="str">
        <f>Impressum!A6</f>
        <v>Stand:</v>
      </c>
      <c r="W1" s="983"/>
      <c r="Y1" s="982">
        <f>Impressum!B6</f>
        <v>46073</v>
      </c>
      <c r="Z1" s="982"/>
      <c r="AA1" s="982"/>
      <c r="AB1" s="544"/>
      <c r="AC1" s="607"/>
      <c r="AD1" s="850"/>
      <c r="AE1" s="544"/>
      <c r="AF1" s="855"/>
      <c r="AG1" s="150" t="s">
        <v>817</v>
      </c>
      <c r="AH1" s="150"/>
      <c r="AI1" s="87" t="s">
        <v>817</v>
      </c>
      <c r="AJ1" s="855"/>
      <c r="AK1" s="150"/>
      <c r="AL1" s="833"/>
      <c r="AM1" s="87"/>
      <c r="AN1" s="87"/>
      <c r="AO1" s="87"/>
      <c r="AP1" s="87"/>
      <c r="AQ1" s="447"/>
      <c r="AR1" s="855"/>
      <c r="AS1" s="855"/>
      <c r="AT1" s="855"/>
      <c r="AU1" s="855"/>
      <c r="AV1" s="855"/>
      <c r="AW1" s="855"/>
      <c r="AX1" s="855"/>
      <c r="AY1" s="855"/>
      <c r="AZ1" s="855"/>
      <c r="BA1" s="264"/>
      <c r="BE1" s="531"/>
      <c r="BF1" s="850"/>
      <c r="BG1" s="850"/>
      <c r="BH1" s="850"/>
      <c r="BI1" s="850"/>
      <c r="BJ1" s="850"/>
      <c r="BK1" s="850"/>
      <c r="BL1" s="850"/>
      <c r="BM1" s="850"/>
      <c r="BN1" s="850"/>
      <c r="BO1" s="531"/>
      <c r="BP1" s="471"/>
      <c r="BQ1" s="471"/>
      <c r="BR1" s="471"/>
      <c r="BS1" s="447"/>
      <c r="BT1" s="855"/>
      <c r="BU1" s="855"/>
      <c r="BV1" s="855"/>
      <c r="BW1" s="855"/>
      <c r="BX1" s="855"/>
      <c r="BY1" s="855"/>
      <c r="BZ1" s="855"/>
      <c r="CA1" s="855"/>
      <c r="CB1" s="855"/>
      <c r="CD1" s="87"/>
      <c r="CG1" s="447"/>
      <c r="CH1" s="855"/>
      <c r="CI1" s="855"/>
      <c r="CJ1" s="855"/>
      <c r="CK1" s="855"/>
      <c r="CL1" s="855"/>
      <c r="CM1" s="855"/>
      <c r="CN1" s="855"/>
      <c r="CO1" s="855"/>
      <c r="CP1" s="855"/>
      <c r="CQ1" s="440"/>
      <c r="CR1" s="87"/>
      <c r="CS1" s="995"/>
      <c r="CT1" s="995"/>
      <c r="CU1" s="447"/>
      <c r="CV1" s="855"/>
      <c r="CW1" s="855"/>
      <c r="CX1" s="855"/>
      <c r="CY1" s="855"/>
      <c r="CZ1" s="855"/>
      <c r="DA1" s="855"/>
      <c r="DB1" s="855"/>
      <c r="DC1" s="855"/>
      <c r="DD1" s="855"/>
      <c r="DE1" s="440"/>
      <c r="DF1" s="87"/>
      <c r="DG1" s="995"/>
      <c r="DH1" s="995"/>
      <c r="DI1" s="447"/>
      <c r="DJ1" s="855"/>
      <c r="DK1" s="855"/>
      <c r="DL1" s="855"/>
      <c r="DM1" s="855"/>
      <c r="DN1" s="855"/>
      <c r="DO1" s="855"/>
      <c r="DP1" s="855"/>
      <c r="DQ1" s="855"/>
      <c r="DR1" s="855"/>
      <c r="DS1" s="87"/>
      <c r="DT1" s="87"/>
      <c r="DU1" s="87"/>
      <c r="DV1" s="87"/>
      <c r="DW1" s="87"/>
      <c r="DX1" s="87"/>
      <c r="DY1" s="87"/>
      <c r="DZ1" s="87"/>
      <c r="EA1" s="87"/>
      <c r="EB1" s="87"/>
      <c r="EC1" s="87"/>
      <c r="ED1" s="87"/>
      <c r="EE1" s="87"/>
      <c r="EF1" s="87"/>
      <c r="EG1" s="87"/>
      <c r="EH1" s="87"/>
    </row>
    <row r="2" spans="1:138" s="92" customFormat="1" ht="25.5" customHeight="1">
      <c r="A2" s="397" t="str">
        <f>'N-DBE'!A2</f>
        <v>Betrieb:</v>
      </c>
      <c r="B2" s="400"/>
      <c r="C2" s="401"/>
      <c r="D2" s="401"/>
      <c r="E2" s="498"/>
      <c r="F2" s="985" t="str">
        <f>IF('N-DBE'!E2="","",'N-DBE'!E2)</f>
        <v/>
      </c>
      <c r="G2" s="985"/>
      <c r="H2" s="985"/>
      <c r="I2" s="985"/>
      <c r="J2" s="985"/>
      <c r="K2" s="817"/>
      <c r="L2" s="817"/>
      <c r="M2" s="817"/>
      <c r="N2" s="817"/>
      <c r="O2" s="458"/>
      <c r="P2" s="817"/>
      <c r="Q2" s="403"/>
      <c r="R2" s="817"/>
      <c r="S2" s="403"/>
      <c r="T2" s="817"/>
      <c r="U2" s="534"/>
      <c r="V2" s="817"/>
      <c r="W2" s="403"/>
      <c r="X2" s="840"/>
      <c r="Y2" s="394"/>
      <c r="Z2" s="840"/>
      <c r="AA2" s="394"/>
      <c r="AB2" s="442"/>
      <c r="AC2" s="442"/>
      <c r="AD2" s="840"/>
      <c r="AE2" s="394"/>
      <c r="AF2" s="856"/>
      <c r="AG2" s="151"/>
      <c r="AH2" s="151"/>
      <c r="AI2" s="85"/>
      <c r="AJ2" s="857"/>
      <c r="AK2" s="151"/>
      <c r="AL2" s="859"/>
      <c r="AM2" s="85"/>
      <c r="AN2" s="376"/>
      <c r="AO2" s="29"/>
      <c r="AP2" s="29"/>
      <c r="AQ2" s="448"/>
      <c r="AR2" s="857"/>
      <c r="AS2" s="857"/>
      <c r="AT2" s="857"/>
      <c r="AU2" s="863"/>
      <c r="AV2" s="863"/>
      <c r="AW2" s="863"/>
      <c r="AX2" s="863"/>
      <c r="AY2" s="863"/>
      <c r="AZ2" s="863"/>
      <c r="BA2" s="87"/>
      <c r="BB2" s="377"/>
      <c r="BC2" s="152"/>
      <c r="BD2" s="29"/>
      <c r="BE2" s="448"/>
      <c r="BF2" s="857"/>
      <c r="BG2" s="857"/>
      <c r="BH2" s="857"/>
      <c r="BI2" s="858"/>
      <c r="BJ2" s="858"/>
      <c r="BK2" s="858"/>
      <c r="BL2" s="858"/>
      <c r="BM2" s="858"/>
      <c r="BN2" s="858"/>
      <c r="BO2" s="152"/>
      <c r="BP2" s="377"/>
      <c r="BQ2" s="95"/>
      <c r="BR2" s="377"/>
      <c r="BS2" s="448"/>
      <c r="BT2" s="857"/>
      <c r="BU2" s="857"/>
      <c r="BV2" s="857"/>
      <c r="BW2" s="880"/>
      <c r="BX2" s="880"/>
      <c r="BY2" s="880"/>
      <c r="BZ2" s="880"/>
      <c r="CA2" s="880"/>
      <c r="CB2" s="880"/>
      <c r="CC2" s="95"/>
      <c r="CD2" s="377"/>
      <c r="CE2" s="95"/>
      <c r="CF2" s="377"/>
      <c r="CG2" s="448"/>
      <c r="CH2" s="857"/>
      <c r="CI2" s="857"/>
      <c r="CJ2" s="857"/>
      <c r="CK2" s="880"/>
      <c r="CL2" s="880"/>
      <c r="CM2" s="880"/>
      <c r="CN2" s="880"/>
      <c r="CO2" s="880"/>
      <c r="CP2" s="880"/>
      <c r="CQ2" s="95"/>
      <c r="CR2" s="377"/>
      <c r="CS2" s="95"/>
      <c r="CT2" s="377"/>
      <c r="CU2" s="448"/>
      <c r="CV2" s="857"/>
      <c r="CW2" s="857"/>
      <c r="CX2" s="857"/>
      <c r="CY2" s="880"/>
      <c r="CZ2" s="880"/>
      <c r="DA2" s="880"/>
      <c r="DB2" s="880"/>
      <c r="DC2" s="880"/>
      <c r="DD2" s="880"/>
      <c r="DE2" s="95"/>
      <c r="DF2" s="377"/>
      <c r="DG2" s="95"/>
      <c r="DH2" s="377"/>
      <c r="DI2" s="448"/>
      <c r="DJ2" s="857"/>
      <c r="DK2" s="857"/>
      <c r="DL2" s="857"/>
      <c r="DM2" s="880"/>
      <c r="DN2" s="880"/>
      <c r="DO2" s="880"/>
      <c r="DP2" s="880"/>
      <c r="DQ2" s="880"/>
      <c r="DR2" s="880"/>
      <c r="DS2" s="95"/>
      <c r="DT2" s="95"/>
      <c r="DU2" s="95"/>
      <c r="DV2" s="95"/>
      <c r="DW2" s="95"/>
      <c r="DX2" s="95"/>
      <c r="DY2" s="95"/>
      <c r="DZ2" s="95"/>
      <c r="EA2" s="95"/>
      <c r="EB2" s="95"/>
      <c r="EC2" s="95"/>
      <c r="ED2" s="95"/>
      <c r="EE2" s="95"/>
      <c r="EF2" s="95"/>
      <c r="EG2" s="95"/>
      <c r="EH2" s="95"/>
    </row>
    <row r="3" spans="1:138" s="92" customFormat="1" ht="20.100000000000001" customHeight="1">
      <c r="A3" s="397" t="str">
        <f>'N-DBE'!A3</f>
        <v>Düngejahr:</v>
      </c>
      <c r="B3" s="397"/>
      <c r="C3" s="398"/>
      <c r="D3" s="241"/>
      <c r="E3" s="499"/>
      <c r="F3" s="986" t="str">
        <f>IF('N-DBE'!E3="","",'N-DBE'!E3)</f>
        <v/>
      </c>
      <c r="G3" s="986"/>
      <c r="H3" s="998" t="s">
        <v>1817</v>
      </c>
      <c r="I3" s="998"/>
      <c r="J3" s="998"/>
      <c r="K3" s="998"/>
      <c r="L3" s="998"/>
      <c r="M3" s="998"/>
      <c r="N3" s="998"/>
      <c r="O3" s="998"/>
      <c r="P3" s="998"/>
      <c r="Q3" s="998"/>
      <c r="R3" s="998"/>
      <c r="S3" s="998"/>
      <c r="T3" s="998"/>
      <c r="U3" s="998"/>
      <c r="V3" s="998"/>
      <c r="W3" s="998"/>
      <c r="X3" s="998"/>
      <c r="Y3" s="998"/>
      <c r="Z3" s="998"/>
      <c r="AA3" s="998"/>
      <c r="AB3" s="362"/>
      <c r="AC3" s="362"/>
      <c r="AD3" s="851"/>
      <c r="AE3" s="185"/>
      <c r="AF3" s="840"/>
      <c r="AG3" s="151"/>
      <c r="AH3" s="151"/>
      <c r="AI3" s="152"/>
      <c r="AJ3" s="858"/>
      <c r="AK3" s="151"/>
      <c r="AL3" s="859"/>
      <c r="AM3" s="91"/>
      <c r="AN3" s="140"/>
      <c r="AO3" s="91"/>
      <c r="AP3" s="91"/>
      <c r="AQ3" s="449"/>
      <c r="AR3" s="856"/>
      <c r="AS3" s="856"/>
      <c r="AT3" s="856"/>
      <c r="AU3" s="856"/>
      <c r="AV3" s="856"/>
      <c r="AW3" s="856"/>
      <c r="AX3" s="856"/>
      <c r="AY3" s="856"/>
      <c r="AZ3" s="856"/>
      <c r="BA3" s="87"/>
      <c r="BB3" s="140"/>
      <c r="BC3" s="91"/>
      <c r="BD3" s="91"/>
      <c r="BE3" s="449"/>
      <c r="BF3" s="856"/>
      <c r="BG3" s="856"/>
      <c r="BH3" s="856"/>
      <c r="BI3" s="856"/>
      <c r="BJ3" s="856"/>
      <c r="BK3" s="856"/>
      <c r="BL3" s="856"/>
      <c r="BM3" s="856"/>
      <c r="BN3" s="856"/>
      <c r="BO3" s="91"/>
      <c r="BP3" s="140"/>
      <c r="BQ3" s="95"/>
      <c r="BR3" s="140"/>
      <c r="BS3" s="449"/>
      <c r="BT3" s="856"/>
      <c r="BU3" s="856"/>
      <c r="BV3" s="856"/>
      <c r="BW3" s="856"/>
      <c r="BX3" s="856"/>
      <c r="BY3" s="856"/>
      <c r="BZ3" s="856"/>
      <c r="CA3" s="856"/>
      <c r="CB3" s="856"/>
      <c r="CC3" s="95"/>
      <c r="CD3" s="140"/>
      <c r="CE3" s="95"/>
      <c r="CF3" s="140"/>
      <c r="CG3" s="449"/>
      <c r="CH3" s="856"/>
      <c r="CI3" s="856"/>
      <c r="CJ3" s="856"/>
      <c r="CK3" s="856"/>
      <c r="CL3" s="856"/>
      <c r="CM3" s="856"/>
      <c r="CN3" s="856"/>
      <c r="CO3" s="856"/>
      <c r="CP3" s="856"/>
      <c r="CQ3" s="95"/>
      <c r="CR3" s="140"/>
      <c r="CS3" s="95"/>
      <c r="CT3" s="140"/>
      <c r="CU3" s="449"/>
      <c r="CV3" s="856"/>
      <c r="CW3" s="856"/>
      <c r="CX3" s="856"/>
      <c r="CY3" s="856"/>
      <c r="CZ3" s="856"/>
      <c r="DA3" s="856"/>
      <c r="DB3" s="856"/>
      <c r="DC3" s="856"/>
      <c r="DD3" s="856"/>
      <c r="DE3" s="95"/>
      <c r="DF3" s="140"/>
      <c r="DG3" s="95"/>
      <c r="DH3" s="140"/>
      <c r="DI3" s="449"/>
      <c r="DJ3" s="856"/>
      <c r="DK3" s="856"/>
      <c r="DL3" s="856"/>
      <c r="DM3" s="856"/>
      <c r="DN3" s="856"/>
      <c r="DO3" s="856"/>
      <c r="DP3" s="856"/>
      <c r="DQ3" s="856"/>
      <c r="DR3" s="856"/>
      <c r="DS3" s="95"/>
      <c r="DT3" s="95"/>
      <c r="DU3" s="95"/>
      <c r="DV3" s="95"/>
      <c r="DW3" s="95"/>
      <c r="DX3" s="95"/>
      <c r="DY3" s="95"/>
      <c r="DZ3" s="95"/>
      <c r="EA3" s="95"/>
      <c r="EB3" s="95"/>
      <c r="EC3" s="95"/>
      <c r="ED3" s="95"/>
      <c r="EE3" s="95"/>
      <c r="EF3" s="95"/>
      <c r="EG3" s="95"/>
      <c r="EH3" s="95"/>
    </row>
    <row r="4" spans="1:138" s="92" customFormat="1" ht="20.100000000000001" customHeight="1">
      <c r="A4" s="524" t="str">
        <f>'N-DBE'!A4</f>
        <v>Landw. Nutzfläche LN:</v>
      </c>
      <c r="B4" s="402"/>
      <c r="C4" s="241"/>
      <c r="D4" s="241"/>
      <c r="E4" s="499"/>
      <c r="F4" s="981">
        <f>IF('N-DBE'!E4="","",'N-DBE'!E4)</f>
        <v>0</v>
      </c>
      <c r="G4" s="981"/>
      <c r="H4" s="999">
        <f>IF(OR(S9=0,Schlagliste!E3=0),0,S9/Schlagliste!E3)</f>
        <v>0</v>
      </c>
      <c r="I4" s="999"/>
      <c r="J4" s="999"/>
      <c r="K4" s="999"/>
      <c r="L4" s="818"/>
      <c r="M4" s="818"/>
      <c r="N4" s="818"/>
      <c r="O4" s="996">
        <f>IF(OR(U9=0,Schlagliste!E3=0),0,U9/Schlagliste!E3)</f>
        <v>0</v>
      </c>
      <c r="P4" s="996"/>
      <c r="Q4" s="996"/>
      <c r="R4" s="996"/>
      <c r="S4" s="996"/>
      <c r="T4" s="996"/>
      <c r="U4" s="996"/>
      <c r="V4" s="838"/>
      <c r="W4" s="997">
        <f>IF(OR(S9=0,Schlagliste!E3=0),0,(S9-U9)/Schlagliste!E3)</f>
        <v>0</v>
      </c>
      <c r="X4" s="997"/>
      <c r="Y4" s="997"/>
      <c r="Z4" s="997"/>
      <c r="AA4" s="997"/>
      <c r="AB4" s="363"/>
      <c r="AC4" s="1000" t="str">
        <f>IF(AND(O4&gt;510,W4&gt;170),"-&gt; N-gesamt-Obergrenze Kompost (510 kg/ha u. 3 Jahre) bereits in 1 Jahr und anderer org. Dünger (170 kg/ha u. Jahr) überschritten!",IF(AND(O4&gt;510,W4&lt;=170),"-&gt; N-gesamt-Obergrenze Kompost (510 kg/ha u. 3 Jahre) bereits in 1 Jahr überschritten!",IF(AND(O4&lt;=510,W4&gt;170),"-&gt; N-gesamt-Obergrenze org. Dünger ohne Kompost  (170 kg/ha u. Jahr) überschritten!","-&gt; N-gesamt-Obergrenzen org. Dünger eingehalten! Bei Kompost die letzten beiden Jahre zur Einhaltung der 510 kg/ha u. 3 Jahre überprüfen!")))</f>
        <v>-&gt; N-gesamt-Obergrenzen org. Dünger eingehalten! Bei Kompost die letzten beiden Jahre zur Einhaltung der 510 kg/ha u. 3 Jahre überprüfen!</v>
      </c>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c r="BE4" s="1000"/>
      <c r="BF4" s="1000"/>
      <c r="BG4" s="1000"/>
      <c r="BH4" s="1000"/>
      <c r="BI4" s="1000"/>
      <c r="BJ4" s="1000"/>
      <c r="BK4" s="1000"/>
      <c r="BL4" s="1000"/>
      <c r="BM4" s="1000"/>
      <c r="BN4" s="1000"/>
      <c r="BO4" s="1000"/>
      <c r="BS4" s="450"/>
      <c r="BT4" s="881"/>
      <c r="BU4" s="881"/>
      <c r="BV4" s="881"/>
      <c r="BW4" s="881"/>
      <c r="BX4" s="881"/>
      <c r="BY4" s="881"/>
      <c r="BZ4" s="881"/>
      <c r="CA4" s="881"/>
      <c r="CB4" s="881"/>
      <c r="CC4" s="94"/>
      <c r="CG4" s="450"/>
      <c r="CH4" s="881"/>
      <c r="CI4" s="881"/>
      <c r="CJ4" s="881"/>
      <c r="CK4" s="881"/>
      <c r="CL4" s="881"/>
      <c r="CM4" s="881"/>
      <c r="CN4" s="881"/>
      <c r="CO4" s="881"/>
      <c r="CP4" s="881"/>
      <c r="CQ4" s="94"/>
      <c r="CU4" s="450"/>
      <c r="CV4" s="881"/>
      <c r="CW4" s="881"/>
      <c r="CX4" s="881"/>
      <c r="CY4" s="881"/>
      <c r="CZ4" s="881"/>
      <c r="DA4" s="881"/>
      <c r="DB4" s="881"/>
      <c r="DC4" s="881"/>
      <c r="DD4" s="881"/>
      <c r="DE4" s="94"/>
      <c r="DI4" s="450"/>
      <c r="DJ4" s="881"/>
      <c r="DK4" s="881"/>
      <c r="DL4" s="881"/>
      <c r="DM4" s="881"/>
      <c r="DN4" s="881"/>
      <c r="DO4" s="881"/>
      <c r="DP4" s="881"/>
      <c r="DQ4" s="881"/>
      <c r="DR4" s="881"/>
    </row>
    <row r="5" spans="1:138" s="396" customFormat="1" ht="20.100000000000001" customHeight="1">
      <c r="A5" s="990" t="s">
        <v>1790</v>
      </c>
      <c r="B5" s="990"/>
      <c r="C5" s="990"/>
      <c r="D5" s="990"/>
      <c r="E5" s="990"/>
      <c r="F5" s="989">
        <f>Schlagliste!C3</f>
        <v>0</v>
      </c>
      <c r="G5" s="989"/>
      <c r="H5" s="993" t="str">
        <f>IF(N10=0,"0 %",IF(N10*100/H10&lt;0,0,N10*100/H10))</f>
        <v>0 %</v>
      </c>
      <c r="I5" s="993"/>
      <c r="J5" s="993"/>
      <c r="K5" s="993"/>
      <c r="L5" s="819"/>
      <c r="M5" s="819"/>
      <c r="N5" s="819"/>
      <c r="O5" s="992">
        <f>IF(OR(O10=0,F5=0),0,O10/F5)</f>
        <v>0</v>
      </c>
      <c r="P5" s="992"/>
      <c r="Q5" s="992"/>
      <c r="R5" s="992"/>
      <c r="S5" s="992"/>
      <c r="T5" s="992"/>
      <c r="U5" s="992"/>
      <c r="V5" s="839"/>
      <c r="W5" s="991">
        <f>IF(OR(Q10=0,F5=0),0,Q10/F5)</f>
        <v>0</v>
      </c>
      <c r="X5" s="991"/>
      <c r="Y5" s="991"/>
      <c r="Z5" s="991"/>
      <c r="AA5" s="991"/>
      <c r="AB5" s="545"/>
      <c r="AC5" s="994" t="str">
        <f>IF(AND(O5&lt;=160,W5&lt;=80),"-&gt; 160/80iger Regel eingehalten -&gt; 20% N-Einsparung + schlagbezogen max. 170 kg N-gesamt organisch entfällt!","-&gt; 160/80iger Regel nicht eingehalten -&gt; mind. 20% N-Einsparung + schlagbezogen max. 170 kg N-gesamt organisch!")</f>
        <v>-&gt; 160/80iger Regel eingehalten -&gt; 20% N-Einsparung + schlagbezogen max. 170 kg N-gesamt organisch entfällt!</v>
      </c>
      <c r="AD5" s="994"/>
      <c r="AE5" s="994"/>
      <c r="AF5" s="994"/>
      <c r="AG5" s="994"/>
      <c r="AH5" s="994"/>
      <c r="AI5" s="994"/>
      <c r="AJ5" s="994"/>
      <c r="AK5" s="994"/>
      <c r="AL5" s="994"/>
      <c r="AM5" s="994"/>
      <c r="AN5" s="994"/>
      <c r="AO5" s="994"/>
      <c r="AP5" s="994"/>
      <c r="AQ5" s="994"/>
      <c r="AR5" s="994"/>
      <c r="AS5" s="994"/>
      <c r="AT5" s="994"/>
      <c r="AU5" s="994"/>
      <c r="AV5" s="994"/>
      <c r="AW5" s="994"/>
      <c r="AX5" s="994"/>
      <c r="AY5" s="994"/>
      <c r="AZ5" s="994"/>
      <c r="BA5" s="994"/>
      <c r="BB5" s="994"/>
      <c r="BC5" s="994"/>
      <c r="BD5" s="994"/>
      <c r="BE5" s="994"/>
      <c r="BF5" s="994"/>
      <c r="BG5" s="994"/>
      <c r="BH5" s="994"/>
      <c r="BI5" s="994"/>
      <c r="BJ5" s="994"/>
      <c r="BK5" s="994"/>
      <c r="BL5" s="994"/>
      <c r="BM5" s="994"/>
      <c r="BN5" s="994"/>
      <c r="BO5" s="994"/>
      <c r="BP5" s="404"/>
      <c r="BQ5" s="404"/>
      <c r="BR5" s="404"/>
      <c r="BS5" s="456"/>
      <c r="BT5" s="882"/>
      <c r="BU5" s="882"/>
      <c r="BV5" s="882"/>
      <c r="BW5" s="882"/>
      <c r="BX5" s="882"/>
      <c r="BY5" s="882"/>
      <c r="BZ5" s="882"/>
      <c r="CA5" s="882"/>
      <c r="CB5" s="882"/>
      <c r="CC5" s="404"/>
      <c r="CD5" s="404"/>
      <c r="CE5" s="404"/>
      <c r="CF5" s="404"/>
      <c r="CG5" s="456"/>
      <c r="CH5" s="882"/>
      <c r="CI5" s="882"/>
      <c r="CJ5" s="882"/>
      <c r="CK5" s="883"/>
      <c r="CL5" s="883"/>
      <c r="CM5" s="883"/>
      <c r="CN5" s="883"/>
      <c r="CO5" s="883"/>
      <c r="CP5" s="883"/>
      <c r="CQ5" s="404"/>
      <c r="CR5" s="404"/>
      <c r="CS5" s="404"/>
      <c r="CT5" s="404"/>
      <c r="CU5" s="456"/>
      <c r="CV5" s="882"/>
      <c r="CW5" s="882"/>
      <c r="CX5" s="882"/>
      <c r="CY5" s="883"/>
      <c r="CZ5" s="883"/>
      <c r="DA5" s="883"/>
      <c r="DB5" s="883"/>
      <c r="DC5" s="883"/>
      <c r="DD5" s="883"/>
      <c r="DE5" s="404"/>
      <c r="DF5" s="404"/>
      <c r="DG5" s="404"/>
      <c r="DH5" s="404"/>
      <c r="DI5" s="456"/>
      <c r="DJ5" s="882"/>
      <c r="DK5" s="882"/>
      <c r="DL5" s="882"/>
      <c r="DM5" s="883"/>
      <c r="DN5" s="883"/>
      <c r="DO5" s="883"/>
      <c r="DP5" s="883"/>
      <c r="DQ5" s="883"/>
      <c r="DR5" s="883"/>
    </row>
    <row r="6" spans="1:138" s="573" customFormat="1" ht="20.100000000000001" customHeight="1">
      <c r="A6" s="988" t="s">
        <v>1879</v>
      </c>
      <c r="B6" s="988"/>
      <c r="C6" s="988"/>
      <c r="D6" s="988"/>
      <c r="E6" s="988"/>
      <c r="F6" s="988"/>
      <c r="G6" s="988"/>
      <c r="H6" s="988"/>
      <c r="I6" s="988"/>
      <c r="J6" s="988"/>
      <c r="K6" s="988"/>
      <c r="L6" s="988"/>
      <c r="M6" s="988"/>
      <c r="N6" s="988"/>
      <c r="O6" s="988"/>
      <c r="P6" s="834"/>
      <c r="Q6" s="572"/>
      <c r="R6" s="834"/>
      <c r="S6" s="572"/>
      <c r="T6" s="834"/>
      <c r="U6" s="572"/>
      <c r="V6" s="834"/>
      <c r="W6" s="572"/>
      <c r="X6" s="834"/>
      <c r="Y6" s="572"/>
      <c r="Z6" s="834"/>
      <c r="AA6" s="572"/>
      <c r="AB6" s="572"/>
      <c r="AC6" s="572"/>
      <c r="AD6" s="834"/>
      <c r="AE6" s="572"/>
      <c r="AF6" s="834"/>
      <c r="AG6" s="572"/>
      <c r="AH6" s="572"/>
      <c r="AI6" s="572"/>
      <c r="AJ6" s="834"/>
      <c r="AK6" s="572"/>
      <c r="AL6" s="834"/>
      <c r="AM6" s="572"/>
      <c r="AN6" s="572"/>
      <c r="AO6" s="572"/>
      <c r="AP6" s="572"/>
      <c r="AQ6" s="572"/>
      <c r="AR6" s="834"/>
      <c r="AS6" s="834"/>
      <c r="AT6" s="834"/>
      <c r="AU6" s="834"/>
      <c r="AV6" s="834"/>
      <c r="AW6" s="834"/>
      <c r="AX6" s="834"/>
      <c r="AY6" s="834"/>
      <c r="AZ6" s="834"/>
      <c r="BA6" s="572"/>
      <c r="BB6" s="572"/>
      <c r="BC6" s="572"/>
      <c r="BD6" s="572"/>
      <c r="BE6" s="572"/>
      <c r="BF6" s="834"/>
      <c r="BG6" s="834"/>
      <c r="BH6" s="834"/>
      <c r="BI6" s="834"/>
      <c r="BJ6" s="834"/>
      <c r="BK6" s="834"/>
      <c r="BL6" s="834"/>
      <c r="BM6" s="834"/>
      <c r="BN6" s="834"/>
      <c r="BO6" s="572"/>
      <c r="BP6" s="572"/>
      <c r="BQ6" s="572"/>
      <c r="BR6" s="572"/>
      <c r="BS6" s="572"/>
      <c r="BT6" s="834"/>
      <c r="BU6" s="834"/>
      <c r="BV6" s="834"/>
      <c r="BW6" s="834"/>
      <c r="BX6" s="834"/>
      <c r="BY6" s="834"/>
      <c r="BZ6" s="834"/>
      <c r="CA6" s="834"/>
      <c r="CB6" s="834"/>
      <c r="CC6" s="572"/>
      <c r="CD6" s="572"/>
      <c r="CE6" s="572"/>
      <c r="CF6" s="572"/>
      <c r="CG6" s="572"/>
      <c r="CH6" s="834"/>
      <c r="CI6" s="834"/>
      <c r="CJ6" s="834"/>
      <c r="CK6" s="834"/>
      <c r="CL6" s="834"/>
      <c r="CM6" s="834"/>
      <c r="CN6" s="834"/>
      <c r="CO6" s="834"/>
      <c r="CP6" s="834"/>
      <c r="CQ6" s="572"/>
      <c r="CR6" s="572"/>
      <c r="CS6" s="572"/>
      <c r="CT6" s="572"/>
      <c r="CU6" s="572"/>
      <c r="CV6" s="834"/>
      <c r="CW6" s="834"/>
      <c r="CX6" s="834"/>
      <c r="CY6" s="834"/>
      <c r="CZ6" s="834"/>
      <c r="DA6" s="834"/>
      <c r="DB6" s="834"/>
      <c r="DC6" s="834"/>
      <c r="DD6" s="834"/>
      <c r="DE6" s="572"/>
      <c r="DF6" s="572"/>
      <c r="DG6" s="572"/>
      <c r="DH6" s="572"/>
      <c r="DI6" s="572"/>
      <c r="DJ6" s="834"/>
      <c r="DK6" s="834"/>
      <c r="DL6" s="834"/>
      <c r="DM6" s="834"/>
      <c r="DN6" s="834"/>
      <c r="DO6" s="834"/>
      <c r="DP6" s="834"/>
      <c r="DQ6" s="834"/>
      <c r="DR6" s="834"/>
      <c r="DS6" s="572"/>
    </row>
    <row r="7" spans="1:138" s="371" customFormat="1" ht="19.5" customHeight="1">
      <c r="E7" s="495"/>
      <c r="F7" s="546"/>
      <c r="G7" s="546"/>
      <c r="H7" s="546"/>
      <c r="I7" s="811"/>
      <c r="J7" s="546"/>
      <c r="K7" s="820"/>
      <c r="L7" s="820"/>
      <c r="M7" s="820"/>
      <c r="N7" s="820"/>
      <c r="O7" s="395"/>
      <c r="P7" s="835"/>
      <c r="Q7" s="395"/>
      <c r="R7" s="835"/>
      <c r="S7" s="395"/>
      <c r="T7" s="835"/>
      <c r="U7" s="395"/>
      <c r="V7" s="835"/>
      <c r="W7" s="395"/>
      <c r="X7" s="835"/>
      <c r="Y7" s="395"/>
      <c r="Z7" s="835"/>
      <c r="AA7" s="395"/>
      <c r="AB7" s="441"/>
      <c r="AC7" s="441"/>
      <c r="AD7" s="835"/>
      <c r="AE7" s="395"/>
      <c r="AF7" s="835"/>
      <c r="AG7" s="395"/>
      <c r="AH7" s="395"/>
      <c r="AI7" s="395"/>
      <c r="AJ7" s="835"/>
      <c r="AK7" s="395"/>
      <c r="AL7" s="835"/>
      <c r="AM7" s="395"/>
      <c r="AN7" s="395"/>
      <c r="AO7" s="395"/>
      <c r="AP7" s="395"/>
      <c r="AQ7" s="451"/>
      <c r="AR7" s="835"/>
      <c r="AS7" s="835"/>
      <c r="AT7" s="835"/>
      <c r="AU7" s="864"/>
      <c r="AV7" s="864"/>
      <c r="AW7" s="864"/>
      <c r="AX7" s="864"/>
      <c r="AY7" s="864"/>
      <c r="AZ7" s="864"/>
      <c r="BA7" s="104"/>
      <c r="BB7" s="104"/>
      <c r="BC7" s="104"/>
      <c r="BD7" s="104"/>
      <c r="BE7" s="457"/>
      <c r="BF7" s="835"/>
      <c r="BG7" s="835"/>
      <c r="BH7" s="835"/>
      <c r="BI7" s="864"/>
      <c r="BJ7" s="864"/>
      <c r="BK7" s="864"/>
      <c r="BL7" s="864"/>
      <c r="BM7" s="864"/>
      <c r="BN7" s="864"/>
      <c r="BO7" s="104"/>
      <c r="BP7" s="104"/>
      <c r="BQ7" s="104"/>
      <c r="BR7" s="104"/>
      <c r="BS7" s="457"/>
      <c r="BT7" s="835"/>
      <c r="BU7" s="835"/>
      <c r="BV7" s="835"/>
      <c r="BW7" s="864"/>
      <c r="BX7" s="864"/>
      <c r="BY7" s="864"/>
      <c r="BZ7" s="864"/>
      <c r="CA7" s="864"/>
      <c r="CB7" s="864"/>
      <c r="CC7" s="104"/>
      <c r="CD7" s="104"/>
      <c r="CE7" s="104"/>
      <c r="CF7" s="104"/>
      <c r="CG7" s="457"/>
      <c r="CH7" s="835"/>
      <c r="CI7" s="835"/>
      <c r="CJ7" s="835"/>
      <c r="CK7" s="884"/>
      <c r="CL7" s="884"/>
      <c r="CM7" s="884"/>
      <c r="CN7" s="884"/>
      <c r="CO7" s="884"/>
      <c r="CP7" s="884"/>
      <c r="CQ7" s="104"/>
      <c r="CR7" s="104"/>
      <c r="CS7" s="104"/>
      <c r="CT7" s="104"/>
      <c r="CU7" s="457"/>
      <c r="CV7" s="835"/>
      <c r="CW7" s="835"/>
      <c r="CX7" s="835"/>
      <c r="CY7" s="884"/>
      <c r="CZ7" s="884"/>
      <c r="DA7" s="884"/>
      <c r="DB7" s="884"/>
      <c r="DC7" s="884"/>
      <c r="DD7" s="884"/>
      <c r="DE7" s="104"/>
      <c r="DF7" s="104"/>
      <c r="DG7" s="104"/>
      <c r="DH7" s="104"/>
      <c r="DI7" s="457"/>
      <c r="DJ7" s="835"/>
      <c r="DK7" s="835"/>
      <c r="DL7" s="835"/>
      <c r="DM7" s="884"/>
      <c r="DN7" s="884"/>
      <c r="DO7" s="884"/>
      <c r="DP7" s="884"/>
      <c r="DQ7" s="884"/>
      <c r="DR7" s="884"/>
    </row>
    <row r="8" spans="1:138" s="113" customFormat="1" ht="158.25" customHeight="1">
      <c r="A8" s="114" t="s">
        <v>1319</v>
      </c>
      <c r="B8" s="114" t="str">
        <f>'N-DBE'!B8</f>
        <v>Bewirtschaftungseinheit, 
Schlag (=Fläche)</v>
      </c>
      <c r="C8" s="115" t="str">
        <f>'N-DBE'!C8</f>
        <v>Nitratbelastungsgebiet NBG</v>
      </c>
      <c r="D8" s="116" t="str">
        <f>'N-DBE'!D8</f>
        <v>Phosphatbelastungsgebiet PBG</v>
      </c>
      <c r="E8" s="117" t="str">
        <f>'N-DBE'!E8</f>
        <v>Fläche Anbau  ha</v>
      </c>
      <c r="F8" s="117" t="str">
        <f>'N-DBE'!F8</f>
        <v>Kulturgruppe</v>
      </c>
      <c r="G8" s="193" t="s">
        <v>2203</v>
      </c>
      <c r="H8" s="279" t="s">
        <v>1787</v>
      </c>
      <c r="I8" s="812" t="s">
        <v>2207</v>
      </c>
      <c r="J8" s="278" t="s">
        <v>1788</v>
      </c>
      <c r="K8" s="821" t="s">
        <v>2208</v>
      </c>
      <c r="L8" s="822" t="s">
        <v>2209</v>
      </c>
      <c r="M8" s="823" t="s">
        <v>2210</v>
      </c>
      <c r="N8" s="824" t="s">
        <v>2211</v>
      </c>
      <c r="O8" s="360" t="s">
        <v>1307</v>
      </c>
      <c r="P8" s="824" t="s">
        <v>2212</v>
      </c>
      <c r="Q8" s="413" t="s">
        <v>1816</v>
      </c>
      <c r="R8" s="824" t="s">
        <v>2213</v>
      </c>
      <c r="S8" s="413" t="s">
        <v>1815</v>
      </c>
      <c r="T8" s="824" t="s">
        <v>2214</v>
      </c>
      <c r="U8" s="413" t="s">
        <v>1796</v>
      </c>
      <c r="V8" s="824" t="s">
        <v>2215</v>
      </c>
      <c r="W8" s="542" t="s">
        <v>1308</v>
      </c>
      <c r="X8" s="841" t="s">
        <v>2216</v>
      </c>
      <c r="Y8" s="280" t="s">
        <v>1878</v>
      </c>
      <c r="Z8" s="848" t="s">
        <v>2217</v>
      </c>
      <c r="AA8" s="373" t="s">
        <v>1384</v>
      </c>
      <c r="AB8" s="361" t="s">
        <v>1387</v>
      </c>
      <c r="AC8" s="614" t="s">
        <v>1875</v>
      </c>
      <c r="AD8" s="852" t="s">
        <v>2218</v>
      </c>
      <c r="AE8" s="281" t="s">
        <v>1309</v>
      </c>
      <c r="AF8" s="822" t="s">
        <v>2219</v>
      </c>
      <c r="AG8" s="373" t="s">
        <v>1311</v>
      </c>
      <c r="AH8" s="277" t="s">
        <v>1314</v>
      </c>
      <c r="AI8" s="154" t="s">
        <v>1221</v>
      </c>
      <c r="AJ8" s="812" t="s">
        <v>1223</v>
      </c>
      <c r="AK8" s="803" t="s">
        <v>1310</v>
      </c>
      <c r="AL8" s="822" t="s">
        <v>1315</v>
      </c>
      <c r="AM8" s="226" t="s">
        <v>1246</v>
      </c>
      <c r="AN8" s="194" t="s">
        <v>1153</v>
      </c>
      <c r="AO8" s="194" t="s">
        <v>1312</v>
      </c>
      <c r="AP8" s="194" t="s">
        <v>1381</v>
      </c>
      <c r="AQ8" s="452" t="s">
        <v>1789</v>
      </c>
      <c r="AR8" s="865" t="s">
        <v>1273</v>
      </c>
      <c r="AS8" s="865" t="s">
        <v>2220</v>
      </c>
      <c r="AT8" s="865" t="s">
        <v>1389</v>
      </c>
      <c r="AU8" s="866" t="s">
        <v>2221</v>
      </c>
      <c r="AV8" s="866" t="s">
        <v>2222</v>
      </c>
      <c r="AW8" s="866" t="s">
        <v>2223</v>
      </c>
      <c r="AX8" s="866" t="s">
        <v>2224</v>
      </c>
      <c r="AY8" s="866" t="s">
        <v>2225</v>
      </c>
      <c r="AZ8" s="866" t="s">
        <v>1313</v>
      </c>
      <c r="BA8" s="226" t="s">
        <v>1249</v>
      </c>
      <c r="BB8" s="194" t="s">
        <v>1153</v>
      </c>
      <c r="BC8" s="194" t="s">
        <v>1312</v>
      </c>
      <c r="BD8" s="194" t="s">
        <v>1381</v>
      </c>
      <c r="BE8" s="452" t="s">
        <v>1789</v>
      </c>
      <c r="BF8" s="865" t="s">
        <v>1273</v>
      </c>
      <c r="BG8" s="865" t="s">
        <v>2220</v>
      </c>
      <c r="BH8" s="865" t="s">
        <v>1389</v>
      </c>
      <c r="BI8" s="866" t="s">
        <v>2221</v>
      </c>
      <c r="BJ8" s="866" t="s">
        <v>2222</v>
      </c>
      <c r="BK8" s="866" t="s">
        <v>2223</v>
      </c>
      <c r="BL8" s="866" t="s">
        <v>2224</v>
      </c>
      <c r="BM8" s="866" t="s">
        <v>2225</v>
      </c>
      <c r="BN8" s="866" t="s">
        <v>1313</v>
      </c>
      <c r="BO8" s="226" t="s">
        <v>1248</v>
      </c>
      <c r="BP8" s="194" t="s">
        <v>1153</v>
      </c>
      <c r="BQ8" s="194" t="s">
        <v>1312</v>
      </c>
      <c r="BR8" s="194" t="s">
        <v>1381</v>
      </c>
      <c r="BS8" s="452" t="s">
        <v>1789</v>
      </c>
      <c r="BT8" s="865" t="s">
        <v>1273</v>
      </c>
      <c r="BU8" s="865" t="s">
        <v>2220</v>
      </c>
      <c r="BV8" s="865" t="s">
        <v>1389</v>
      </c>
      <c r="BW8" s="866" t="s">
        <v>2221</v>
      </c>
      <c r="BX8" s="866" t="s">
        <v>2222</v>
      </c>
      <c r="BY8" s="866" t="s">
        <v>2223</v>
      </c>
      <c r="BZ8" s="866" t="s">
        <v>2224</v>
      </c>
      <c r="CA8" s="866" t="s">
        <v>2225</v>
      </c>
      <c r="CB8" s="866" t="s">
        <v>1313</v>
      </c>
      <c r="CC8" s="226" t="s">
        <v>1247</v>
      </c>
      <c r="CD8" s="194" t="s">
        <v>1153</v>
      </c>
      <c r="CE8" s="194" t="s">
        <v>1312</v>
      </c>
      <c r="CF8" s="194" t="s">
        <v>1381</v>
      </c>
      <c r="CG8" s="452" t="s">
        <v>1789</v>
      </c>
      <c r="CH8" s="865" t="s">
        <v>1273</v>
      </c>
      <c r="CI8" s="865" t="s">
        <v>2220</v>
      </c>
      <c r="CJ8" s="865" t="s">
        <v>1389</v>
      </c>
      <c r="CK8" s="866" t="s">
        <v>2221</v>
      </c>
      <c r="CL8" s="866" t="s">
        <v>2222</v>
      </c>
      <c r="CM8" s="866" t="s">
        <v>2223</v>
      </c>
      <c r="CN8" s="866" t="s">
        <v>2224</v>
      </c>
      <c r="CO8" s="866" t="s">
        <v>2225</v>
      </c>
      <c r="CP8" s="866" t="s">
        <v>1313</v>
      </c>
      <c r="CQ8" s="226" t="s">
        <v>1385</v>
      </c>
      <c r="CR8" s="194" t="s">
        <v>1153</v>
      </c>
      <c r="CS8" s="194" t="s">
        <v>1312</v>
      </c>
      <c r="CT8" s="194" t="s">
        <v>1381</v>
      </c>
      <c r="CU8" s="452" t="s">
        <v>1789</v>
      </c>
      <c r="CV8" s="865" t="s">
        <v>1273</v>
      </c>
      <c r="CW8" s="865" t="s">
        <v>2220</v>
      </c>
      <c r="CX8" s="865" t="s">
        <v>1389</v>
      </c>
      <c r="CY8" s="866" t="s">
        <v>2221</v>
      </c>
      <c r="CZ8" s="866" t="s">
        <v>2222</v>
      </c>
      <c r="DA8" s="866" t="s">
        <v>2223</v>
      </c>
      <c r="DB8" s="866" t="s">
        <v>2224</v>
      </c>
      <c r="DC8" s="866" t="s">
        <v>2225</v>
      </c>
      <c r="DD8" s="866" t="s">
        <v>1313</v>
      </c>
      <c r="DE8" s="226" t="s">
        <v>1386</v>
      </c>
      <c r="DF8" s="194" t="s">
        <v>1153</v>
      </c>
      <c r="DG8" s="194" t="s">
        <v>1312</v>
      </c>
      <c r="DH8" s="194" t="s">
        <v>1381</v>
      </c>
      <c r="DI8" s="452" t="s">
        <v>1789</v>
      </c>
      <c r="DJ8" s="865" t="s">
        <v>1273</v>
      </c>
      <c r="DK8" s="865" t="s">
        <v>2220</v>
      </c>
      <c r="DL8" s="865" t="s">
        <v>1389</v>
      </c>
      <c r="DM8" s="866" t="s">
        <v>2221</v>
      </c>
      <c r="DN8" s="866" t="s">
        <v>2222</v>
      </c>
      <c r="DO8" s="866" t="s">
        <v>2223</v>
      </c>
      <c r="DP8" s="866" t="s">
        <v>2224</v>
      </c>
      <c r="DQ8" s="866" t="s">
        <v>2225</v>
      </c>
      <c r="DR8" s="866" t="s">
        <v>1313</v>
      </c>
      <c r="DS8" s="282" t="s">
        <v>1318</v>
      </c>
    </row>
    <row r="9" spans="1:138" s="113" customFormat="1" ht="19.5" thickBot="1">
      <c r="A9" s="547"/>
      <c r="B9" s="549" t="s">
        <v>1778</v>
      </c>
      <c r="C9" s="548"/>
      <c r="D9" s="548"/>
      <c r="E9" s="500">
        <f>SUM(E11:E311)</f>
        <v>0</v>
      </c>
      <c r="F9" s="548"/>
      <c r="G9" s="549" t="s">
        <v>1794</v>
      </c>
      <c r="H9" s="550">
        <f>SUM(I11:I311)</f>
        <v>0</v>
      </c>
      <c r="I9" s="813">
        <f>SUM(I11:I311)</f>
        <v>0</v>
      </c>
      <c r="J9" s="550"/>
      <c r="K9" s="825"/>
      <c r="L9" s="813">
        <f>SUM(M11:M311)</f>
        <v>0</v>
      </c>
      <c r="M9" s="813">
        <f>SUM(M11:M311)</f>
        <v>0</v>
      </c>
      <c r="N9" s="813">
        <f>SUM(N11:N311)</f>
        <v>0</v>
      </c>
      <c r="O9" s="550">
        <f>SUM(P11:P311)</f>
        <v>0</v>
      </c>
      <c r="P9" s="813">
        <f>SUM(P11:P311)</f>
        <v>0</v>
      </c>
      <c r="Q9" s="550">
        <f>SUM(R11:R311)</f>
        <v>0</v>
      </c>
      <c r="R9" s="813">
        <f>SUM(R11:R311)</f>
        <v>0</v>
      </c>
      <c r="S9" s="550">
        <f>SUM(T11:T311)</f>
        <v>0</v>
      </c>
      <c r="T9" s="813">
        <f>SUM(T11:T311)</f>
        <v>0</v>
      </c>
      <c r="U9" s="550">
        <f>SUM(V11:V311)</f>
        <v>0</v>
      </c>
      <c r="V9" s="813">
        <f>SUM(V11:V311)</f>
        <v>0</v>
      </c>
      <c r="W9" s="550">
        <f>SUM(X11:X311)</f>
        <v>0</v>
      </c>
      <c r="X9" s="842">
        <f>SUM(X11:X311)</f>
        <v>0</v>
      </c>
      <c r="Y9" s="550">
        <f>SUM(Z11:Z311)</f>
        <v>0</v>
      </c>
      <c r="Z9" s="813">
        <f>SUM(Z11:Z311)</f>
        <v>0</v>
      </c>
      <c r="AA9" s="847">
        <f>SUM(AB11:AB311)</f>
        <v>0</v>
      </c>
      <c r="AB9" s="385">
        <f>SUM(AB11:AB311)</f>
        <v>0</v>
      </c>
      <c r="AC9" s="617">
        <f>SUM(AD11:AD311)</f>
        <v>0</v>
      </c>
      <c r="AD9" s="853">
        <f>SUM(AD11:AD311)</f>
        <v>0</v>
      </c>
      <c r="AE9" s="617">
        <f>SUM(AF11:AF311)</f>
        <v>0</v>
      </c>
      <c r="AF9" s="853">
        <f>SUM(AF11:AF311)</f>
        <v>0</v>
      </c>
      <c r="AG9" s="617">
        <f>SUM(AH11:AH311)</f>
        <v>0</v>
      </c>
      <c r="AH9" s="617">
        <f>SUM(AH11:AH311)</f>
        <v>0</v>
      </c>
      <c r="AI9" s="617">
        <f>SUM(AJ11:AJ311)</f>
        <v>0</v>
      </c>
      <c r="AJ9" s="853">
        <f>SUM(AJ11:AJ311)</f>
        <v>0</v>
      </c>
      <c r="AK9" s="617">
        <f>SUM(AL11:AL311)</f>
        <v>0</v>
      </c>
      <c r="AL9" s="860">
        <f>SUM(AL11:AL311)</f>
        <v>0</v>
      </c>
      <c r="AM9" s="227"/>
      <c r="AN9" s="131"/>
      <c r="AO9" s="131"/>
      <c r="AP9" s="131"/>
      <c r="AQ9" s="390"/>
      <c r="AR9" s="867"/>
      <c r="AS9" s="868"/>
      <c r="AT9" s="869"/>
      <c r="AU9" s="870"/>
      <c r="AV9" s="870"/>
      <c r="AW9" s="870"/>
      <c r="AX9" s="870"/>
      <c r="AY9" s="870"/>
      <c r="AZ9" s="870"/>
      <c r="BA9" s="155"/>
      <c r="BB9" s="131"/>
      <c r="BC9" s="156"/>
      <c r="BD9" s="131"/>
      <c r="BE9" s="390"/>
      <c r="BF9" s="867"/>
      <c r="BG9" s="868"/>
      <c r="BH9" s="869"/>
      <c r="BI9" s="870"/>
      <c r="BJ9" s="870"/>
      <c r="BK9" s="870"/>
      <c r="BL9" s="870"/>
      <c r="BM9" s="870"/>
      <c r="BN9" s="870"/>
      <c r="BO9" s="155"/>
      <c r="BP9" s="131"/>
      <c r="BQ9" s="156"/>
      <c r="BR9" s="131"/>
      <c r="BS9" s="390"/>
      <c r="BT9" s="867"/>
      <c r="BU9" s="868"/>
      <c r="BV9" s="869"/>
      <c r="BW9" s="870"/>
      <c r="BX9" s="870"/>
      <c r="BY9" s="870"/>
      <c r="BZ9" s="870"/>
      <c r="CA9" s="870"/>
      <c r="CB9" s="870"/>
      <c r="CC9" s="155"/>
      <c r="CD9" s="131"/>
      <c r="CE9" s="156"/>
      <c r="CF9" s="131"/>
      <c r="CG9" s="390"/>
      <c r="CH9" s="867"/>
      <c r="CI9" s="868"/>
      <c r="CJ9" s="869"/>
      <c r="CK9" s="885"/>
      <c r="CL9" s="870"/>
      <c r="CM9" s="885"/>
      <c r="CN9" s="885"/>
      <c r="CO9" s="885"/>
      <c r="CP9" s="885"/>
      <c r="CQ9" s="155"/>
      <c r="CR9" s="131"/>
      <c r="CS9" s="156"/>
      <c r="CT9" s="131"/>
      <c r="CU9" s="390"/>
      <c r="CV9" s="867"/>
      <c r="CW9" s="868"/>
      <c r="CX9" s="869"/>
      <c r="CY9" s="885"/>
      <c r="CZ9" s="870"/>
      <c r="DA9" s="885"/>
      <c r="DB9" s="885"/>
      <c r="DC9" s="885"/>
      <c r="DD9" s="885"/>
      <c r="DE9" s="155"/>
      <c r="DF9" s="131"/>
      <c r="DG9" s="156"/>
      <c r="DH9" s="131"/>
      <c r="DI9" s="390"/>
      <c r="DJ9" s="867"/>
      <c r="DK9" s="868"/>
      <c r="DL9" s="869"/>
      <c r="DM9" s="885"/>
      <c r="DN9" s="870"/>
      <c r="DO9" s="885"/>
      <c r="DP9" s="885"/>
      <c r="DQ9" s="885"/>
      <c r="DR9" s="885"/>
      <c r="DS9" s="393"/>
    </row>
    <row r="10" spans="1:138" s="113" customFormat="1" ht="18.75">
      <c r="A10" s="346"/>
      <c r="B10" s="784" t="s">
        <v>1829</v>
      </c>
      <c r="C10" s="785"/>
      <c r="D10" s="785"/>
      <c r="E10" s="786"/>
      <c r="F10" s="785"/>
      <c r="G10" s="787" t="s">
        <v>1795</v>
      </c>
      <c r="H10" s="788">
        <f>SUMIF(C11:C311,"ja",I11:I311)</f>
        <v>0</v>
      </c>
      <c r="I10" s="814"/>
      <c r="J10" s="788">
        <f>SUMIF(C11:C311,"ja",K11:K311)</f>
        <v>0</v>
      </c>
      <c r="K10" s="826">
        <f>SUMIF(C11:C311,"ja",K11:K311)</f>
        <v>0</v>
      </c>
      <c r="L10" s="827"/>
      <c r="M10" s="827"/>
      <c r="N10" s="828">
        <f>SUM(N11:N311)</f>
        <v>0</v>
      </c>
      <c r="O10" s="789">
        <f>SUMIF(C11:C311,"ja",P11:P311)</f>
        <v>0</v>
      </c>
      <c r="P10" s="836">
        <f>SUMIF(C11:C311,"ja",P11:P311)</f>
        <v>0</v>
      </c>
      <c r="Q10" s="789">
        <f>SUMIF(C11:C311,"ja",R11:R311)</f>
        <v>0</v>
      </c>
      <c r="R10" s="837">
        <f>SUMIF(C11:C311,"ja",R11:R311)</f>
        <v>0</v>
      </c>
      <c r="S10" s="790">
        <f>SUMIF(C11:C311,"ja",T11:T311)</f>
        <v>0</v>
      </c>
      <c r="T10" s="828">
        <f>SUMIF(C11:C311,"ja",T11:T311)</f>
        <v>0</v>
      </c>
      <c r="U10" s="790">
        <f>SUMIF(C11:C311,"ja",V11:V311)</f>
        <v>0</v>
      </c>
      <c r="V10" s="828">
        <f>SUMIF(C11:C311,"ja",V11:V311)</f>
        <v>0</v>
      </c>
      <c r="W10" s="788">
        <f>SUMIF(C11:C311,"ja",X11:X311)</f>
        <v>0</v>
      </c>
      <c r="X10" s="843">
        <f>SUMIF(C11:C311,"ja",X11:X311)</f>
        <v>0</v>
      </c>
      <c r="Y10" s="616"/>
      <c r="Z10" s="849"/>
      <c r="AA10" s="845"/>
      <c r="AB10" s="386"/>
      <c r="AC10" s="616"/>
      <c r="AD10" s="854"/>
      <c r="AE10" s="616"/>
      <c r="AF10" s="854"/>
      <c r="AG10" s="616"/>
      <c r="AH10" s="616"/>
      <c r="AI10" s="616"/>
      <c r="AJ10" s="854"/>
      <c r="AK10" s="616"/>
      <c r="AL10" s="861"/>
      <c r="AM10" s="346"/>
      <c r="AN10" s="131"/>
      <c r="AO10" s="131"/>
      <c r="AP10" s="131"/>
      <c r="AQ10" s="391"/>
      <c r="AR10" s="871">
        <v>2</v>
      </c>
      <c r="AS10" s="871">
        <v>3</v>
      </c>
      <c r="AT10" s="871">
        <v>8</v>
      </c>
      <c r="AU10" s="870"/>
      <c r="AV10" s="870"/>
      <c r="AW10" s="870"/>
      <c r="AX10" s="870"/>
      <c r="AY10" s="870"/>
      <c r="AZ10" s="870"/>
      <c r="BA10" s="155"/>
      <c r="BB10" s="131"/>
      <c r="BC10" s="156"/>
      <c r="BD10" s="131"/>
      <c r="BE10" s="391"/>
      <c r="BF10" s="871">
        <v>2</v>
      </c>
      <c r="BG10" s="871">
        <v>3</v>
      </c>
      <c r="BH10" s="871">
        <v>8</v>
      </c>
      <c r="BI10" s="870"/>
      <c r="BJ10" s="870"/>
      <c r="BK10" s="870"/>
      <c r="BL10" s="870"/>
      <c r="BM10" s="870"/>
      <c r="BN10" s="870"/>
      <c r="BO10" s="155"/>
      <c r="BP10" s="131"/>
      <c r="BQ10" s="156"/>
      <c r="BR10" s="131"/>
      <c r="BS10" s="391"/>
      <c r="BT10" s="871">
        <v>2</v>
      </c>
      <c r="BU10" s="871">
        <v>3</v>
      </c>
      <c r="BV10" s="871">
        <v>8</v>
      </c>
      <c r="BW10" s="870"/>
      <c r="BX10" s="870"/>
      <c r="BY10" s="870"/>
      <c r="BZ10" s="870"/>
      <c r="CA10" s="870"/>
      <c r="CB10" s="870"/>
      <c r="CC10" s="155"/>
      <c r="CD10" s="131"/>
      <c r="CE10" s="156"/>
      <c r="CF10" s="131"/>
      <c r="CG10" s="391"/>
      <c r="CH10" s="871">
        <v>2</v>
      </c>
      <c r="CI10" s="871">
        <v>3</v>
      </c>
      <c r="CJ10" s="871">
        <v>8</v>
      </c>
      <c r="CK10" s="885"/>
      <c r="CL10" s="870"/>
      <c r="CM10" s="885"/>
      <c r="CN10" s="885"/>
      <c r="CO10" s="885"/>
      <c r="CP10" s="885"/>
      <c r="CQ10" s="155"/>
      <c r="CR10" s="131"/>
      <c r="CS10" s="156"/>
      <c r="CT10" s="131"/>
      <c r="CU10" s="391"/>
      <c r="CV10" s="871">
        <v>2</v>
      </c>
      <c r="CW10" s="871">
        <v>3</v>
      </c>
      <c r="CX10" s="871">
        <v>8</v>
      </c>
      <c r="CY10" s="885"/>
      <c r="CZ10" s="870"/>
      <c r="DA10" s="885"/>
      <c r="DB10" s="885"/>
      <c r="DC10" s="885"/>
      <c r="DD10" s="885"/>
      <c r="DE10" s="155"/>
      <c r="DF10" s="131"/>
      <c r="DG10" s="156"/>
      <c r="DH10" s="131"/>
      <c r="DI10" s="391"/>
      <c r="DJ10" s="871">
        <v>2</v>
      </c>
      <c r="DK10" s="871">
        <v>3</v>
      </c>
      <c r="DL10" s="871">
        <v>8</v>
      </c>
      <c r="DM10" s="885"/>
      <c r="DN10" s="870"/>
      <c r="DO10" s="885"/>
      <c r="DP10" s="885"/>
      <c r="DQ10" s="885"/>
      <c r="DR10" s="885"/>
      <c r="DS10" s="393"/>
    </row>
    <row r="11" spans="1:138" s="145" customFormat="1">
      <c r="A11" s="261" t="str">
        <f>IF('N-DBE'!A11="","",'N-DBE'!A11)</f>
        <v/>
      </c>
      <c r="B11" s="285" t="str">
        <f>IF('N-DBE'!B11="","",'N-DBE'!B11)</f>
        <v/>
      </c>
      <c r="C11" s="262" t="str">
        <f>IF('N-DBE'!C11="","",'N-DBE'!C11)</f>
        <v/>
      </c>
      <c r="D11" s="262" t="str">
        <f>IF('N-DBE'!D11="","",'N-DBE'!D11)</f>
        <v/>
      </c>
      <c r="E11" s="238" t="str">
        <f>IF('N-DBE'!E11="","",'N-DBE'!E11)</f>
        <v/>
      </c>
      <c r="F11" s="238" t="str">
        <f>IF('N-DBE'!F11="","",'N-DBE'!F11)</f>
        <v/>
      </c>
      <c r="G11" s="225" t="str">
        <f>IF('N-DBE'!G11="","",'N-DBE'!G11)</f>
        <v/>
      </c>
      <c r="H11" s="247" t="str">
        <f>IF(OR(B11="",'N-DBE'!AJ11=""),"",'N-DBE'!AJ11+'N-DBE'!AN11)</f>
        <v/>
      </c>
      <c r="I11" s="815" t="str">
        <f>IF(OR(B11="",'N-DBE'!AJ11=""),"",'N-DBE'!E11*('N-DBE'!AJ11+'N-DBE'!AN11))</f>
        <v/>
      </c>
      <c r="J11" s="246" t="str">
        <f>IF('N-DBE'!AK11="","",IF('N-DBE'!AM11="ja",'N-DBE'!AK11+'N-DBE'!AN11,'N-DBE'!AK11))</f>
        <v/>
      </c>
      <c r="K11" s="829" t="str">
        <f>IF(OR(B11="",'N-DBE'!AK11=""),"",IF('N-DBE'!AM11="ja",'N-DBE'!E11*('N-DBE'!AK11+'N-DBE'!AN11),'N-DBE'!E11*'N-DBE'!AK11))</f>
        <v/>
      </c>
      <c r="L11" s="830" t="str">
        <f>IF(OR(B11="",'N-DBE'!AL11=""),"",'N-DBE'!AL11+'N-DBE'!AN11)</f>
        <v/>
      </c>
      <c r="M11" s="830" t="str">
        <f>IF(OR(B11="",'N-DBE'!AL11=""),"",'N-DBE'!E11*('N-DBE'!AL11+'N-DBE'!AN11))</f>
        <v/>
      </c>
      <c r="N11" s="831" t="str">
        <f>IF(AND('N-DBE'!C11="ja",G11&lt;&gt;""),I11-X11,"")</f>
        <v/>
      </c>
      <c r="O11" s="259" t="str">
        <f>IF('N-DBE'!AJ11="","",SUM(AU11,BI11,BW11,CK11,CY11,DM11))</f>
        <v/>
      </c>
      <c r="P11" s="830" t="str">
        <f>IF(OR(B11="",'N-DBE'!AJ11=""),"",O11*'N-DBE'!E11)</f>
        <v/>
      </c>
      <c r="Q11" s="253" t="str">
        <f>IF('N-DBE'!AJ11="","",IF(AR11="mineralisch",AU11,0)+IF(BF11="mineralisch",BI11,0)+IF(BT11="mineralisch",BW11,0)+IF(CH11="mineralisch",CK11,0)+IF(CV11="mineralisch",CY11,0)+IF(DJ11="mineralisch",DM11,0))</f>
        <v/>
      </c>
      <c r="R11" s="830" t="str">
        <f>IF(OR(B11="",'N-DBE'!AJ11=""),"",Q11*'N-DBE'!E11)</f>
        <v/>
      </c>
      <c r="S11" s="253" t="str">
        <f>IF('N-DBE'!AJ11="","",O11-Q11)</f>
        <v/>
      </c>
      <c r="T11" s="830" t="str">
        <f>IF(OR(B11="",'N-DBE'!AJ11=""),"",S11*'N-DBE'!E11)</f>
        <v/>
      </c>
      <c r="U11" s="253" t="str">
        <f>IF('N-DBE'!AJ11="","",(IF(AR11="Kompost",AU11,0)+IF(BF11="Kompost",BI11,0)+IF(BT11="Kompost",BW11,0)+IF(CH11="Kompost",CK11,0)+IF(CV11="Kompost",CY11,0)+IF(DJ11="Kompost",DM11,0)))</f>
        <v/>
      </c>
      <c r="V11" s="830" t="str">
        <f>IF(OR(B11="",'N-DBE'!AJ11=""),"",U11*'N-DBE'!E11)</f>
        <v/>
      </c>
      <c r="W11" s="370" t="str">
        <f>IF('N-DBE'!AJ11="","",SUM(AW11,BK11,BY11,CM11,DA11,DO11))</f>
        <v/>
      </c>
      <c r="X11" s="844" t="str">
        <f>IF(OR(B11="",'N-DBE'!AJ11=""),"",W11*'N-DBE'!E11)</f>
        <v/>
      </c>
      <c r="Y11" s="260" t="str">
        <f>IF('P-(K-Mg)-DBE'!N11="","",'P-(K-Mg)-DBE'!N11+'P-(K-Mg)-DBE'!R11)</f>
        <v/>
      </c>
      <c r="Z11" s="830" t="str">
        <f>IF(OR(B11="",'P-(K-Mg)-DBE'!N11=""),"",'N-DBE'!E11*('P-(K-Mg)-DBE'!N11+'P-(K-Mg)-DBE'!R11))</f>
        <v/>
      </c>
      <c r="AA11" s="259" t="str">
        <f>IF('P-(K-Mg)-DBE'!N11="","",SUM(AX11,BL11,BZ11,CN11,DB11,DP11))</f>
        <v/>
      </c>
      <c r="AB11" s="258" t="str">
        <f>IF(OR(B11="",'P-(K-Mg)-DBE'!Z11=""),"",SUM(AX11,BL11,BZ11,CN11,DB11,DP11)*'N-DBE'!E11)</f>
        <v/>
      </c>
      <c r="AC11" s="259" t="str">
        <f>IF('P-(K-Mg)-DBE'!O11="","",'P-(K-Mg)-DBE'!O11)</f>
        <v/>
      </c>
      <c r="AD11" s="815" t="str">
        <f>IF(OR(B11="",'P-(K-Mg)-DBE'!O11=""),"",'P-(K-Mg)-DBE'!O11*'N-DBE'!E11)</f>
        <v/>
      </c>
      <c r="AE11" s="239" t="str">
        <f>IF('P-(K-Mg)-DBE'!Z11="","",'P-(K-Mg)-DBE'!Z11)</f>
        <v/>
      </c>
      <c r="AF11" s="815" t="str">
        <f>IF(OR(B11="",'P-(K-Mg)-DBE'!Z11=""),"",'P-(K-Mg)-DBE'!Z11*'N-DBE'!E11)</f>
        <v/>
      </c>
      <c r="AG11" s="380" t="str">
        <f>IF('P-(K-Mg)-DBE'!Z11="","",SUM(AY11,BM11,CA11,CO11,DC11,DQ11))</f>
        <v/>
      </c>
      <c r="AH11" s="258" t="str">
        <f>IF(OR(B11="",'P-(K-Mg)-DBE'!AH11=""),"",SUM(AY11,BM11,CA11,CO11,DC11,DQ1)*'N-DBE'!E11)</f>
        <v/>
      </c>
      <c r="AI11" s="240" t="str">
        <f>IF('P-(K-Mg)-DBE'!AH11="","",'P-(K-Mg)-DBE'!AH11)</f>
        <v/>
      </c>
      <c r="AJ11" s="830" t="str">
        <f>IF(OR(B11="",'P-(K-Mg)-DBE'!AH11=""),"",'N-DBE'!E11*'P-(K-Mg)-DBE'!AH11)</f>
        <v/>
      </c>
      <c r="AK11" s="374" t="str">
        <f>IF('P-(K-Mg)-DBE'!AH11="","",SUM(AZ11,BN11,CB11,CP11,DD11,DR11))</f>
        <v/>
      </c>
      <c r="AL11" s="862" t="str">
        <f>IF('P-(K-Mg)-DBE'!AH11="","",SUM(AZ11,BN11,CB11,CP11,DD11,DR11))</f>
        <v/>
      </c>
      <c r="AM11" s="791"/>
      <c r="AN11" s="792"/>
      <c r="AO11" s="793"/>
      <c r="AP11" s="392" t="str">
        <f t="shared" ref="AP11:AP46" si="0">IF(AM11="","",AO11*E11)</f>
        <v/>
      </c>
      <c r="AQ11" s="453" t="str">
        <f t="shared" ref="AQ11:AQ46" si="1">IF(AM11="","",IF(AS11=0,"",IF(AND($L11&gt;170,AR11&lt;&gt;"mineralisch"),170*1000/AS11,$L11*1000*100/(AS11*AT11))))</f>
        <v/>
      </c>
      <c r="AR11" s="872" t="str">
        <f>IF(AM11="","",VLOOKUP(AM11,'aktuelle Düngerliste'!A:H,2,FALSE))</f>
        <v/>
      </c>
      <c r="AS11" s="872" t="str">
        <f>IF(AM11="","",VLOOKUP(AM11,'aktuelle Düngerliste'!A:H,3,FALSE))</f>
        <v/>
      </c>
      <c r="AT11" s="873" t="str">
        <f>IF(AM11="","",VLOOKUP(AM11,'aktuelle Düngerliste'!A:H,8,FALSE))</f>
        <v/>
      </c>
      <c r="AU11" s="874" t="str">
        <f>IF(AM11="","",VLOOKUP(AM11,'aktuelle Düngerliste'!$A:$H,3,FALSE)*AO11/1000)</f>
        <v/>
      </c>
      <c r="AV11" s="874" t="str">
        <f>IF(AM11="","",IF(VLOOKUP(AM11,'aktuelle Düngerliste'!$A:$B,2,FALSE)="mineralisch",(VLOOKUP(AM11,'aktuelle Düngerliste'!$A:$H,3,FALSE)*AO11/1000),""))</f>
        <v/>
      </c>
      <c r="AW11" s="875" t="str">
        <f>IF(AM11="","",VLOOKUP(AM11,'aktuelle Düngerliste'!$A:$J,10,FALSE)*AO11/1000)</f>
        <v/>
      </c>
      <c r="AX11" s="875" t="str">
        <f>IF(AM11="","",VLOOKUP(AM11,'aktuelle Düngerliste'!$A:$H,5,FALSE)*AO11/1000)</f>
        <v/>
      </c>
      <c r="AY11" s="875" t="str">
        <f>IF(AM11="","",VLOOKUP(AM11,'aktuelle Düngerliste'!$A:$H,6,FALSE)*AO11/1000)</f>
        <v/>
      </c>
      <c r="AZ11" s="876" t="str">
        <f>IF(AM11="","",VLOOKUP(AM11,'aktuelle Düngerliste'!$A:$H,7,FALSE)*AO11/1000)</f>
        <v/>
      </c>
      <c r="BA11" s="791"/>
      <c r="BB11" s="792"/>
      <c r="BC11" s="793"/>
      <c r="BD11" s="392" t="str">
        <f t="shared" ref="BD11:BD46" si="2">IF(BA11="","",BC11*E11)</f>
        <v/>
      </c>
      <c r="BE11" s="453" t="str">
        <f t="shared" ref="BE11:BE46" si="3">IF(BA11="","",IF(BG11=0,"",IF(AND($L11&gt;170,BF11&lt;&gt;"mineralisch"),(170-$AU11)*1000/BG11,($L11-$AW11)*1000*100/(BG11*BH11))))</f>
        <v/>
      </c>
      <c r="BF11" s="872" t="str">
        <f>IF(BA11="","",VLOOKUP(BA11,'aktuelle Düngerliste'!$A:$H,2,FALSE))</f>
        <v/>
      </c>
      <c r="BG11" s="872" t="str">
        <f>IF(BA11="","",VLOOKUP(BA11,'aktuelle Düngerliste'!$A:$H,3,FALSE))</f>
        <v/>
      </c>
      <c r="BH11" s="873" t="str">
        <f>IF(BA11="","",VLOOKUP(BA11,'aktuelle Düngerliste'!$A:$H,8,FALSE))</f>
        <v/>
      </c>
      <c r="BI11" s="874" t="str">
        <f>IF(BA11="","",VLOOKUP(BA11,'aktuelle Düngerliste'!$A:$H,3,FALSE)*BC11/1000)</f>
        <v/>
      </c>
      <c r="BJ11" s="874" t="str">
        <f>IF(BA11="","",IF(VLOOKUP(BA11,'aktuelle Düngerliste'!$A:$B,2,FALSE)="mineralisch",(VLOOKUP(BA11,'aktuelle Düngerliste'!$A:$H,3,FALSE)*BC11/1000),""))</f>
        <v/>
      </c>
      <c r="BK11" s="875" t="str">
        <f>IF(BA11="","",VLOOKUP(BA11,'aktuelle Düngerliste'!$A:$J,10,FALSE)*BC11/1000)</f>
        <v/>
      </c>
      <c r="BL11" s="875" t="str">
        <f>IF(BA11="","",VLOOKUP(BA11,'aktuelle Düngerliste'!$A:$H,5,FALSE)*BC11/1000)</f>
        <v/>
      </c>
      <c r="BM11" s="875" t="str">
        <f>IF(BA11="","",VLOOKUP(BA11,'aktuelle Düngerliste'!$A:$H,6,FALSE)*BC11/1000)</f>
        <v/>
      </c>
      <c r="BN11" s="876" t="str">
        <f>IF(BA11="","",VLOOKUP(BA11,'aktuelle Düngerliste'!$A:$H,7,FALSE)*BC11/1000)</f>
        <v/>
      </c>
      <c r="BO11" s="791"/>
      <c r="BP11" s="792"/>
      <c r="BQ11" s="793"/>
      <c r="BR11" s="392" t="str">
        <f t="shared" ref="BR11:BR46" si="4">IF(BO11="","",BQ11*E11)</f>
        <v/>
      </c>
      <c r="BS11" s="453" t="str">
        <f t="shared" ref="BS11:BS46" si="5">IF(BO11="","",IF(BU11=0,"",IF(AND($L11&gt;170,BT11&lt;&gt;"mineralisch"),(170-$AU11-$BI11)*1000/BU11,($L11-$AW11-$BK11)*1000*100/(BU11*BV11))))</f>
        <v/>
      </c>
      <c r="BT11" s="872" t="str">
        <f>IF(BO11="","",VLOOKUP(BO11,'aktuelle Düngerliste'!$A:$H,2,FALSE))</f>
        <v/>
      </c>
      <c r="BU11" s="872" t="str">
        <f>IF(BO11="","",VLOOKUP(BO11,'aktuelle Düngerliste'!$A:$H,3,FALSE))</f>
        <v/>
      </c>
      <c r="BV11" s="873" t="str">
        <f>IF(BO11="","",VLOOKUP(BO11,'aktuelle Düngerliste'!$A:$H,8,FALSE))</f>
        <v/>
      </c>
      <c r="BW11" s="874" t="str">
        <f>IF(BO11="","",VLOOKUP(BO11,'aktuelle Düngerliste'!$A:$H,3,FALSE)*BQ11/1000)</f>
        <v/>
      </c>
      <c r="BX11" s="874" t="str">
        <f>IF(BO11="","",IF(VLOOKUP(BO11,'aktuelle Düngerliste'!$A:$B,2,FALSE)="mineralisch",(VLOOKUP(BO11,'aktuelle Düngerliste'!$A:$H,3,FALSE)*BQ11/1000),""))</f>
        <v/>
      </c>
      <c r="BY11" s="875" t="str">
        <f>IF(BO11="","",VLOOKUP(BO11,'aktuelle Düngerliste'!$A:$J,10,FALSE)*BQ11/1000)</f>
        <v/>
      </c>
      <c r="BZ11" s="875" t="str">
        <f>IF(BO11="","",VLOOKUP(BO11,'aktuelle Düngerliste'!$A:$H,5,FALSE)*BQ11/1000)</f>
        <v/>
      </c>
      <c r="CA11" s="875" t="str">
        <f>IF(BO11="","",VLOOKUP(BO11,'aktuelle Düngerliste'!$A:$H,6,FALSE)*BQ11/1000)</f>
        <v/>
      </c>
      <c r="CB11" s="876" t="str">
        <f>IF(BO11="","",VLOOKUP(BO11,'aktuelle Düngerliste'!$A:$H,7,FALSE)*BQ11/1000)</f>
        <v/>
      </c>
      <c r="CC11" s="791"/>
      <c r="CD11" s="792"/>
      <c r="CE11" s="793"/>
      <c r="CF11" s="392" t="str">
        <f t="shared" ref="CF11:CF46" si="6">IF(CC11="","",CE11*E11)</f>
        <v/>
      </c>
      <c r="CG11" s="453" t="str">
        <f t="shared" ref="CG11:CG46" si="7">IF(CC11="","",IF(CI11=0,"",IF(AND($L11&gt;170,CH11&lt;&gt;"mineralisch"),(170-$AU11-$BI11-$BW11)*1000/CI11,($L11-$AW11-$BK11-$BY11)*1000*100/(CI11*CJ11))))</f>
        <v/>
      </c>
      <c r="CH11" s="872" t="str">
        <f>IF(CC11="","",VLOOKUP(CC11,'aktuelle Düngerliste'!$A:$H,2,FALSE))</f>
        <v/>
      </c>
      <c r="CI11" s="872" t="str">
        <f>IF(CC11="","",VLOOKUP(CC11,'aktuelle Düngerliste'!$A:$H,3,FALSE))</f>
        <v/>
      </c>
      <c r="CJ11" s="873" t="str">
        <f>IF(CC11="","",VLOOKUP(CC11,'aktuelle Düngerliste'!$A:$H,8,FALSE))</f>
        <v/>
      </c>
      <c r="CK11" s="874" t="str">
        <f>IF(CC11="","",VLOOKUP(CC11,'aktuelle Düngerliste'!$A:$H,3,FALSE)*CE11/1000)</f>
        <v/>
      </c>
      <c r="CL11" s="874" t="str">
        <f>IF(CC11="","",IF(VLOOKUP(CC11,'aktuelle Düngerliste'!$A:$B,2,FALSE)="mineralisch",(VLOOKUP(CC11,'aktuelle Düngerliste'!$A:$H,3,FALSE)*CE11/1000),""))</f>
        <v/>
      </c>
      <c r="CM11" s="875" t="str">
        <f>IF(CC11="","",VLOOKUP(CC11,'aktuelle Düngerliste'!$A:$J,10,FALSE)*CE11/1000)</f>
        <v/>
      </c>
      <c r="CN11" s="875" t="str">
        <f>IF(CC11="","",VLOOKUP(CC11,'aktuelle Düngerliste'!$A:$H,5,FALSE)*CE11/1000)</f>
        <v/>
      </c>
      <c r="CO11" s="875" t="str">
        <f>IF(CC11="","",VLOOKUP(CC11,'aktuelle Düngerliste'!$A:$H,6,FALSE)*CE11/1000)</f>
        <v/>
      </c>
      <c r="CP11" s="876" t="str">
        <f>IF(CC11="","",VLOOKUP(CC11,'aktuelle Düngerliste'!$A:$H,7,FALSE)*CE11/1000)</f>
        <v/>
      </c>
      <c r="CQ11" s="791"/>
      <c r="CR11" s="792"/>
      <c r="CS11" s="793"/>
      <c r="CT11" s="392" t="str">
        <f t="shared" ref="CT11:CT46" si="8">IF(CQ11="","",CS11*E11)</f>
        <v/>
      </c>
      <c r="CU11" s="453" t="str">
        <f t="shared" ref="CU11:CU46" si="9">IF(CQ11="","",IF(CW11=0,"",IF(AND($L11&gt;170,CV11&lt;&gt;"mineralisch"),(170-$AU11-$BI11-$BW11-$CK11)*1000/CW11,($L11-$AW11-$BK11-$BY11-$CM11)*1000*100/(CW11*CX11))))</f>
        <v/>
      </c>
      <c r="CV11" s="872" t="str">
        <f>IF(CQ11="","",VLOOKUP(CQ11,'aktuelle Düngerliste'!$A:$H,2,FALSE))</f>
        <v/>
      </c>
      <c r="CW11" s="872" t="str">
        <f>IF(CQ11="","",VLOOKUP(CQ11,'aktuelle Düngerliste'!$A:$H,3,FALSE))</f>
        <v/>
      </c>
      <c r="CX11" s="873" t="str">
        <f>IF(CQ11="","",VLOOKUP(CQ11,'aktuelle Düngerliste'!$A:$H,8,FALSE))</f>
        <v/>
      </c>
      <c r="CY11" s="874" t="str">
        <f>IF(CQ11="","",VLOOKUP(CQ11,'aktuelle Düngerliste'!$A:$H,3,FALSE)*CS11/1000)</f>
        <v/>
      </c>
      <c r="CZ11" s="874" t="str">
        <f>IF(CQ11="","",IF(VLOOKUP(CQ11,'aktuelle Düngerliste'!$A:$B,2,FALSE)="mineralisch",(VLOOKUP(CQ11,'aktuelle Düngerliste'!$A:$H,3,FALSE)*CS11/1000),""))</f>
        <v/>
      </c>
      <c r="DA11" s="875" t="str">
        <f>IF(CQ11="","",VLOOKUP(CQ11,'aktuelle Düngerliste'!$A:$J,10,FALSE)*CS11/1000)</f>
        <v/>
      </c>
      <c r="DB11" s="875" t="str">
        <f>IF(CQ11="","",VLOOKUP(CQ11,'aktuelle Düngerliste'!$A:$H,5,FALSE)*CS11/1000)</f>
        <v/>
      </c>
      <c r="DC11" s="875" t="str">
        <f>IF(CQ11="","",VLOOKUP(CQ11,'aktuelle Düngerliste'!$A:$H,6,FALSE)*CS11/1000)</f>
        <v/>
      </c>
      <c r="DD11" s="876" t="str">
        <f>IF(CQ11="","",VLOOKUP(CQ11,'aktuelle Düngerliste'!$A:$H,7,FALSE)*CS11/1000)</f>
        <v/>
      </c>
      <c r="DE11" s="791"/>
      <c r="DF11" s="792"/>
      <c r="DG11" s="793"/>
      <c r="DH11" s="392" t="str">
        <f t="shared" ref="DH11:DH46" si="10">IF(DE11="","",DG11*E11)</f>
        <v/>
      </c>
      <c r="DI11" s="453" t="str">
        <f t="shared" ref="DI11:DI46" si="11">IF(DE11="","",IF(DK11=0,"",IF(AND($L11&gt;170,DJ11&lt;&gt;"mineralisch"),(170-$AU11-$BI11-$BW11-$CK11-$CY11)*1000/DK11,($L11-$AW11-$BK11-$BY11-$CM11-$DA11)*1000*100/(DK11*DL11))))</f>
        <v/>
      </c>
      <c r="DJ11" s="872" t="str">
        <f>IF(DE11="","",VLOOKUP(DE11,'aktuelle Düngerliste'!$A:$H,2,FALSE))</f>
        <v/>
      </c>
      <c r="DK11" s="872" t="str">
        <f>IF(DE11="","",VLOOKUP(DE11,'aktuelle Düngerliste'!$A:$H,3,FALSE))</f>
        <v/>
      </c>
      <c r="DL11" s="873" t="str">
        <f>IF(DE11="","",VLOOKUP(DE11,'aktuelle Düngerliste'!$A:$H,8,FALSE))</f>
        <v/>
      </c>
      <c r="DM11" s="874" t="str">
        <f>IF(DE11="","",VLOOKUP(DE11,'aktuelle Düngerliste'!$A:$H,3,FALSE)*DG11/1000)</f>
        <v/>
      </c>
      <c r="DN11" s="874" t="str">
        <f>IF(DE11="","",IF(VLOOKUP(DE11,'aktuelle Düngerliste'!$A:$B,2,FALSE)="mineralisch",(VLOOKUP(DE11,'aktuelle Düngerliste'!$A:$H,3,FALSE)*DG11/1000),""))</f>
        <v/>
      </c>
      <c r="DO11" s="875" t="str">
        <f>IF(DE11="","",VLOOKUP(DE11,'aktuelle Düngerliste'!$A:$J,10,FALSE)*DG11/1000)</f>
        <v/>
      </c>
      <c r="DP11" s="875" t="str">
        <f>IF(DE11="","",VLOOKUP(DE11,'aktuelle Düngerliste'!$A:$H,5,FALSE)*DG11/1000)</f>
        <v/>
      </c>
      <c r="DQ11" s="875" t="str">
        <f>IF(DE11="","",VLOOKUP(DE11,'aktuelle Düngerliste'!$A:$H,6,FALSE)*DG11/1000)</f>
        <v/>
      </c>
      <c r="DR11" s="876" t="str">
        <f>IF(DE11="","",VLOOKUP(DE11,'aktuelle Düngerliste'!$A:$H,7,FALSE)*DG11/1000)</f>
        <v/>
      </c>
      <c r="DS11" s="794"/>
    </row>
    <row r="12" spans="1:138" s="145" customFormat="1">
      <c r="A12" s="261" t="str">
        <f>IF('N-DBE'!A12="","",'N-DBE'!A12)</f>
        <v/>
      </c>
      <c r="B12" s="285" t="str">
        <f>IF('N-DBE'!B12="","",'N-DBE'!B12)</f>
        <v/>
      </c>
      <c r="C12" s="262" t="str">
        <f>IF('N-DBE'!C12="","",'N-DBE'!C12)</f>
        <v/>
      </c>
      <c r="D12" s="262" t="str">
        <f>IF('N-DBE'!D12="","",'N-DBE'!D12)</f>
        <v/>
      </c>
      <c r="E12" s="238" t="str">
        <f>IF('N-DBE'!E12="","",'N-DBE'!E12)</f>
        <v/>
      </c>
      <c r="F12" s="238" t="str">
        <f>IF('N-DBE'!F12="","",'N-DBE'!F12)</f>
        <v/>
      </c>
      <c r="G12" s="225" t="str">
        <f>IF('N-DBE'!G12="","",'N-DBE'!G12)</f>
        <v/>
      </c>
      <c r="H12" s="247" t="str">
        <f>IF(OR(B12="",'N-DBE'!AJ12=""),"",'N-DBE'!AJ12+'N-DBE'!AN12)</f>
        <v/>
      </c>
      <c r="I12" s="815" t="str">
        <f>IF(OR(B12="",'N-DBE'!AJ12=""),"",'N-DBE'!E12*('N-DBE'!AJ12+'N-DBE'!AN12))</f>
        <v/>
      </c>
      <c r="J12" s="246" t="str">
        <f>IF('N-DBE'!AK12="","",IF('N-DBE'!AM12="ja",'N-DBE'!AK12+'N-DBE'!AN12,'N-DBE'!AK12))</f>
        <v/>
      </c>
      <c r="K12" s="829" t="str">
        <f>IF(OR(B12="",'N-DBE'!AK12=""),"",IF('N-DBE'!AM12="ja",'N-DBE'!E12*('N-DBE'!AK12+'N-DBE'!AN12),'N-DBE'!E12*'N-DBE'!AK12))</f>
        <v/>
      </c>
      <c r="L12" s="830" t="str">
        <f>IF(OR(B12="",'N-DBE'!AL12=""),"",'N-DBE'!AL12+'N-DBE'!AN12)</f>
        <v/>
      </c>
      <c r="M12" s="830" t="str">
        <f>IF(OR(B12="",'N-DBE'!AL12=""),"",'N-DBE'!E12*('N-DBE'!AL12+'N-DBE'!AN12))</f>
        <v/>
      </c>
      <c r="N12" s="831" t="str">
        <f>IF(AND('N-DBE'!C12="ja",G12&lt;&gt;""),I12-X12,"")</f>
        <v/>
      </c>
      <c r="O12" s="259" t="str">
        <f>IF('N-DBE'!AJ12="","",SUM(AU12,BI12,BW12,CK12,CY12,DM12))</f>
        <v/>
      </c>
      <c r="P12" s="830" t="str">
        <f>IF(OR(B12="",'N-DBE'!AJ12=""),"",O12*'N-DBE'!E12)</f>
        <v/>
      </c>
      <c r="Q12" s="253" t="str">
        <f>IF('N-DBE'!AJ12="","",IF(AR12="mineralisch",AU12,0)+IF(BF12="mineralisch",BI12,0)+IF(BT12="mineralisch",BW12,0)+IF(CH12="mineralisch",CK12,0)+IF(CV12="mineralisch",CY12,0)+IF(DJ12="mineralisch",DM12,0))</f>
        <v/>
      </c>
      <c r="R12" s="830" t="str">
        <f>IF(OR(B12="",'N-DBE'!AJ12=""),"",Q12*'N-DBE'!E12)</f>
        <v/>
      </c>
      <c r="S12" s="253" t="str">
        <f>IF('N-DBE'!AJ12="","",O12-Q12)</f>
        <v/>
      </c>
      <c r="T12" s="830" t="str">
        <f>IF(OR(B12="",'N-DBE'!AJ12=""),"",S12*'N-DBE'!E12)</f>
        <v/>
      </c>
      <c r="U12" s="253" t="str">
        <f>IF('N-DBE'!AJ12="","",(IF(AR12="Kompost",AU12,0)+IF(BF12="Kompost",BI12,0)+IF(BT12="Kompost",BW12,0)+IF(CH12="Kompost",CK12,0)+IF(CV12="Kompost",CY12,0)+IF(DJ12="Kompost",DM12,0)))</f>
        <v/>
      </c>
      <c r="V12" s="830" t="str">
        <f>IF(OR(B12="",'N-DBE'!AJ12=""),"",U12*'N-DBE'!E12)</f>
        <v/>
      </c>
      <c r="W12" s="370" t="str">
        <f>IF('N-DBE'!AJ12="","",SUM(AW12,BK12,BY12,CM12,DA12,DO12))</f>
        <v/>
      </c>
      <c r="X12" s="844" t="str">
        <f>IF(OR(B12="",'N-DBE'!AJ12=""),"",W12*'N-DBE'!E12)</f>
        <v/>
      </c>
      <c r="Y12" s="260" t="str">
        <f>IF('P-(K-Mg)-DBE'!N12="","",'P-(K-Mg)-DBE'!N12+'P-(K-Mg)-DBE'!R12)</f>
        <v/>
      </c>
      <c r="Z12" s="830" t="str">
        <f>IF(OR(B12="",'P-(K-Mg)-DBE'!N12=""),"",'N-DBE'!E12*('P-(K-Mg)-DBE'!N12+'P-(K-Mg)-DBE'!R12))</f>
        <v/>
      </c>
      <c r="AA12" s="259" t="str">
        <f>IF('P-(K-Mg)-DBE'!N12="","",SUM(AX12,BL12,BZ12,CN12,DB12,DP12))</f>
        <v/>
      </c>
      <c r="AB12" s="258" t="str">
        <f>IF(OR(B12="",'P-(K-Mg)-DBE'!Z12=""),"",SUM(AX12,BL12,BZ12,CN12,DB12,DP12)*'N-DBE'!E12)</f>
        <v/>
      </c>
      <c r="AC12" s="259" t="str">
        <f>IF('P-(K-Mg)-DBE'!O12="","",'P-(K-Mg)-DBE'!O12)</f>
        <v/>
      </c>
      <c r="AD12" s="815" t="str">
        <f>IF(OR(B12="",'P-(K-Mg)-DBE'!O12=""),"",'P-(K-Mg)-DBE'!O12*'N-DBE'!E12)</f>
        <v/>
      </c>
      <c r="AE12" s="239" t="str">
        <f>IF('P-(K-Mg)-DBE'!Z12="","",'P-(K-Mg)-DBE'!Z12)</f>
        <v/>
      </c>
      <c r="AF12" s="815" t="str">
        <f>IF(OR(B12="",'P-(K-Mg)-DBE'!Z12=""),"",'P-(K-Mg)-DBE'!Z12*'N-DBE'!E12)</f>
        <v/>
      </c>
      <c r="AG12" s="380" t="str">
        <f>IF('P-(K-Mg)-DBE'!Z12="","",SUM(AY12,BM12,CA12,CO12,DC12,DQ12))</f>
        <v/>
      </c>
      <c r="AH12" s="258" t="str">
        <f>IF(OR(B12="",'P-(K-Mg)-DBE'!AH12=""),"",SUM(AY12,BM12,CA12,CO12,DC12,DQ2)*'N-DBE'!E12)</f>
        <v/>
      </c>
      <c r="AI12" s="240" t="str">
        <f>IF('P-(K-Mg)-DBE'!AH12="","",'P-(K-Mg)-DBE'!AH12)</f>
        <v/>
      </c>
      <c r="AJ12" s="830" t="str">
        <f>IF(OR(B12="",'P-(K-Mg)-DBE'!AH12=""),"",'N-DBE'!E12*'P-(K-Mg)-DBE'!AH12)</f>
        <v/>
      </c>
      <c r="AK12" s="374" t="str">
        <f>IF('P-(K-Mg)-DBE'!AH12="","",SUM(AZ12,BN12,CB12,CP12,DD12,DR12))</f>
        <v/>
      </c>
      <c r="AL12" s="862" t="str">
        <f>IF('P-(K-Mg)-DBE'!AH12="","",SUM(AZ12,BN12,CB12,CP12,DD12,DR12))</f>
        <v/>
      </c>
      <c r="AM12" s="378"/>
      <c r="AN12" s="379"/>
      <c r="AO12" s="375"/>
      <c r="AP12" s="392" t="str">
        <f t="shared" si="0"/>
        <v/>
      </c>
      <c r="AQ12" s="453" t="str">
        <f t="shared" si="1"/>
        <v/>
      </c>
      <c r="AR12" s="872" t="str">
        <f>IF(AM12="","",VLOOKUP(AM12,'aktuelle Düngerliste'!A:H,2,FALSE))</f>
        <v/>
      </c>
      <c r="AS12" s="872" t="str">
        <f>IF(AM12="","",VLOOKUP(AM12,'aktuelle Düngerliste'!A:H,3,FALSE))</f>
        <v/>
      </c>
      <c r="AT12" s="873" t="str">
        <f>IF(AM12="","",VLOOKUP(AM12,'aktuelle Düngerliste'!A:H,8,FALSE))</f>
        <v/>
      </c>
      <c r="AU12" s="874" t="str">
        <f>IF(AM12="","",VLOOKUP(AM12,'aktuelle Düngerliste'!$A:$H,3,FALSE)*AO12/1000)</f>
        <v/>
      </c>
      <c r="AV12" s="874" t="str">
        <f>IF(AM12="","",IF(VLOOKUP(AM12,'aktuelle Düngerliste'!$A:$B,2,FALSE)="mineralisch",(VLOOKUP(AM12,'aktuelle Düngerliste'!$A:$H,3,FALSE)*AO12/1000),""))</f>
        <v/>
      </c>
      <c r="AW12" s="875" t="str">
        <f>IF(AM12="","",VLOOKUP(AM12,'aktuelle Düngerliste'!$A:$J,10,FALSE)*AO12/1000)</f>
        <v/>
      </c>
      <c r="AX12" s="875" t="str">
        <f>IF(AM12="","",VLOOKUP(AM12,'aktuelle Düngerliste'!$A:$H,5,FALSE)*AO12/1000)</f>
        <v/>
      </c>
      <c r="AY12" s="875" t="str">
        <f>IF(AM12="","",VLOOKUP(AM12,'aktuelle Düngerliste'!$A:$H,6,FALSE)*AO12/1000)</f>
        <v/>
      </c>
      <c r="AZ12" s="876" t="str">
        <f>IF(AM12="","",VLOOKUP(AM12,'aktuelle Düngerliste'!$A:$H,7,FALSE)*AO12/1000)</f>
        <v/>
      </c>
      <c r="BA12" s="378"/>
      <c r="BB12" s="379"/>
      <c r="BC12" s="375"/>
      <c r="BD12" s="392" t="str">
        <f t="shared" si="2"/>
        <v/>
      </c>
      <c r="BE12" s="453" t="str">
        <f t="shared" si="3"/>
        <v/>
      </c>
      <c r="BF12" s="872" t="str">
        <f>IF(BA12="","",VLOOKUP(BA12,'aktuelle Düngerliste'!$A:$H,2,FALSE))</f>
        <v/>
      </c>
      <c r="BG12" s="872" t="str">
        <f>IF(BA12="","",VLOOKUP(BA12,'aktuelle Düngerliste'!$A:$H,3,FALSE))</f>
        <v/>
      </c>
      <c r="BH12" s="873" t="str">
        <f>IF(BA12="","",VLOOKUP(BA12,'aktuelle Düngerliste'!$A:$H,8,FALSE))</f>
        <v/>
      </c>
      <c r="BI12" s="874" t="str">
        <f>IF(BA12="","",VLOOKUP(BA12,'aktuelle Düngerliste'!$A:$H,3,FALSE)*BC12/1000)</f>
        <v/>
      </c>
      <c r="BJ12" s="874" t="str">
        <f>IF(BA12="","",IF(VLOOKUP(BA12,'aktuelle Düngerliste'!$A:$B,2,FALSE)="mineralisch",(VLOOKUP(BA12,'aktuelle Düngerliste'!$A:$H,3,FALSE)*BC12/1000),""))</f>
        <v/>
      </c>
      <c r="BK12" s="875" t="str">
        <f>IF(BA12="","",VLOOKUP(BA12,'aktuelle Düngerliste'!$A:$J,10,FALSE)*BC12/1000)</f>
        <v/>
      </c>
      <c r="BL12" s="875" t="str">
        <f>IF(BA12="","",VLOOKUP(BA12,'aktuelle Düngerliste'!$A:$H,5,FALSE)*BC12/1000)</f>
        <v/>
      </c>
      <c r="BM12" s="875" t="str">
        <f>IF(BA12="","",VLOOKUP(BA12,'aktuelle Düngerliste'!$A:$H,6,FALSE)*BC12/1000)</f>
        <v/>
      </c>
      <c r="BN12" s="876" t="str">
        <f>IF(BA12="","",VLOOKUP(BA12,'aktuelle Düngerliste'!$A:$H,7,FALSE)*BC12/1000)</f>
        <v/>
      </c>
      <c r="BO12" s="378"/>
      <c r="BP12" s="379"/>
      <c r="BQ12" s="375"/>
      <c r="BR12" s="392" t="str">
        <f t="shared" si="4"/>
        <v/>
      </c>
      <c r="BS12" s="453" t="str">
        <f t="shared" si="5"/>
        <v/>
      </c>
      <c r="BT12" s="872" t="str">
        <f>IF(BO12="","",VLOOKUP(BO12,'aktuelle Düngerliste'!$A:$H,2,FALSE))</f>
        <v/>
      </c>
      <c r="BU12" s="872" t="str">
        <f>IF(BO12="","",VLOOKUP(BO12,'aktuelle Düngerliste'!$A:$H,3,FALSE))</f>
        <v/>
      </c>
      <c r="BV12" s="873" t="str">
        <f>IF(BO12="","",VLOOKUP(BO12,'aktuelle Düngerliste'!$A:$H,8,FALSE))</f>
        <v/>
      </c>
      <c r="BW12" s="874" t="str">
        <f>IF(BO12="","",VLOOKUP(BO12,'aktuelle Düngerliste'!$A:$H,3,FALSE)*BQ12/1000)</f>
        <v/>
      </c>
      <c r="BX12" s="874" t="str">
        <f>IF(BO12="","",IF(VLOOKUP(BO12,'aktuelle Düngerliste'!$A:$B,2,FALSE)="mineralisch",(VLOOKUP(BO12,'aktuelle Düngerliste'!$A:$H,3,FALSE)*BQ12/1000),""))</f>
        <v/>
      </c>
      <c r="BY12" s="875" t="str">
        <f>IF(BO12="","",VLOOKUP(BO12,'aktuelle Düngerliste'!$A:$J,10,FALSE)*BQ12/1000)</f>
        <v/>
      </c>
      <c r="BZ12" s="875" t="str">
        <f>IF(BO12="","",VLOOKUP(BO12,'aktuelle Düngerliste'!$A:$H,5,FALSE)*BQ12/1000)</f>
        <v/>
      </c>
      <c r="CA12" s="875" t="str">
        <f>IF(BO12="","",VLOOKUP(BO12,'aktuelle Düngerliste'!$A:$H,6,FALSE)*BQ12/1000)</f>
        <v/>
      </c>
      <c r="CB12" s="876" t="str">
        <f>IF(BO12="","",VLOOKUP(BO12,'aktuelle Düngerliste'!$A:$H,7,FALSE)*BQ12/1000)</f>
        <v/>
      </c>
      <c r="CC12" s="378"/>
      <c r="CD12" s="379"/>
      <c r="CE12" s="375"/>
      <c r="CF12" s="392" t="str">
        <f t="shared" si="6"/>
        <v/>
      </c>
      <c r="CG12" s="453" t="str">
        <f t="shared" si="7"/>
        <v/>
      </c>
      <c r="CH12" s="872" t="str">
        <f>IF(CC12="","",VLOOKUP(CC12,'aktuelle Düngerliste'!$A:$H,2,FALSE))</f>
        <v/>
      </c>
      <c r="CI12" s="872" t="str">
        <f>IF(CC12="","",VLOOKUP(CC12,'aktuelle Düngerliste'!$A:$H,3,FALSE))</f>
        <v/>
      </c>
      <c r="CJ12" s="873" t="str">
        <f>IF(CC12="","",VLOOKUP(CC12,'aktuelle Düngerliste'!$A:$H,8,FALSE))</f>
        <v/>
      </c>
      <c r="CK12" s="874" t="str">
        <f>IF(CC12="","",VLOOKUP(CC12,'aktuelle Düngerliste'!$A:$H,3,FALSE)*CE12/1000)</f>
        <v/>
      </c>
      <c r="CL12" s="874" t="str">
        <f>IF(CC12="","",IF(VLOOKUP(CC12,'aktuelle Düngerliste'!$A:$B,2,FALSE)="mineralisch",(VLOOKUP(CC12,'aktuelle Düngerliste'!$A:$H,3,FALSE)*CE12/1000),""))</f>
        <v/>
      </c>
      <c r="CM12" s="875" t="str">
        <f>IF(CC12="","",VLOOKUP(CC12,'aktuelle Düngerliste'!$A:$J,10,FALSE)*CE12/1000)</f>
        <v/>
      </c>
      <c r="CN12" s="875" t="str">
        <f>IF(CC12="","",VLOOKUP(CC12,'aktuelle Düngerliste'!$A:$H,5,FALSE)*CE12/1000)</f>
        <v/>
      </c>
      <c r="CO12" s="875" t="str">
        <f>IF(CC12="","",VLOOKUP(CC12,'aktuelle Düngerliste'!$A:$H,6,FALSE)*CE12/1000)</f>
        <v/>
      </c>
      <c r="CP12" s="876" t="str">
        <f>IF(CC12="","",VLOOKUP(CC12,'aktuelle Düngerliste'!$A:$H,7,FALSE)*CE12/1000)</f>
        <v/>
      </c>
      <c r="CQ12" s="378"/>
      <c r="CR12" s="379"/>
      <c r="CS12" s="375"/>
      <c r="CT12" s="392" t="str">
        <f t="shared" si="8"/>
        <v/>
      </c>
      <c r="CU12" s="453" t="str">
        <f t="shared" si="9"/>
        <v/>
      </c>
      <c r="CV12" s="872" t="str">
        <f>IF(CQ12="","",VLOOKUP(CQ12,'aktuelle Düngerliste'!$A:$H,2,FALSE))</f>
        <v/>
      </c>
      <c r="CW12" s="872" t="str">
        <f>IF(CQ12="","",VLOOKUP(CQ12,'aktuelle Düngerliste'!$A:$H,3,FALSE))</f>
        <v/>
      </c>
      <c r="CX12" s="873" t="str">
        <f>IF(CQ12="","",VLOOKUP(CQ12,'aktuelle Düngerliste'!$A:$H,8,FALSE))</f>
        <v/>
      </c>
      <c r="CY12" s="874" t="str">
        <f>IF(CQ12="","",VLOOKUP(CQ12,'aktuelle Düngerliste'!$A:$H,3,FALSE)*CS12/1000)</f>
        <v/>
      </c>
      <c r="CZ12" s="874" t="str">
        <f>IF(CQ12="","",IF(VLOOKUP(CQ12,'aktuelle Düngerliste'!$A:$B,2,FALSE)="mineralisch",(VLOOKUP(CQ12,'aktuelle Düngerliste'!$A:$H,3,FALSE)*CS12/1000),""))</f>
        <v/>
      </c>
      <c r="DA12" s="875" t="str">
        <f>IF(CQ12="","",VLOOKUP(CQ12,'aktuelle Düngerliste'!$A:$J,10,FALSE)*CS12/1000)</f>
        <v/>
      </c>
      <c r="DB12" s="875" t="str">
        <f>IF(CQ12="","",VLOOKUP(CQ12,'aktuelle Düngerliste'!$A:$H,5,FALSE)*CS12/1000)</f>
        <v/>
      </c>
      <c r="DC12" s="875" t="str">
        <f>IF(CQ12="","",VLOOKUP(CQ12,'aktuelle Düngerliste'!$A:$H,6,FALSE)*CS12/1000)</f>
        <v/>
      </c>
      <c r="DD12" s="876" t="str">
        <f>IF(CQ12="","",VLOOKUP(CQ12,'aktuelle Düngerliste'!$A:$H,7,FALSE)*CS12/1000)</f>
        <v/>
      </c>
      <c r="DE12" s="378"/>
      <c r="DF12" s="379"/>
      <c r="DG12" s="375"/>
      <c r="DH12" s="392" t="str">
        <f t="shared" si="10"/>
        <v/>
      </c>
      <c r="DI12" s="453" t="str">
        <f t="shared" si="11"/>
        <v/>
      </c>
      <c r="DJ12" s="872" t="str">
        <f>IF(DE12="","",VLOOKUP(DE12,'aktuelle Düngerliste'!$A:$H,2,FALSE))</f>
        <v/>
      </c>
      <c r="DK12" s="872" t="str">
        <f>IF(DE12="","",VLOOKUP(DE12,'aktuelle Düngerliste'!$A:$H,3,FALSE))</f>
        <v/>
      </c>
      <c r="DL12" s="873" t="str">
        <f>IF(DE12="","",VLOOKUP(DE12,'aktuelle Düngerliste'!$A:$H,8,FALSE))</f>
        <v/>
      </c>
      <c r="DM12" s="874" t="str">
        <f>IF(DE12="","",VLOOKUP(DE12,'aktuelle Düngerliste'!$A:$H,3,FALSE)*DG12/1000)</f>
        <v/>
      </c>
      <c r="DN12" s="874" t="str">
        <f>IF(DE12="","",IF(VLOOKUP(DE12,'aktuelle Düngerliste'!$A:$B,2,FALSE)="mineralisch",(VLOOKUP(DE12,'aktuelle Düngerliste'!$A:$H,3,FALSE)*DG12/1000),""))</f>
        <v/>
      </c>
      <c r="DO12" s="875" t="str">
        <f>IF(DE12="","",VLOOKUP(DE12,'aktuelle Düngerliste'!$A:$J,10,FALSE)*DG12/1000)</f>
        <v/>
      </c>
      <c r="DP12" s="875" t="str">
        <f>IF(DE12="","",VLOOKUP(DE12,'aktuelle Düngerliste'!$A:$H,5,FALSE)*DG12/1000)</f>
        <v/>
      </c>
      <c r="DQ12" s="875" t="str">
        <f>IF(DE12="","",VLOOKUP(DE12,'aktuelle Düngerliste'!$A:$H,6,FALSE)*DG12/1000)</f>
        <v/>
      </c>
      <c r="DR12" s="876" t="str">
        <f>IF(DE12="","",VLOOKUP(DE12,'aktuelle Düngerliste'!$A:$H,7,FALSE)*DG12/1000)</f>
        <v/>
      </c>
      <c r="DS12" s="265"/>
    </row>
    <row r="13" spans="1:138" s="145" customFormat="1">
      <c r="A13" s="261" t="str">
        <f>IF('N-DBE'!A13="","",'N-DBE'!A13)</f>
        <v/>
      </c>
      <c r="B13" s="285" t="str">
        <f>IF('N-DBE'!B13="","",'N-DBE'!B13)</f>
        <v/>
      </c>
      <c r="C13" s="262" t="str">
        <f>IF('N-DBE'!C13="","",'N-DBE'!C13)</f>
        <v/>
      </c>
      <c r="D13" s="262" t="str">
        <f>IF('N-DBE'!D13="","",'N-DBE'!D13)</f>
        <v/>
      </c>
      <c r="E13" s="238" t="str">
        <f>IF('N-DBE'!E13="","",'N-DBE'!E13)</f>
        <v/>
      </c>
      <c r="F13" s="238" t="str">
        <f>IF('N-DBE'!F13="","",'N-DBE'!F13)</f>
        <v/>
      </c>
      <c r="G13" s="225" t="str">
        <f>IF('N-DBE'!G13="","",'N-DBE'!G13)</f>
        <v/>
      </c>
      <c r="H13" s="247" t="str">
        <f>IF(OR(B13="",'N-DBE'!AJ13=""),"",'N-DBE'!AJ13+'N-DBE'!AN13)</f>
        <v/>
      </c>
      <c r="I13" s="815" t="str">
        <f>IF(OR(B13="",'N-DBE'!AJ13=""),"",'N-DBE'!E13*('N-DBE'!AJ13+'N-DBE'!AN13))</f>
        <v/>
      </c>
      <c r="J13" s="246" t="str">
        <f>IF('N-DBE'!AK13="","",IF('N-DBE'!AM13="ja",'N-DBE'!AK13+'N-DBE'!AN13,'N-DBE'!AK13))</f>
        <v/>
      </c>
      <c r="K13" s="829" t="str">
        <f>IF(OR(B13="",'N-DBE'!AK13=""),"",IF('N-DBE'!AM13="ja",'N-DBE'!E13*('N-DBE'!AK13+'N-DBE'!AN13),'N-DBE'!E13*'N-DBE'!AK13))</f>
        <v/>
      </c>
      <c r="L13" s="830" t="str">
        <f>IF(OR(B13="",'N-DBE'!AL13=""),"",'N-DBE'!AL13+'N-DBE'!AN13)</f>
        <v/>
      </c>
      <c r="M13" s="830" t="str">
        <f>IF(OR(B13="",'N-DBE'!AL13=""),"",'N-DBE'!E13*('N-DBE'!AL13+'N-DBE'!AN13))</f>
        <v/>
      </c>
      <c r="N13" s="831" t="str">
        <f>IF(AND('N-DBE'!C13="ja",G13&lt;&gt;""),I13-X13,"")</f>
        <v/>
      </c>
      <c r="O13" s="259" t="str">
        <f>IF('N-DBE'!AJ13="","",SUM(AU13,BI13,BW13,CK13,CY13,DM13))</f>
        <v/>
      </c>
      <c r="P13" s="830" t="str">
        <f>IF(OR(B13="",'N-DBE'!AJ13=""),"",O13*'N-DBE'!E13)</f>
        <v/>
      </c>
      <c r="Q13" s="253" t="str">
        <f>IF('N-DBE'!AJ13="","",IF(AR13="mineralisch",AU13,0)+IF(BF13="mineralisch",BI13,0)+IF(BT13="mineralisch",BW13,0)+IF(CH13="mineralisch",CK13,0)+IF(CV13="mineralisch",CY13,0)+IF(DJ13="mineralisch",DM13,0))</f>
        <v/>
      </c>
      <c r="R13" s="830" t="str">
        <f>IF(OR(B13="",'N-DBE'!AJ13=""),"",Q13*'N-DBE'!E13)</f>
        <v/>
      </c>
      <c r="S13" s="253" t="str">
        <f>IF('N-DBE'!AJ13="","",O13-Q13)</f>
        <v/>
      </c>
      <c r="T13" s="830" t="str">
        <f>IF(OR(B13="",'N-DBE'!AJ13=""),"",S13*'N-DBE'!E13)</f>
        <v/>
      </c>
      <c r="U13" s="253" t="str">
        <f>IF('N-DBE'!AJ13="","",(IF(AR13="Kompost",AU13,0)+IF(BF13="Kompost",BI13,0)+IF(BT13="Kompost",BW13,0)+IF(CH13="Kompost",CK13,0)+IF(CV13="Kompost",CY13,0)+IF(DJ13="Kompost",DM13,0)))</f>
        <v/>
      </c>
      <c r="V13" s="830" t="str">
        <f>IF(OR(B13="",'N-DBE'!AJ13=""),"",U13*'N-DBE'!E13)</f>
        <v/>
      </c>
      <c r="W13" s="370" t="str">
        <f>IF('N-DBE'!AJ13="","",SUM(AW13,BK13,BY13,CM13,DA13,DO13))</f>
        <v/>
      </c>
      <c r="X13" s="844" t="str">
        <f>IF(OR(B13="",'N-DBE'!AJ13=""),"",W13*'N-DBE'!E13)</f>
        <v/>
      </c>
      <c r="Y13" s="260" t="str">
        <f>IF('P-(K-Mg)-DBE'!N13="","",'P-(K-Mg)-DBE'!N13+'P-(K-Mg)-DBE'!R13)</f>
        <v/>
      </c>
      <c r="Z13" s="830" t="str">
        <f>IF(OR(B13="",'P-(K-Mg)-DBE'!N13=""),"",'N-DBE'!E13*('P-(K-Mg)-DBE'!N13+'P-(K-Mg)-DBE'!R13))</f>
        <v/>
      </c>
      <c r="AA13" s="259" t="str">
        <f>IF('P-(K-Mg)-DBE'!N13="","",SUM(AX13,BL13,BZ13,CN13,DB13,DP13))</f>
        <v/>
      </c>
      <c r="AB13" s="258" t="str">
        <f>IF(OR(B13="",'P-(K-Mg)-DBE'!Z13=""),"",SUM(AX13,BL13,BZ13,CN13,DB13,DP13)*'N-DBE'!E13)</f>
        <v/>
      </c>
      <c r="AC13" s="259" t="str">
        <f>IF('P-(K-Mg)-DBE'!O13="","",'P-(K-Mg)-DBE'!O13)</f>
        <v/>
      </c>
      <c r="AD13" s="815" t="str">
        <f>IF(OR(B13="",'P-(K-Mg)-DBE'!O13=""),"",'P-(K-Mg)-DBE'!O13*'N-DBE'!E13)</f>
        <v/>
      </c>
      <c r="AE13" s="239" t="str">
        <f>IF('P-(K-Mg)-DBE'!Z13="","",'P-(K-Mg)-DBE'!Z13)</f>
        <v/>
      </c>
      <c r="AF13" s="815" t="str">
        <f>IF(OR(B13="",'P-(K-Mg)-DBE'!Z13=""),"",'P-(K-Mg)-DBE'!Z13*'N-DBE'!E13)</f>
        <v/>
      </c>
      <c r="AG13" s="380" t="str">
        <f>IF('P-(K-Mg)-DBE'!Z13="","",SUM(AY13,BM13,CA13,CO13,DC13,DQ13))</f>
        <v/>
      </c>
      <c r="AH13" s="258" t="str">
        <f>IF(OR(B13="",'P-(K-Mg)-DBE'!AH13=""),"",SUM(AY13,BM13,CA13,CO13,DC13,DQ3)*'N-DBE'!E13)</f>
        <v/>
      </c>
      <c r="AI13" s="240" t="str">
        <f>IF('P-(K-Mg)-DBE'!AH13="","",'P-(K-Mg)-DBE'!AH13)</f>
        <v/>
      </c>
      <c r="AJ13" s="830" t="str">
        <f>IF(OR(B13="",'P-(K-Mg)-DBE'!AH13=""),"",'N-DBE'!E13*'P-(K-Mg)-DBE'!AH13)</f>
        <v/>
      </c>
      <c r="AK13" s="374" t="str">
        <f>IF('P-(K-Mg)-DBE'!AH13="","",SUM(AZ13,BN13,CB13,CP13,DD13,DR13))</f>
        <v/>
      </c>
      <c r="AL13" s="862" t="str">
        <f>IF('P-(K-Mg)-DBE'!AH13="","",SUM(AZ13,BN13,CB13,CP13,DD13,DR13))</f>
        <v/>
      </c>
      <c r="AM13" s="378"/>
      <c r="AN13" s="379"/>
      <c r="AO13" s="375"/>
      <c r="AP13" s="392" t="str">
        <f t="shared" si="0"/>
        <v/>
      </c>
      <c r="AQ13" s="453" t="str">
        <f t="shared" si="1"/>
        <v/>
      </c>
      <c r="AR13" s="872" t="str">
        <f>IF(AM13="","",VLOOKUP(AM13,'aktuelle Düngerliste'!A:H,2,FALSE))</f>
        <v/>
      </c>
      <c r="AS13" s="872" t="str">
        <f>IF(AM13="","",VLOOKUP(AM13,'aktuelle Düngerliste'!A:H,3,FALSE))</f>
        <v/>
      </c>
      <c r="AT13" s="873" t="str">
        <f>IF(AM13="","",VLOOKUP(AM13,'aktuelle Düngerliste'!A:H,8,FALSE))</f>
        <v/>
      </c>
      <c r="AU13" s="874" t="str">
        <f>IF(AM13="","",VLOOKUP(AM13,'aktuelle Düngerliste'!$A:$H,3,FALSE)*AO13/1000)</f>
        <v/>
      </c>
      <c r="AV13" s="874" t="str">
        <f>IF(AM13="","",IF(VLOOKUP(AM13,'aktuelle Düngerliste'!$A:$B,2,FALSE)="mineralisch",(VLOOKUP(AM13,'aktuelle Düngerliste'!$A:$H,3,FALSE)*AO13/1000),""))</f>
        <v/>
      </c>
      <c r="AW13" s="875" t="str">
        <f>IF(AM13="","",VLOOKUP(AM13,'aktuelle Düngerliste'!$A:$J,10,FALSE)*AO13/1000)</f>
        <v/>
      </c>
      <c r="AX13" s="875" t="str">
        <f>IF(AM13="","",VLOOKUP(AM13,'aktuelle Düngerliste'!$A:$H,5,FALSE)*AO13/1000)</f>
        <v/>
      </c>
      <c r="AY13" s="875" t="str">
        <f>IF(AM13="","",VLOOKUP(AM13,'aktuelle Düngerliste'!$A:$H,6,FALSE)*AO13/1000)</f>
        <v/>
      </c>
      <c r="AZ13" s="876" t="str">
        <f>IF(AM13="","",VLOOKUP(AM13,'aktuelle Düngerliste'!$A:$H,7,FALSE)*AO13/1000)</f>
        <v/>
      </c>
      <c r="BA13" s="378"/>
      <c r="BB13" s="379"/>
      <c r="BC13" s="375"/>
      <c r="BD13" s="392" t="str">
        <f t="shared" si="2"/>
        <v/>
      </c>
      <c r="BE13" s="453" t="str">
        <f t="shared" si="3"/>
        <v/>
      </c>
      <c r="BF13" s="872" t="str">
        <f>IF(BA13="","",VLOOKUP(BA13,'aktuelle Düngerliste'!$A:$H,2,FALSE))</f>
        <v/>
      </c>
      <c r="BG13" s="872" t="str">
        <f>IF(BA13="","",VLOOKUP(BA13,'aktuelle Düngerliste'!$A:$H,3,FALSE))</f>
        <v/>
      </c>
      <c r="BH13" s="873" t="str">
        <f>IF(BA13="","",VLOOKUP(BA13,'aktuelle Düngerliste'!$A:$H,8,FALSE))</f>
        <v/>
      </c>
      <c r="BI13" s="874" t="str">
        <f>IF(BA13="","",VLOOKUP(BA13,'aktuelle Düngerliste'!$A:$H,3,FALSE)*BC13/1000)</f>
        <v/>
      </c>
      <c r="BJ13" s="874" t="str">
        <f>IF(BA13="","",IF(VLOOKUP(BA13,'aktuelle Düngerliste'!$A:$B,2,FALSE)="mineralisch",(VLOOKUP(BA13,'aktuelle Düngerliste'!$A:$H,3,FALSE)*BC13/1000),""))</f>
        <v/>
      </c>
      <c r="BK13" s="875" t="str">
        <f>IF(BA13="","",VLOOKUP(BA13,'aktuelle Düngerliste'!$A:$J,10,FALSE)*BC13/1000)</f>
        <v/>
      </c>
      <c r="BL13" s="875" t="str">
        <f>IF(BA13="","",VLOOKUP(BA13,'aktuelle Düngerliste'!$A:$H,5,FALSE)*BC13/1000)</f>
        <v/>
      </c>
      <c r="BM13" s="875" t="str">
        <f>IF(BA13="","",VLOOKUP(BA13,'aktuelle Düngerliste'!$A:$H,6,FALSE)*BC13/1000)</f>
        <v/>
      </c>
      <c r="BN13" s="876" t="str">
        <f>IF(BA13="","",VLOOKUP(BA13,'aktuelle Düngerliste'!$A:$H,7,FALSE)*BC13/1000)</f>
        <v/>
      </c>
      <c r="BO13" s="378"/>
      <c r="BP13" s="379"/>
      <c r="BQ13" s="375"/>
      <c r="BR13" s="392" t="str">
        <f t="shared" si="4"/>
        <v/>
      </c>
      <c r="BS13" s="453" t="str">
        <f t="shared" si="5"/>
        <v/>
      </c>
      <c r="BT13" s="872" t="str">
        <f>IF(BO13="","",VLOOKUP(BO13,'aktuelle Düngerliste'!$A:$H,2,FALSE))</f>
        <v/>
      </c>
      <c r="BU13" s="872" t="str">
        <f>IF(BO13="","",VLOOKUP(BO13,'aktuelle Düngerliste'!$A:$H,3,FALSE))</f>
        <v/>
      </c>
      <c r="BV13" s="873" t="str">
        <f>IF(BO13="","",VLOOKUP(BO13,'aktuelle Düngerliste'!$A:$H,8,FALSE))</f>
        <v/>
      </c>
      <c r="BW13" s="874" t="str">
        <f>IF(BO13="","",VLOOKUP(BO13,'aktuelle Düngerliste'!$A:$H,3,FALSE)*BQ13/1000)</f>
        <v/>
      </c>
      <c r="BX13" s="874" t="str">
        <f>IF(BO13="","",IF(VLOOKUP(BO13,'aktuelle Düngerliste'!$A:$B,2,FALSE)="mineralisch",(VLOOKUP(BO13,'aktuelle Düngerliste'!$A:$H,3,FALSE)*BQ13/1000),""))</f>
        <v/>
      </c>
      <c r="BY13" s="875" t="str">
        <f>IF(BO13="","",VLOOKUP(BO13,'aktuelle Düngerliste'!$A:$J,10,FALSE)*BQ13/1000)</f>
        <v/>
      </c>
      <c r="BZ13" s="875" t="str">
        <f>IF(BO13="","",VLOOKUP(BO13,'aktuelle Düngerliste'!$A:$H,5,FALSE)*BQ13/1000)</f>
        <v/>
      </c>
      <c r="CA13" s="875" t="str">
        <f>IF(BO13="","",VLOOKUP(BO13,'aktuelle Düngerliste'!$A:$H,6,FALSE)*BQ13/1000)</f>
        <v/>
      </c>
      <c r="CB13" s="876" t="str">
        <f>IF(BO13="","",VLOOKUP(BO13,'aktuelle Düngerliste'!$A:$H,7,FALSE)*BQ13/1000)</f>
        <v/>
      </c>
      <c r="CC13" s="378"/>
      <c r="CD13" s="379"/>
      <c r="CE13" s="375"/>
      <c r="CF13" s="392" t="str">
        <f t="shared" si="6"/>
        <v/>
      </c>
      <c r="CG13" s="453" t="str">
        <f t="shared" si="7"/>
        <v/>
      </c>
      <c r="CH13" s="872" t="str">
        <f>IF(CC13="","",VLOOKUP(CC13,'aktuelle Düngerliste'!$A:$H,2,FALSE))</f>
        <v/>
      </c>
      <c r="CI13" s="872" t="str">
        <f>IF(CC13="","",VLOOKUP(CC13,'aktuelle Düngerliste'!$A:$H,3,FALSE))</f>
        <v/>
      </c>
      <c r="CJ13" s="873" t="str">
        <f>IF(CC13="","",VLOOKUP(CC13,'aktuelle Düngerliste'!$A:$H,8,FALSE))</f>
        <v/>
      </c>
      <c r="CK13" s="874" t="str">
        <f>IF(CC13="","",VLOOKUP(CC13,'aktuelle Düngerliste'!$A:$H,3,FALSE)*CE13/1000)</f>
        <v/>
      </c>
      <c r="CL13" s="874" t="str">
        <f>IF(CC13="","",IF(VLOOKUP(CC13,'aktuelle Düngerliste'!$A:$B,2,FALSE)="mineralisch",(VLOOKUP(CC13,'aktuelle Düngerliste'!$A:$H,3,FALSE)*CE13/1000),""))</f>
        <v/>
      </c>
      <c r="CM13" s="875" t="str">
        <f>IF(CC13="","",VLOOKUP(CC13,'aktuelle Düngerliste'!$A:$J,10,FALSE)*CE13/1000)</f>
        <v/>
      </c>
      <c r="CN13" s="875" t="str">
        <f>IF(CC13="","",VLOOKUP(CC13,'aktuelle Düngerliste'!$A:$H,5,FALSE)*CE13/1000)</f>
        <v/>
      </c>
      <c r="CO13" s="875" t="str">
        <f>IF(CC13="","",VLOOKUP(CC13,'aktuelle Düngerliste'!$A:$H,6,FALSE)*CE13/1000)</f>
        <v/>
      </c>
      <c r="CP13" s="876" t="str">
        <f>IF(CC13="","",VLOOKUP(CC13,'aktuelle Düngerliste'!$A:$H,7,FALSE)*CE13/1000)</f>
        <v/>
      </c>
      <c r="CQ13" s="378"/>
      <c r="CR13" s="379"/>
      <c r="CS13" s="375"/>
      <c r="CT13" s="392" t="str">
        <f t="shared" si="8"/>
        <v/>
      </c>
      <c r="CU13" s="453" t="str">
        <f t="shared" si="9"/>
        <v/>
      </c>
      <c r="CV13" s="872" t="str">
        <f>IF(CQ13="","",VLOOKUP(CQ13,'aktuelle Düngerliste'!$A:$H,2,FALSE))</f>
        <v/>
      </c>
      <c r="CW13" s="872" t="str">
        <f>IF(CQ13="","",VLOOKUP(CQ13,'aktuelle Düngerliste'!$A:$H,3,FALSE))</f>
        <v/>
      </c>
      <c r="CX13" s="873" t="str">
        <f>IF(CQ13="","",VLOOKUP(CQ13,'aktuelle Düngerliste'!$A:$H,8,FALSE))</f>
        <v/>
      </c>
      <c r="CY13" s="874" t="str">
        <f>IF(CQ13="","",VLOOKUP(CQ13,'aktuelle Düngerliste'!$A:$H,3,FALSE)*CS13/1000)</f>
        <v/>
      </c>
      <c r="CZ13" s="874" t="str">
        <f>IF(CQ13="","",IF(VLOOKUP(CQ13,'aktuelle Düngerliste'!$A:$B,2,FALSE)="mineralisch",(VLOOKUP(CQ13,'aktuelle Düngerliste'!$A:$H,3,FALSE)*CS13/1000),""))</f>
        <v/>
      </c>
      <c r="DA13" s="875" t="str">
        <f>IF(CQ13="","",VLOOKUP(CQ13,'aktuelle Düngerliste'!$A:$J,10,FALSE)*CS13/1000)</f>
        <v/>
      </c>
      <c r="DB13" s="875" t="str">
        <f>IF(CQ13="","",VLOOKUP(CQ13,'aktuelle Düngerliste'!$A:$H,5,FALSE)*CS13/1000)</f>
        <v/>
      </c>
      <c r="DC13" s="875" t="str">
        <f>IF(CQ13="","",VLOOKUP(CQ13,'aktuelle Düngerliste'!$A:$H,6,FALSE)*CS13/1000)</f>
        <v/>
      </c>
      <c r="DD13" s="876" t="str">
        <f>IF(CQ13="","",VLOOKUP(CQ13,'aktuelle Düngerliste'!$A:$H,7,FALSE)*CS13/1000)</f>
        <v/>
      </c>
      <c r="DE13" s="378"/>
      <c r="DF13" s="379"/>
      <c r="DG13" s="375"/>
      <c r="DH13" s="392" t="str">
        <f t="shared" si="10"/>
        <v/>
      </c>
      <c r="DI13" s="453" t="str">
        <f t="shared" si="11"/>
        <v/>
      </c>
      <c r="DJ13" s="872" t="str">
        <f>IF(DE13="","",VLOOKUP(DE13,'aktuelle Düngerliste'!$A:$H,2,FALSE))</f>
        <v/>
      </c>
      <c r="DK13" s="872" t="str">
        <f>IF(DE13="","",VLOOKUP(DE13,'aktuelle Düngerliste'!$A:$H,3,FALSE))</f>
        <v/>
      </c>
      <c r="DL13" s="873" t="str">
        <f>IF(DE13="","",VLOOKUP(DE13,'aktuelle Düngerliste'!$A:$H,8,FALSE))</f>
        <v/>
      </c>
      <c r="DM13" s="874" t="str">
        <f>IF(DE13="","",VLOOKUP(DE13,'aktuelle Düngerliste'!$A:$H,3,FALSE)*DG13/1000)</f>
        <v/>
      </c>
      <c r="DN13" s="874" t="str">
        <f>IF(DE13="","",IF(VLOOKUP(DE13,'aktuelle Düngerliste'!$A:$B,2,FALSE)="mineralisch",(VLOOKUP(DE13,'aktuelle Düngerliste'!$A:$H,3,FALSE)*DG13/1000),""))</f>
        <v/>
      </c>
      <c r="DO13" s="875" t="str">
        <f>IF(DE13="","",VLOOKUP(DE13,'aktuelle Düngerliste'!$A:$J,10,FALSE)*DG13/1000)</f>
        <v/>
      </c>
      <c r="DP13" s="875" t="str">
        <f>IF(DE13="","",VLOOKUP(DE13,'aktuelle Düngerliste'!$A:$H,5,FALSE)*DG13/1000)</f>
        <v/>
      </c>
      <c r="DQ13" s="875" t="str">
        <f>IF(DE13="","",VLOOKUP(DE13,'aktuelle Düngerliste'!$A:$H,6,FALSE)*DG13/1000)</f>
        <v/>
      </c>
      <c r="DR13" s="876" t="str">
        <f>IF(DE13="","",VLOOKUP(DE13,'aktuelle Düngerliste'!$A:$H,7,FALSE)*DG13/1000)</f>
        <v/>
      </c>
      <c r="DS13" s="265"/>
    </row>
    <row r="14" spans="1:138" s="145" customFormat="1">
      <c r="A14" s="261" t="str">
        <f>IF('N-DBE'!A14="","",'N-DBE'!A14)</f>
        <v/>
      </c>
      <c r="B14" s="285" t="str">
        <f>IF('N-DBE'!B14="","",'N-DBE'!B14)</f>
        <v/>
      </c>
      <c r="C14" s="262" t="str">
        <f>IF('N-DBE'!C14="","",'N-DBE'!C14)</f>
        <v/>
      </c>
      <c r="D14" s="262" t="str">
        <f>IF('N-DBE'!D14="","",'N-DBE'!D14)</f>
        <v/>
      </c>
      <c r="E14" s="238" t="str">
        <f>IF('N-DBE'!E14="","",'N-DBE'!E14)</f>
        <v/>
      </c>
      <c r="F14" s="238" t="str">
        <f>IF('N-DBE'!F14="","",'N-DBE'!F14)</f>
        <v/>
      </c>
      <c r="G14" s="225" t="str">
        <f>IF('N-DBE'!G14="","",'N-DBE'!G14)</f>
        <v/>
      </c>
      <c r="H14" s="247" t="str">
        <f>IF(OR(B14="",'N-DBE'!AJ14=""),"",'N-DBE'!AJ14+'N-DBE'!AN14)</f>
        <v/>
      </c>
      <c r="I14" s="815" t="str">
        <f>IF(OR(B14="",'N-DBE'!AJ14=""),"",'N-DBE'!E14*('N-DBE'!AJ14+'N-DBE'!AN14))</f>
        <v/>
      </c>
      <c r="J14" s="246" t="str">
        <f>IF('N-DBE'!AK14="","",IF('N-DBE'!AM14="ja",'N-DBE'!AK14+'N-DBE'!AN14,'N-DBE'!AK14))</f>
        <v/>
      </c>
      <c r="K14" s="829" t="str">
        <f>IF(OR(B14="",'N-DBE'!AK14=""),"",IF('N-DBE'!AM14="ja",'N-DBE'!E14*('N-DBE'!AK14+'N-DBE'!AN14),'N-DBE'!E14*'N-DBE'!AK14))</f>
        <v/>
      </c>
      <c r="L14" s="830" t="str">
        <f>IF(OR(B14="",'N-DBE'!AL14=""),"",'N-DBE'!AL14+'N-DBE'!AN14)</f>
        <v/>
      </c>
      <c r="M14" s="830" t="str">
        <f>IF(OR(B14="",'N-DBE'!AL14=""),"",'N-DBE'!E14*('N-DBE'!AL14+'N-DBE'!AN14))</f>
        <v/>
      </c>
      <c r="N14" s="831" t="str">
        <f>IF(AND('N-DBE'!C14="ja",G14&lt;&gt;""),I14-X14,"")</f>
        <v/>
      </c>
      <c r="O14" s="259" t="str">
        <f>IF('N-DBE'!AJ14="","",SUM(AU14,BI14,BW14,CK14,CY14,DM14))</f>
        <v/>
      </c>
      <c r="P14" s="830" t="str">
        <f>IF(OR(B14="",'N-DBE'!AJ14=""),"",O14*'N-DBE'!E14)</f>
        <v/>
      </c>
      <c r="Q14" s="253" t="str">
        <f>IF('N-DBE'!AJ14="","",IF(AR14="mineralisch",AU14,0)+IF(BF14="mineralisch",BI14,0)+IF(BT14="mineralisch",BW14,0)+IF(CH14="mineralisch",CK14,0)+IF(CV14="mineralisch",CY14,0)+IF(DJ14="mineralisch",DM14,0))</f>
        <v/>
      </c>
      <c r="R14" s="830" t="str">
        <f>IF(OR(B14="",'N-DBE'!AJ14=""),"",Q14*'N-DBE'!E14)</f>
        <v/>
      </c>
      <c r="S14" s="253" t="str">
        <f>IF('N-DBE'!AJ14="","",O14-Q14)</f>
        <v/>
      </c>
      <c r="T14" s="830" t="str">
        <f>IF(OR(B14="",'N-DBE'!AJ14=""),"",S14*'N-DBE'!E14)</f>
        <v/>
      </c>
      <c r="U14" s="253" t="str">
        <f>IF('N-DBE'!AJ14="","",(IF(AR14="Kompost",AU14,0)+IF(BF14="Kompost",BI14,0)+IF(BT14="Kompost",BW14,0)+IF(CH14="Kompost",CK14,0)+IF(CV14="Kompost",CY14,0)+IF(DJ14="Kompost",DM14,0)))</f>
        <v/>
      </c>
      <c r="V14" s="830" t="str">
        <f>IF(OR(B14="",'N-DBE'!AJ14=""),"",U14*'N-DBE'!E14)</f>
        <v/>
      </c>
      <c r="W14" s="370" t="str">
        <f>IF('N-DBE'!AJ14="","",SUM(AW14,BK14,BY14,CM14,DA14,DO14))</f>
        <v/>
      </c>
      <c r="X14" s="844" t="str">
        <f>IF(OR(B14="",'N-DBE'!AJ14=""),"",W14*'N-DBE'!E14)</f>
        <v/>
      </c>
      <c r="Y14" s="260" t="str">
        <f>IF('P-(K-Mg)-DBE'!N14="","",'P-(K-Mg)-DBE'!N14+'P-(K-Mg)-DBE'!R14)</f>
        <v/>
      </c>
      <c r="Z14" s="830" t="str">
        <f>IF(OR(B14="",'P-(K-Mg)-DBE'!N14=""),"",'N-DBE'!E14*('P-(K-Mg)-DBE'!N14+'P-(K-Mg)-DBE'!R14))</f>
        <v/>
      </c>
      <c r="AA14" s="259" t="str">
        <f>IF('P-(K-Mg)-DBE'!N14="","",SUM(AX14,BL14,BZ14,CN14,DB14,DP14))</f>
        <v/>
      </c>
      <c r="AB14" s="258" t="str">
        <f>IF(OR(B14="",'P-(K-Mg)-DBE'!Z14=""),"",SUM(AX14,BL14,BZ14,CN14,DB14,DP14)*'N-DBE'!E14)</f>
        <v/>
      </c>
      <c r="AC14" s="259" t="str">
        <f>IF('P-(K-Mg)-DBE'!O14="","",'P-(K-Mg)-DBE'!O14)</f>
        <v/>
      </c>
      <c r="AD14" s="815" t="str">
        <f>IF(OR(B14="",'P-(K-Mg)-DBE'!O14=""),"",'P-(K-Mg)-DBE'!O14*'N-DBE'!E14)</f>
        <v/>
      </c>
      <c r="AE14" s="239" t="str">
        <f>IF('P-(K-Mg)-DBE'!Z14="","",'P-(K-Mg)-DBE'!Z14)</f>
        <v/>
      </c>
      <c r="AF14" s="815" t="str">
        <f>IF(OR(B14="",'P-(K-Mg)-DBE'!Z14=""),"",'P-(K-Mg)-DBE'!Z14*'N-DBE'!E14)</f>
        <v/>
      </c>
      <c r="AG14" s="380" t="str">
        <f>IF('P-(K-Mg)-DBE'!Z14="","",SUM(AY14,BM14,CA14,CO14,DC14,DQ14))</f>
        <v/>
      </c>
      <c r="AH14" s="258" t="str">
        <f>IF(OR(B14="",'P-(K-Mg)-DBE'!AH14=""),"",SUM(AY14,BM14,CA14,CO14,DC14,DQ4)*'N-DBE'!E14)</f>
        <v/>
      </c>
      <c r="AI14" s="240" t="str">
        <f>IF('P-(K-Mg)-DBE'!AH14="","",'P-(K-Mg)-DBE'!AH14)</f>
        <v/>
      </c>
      <c r="AJ14" s="830" t="str">
        <f>IF(OR(B14="",'P-(K-Mg)-DBE'!AH14=""),"",'N-DBE'!E14*'P-(K-Mg)-DBE'!AH14)</f>
        <v/>
      </c>
      <c r="AK14" s="374" t="str">
        <f>IF('P-(K-Mg)-DBE'!AH14="","",SUM(AZ14,BN14,CB14,CP14,DD14,DR14))</f>
        <v/>
      </c>
      <c r="AL14" s="862" t="str">
        <f>IF('P-(K-Mg)-DBE'!AH14="","",SUM(AZ14,BN14,CB14,CP14,DD14,DR14))</f>
        <v/>
      </c>
      <c r="AM14" s="378"/>
      <c r="AN14" s="379"/>
      <c r="AO14" s="375"/>
      <c r="AP14" s="392" t="str">
        <f t="shared" si="0"/>
        <v/>
      </c>
      <c r="AQ14" s="453" t="str">
        <f t="shared" si="1"/>
        <v/>
      </c>
      <c r="AR14" s="872" t="str">
        <f>IF(AM14="","",VLOOKUP(AM14,'aktuelle Düngerliste'!A:H,2,FALSE))</f>
        <v/>
      </c>
      <c r="AS14" s="872" t="str">
        <f>IF(AM14="","",VLOOKUP(AM14,'aktuelle Düngerliste'!A:H,3,FALSE))</f>
        <v/>
      </c>
      <c r="AT14" s="873" t="str">
        <f>IF(AM14="","",VLOOKUP(AM14,'aktuelle Düngerliste'!A:H,8,FALSE))</f>
        <v/>
      </c>
      <c r="AU14" s="874" t="str">
        <f>IF(AM14="","",VLOOKUP(AM14,'aktuelle Düngerliste'!$A:$H,3,FALSE)*AO14/1000)</f>
        <v/>
      </c>
      <c r="AV14" s="874" t="str">
        <f>IF(AM14="","",IF(VLOOKUP(AM14,'aktuelle Düngerliste'!$A:$B,2,FALSE)="mineralisch",(VLOOKUP(AM14,'aktuelle Düngerliste'!$A:$H,3,FALSE)*AO14/1000),""))</f>
        <v/>
      </c>
      <c r="AW14" s="875" t="str">
        <f>IF(AM14="","",VLOOKUP(AM14,'aktuelle Düngerliste'!$A:$J,10,FALSE)*AO14/1000)</f>
        <v/>
      </c>
      <c r="AX14" s="875" t="str">
        <f>IF(AM14="","",VLOOKUP(AM14,'aktuelle Düngerliste'!$A:$H,5,FALSE)*AO14/1000)</f>
        <v/>
      </c>
      <c r="AY14" s="875" t="str">
        <f>IF(AM14="","",VLOOKUP(AM14,'aktuelle Düngerliste'!$A:$H,6,FALSE)*AO14/1000)</f>
        <v/>
      </c>
      <c r="AZ14" s="876" t="str">
        <f>IF(AM14="","",VLOOKUP(AM14,'aktuelle Düngerliste'!$A:$H,7,FALSE)*AO14/1000)</f>
        <v/>
      </c>
      <c r="BA14" s="378"/>
      <c r="BB14" s="379"/>
      <c r="BC14" s="375"/>
      <c r="BD14" s="392" t="str">
        <f t="shared" si="2"/>
        <v/>
      </c>
      <c r="BE14" s="453" t="str">
        <f t="shared" si="3"/>
        <v/>
      </c>
      <c r="BF14" s="872" t="str">
        <f>IF(BA14="","",VLOOKUP(BA14,'aktuelle Düngerliste'!$A:$H,2,FALSE))</f>
        <v/>
      </c>
      <c r="BG14" s="872" t="str">
        <f>IF(BA14="","",VLOOKUP(BA14,'aktuelle Düngerliste'!$A:$H,3,FALSE))</f>
        <v/>
      </c>
      <c r="BH14" s="873" t="str">
        <f>IF(BA14="","",VLOOKUP(BA14,'aktuelle Düngerliste'!$A:$H,8,FALSE))</f>
        <v/>
      </c>
      <c r="BI14" s="874" t="str">
        <f>IF(BA14="","",VLOOKUP(BA14,'aktuelle Düngerliste'!$A:$H,3,FALSE)*BC14/1000)</f>
        <v/>
      </c>
      <c r="BJ14" s="874" t="str">
        <f>IF(BA14="","",IF(VLOOKUP(BA14,'aktuelle Düngerliste'!$A:$B,2,FALSE)="mineralisch",(VLOOKUP(BA14,'aktuelle Düngerliste'!$A:$H,3,FALSE)*BC14/1000),""))</f>
        <v/>
      </c>
      <c r="BK14" s="875" t="str">
        <f>IF(BA14="","",VLOOKUP(BA14,'aktuelle Düngerliste'!$A:$J,10,FALSE)*BC14/1000)</f>
        <v/>
      </c>
      <c r="BL14" s="875" t="str">
        <f>IF(BA14="","",VLOOKUP(BA14,'aktuelle Düngerliste'!$A:$H,5,FALSE)*BC14/1000)</f>
        <v/>
      </c>
      <c r="BM14" s="875" t="str">
        <f>IF(BA14="","",VLOOKUP(BA14,'aktuelle Düngerliste'!$A:$H,6,FALSE)*BC14/1000)</f>
        <v/>
      </c>
      <c r="BN14" s="876" t="str">
        <f>IF(BA14="","",VLOOKUP(BA14,'aktuelle Düngerliste'!$A:$H,7,FALSE)*BC14/1000)</f>
        <v/>
      </c>
      <c r="BO14" s="378"/>
      <c r="BP14" s="379"/>
      <c r="BQ14" s="375"/>
      <c r="BR14" s="392" t="str">
        <f t="shared" si="4"/>
        <v/>
      </c>
      <c r="BS14" s="453" t="str">
        <f t="shared" si="5"/>
        <v/>
      </c>
      <c r="BT14" s="872" t="str">
        <f>IF(BO14="","",VLOOKUP(BO14,'aktuelle Düngerliste'!$A:$H,2,FALSE))</f>
        <v/>
      </c>
      <c r="BU14" s="872" t="str">
        <f>IF(BO14="","",VLOOKUP(BO14,'aktuelle Düngerliste'!$A:$H,3,FALSE))</f>
        <v/>
      </c>
      <c r="BV14" s="873" t="str">
        <f>IF(BO14="","",VLOOKUP(BO14,'aktuelle Düngerliste'!$A:$H,8,FALSE))</f>
        <v/>
      </c>
      <c r="BW14" s="874" t="str">
        <f>IF(BO14="","",VLOOKUP(BO14,'aktuelle Düngerliste'!$A:$H,3,FALSE)*BQ14/1000)</f>
        <v/>
      </c>
      <c r="BX14" s="874" t="str">
        <f>IF(BO14="","",IF(VLOOKUP(BO14,'aktuelle Düngerliste'!$A:$B,2,FALSE)="mineralisch",(VLOOKUP(BO14,'aktuelle Düngerliste'!$A:$H,3,FALSE)*BQ14/1000),""))</f>
        <v/>
      </c>
      <c r="BY14" s="875" t="str">
        <f>IF(BO14="","",VLOOKUP(BO14,'aktuelle Düngerliste'!$A:$J,10,FALSE)*BQ14/1000)</f>
        <v/>
      </c>
      <c r="BZ14" s="875" t="str">
        <f>IF(BO14="","",VLOOKUP(BO14,'aktuelle Düngerliste'!$A:$H,5,FALSE)*BQ14/1000)</f>
        <v/>
      </c>
      <c r="CA14" s="875" t="str">
        <f>IF(BO14="","",VLOOKUP(BO14,'aktuelle Düngerliste'!$A:$H,6,FALSE)*BQ14/1000)</f>
        <v/>
      </c>
      <c r="CB14" s="876" t="str">
        <f>IF(BO14="","",VLOOKUP(BO14,'aktuelle Düngerliste'!$A:$H,7,FALSE)*BQ14/1000)</f>
        <v/>
      </c>
      <c r="CC14" s="378"/>
      <c r="CD14" s="379"/>
      <c r="CE14" s="375"/>
      <c r="CF14" s="392" t="str">
        <f t="shared" si="6"/>
        <v/>
      </c>
      <c r="CG14" s="453" t="str">
        <f t="shared" si="7"/>
        <v/>
      </c>
      <c r="CH14" s="872" t="str">
        <f>IF(CC14="","",VLOOKUP(CC14,'aktuelle Düngerliste'!$A:$H,2,FALSE))</f>
        <v/>
      </c>
      <c r="CI14" s="872" t="str">
        <f>IF(CC14="","",VLOOKUP(CC14,'aktuelle Düngerliste'!$A:$H,3,FALSE))</f>
        <v/>
      </c>
      <c r="CJ14" s="873" t="str">
        <f>IF(CC14="","",VLOOKUP(CC14,'aktuelle Düngerliste'!$A:$H,8,FALSE))</f>
        <v/>
      </c>
      <c r="CK14" s="874" t="str">
        <f>IF(CC14="","",VLOOKUP(CC14,'aktuelle Düngerliste'!$A:$H,3,FALSE)*CE14/1000)</f>
        <v/>
      </c>
      <c r="CL14" s="874" t="str">
        <f>IF(CC14="","",IF(VLOOKUP(CC14,'aktuelle Düngerliste'!$A:$B,2,FALSE)="mineralisch",(VLOOKUP(CC14,'aktuelle Düngerliste'!$A:$H,3,FALSE)*CE14/1000),""))</f>
        <v/>
      </c>
      <c r="CM14" s="875" t="str">
        <f>IF(CC14="","",VLOOKUP(CC14,'aktuelle Düngerliste'!$A:$J,10,FALSE)*CE14/1000)</f>
        <v/>
      </c>
      <c r="CN14" s="875" t="str">
        <f>IF(CC14="","",VLOOKUP(CC14,'aktuelle Düngerliste'!$A:$H,5,FALSE)*CE14/1000)</f>
        <v/>
      </c>
      <c r="CO14" s="875" t="str">
        <f>IF(CC14="","",VLOOKUP(CC14,'aktuelle Düngerliste'!$A:$H,6,FALSE)*CE14/1000)</f>
        <v/>
      </c>
      <c r="CP14" s="876" t="str">
        <f>IF(CC14="","",VLOOKUP(CC14,'aktuelle Düngerliste'!$A:$H,7,FALSE)*CE14/1000)</f>
        <v/>
      </c>
      <c r="CQ14" s="378"/>
      <c r="CR14" s="379"/>
      <c r="CS14" s="375"/>
      <c r="CT14" s="392" t="str">
        <f t="shared" si="8"/>
        <v/>
      </c>
      <c r="CU14" s="453" t="str">
        <f t="shared" si="9"/>
        <v/>
      </c>
      <c r="CV14" s="872" t="str">
        <f>IF(CQ14="","",VLOOKUP(CQ14,'aktuelle Düngerliste'!$A:$H,2,FALSE))</f>
        <v/>
      </c>
      <c r="CW14" s="872" t="str">
        <f>IF(CQ14="","",VLOOKUP(CQ14,'aktuelle Düngerliste'!$A:$H,3,FALSE))</f>
        <v/>
      </c>
      <c r="CX14" s="873" t="str">
        <f>IF(CQ14="","",VLOOKUP(CQ14,'aktuelle Düngerliste'!$A:$H,8,FALSE))</f>
        <v/>
      </c>
      <c r="CY14" s="874" t="str">
        <f>IF(CQ14="","",VLOOKUP(CQ14,'aktuelle Düngerliste'!$A:$H,3,FALSE)*CS14/1000)</f>
        <v/>
      </c>
      <c r="CZ14" s="874" t="str">
        <f>IF(CQ14="","",IF(VLOOKUP(CQ14,'aktuelle Düngerliste'!$A:$B,2,FALSE)="mineralisch",(VLOOKUP(CQ14,'aktuelle Düngerliste'!$A:$H,3,FALSE)*CS14/1000),""))</f>
        <v/>
      </c>
      <c r="DA14" s="875" t="str">
        <f>IF(CQ14="","",VLOOKUP(CQ14,'aktuelle Düngerliste'!$A:$J,10,FALSE)*CS14/1000)</f>
        <v/>
      </c>
      <c r="DB14" s="875" t="str">
        <f>IF(CQ14="","",VLOOKUP(CQ14,'aktuelle Düngerliste'!$A:$H,5,FALSE)*CS14/1000)</f>
        <v/>
      </c>
      <c r="DC14" s="875" t="str">
        <f>IF(CQ14="","",VLOOKUP(CQ14,'aktuelle Düngerliste'!$A:$H,6,FALSE)*CS14/1000)</f>
        <v/>
      </c>
      <c r="DD14" s="876" t="str">
        <f>IF(CQ14="","",VLOOKUP(CQ14,'aktuelle Düngerliste'!$A:$H,7,FALSE)*CS14/1000)</f>
        <v/>
      </c>
      <c r="DE14" s="378"/>
      <c r="DF14" s="379"/>
      <c r="DG14" s="375"/>
      <c r="DH14" s="392" t="str">
        <f t="shared" si="10"/>
        <v/>
      </c>
      <c r="DI14" s="453" t="str">
        <f t="shared" si="11"/>
        <v/>
      </c>
      <c r="DJ14" s="872" t="str">
        <f>IF(DE14="","",VLOOKUP(DE14,'aktuelle Düngerliste'!$A:$H,2,FALSE))</f>
        <v/>
      </c>
      <c r="DK14" s="872" t="str">
        <f>IF(DE14="","",VLOOKUP(DE14,'aktuelle Düngerliste'!$A:$H,3,FALSE))</f>
        <v/>
      </c>
      <c r="DL14" s="873" t="str">
        <f>IF(DE14="","",VLOOKUP(DE14,'aktuelle Düngerliste'!$A:$H,8,FALSE))</f>
        <v/>
      </c>
      <c r="DM14" s="874" t="str">
        <f>IF(DE14="","",VLOOKUP(DE14,'aktuelle Düngerliste'!$A:$H,3,FALSE)*DG14/1000)</f>
        <v/>
      </c>
      <c r="DN14" s="874" t="str">
        <f>IF(DE14="","",IF(VLOOKUP(DE14,'aktuelle Düngerliste'!$A:$B,2,FALSE)="mineralisch",(VLOOKUP(DE14,'aktuelle Düngerliste'!$A:$H,3,FALSE)*DG14/1000),""))</f>
        <v/>
      </c>
      <c r="DO14" s="875" t="str">
        <f>IF(DE14="","",VLOOKUP(DE14,'aktuelle Düngerliste'!$A:$J,10,FALSE)*DG14/1000)</f>
        <v/>
      </c>
      <c r="DP14" s="875" t="str">
        <f>IF(DE14="","",VLOOKUP(DE14,'aktuelle Düngerliste'!$A:$H,5,FALSE)*DG14/1000)</f>
        <v/>
      </c>
      <c r="DQ14" s="875" t="str">
        <f>IF(DE14="","",VLOOKUP(DE14,'aktuelle Düngerliste'!$A:$H,6,FALSE)*DG14/1000)</f>
        <v/>
      </c>
      <c r="DR14" s="876" t="str">
        <f>IF(DE14="","",VLOOKUP(DE14,'aktuelle Düngerliste'!$A:$H,7,FALSE)*DG14/1000)</f>
        <v/>
      </c>
      <c r="DS14" s="265"/>
    </row>
    <row r="15" spans="1:138" s="145" customFormat="1">
      <c r="A15" s="261" t="str">
        <f>IF('N-DBE'!A15="","",'N-DBE'!A15)</f>
        <v/>
      </c>
      <c r="B15" s="285" t="str">
        <f>IF('N-DBE'!B15="","",'N-DBE'!B15)</f>
        <v/>
      </c>
      <c r="C15" s="262" t="str">
        <f>IF('N-DBE'!C15="","",'N-DBE'!C15)</f>
        <v/>
      </c>
      <c r="D15" s="262" t="str">
        <f>IF('N-DBE'!D15="","",'N-DBE'!D15)</f>
        <v/>
      </c>
      <c r="E15" s="238" t="str">
        <f>IF('N-DBE'!E15="","",'N-DBE'!E15)</f>
        <v/>
      </c>
      <c r="F15" s="238" t="str">
        <f>IF('N-DBE'!F15="","",'N-DBE'!F15)</f>
        <v/>
      </c>
      <c r="G15" s="225" t="str">
        <f>IF('N-DBE'!G15="","",'N-DBE'!G15)</f>
        <v/>
      </c>
      <c r="H15" s="247" t="str">
        <f>IF(OR(B15="",'N-DBE'!AJ15=""),"",'N-DBE'!AJ15+'N-DBE'!AN15)</f>
        <v/>
      </c>
      <c r="I15" s="815" t="str">
        <f>IF(OR(B15="",'N-DBE'!AJ15=""),"",'N-DBE'!E15*('N-DBE'!AJ15+'N-DBE'!AN15))</f>
        <v/>
      </c>
      <c r="J15" s="246" t="str">
        <f>IF('N-DBE'!AK15="","",IF('N-DBE'!AM15="ja",'N-DBE'!AK15+'N-DBE'!AN15,'N-DBE'!AK15))</f>
        <v/>
      </c>
      <c r="K15" s="829" t="str">
        <f>IF(OR(B15="",'N-DBE'!AK15=""),"",IF('N-DBE'!AM15="ja",'N-DBE'!E15*('N-DBE'!AK15+'N-DBE'!AN15),'N-DBE'!E15*'N-DBE'!AK15))</f>
        <v/>
      </c>
      <c r="L15" s="830" t="str">
        <f>IF(OR(B15="",'N-DBE'!AL15=""),"",'N-DBE'!AL15+'N-DBE'!AN15)</f>
        <v/>
      </c>
      <c r="M15" s="830" t="str">
        <f>IF(OR(B15="",'N-DBE'!AL15=""),"",'N-DBE'!E15*('N-DBE'!AL15+'N-DBE'!AN15))</f>
        <v/>
      </c>
      <c r="N15" s="831" t="str">
        <f>IF(AND('N-DBE'!C15="ja",G15&lt;&gt;""),I15-X15,"")</f>
        <v/>
      </c>
      <c r="O15" s="259" t="str">
        <f>IF('N-DBE'!AJ15="","",SUM(AU15,BI15,BW15,CK15,CY15,DM15))</f>
        <v/>
      </c>
      <c r="P15" s="830" t="str">
        <f>IF(OR(B15="",'N-DBE'!AJ15=""),"",O15*'N-DBE'!E15)</f>
        <v/>
      </c>
      <c r="Q15" s="253" t="str">
        <f>IF('N-DBE'!AJ15="","",IF(AR15="mineralisch",AU15,0)+IF(BF15="mineralisch",BI15,0)+IF(BT15="mineralisch",BW15,0)+IF(CH15="mineralisch",CK15,0)+IF(CV15="mineralisch",CY15,0)+IF(DJ15="mineralisch",DM15,0))</f>
        <v/>
      </c>
      <c r="R15" s="830" t="str">
        <f>IF(OR(B15="",'N-DBE'!AJ15=""),"",Q15*'N-DBE'!E15)</f>
        <v/>
      </c>
      <c r="S15" s="253" t="str">
        <f>IF('N-DBE'!AJ15="","",O15-Q15)</f>
        <v/>
      </c>
      <c r="T15" s="830" t="str">
        <f>IF(OR(B15="",'N-DBE'!AJ15=""),"",S15*'N-DBE'!E15)</f>
        <v/>
      </c>
      <c r="U15" s="253" t="str">
        <f>IF('N-DBE'!AJ15="","",(IF(AR15="Kompost",AU15,0)+IF(BF15="Kompost",BI15,0)+IF(BT15="Kompost",BW15,0)+IF(CH15="Kompost",CK15,0)+IF(CV15="Kompost",CY15,0)+IF(DJ15="Kompost",DM15,0)))</f>
        <v/>
      </c>
      <c r="V15" s="830" t="str">
        <f>IF(OR(B15="",'N-DBE'!AJ15=""),"",U15*'N-DBE'!E15)</f>
        <v/>
      </c>
      <c r="W15" s="370" t="str">
        <f>IF('N-DBE'!AJ15="","",SUM(AW15,BK15,BY15,CM15,DA15,DO15))</f>
        <v/>
      </c>
      <c r="X15" s="844" t="str">
        <f>IF(OR(B15="",'N-DBE'!AJ15=""),"",W15*'N-DBE'!E15)</f>
        <v/>
      </c>
      <c r="Y15" s="260" t="str">
        <f>IF('P-(K-Mg)-DBE'!N15="","",'P-(K-Mg)-DBE'!N15+'P-(K-Mg)-DBE'!R15)</f>
        <v/>
      </c>
      <c r="Z15" s="830" t="str">
        <f>IF(OR(B15="",'P-(K-Mg)-DBE'!N15=""),"",'N-DBE'!E15*('P-(K-Mg)-DBE'!N15+'P-(K-Mg)-DBE'!R15))</f>
        <v/>
      </c>
      <c r="AA15" s="259" t="str">
        <f>IF('P-(K-Mg)-DBE'!N15="","",SUM(AX15,BL15,BZ15,CN15,DB15,DP15))</f>
        <v/>
      </c>
      <c r="AB15" s="258" t="str">
        <f>IF(OR(B15="",'P-(K-Mg)-DBE'!Z15=""),"",SUM(AX15,BL15,BZ15,CN15,DB15,DP15)*'N-DBE'!E15)</f>
        <v/>
      </c>
      <c r="AC15" s="259" t="str">
        <f>IF('P-(K-Mg)-DBE'!O15="","",'P-(K-Mg)-DBE'!O15)</f>
        <v/>
      </c>
      <c r="AD15" s="815" t="str">
        <f>IF(OR(B15="",'P-(K-Mg)-DBE'!O15=""),"",'P-(K-Mg)-DBE'!O15*'N-DBE'!E15)</f>
        <v/>
      </c>
      <c r="AE15" s="239" t="str">
        <f>IF('P-(K-Mg)-DBE'!Z15="","",'P-(K-Mg)-DBE'!Z15)</f>
        <v/>
      </c>
      <c r="AF15" s="815" t="str">
        <f>IF(OR(B15="",'P-(K-Mg)-DBE'!Z15=""),"",'P-(K-Mg)-DBE'!Z15*'N-DBE'!E15)</f>
        <v/>
      </c>
      <c r="AG15" s="380" t="str">
        <f>IF('P-(K-Mg)-DBE'!Z15="","",SUM(AY15,BM15,CA15,CO15,DC15,DQ15))</f>
        <v/>
      </c>
      <c r="AH15" s="258" t="str">
        <f>IF(OR(B15="",'P-(K-Mg)-DBE'!AH15=""),"",SUM(AY15,BM15,CA15,CO15,DC15,DQ5)*'N-DBE'!E15)</f>
        <v/>
      </c>
      <c r="AI15" s="240" t="str">
        <f>IF('P-(K-Mg)-DBE'!AH15="","",'P-(K-Mg)-DBE'!AH15)</f>
        <v/>
      </c>
      <c r="AJ15" s="830" t="str">
        <f>IF(OR(B15="",'P-(K-Mg)-DBE'!AH15=""),"",'N-DBE'!E15*'P-(K-Mg)-DBE'!AH15)</f>
        <v/>
      </c>
      <c r="AK15" s="374" t="str">
        <f>IF('P-(K-Mg)-DBE'!AH15="","",SUM(AZ15,BN15,CB15,CP15,DD15,DR15))</f>
        <v/>
      </c>
      <c r="AL15" s="862" t="str">
        <f>IF('P-(K-Mg)-DBE'!AH15="","",SUM(AZ15,BN15,CB15,CP15,DD15,DR15))</f>
        <v/>
      </c>
      <c r="AM15" s="378"/>
      <c r="AN15" s="379"/>
      <c r="AO15" s="375"/>
      <c r="AP15" s="392" t="str">
        <f t="shared" si="0"/>
        <v/>
      </c>
      <c r="AQ15" s="453" t="str">
        <f t="shared" si="1"/>
        <v/>
      </c>
      <c r="AR15" s="872" t="str">
        <f>IF(AM15="","",VLOOKUP(AM15,'aktuelle Düngerliste'!A:H,2,FALSE))</f>
        <v/>
      </c>
      <c r="AS15" s="872" t="str">
        <f>IF(AM15="","",VLOOKUP(AM15,'aktuelle Düngerliste'!A:H,3,FALSE))</f>
        <v/>
      </c>
      <c r="AT15" s="873" t="str">
        <f>IF(AM15="","",VLOOKUP(AM15,'aktuelle Düngerliste'!A:H,8,FALSE))</f>
        <v/>
      </c>
      <c r="AU15" s="874" t="str">
        <f>IF(AM15="","",VLOOKUP(AM15,'aktuelle Düngerliste'!$A:$H,3,FALSE)*AO15/1000)</f>
        <v/>
      </c>
      <c r="AV15" s="874" t="str">
        <f>IF(AM15="","",IF(VLOOKUP(AM15,'aktuelle Düngerliste'!$A:$B,2,FALSE)="mineralisch",(VLOOKUP(AM15,'aktuelle Düngerliste'!$A:$H,3,FALSE)*AO15/1000),""))</f>
        <v/>
      </c>
      <c r="AW15" s="875" t="str">
        <f>IF(AM15="","",VLOOKUP(AM15,'aktuelle Düngerliste'!$A:$J,10,FALSE)*AO15/1000)</f>
        <v/>
      </c>
      <c r="AX15" s="875" t="str">
        <f>IF(AM15="","",VLOOKUP(AM15,'aktuelle Düngerliste'!$A:$H,5,FALSE)*AO15/1000)</f>
        <v/>
      </c>
      <c r="AY15" s="875" t="str">
        <f>IF(AM15="","",VLOOKUP(AM15,'aktuelle Düngerliste'!$A:$H,6,FALSE)*AO15/1000)</f>
        <v/>
      </c>
      <c r="AZ15" s="876" t="str">
        <f>IF(AM15="","",VLOOKUP(AM15,'aktuelle Düngerliste'!$A:$H,7,FALSE)*AO15/1000)</f>
        <v/>
      </c>
      <c r="BA15" s="378"/>
      <c r="BB15" s="379"/>
      <c r="BC15" s="375"/>
      <c r="BD15" s="392" t="str">
        <f t="shared" si="2"/>
        <v/>
      </c>
      <c r="BE15" s="453" t="str">
        <f t="shared" si="3"/>
        <v/>
      </c>
      <c r="BF15" s="872" t="str">
        <f>IF(BA15="","",VLOOKUP(BA15,'aktuelle Düngerliste'!$A:$H,2,FALSE))</f>
        <v/>
      </c>
      <c r="BG15" s="872" t="str">
        <f>IF(BA15="","",VLOOKUP(BA15,'aktuelle Düngerliste'!$A:$H,3,FALSE))</f>
        <v/>
      </c>
      <c r="BH15" s="873" t="str">
        <f>IF(BA15="","",VLOOKUP(BA15,'aktuelle Düngerliste'!$A:$H,8,FALSE))</f>
        <v/>
      </c>
      <c r="BI15" s="874" t="str">
        <f>IF(BA15="","",VLOOKUP(BA15,'aktuelle Düngerliste'!$A:$H,3,FALSE)*BC15/1000)</f>
        <v/>
      </c>
      <c r="BJ15" s="874" t="str">
        <f>IF(BA15="","",IF(VLOOKUP(BA15,'aktuelle Düngerliste'!$A:$B,2,FALSE)="mineralisch",(VLOOKUP(BA15,'aktuelle Düngerliste'!$A:$H,3,FALSE)*BC15/1000),""))</f>
        <v/>
      </c>
      <c r="BK15" s="875" t="str">
        <f>IF(BA15="","",VLOOKUP(BA15,'aktuelle Düngerliste'!$A:$J,10,FALSE)*BC15/1000)</f>
        <v/>
      </c>
      <c r="BL15" s="875" t="str">
        <f>IF(BA15="","",VLOOKUP(BA15,'aktuelle Düngerliste'!$A:$H,5,FALSE)*BC15/1000)</f>
        <v/>
      </c>
      <c r="BM15" s="875" t="str">
        <f>IF(BA15="","",VLOOKUP(BA15,'aktuelle Düngerliste'!$A:$H,6,FALSE)*BC15/1000)</f>
        <v/>
      </c>
      <c r="BN15" s="876" t="str">
        <f>IF(BA15="","",VLOOKUP(BA15,'aktuelle Düngerliste'!$A:$H,7,FALSE)*BC15/1000)</f>
        <v/>
      </c>
      <c r="BO15" s="378"/>
      <c r="BP15" s="379"/>
      <c r="BQ15" s="375"/>
      <c r="BR15" s="392" t="str">
        <f t="shared" si="4"/>
        <v/>
      </c>
      <c r="BS15" s="453" t="str">
        <f t="shared" si="5"/>
        <v/>
      </c>
      <c r="BT15" s="872" t="str">
        <f>IF(BO15="","",VLOOKUP(BO15,'aktuelle Düngerliste'!$A:$H,2,FALSE))</f>
        <v/>
      </c>
      <c r="BU15" s="872" t="str">
        <f>IF(BO15="","",VLOOKUP(BO15,'aktuelle Düngerliste'!$A:$H,3,FALSE))</f>
        <v/>
      </c>
      <c r="BV15" s="873" t="str">
        <f>IF(BO15="","",VLOOKUP(BO15,'aktuelle Düngerliste'!$A:$H,8,FALSE))</f>
        <v/>
      </c>
      <c r="BW15" s="874" t="str">
        <f>IF(BO15="","",VLOOKUP(BO15,'aktuelle Düngerliste'!$A:$H,3,FALSE)*BQ15/1000)</f>
        <v/>
      </c>
      <c r="BX15" s="874" t="str">
        <f>IF(BO15="","",IF(VLOOKUP(BO15,'aktuelle Düngerliste'!$A:$B,2,FALSE)="mineralisch",(VLOOKUP(BO15,'aktuelle Düngerliste'!$A:$H,3,FALSE)*BQ15/1000),""))</f>
        <v/>
      </c>
      <c r="BY15" s="875" t="str">
        <f>IF(BO15="","",VLOOKUP(BO15,'aktuelle Düngerliste'!$A:$J,10,FALSE)*BQ15/1000)</f>
        <v/>
      </c>
      <c r="BZ15" s="875" t="str">
        <f>IF(BO15="","",VLOOKUP(BO15,'aktuelle Düngerliste'!$A:$H,5,FALSE)*BQ15/1000)</f>
        <v/>
      </c>
      <c r="CA15" s="875" t="str">
        <f>IF(BO15="","",VLOOKUP(BO15,'aktuelle Düngerliste'!$A:$H,6,FALSE)*BQ15/1000)</f>
        <v/>
      </c>
      <c r="CB15" s="876" t="str">
        <f>IF(BO15="","",VLOOKUP(BO15,'aktuelle Düngerliste'!$A:$H,7,FALSE)*BQ15/1000)</f>
        <v/>
      </c>
      <c r="CC15" s="378"/>
      <c r="CD15" s="379"/>
      <c r="CE15" s="375"/>
      <c r="CF15" s="392" t="str">
        <f t="shared" si="6"/>
        <v/>
      </c>
      <c r="CG15" s="453" t="str">
        <f t="shared" si="7"/>
        <v/>
      </c>
      <c r="CH15" s="872" t="str">
        <f>IF(CC15="","",VLOOKUP(CC15,'aktuelle Düngerliste'!$A:$H,2,FALSE))</f>
        <v/>
      </c>
      <c r="CI15" s="872" t="str">
        <f>IF(CC15="","",VLOOKUP(CC15,'aktuelle Düngerliste'!$A:$H,3,FALSE))</f>
        <v/>
      </c>
      <c r="CJ15" s="873" t="str">
        <f>IF(CC15="","",VLOOKUP(CC15,'aktuelle Düngerliste'!$A:$H,8,FALSE))</f>
        <v/>
      </c>
      <c r="CK15" s="874" t="str">
        <f>IF(CC15="","",VLOOKUP(CC15,'aktuelle Düngerliste'!$A:$H,3,FALSE)*CE15/1000)</f>
        <v/>
      </c>
      <c r="CL15" s="874" t="str">
        <f>IF(CC15="","",IF(VLOOKUP(CC15,'aktuelle Düngerliste'!$A:$B,2,FALSE)="mineralisch",(VLOOKUP(CC15,'aktuelle Düngerliste'!$A:$H,3,FALSE)*CE15/1000),""))</f>
        <v/>
      </c>
      <c r="CM15" s="875" t="str">
        <f>IF(CC15="","",VLOOKUP(CC15,'aktuelle Düngerliste'!$A:$J,10,FALSE)*CE15/1000)</f>
        <v/>
      </c>
      <c r="CN15" s="875" t="str">
        <f>IF(CC15="","",VLOOKUP(CC15,'aktuelle Düngerliste'!$A:$H,5,FALSE)*CE15/1000)</f>
        <v/>
      </c>
      <c r="CO15" s="875" t="str">
        <f>IF(CC15="","",VLOOKUP(CC15,'aktuelle Düngerliste'!$A:$H,6,FALSE)*CE15/1000)</f>
        <v/>
      </c>
      <c r="CP15" s="876" t="str">
        <f>IF(CC15="","",VLOOKUP(CC15,'aktuelle Düngerliste'!$A:$H,7,FALSE)*CE15/1000)</f>
        <v/>
      </c>
      <c r="CQ15" s="378"/>
      <c r="CR15" s="379"/>
      <c r="CS15" s="375"/>
      <c r="CT15" s="392" t="str">
        <f t="shared" si="8"/>
        <v/>
      </c>
      <c r="CU15" s="453" t="str">
        <f t="shared" si="9"/>
        <v/>
      </c>
      <c r="CV15" s="872" t="str">
        <f>IF(CQ15="","",VLOOKUP(CQ15,'aktuelle Düngerliste'!$A:$H,2,FALSE))</f>
        <v/>
      </c>
      <c r="CW15" s="872" t="str">
        <f>IF(CQ15="","",VLOOKUP(CQ15,'aktuelle Düngerliste'!$A:$H,3,FALSE))</f>
        <v/>
      </c>
      <c r="CX15" s="873" t="str">
        <f>IF(CQ15="","",VLOOKUP(CQ15,'aktuelle Düngerliste'!$A:$H,8,FALSE))</f>
        <v/>
      </c>
      <c r="CY15" s="874" t="str">
        <f>IF(CQ15="","",VLOOKUP(CQ15,'aktuelle Düngerliste'!$A:$H,3,FALSE)*CS15/1000)</f>
        <v/>
      </c>
      <c r="CZ15" s="874" t="str">
        <f>IF(CQ15="","",IF(VLOOKUP(CQ15,'aktuelle Düngerliste'!$A:$B,2,FALSE)="mineralisch",(VLOOKUP(CQ15,'aktuelle Düngerliste'!$A:$H,3,FALSE)*CS15/1000),""))</f>
        <v/>
      </c>
      <c r="DA15" s="875" t="str">
        <f>IF(CQ15="","",VLOOKUP(CQ15,'aktuelle Düngerliste'!$A:$J,10,FALSE)*CS15/1000)</f>
        <v/>
      </c>
      <c r="DB15" s="875" t="str">
        <f>IF(CQ15="","",VLOOKUP(CQ15,'aktuelle Düngerliste'!$A:$H,5,FALSE)*CS15/1000)</f>
        <v/>
      </c>
      <c r="DC15" s="875" t="str">
        <f>IF(CQ15="","",VLOOKUP(CQ15,'aktuelle Düngerliste'!$A:$H,6,FALSE)*CS15/1000)</f>
        <v/>
      </c>
      <c r="DD15" s="876" t="str">
        <f>IF(CQ15="","",VLOOKUP(CQ15,'aktuelle Düngerliste'!$A:$H,7,FALSE)*CS15/1000)</f>
        <v/>
      </c>
      <c r="DE15" s="378"/>
      <c r="DF15" s="379"/>
      <c r="DG15" s="375"/>
      <c r="DH15" s="392" t="str">
        <f t="shared" si="10"/>
        <v/>
      </c>
      <c r="DI15" s="453" t="str">
        <f t="shared" si="11"/>
        <v/>
      </c>
      <c r="DJ15" s="872" t="str">
        <f>IF(DE15="","",VLOOKUP(DE15,'aktuelle Düngerliste'!$A:$H,2,FALSE))</f>
        <v/>
      </c>
      <c r="DK15" s="872" t="str">
        <f>IF(DE15="","",VLOOKUP(DE15,'aktuelle Düngerliste'!$A:$H,3,FALSE))</f>
        <v/>
      </c>
      <c r="DL15" s="873" t="str">
        <f>IF(DE15="","",VLOOKUP(DE15,'aktuelle Düngerliste'!$A:$H,8,FALSE))</f>
        <v/>
      </c>
      <c r="DM15" s="874" t="str">
        <f>IF(DE15="","",VLOOKUP(DE15,'aktuelle Düngerliste'!$A:$H,3,FALSE)*DG15/1000)</f>
        <v/>
      </c>
      <c r="DN15" s="874" t="str">
        <f>IF(DE15="","",IF(VLOOKUP(DE15,'aktuelle Düngerliste'!$A:$B,2,FALSE)="mineralisch",(VLOOKUP(DE15,'aktuelle Düngerliste'!$A:$H,3,FALSE)*DG15/1000),""))</f>
        <v/>
      </c>
      <c r="DO15" s="875" t="str">
        <f>IF(DE15="","",VLOOKUP(DE15,'aktuelle Düngerliste'!$A:$J,10,FALSE)*DG15/1000)</f>
        <v/>
      </c>
      <c r="DP15" s="875" t="str">
        <f>IF(DE15="","",VLOOKUP(DE15,'aktuelle Düngerliste'!$A:$H,5,FALSE)*DG15/1000)</f>
        <v/>
      </c>
      <c r="DQ15" s="875" t="str">
        <f>IF(DE15="","",VLOOKUP(DE15,'aktuelle Düngerliste'!$A:$H,6,FALSE)*DG15/1000)</f>
        <v/>
      </c>
      <c r="DR15" s="876" t="str">
        <f>IF(DE15="","",VLOOKUP(DE15,'aktuelle Düngerliste'!$A:$H,7,FALSE)*DG15/1000)</f>
        <v/>
      </c>
      <c r="DS15" s="265"/>
    </row>
    <row r="16" spans="1:138" s="145" customFormat="1">
      <c r="A16" s="261" t="str">
        <f>IF('N-DBE'!A16="","",'N-DBE'!A16)</f>
        <v/>
      </c>
      <c r="B16" s="285" t="str">
        <f>IF('N-DBE'!B16="","",'N-DBE'!B16)</f>
        <v/>
      </c>
      <c r="C16" s="262" t="str">
        <f>IF('N-DBE'!C16="","",'N-DBE'!C16)</f>
        <v/>
      </c>
      <c r="D16" s="262" t="str">
        <f>IF('N-DBE'!D16="","",'N-DBE'!D16)</f>
        <v/>
      </c>
      <c r="E16" s="238" t="str">
        <f>IF('N-DBE'!E16="","",'N-DBE'!E16)</f>
        <v/>
      </c>
      <c r="F16" s="238" t="str">
        <f>IF('N-DBE'!F16="","",'N-DBE'!F16)</f>
        <v/>
      </c>
      <c r="G16" s="225" t="str">
        <f>IF('N-DBE'!G16="","",'N-DBE'!G16)</f>
        <v/>
      </c>
      <c r="H16" s="247" t="str">
        <f>IF(OR(B16="",'N-DBE'!AJ16=""),"",'N-DBE'!AJ16+'N-DBE'!AN16)</f>
        <v/>
      </c>
      <c r="I16" s="815" t="str">
        <f>IF(OR(B16="",'N-DBE'!AJ16=""),"",'N-DBE'!E16*('N-DBE'!AJ16+'N-DBE'!AN16))</f>
        <v/>
      </c>
      <c r="J16" s="246" t="str">
        <f>IF('N-DBE'!AK16="","",IF('N-DBE'!AM16="ja",'N-DBE'!AK16+'N-DBE'!AN16,'N-DBE'!AK16))</f>
        <v/>
      </c>
      <c r="K16" s="829" t="str">
        <f>IF(OR(B16="",'N-DBE'!AK16=""),"",IF('N-DBE'!AM16="ja",'N-DBE'!E16*('N-DBE'!AK16+'N-DBE'!AN16),'N-DBE'!E16*'N-DBE'!AK16))</f>
        <v/>
      </c>
      <c r="L16" s="830" t="str">
        <f>IF(OR(B16="",'N-DBE'!AL16=""),"",'N-DBE'!AL16+'N-DBE'!AN16)</f>
        <v/>
      </c>
      <c r="M16" s="830" t="str">
        <f>IF(OR(B16="",'N-DBE'!AL16=""),"",'N-DBE'!E16*('N-DBE'!AL16+'N-DBE'!AN16))</f>
        <v/>
      </c>
      <c r="N16" s="831" t="str">
        <f>IF(AND('N-DBE'!C16="ja",G16&lt;&gt;""),I16-X16,"")</f>
        <v/>
      </c>
      <c r="O16" s="259" t="str">
        <f>IF('N-DBE'!AJ16="","",SUM(AU16,BI16,BW16,CK16,CY16,DM16))</f>
        <v/>
      </c>
      <c r="P16" s="830" t="str">
        <f>IF(OR(B16="",'N-DBE'!AJ16=""),"",O16*'N-DBE'!E16)</f>
        <v/>
      </c>
      <c r="Q16" s="253" t="str">
        <f>IF('N-DBE'!AJ16="","",IF(AR16="mineralisch",AU16,0)+IF(BF16="mineralisch",BI16,0)+IF(BT16="mineralisch",BW16,0)+IF(CH16="mineralisch",CK16,0)+IF(CV16="mineralisch",CY16,0)+IF(DJ16="mineralisch",DM16,0))</f>
        <v/>
      </c>
      <c r="R16" s="830" t="str">
        <f>IF(OR(B16="",'N-DBE'!AJ16=""),"",Q16*'N-DBE'!E16)</f>
        <v/>
      </c>
      <c r="S16" s="253" t="str">
        <f>IF('N-DBE'!AJ16="","",O16-Q16)</f>
        <v/>
      </c>
      <c r="T16" s="830" t="str">
        <f>IF(OR(B16="",'N-DBE'!AJ16=""),"",S16*'N-DBE'!E16)</f>
        <v/>
      </c>
      <c r="U16" s="253" t="str">
        <f>IF('N-DBE'!AJ16="","",(IF(AR16="Kompost",AU16,0)+IF(BF16="Kompost",BI16,0)+IF(BT16="Kompost",BW16,0)+IF(CH16="Kompost",CK16,0)+IF(CV16="Kompost",CY16,0)+IF(DJ16="Kompost",DM16,0)))</f>
        <v/>
      </c>
      <c r="V16" s="830" t="str">
        <f>IF(OR(B16="",'N-DBE'!AJ16=""),"",U16*'N-DBE'!E16)</f>
        <v/>
      </c>
      <c r="W16" s="370" t="str">
        <f>IF('N-DBE'!AJ16="","",SUM(AW16,BK16,BY16,CM16,DA16,DO16))</f>
        <v/>
      </c>
      <c r="X16" s="844" t="str">
        <f>IF(OR(B16="",'N-DBE'!AJ16=""),"",W16*'N-DBE'!E16)</f>
        <v/>
      </c>
      <c r="Y16" s="260" t="str">
        <f>IF('P-(K-Mg)-DBE'!N16="","",'P-(K-Mg)-DBE'!N16+'P-(K-Mg)-DBE'!R16)</f>
        <v/>
      </c>
      <c r="Z16" s="830" t="str">
        <f>IF(OR(B16="",'P-(K-Mg)-DBE'!N16=""),"",'N-DBE'!E16*('P-(K-Mg)-DBE'!N16+'P-(K-Mg)-DBE'!R16))</f>
        <v/>
      </c>
      <c r="AA16" s="259" t="str">
        <f>IF('P-(K-Mg)-DBE'!N16="","",SUM(AX16,BL16,BZ16,CN16,DB16,DP16))</f>
        <v/>
      </c>
      <c r="AB16" s="258" t="str">
        <f>IF(OR(B16="",'P-(K-Mg)-DBE'!Z16=""),"",SUM(AX16,BL16,BZ16,CN16,DB16,DP16)*'N-DBE'!E16)</f>
        <v/>
      </c>
      <c r="AC16" s="259" t="str">
        <f>IF('P-(K-Mg)-DBE'!O16="","",'P-(K-Mg)-DBE'!O16)</f>
        <v/>
      </c>
      <c r="AD16" s="815" t="str">
        <f>IF(OR(B16="",'P-(K-Mg)-DBE'!O16=""),"",'P-(K-Mg)-DBE'!O16*'N-DBE'!E16)</f>
        <v/>
      </c>
      <c r="AE16" s="239" t="str">
        <f>IF('P-(K-Mg)-DBE'!Z16="","",'P-(K-Mg)-DBE'!Z16)</f>
        <v/>
      </c>
      <c r="AF16" s="815" t="str">
        <f>IF(OR(B16="",'P-(K-Mg)-DBE'!Z16=""),"",'P-(K-Mg)-DBE'!Z16*'N-DBE'!E16)</f>
        <v/>
      </c>
      <c r="AG16" s="380" t="str">
        <f>IF('P-(K-Mg)-DBE'!Z16="","",SUM(AY16,BM16,CA16,CO16,DC16,DQ16))</f>
        <v/>
      </c>
      <c r="AH16" s="258" t="str">
        <f>IF(OR(B16="",'P-(K-Mg)-DBE'!AH16=""),"",SUM(AY16,BM16,CA16,CO16,DC16,DQ6)*'N-DBE'!E16)</f>
        <v/>
      </c>
      <c r="AI16" s="240" t="str">
        <f>IF('P-(K-Mg)-DBE'!AH16="","",'P-(K-Mg)-DBE'!AH16)</f>
        <v/>
      </c>
      <c r="AJ16" s="830" t="str">
        <f>IF(OR(B16="",'P-(K-Mg)-DBE'!AH16=""),"",'N-DBE'!E16*'P-(K-Mg)-DBE'!AH16)</f>
        <v/>
      </c>
      <c r="AK16" s="374" t="str">
        <f>IF('P-(K-Mg)-DBE'!AH16="","",SUM(AZ16,BN16,CB16,CP16,DD16,DR16))</f>
        <v/>
      </c>
      <c r="AL16" s="862" t="str">
        <f>IF('P-(K-Mg)-DBE'!AH16="","",SUM(AZ16,BN16,CB16,CP16,DD16,DR16))</f>
        <v/>
      </c>
      <c r="AM16" s="378"/>
      <c r="AN16" s="379"/>
      <c r="AO16" s="375"/>
      <c r="AP16" s="392" t="str">
        <f t="shared" si="0"/>
        <v/>
      </c>
      <c r="AQ16" s="453" t="str">
        <f t="shared" si="1"/>
        <v/>
      </c>
      <c r="AR16" s="872" t="str">
        <f>IF(AM16="","",VLOOKUP(AM16,'aktuelle Düngerliste'!A:H,2,FALSE))</f>
        <v/>
      </c>
      <c r="AS16" s="872" t="str">
        <f>IF(AM16="","",VLOOKUP(AM16,'aktuelle Düngerliste'!A:H,3,FALSE))</f>
        <v/>
      </c>
      <c r="AT16" s="873" t="str">
        <f>IF(AM16="","",VLOOKUP(AM16,'aktuelle Düngerliste'!A:H,8,FALSE))</f>
        <v/>
      </c>
      <c r="AU16" s="874" t="str">
        <f>IF(AM16="","",VLOOKUP(AM16,'aktuelle Düngerliste'!$A:$H,3,FALSE)*AO16/1000)</f>
        <v/>
      </c>
      <c r="AV16" s="874" t="str">
        <f>IF(AM16="","",IF(VLOOKUP(AM16,'aktuelle Düngerliste'!$A:$B,2,FALSE)="mineralisch",(VLOOKUP(AM16,'aktuelle Düngerliste'!$A:$H,3,FALSE)*AO16/1000),""))</f>
        <v/>
      </c>
      <c r="AW16" s="875" t="str">
        <f>IF(AM16="","",VLOOKUP(AM16,'aktuelle Düngerliste'!$A:$J,10,FALSE)*AO16/1000)</f>
        <v/>
      </c>
      <c r="AX16" s="875" t="str">
        <f>IF(AM16="","",VLOOKUP(AM16,'aktuelle Düngerliste'!$A:$H,5,FALSE)*AO16/1000)</f>
        <v/>
      </c>
      <c r="AY16" s="875" t="str">
        <f>IF(AM16="","",VLOOKUP(AM16,'aktuelle Düngerliste'!$A:$H,6,FALSE)*AO16/1000)</f>
        <v/>
      </c>
      <c r="AZ16" s="876" t="str">
        <f>IF(AM16="","",VLOOKUP(AM16,'aktuelle Düngerliste'!$A:$H,7,FALSE)*AO16/1000)</f>
        <v/>
      </c>
      <c r="BA16" s="378"/>
      <c r="BB16" s="379"/>
      <c r="BC16" s="375"/>
      <c r="BD16" s="392" t="str">
        <f t="shared" si="2"/>
        <v/>
      </c>
      <c r="BE16" s="453" t="str">
        <f t="shared" si="3"/>
        <v/>
      </c>
      <c r="BF16" s="872" t="str">
        <f>IF(BA16="","",VLOOKUP(BA16,'aktuelle Düngerliste'!$A:$H,2,FALSE))</f>
        <v/>
      </c>
      <c r="BG16" s="872" t="str">
        <f>IF(BA16="","",VLOOKUP(BA16,'aktuelle Düngerliste'!$A:$H,3,FALSE))</f>
        <v/>
      </c>
      <c r="BH16" s="873" t="str">
        <f>IF(BA16="","",VLOOKUP(BA16,'aktuelle Düngerliste'!$A:$H,8,FALSE))</f>
        <v/>
      </c>
      <c r="BI16" s="874" t="str">
        <f>IF(BA16="","",VLOOKUP(BA16,'aktuelle Düngerliste'!$A:$H,3,FALSE)*BC16/1000)</f>
        <v/>
      </c>
      <c r="BJ16" s="874" t="str">
        <f>IF(BA16="","",IF(VLOOKUP(BA16,'aktuelle Düngerliste'!$A:$B,2,FALSE)="mineralisch",(VLOOKUP(BA16,'aktuelle Düngerliste'!$A:$H,3,FALSE)*BC16/1000),""))</f>
        <v/>
      </c>
      <c r="BK16" s="875" t="str">
        <f>IF(BA16="","",VLOOKUP(BA16,'aktuelle Düngerliste'!$A:$J,10,FALSE)*BC16/1000)</f>
        <v/>
      </c>
      <c r="BL16" s="875" t="str">
        <f>IF(BA16="","",VLOOKUP(BA16,'aktuelle Düngerliste'!$A:$H,5,FALSE)*BC16/1000)</f>
        <v/>
      </c>
      <c r="BM16" s="875" t="str">
        <f>IF(BA16="","",VLOOKUP(BA16,'aktuelle Düngerliste'!$A:$H,6,FALSE)*BC16/1000)</f>
        <v/>
      </c>
      <c r="BN16" s="876" t="str">
        <f>IF(BA16="","",VLOOKUP(BA16,'aktuelle Düngerliste'!$A:$H,7,FALSE)*BC16/1000)</f>
        <v/>
      </c>
      <c r="BO16" s="378"/>
      <c r="BP16" s="379"/>
      <c r="BQ16" s="375"/>
      <c r="BR16" s="392" t="str">
        <f t="shared" si="4"/>
        <v/>
      </c>
      <c r="BS16" s="453" t="str">
        <f t="shared" si="5"/>
        <v/>
      </c>
      <c r="BT16" s="872" t="str">
        <f>IF(BO16="","",VLOOKUP(BO16,'aktuelle Düngerliste'!$A:$H,2,FALSE))</f>
        <v/>
      </c>
      <c r="BU16" s="872" t="str">
        <f>IF(BO16="","",VLOOKUP(BO16,'aktuelle Düngerliste'!$A:$H,3,FALSE))</f>
        <v/>
      </c>
      <c r="BV16" s="873" t="str">
        <f>IF(BO16="","",VLOOKUP(BO16,'aktuelle Düngerliste'!$A:$H,8,FALSE))</f>
        <v/>
      </c>
      <c r="BW16" s="874" t="str">
        <f>IF(BO16="","",VLOOKUP(BO16,'aktuelle Düngerliste'!$A:$H,3,FALSE)*BQ16/1000)</f>
        <v/>
      </c>
      <c r="BX16" s="874" t="str">
        <f>IF(BO16="","",IF(VLOOKUP(BO16,'aktuelle Düngerliste'!$A:$B,2,FALSE)="mineralisch",(VLOOKUP(BO16,'aktuelle Düngerliste'!$A:$H,3,FALSE)*BQ16/1000),""))</f>
        <v/>
      </c>
      <c r="BY16" s="875" t="str">
        <f>IF(BO16="","",VLOOKUP(BO16,'aktuelle Düngerliste'!$A:$J,10,FALSE)*BQ16/1000)</f>
        <v/>
      </c>
      <c r="BZ16" s="875" t="str">
        <f>IF(BO16="","",VLOOKUP(BO16,'aktuelle Düngerliste'!$A:$H,5,FALSE)*BQ16/1000)</f>
        <v/>
      </c>
      <c r="CA16" s="875" t="str">
        <f>IF(BO16="","",VLOOKUP(BO16,'aktuelle Düngerliste'!$A:$H,6,FALSE)*BQ16/1000)</f>
        <v/>
      </c>
      <c r="CB16" s="876" t="str">
        <f>IF(BO16="","",VLOOKUP(BO16,'aktuelle Düngerliste'!$A:$H,7,FALSE)*BQ16/1000)</f>
        <v/>
      </c>
      <c r="CC16" s="378"/>
      <c r="CD16" s="379"/>
      <c r="CE16" s="375"/>
      <c r="CF16" s="392" t="str">
        <f t="shared" si="6"/>
        <v/>
      </c>
      <c r="CG16" s="453" t="str">
        <f t="shared" si="7"/>
        <v/>
      </c>
      <c r="CH16" s="872" t="str">
        <f>IF(CC16="","",VLOOKUP(CC16,'aktuelle Düngerliste'!$A:$H,2,FALSE))</f>
        <v/>
      </c>
      <c r="CI16" s="872" t="str">
        <f>IF(CC16="","",VLOOKUP(CC16,'aktuelle Düngerliste'!$A:$H,3,FALSE))</f>
        <v/>
      </c>
      <c r="CJ16" s="873" t="str">
        <f>IF(CC16="","",VLOOKUP(CC16,'aktuelle Düngerliste'!$A:$H,8,FALSE))</f>
        <v/>
      </c>
      <c r="CK16" s="874" t="str">
        <f>IF(CC16="","",VLOOKUP(CC16,'aktuelle Düngerliste'!$A:$H,3,FALSE)*CE16/1000)</f>
        <v/>
      </c>
      <c r="CL16" s="874" t="str">
        <f>IF(CC16="","",IF(VLOOKUP(CC16,'aktuelle Düngerliste'!$A:$B,2,FALSE)="mineralisch",(VLOOKUP(CC16,'aktuelle Düngerliste'!$A:$H,3,FALSE)*CE16/1000),""))</f>
        <v/>
      </c>
      <c r="CM16" s="875" t="str">
        <f>IF(CC16="","",VLOOKUP(CC16,'aktuelle Düngerliste'!$A:$J,10,FALSE)*CE16/1000)</f>
        <v/>
      </c>
      <c r="CN16" s="875" t="str">
        <f>IF(CC16="","",VLOOKUP(CC16,'aktuelle Düngerliste'!$A:$H,5,FALSE)*CE16/1000)</f>
        <v/>
      </c>
      <c r="CO16" s="875" t="str">
        <f>IF(CC16="","",VLOOKUP(CC16,'aktuelle Düngerliste'!$A:$H,6,FALSE)*CE16/1000)</f>
        <v/>
      </c>
      <c r="CP16" s="876" t="str">
        <f>IF(CC16="","",VLOOKUP(CC16,'aktuelle Düngerliste'!$A:$H,7,FALSE)*CE16/1000)</f>
        <v/>
      </c>
      <c r="CQ16" s="378"/>
      <c r="CR16" s="379"/>
      <c r="CS16" s="375"/>
      <c r="CT16" s="392" t="str">
        <f t="shared" si="8"/>
        <v/>
      </c>
      <c r="CU16" s="453" t="str">
        <f t="shared" si="9"/>
        <v/>
      </c>
      <c r="CV16" s="872" t="str">
        <f>IF(CQ16="","",VLOOKUP(CQ16,'aktuelle Düngerliste'!$A:$H,2,FALSE))</f>
        <v/>
      </c>
      <c r="CW16" s="872" t="str">
        <f>IF(CQ16="","",VLOOKUP(CQ16,'aktuelle Düngerliste'!$A:$H,3,FALSE))</f>
        <v/>
      </c>
      <c r="CX16" s="873" t="str">
        <f>IF(CQ16="","",VLOOKUP(CQ16,'aktuelle Düngerliste'!$A:$H,8,FALSE))</f>
        <v/>
      </c>
      <c r="CY16" s="874" t="str">
        <f>IF(CQ16="","",VLOOKUP(CQ16,'aktuelle Düngerliste'!$A:$H,3,FALSE)*CS16/1000)</f>
        <v/>
      </c>
      <c r="CZ16" s="874" t="str">
        <f>IF(CQ16="","",IF(VLOOKUP(CQ16,'aktuelle Düngerliste'!$A:$B,2,FALSE)="mineralisch",(VLOOKUP(CQ16,'aktuelle Düngerliste'!$A:$H,3,FALSE)*CS16/1000),""))</f>
        <v/>
      </c>
      <c r="DA16" s="875" t="str">
        <f>IF(CQ16="","",VLOOKUP(CQ16,'aktuelle Düngerliste'!$A:$J,10,FALSE)*CS16/1000)</f>
        <v/>
      </c>
      <c r="DB16" s="875" t="str">
        <f>IF(CQ16="","",VLOOKUP(CQ16,'aktuelle Düngerliste'!$A:$H,5,FALSE)*CS16/1000)</f>
        <v/>
      </c>
      <c r="DC16" s="875" t="str">
        <f>IF(CQ16="","",VLOOKUP(CQ16,'aktuelle Düngerliste'!$A:$H,6,FALSE)*CS16/1000)</f>
        <v/>
      </c>
      <c r="DD16" s="876" t="str">
        <f>IF(CQ16="","",VLOOKUP(CQ16,'aktuelle Düngerliste'!$A:$H,7,FALSE)*CS16/1000)</f>
        <v/>
      </c>
      <c r="DE16" s="378"/>
      <c r="DF16" s="379"/>
      <c r="DG16" s="375"/>
      <c r="DH16" s="392" t="str">
        <f t="shared" si="10"/>
        <v/>
      </c>
      <c r="DI16" s="453" t="str">
        <f t="shared" si="11"/>
        <v/>
      </c>
      <c r="DJ16" s="872" t="str">
        <f>IF(DE16="","",VLOOKUP(DE16,'aktuelle Düngerliste'!$A:$H,2,FALSE))</f>
        <v/>
      </c>
      <c r="DK16" s="872" t="str">
        <f>IF(DE16="","",VLOOKUP(DE16,'aktuelle Düngerliste'!$A:$H,3,FALSE))</f>
        <v/>
      </c>
      <c r="DL16" s="873" t="str">
        <f>IF(DE16="","",VLOOKUP(DE16,'aktuelle Düngerliste'!$A:$H,8,FALSE))</f>
        <v/>
      </c>
      <c r="DM16" s="874" t="str">
        <f>IF(DE16="","",VLOOKUP(DE16,'aktuelle Düngerliste'!$A:$H,3,FALSE)*DG16/1000)</f>
        <v/>
      </c>
      <c r="DN16" s="874" t="str">
        <f>IF(DE16="","",IF(VLOOKUP(DE16,'aktuelle Düngerliste'!$A:$B,2,FALSE)="mineralisch",(VLOOKUP(DE16,'aktuelle Düngerliste'!$A:$H,3,FALSE)*DG16/1000),""))</f>
        <v/>
      </c>
      <c r="DO16" s="875" t="str">
        <f>IF(DE16="","",VLOOKUP(DE16,'aktuelle Düngerliste'!$A:$J,10,FALSE)*DG16/1000)</f>
        <v/>
      </c>
      <c r="DP16" s="875" t="str">
        <f>IF(DE16="","",VLOOKUP(DE16,'aktuelle Düngerliste'!$A:$H,5,FALSE)*DG16/1000)</f>
        <v/>
      </c>
      <c r="DQ16" s="875" t="str">
        <f>IF(DE16="","",VLOOKUP(DE16,'aktuelle Düngerliste'!$A:$H,6,FALSE)*DG16/1000)</f>
        <v/>
      </c>
      <c r="DR16" s="876" t="str">
        <f>IF(DE16="","",VLOOKUP(DE16,'aktuelle Düngerliste'!$A:$H,7,FALSE)*DG16/1000)</f>
        <v/>
      </c>
      <c r="DS16" s="265"/>
    </row>
    <row r="17" spans="1:123" s="145" customFormat="1">
      <c r="A17" s="261" t="str">
        <f>IF('N-DBE'!A17="","",'N-DBE'!A17)</f>
        <v/>
      </c>
      <c r="B17" s="285" t="str">
        <f>IF('N-DBE'!B17="","",'N-DBE'!B17)</f>
        <v/>
      </c>
      <c r="C17" s="262" t="str">
        <f>IF('N-DBE'!C17="","",'N-DBE'!C17)</f>
        <v/>
      </c>
      <c r="D17" s="262" t="str">
        <f>IF('N-DBE'!D17="","",'N-DBE'!D17)</f>
        <v/>
      </c>
      <c r="E17" s="238" t="str">
        <f>IF('N-DBE'!E17="","",'N-DBE'!E17)</f>
        <v/>
      </c>
      <c r="F17" s="238" t="str">
        <f>IF('N-DBE'!F17="","",'N-DBE'!F17)</f>
        <v/>
      </c>
      <c r="G17" s="225" t="str">
        <f>IF('N-DBE'!G17="","",'N-DBE'!G17)</f>
        <v/>
      </c>
      <c r="H17" s="247" t="str">
        <f>IF(OR(B17="",'N-DBE'!AJ17=""),"",'N-DBE'!AJ17+'N-DBE'!AN17)</f>
        <v/>
      </c>
      <c r="I17" s="815" t="str">
        <f>IF(OR(B17="",'N-DBE'!AJ17=""),"",'N-DBE'!E17*('N-DBE'!AJ17+'N-DBE'!AN17))</f>
        <v/>
      </c>
      <c r="J17" s="246" t="str">
        <f>IF('N-DBE'!AK17="","",IF('N-DBE'!AM17="ja",'N-DBE'!AK17+'N-DBE'!AN17,'N-DBE'!AK17))</f>
        <v/>
      </c>
      <c r="K17" s="829" t="str">
        <f>IF(OR(B17="",'N-DBE'!AK17=""),"",IF('N-DBE'!AM17="ja",'N-DBE'!E17*('N-DBE'!AK17+'N-DBE'!AN17),'N-DBE'!E17*'N-DBE'!AK17))</f>
        <v/>
      </c>
      <c r="L17" s="830" t="str">
        <f>IF(OR(B17="",'N-DBE'!AL17=""),"",'N-DBE'!AL17+'N-DBE'!AN17)</f>
        <v/>
      </c>
      <c r="M17" s="830" t="str">
        <f>IF(OR(B17="",'N-DBE'!AL17=""),"",'N-DBE'!E17*('N-DBE'!AL17+'N-DBE'!AN17))</f>
        <v/>
      </c>
      <c r="N17" s="831" t="str">
        <f>IF(AND('N-DBE'!C17="ja",G17&lt;&gt;""),I17-X17,"")</f>
        <v/>
      </c>
      <c r="O17" s="259" t="str">
        <f>IF('N-DBE'!AJ17="","",SUM(AU17,BI17,BW17,CK17,CY17,DM17))</f>
        <v/>
      </c>
      <c r="P17" s="830" t="str">
        <f>IF(OR(B17="",'N-DBE'!AJ17=""),"",O17*'N-DBE'!E17)</f>
        <v/>
      </c>
      <c r="Q17" s="253" t="str">
        <f>IF('N-DBE'!AJ17="","",IF(AR17="mineralisch",AU17,0)+IF(BF17="mineralisch",BI17,0)+IF(BT17="mineralisch",BW17,0)+IF(CH17="mineralisch",CK17,0)+IF(CV17="mineralisch",CY17,0)+IF(DJ17="mineralisch",DM17,0))</f>
        <v/>
      </c>
      <c r="R17" s="830" t="str">
        <f>IF(OR(B17="",'N-DBE'!AJ17=""),"",Q17*'N-DBE'!E17)</f>
        <v/>
      </c>
      <c r="S17" s="253" t="str">
        <f>IF('N-DBE'!AJ17="","",O17-Q17)</f>
        <v/>
      </c>
      <c r="T17" s="830" t="str">
        <f>IF(OR(B17="",'N-DBE'!AJ17=""),"",S17*'N-DBE'!E17)</f>
        <v/>
      </c>
      <c r="U17" s="253" t="str">
        <f>IF('N-DBE'!AJ17="","",(IF(AR17="Kompost",AU17,0)+IF(BF17="Kompost",BI17,0)+IF(BT17="Kompost",BW17,0)+IF(CH17="Kompost",CK17,0)+IF(CV17="Kompost",CY17,0)+IF(DJ17="Kompost",DM17,0)))</f>
        <v/>
      </c>
      <c r="V17" s="830" t="str">
        <f>IF(OR(B17="",'N-DBE'!AJ17=""),"",U17*'N-DBE'!E17)</f>
        <v/>
      </c>
      <c r="W17" s="370" t="str">
        <f>IF('N-DBE'!AJ17="","",SUM(AW17,BK17,BY17,CM17,DA17,DO17))</f>
        <v/>
      </c>
      <c r="X17" s="844" t="str">
        <f>IF(OR(B17="",'N-DBE'!AJ17=""),"",W17*'N-DBE'!E17)</f>
        <v/>
      </c>
      <c r="Y17" s="260" t="str">
        <f>IF('P-(K-Mg)-DBE'!N17="","",'P-(K-Mg)-DBE'!N17+'P-(K-Mg)-DBE'!R17)</f>
        <v/>
      </c>
      <c r="Z17" s="830" t="str">
        <f>IF(OR(B17="",'P-(K-Mg)-DBE'!N17=""),"",'N-DBE'!E17*('P-(K-Mg)-DBE'!N17+'P-(K-Mg)-DBE'!R17))</f>
        <v/>
      </c>
      <c r="AA17" s="259" t="str">
        <f>IF('P-(K-Mg)-DBE'!N17="","",SUM(AX17,BL17,BZ17,CN17,DB17,DP17))</f>
        <v/>
      </c>
      <c r="AB17" s="258" t="str">
        <f>IF(OR(B17="",'P-(K-Mg)-DBE'!Z17=""),"",SUM(AX17,BL17,BZ17,CN17,DB17,DP17)*'N-DBE'!E17)</f>
        <v/>
      </c>
      <c r="AC17" s="259" t="str">
        <f>IF('P-(K-Mg)-DBE'!O17="","",'P-(K-Mg)-DBE'!O17)</f>
        <v/>
      </c>
      <c r="AD17" s="815" t="str">
        <f>IF(OR(B17="",'P-(K-Mg)-DBE'!O17=""),"",'P-(K-Mg)-DBE'!O17*'N-DBE'!E17)</f>
        <v/>
      </c>
      <c r="AE17" s="239" t="str">
        <f>IF('P-(K-Mg)-DBE'!Z17="","",'P-(K-Mg)-DBE'!Z17)</f>
        <v/>
      </c>
      <c r="AF17" s="815" t="str">
        <f>IF(OR(B17="",'P-(K-Mg)-DBE'!Z17=""),"",'P-(K-Mg)-DBE'!Z17*'N-DBE'!E17)</f>
        <v/>
      </c>
      <c r="AG17" s="380" t="str">
        <f>IF('P-(K-Mg)-DBE'!Z17="","",SUM(AY17,BM17,CA17,CO17,DC17,DQ17))</f>
        <v/>
      </c>
      <c r="AH17" s="258" t="str">
        <f>IF(OR(B17="",'P-(K-Mg)-DBE'!AH17=""),"",SUM(AY17,BM17,CA17,CO17,DC17,DQ7)*'N-DBE'!E17)</f>
        <v/>
      </c>
      <c r="AI17" s="240" t="str">
        <f>IF('P-(K-Mg)-DBE'!AH17="","",'P-(K-Mg)-DBE'!AH17)</f>
        <v/>
      </c>
      <c r="AJ17" s="830" t="str">
        <f>IF(OR(B17="",'P-(K-Mg)-DBE'!AH17=""),"",'N-DBE'!E17*'P-(K-Mg)-DBE'!AH17)</f>
        <v/>
      </c>
      <c r="AK17" s="374" t="str">
        <f>IF('P-(K-Mg)-DBE'!AH17="","",SUM(AZ17,BN17,CB17,CP17,DD17,DR17))</f>
        <v/>
      </c>
      <c r="AL17" s="862" t="str">
        <f>IF('P-(K-Mg)-DBE'!AH17="","",SUM(AZ17,BN17,CB17,CP17,DD17,DR17))</f>
        <v/>
      </c>
      <c r="AM17" s="378"/>
      <c r="AN17" s="379"/>
      <c r="AO17" s="375"/>
      <c r="AP17" s="392" t="str">
        <f t="shared" si="0"/>
        <v/>
      </c>
      <c r="AQ17" s="453" t="str">
        <f t="shared" si="1"/>
        <v/>
      </c>
      <c r="AR17" s="872" t="str">
        <f>IF(AM17="","",VLOOKUP(AM17,'aktuelle Düngerliste'!A:H,2,FALSE))</f>
        <v/>
      </c>
      <c r="AS17" s="872" t="str">
        <f>IF(AM17="","",VLOOKUP(AM17,'aktuelle Düngerliste'!A:H,3,FALSE))</f>
        <v/>
      </c>
      <c r="AT17" s="873" t="str">
        <f>IF(AM17="","",VLOOKUP(AM17,'aktuelle Düngerliste'!A:H,8,FALSE))</f>
        <v/>
      </c>
      <c r="AU17" s="874" t="str">
        <f>IF(AM17="","",VLOOKUP(AM17,'aktuelle Düngerliste'!$A:$H,3,FALSE)*AO17/1000)</f>
        <v/>
      </c>
      <c r="AV17" s="874" t="str">
        <f>IF(AM17="","",IF(VLOOKUP(AM17,'aktuelle Düngerliste'!$A:$B,2,FALSE)="mineralisch",(VLOOKUP(AM17,'aktuelle Düngerliste'!$A:$H,3,FALSE)*AO17/1000),""))</f>
        <v/>
      </c>
      <c r="AW17" s="875" t="str">
        <f>IF(AM17="","",VLOOKUP(AM17,'aktuelle Düngerliste'!$A:$J,10,FALSE)*AO17/1000)</f>
        <v/>
      </c>
      <c r="AX17" s="875" t="str">
        <f>IF(AM17="","",VLOOKUP(AM17,'aktuelle Düngerliste'!$A:$H,5,FALSE)*AO17/1000)</f>
        <v/>
      </c>
      <c r="AY17" s="875" t="str">
        <f>IF(AM17="","",VLOOKUP(AM17,'aktuelle Düngerliste'!$A:$H,6,FALSE)*AO17/1000)</f>
        <v/>
      </c>
      <c r="AZ17" s="876" t="str">
        <f>IF(AM17="","",VLOOKUP(AM17,'aktuelle Düngerliste'!$A:$H,7,FALSE)*AO17/1000)</f>
        <v/>
      </c>
      <c r="BA17" s="378"/>
      <c r="BB17" s="379"/>
      <c r="BC17" s="375"/>
      <c r="BD17" s="392" t="str">
        <f t="shared" si="2"/>
        <v/>
      </c>
      <c r="BE17" s="453" t="str">
        <f t="shared" si="3"/>
        <v/>
      </c>
      <c r="BF17" s="872" t="str">
        <f>IF(BA17="","",VLOOKUP(BA17,'aktuelle Düngerliste'!$A:$H,2,FALSE))</f>
        <v/>
      </c>
      <c r="BG17" s="872" t="str">
        <f>IF(BA17="","",VLOOKUP(BA17,'aktuelle Düngerliste'!$A:$H,3,FALSE))</f>
        <v/>
      </c>
      <c r="BH17" s="873" t="str">
        <f>IF(BA17="","",VLOOKUP(BA17,'aktuelle Düngerliste'!$A:$H,8,FALSE))</f>
        <v/>
      </c>
      <c r="BI17" s="874" t="str">
        <f>IF(BA17="","",VLOOKUP(BA17,'aktuelle Düngerliste'!$A:$H,3,FALSE)*BC17/1000)</f>
        <v/>
      </c>
      <c r="BJ17" s="874" t="str">
        <f>IF(BA17="","",IF(VLOOKUP(BA17,'aktuelle Düngerliste'!$A:$B,2,FALSE)="mineralisch",(VLOOKUP(BA17,'aktuelle Düngerliste'!$A:$H,3,FALSE)*BC17/1000),""))</f>
        <v/>
      </c>
      <c r="BK17" s="875" t="str">
        <f>IF(BA17="","",VLOOKUP(BA17,'aktuelle Düngerliste'!$A:$J,10,FALSE)*BC17/1000)</f>
        <v/>
      </c>
      <c r="BL17" s="875" t="str">
        <f>IF(BA17="","",VLOOKUP(BA17,'aktuelle Düngerliste'!$A:$H,5,FALSE)*BC17/1000)</f>
        <v/>
      </c>
      <c r="BM17" s="875" t="str">
        <f>IF(BA17="","",VLOOKUP(BA17,'aktuelle Düngerliste'!$A:$H,6,FALSE)*BC17/1000)</f>
        <v/>
      </c>
      <c r="BN17" s="876" t="str">
        <f>IF(BA17="","",VLOOKUP(BA17,'aktuelle Düngerliste'!$A:$H,7,FALSE)*BC17/1000)</f>
        <v/>
      </c>
      <c r="BO17" s="378"/>
      <c r="BP17" s="379"/>
      <c r="BQ17" s="375"/>
      <c r="BR17" s="392" t="str">
        <f t="shared" si="4"/>
        <v/>
      </c>
      <c r="BS17" s="453" t="str">
        <f t="shared" si="5"/>
        <v/>
      </c>
      <c r="BT17" s="872" t="str">
        <f>IF(BO17="","",VLOOKUP(BO17,'aktuelle Düngerliste'!$A:$H,2,FALSE))</f>
        <v/>
      </c>
      <c r="BU17" s="872" t="str">
        <f>IF(BO17="","",VLOOKUP(BO17,'aktuelle Düngerliste'!$A:$H,3,FALSE))</f>
        <v/>
      </c>
      <c r="BV17" s="873" t="str">
        <f>IF(BO17="","",VLOOKUP(BO17,'aktuelle Düngerliste'!$A:$H,8,FALSE))</f>
        <v/>
      </c>
      <c r="BW17" s="874" t="str">
        <f>IF(BO17="","",VLOOKUP(BO17,'aktuelle Düngerliste'!$A:$H,3,FALSE)*BQ17/1000)</f>
        <v/>
      </c>
      <c r="BX17" s="874" t="str">
        <f>IF(BO17="","",IF(VLOOKUP(BO17,'aktuelle Düngerliste'!$A:$B,2,FALSE)="mineralisch",(VLOOKUP(BO17,'aktuelle Düngerliste'!$A:$H,3,FALSE)*BQ17/1000),""))</f>
        <v/>
      </c>
      <c r="BY17" s="875" t="str">
        <f>IF(BO17="","",VLOOKUP(BO17,'aktuelle Düngerliste'!$A:$J,10,FALSE)*BQ17/1000)</f>
        <v/>
      </c>
      <c r="BZ17" s="875" t="str">
        <f>IF(BO17="","",VLOOKUP(BO17,'aktuelle Düngerliste'!$A:$H,5,FALSE)*BQ17/1000)</f>
        <v/>
      </c>
      <c r="CA17" s="875" t="str">
        <f>IF(BO17="","",VLOOKUP(BO17,'aktuelle Düngerliste'!$A:$H,6,FALSE)*BQ17/1000)</f>
        <v/>
      </c>
      <c r="CB17" s="876" t="str">
        <f>IF(BO17="","",VLOOKUP(BO17,'aktuelle Düngerliste'!$A:$H,7,FALSE)*BQ17/1000)</f>
        <v/>
      </c>
      <c r="CC17" s="378"/>
      <c r="CD17" s="379"/>
      <c r="CE17" s="375"/>
      <c r="CF17" s="392" t="str">
        <f t="shared" si="6"/>
        <v/>
      </c>
      <c r="CG17" s="453" t="str">
        <f t="shared" si="7"/>
        <v/>
      </c>
      <c r="CH17" s="872" t="str">
        <f>IF(CC17="","",VLOOKUP(CC17,'aktuelle Düngerliste'!$A:$H,2,FALSE))</f>
        <v/>
      </c>
      <c r="CI17" s="872" t="str">
        <f>IF(CC17="","",VLOOKUP(CC17,'aktuelle Düngerliste'!$A:$H,3,FALSE))</f>
        <v/>
      </c>
      <c r="CJ17" s="873" t="str">
        <f>IF(CC17="","",VLOOKUP(CC17,'aktuelle Düngerliste'!$A:$H,8,FALSE))</f>
        <v/>
      </c>
      <c r="CK17" s="874" t="str">
        <f>IF(CC17="","",VLOOKUP(CC17,'aktuelle Düngerliste'!$A:$H,3,FALSE)*CE17/1000)</f>
        <v/>
      </c>
      <c r="CL17" s="874" t="str">
        <f>IF(CC17="","",IF(VLOOKUP(CC17,'aktuelle Düngerliste'!$A:$B,2,FALSE)="mineralisch",(VLOOKUP(CC17,'aktuelle Düngerliste'!$A:$H,3,FALSE)*CE17/1000),""))</f>
        <v/>
      </c>
      <c r="CM17" s="875" t="str">
        <f>IF(CC17="","",VLOOKUP(CC17,'aktuelle Düngerliste'!$A:$J,10,FALSE)*CE17/1000)</f>
        <v/>
      </c>
      <c r="CN17" s="875" t="str">
        <f>IF(CC17="","",VLOOKUP(CC17,'aktuelle Düngerliste'!$A:$H,5,FALSE)*CE17/1000)</f>
        <v/>
      </c>
      <c r="CO17" s="875" t="str">
        <f>IF(CC17="","",VLOOKUP(CC17,'aktuelle Düngerliste'!$A:$H,6,FALSE)*CE17/1000)</f>
        <v/>
      </c>
      <c r="CP17" s="876" t="str">
        <f>IF(CC17="","",VLOOKUP(CC17,'aktuelle Düngerliste'!$A:$H,7,FALSE)*CE17/1000)</f>
        <v/>
      </c>
      <c r="CQ17" s="378"/>
      <c r="CR17" s="379"/>
      <c r="CS17" s="375"/>
      <c r="CT17" s="392" t="str">
        <f t="shared" si="8"/>
        <v/>
      </c>
      <c r="CU17" s="453" t="str">
        <f t="shared" si="9"/>
        <v/>
      </c>
      <c r="CV17" s="872" t="str">
        <f>IF(CQ17="","",VLOOKUP(CQ17,'aktuelle Düngerliste'!$A:$H,2,FALSE))</f>
        <v/>
      </c>
      <c r="CW17" s="872" t="str">
        <f>IF(CQ17="","",VLOOKUP(CQ17,'aktuelle Düngerliste'!$A:$H,3,FALSE))</f>
        <v/>
      </c>
      <c r="CX17" s="873" t="str">
        <f>IF(CQ17="","",VLOOKUP(CQ17,'aktuelle Düngerliste'!$A:$H,8,FALSE))</f>
        <v/>
      </c>
      <c r="CY17" s="874" t="str">
        <f>IF(CQ17="","",VLOOKUP(CQ17,'aktuelle Düngerliste'!$A:$H,3,FALSE)*CS17/1000)</f>
        <v/>
      </c>
      <c r="CZ17" s="874" t="str">
        <f>IF(CQ17="","",IF(VLOOKUP(CQ17,'aktuelle Düngerliste'!$A:$B,2,FALSE)="mineralisch",(VLOOKUP(CQ17,'aktuelle Düngerliste'!$A:$H,3,FALSE)*CS17/1000),""))</f>
        <v/>
      </c>
      <c r="DA17" s="875" t="str">
        <f>IF(CQ17="","",VLOOKUP(CQ17,'aktuelle Düngerliste'!$A:$J,10,FALSE)*CS17/1000)</f>
        <v/>
      </c>
      <c r="DB17" s="875" t="str">
        <f>IF(CQ17="","",VLOOKUP(CQ17,'aktuelle Düngerliste'!$A:$H,5,FALSE)*CS17/1000)</f>
        <v/>
      </c>
      <c r="DC17" s="875" t="str">
        <f>IF(CQ17="","",VLOOKUP(CQ17,'aktuelle Düngerliste'!$A:$H,6,FALSE)*CS17/1000)</f>
        <v/>
      </c>
      <c r="DD17" s="876" t="str">
        <f>IF(CQ17="","",VLOOKUP(CQ17,'aktuelle Düngerliste'!$A:$H,7,FALSE)*CS17/1000)</f>
        <v/>
      </c>
      <c r="DE17" s="378"/>
      <c r="DF17" s="379"/>
      <c r="DG17" s="375"/>
      <c r="DH17" s="392" t="str">
        <f t="shared" si="10"/>
        <v/>
      </c>
      <c r="DI17" s="453" t="str">
        <f t="shared" si="11"/>
        <v/>
      </c>
      <c r="DJ17" s="872" t="str">
        <f>IF(DE17="","",VLOOKUP(DE17,'aktuelle Düngerliste'!$A:$H,2,FALSE))</f>
        <v/>
      </c>
      <c r="DK17" s="872" t="str">
        <f>IF(DE17="","",VLOOKUP(DE17,'aktuelle Düngerliste'!$A:$H,3,FALSE))</f>
        <v/>
      </c>
      <c r="DL17" s="873" t="str">
        <f>IF(DE17="","",VLOOKUP(DE17,'aktuelle Düngerliste'!$A:$H,8,FALSE))</f>
        <v/>
      </c>
      <c r="DM17" s="874" t="str">
        <f>IF(DE17="","",VLOOKUP(DE17,'aktuelle Düngerliste'!$A:$H,3,FALSE)*DG17/1000)</f>
        <v/>
      </c>
      <c r="DN17" s="874" t="str">
        <f>IF(DE17="","",IF(VLOOKUP(DE17,'aktuelle Düngerliste'!$A:$B,2,FALSE)="mineralisch",(VLOOKUP(DE17,'aktuelle Düngerliste'!$A:$H,3,FALSE)*DG17/1000),""))</f>
        <v/>
      </c>
      <c r="DO17" s="875" t="str">
        <f>IF(DE17="","",VLOOKUP(DE17,'aktuelle Düngerliste'!$A:$J,10,FALSE)*DG17/1000)</f>
        <v/>
      </c>
      <c r="DP17" s="875" t="str">
        <f>IF(DE17="","",VLOOKUP(DE17,'aktuelle Düngerliste'!$A:$H,5,FALSE)*DG17/1000)</f>
        <v/>
      </c>
      <c r="DQ17" s="875" t="str">
        <f>IF(DE17="","",VLOOKUP(DE17,'aktuelle Düngerliste'!$A:$H,6,FALSE)*DG17/1000)</f>
        <v/>
      </c>
      <c r="DR17" s="876" t="str">
        <f>IF(DE17="","",VLOOKUP(DE17,'aktuelle Düngerliste'!$A:$H,7,FALSE)*DG17/1000)</f>
        <v/>
      </c>
      <c r="DS17" s="265"/>
    </row>
    <row r="18" spans="1:123" s="145" customFormat="1">
      <c r="A18" s="261" t="str">
        <f>IF('N-DBE'!A18="","",'N-DBE'!A18)</f>
        <v/>
      </c>
      <c r="B18" s="285" t="str">
        <f>IF('N-DBE'!B18="","",'N-DBE'!B18)</f>
        <v/>
      </c>
      <c r="C18" s="262" t="str">
        <f>IF('N-DBE'!C18="","",'N-DBE'!C18)</f>
        <v/>
      </c>
      <c r="D18" s="262" t="str">
        <f>IF('N-DBE'!D18="","",'N-DBE'!D18)</f>
        <v/>
      </c>
      <c r="E18" s="238" t="str">
        <f>IF('N-DBE'!E18="","",'N-DBE'!E18)</f>
        <v/>
      </c>
      <c r="F18" s="238" t="str">
        <f>IF('N-DBE'!F18="","",'N-DBE'!F18)</f>
        <v/>
      </c>
      <c r="G18" s="225" t="str">
        <f>IF('N-DBE'!G18="","",'N-DBE'!G18)</f>
        <v/>
      </c>
      <c r="H18" s="247" t="str">
        <f>IF(OR(B18="",'N-DBE'!AJ18=""),"",'N-DBE'!AJ18+'N-DBE'!AN18)</f>
        <v/>
      </c>
      <c r="I18" s="815" t="str">
        <f>IF(OR(B18="",'N-DBE'!AJ18=""),"",'N-DBE'!E18*('N-DBE'!AJ18+'N-DBE'!AN18))</f>
        <v/>
      </c>
      <c r="J18" s="246" t="str">
        <f>IF('N-DBE'!AK18="","",IF('N-DBE'!AM18="ja",'N-DBE'!AK18+'N-DBE'!AN18,'N-DBE'!AK18))</f>
        <v/>
      </c>
      <c r="K18" s="829" t="str">
        <f>IF(OR(B18="",'N-DBE'!AK18=""),"",IF('N-DBE'!AM18="ja",'N-DBE'!E18*('N-DBE'!AK18+'N-DBE'!AN18),'N-DBE'!E18*'N-DBE'!AK18))</f>
        <v/>
      </c>
      <c r="L18" s="830" t="str">
        <f>IF(OR(B18="",'N-DBE'!AL18=""),"",'N-DBE'!AL18+'N-DBE'!AN18)</f>
        <v/>
      </c>
      <c r="M18" s="830" t="str">
        <f>IF(OR(B18="",'N-DBE'!AL18=""),"",'N-DBE'!E18*('N-DBE'!AL18+'N-DBE'!AN18))</f>
        <v/>
      </c>
      <c r="N18" s="831" t="str">
        <f>IF(AND('N-DBE'!C18="ja",G18&lt;&gt;""),I18-X18,"")</f>
        <v/>
      </c>
      <c r="O18" s="259" t="str">
        <f>IF('N-DBE'!AJ18="","",SUM(AU18,BI18,BW18,CK18,CY18,DM18))</f>
        <v/>
      </c>
      <c r="P18" s="830" t="str">
        <f>IF(OR(B18="",'N-DBE'!AJ18=""),"",O18*'N-DBE'!E18)</f>
        <v/>
      </c>
      <c r="Q18" s="253" t="str">
        <f>IF('N-DBE'!AJ18="","",IF(AR18="mineralisch",AU18,0)+IF(BF18="mineralisch",BI18,0)+IF(BT18="mineralisch",BW18,0)+IF(CH18="mineralisch",CK18,0)+IF(CV18="mineralisch",CY18,0)+IF(DJ18="mineralisch",DM18,0))</f>
        <v/>
      </c>
      <c r="R18" s="830" t="str">
        <f>IF(OR(B18="",'N-DBE'!AJ18=""),"",Q18*'N-DBE'!E18)</f>
        <v/>
      </c>
      <c r="S18" s="253" t="str">
        <f>IF('N-DBE'!AJ18="","",O18-Q18)</f>
        <v/>
      </c>
      <c r="T18" s="830" t="str">
        <f>IF(OR(B18="",'N-DBE'!AJ18=""),"",S18*'N-DBE'!E18)</f>
        <v/>
      </c>
      <c r="U18" s="253" t="str">
        <f>IF('N-DBE'!AJ18="","",(IF(AR18="Kompost",AU18,0)+IF(BF18="Kompost",BI18,0)+IF(BT18="Kompost",BW18,0)+IF(CH18="Kompost",CK18,0)+IF(CV18="Kompost",CY18,0)+IF(DJ18="Kompost",DM18,0)))</f>
        <v/>
      </c>
      <c r="V18" s="830" t="str">
        <f>IF(OR(B18="",'N-DBE'!AJ18=""),"",U18*'N-DBE'!E18)</f>
        <v/>
      </c>
      <c r="W18" s="370" t="str">
        <f>IF('N-DBE'!AJ18="","",SUM(AW18,BK18,BY18,CM18,DA18,DO18))</f>
        <v/>
      </c>
      <c r="X18" s="844" t="str">
        <f>IF(OR(B18="",'N-DBE'!AJ18=""),"",W18*'N-DBE'!E18)</f>
        <v/>
      </c>
      <c r="Y18" s="260" t="str">
        <f>IF('P-(K-Mg)-DBE'!N18="","",'P-(K-Mg)-DBE'!N18+'P-(K-Mg)-DBE'!R18)</f>
        <v/>
      </c>
      <c r="Z18" s="830" t="str">
        <f>IF(OR(B18="",'P-(K-Mg)-DBE'!N18=""),"",'N-DBE'!E18*('P-(K-Mg)-DBE'!N18+'P-(K-Mg)-DBE'!R18))</f>
        <v/>
      </c>
      <c r="AA18" s="259" t="str">
        <f>IF('P-(K-Mg)-DBE'!N18="","",SUM(AX18,BL18,BZ18,CN18,DB18,DP18))</f>
        <v/>
      </c>
      <c r="AB18" s="258" t="str">
        <f>IF(OR(B18="",'P-(K-Mg)-DBE'!Z18=""),"",SUM(AX18,BL18,BZ18,CN18,DB18,DP18)*'N-DBE'!E18)</f>
        <v/>
      </c>
      <c r="AC18" s="259" t="str">
        <f>IF('P-(K-Mg)-DBE'!O18="","",'P-(K-Mg)-DBE'!O18)</f>
        <v/>
      </c>
      <c r="AD18" s="815" t="str">
        <f>IF(OR(B18="",'P-(K-Mg)-DBE'!O18=""),"",'P-(K-Mg)-DBE'!O18*'N-DBE'!E18)</f>
        <v/>
      </c>
      <c r="AE18" s="239" t="str">
        <f>IF('P-(K-Mg)-DBE'!Z18="","",'P-(K-Mg)-DBE'!Z18)</f>
        <v/>
      </c>
      <c r="AF18" s="815" t="str">
        <f>IF(OR(B18="",'P-(K-Mg)-DBE'!Z18=""),"",'P-(K-Mg)-DBE'!Z18*'N-DBE'!E18)</f>
        <v/>
      </c>
      <c r="AG18" s="380" t="str">
        <f>IF('P-(K-Mg)-DBE'!Z18="","",SUM(AY18,BM18,CA18,CO18,DC18,DQ18))</f>
        <v/>
      </c>
      <c r="AH18" s="258" t="str">
        <f>IF(OR(B18="",'P-(K-Mg)-DBE'!AH18=""),"",SUM(AY18,BM18,CA18,CO18,DC18,DQ8)*'N-DBE'!E18)</f>
        <v/>
      </c>
      <c r="AI18" s="240" t="str">
        <f>IF('P-(K-Mg)-DBE'!AH18="","",'P-(K-Mg)-DBE'!AH18)</f>
        <v/>
      </c>
      <c r="AJ18" s="830" t="str">
        <f>IF(OR(B18="",'P-(K-Mg)-DBE'!AH18=""),"",'N-DBE'!E18*'P-(K-Mg)-DBE'!AH18)</f>
        <v/>
      </c>
      <c r="AK18" s="374" t="str">
        <f>IF('P-(K-Mg)-DBE'!AH18="","",SUM(AZ18,BN18,CB18,CP18,DD18,DR18))</f>
        <v/>
      </c>
      <c r="AL18" s="862" t="str">
        <f>IF('P-(K-Mg)-DBE'!AH18="","",SUM(AZ18,BN18,CB18,CP18,DD18,DR18))</f>
        <v/>
      </c>
      <c r="AM18" s="378"/>
      <c r="AN18" s="379"/>
      <c r="AO18" s="375"/>
      <c r="AP18" s="392" t="str">
        <f t="shared" si="0"/>
        <v/>
      </c>
      <c r="AQ18" s="453" t="str">
        <f t="shared" si="1"/>
        <v/>
      </c>
      <c r="AR18" s="872" t="str">
        <f>IF(AM18="","",VLOOKUP(AM18,'aktuelle Düngerliste'!A:H,2,FALSE))</f>
        <v/>
      </c>
      <c r="AS18" s="872" t="str">
        <f>IF(AM18="","",VLOOKUP(AM18,'aktuelle Düngerliste'!A:H,3,FALSE))</f>
        <v/>
      </c>
      <c r="AT18" s="873" t="str">
        <f>IF(AM18="","",VLOOKUP(AM18,'aktuelle Düngerliste'!A:H,8,FALSE))</f>
        <v/>
      </c>
      <c r="AU18" s="874" t="str">
        <f>IF(AM18="","",VLOOKUP(AM18,'aktuelle Düngerliste'!$A:$H,3,FALSE)*AO18/1000)</f>
        <v/>
      </c>
      <c r="AV18" s="874" t="str">
        <f>IF(AM18="","",IF(VLOOKUP(AM18,'aktuelle Düngerliste'!$A:$B,2,FALSE)="mineralisch",(VLOOKUP(AM18,'aktuelle Düngerliste'!$A:$H,3,FALSE)*AO18/1000),""))</f>
        <v/>
      </c>
      <c r="AW18" s="875" t="str">
        <f>IF(AM18="","",VLOOKUP(AM18,'aktuelle Düngerliste'!$A:$J,10,FALSE)*AO18/1000)</f>
        <v/>
      </c>
      <c r="AX18" s="875" t="str">
        <f>IF(AM18="","",VLOOKUP(AM18,'aktuelle Düngerliste'!$A:$H,5,FALSE)*AO18/1000)</f>
        <v/>
      </c>
      <c r="AY18" s="875" t="str">
        <f>IF(AM18="","",VLOOKUP(AM18,'aktuelle Düngerliste'!$A:$H,6,FALSE)*AO18/1000)</f>
        <v/>
      </c>
      <c r="AZ18" s="876" t="str">
        <f>IF(AM18="","",VLOOKUP(AM18,'aktuelle Düngerliste'!$A:$H,7,FALSE)*AO18/1000)</f>
        <v/>
      </c>
      <c r="BA18" s="378"/>
      <c r="BB18" s="379"/>
      <c r="BC18" s="375"/>
      <c r="BD18" s="392" t="str">
        <f t="shared" si="2"/>
        <v/>
      </c>
      <c r="BE18" s="453" t="str">
        <f t="shared" si="3"/>
        <v/>
      </c>
      <c r="BF18" s="872" t="str">
        <f>IF(BA18="","",VLOOKUP(BA18,'aktuelle Düngerliste'!$A:$H,2,FALSE))</f>
        <v/>
      </c>
      <c r="BG18" s="872" t="str">
        <f>IF(BA18="","",VLOOKUP(BA18,'aktuelle Düngerliste'!$A:$H,3,FALSE))</f>
        <v/>
      </c>
      <c r="BH18" s="873" t="str">
        <f>IF(BA18="","",VLOOKUP(BA18,'aktuelle Düngerliste'!$A:$H,8,FALSE))</f>
        <v/>
      </c>
      <c r="BI18" s="874" t="str">
        <f>IF(BA18="","",VLOOKUP(BA18,'aktuelle Düngerliste'!$A:$H,3,FALSE)*BC18/1000)</f>
        <v/>
      </c>
      <c r="BJ18" s="874" t="str">
        <f>IF(BA18="","",IF(VLOOKUP(BA18,'aktuelle Düngerliste'!$A:$B,2,FALSE)="mineralisch",(VLOOKUP(BA18,'aktuelle Düngerliste'!$A:$H,3,FALSE)*BC18/1000),""))</f>
        <v/>
      </c>
      <c r="BK18" s="875" t="str">
        <f>IF(BA18="","",VLOOKUP(BA18,'aktuelle Düngerliste'!$A:$J,10,FALSE)*BC18/1000)</f>
        <v/>
      </c>
      <c r="BL18" s="875" t="str">
        <f>IF(BA18="","",VLOOKUP(BA18,'aktuelle Düngerliste'!$A:$H,5,FALSE)*BC18/1000)</f>
        <v/>
      </c>
      <c r="BM18" s="875" t="str">
        <f>IF(BA18="","",VLOOKUP(BA18,'aktuelle Düngerliste'!$A:$H,6,FALSE)*BC18/1000)</f>
        <v/>
      </c>
      <c r="BN18" s="876" t="str">
        <f>IF(BA18="","",VLOOKUP(BA18,'aktuelle Düngerliste'!$A:$H,7,FALSE)*BC18/1000)</f>
        <v/>
      </c>
      <c r="BO18" s="378"/>
      <c r="BP18" s="379"/>
      <c r="BQ18" s="375"/>
      <c r="BR18" s="392" t="str">
        <f t="shared" si="4"/>
        <v/>
      </c>
      <c r="BS18" s="453" t="str">
        <f t="shared" si="5"/>
        <v/>
      </c>
      <c r="BT18" s="872" t="str">
        <f>IF(BO18="","",VLOOKUP(BO18,'aktuelle Düngerliste'!$A:$H,2,FALSE))</f>
        <v/>
      </c>
      <c r="BU18" s="872" t="str">
        <f>IF(BO18="","",VLOOKUP(BO18,'aktuelle Düngerliste'!$A:$H,3,FALSE))</f>
        <v/>
      </c>
      <c r="BV18" s="873" t="str">
        <f>IF(BO18="","",VLOOKUP(BO18,'aktuelle Düngerliste'!$A:$H,8,FALSE))</f>
        <v/>
      </c>
      <c r="BW18" s="874" t="str">
        <f>IF(BO18="","",VLOOKUP(BO18,'aktuelle Düngerliste'!$A:$H,3,FALSE)*BQ18/1000)</f>
        <v/>
      </c>
      <c r="BX18" s="874" t="str">
        <f>IF(BO18="","",IF(VLOOKUP(BO18,'aktuelle Düngerliste'!$A:$B,2,FALSE)="mineralisch",(VLOOKUP(BO18,'aktuelle Düngerliste'!$A:$H,3,FALSE)*BQ18/1000),""))</f>
        <v/>
      </c>
      <c r="BY18" s="875" t="str">
        <f>IF(BO18="","",VLOOKUP(BO18,'aktuelle Düngerliste'!$A:$J,10,FALSE)*BQ18/1000)</f>
        <v/>
      </c>
      <c r="BZ18" s="875" t="str">
        <f>IF(BO18="","",VLOOKUP(BO18,'aktuelle Düngerliste'!$A:$H,5,FALSE)*BQ18/1000)</f>
        <v/>
      </c>
      <c r="CA18" s="875" t="str">
        <f>IF(BO18="","",VLOOKUP(BO18,'aktuelle Düngerliste'!$A:$H,6,FALSE)*BQ18/1000)</f>
        <v/>
      </c>
      <c r="CB18" s="876" t="str">
        <f>IF(BO18="","",VLOOKUP(BO18,'aktuelle Düngerliste'!$A:$H,7,FALSE)*BQ18/1000)</f>
        <v/>
      </c>
      <c r="CC18" s="378"/>
      <c r="CD18" s="379"/>
      <c r="CE18" s="375"/>
      <c r="CF18" s="392" t="str">
        <f t="shared" si="6"/>
        <v/>
      </c>
      <c r="CG18" s="453" t="str">
        <f t="shared" si="7"/>
        <v/>
      </c>
      <c r="CH18" s="872" t="str">
        <f>IF(CC18="","",VLOOKUP(CC18,'aktuelle Düngerliste'!$A:$H,2,FALSE))</f>
        <v/>
      </c>
      <c r="CI18" s="872" t="str">
        <f>IF(CC18="","",VLOOKUP(CC18,'aktuelle Düngerliste'!$A:$H,3,FALSE))</f>
        <v/>
      </c>
      <c r="CJ18" s="873" t="str">
        <f>IF(CC18="","",VLOOKUP(CC18,'aktuelle Düngerliste'!$A:$H,8,FALSE))</f>
        <v/>
      </c>
      <c r="CK18" s="874" t="str">
        <f>IF(CC18="","",VLOOKUP(CC18,'aktuelle Düngerliste'!$A:$H,3,FALSE)*CE18/1000)</f>
        <v/>
      </c>
      <c r="CL18" s="874" t="str">
        <f>IF(CC18="","",IF(VLOOKUP(CC18,'aktuelle Düngerliste'!$A:$B,2,FALSE)="mineralisch",(VLOOKUP(CC18,'aktuelle Düngerliste'!$A:$H,3,FALSE)*CE18/1000),""))</f>
        <v/>
      </c>
      <c r="CM18" s="875" t="str">
        <f>IF(CC18="","",VLOOKUP(CC18,'aktuelle Düngerliste'!$A:$J,10,FALSE)*CE18/1000)</f>
        <v/>
      </c>
      <c r="CN18" s="875" t="str">
        <f>IF(CC18="","",VLOOKUP(CC18,'aktuelle Düngerliste'!$A:$H,5,FALSE)*CE18/1000)</f>
        <v/>
      </c>
      <c r="CO18" s="875" t="str">
        <f>IF(CC18="","",VLOOKUP(CC18,'aktuelle Düngerliste'!$A:$H,6,FALSE)*CE18/1000)</f>
        <v/>
      </c>
      <c r="CP18" s="876" t="str">
        <f>IF(CC18="","",VLOOKUP(CC18,'aktuelle Düngerliste'!$A:$H,7,FALSE)*CE18/1000)</f>
        <v/>
      </c>
      <c r="CQ18" s="378"/>
      <c r="CR18" s="379"/>
      <c r="CS18" s="375"/>
      <c r="CT18" s="392" t="str">
        <f t="shared" si="8"/>
        <v/>
      </c>
      <c r="CU18" s="453" t="str">
        <f t="shared" si="9"/>
        <v/>
      </c>
      <c r="CV18" s="872" t="str">
        <f>IF(CQ18="","",VLOOKUP(CQ18,'aktuelle Düngerliste'!$A:$H,2,FALSE))</f>
        <v/>
      </c>
      <c r="CW18" s="872" t="str">
        <f>IF(CQ18="","",VLOOKUP(CQ18,'aktuelle Düngerliste'!$A:$H,3,FALSE))</f>
        <v/>
      </c>
      <c r="CX18" s="873" t="str">
        <f>IF(CQ18="","",VLOOKUP(CQ18,'aktuelle Düngerliste'!$A:$H,8,FALSE))</f>
        <v/>
      </c>
      <c r="CY18" s="874" t="str">
        <f>IF(CQ18="","",VLOOKUP(CQ18,'aktuelle Düngerliste'!$A:$H,3,FALSE)*CS18/1000)</f>
        <v/>
      </c>
      <c r="CZ18" s="874" t="str">
        <f>IF(CQ18="","",IF(VLOOKUP(CQ18,'aktuelle Düngerliste'!$A:$B,2,FALSE)="mineralisch",(VLOOKUP(CQ18,'aktuelle Düngerliste'!$A:$H,3,FALSE)*CS18/1000),""))</f>
        <v/>
      </c>
      <c r="DA18" s="875" t="str">
        <f>IF(CQ18="","",VLOOKUP(CQ18,'aktuelle Düngerliste'!$A:$J,10,FALSE)*CS18/1000)</f>
        <v/>
      </c>
      <c r="DB18" s="875" t="str">
        <f>IF(CQ18="","",VLOOKUP(CQ18,'aktuelle Düngerliste'!$A:$H,5,FALSE)*CS18/1000)</f>
        <v/>
      </c>
      <c r="DC18" s="875" t="str">
        <f>IF(CQ18="","",VLOOKUP(CQ18,'aktuelle Düngerliste'!$A:$H,6,FALSE)*CS18/1000)</f>
        <v/>
      </c>
      <c r="DD18" s="876" t="str">
        <f>IF(CQ18="","",VLOOKUP(CQ18,'aktuelle Düngerliste'!$A:$H,7,FALSE)*CS18/1000)</f>
        <v/>
      </c>
      <c r="DE18" s="378"/>
      <c r="DF18" s="379"/>
      <c r="DG18" s="375"/>
      <c r="DH18" s="392" t="str">
        <f t="shared" si="10"/>
        <v/>
      </c>
      <c r="DI18" s="453" t="str">
        <f t="shared" si="11"/>
        <v/>
      </c>
      <c r="DJ18" s="872" t="str">
        <f>IF(DE18="","",VLOOKUP(DE18,'aktuelle Düngerliste'!$A:$H,2,FALSE))</f>
        <v/>
      </c>
      <c r="DK18" s="872" t="str">
        <f>IF(DE18="","",VLOOKUP(DE18,'aktuelle Düngerliste'!$A:$H,3,FALSE))</f>
        <v/>
      </c>
      <c r="DL18" s="873" t="str">
        <f>IF(DE18="","",VLOOKUP(DE18,'aktuelle Düngerliste'!$A:$H,8,FALSE))</f>
        <v/>
      </c>
      <c r="DM18" s="874" t="str">
        <f>IF(DE18="","",VLOOKUP(DE18,'aktuelle Düngerliste'!$A:$H,3,FALSE)*DG18/1000)</f>
        <v/>
      </c>
      <c r="DN18" s="874" t="str">
        <f>IF(DE18="","",IF(VLOOKUP(DE18,'aktuelle Düngerliste'!$A:$B,2,FALSE)="mineralisch",(VLOOKUP(DE18,'aktuelle Düngerliste'!$A:$H,3,FALSE)*DG18/1000),""))</f>
        <v/>
      </c>
      <c r="DO18" s="875" t="str">
        <f>IF(DE18="","",VLOOKUP(DE18,'aktuelle Düngerliste'!$A:$J,10,FALSE)*DG18/1000)</f>
        <v/>
      </c>
      <c r="DP18" s="875" t="str">
        <f>IF(DE18="","",VLOOKUP(DE18,'aktuelle Düngerliste'!$A:$H,5,FALSE)*DG18/1000)</f>
        <v/>
      </c>
      <c r="DQ18" s="875" t="str">
        <f>IF(DE18="","",VLOOKUP(DE18,'aktuelle Düngerliste'!$A:$H,6,FALSE)*DG18/1000)</f>
        <v/>
      </c>
      <c r="DR18" s="876" t="str">
        <f>IF(DE18="","",VLOOKUP(DE18,'aktuelle Düngerliste'!$A:$H,7,FALSE)*DG18/1000)</f>
        <v/>
      </c>
      <c r="DS18" s="265"/>
    </row>
    <row r="19" spans="1:123" s="145" customFormat="1">
      <c r="A19" s="261" t="str">
        <f>IF('N-DBE'!A19="","",'N-DBE'!A19)</f>
        <v/>
      </c>
      <c r="B19" s="285" t="str">
        <f>IF('N-DBE'!B19="","",'N-DBE'!B19)</f>
        <v/>
      </c>
      <c r="C19" s="262" t="str">
        <f>IF('N-DBE'!C19="","",'N-DBE'!C19)</f>
        <v/>
      </c>
      <c r="D19" s="262" t="str">
        <f>IF('N-DBE'!D19="","",'N-DBE'!D19)</f>
        <v/>
      </c>
      <c r="E19" s="238" t="str">
        <f>IF('N-DBE'!E19="","",'N-DBE'!E19)</f>
        <v/>
      </c>
      <c r="F19" s="238" t="str">
        <f>IF('N-DBE'!F19="","",'N-DBE'!F19)</f>
        <v/>
      </c>
      <c r="G19" s="225" t="str">
        <f>IF('N-DBE'!G19="","",'N-DBE'!G19)</f>
        <v/>
      </c>
      <c r="H19" s="247" t="str">
        <f>IF(OR(B19="",'N-DBE'!AJ19=""),"",'N-DBE'!AJ19+'N-DBE'!AN19)</f>
        <v/>
      </c>
      <c r="I19" s="815" t="str">
        <f>IF(OR(B19="",'N-DBE'!AJ19=""),"",'N-DBE'!E19*('N-DBE'!AJ19+'N-DBE'!AN19))</f>
        <v/>
      </c>
      <c r="J19" s="246" t="str">
        <f>IF('N-DBE'!AK19="","",IF('N-DBE'!AM19="ja",'N-DBE'!AK19+'N-DBE'!AN19,'N-DBE'!AK19))</f>
        <v/>
      </c>
      <c r="K19" s="829" t="str">
        <f>IF(OR(B19="",'N-DBE'!AK19=""),"",IF('N-DBE'!AM19="ja",'N-DBE'!E19*('N-DBE'!AK19+'N-DBE'!AN19),'N-DBE'!E19*'N-DBE'!AK19))</f>
        <v/>
      </c>
      <c r="L19" s="830" t="str">
        <f>IF(OR(B19="",'N-DBE'!AL19=""),"",'N-DBE'!AL19+'N-DBE'!AN19)</f>
        <v/>
      </c>
      <c r="M19" s="830" t="str">
        <f>IF(OR(B19="",'N-DBE'!AL19=""),"",'N-DBE'!E19*('N-DBE'!AL19+'N-DBE'!AN19))</f>
        <v/>
      </c>
      <c r="N19" s="831" t="str">
        <f>IF(AND('N-DBE'!C19="ja",G19&lt;&gt;""),I19-X19,"")</f>
        <v/>
      </c>
      <c r="O19" s="259" t="str">
        <f>IF('N-DBE'!AJ19="","",SUM(AU19,BI19,BW19,CK19,CY19,DM19))</f>
        <v/>
      </c>
      <c r="P19" s="830" t="str">
        <f>IF(OR(B19="",'N-DBE'!AJ19=""),"",O19*'N-DBE'!E19)</f>
        <v/>
      </c>
      <c r="Q19" s="253" t="str">
        <f>IF('N-DBE'!AJ19="","",IF(AR19="mineralisch",AU19,0)+IF(BF19="mineralisch",BI19,0)+IF(BT19="mineralisch",BW19,0)+IF(CH19="mineralisch",CK19,0)+IF(CV19="mineralisch",CY19,0)+IF(DJ19="mineralisch",DM19,0))</f>
        <v/>
      </c>
      <c r="R19" s="830" t="str">
        <f>IF(OR(B19="",'N-DBE'!AJ19=""),"",Q19*'N-DBE'!E19)</f>
        <v/>
      </c>
      <c r="S19" s="253" t="str">
        <f>IF('N-DBE'!AJ19="","",O19-Q19)</f>
        <v/>
      </c>
      <c r="T19" s="830" t="str">
        <f>IF(OR(B19="",'N-DBE'!AJ19=""),"",S19*'N-DBE'!E19)</f>
        <v/>
      </c>
      <c r="U19" s="253" t="str">
        <f>IF('N-DBE'!AJ19="","",(IF(AR19="Kompost",AU19,0)+IF(BF19="Kompost",BI19,0)+IF(BT19="Kompost",BW19,0)+IF(CH19="Kompost",CK19,0)+IF(CV19="Kompost",CY19,0)+IF(DJ19="Kompost",DM19,0)))</f>
        <v/>
      </c>
      <c r="V19" s="830" t="str">
        <f>IF(OR(B19="",'N-DBE'!AJ19=""),"",U19*'N-DBE'!E19)</f>
        <v/>
      </c>
      <c r="W19" s="370" t="str">
        <f>IF('N-DBE'!AJ19="","",SUM(AW19,BK19,BY19,CM19,DA19,DO19))</f>
        <v/>
      </c>
      <c r="X19" s="844" t="str">
        <f>IF(OR(B19="",'N-DBE'!AJ19=""),"",W19*'N-DBE'!E19)</f>
        <v/>
      </c>
      <c r="Y19" s="260" t="str">
        <f>IF('P-(K-Mg)-DBE'!N19="","",'P-(K-Mg)-DBE'!N19+'P-(K-Mg)-DBE'!R19)</f>
        <v/>
      </c>
      <c r="Z19" s="830" t="str">
        <f>IF(OR(B19="",'P-(K-Mg)-DBE'!N19=""),"",'N-DBE'!E19*('P-(K-Mg)-DBE'!N19+'P-(K-Mg)-DBE'!R19))</f>
        <v/>
      </c>
      <c r="AA19" s="259" t="str">
        <f>IF('P-(K-Mg)-DBE'!N19="","",SUM(AX19,BL19,BZ19,CN19,DB19,DP19))</f>
        <v/>
      </c>
      <c r="AB19" s="258" t="str">
        <f>IF(OR(B19="",'P-(K-Mg)-DBE'!Z19=""),"",SUM(AX19,BL19,BZ19,CN19,DB19,DP19)*'N-DBE'!E19)</f>
        <v/>
      </c>
      <c r="AC19" s="259" t="str">
        <f>IF('P-(K-Mg)-DBE'!O19="","",'P-(K-Mg)-DBE'!O19)</f>
        <v/>
      </c>
      <c r="AD19" s="815" t="str">
        <f>IF(OR(B19="",'P-(K-Mg)-DBE'!O19=""),"",'P-(K-Mg)-DBE'!O19*'N-DBE'!E19)</f>
        <v/>
      </c>
      <c r="AE19" s="239" t="str">
        <f>IF('P-(K-Mg)-DBE'!Z19="","",'P-(K-Mg)-DBE'!Z19)</f>
        <v/>
      </c>
      <c r="AF19" s="815" t="str">
        <f>IF(OR(B19="",'P-(K-Mg)-DBE'!Z19=""),"",'P-(K-Mg)-DBE'!Z19*'N-DBE'!E19)</f>
        <v/>
      </c>
      <c r="AG19" s="380" t="str">
        <f>IF('P-(K-Mg)-DBE'!Z19="","",SUM(AY19,BM19,CA19,CO19,DC19,DQ19))</f>
        <v/>
      </c>
      <c r="AH19" s="258" t="str">
        <f>IF(OR(B19="",'P-(K-Mg)-DBE'!AH19=""),"",SUM(AY19,BM19,CA19,CO19,DC19,DQ9)*'N-DBE'!E19)</f>
        <v/>
      </c>
      <c r="AI19" s="240" t="str">
        <f>IF('P-(K-Mg)-DBE'!AH19="","",'P-(K-Mg)-DBE'!AH19)</f>
        <v/>
      </c>
      <c r="AJ19" s="830" t="str">
        <f>IF(OR(B19="",'P-(K-Mg)-DBE'!AH19=""),"",'N-DBE'!E19*'P-(K-Mg)-DBE'!AH19)</f>
        <v/>
      </c>
      <c r="AK19" s="374" t="str">
        <f>IF('P-(K-Mg)-DBE'!AH19="","",SUM(AZ19,BN19,CB19,CP19,DD19,DR19))</f>
        <v/>
      </c>
      <c r="AL19" s="862" t="str">
        <f>IF('P-(K-Mg)-DBE'!AH19="","",SUM(AZ19,BN19,CB19,CP19,DD19,DR19))</f>
        <v/>
      </c>
      <c r="AM19" s="378"/>
      <c r="AN19" s="379"/>
      <c r="AO19" s="375"/>
      <c r="AP19" s="392" t="str">
        <f t="shared" si="0"/>
        <v/>
      </c>
      <c r="AQ19" s="453" t="str">
        <f t="shared" si="1"/>
        <v/>
      </c>
      <c r="AR19" s="872" t="str">
        <f>IF(AM19="","",VLOOKUP(AM19,'aktuelle Düngerliste'!A:H,2,FALSE))</f>
        <v/>
      </c>
      <c r="AS19" s="872" t="str">
        <f>IF(AM19="","",VLOOKUP(AM19,'aktuelle Düngerliste'!A:H,3,FALSE))</f>
        <v/>
      </c>
      <c r="AT19" s="873" t="str">
        <f>IF(AM19="","",VLOOKUP(AM19,'aktuelle Düngerliste'!A:H,8,FALSE))</f>
        <v/>
      </c>
      <c r="AU19" s="874" t="str">
        <f>IF(AM19="","",VLOOKUP(AM19,'aktuelle Düngerliste'!$A:$H,3,FALSE)*AO19/1000)</f>
        <v/>
      </c>
      <c r="AV19" s="874" t="str">
        <f>IF(AM19="","",IF(VLOOKUP(AM19,'aktuelle Düngerliste'!$A:$B,2,FALSE)="mineralisch",(VLOOKUP(AM19,'aktuelle Düngerliste'!$A:$H,3,FALSE)*AO19/1000),""))</f>
        <v/>
      </c>
      <c r="AW19" s="875" t="str">
        <f>IF(AM19="","",VLOOKUP(AM19,'aktuelle Düngerliste'!$A:$J,10,FALSE)*AO19/1000)</f>
        <v/>
      </c>
      <c r="AX19" s="875" t="str">
        <f>IF(AM19="","",VLOOKUP(AM19,'aktuelle Düngerliste'!$A:$H,5,FALSE)*AO19/1000)</f>
        <v/>
      </c>
      <c r="AY19" s="875" t="str">
        <f>IF(AM19="","",VLOOKUP(AM19,'aktuelle Düngerliste'!$A:$H,6,FALSE)*AO19/1000)</f>
        <v/>
      </c>
      <c r="AZ19" s="876" t="str">
        <f>IF(AM19="","",VLOOKUP(AM19,'aktuelle Düngerliste'!$A:$H,7,FALSE)*AO19/1000)</f>
        <v/>
      </c>
      <c r="BA19" s="378"/>
      <c r="BB19" s="379"/>
      <c r="BC19" s="375"/>
      <c r="BD19" s="392" t="str">
        <f t="shared" si="2"/>
        <v/>
      </c>
      <c r="BE19" s="453" t="str">
        <f t="shared" si="3"/>
        <v/>
      </c>
      <c r="BF19" s="872" t="str">
        <f>IF(BA19="","",VLOOKUP(BA19,'aktuelle Düngerliste'!$A:$H,2,FALSE))</f>
        <v/>
      </c>
      <c r="BG19" s="872" t="str">
        <f>IF(BA19="","",VLOOKUP(BA19,'aktuelle Düngerliste'!$A:$H,3,FALSE))</f>
        <v/>
      </c>
      <c r="BH19" s="873" t="str">
        <f>IF(BA19="","",VLOOKUP(BA19,'aktuelle Düngerliste'!$A:$H,8,FALSE))</f>
        <v/>
      </c>
      <c r="BI19" s="874" t="str">
        <f>IF(BA19="","",VLOOKUP(BA19,'aktuelle Düngerliste'!$A:$H,3,FALSE)*BC19/1000)</f>
        <v/>
      </c>
      <c r="BJ19" s="874" t="str">
        <f>IF(BA19="","",IF(VLOOKUP(BA19,'aktuelle Düngerliste'!$A:$B,2,FALSE)="mineralisch",(VLOOKUP(BA19,'aktuelle Düngerliste'!$A:$H,3,FALSE)*BC19/1000),""))</f>
        <v/>
      </c>
      <c r="BK19" s="875" t="str">
        <f>IF(BA19="","",VLOOKUP(BA19,'aktuelle Düngerliste'!$A:$J,10,FALSE)*BC19/1000)</f>
        <v/>
      </c>
      <c r="BL19" s="875" t="str">
        <f>IF(BA19="","",VLOOKUP(BA19,'aktuelle Düngerliste'!$A:$H,5,FALSE)*BC19/1000)</f>
        <v/>
      </c>
      <c r="BM19" s="875" t="str">
        <f>IF(BA19="","",VLOOKUP(BA19,'aktuelle Düngerliste'!$A:$H,6,FALSE)*BC19/1000)</f>
        <v/>
      </c>
      <c r="BN19" s="876" t="str">
        <f>IF(BA19="","",VLOOKUP(BA19,'aktuelle Düngerliste'!$A:$H,7,FALSE)*BC19/1000)</f>
        <v/>
      </c>
      <c r="BO19" s="378"/>
      <c r="BP19" s="379"/>
      <c r="BQ19" s="375"/>
      <c r="BR19" s="392" t="str">
        <f t="shared" si="4"/>
        <v/>
      </c>
      <c r="BS19" s="453" t="str">
        <f t="shared" si="5"/>
        <v/>
      </c>
      <c r="BT19" s="872" t="str">
        <f>IF(BO19="","",VLOOKUP(BO19,'aktuelle Düngerliste'!$A:$H,2,FALSE))</f>
        <v/>
      </c>
      <c r="BU19" s="872" t="str">
        <f>IF(BO19="","",VLOOKUP(BO19,'aktuelle Düngerliste'!$A:$H,3,FALSE))</f>
        <v/>
      </c>
      <c r="BV19" s="873" t="str">
        <f>IF(BO19="","",VLOOKUP(BO19,'aktuelle Düngerliste'!$A:$H,8,FALSE))</f>
        <v/>
      </c>
      <c r="BW19" s="874" t="str">
        <f>IF(BO19="","",VLOOKUP(BO19,'aktuelle Düngerliste'!$A:$H,3,FALSE)*BQ19/1000)</f>
        <v/>
      </c>
      <c r="BX19" s="874" t="str">
        <f>IF(BO19="","",IF(VLOOKUP(BO19,'aktuelle Düngerliste'!$A:$B,2,FALSE)="mineralisch",(VLOOKUP(BO19,'aktuelle Düngerliste'!$A:$H,3,FALSE)*BQ19/1000),""))</f>
        <v/>
      </c>
      <c r="BY19" s="875" t="str">
        <f>IF(BO19="","",VLOOKUP(BO19,'aktuelle Düngerliste'!$A:$J,10,FALSE)*BQ19/1000)</f>
        <v/>
      </c>
      <c r="BZ19" s="875" t="str">
        <f>IF(BO19="","",VLOOKUP(BO19,'aktuelle Düngerliste'!$A:$H,5,FALSE)*BQ19/1000)</f>
        <v/>
      </c>
      <c r="CA19" s="875" t="str">
        <f>IF(BO19="","",VLOOKUP(BO19,'aktuelle Düngerliste'!$A:$H,6,FALSE)*BQ19/1000)</f>
        <v/>
      </c>
      <c r="CB19" s="876" t="str">
        <f>IF(BO19="","",VLOOKUP(BO19,'aktuelle Düngerliste'!$A:$H,7,FALSE)*BQ19/1000)</f>
        <v/>
      </c>
      <c r="CC19" s="378"/>
      <c r="CD19" s="379"/>
      <c r="CE19" s="375"/>
      <c r="CF19" s="392" t="str">
        <f t="shared" si="6"/>
        <v/>
      </c>
      <c r="CG19" s="453" t="str">
        <f t="shared" si="7"/>
        <v/>
      </c>
      <c r="CH19" s="872" t="str">
        <f>IF(CC19="","",VLOOKUP(CC19,'aktuelle Düngerliste'!$A:$H,2,FALSE))</f>
        <v/>
      </c>
      <c r="CI19" s="872" t="str">
        <f>IF(CC19="","",VLOOKUP(CC19,'aktuelle Düngerliste'!$A:$H,3,FALSE))</f>
        <v/>
      </c>
      <c r="CJ19" s="873" t="str">
        <f>IF(CC19="","",VLOOKUP(CC19,'aktuelle Düngerliste'!$A:$H,8,FALSE))</f>
        <v/>
      </c>
      <c r="CK19" s="874" t="str">
        <f>IF(CC19="","",VLOOKUP(CC19,'aktuelle Düngerliste'!$A:$H,3,FALSE)*CE19/1000)</f>
        <v/>
      </c>
      <c r="CL19" s="874" t="str">
        <f>IF(CC19="","",IF(VLOOKUP(CC19,'aktuelle Düngerliste'!$A:$B,2,FALSE)="mineralisch",(VLOOKUP(CC19,'aktuelle Düngerliste'!$A:$H,3,FALSE)*CE19/1000),""))</f>
        <v/>
      </c>
      <c r="CM19" s="875" t="str">
        <f>IF(CC19="","",VLOOKUP(CC19,'aktuelle Düngerliste'!$A:$J,10,FALSE)*CE19/1000)</f>
        <v/>
      </c>
      <c r="CN19" s="875" t="str">
        <f>IF(CC19="","",VLOOKUP(CC19,'aktuelle Düngerliste'!$A:$H,5,FALSE)*CE19/1000)</f>
        <v/>
      </c>
      <c r="CO19" s="875" t="str">
        <f>IF(CC19="","",VLOOKUP(CC19,'aktuelle Düngerliste'!$A:$H,6,FALSE)*CE19/1000)</f>
        <v/>
      </c>
      <c r="CP19" s="876" t="str">
        <f>IF(CC19="","",VLOOKUP(CC19,'aktuelle Düngerliste'!$A:$H,7,FALSE)*CE19/1000)</f>
        <v/>
      </c>
      <c r="CQ19" s="378"/>
      <c r="CR19" s="379"/>
      <c r="CS19" s="375"/>
      <c r="CT19" s="392" t="str">
        <f t="shared" si="8"/>
        <v/>
      </c>
      <c r="CU19" s="453" t="str">
        <f t="shared" si="9"/>
        <v/>
      </c>
      <c r="CV19" s="872" t="str">
        <f>IF(CQ19="","",VLOOKUP(CQ19,'aktuelle Düngerliste'!$A:$H,2,FALSE))</f>
        <v/>
      </c>
      <c r="CW19" s="872" t="str">
        <f>IF(CQ19="","",VLOOKUP(CQ19,'aktuelle Düngerliste'!$A:$H,3,FALSE))</f>
        <v/>
      </c>
      <c r="CX19" s="873" t="str">
        <f>IF(CQ19="","",VLOOKUP(CQ19,'aktuelle Düngerliste'!$A:$H,8,FALSE))</f>
        <v/>
      </c>
      <c r="CY19" s="874" t="str">
        <f>IF(CQ19="","",VLOOKUP(CQ19,'aktuelle Düngerliste'!$A:$H,3,FALSE)*CS19/1000)</f>
        <v/>
      </c>
      <c r="CZ19" s="874" t="str">
        <f>IF(CQ19="","",IF(VLOOKUP(CQ19,'aktuelle Düngerliste'!$A:$B,2,FALSE)="mineralisch",(VLOOKUP(CQ19,'aktuelle Düngerliste'!$A:$H,3,FALSE)*CS19/1000),""))</f>
        <v/>
      </c>
      <c r="DA19" s="875" t="str">
        <f>IF(CQ19="","",VLOOKUP(CQ19,'aktuelle Düngerliste'!$A:$J,10,FALSE)*CS19/1000)</f>
        <v/>
      </c>
      <c r="DB19" s="875" t="str">
        <f>IF(CQ19="","",VLOOKUP(CQ19,'aktuelle Düngerliste'!$A:$H,5,FALSE)*CS19/1000)</f>
        <v/>
      </c>
      <c r="DC19" s="875" t="str">
        <f>IF(CQ19="","",VLOOKUP(CQ19,'aktuelle Düngerliste'!$A:$H,6,FALSE)*CS19/1000)</f>
        <v/>
      </c>
      <c r="DD19" s="876" t="str">
        <f>IF(CQ19="","",VLOOKUP(CQ19,'aktuelle Düngerliste'!$A:$H,7,FALSE)*CS19/1000)</f>
        <v/>
      </c>
      <c r="DE19" s="378"/>
      <c r="DF19" s="379"/>
      <c r="DG19" s="375"/>
      <c r="DH19" s="392" t="str">
        <f t="shared" si="10"/>
        <v/>
      </c>
      <c r="DI19" s="453" t="str">
        <f t="shared" si="11"/>
        <v/>
      </c>
      <c r="DJ19" s="872" t="str">
        <f>IF(DE19="","",VLOOKUP(DE19,'aktuelle Düngerliste'!$A:$H,2,FALSE))</f>
        <v/>
      </c>
      <c r="DK19" s="872" t="str">
        <f>IF(DE19="","",VLOOKUP(DE19,'aktuelle Düngerliste'!$A:$H,3,FALSE))</f>
        <v/>
      </c>
      <c r="DL19" s="873" t="str">
        <f>IF(DE19="","",VLOOKUP(DE19,'aktuelle Düngerliste'!$A:$H,8,FALSE))</f>
        <v/>
      </c>
      <c r="DM19" s="874" t="str">
        <f>IF(DE19="","",VLOOKUP(DE19,'aktuelle Düngerliste'!$A:$H,3,FALSE)*DG19/1000)</f>
        <v/>
      </c>
      <c r="DN19" s="874" t="str">
        <f>IF(DE19="","",IF(VLOOKUP(DE19,'aktuelle Düngerliste'!$A:$B,2,FALSE)="mineralisch",(VLOOKUP(DE19,'aktuelle Düngerliste'!$A:$H,3,FALSE)*DG19/1000),""))</f>
        <v/>
      </c>
      <c r="DO19" s="875" t="str">
        <f>IF(DE19="","",VLOOKUP(DE19,'aktuelle Düngerliste'!$A:$J,10,FALSE)*DG19/1000)</f>
        <v/>
      </c>
      <c r="DP19" s="875" t="str">
        <f>IF(DE19="","",VLOOKUP(DE19,'aktuelle Düngerliste'!$A:$H,5,FALSE)*DG19/1000)</f>
        <v/>
      </c>
      <c r="DQ19" s="875" t="str">
        <f>IF(DE19="","",VLOOKUP(DE19,'aktuelle Düngerliste'!$A:$H,6,FALSE)*DG19/1000)</f>
        <v/>
      </c>
      <c r="DR19" s="876" t="str">
        <f>IF(DE19="","",VLOOKUP(DE19,'aktuelle Düngerliste'!$A:$H,7,FALSE)*DG19/1000)</f>
        <v/>
      </c>
      <c r="DS19" s="265"/>
    </row>
    <row r="20" spans="1:123" s="145" customFormat="1">
      <c r="A20" s="261" t="str">
        <f>IF('N-DBE'!A20="","",'N-DBE'!A20)</f>
        <v/>
      </c>
      <c r="B20" s="285" t="str">
        <f>IF('N-DBE'!B20="","",'N-DBE'!B20)</f>
        <v/>
      </c>
      <c r="C20" s="262" t="str">
        <f>IF('N-DBE'!C20="","",'N-DBE'!C20)</f>
        <v/>
      </c>
      <c r="D20" s="262" t="str">
        <f>IF('N-DBE'!D20="","",'N-DBE'!D20)</f>
        <v/>
      </c>
      <c r="E20" s="238" t="str">
        <f>IF('N-DBE'!E20="","",'N-DBE'!E20)</f>
        <v/>
      </c>
      <c r="F20" s="238" t="str">
        <f>IF('N-DBE'!F20="","",'N-DBE'!F20)</f>
        <v/>
      </c>
      <c r="G20" s="225" t="str">
        <f>IF('N-DBE'!G20="","",'N-DBE'!G20)</f>
        <v/>
      </c>
      <c r="H20" s="247" t="str">
        <f>IF(OR(B20="",'N-DBE'!AJ20=""),"",'N-DBE'!AJ20+'N-DBE'!AN20)</f>
        <v/>
      </c>
      <c r="I20" s="815" t="str">
        <f>IF(OR(B20="",'N-DBE'!AJ20=""),"",'N-DBE'!E20*('N-DBE'!AJ20+'N-DBE'!AN20))</f>
        <v/>
      </c>
      <c r="J20" s="246" t="str">
        <f>IF('N-DBE'!AK20="","",IF('N-DBE'!AM20="ja",'N-DBE'!AK20+'N-DBE'!AN20,'N-DBE'!AK20))</f>
        <v/>
      </c>
      <c r="K20" s="829" t="str">
        <f>IF(OR(B20="",'N-DBE'!AK20=""),"",IF('N-DBE'!AM20="ja",'N-DBE'!E20*('N-DBE'!AK20+'N-DBE'!AN20),'N-DBE'!E20*'N-DBE'!AK20))</f>
        <v/>
      </c>
      <c r="L20" s="830" t="str">
        <f>IF(OR(B20="",'N-DBE'!AL20=""),"",'N-DBE'!AL20+'N-DBE'!AN20)</f>
        <v/>
      </c>
      <c r="M20" s="830" t="str">
        <f>IF(OR(B20="",'N-DBE'!AL20=""),"",'N-DBE'!E20*('N-DBE'!AL20+'N-DBE'!AN20))</f>
        <v/>
      </c>
      <c r="N20" s="831" t="str">
        <f>IF(AND('N-DBE'!C20="ja",G20&lt;&gt;""),I20-X20,"")</f>
        <v/>
      </c>
      <c r="O20" s="259" t="str">
        <f>IF('N-DBE'!AJ20="","",SUM(AU20,BI20,BW20,CK20,CY20,DM20))</f>
        <v/>
      </c>
      <c r="P20" s="830" t="str">
        <f>IF(OR(B20="",'N-DBE'!AJ20=""),"",O20*'N-DBE'!E20)</f>
        <v/>
      </c>
      <c r="Q20" s="253" t="str">
        <f>IF('N-DBE'!AJ20="","",IF(AR20="mineralisch",AU20,0)+IF(BF20="mineralisch",BI20,0)+IF(BT20="mineralisch",BW20,0)+IF(CH20="mineralisch",CK20,0)+IF(CV20="mineralisch",CY20,0)+IF(DJ20="mineralisch",DM20,0))</f>
        <v/>
      </c>
      <c r="R20" s="830" t="str">
        <f>IF(OR(B20="",'N-DBE'!AJ20=""),"",Q20*'N-DBE'!E20)</f>
        <v/>
      </c>
      <c r="S20" s="253" t="str">
        <f>IF('N-DBE'!AJ20="","",O20-Q20)</f>
        <v/>
      </c>
      <c r="T20" s="830" t="str">
        <f>IF(OR(B20="",'N-DBE'!AJ20=""),"",S20*'N-DBE'!E20)</f>
        <v/>
      </c>
      <c r="U20" s="253" t="str">
        <f>IF('N-DBE'!AJ20="","",(IF(AR20="Kompost",AU20,0)+IF(BF20="Kompost",BI20,0)+IF(BT20="Kompost",BW20,0)+IF(CH20="Kompost",CK20,0)+IF(CV20="Kompost",CY20,0)+IF(DJ20="Kompost",DM20,0)))</f>
        <v/>
      </c>
      <c r="V20" s="830" t="str">
        <f>IF(OR(B20="",'N-DBE'!AJ20=""),"",U20*'N-DBE'!E20)</f>
        <v/>
      </c>
      <c r="W20" s="370" t="str">
        <f>IF('N-DBE'!AJ20="","",SUM(AW20,BK20,BY20,CM20,DA20,DO20))</f>
        <v/>
      </c>
      <c r="X20" s="844" t="str">
        <f>IF(OR(B20="",'N-DBE'!AJ20=""),"",W20*'N-DBE'!E20)</f>
        <v/>
      </c>
      <c r="Y20" s="260" t="str">
        <f>IF('P-(K-Mg)-DBE'!N20="","",'P-(K-Mg)-DBE'!N20+'P-(K-Mg)-DBE'!R20)</f>
        <v/>
      </c>
      <c r="Z20" s="830" t="str">
        <f>IF(OR(B20="",'P-(K-Mg)-DBE'!N20=""),"",'N-DBE'!E20*('P-(K-Mg)-DBE'!N20+'P-(K-Mg)-DBE'!R20))</f>
        <v/>
      </c>
      <c r="AA20" s="259" t="str">
        <f>IF('P-(K-Mg)-DBE'!N20="","",SUM(AX20,BL20,BZ20,CN20,DB20,DP20))</f>
        <v/>
      </c>
      <c r="AB20" s="258" t="str">
        <f>IF(OR(B20="",'P-(K-Mg)-DBE'!Z20=""),"",SUM(AX20,BL20,BZ20,CN20,DB20,DP20)*'N-DBE'!E20)</f>
        <v/>
      </c>
      <c r="AC20" s="259" t="str">
        <f>IF('P-(K-Mg)-DBE'!O20="","",'P-(K-Mg)-DBE'!O20)</f>
        <v/>
      </c>
      <c r="AD20" s="815" t="str">
        <f>IF(OR(B20="",'P-(K-Mg)-DBE'!O20=""),"",'P-(K-Mg)-DBE'!O20*'N-DBE'!E20)</f>
        <v/>
      </c>
      <c r="AE20" s="239" t="str">
        <f>IF('P-(K-Mg)-DBE'!Z20="","",'P-(K-Mg)-DBE'!Z20)</f>
        <v/>
      </c>
      <c r="AF20" s="815" t="str">
        <f>IF(OR(B20="",'P-(K-Mg)-DBE'!Z20=""),"",'P-(K-Mg)-DBE'!Z20*'N-DBE'!E20)</f>
        <v/>
      </c>
      <c r="AG20" s="380" t="str">
        <f>IF('P-(K-Mg)-DBE'!Z20="","",SUM(AY20,BM20,CA20,CO20,DC20,DQ20))</f>
        <v/>
      </c>
      <c r="AH20" s="258" t="str">
        <f>IF(OR(B20="",'P-(K-Mg)-DBE'!AH20=""),"",SUM(AY20,BM20,CA20,CO20,DC20,DQ10)*'N-DBE'!E20)</f>
        <v/>
      </c>
      <c r="AI20" s="240" t="str">
        <f>IF('P-(K-Mg)-DBE'!AH20="","",'P-(K-Mg)-DBE'!AH20)</f>
        <v/>
      </c>
      <c r="AJ20" s="830" t="str">
        <f>IF(OR(B20="",'P-(K-Mg)-DBE'!AH20=""),"",'N-DBE'!E20*'P-(K-Mg)-DBE'!AH20)</f>
        <v/>
      </c>
      <c r="AK20" s="374" t="str">
        <f>IF('P-(K-Mg)-DBE'!AH20="","",SUM(AZ20,BN20,CB20,CP20,DD20,DR20))</f>
        <v/>
      </c>
      <c r="AL20" s="862" t="str">
        <f>IF('P-(K-Mg)-DBE'!AH20="","",SUM(AZ20,BN20,CB20,CP20,DD20,DR20))</f>
        <v/>
      </c>
      <c r="AM20" s="378"/>
      <c r="AN20" s="379"/>
      <c r="AO20" s="375"/>
      <c r="AP20" s="392" t="str">
        <f t="shared" si="0"/>
        <v/>
      </c>
      <c r="AQ20" s="453" t="str">
        <f t="shared" si="1"/>
        <v/>
      </c>
      <c r="AR20" s="872" t="str">
        <f>IF(AM20="","",VLOOKUP(AM20,'aktuelle Düngerliste'!A:H,2,FALSE))</f>
        <v/>
      </c>
      <c r="AS20" s="872" t="str">
        <f>IF(AM20="","",VLOOKUP(AM20,'aktuelle Düngerliste'!A:H,3,FALSE))</f>
        <v/>
      </c>
      <c r="AT20" s="873" t="str">
        <f>IF(AM20="","",VLOOKUP(AM20,'aktuelle Düngerliste'!A:H,8,FALSE))</f>
        <v/>
      </c>
      <c r="AU20" s="874" t="str">
        <f>IF(AM20="","",VLOOKUP(AM20,'aktuelle Düngerliste'!$A:$H,3,FALSE)*AO20/1000)</f>
        <v/>
      </c>
      <c r="AV20" s="874" t="str">
        <f>IF(AM20="","",IF(VLOOKUP(AM20,'aktuelle Düngerliste'!$A:$B,2,FALSE)="mineralisch",(VLOOKUP(AM20,'aktuelle Düngerliste'!$A:$H,3,FALSE)*AO20/1000),""))</f>
        <v/>
      </c>
      <c r="AW20" s="875" t="str">
        <f>IF(AM20="","",VLOOKUP(AM20,'aktuelle Düngerliste'!$A:$J,10,FALSE)*AO20/1000)</f>
        <v/>
      </c>
      <c r="AX20" s="875" t="str">
        <f>IF(AM20="","",VLOOKUP(AM20,'aktuelle Düngerliste'!$A:$H,5,FALSE)*AO20/1000)</f>
        <v/>
      </c>
      <c r="AY20" s="875" t="str">
        <f>IF(AM20="","",VLOOKUP(AM20,'aktuelle Düngerliste'!$A:$H,6,FALSE)*AO20/1000)</f>
        <v/>
      </c>
      <c r="AZ20" s="876" t="str">
        <f>IF(AM20="","",VLOOKUP(AM20,'aktuelle Düngerliste'!$A:$H,7,FALSE)*AO20/1000)</f>
        <v/>
      </c>
      <c r="BA20" s="378"/>
      <c r="BB20" s="379"/>
      <c r="BC20" s="375"/>
      <c r="BD20" s="392" t="str">
        <f t="shared" si="2"/>
        <v/>
      </c>
      <c r="BE20" s="453" t="str">
        <f t="shared" si="3"/>
        <v/>
      </c>
      <c r="BF20" s="872" t="str">
        <f>IF(BA20="","",VLOOKUP(BA20,'aktuelle Düngerliste'!$A:$H,2,FALSE))</f>
        <v/>
      </c>
      <c r="BG20" s="872" t="str">
        <f>IF(BA20="","",VLOOKUP(BA20,'aktuelle Düngerliste'!$A:$H,3,FALSE))</f>
        <v/>
      </c>
      <c r="BH20" s="873" t="str">
        <f>IF(BA20="","",VLOOKUP(BA20,'aktuelle Düngerliste'!$A:$H,8,FALSE))</f>
        <v/>
      </c>
      <c r="BI20" s="874" t="str">
        <f>IF(BA20="","",VLOOKUP(BA20,'aktuelle Düngerliste'!$A:$H,3,FALSE)*BC20/1000)</f>
        <v/>
      </c>
      <c r="BJ20" s="874" t="str">
        <f>IF(BA20="","",IF(VLOOKUP(BA20,'aktuelle Düngerliste'!$A:$B,2,FALSE)="mineralisch",(VLOOKUP(BA20,'aktuelle Düngerliste'!$A:$H,3,FALSE)*BC20/1000),""))</f>
        <v/>
      </c>
      <c r="BK20" s="875" t="str">
        <f>IF(BA20="","",VLOOKUP(BA20,'aktuelle Düngerliste'!$A:$J,10,FALSE)*BC20/1000)</f>
        <v/>
      </c>
      <c r="BL20" s="875" t="str">
        <f>IF(BA20="","",VLOOKUP(BA20,'aktuelle Düngerliste'!$A:$H,5,FALSE)*BC20/1000)</f>
        <v/>
      </c>
      <c r="BM20" s="875" t="str">
        <f>IF(BA20="","",VLOOKUP(BA20,'aktuelle Düngerliste'!$A:$H,6,FALSE)*BC20/1000)</f>
        <v/>
      </c>
      <c r="BN20" s="876" t="str">
        <f>IF(BA20="","",VLOOKUP(BA20,'aktuelle Düngerliste'!$A:$H,7,FALSE)*BC20/1000)</f>
        <v/>
      </c>
      <c r="BO20" s="378"/>
      <c r="BP20" s="379"/>
      <c r="BQ20" s="375"/>
      <c r="BR20" s="392" t="str">
        <f t="shared" si="4"/>
        <v/>
      </c>
      <c r="BS20" s="453" t="str">
        <f t="shared" si="5"/>
        <v/>
      </c>
      <c r="BT20" s="872" t="str">
        <f>IF(BO20="","",VLOOKUP(BO20,'aktuelle Düngerliste'!$A:$H,2,FALSE))</f>
        <v/>
      </c>
      <c r="BU20" s="872" t="str">
        <f>IF(BO20="","",VLOOKUP(BO20,'aktuelle Düngerliste'!$A:$H,3,FALSE))</f>
        <v/>
      </c>
      <c r="BV20" s="873" t="str">
        <f>IF(BO20="","",VLOOKUP(BO20,'aktuelle Düngerliste'!$A:$H,8,FALSE))</f>
        <v/>
      </c>
      <c r="BW20" s="874" t="str">
        <f>IF(BO20="","",VLOOKUP(BO20,'aktuelle Düngerliste'!$A:$H,3,FALSE)*BQ20/1000)</f>
        <v/>
      </c>
      <c r="BX20" s="874" t="str">
        <f>IF(BO20="","",IF(VLOOKUP(BO20,'aktuelle Düngerliste'!$A:$B,2,FALSE)="mineralisch",(VLOOKUP(BO20,'aktuelle Düngerliste'!$A:$H,3,FALSE)*BQ20/1000),""))</f>
        <v/>
      </c>
      <c r="BY20" s="875" t="str">
        <f>IF(BO20="","",VLOOKUP(BO20,'aktuelle Düngerliste'!$A:$J,10,FALSE)*BQ20/1000)</f>
        <v/>
      </c>
      <c r="BZ20" s="875" t="str">
        <f>IF(BO20="","",VLOOKUP(BO20,'aktuelle Düngerliste'!$A:$H,5,FALSE)*BQ20/1000)</f>
        <v/>
      </c>
      <c r="CA20" s="875" t="str">
        <f>IF(BO20="","",VLOOKUP(BO20,'aktuelle Düngerliste'!$A:$H,6,FALSE)*BQ20/1000)</f>
        <v/>
      </c>
      <c r="CB20" s="876" t="str">
        <f>IF(BO20="","",VLOOKUP(BO20,'aktuelle Düngerliste'!$A:$H,7,FALSE)*BQ20/1000)</f>
        <v/>
      </c>
      <c r="CC20" s="378"/>
      <c r="CD20" s="379"/>
      <c r="CE20" s="375"/>
      <c r="CF20" s="392" t="str">
        <f t="shared" si="6"/>
        <v/>
      </c>
      <c r="CG20" s="453" t="str">
        <f t="shared" si="7"/>
        <v/>
      </c>
      <c r="CH20" s="872" t="str">
        <f>IF(CC20="","",VLOOKUP(CC20,'aktuelle Düngerliste'!$A:$H,2,FALSE))</f>
        <v/>
      </c>
      <c r="CI20" s="872" t="str">
        <f>IF(CC20="","",VLOOKUP(CC20,'aktuelle Düngerliste'!$A:$H,3,FALSE))</f>
        <v/>
      </c>
      <c r="CJ20" s="873" t="str">
        <f>IF(CC20="","",VLOOKUP(CC20,'aktuelle Düngerliste'!$A:$H,8,FALSE))</f>
        <v/>
      </c>
      <c r="CK20" s="874" t="str">
        <f>IF(CC20="","",VLOOKUP(CC20,'aktuelle Düngerliste'!$A:$H,3,FALSE)*CE20/1000)</f>
        <v/>
      </c>
      <c r="CL20" s="874" t="str">
        <f>IF(CC20="","",IF(VLOOKUP(CC20,'aktuelle Düngerliste'!$A:$B,2,FALSE)="mineralisch",(VLOOKUP(CC20,'aktuelle Düngerliste'!$A:$H,3,FALSE)*CE20/1000),""))</f>
        <v/>
      </c>
      <c r="CM20" s="875" t="str">
        <f>IF(CC20="","",VLOOKUP(CC20,'aktuelle Düngerliste'!$A:$J,10,FALSE)*CE20/1000)</f>
        <v/>
      </c>
      <c r="CN20" s="875" t="str">
        <f>IF(CC20="","",VLOOKUP(CC20,'aktuelle Düngerliste'!$A:$H,5,FALSE)*CE20/1000)</f>
        <v/>
      </c>
      <c r="CO20" s="875" t="str">
        <f>IF(CC20="","",VLOOKUP(CC20,'aktuelle Düngerliste'!$A:$H,6,FALSE)*CE20/1000)</f>
        <v/>
      </c>
      <c r="CP20" s="876" t="str">
        <f>IF(CC20="","",VLOOKUP(CC20,'aktuelle Düngerliste'!$A:$H,7,FALSE)*CE20/1000)</f>
        <v/>
      </c>
      <c r="CQ20" s="378"/>
      <c r="CR20" s="379"/>
      <c r="CS20" s="375"/>
      <c r="CT20" s="392" t="str">
        <f t="shared" si="8"/>
        <v/>
      </c>
      <c r="CU20" s="453" t="str">
        <f t="shared" si="9"/>
        <v/>
      </c>
      <c r="CV20" s="872" t="str">
        <f>IF(CQ20="","",VLOOKUP(CQ20,'aktuelle Düngerliste'!$A:$H,2,FALSE))</f>
        <v/>
      </c>
      <c r="CW20" s="872" t="str">
        <f>IF(CQ20="","",VLOOKUP(CQ20,'aktuelle Düngerliste'!$A:$H,3,FALSE))</f>
        <v/>
      </c>
      <c r="CX20" s="873" t="str">
        <f>IF(CQ20="","",VLOOKUP(CQ20,'aktuelle Düngerliste'!$A:$H,8,FALSE))</f>
        <v/>
      </c>
      <c r="CY20" s="874" t="str">
        <f>IF(CQ20="","",VLOOKUP(CQ20,'aktuelle Düngerliste'!$A:$H,3,FALSE)*CS20/1000)</f>
        <v/>
      </c>
      <c r="CZ20" s="874" t="str">
        <f>IF(CQ20="","",IF(VLOOKUP(CQ20,'aktuelle Düngerliste'!$A:$B,2,FALSE)="mineralisch",(VLOOKUP(CQ20,'aktuelle Düngerliste'!$A:$H,3,FALSE)*CS20/1000),""))</f>
        <v/>
      </c>
      <c r="DA20" s="875" t="str">
        <f>IF(CQ20="","",VLOOKUP(CQ20,'aktuelle Düngerliste'!$A:$J,10,FALSE)*CS20/1000)</f>
        <v/>
      </c>
      <c r="DB20" s="875" t="str">
        <f>IF(CQ20="","",VLOOKUP(CQ20,'aktuelle Düngerliste'!$A:$H,5,FALSE)*CS20/1000)</f>
        <v/>
      </c>
      <c r="DC20" s="875" t="str">
        <f>IF(CQ20="","",VLOOKUP(CQ20,'aktuelle Düngerliste'!$A:$H,6,FALSE)*CS20/1000)</f>
        <v/>
      </c>
      <c r="DD20" s="876" t="str">
        <f>IF(CQ20="","",VLOOKUP(CQ20,'aktuelle Düngerliste'!$A:$H,7,FALSE)*CS20/1000)</f>
        <v/>
      </c>
      <c r="DE20" s="378"/>
      <c r="DF20" s="379"/>
      <c r="DG20" s="375"/>
      <c r="DH20" s="392" t="str">
        <f t="shared" si="10"/>
        <v/>
      </c>
      <c r="DI20" s="453" t="str">
        <f t="shared" si="11"/>
        <v/>
      </c>
      <c r="DJ20" s="872" t="str">
        <f>IF(DE20="","",VLOOKUP(DE20,'aktuelle Düngerliste'!$A:$H,2,FALSE))</f>
        <v/>
      </c>
      <c r="DK20" s="872" t="str">
        <f>IF(DE20="","",VLOOKUP(DE20,'aktuelle Düngerliste'!$A:$H,3,FALSE))</f>
        <v/>
      </c>
      <c r="DL20" s="873" t="str">
        <f>IF(DE20="","",VLOOKUP(DE20,'aktuelle Düngerliste'!$A:$H,8,FALSE))</f>
        <v/>
      </c>
      <c r="DM20" s="874" t="str">
        <f>IF(DE20="","",VLOOKUP(DE20,'aktuelle Düngerliste'!$A:$H,3,FALSE)*DG20/1000)</f>
        <v/>
      </c>
      <c r="DN20" s="874" t="str">
        <f>IF(DE20="","",IF(VLOOKUP(DE20,'aktuelle Düngerliste'!$A:$B,2,FALSE)="mineralisch",(VLOOKUP(DE20,'aktuelle Düngerliste'!$A:$H,3,FALSE)*DG20/1000),""))</f>
        <v/>
      </c>
      <c r="DO20" s="875" t="str">
        <f>IF(DE20="","",VLOOKUP(DE20,'aktuelle Düngerliste'!$A:$J,10,FALSE)*DG20/1000)</f>
        <v/>
      </c>
      <c r="DP20" s="875" t="str">
        <f>IF(DE20="","",VLOOKUP(DE20,'aktuelle Düngerliste'!$A:$H,5,FALSE)*DG20/1000)</f>
        <v/>
      </c>
      <c r="DQ20" s="875" t="str">
        <f>IF(DE20="","",VLOOKUP(DE20,'aktuelle Düngerliste'!$A:$H,6,FALSE)*DG20/1000)</f>
        <v/>
      </c>
      <c r="DR20" s="876" t="str">
        <f>IF(DE20="","",VLOOKUP(DE20,'aktuelle Düngerliste'!$A:$H,7,FALSE)*DG20/1000)</f>
        <v/>
      </c>
      <c r="DS20" s="265"/>
    </row>
    <row r="21" spans="1:123" s="145" customFormat="1">
      <c r="A21" s="261" t="str">
        <f>IF('N-DBE'!A21="","",'N-DBE'!A21)</f>
        <v/>
      </c>
      <c r="B21" s="285" t="str">
        <f>IF('N-DBE'!B21="","",'N-DBE'!B21)</f>
        <v/>
      </c>
      <c r="C21" s="262" t="str">
        <f>IF('N-DBE'!C21="","",'N-DBE'!C21)</f>
        <v/>
      </c>
      <c r="D21" s="262" t="str">
        <f>IF('N-DBE'!D21="","",'N-DBE'!D21)</f>
        <v/>
      </c>
      <c r="E21" s="238" t="str">
        <f>IF('N-DBE'!E21="","",'N-DBE'!E21)</f>
        <v/>
      </c>
      <c r="F21" s="238" t="str">
        <f>IF('N-DBE'!F21="","",'N-DBE'!F21)</f>
        <v/>
      </c>
      <c r="G21" s="225" t="str">
        <f>IF('N-DBE'!G21="","",'N-DBE'!G21)</f>
        <v/>
      </c>
      <c r="H21" s="247" t="str">
        <f>IF(OR(B21="",'N-DBE'!AJ21=""),"",'N-DBE'!AJ21+'N-DBE'!AN21)</f>
        <v/>
      </c>
      <c r="I21" s="815" t="str">
        <f>IF(OR(B21="",'N-DBE'!AJ21=""),"",'N-DBE'!E21*('N-DBE'!AJ21+'N-DBE'!AN21))</f>
        <v/>
      </c>
      <c r="J21" s="246" t="str">
        <f>IF('N-DBE'!AK21="","",IF('N-DBE'!AM21="ja",'N-DBE'!AK21+'N-DBE'!AN21,'N-DBE'!AK21))</f>
        <v/>
      </c>
      <c r="K21" s="829" t="str">
        <f>IF(OR(B21="",'N-DBE'!AK21=""),"",IF('N-DBE'!AM21="ja",'N-DBE'!E21*('N-DBE'!AK21+'N-DBE'!AN21),'N-DBE'!E21*'N-DBE'!AK21))</f>
        <v/>
      </c>
      <c r="L21" s="830" t="str">
        <f>IF(OR(B21="",'N-DBE'!AL21=""),"",'N-DBE'!AL21+'N-DBE'!AN21)</f>
        <v/>
      </c>
      <c r="M21" s="830" t="str">
        <f>IF(OR(B21="",'N-DBE'!AL21=""),"",'N-DBE'!E21*('N-DBE'!AL21+'N-DBE'!AN21))</f>
        <v/>
      </c>
      <c r="N21" s="831" t="str">
        <f>IF(AND('N-DBE'!C21="ja",G21&lt;&gt;""),I21-X21,"")</f>
        <v/>
      </c>
      <c r="O21" s="259" t="str">
        <f>IF('N-DBE'!AJ21="","",SUM(AU21,BI21,BW21,CK21,CY21,DM21))</f>
        <v/>
      </c>
      <c r="P21" s="830" t="str">
        <f>IF(OR(B21="",'N-DBE'!AJ21=""),"",O21*'N-DBE'!E21)</f>
        <v/>
      </c>
      <c r="Q21" s="253" t="str">
        <f>IF('N-DBE'!AJ21="","",IF(AR21="mineralisch",AU21,0)+IF(BF21="mineralisch",BI21,0)+IF(BT21="mineralisch",BW21,0)+IF(CH21="mineralisch",CK21,0)+IF(CV21="mineralisch",CY21,0)+IF(DJ21="mineralisch",DM21,0))</f>
        <v/>
      </c>
      <c r="R21" s="830" t="str">
        <f>IF(OR(B21="",'N-DBE'!AJ21=""),"",Q21*'N-DBE'!E21)</f>
        <v/>
      </c>
      <c r="S21" s="253" t="str">
        <f>IF('N-DBE'!AJ21="","",O21-Q21)</f>
        <v/>
      </c>
      <c r="T21" s="830" t="str">
        <f>IF(OR(B21="",'N-DBE'!AJ21=""),"",S21*'N-DBE'!E21)</f>
        <v/>
      </c>
      <c r="U21" s="253" t="str">
        <f>IF('N-DBE'!AJ21="","",(IF(AR21="Kompost",AU21,0)+IF(BF21="Kompost",BI21,0)+IF(BT21="Kompost",BW21,0)+IF(CH21="Kompost",CK21,0)+IF(CV21="Kompost",CY21,0)+IF(DJ21="Kompost",DM21,0)))</f>
        <v/>
      </c>
      <c r="V21" s="830" t="str">
        <f>IF(OR(B21="",'N-DBE'!AJ21=""),"",U21*'N-DBE'!E21)</f>
        <v/>
      </c>
      <c r="W21" s="370" t="str">
        <f>IF('N-DBE'!AJ21="","",SUM(AW21,BK21,BY21,CM21,DA21,DO21))</f>
        <v/>
      </c>
      <c r="X21" s="844" t="str">
        <f>IF(OR(B21="",'N-DBE'!AJ21=""),"",W21*'N-DBE'!E21)</f>
        <v/>
      </c>
      <c r="Y21" s="260" t="str">
        <f>IF('P-(K-Mg)-DBE'!N21="","",'P-(K-Mg)-DBE'!N21+'P-(K-Mg)-DBE'!R21)</f>
        <v/>
      </c>
      <c r="Z21" s="830" t="str">
        <f>IF(OR(B21="",'P-(K-Mg)-DBE'!N21=""),"",'N-DBE'!E21*('P-(K-Mg)-DBE'!N21+'P-(K-Mg)-DBE'!R21))</f>
        <v/>
      </c>
      <c r="AA21" s="259" t="str">
        <f>IF('P-(K-Mg)-DBE'!N21="","",SUM(AX21,BL21,BZ21,CN21,DB21,DP21))</f>
        <v/>
      </c>
      <c r="AB21" s="258" t="str">
        <f>IF(OR(B21="",'P-(K-Mg)-DBE'!Z21=""),"",SUM(AX21,BL21,BZ21,CN21,DB21,DP21)*'N-DBE'!E21)</f>
        <v/>
      </c>
      <c r="AC21" s="259" t="str">
        <f>IF('P-(K-Mg)-DBE'!O21="","",'P-(K-Mg)-DBE'!O21)</f>
        <v/>
      </c>
      <c r="AD21" s="815" t="str">
        <f>IF(OR(B21="",'P-(K-Mg)-DBE'!O21=""),"",'P-(K-Mg)-DBE'!O21*'N-DBE'!E21)</f>
        <v/>
      </c>
      <c r="AE21" s="239" t="str">
        <f>IF('P-(K-Mg)-DBE'!Z21="","",'P-(K-Mg)-DBE'!Z21)</f>
        <v/>
      </c>
      <c r="AF21" s="815" t="str">
        <f>IF(OR(B21="",'P-(K-Mg)-DBE'!Z21=""),"",'P-(K-Mg)-DBE'!Z21*'N-DBE'!E21)</f>
        <v/>
      </c>
      <c r="AG21" s="380" t="str">
        <f>IF('P-(K-Mg)-DBE'!Z21="","",SUM(AY21,BM21,CA21,CO21,DC21,DQ21))</f>
        <v/>
      </c>
      <c r="AH21" s="258" t="str">
        <f>IF(OR(B21="",'P-(K-Mg)-DBE'!AH21=""),"",SUM(AY21,BM21,CA21,CO21,DC21,DQ11)*'N-DBE'!E21)</f>
        <v/>
      </c>
      <c r="AI21" s="240" t="str">
        <f>IF('P-(K-Mg)-DBE'!AH21="","",'P-(K-Mg)-DBE'!AH21)</f>
        <v/>
      </c>
      <c r="AJ21" s="830" t="str">
        <f>IF(OR(B21="",'P-(K-Mg)-DBE'!AH21=""),"",'N-DBE'!E21*'P-(K-Mg)-DBE'!AH21)</f>
        <v/>
      </c>
      <c r="AK21" s="374" t="str">
        <f>IF('P-(K-Mg)-DBE'!AH21="","",SUM(AZ21,BN21,CB21,CP21,DD21,DR21))</f>
        <v/>
      </c>
      <c r="AL21" s="862" t="str">
        <f>IF('P-(K-Mg)-DBE'!AH21="","",SUM(AZ21,BN21,CB21,CP21,DD21,DR21))</f>
        <v/>
      </c>
      <c r="AM21" s="378"/>
      <c r="AN21" s="379"/>
      <c r="AO21" s="375"/>
      <c r="AP21" s="392" t="str">
        <f t="shared" si="0"/>
        <v/>
      </c>
      <c r="AQ21" s="453" t="str">
        <f t="shared" si="1"/>
        <v/>
      </c>
      <c r="AR21" s="872" t="str">
        <f>IF(AM21="","",VLOOKUP(AM21,'aktuelle Düngerliste'!A:H,2,FALSE))</f>
        <v/>
      </c>
      <c r="AS21" s="872" t="str">
        <f>IF(AM21="","",VLOOKUP(AM21,'aktuelle Düngerliste'!A:H,3,FALSE))</f>
        <v/>
      </c>
      <c r="AT21" s="873" t="str">
        <f>IF(AM21="","",VLOOKUP(AM21,'aktuelle Düngerliste'!A:H,8,FALSE))</f>
        <v/>
      </c>
      <c r="AU21" s="874" t="str">
        <f>IF(AM21="","",VLOOKUP(AM21,'aktuelle Düngerliste'!$A:$H,3,FALSE)*AO21/1000)</f>
        <v/>
      </c>
      <c r="AV21" s="874" t="str">
        <f>IF(AM21="","",IF(VLOOKUP(AM21,'aktuelle Düngerliste'!$A:$B,2,FALSE)="mineralisch",(VLOOKUP(AM21,'aktuelle Düngerliste'!$A:$H,3,FALSE)*AO21/1000),""))</f>
        <v/>
      </c>
      <c r="AW21" s="875" t="str">
        <f>IF(AM21="","",VLOOKUP(AM21,'aktuelle Düngerliste'!$A:$J,10,FALSE)*AO21/1000)</f>
        <v/>
      </c>
      <c r="AX21" s="875" t="str">
        <f>IF(AM21="","",VLOOKUP(AM21,'aktuelle Düngerliste'!$A:$H,5,FALSE)*AO21/1000)</f>
        <v/>
      </c>
      <c r="AY21" s="875" t="str">
        <f>IF(AM21="","",VLOOKUP(AM21,'aktuelle Düngerliste'!$A:$H,6,FALSE)*AO21/1000)</f>
        <v/>
      </c>
      <c r="AZ21" s="876" t="str">
        <f>IF(AM21="","",VLOOKUP(AM21,'aktuelle Düngerliste'!$A:$H,7,FALSE)*AO21/1000)</f>
        <v/>
      </c>
      <c r="BA21" s="378"/>
      <c r="BB21" s="379"/>
      <c r="BC21" s="375"/>
      <c r="BD21" s="392" t="str">
        <f t="shared" si="2"/>
        <v/>
      </c>
      <c r="BE21" s="453" t="str">
        <f t="shared" si="3"/>
        <v/>
      </c>
      <c r="BF21" s="872" t="str">
        <f>IF(BA21="","",VLOOKUP(BA21,'aktuelle Düngerliste'!$A:$H,2,FALSE))</f>
        <v/>
      </c>
      <c r="BG21" s="872" t="str">
        <f>IF(BA21="","",VLOOKUP(BA21,'aktuelle Düngerliste'!$A:$H,3,FALSE))</f>
        <v/>
      </c>
      <c r="BH21" s="873" t="str">
        <f>IF(BA21="","",VLOOKUP(BA21,'aktuelle Düngerliste'!$A:$H,8,FALSE))</f>
        <v/>
      </c>
      <c r="BI21" s="874" t="str">
        <f>IF(BA21="","",VLOOKUP(BA21,'aktuelle Düngerliste'!$A:$H,3,FALSE)*BC21/1000)</f>
        <v/>
      </c>
      <c r="BJ21" s="874" t="str">
        <f>IF(BA21="","",IF(VLOOKUP(BA21,'aktuelle Düngerliste'!$A:$B,2,FALSE)="mineralisch",(VLOOKUP(BA21,'aktuelle Düngerliste'!$A:$H,3,FALSE)*BC21/1000),""))</f>
        <v/>
      </c>
      <c r="BK21" s="875" t="str">
        <f>IF(BA21="","",VLOOKUP(BA21,'aktuelle Düngerliste'!$A:$J,10,FALSE)*BC21/1000)</f>
        <v/>
      </c>
      <c r="BL21" s="875" t="str">
        <f>IF(BA21="","",VLOOKUP(BA21,'aktuelle Düngerliste'!$A:$H,5,FALSE)*BC21/1000)</f>
        <v/>
      </c>
      <c r="BM21" s="875" t="str">
        <f>IF(BA21="","",VLOOKUP(BA21,'aktuelle Düngerliste'!$A:$H,6,FALSE)*BC21/1000)</f>
        <v/>
      </c>
      <c r="BN21" s="876" t="str">
        <f>IF(BA21="","",VLOOKUP(BA21,'aktuelle Düngerliste'!$A:$H,7,FALSE)*BC21/1000)</f>
        <v/>
      </c>
      <c r="BO21" s="378"/>
      <c r="BP21" s="379"/>
      <c r="BQ21" s="375"/>
      <c r="BR21" s="392" t="str">
        <f t="shared" si="4"/>
        <v/>
      </c>
      <c r="BS21" s="453" t="str">
        <f t="shared" si="5"/>
        <v/>
      </c>
      <c r="BT21" s="872" t="str">
        <f>IF(BO21="","",VLOOKUP(BO21,'aktuelle Düngerliste'!$A:$H,2,FALSE))</f>
        <v/>
      </c>
      <c r="BU21" s="872" t="str">
        <f>IF(BO21="","",VLOOKUP(BO21,'aktuelle Düngerliste'!$A:$H,3,FALSE))</f>
        <v/>
      </c>
      <c r="BV21" s="873" t="str">
        <f>IF(BO21="","",VLOOKUP(BO21,'aktuelle Düngerliste'!$A:$H,8,FALSE))</f>
        <v/>
      </c>
      <c r="BW21" s="874" t="str">
        <f>IF(BO21="","",VLOOKUP(BO21,'aktuelle Düngerliste'!$A:$H,3,FALSE)*BQ21/1000)</f>
        <v/>
      </c>
      <c r="BX21" s="874" t="str">
        <f>IF(BO21="","",IF(VLOOKUP(BO21,'aktuelle Düngerliste'!$A:$B,2,FALSE)="mineralisch",(VLOOKUP(BO21,'aktuelle Düngerliste'!$A:$H,3,FALSE)*BQ21/1000),""))</f>
        <v/>
      </c>
      <c r="BY21" s="875" t="str">
        <f>IF(BO21="","",VLOOKUP(BO21,'aktuelle Düngerliste'!$A:$J,10,FALSE)*BQ21/1000)</f>
        <v/>
      </c>
      <c r="BZ21" s="875" t="str">
        <f>IF(BO21="","",VLOOKUP(BO21,'aktuelle Düngerliste'!$A:$H,5,FALSE)*BQ21/1000)</f>
        <v/>
      </c>
      <c r="CA21" s="875" t="str">
        <f>IF(BO21="","",VLOOKUP(BO21,'aktuelle Düngerliste'!$A:$H,6,FALSE)*BQ21/1000)</f>
        <v/>
      </c>
      <c r="CB21" s="876" t="str">
        <f>IF(BO21="","",VLOOKUP(BO21,'aktuelle Düngerliste'!$A:$H,7,FALSE)*BQ21/1000)</f>
        <v/>
      </c>
      <c r="CC21" s="378"/>
      <c r="CD21" s="379"/>
      <c r="CE21" s="375"/>
      <c r="CF21" s="392" t="str">
        <f t="shared" si="6"/>
        <v/>
      </c>
      <c r="CG21" s="453" t="str">
        <f t="shared" si="7"/>
        <v/>
      </c>
      <c r="CH21" s="872" t="str">
        <f>IF(CC21="","",VLOOKUP(CC21,'aktuelle Düngerliste'!$A:$H,2,FALSE))</f>
        <v/>
      </c>
      <c r="CI21" s="872" t="str">
        <f>IF(CC21="","",VLOOKUP(CC21,'aktuelle Düngerliste'!$A:$H,3,FALSE))</f>
        <v/>
      </c>
      <c r="CJ21" s="873" t="str">
        <f>IF(CC21="","",VLOOKUP(CC21,'aktuelle Düngerliste'!$A:$H,8,FALSE))</f>
        <v/>
      </c>
      <c r="CK21" s="874" t="str">
        <f>IF(CC21="","",VLOOKUP(CC21,'aktuelle Düngerliste'!$A:$H,3,FALSE)*CE21/1000)</f>
        <v/>
      </c>
      <c r="CL21" s="874" t="str">
        <f>IF(CC21="","",IF(VLOOKUP(CC21,'aktuelle Düngerliste'!$A:$B,2,FALSE)="mineralisch",(VLOOKUP(CC21,'aktuelle Düngerliste'!$A:$H,3,FALSE)*CE21/1000),""))</f>
        <v/>
      </c>
      <c r="CM21" s="875" t="str">
        <f>IF(CC21="","",VLOOKUP(CC21,'aktuelle Düngerliste'!$A:$J,10,FALSE)*CE21/1000)</f>
        <v/>
      </c>
      <c r="CN21" s="875" t="str">
        <f>IF(CC21="","",VLOOKUP(CC21,'aktuelle Düngerliste'!$A:$H,5,FALSE)*CE21/1000)</f>
        <v/>
      </c>
      <c r="CO21" s="875" t="str">
        <f>IF(CC21="","",VLOOKUP(CC21,'aktuelle Düngerliste'!$A:$H,6,FALSE)*CE21/1000)</f>
        <v/>
      </c>
      <c r="CP21" s="876" t="str">
        <f>IF(CC21="","",VLOOKUP(CC21,'aktuelle Düngerliste'!$A:$H,7,FALSE)*CE21/1000)</f>
        <v/>
      </c>
      <c r="CQ21" s="378"/>
      <c r="CR21" s="379"/>
      <c r="CS21" s="375"/>
      <c r="CT21" s="392" t="str">
        <f t="shared" si="8"/>
        <v/>
      </c>
      <c r="CU21" s="453" t="str">
        <f t="shared" si="9"/>
        <v/>
      </c>
      <c r="CV21" s="872" t="str">
        <f>IF(CQ21="","",VLOOKUP(CQ21,'aktuelle Düngerliste'!$A:$H,2,FALSE))</f>
        <v/>
      </c>
      <c r="CW21" s="872" t="str">
        <f>IF(CQ21="","",VLOOKUP(CQ21,'aktuelle Düngerliste'!$A:$H,3,FALSE))</f>
        <v/>
      </c>
      <c r="CX21" s="873" t="str">
        <f>IF(CQ21="","",VLOOKUP(CQ21,'aktuelle Düngerliste'!$A:$H,8,FALSE))</f>
        <v/>
      </c>
      <c r="CY21" s="874" t="str">
        <f>IF(CQ21="","",VLOOKUP(CQ21,'aktuelle Düngerliste'!$A:$H,3,FALSE)*CS21/1000)</f>
        <v/>
      </c>
      <c r="CZ21" s="874" t="str">
        <f>IF(CQ21="","",IF(VLOOKUP(CQ21,'aktuelle Düngerliste'!$A:$B,2,FALSE)="mineralisch",(VLOOKUP(CQ21,'aktuelle Düngerliste'!$A:$H,3,FALSE)*CS21/1000),""))</f>
        <v/>
      </c>
      <c r="DA21" s="875" t="str">
        <f>IF(CQ21="","",VLOOKUP(CQ21,'aktuelle Düngerliste'!$A:$J,10,FALSE)*CS21/1000)</f>
        <v/>
      </c>
      <c r="DB21" s="875" t="str">
        <f>IF(CQ21="","",VLOOKUP(CQ21,'aktuelle Düngerliste'!$A:$H,5,FALSE)*CS21/1000)</f>
        <v/>
      </c>
      <c r="DC21" s="875" t="str">
        <f>IF(CQ21="","",VLOOKUP(CQ21,'aktuelle Düngerliste'!$A:$H,6,FALSE)*CS21/1000)</f>
        <v/>
      </c>
      <c r="DD21" s="876" t="str">
        <f>IF(CQ21="","",VLOOKUP(CQ21,'aktuelle Düngerliste'!$A:$H,7,FALSE)*CS21/1000)</f>
        <v/>
      </c>
      <c r="DE21" s="378"/>
      <c r="DF21" s="379"/>
      <c r="DG21" s="375"/>
      <c r="DH21" s="392" t="str">
        <f t="shared" si="10"/>
        <v/>
      </c>
      <c r="DI21" s="453" t="str">
        <f t="shared" si="11"/>
        <v/>
      </c>
      <c r="DJ21" s="872" t="str">
        <f>IF(DE21="","",VLOOKUP(DE21,'aktuelle Düngerliste'!$A:$H,2,FALSE))</f>
        <v/>
      </c>
      <c r="DK21" s="872" t="str">
        <f>IF(DE21="","",VLOOKUP(DE21,'aktuelle Düngerliste'!$A:$H,3,FALSE))</f>
        <v/>
      </c>
      <c r="DL21" s="873" t="str">
        <f>IF(DE21="","",VLOOKUP(DE21,'aktuelle Düngerliste'!$A:$H,8,FALSE))</f>
        <v/>
      </c>
      <c r="DM21" s="874" t="str">
        <f>IF(DE21="","",VLOOKUP(DE21,'aktuelle Düngerliste'!$A:$H,3,FALSE)*DG21/1000)</f>
        <v/>
      </c>
      <c r="DN21" s="874" t="str">
        <f>IF(DE21="","",IF(VLOOKUP(DE21,'aktuelle Düngerliste'!$A:$B,2,FALSE)="mineralisch",(VLOOKUP(DE21,'aktuelle Düngerliste'!$A:$H,3,FALSE)*DG21/1000),""))</f>
        <v/>
      </c>
      <c r="DO21" s="875" t="str">
        <f>IF(DE21="","",VLOOKUP(DE21,'aktuelle Düngerliste'!$A:$J,10,FALSE)*DG21/1000)</f>
        <v/>
      </c>
      <c r="DP21" s="875" t="str">
        <f>IF(DE21="","",VLOOKUP(DE21,'aktuelle Düngerliste'!$A:$H,5,FALSE)*DG21/1000)</f>
        <v/>
      </c>
      <c r="DQ21" s="875" t="str">
        <f>IF(DE21="","",VLOOKUP(DE21,'aktuelle Düngerliste'!$A:$H,6,FALSE)*DG21/1000)</f>
        <v/>
      </c>
      <c r="DR21" s="876" t="str">
        <f>IF(DE21="","",VLOOKUP(DE21,'aktuelle Düngerliste'!$A:$H,7,FALSE)*DG21/1000)</f>
        <v/>
      </c>
      <c r="DS21" s="265"/>
    </row>
    <row r="22" spans="1:123" s="145" customFormat="1">
      <c r="A22" s="261" t="str">
        <f>IF('N-DBE'!A22="","",'N-DBE'!A22)</f>
        <v/>
      </c>
      <c r="B22" s="285" t="str">
        <f>IF('N-DBE'!B22="","",'N-DBE'!B22)</f>
        <v/>
      </c>
      <c r="C22" s="262" t="str">
        <f>IF('N-DBE'!C22="","",'N-DBE'!C22)</f>
        <v/>
      </c>
      <c r="D22" s="262" t="str">
        <f>IF('N-DBE'!D22="","",'N-DBE'!D22)</f>
        <v/>
      </c>
      <c r="E22" s="238" t="str">
        <f>IF('N-DBE'!E22="","",'N-DBE'!E22)</f>
        <v/>
      </c>
      <c r="F22" s="238" t="str">
        <f>IF('N-DBE'!F22="","",'N-DBE'!F22)</f>
        <v/>
      </c>
      <c r="G22" s="225" t="str">
        <f>IF('N-DBE'!G22="","",'N-DBE'!G22)</f>
        <v/>
      </c>
      <c r="H22" s="247" t="str">
        <f>IF(OR(B22="",'N-DBE'!AJ22=""),"",'N-DBE'!AJ22+'N-DBE'!AN22)</f>
        <v/>
      </c>
      <c r="I22" s="815" t="str">
        <f>IF(OR(B22="",'N-DBE'!AJ22=""),"",'N-DBE'!E22*('N-DBE'!AJ22+'N-DBE'!AN22))</f>
        <v/>
      </c>
      <c r="J22" s="246" t="str">
        <f>IF('N-DBE'!AK22="","",IF('N-DBE'!AM22="ja",'N-DBE'!AK22+'N-DBE'!AN22,'N-DBE'!AK22))</f>
        <v/>
      </c>
      <c r="K22" s="829" t="str">
        <f>IF(OR(B22="",'N-DBE'!AK22=""),"",IF('N-DBE'!AM22="ja",'N-DBE'!E22*('N-DBE'!AK22+'N-DBE'!AN22),'N-DBE'!E22*'N-DBE'!AK22))</f>
        <v/>
      </c>
      <c r="L22" s="830" t="str">
        <f>IF(OR(B22="",'N-DBE'!AL22=""),"",'N-DBE'!AL22+'N-DBE'!AN22)</f>
        <v/>
      </c>
      <c r="M22" s="830" t="str">
        <f>IF(OR(B22="",'N-DBE'!AL22=""),"",'N-DBE'!E22*('N-DBE'!AL22+'N-DBE'!AN22))</f>
        <v/>
      </c>
      <c r="N22" s="831" t="str">
        <f>IF(AND('N-DBE'!C22="ja",G22&lt;&gt;""),I22-X22,"")</f>
        <v/>
      </c>
      <c r="O22" s="259" t="str">
        <f>IF('N-DBE'!AJ22="","",SUM(AU22,BI22,BW22,CK22,CY22,DM22))</f>
        <v/>
      </c>
      <c r="P22" s="830" t="str">
        <f>IF(OR(B22="",'N-DBE'!AJ22=""),"",O22*'N-DBE'!E22)</f>
        <v/>
      </c>
      <c r="Q22" s="253" t="str">
        <f>IF('N-DBE'!AJ22="","",IF(AR22="mineralisch",AU22,0)+IF(BF22="mineralisch",BI22,0)+IF(BT22="mineralisch",BW22,0)+IF(CH22="mineralisch",CK22,0)+IF(CV22="mineralisch",CY22,0)+IF(DJ22="mineralisch",DM22,0))</f>
        <v/>
      </c>
      <c r="R22" s="830" t="str">
        <f>IF(OR(B22="",'N-DBE'!AJ22=""),"",Q22*'N-DBE'!E22)</f>
        <v/>
      </c>
      <c r="S22" s="253" t="str">
        <f>IF('N-DBE'!AJ22="","",O22-Q22)</f>
        <v/>
      </c>
      <c r="T22" s="830" t="str">
        <f>IF(OR(B22="",'N-DBE'!AJ22=""),"",S22*'N-DBE'!E22)</f>
        <v/>
      </c>
      <c r="U22" s="253" t="str">
        <f>IF('N-DBE'!AJ22="","",(IF(AR22="Kompost",AU22,0)+IF(BF22="Kompost",BI22,0)+IF(BT22="Kompost",BW22,0)+IF(CH22="Kompost",CK22,0)+IF(CV22="Kompost",CY22,0)+IF(DJ22="Kompost",DM22,0)))</f>
        <v/>
      </c>
      <c r="V22" s="830" t="str">
        <f>IF(OR(B22="",'N-DBE'!AJ22=""),"",U22*'N-DBE'!E22)</f>
        <v/>
      </c>
      <c r="W22" s="370" t="str">
        <f>IF('N-DBE'!AJ22="","",SUM(AW22,BK22,BY22,CM22,DA22,DO22))</f>
        <v/>
      </c>
      <c r="X22" s="844" t="str">
        <f>IF(OR(B22="",'N-DBE'!AJ22=""),"",W22*'N-DBE'!E22)</f>
        <v/>
      </c>
      <c r="Y22" s="260" t="str">
        <f>IF('P-(K-Mg)-DBE'!N22="","",'P-(K-Mg)-DBE'!N22+'P-(K-Mg)-DBE'!R22)</f>
        <v/>
      </c>
      <c r="Z22" s="830" t="str">
        <f>IF(OR(B22="",'P-(K-Mg)-DBE'!N22=""),"",'N-DBE'!E22*('P-(K-Mg)-DBE'!N22+'P-(K-Mg)-DBE'!R22))</f>
        <v/>
      </c>
      <c r="AA22" s="259" t="str">
        <f>IF('P-(K-Mg)-DBE'!N22="","",SUM(AX22,BL22,BZ22,CN22,DB22,DP22))</f>
        <v/>
      </c>
      <c r="AB22" s="258" t="str">
        <f>IF(OR(B22="",'P-(K-Mg)-DBE'!Z22=""),"",SUM(AX22,BL22,BZ22,CN22,DB22,DP22)*'N-DBE'!E22)</f>
        <v/>
      </c>
      <c r="AC22" s="259" t="str">
        <f>IF('P-(K-Mg)-DBE'!O22="","",'P-(K-Mg)-DBE'!O22)</f>
        <v/>
      </c>
      <c r="AD22" s="815" t="str">
        <f>IF(OR(B22="",'P-(K-Mg)-DBE'!O22=""),"",'P-(K-Mg)-DBE'!O22*'N-DBE'!E22)</f>
        <v/>
      </c>
      <c r="AE22" s="239" t="str">
        <f>IF('P-(K-Mg)-DBE'!Z22="","",'P-(K-Mg)-DBE'!Z22)</f>
        <v/>
      </c>
      <c r="AF22" s="815" t="str">
        <f>IF(OR(B22="",'P-(K-Mg)-DBE'!Z22=""),"",'P-(K-Mg)-DBE'!Z22*'N-DBE'!E22)</f>
        <v/>
      </c>
      <c r="AG22" s="380" t="str">
        <f>IF('P-(K-Mg)-DBE'!Z22="","",SUM(AY22,BM22,CA22,CO22,DC22,DQ22))</f>
        <v/>
      </c>
      <c r="AH22" s="258" t="str">
        <f>IF(OR(B22="",'P-(K-Mg)-DBE'!AH22=""),"",SUM(AY22,BM22,CA22,CO22,DC22,DQ12)*'N-DBE'!E22)</f>
        <v/>
      </c>
      <c r="AI22" s="240" t="str">
        <f>IF('P-(K-Mg)-DBE'!AH22="","",'P-(K-Mg)-DBE'!AH22)</f>
        <v/>
      </c>
      <c r="AJ22" s="830" t="str">
        <f>IF(OR(B22="",'P-(K-Mg)-DBE'!AH22=""),"",'N-DBE'!E22*'P-(K-Mg)-DBE'!AH22)</f>
        <v/>
      </c>
      <c r="AK22" s="374" t="str">
        <f>IF('P-(K-Mg)-DBE'!AH22="","",SUM(AZ22,BN22,CB22,CP22,DD22,DR22))</f>
        <v/>
      </c>
      <c r="AL22" s="862" t="str">
        <f>IF('P-(K-Mg)-DBE'!AH22="","",SUM(AZ22,BN22,CB22,CP22,DD22,DR22))</f>
        <v/>
      </c>
      <c r="AM22" s="378"/>
      <c r="AN22" s="379"/>
      <c r="AO22" s="375"/>
      <c r="AP22" s="392" t="str">
        <f t="shared" si="0"/>
        <v/>
      </c>
      <c r="AQ22" s="453" t="str">
        <f t="shared" si="1"/>
        <v/>
      </c>
      <c r="AR22" s="872" t="str">
        <f>IF(AM22="","",VLOOKUP(AM22,'aktuelle Düngerliste'!A:H,2,FALSE))</f>
        <v/>
      </c>
      <c r="AS22" s="872" t="str">
        <f>IF(AM22="","",VLOOKUP(AM22,'aktuelle Düngerliste'!A:H,3,FALSE))</f>
        <v/>
      </c>
      <c r="AT22" s="873" t="str">
        <f>IF(AM22="","",VLOOKUP(AM22,'aktuelle Düngerliste'!A:H,8,FALSE))</f>
        <v/>
      </c>
      <c r="AU22" s="874" t="str">
        <f>IF(AM22="","",VLOOKUP(AM22,'aktuelle Düngerliste'!$A:$H,3,FALSE)*AO22/1000)</f>
        <v/>
      </c>
      <c r="AV22" s="874" t="str">
        <f>IF(AM22="","",IF(VLOOKUP(AM22,'aktuelle Düngerliste'!$A:$B,2,FALSE)="mineralisch",(VLOOKUP(AM22,'aktuelle Düngerliste'!$A:$H,3,FALSE)*AO22/1000),""))</f>
        <v/>
      </c>
      <c r="AW22" s="875" t="str">
        <f>IF(AM22="","",VLOOKUP(AM22,'aktuelle Düngerliste'!$A:$J,10,FALSE)*AO22/1000)</f>
        <v/>
      </c>
      <c r="AX22" s="875" t="str">
        <f>IF(AM22="","",VLOOKUP(AM22,'aktuelle Düngerliste'!$A:$H,5,FALSE)*AO22/1000)</f>
        <v/>
      </c>
      <c r="AY22" s="875" t="str">
        <f>IF(AM22="","",VLOOKUP(AM22,'aktuelle Düngerliste'!$A:$H,6,FALSE)*AO22/1000)</f>
        <v/>
      </c>
      <c r="AZ22" s="876" t="str">
        <f>IF(AM22="","",VLOOKUP(AM22,'aktuelle Düngerliste'!$A:$H,7,FALSE)*AO22/1000)</f>
        <v/>
      </c>
      <c r="BA22" s="378"/>
      <c r="BB22" s="379"/>
      <c r="BC22" s="375"/>
      <c r="BD22" s="392" t="str">
        <f t="shared" si="2"/>
        <v/>
      </c>
      <c r="BE22" s="453" t="str">
        <f t="shared" si="3"/>
        <v/>
      </c>
      <c r="BF22" s="872" t="str">
        <f>IF(BA22="","",VLOOKUP(BA22,'aktuelle Düngerliste'!$A:$H,2,FALSE))</f>
        <v/>
      </c>
      <c r="BG22" s="872" t="str">
        <f>IF(BA22="","",VLOOKUP(BA22,'aktuelle Düngerliste'!$A:$H,3,FALSE))</f>
        <v/>
      </c>
      <c r="BH22" s="873" t="str">
        <f>IF(BA22="","",VLOOKUP(BA22,'aktuelle Düngerliste'!$A:$H,8,FALSE))</f>
        <v/>
      </c>
      <c r="BI22" s="874" t="str">
        <f>IF(BA22="","",VLOOKUP(BA22,'aktuelle Düngerliste'!$A:$H,3,FALSE)*BC22/1000)</f>
        <v/>
      </c>
      <c r="BJ22" s="874" t="str">
        <f>IF(BA22="","",IF(VLOOKUP(BA22,'aktuelle Düngerliste'!$A:$B,2,FALSE)="mineralisch",(VLOOKUP(BA22,'aktuelle Düngerliste'!$A:$H,3,FALSE)*BC22/1000),""))</f>
        <v/>
      </c>
      <c r="BK22" s="875" t="str">
        <f>IF(BA22="","",VLOOKUP(BA22,'aktuelle Düngerliste'!$A:$J,10,FALSE)*BC22/1000)</f>
        <v/>
      </c>
      <c r="BL22" s="875" t="str">
        <f>IF(BA22="","",VLOOKUP(BA22,'aktuelle Düngerliste'!$A:$H,5,FALSE)*BC22/1000)</f>
        <v/>
      </c>
      <c r="BM22" s="875" t="str">
        <f>IF(BA22="","",VLOOKUP(BA22,'aktuelle Düngerliste'!$A:$H,6,FALSE)*BC22/1000)</f>
        <v/>
      </c>
      <c r="BN22" s="876" t="str">
        <f>IF(BA22="","",VLOOKUP(BA22,'aktuelle Düngerliste'!$A:$H,7,FALSE)*BC22/1000)</f>
        <v/>
      </c>
      <c r="BO22" s="378"/>
      <c r="BP22" s="379"/>
      <c r="BQ22" s="375"/>
      <c r="BR22" s="392" t="str">
        <f t="shared" si="4"/>
        <v/>
      </c>
      <c r="BS22" s="453" t="str">
        <f t="shared" si="5"/>
        <v/>
      </c>
      <c r="BT22" s="872" t="str">
        <f>IF(BO22="","",VLOOKUP(BO22,'aktuelle Düngerliste'!$A:$H,2,FALSE))</f>
        <v/>
      </c>
      <c r="BU22" s="872" t="str">
        <f>IF(BO22="","",VLOOKUP(BO22,'aktuelle Düngerliste'!$A:$H,3,FALSE))</f>
        <v/>
      </c>
      <c r="BV22" s="873" t="str">
        <f>IF(BO22="","",VLOOKUP(BO22,'aktuelle Düngerliste'!$A:$H,8,FALSE))</f>
        <v/>
      </c>
      <c r="BW22" s="874" t="str">
        <f>IF(BO22="","",VLOOKUP(BO22,'aktuelle Düngerliste'!$A:$H,3,FALSE)*BQ22/1000)</f>
        <v/>
      </c>
      <c r="BX22" s="874" t="str">
        <f>IF(BO22="","",IF(VLOOKUP(BO22,'aktuelle Düngerliste'!$A:$B,2,FALSE)="mineralisch",(VLOOKUP(BO22,'aktuelle Düngerliste'!$A:$H,3,FALSE)*BQ22/1000),""))</f>
        <v/>
      </c>
      <c r="BY22" s="875" t="str">
        <f>IF(BO22="","",VLOOKUP(BO22,'aktuelle Düngerliste'!$A:$J,10,FALSE)*BQ22/1000)</f>
        <v/>
      </c>
      <c r="BZ22" s="875" t="str">
        <f>IF(BO22="","",VLOOKUP(BO22,'aktuelle Düngerliste'!$A:$H,5,FALSE)*BQ22/1000)</f>
        <v/>
      </c>
      <c r="CA22" s="875" t="str">
        <f>IF(BO22="","",VLOOKUP(BO22,'aktuelle Düngerliste'!$A:$H,6,FALSE)*BQ22/1000)</f>
        <v/>
      </c>
      <c r="CB22" s="876" t="str">
        <f>IF(BO22="","",VLOOKUP(BO22,'aktuelle Düngerliste'!$A:$H,7,FALSE)*BQ22/1000)</f>
        <v/>
      </c>
      <c r="CC22" s="378"/>
      <c r="CD22" s="379"/>
      <c r="CE22" s="375"/>
      <c r="CF22" s="392" t="str">
        <f t="shared" si="6"/>
        <v/>
      </c>
      <c r="CG22" s="453" t="str">
        <f t="shared" si="7"/>
        <v/>
      </c>
      <c r="CH22" s="872" t="str">
        <f>IF(CC22="","",VLOOKUP(CC22,'aktuelle Düngerliste'!$A:$H,2,FALSE))</f>
        <v/>
      </c>
      <c r="CI22" s="872" t="str">
        <f>IF(CC22="","",VLOOKUP(CC22,'aktuelle Düngerliste'!$A:$H,3,FALSE))</f>
        <v/>
      </c>
      <c r="CJ22" s="873" t="str">
        <f>IF(CC22="","",VLOOKUP(CC22,'aktuelle Düngerliste'!$A:$H,8,FALSE))</f>
        <v/>
      </c>
      <c r="CK22" s="874" t="str">
        <f>IF(CC22="","",VLOOKUP(CC22,'aktuelle Düngerliste'!$A:$H,3,FALSE)*CE22/1000)</f>
        <v/>
      </c>
      <c r="CL22" s="874" t="str">
        <f>IF(CC22="","",IF(VLOOKUP(CC22,'aktuelle Düngerliste'!$A:$B,2,FALSE)="mineralisch",(VLOOKUP(CC22,'aktuelle Düngerliste'!$A:$H,3,FALSE)*CE22/1000),""))</f>
        <v/>
      </c>
      <c r="CM22" s="875" t="str">
        <f>IF(CC22="","",VLOOKUP(CC22,'aktuelle Düngerliste'!$A:$J,10,FALSE)*CE22/1000)</f>
        <v/>
      </c>
      <c r="CN22" s="875" t="str">
        <f>IF(CC22="","",VLOOKUP(CC22,'aktuelle Düngerliste'!$A:$H,5,FALSE)*CE22/1000)</f>
        <v/>
      </c>
      <c r="CO22" s="875" t="str">
        <f>IF(CC22="","",VLOOKUP(CC22,'aktuelle Düngerliste'!$A:$H,6,FALSE)*CE22/1000)</f>
        <v/>
      </c>
      <c r="CP22" s="876" t="str">
        <f>IF(CC22="","",VLOOKUP(CC22,'aktuelle Düngerliste'!$A:$H,7,FALSE)*CE22/1000)</f>
        <v/>
      </c>
      <c r="CQ22" s="378"/>
      <c r="CR22" s="379"/>
      <c r="CS22" s="375"/>
      <c r="CT22" s="392" t="str">
        <f t="shared" si="8"/>
        <v/>
      </c>
      <c r="CU22" s="453" t="str">
        <f t="shared" si="9"/>
        <v/>
      </c>
      <c r="CV22" s="872" t="str">
        <f>IF(CQ22="","",VLOOKUP(CQ22,'aktuelle Düngerliste'!$A:$H,2,FALSE))</f>
        <v/>
      </c>
      <c r="CW22" s="872" t="str">
        <f>IF(CQ22="","",VLOOKUP(CQ22,'aktuelle Düngerliste'!$A:$H,3,FALSE))</f>
        <v/>
      </c>
      <c r="CX22" s="873" t="str">
        <f>IF(CQ22="","",VLOOKUP(CQ22,'aktuelle Düngerliste'!$A:$H,8,FALSE))</f>
        <v/>
      </c>
      <c r="CY22" s="874" t="str">
        <f>IF(CQ22="","",VLOOKUP(CQ22,'aktuelle Düngerliste'!$A:$H,3,FALSE)*CS22/1000)</f>
        <v/>
      </c>
      <c r="CZ22" s="874" t="str">
        <f>IF(CQ22="","",IF(VLOOKUP(CQ22,'aktuelle Düngerliste'!$A:$B,2,FALSE)="mineralisch",(VLOOKUP(CQ22,'aktuelle Düngerliste'!$A:$H,3,FALSE)*CS22/1000),""))</f>
        <v/>
      </c>
      <c r="DA22" s="875" t="str">
        <f>IF(CQ22="","",VLOOKUP(CQ22,'aktuelle Düngerliste'!$A:$J,10,FALSE)*CS22/1000)</f>
        <v/>
      </c>
      <c r="DB22" s="875" t="str">
        <f>IF(CQ22="","",VLOOKUP(CQ22,'aktuelle Düngerliste'!$A:$H,5,FALSE)*CS22/1000)</f>
        <v/>
      </c>
      <c r="DC22" s="875" t="str">
        <f>IF(CQ22="","",VLOOKUP(CQ22,'aktuelle Düngerliste'!$A:$H,6,FALSE)*CS22/1000)</f>
        <v/>
      </c>
      <c r="DD22" s="876" t="str">
        <f>IF(CQ22="","",VLOOKUP(CQ22,'aktuelle Düngerliste'!$A:$H,7,FALSE)*CS22/1000)</f>
        <v/>
      </c>
      <c r="DE22" s="378"/>
      <c r="DF22" s="379"/>
      <c r="DG22" s="375"/>
      <c r="DH22" s="392" t="str">
        <f t="shared" si="10"/>
        <v/>
      </c>
      <c r="DI22" s="453" t="str">
        <f t="shared" si="11"/>
        <v/>
      </c>
      <c r="DJ22" s="872" t="str">
        <f>IF(DE22="","",VLOOKUP(DE22,'aktuelle Düngerliste'!$A:$H,2,FALSE))</f>
        <v/>
      </c>
      <c r="DK22" s="872" t="str">
        <f>IF(DE22="","",VLOOKUP(DE22,'aktuelle Düngerliste'!$A:$H,3,FALSE))</f>
        <v/>
      </c>
      <c r="DL22" s="873" t="str">
        <f>IF(DE22="","",VLOOKUP(DE22,'aktuelle Düngerliste'!$A:$H,8,FALSE))</f>
        <v/>
      </c>
      <c r="DM22" s="874" t="str">
        <f>IF(DE22="","",VLOOKUP(DE22,'aktuelle Düngerliste'!$A:$H,3,FALSE)*DG22/1000)</f>
        <v/>
      </c>
      <c r="DN22" s="874" t="str">
        <f>IF(DE22="","",IF(VLOOKUP(DE22,'aktuelle Düngerliste'!$A:$B,2,FALSE)="mineralisch",(VLOOKUP(DE22,'aktuelle Düngerliste'!$A:$H,3,FALSE)*DG22/1000),""))</f>
        <v/>
      </c>
      <c r="DO22" s="875" t="str">
        <f>IF(DE22="","",VLOOKUP(DE22,'aktuelle Düngerliste'!$A:$J,10,FALSE)*DG22/1000)</f>
        <v/>
      </c>
      <c r="DP22" s="875" t="str">
        <f>IF(DE22="","",VLOOKUP(DE22,'aktuelle Düngerliste'!$A:$H,5,FALSE)*DG22/1000)</f>
        <v/>
      </c>
      <c r="DQ22" s="875" t="str">
        <f>IF(DE22="","",VLOOKUP(DE22,'aktuelle Düngerliste'!$A:$H,6,FALSE)*DG22/1000)</f>
        <v/>
      </c>
      <c r="DR22" s="876" t="str">
        <f>IF(DE22="","",VLOOKUP(DE22,'aktuelle Düngerliste'!$A:$H,7,FALSE)*DG22/1000)</f>
        <v/>
      </c>
      <c r="DS22" s="265"/>
    </row>
    <row r="23" spans="1:123" s="145" customFormat="1">
      <c r="A23" s="261" t="str">
        <f>IF('N-DBE'!A23="","",'N-DBE'!A23)</f>
        <v/>
      </c>
      <c r="B23" s="285" t="str">
        <f>IF('N-DBE'!B23="","",'N-DBE'!B23)</f>
        <v/>
      </c>
      <c r="C23" s="262" t="str">
        <f>IF('N-DBE'!C23="","",'N-DBE'!C23)</f>
        <v/>
      </c>
      <c r="D23" s="262" t="str">
        <f>IF('N-DBE'!D23="","",'N-DBE'!D23)</f>
        <v/>
      </c>
      <c r="E23" s="238" t="str">
        <f>IF('N-DBE'!E23="","",'N-DBE'!E23)</f>
        <v/>
      </c>
      <c r="F23" s="238" t="str">
        <f>IF('N-DBE'!F23="","",'N-DBE'!F23)</f>
        <v/>
      </c>
      <c r="G23" s="225" t="str">
        <f>IF('N-DBE'!G23="","",'N-DBE'!G23)</f>
        <v/>
      </c>
      <c r="H23" s="247" t="str">
        <f>IF(OR(B23="",'N-DBE'!AJ23=""),"",'N-DBE'!AJ23+'N-DBE'!AN23)</f>
        <v/>
      </c>
      <c r="I23" s="815" t="str">
        <f>IF(OR(B23="",'N-DBE'!AJ23=""),"",'N-DBE'!E23*('N-DBE'!AJ23+'N-DBE'!AN23))</f>
        <v/>
      </c>
      <c r="J23" s="246" t="str">
        <f>IF('N-DBE'!AK23="","",IF('N-DBE'!AM23="ja",'N-DBE'!AK23+'N-DBE'!AN23,'N-DBE'!AK23))</f>
        <v/>
      </c>
      <c r="K23" s="829" t="str">
        <f>IF(OR(B23="",'N-DBE'!AK23=""),"",IF('N-DBE'!AM23="ja",'N-DBE'!E23*('N-DBE'!AK23+'N-DBE'!AN23),'N-DBE'!E23*'N-DBE'!AK23))</f>
        <v/>
      </c>
      <c r="L23" s="830" t="str">
        <f>IF(OR(B23="",'N-DBE'!AL23=""),"",'N-DBE'!AL23+'N-DBE'!AN23)</f>
        <v/>
      </c>
      <c r="M23" s="830" t="str">
        <f>IF(OR(B23="",'N-DBE'!AL23=""),"",'N-DBE'!E23*('N-DBE'!AL23+'N-DBE'!AN23))</f>
        <v/>
      </c>
      <c r="N23" s="831" t="str">
        <f>IF(AND('N-DBE'!C23="ja",G23&lt;&gt;""),I23-X23,"")</f>
        <v/>
      </c>
      <c r="O23" s="259" t="str">
        <f>IF('N-DBE'!AJ23="","",SUM(AU23,BI23,BW23,CK23,CY23,DM23))</f>
        <v/>
      </c>
      <c r="P23" s="830" t="str">
        <f>IF(OR(B23="",'N-DBE'!AJ23=""),"",O23*'N-DBE'!E23)</f>
        <v/>
      </c>
      <c r="Q23" s="253" t="str">
        <f>IF('N-DBE'!AJ23="","",IF(AR23="mineralisch",AU23,0)+IF(BF23="mineralisch",BI23,0)+IF(BT23="mineralisch",BW23,0)+IF(CH23="mineralisch",CK23,0)+IF(CV23="mineralisch",CY23,0)+IF(DJ23="mineralisch",DM23,0))</f>
        <v/>
      </c>
      <c r="R23" s="830" t="str">
        <f>IF(OR(B23="",'N-DBE'!AJ23=""),"",Q23*'N-DBE'!E23)</f>
        <v/>
      </c>
      <c r="S23" s="253" t="str">
        <f>IF('N-DBE'!AJ23="","",O23-Q23)</f>
        <v/>
      </c>
      <c r="T23" s="830" t="str">
        <f>IF(OR(B23="",'N-DBE'!AJ23=""),"",S23*'N-DBE'!E23)</f>
        <v/>
      </c>
      <c r="U23" s="253" t="str">
        <f>IF('N-DBE'!AJ23="","",(IF(AR23="Kompost",AU23,0)+IF(BF23="Kompost",BI23,0)+IF(BT23="Kompost",BW23,0)+IF(CH23="Kompost",CK23,0)+IF(CV23="Kompost",CY23,0)+IF(DJ23="Kompost",DM23,0)))</f>
        <v/>
      </c>
      <c r="V23" s="830" t="str">
        <f>IF(OR(B23="",'N-DBE'!AJ23=""),"",U23*'N-DBE'!E23)</f>
        <v/>
      </c>
      <c r="W23" s="370" t="str">
        <f>IF('N-DBE'!AJ23="","",SUM(AW23,BK23,BY23,CM23,DA23,DO23))</f>
        <v/>
      </c>
      <c r="X23" s="844" t="str">
        <f>IF(OR(B23="",'N-DBE'!AJ23=""),"",W23*'N-DBE'!E23)</f>
        <v/>
      </c>
      <c r="Y23" s="260" t="str">
        <f>IF('P-(K-Mg)-DBE'!N23="","",'P-(K-Mg)-DBE'!N23+'P-(K-Mg)-DBE'!R23)</f>
        <v/>
      </c>
      <c r="Z23" s="830" t="str">
        <f>IF(OR(B23="",'P-(K-Mg)-DBE'!N23=""),"",'N-DBE'!E23*('P-(K-Mg)-DBE'!N23+'P-(K-Mg)-DBE'!R23))</f>
        <v/>
      </c>
      <c r="AA23" s="259" t="str">
        <f>IF('P-(K-Mg)-DBE'!N23="","",SUM(AX23,BL23,BZ23,CN23,DB23,DP23))</f>
        <v/>
      </c>
      <c r="AB23" s="258" t="str">
        <f>IF(OR(B23="",'P-(K-Mg)-DBE'!Z23=""),"",SUM(AX23,BL23,BZ23,CN23,DB23,DP23)*'N-DBE'!E23)</f>
        <v/>
      </c>
      <c r="AC23" s="259" t="str">
        <f>IF('P-(K-Mg)-DBE'!O23="","",'P-(K-Mg)-DBE'!O23)</f>
        <v/>
      </c>
      <c r="AD23" s="815" t="str">
        <f>IF(OR(B23="",'P-(K-Mg)-DBE'!O23=""),"",'P-(K-Mg)-DBE'!O23*'N-DBE'!E23)</f>
        <v/>
      </c>
      <c r="AE23" s="239" t="str">
        <f>IF('P-(K-Mg)-DBE'!Z23="","",'P-(K-Mg)-DBE'!Z23)</f>
        <v/>
      </c>
      <c r="AF23" s="815" t="str">
        <f>IF(OR(B23="",'P-(K-Mg)-DBE'!Z23=""),"",'P-(K-Mg)-DBE'!Z23*'N-DBE'!E23)</f>
        <v/>
      </c>
      <c r="AG23" s="380" t="str">
        <f>IF('P-(K-Mg)-DBE'!Z23="","",SUM(AY23,BM23,CA23,CO23,DC23,DQ23))</f>
        <v/>
      </c>
      <c r="AH23" s="258" t="str">
        <f>IF(OR(B23="",'P-(K-Mg)-DBE'!AH23=""),"",SUM(AY23,BM23,CA23,CO23,DC23,DQ13)*'N-DBE'!E23)</f>
        <v/>
      </c>
      <c r="AI23" s="240" t="str">
        <f>IF('P-(K-Mg)-DBE'!AH23="","",'P-(K-Mg)-DBE'!AH23)</f>
        <v/>
      </c>
      <c r="AJ23" s="830" t="str">
        <f>IF(OR(B23="",'P-(K-Mg)-DBE'!AH23=""),"",'N-DBE'!E23*'P-(K-Mg)-DBE'!AH23)</f>
        <v/>
      </c>
      <c r="AK23" s="374" t="str">
        <f>IF('P-(K-Mg)-DBE'!AH23="","",SUM(AZ23,BN23,CB23,CP23,DD23,DR23))</f>
        <v/>
      </c>
      <c r="AL23" s="862" t="str">
        <f>IF('P-(K-Mg)-DBE'!AH23="","",SUM(AZ23,BN23,CB23,CP23,DD23,DR23))</f>
        <v/>
      </c>
      <c r="AM23" s="378"/>
      <c r="AN23" s="379"/>
      <c r="AO23" s="375"/>
      <c r="AP23" s="392" t="str">
        <f t="shared" si="0"/>
        <v/>
      </c>
      <c r="AQ23" s="453" t="str">
        <f t="shared" si="1"/>
        <v/>
      </c>
      <c r="AR23" s="872" t="str">
        <f>IF(AM23="","",VLOOKUP(AM23,'aktuelle Düngerliste'!A:H,2,FALSE))</f>
        <v/>
      </c>
      <c r="AS23" s="872" t="str">
        <f>IF(AM23="","",VLOOKUP(AM23,'aktuelle Düngerliste'!A:H,3,FALSE))</f>
        <v/>
      </c>
      <c r="AT23" s="873" t="str">
        <f>IF(AM23="","",VLOOKUP(AM23,'aktuelle Düngerliste'!A:H,8,FALSE))</f>
        <v/>
      </c>
      <c r="AU23" s="874" t="str">
        <f>IF(AM23="","",VLOOKUP(AM23,'aktuelle Düngerliste'!$A:$H,3,FALSE)*AO23/1000)</f>
        <v/>
      </c>
      <c r="AV23" s="874" t="str">
        <f>IF(AM23="","",IF(VLOOKUP(AM23,'aktuelle Düngerliste'!$A:$B,2,FALSE)="mineralisch",(VLOOKUP(AM23,'aktuelle Düngerliste'!$A:$H,3,FALSE)*AO23/1000),""))</f>
        <v/>
      </c>
      <c r="AW23" s="875" t="str">
        <f>IF(AM23="","",VLOOKUP(AM23,'aktuelle Düngerliste'!$A:$J,10,FALSE)*AO23/1000)</f>
        <v/>
      </c>
      <c r="AX23" s="875" t="str">
        <f>IF(AM23="","",VLOOKUP(AM23,'aktuelle Düngerliste'!$A:$H,5,FALSE)*AO23/1000)</f>
        <v/>
      </c>
      <c r="AY23" s="875" t="str">
        <f>IF(AM23="","",VLOOKUP(AM23,'aktuelle Düngerliste'!$A:$H,6,FALSE)*AO23/1000)</f>
        <v/>
      </c>
      <c r="AZ23" s="876" t="str">
        <f>IF(AM23="","",VLOOKUP(AM23,'aktuelle Düngerliste'!$A:$H,7,FALSE)*AO23/1000)</f>
        <v/>
      </c>
      <c r="BA23" s="378"/>
      <c r="BB23" s="379"/>
      <c r="BC23" s="375"/>
      <c r="BD23" s="392" t="str">
        <f t="shared" si="2"/>
        <v/>
      </c>
      <c r="BE23" s="453" t="str">
        <f t="shared" si="3"/>
        <v/>
      </c>
      <c r="BF23" s="872" t="str">
        <f>IF(BA23="","",VLOOKUP(BA23,'aktuelle Düngerliste'!$A:$H,2,FALSE))</f>
        <v/>
      </c>
      <c r="BG23" s="872" t="str">
        <f>IF(BA23="","",VLOOKUP(BA23,'aktuelle Düngerliste'!$A:$H,3,FALSE))</f>
        <v/>
      </c>
      <c r="BH23" s="873" t="str">
        <f>IF(BA23="","",VLOOKUP(BA23,'aktuelle Düngerliste'!$A:$H,8,FALSE))</f>
        <v/>
      </c>
      <c r="BI23" s="874" t="str">
        <f>IF(BA23="","",VLOOKUP(BA23,'aktuelle Düngerliste'!$A:$H,3,FALSE)*BC23/1000)</f>
        <v/>
      </c>
      <c r="BJ23" s="874" t="str">
        <f>IF(BA23="","",IF(VLOOKUP(BA23,'aktuelle Düngerliste'!$A:$B,2,FALSE)="mineralisch",(VLOOKUP(BA23,'aktuelle Düngerliste'!$A:$H,3,FALSE)*BC23/1000),""))</f>
        <v/>
      </c>
      <c r="BK23" s="875" t="str">
        <f>IF(BA23="","",VLOOKUP(BA23,'aktuelle Düngerliste'!$A:$J,10,FALSE)*BC23/1000)</f>
        <v/>
      </c>
      <c r="BL23" s="875" t="str">
        <f>IF(BA23="","",VLOOKUP(BA23,'aktuelle Düngerliste'!$A:$H,5,FALSE)*BC23/1000)</f>
        <v/>
      </c>
      <c r="BM23" s="875" t="str">
        <f>IF(BA23="","",VLOOKUP(BA23,'aktuelle Düngerliste'!$A:$H,6,FALSE)*BC23/1000)</f>
        <v/>
      </c>
      <c r="BN23" s="876" t="str">
        <f>IF(BA23="","",VLOOKUP(BA23,'aktuelle Düngerliste'!$A:$H,7,FALSE)*BC23/1000)</f>
        <v/>
      </c>
      <c r="BO23" s="378"/>
      <c r="BP23" s="379"/>
      <c r="BQ23" s="375"/>
      <c r="BR23" s="392" t="str">
        <f t="shared" si="4"/>
        <v/>
      </c>
      <c r="BS23" s="453" t="str">
        <f t="shared" si="5"/>
        <v/>
      </c>
      <c r="BT23" s="872" t="str">
        <f>IF(BO23="","",VLOOKUP(BO23,'aktuelle Düngerliste'!$A:$H,2,FALSE))</f>
        <v/>
      </c>
      <c r="BU23" s="872" t="str">
        <f>IF(BO23="","",VLOOKUP(BO23,'aktuelle Düngerliste'!$A:$H,3,FALSE))</f>
        <v/>
      </c>
      <c r="BV23" s="873" t="str">
        <f>IF(BO23="","",VLOOKUP(BO23,'aktuelle Düngerliste'!$A:$H,8,FALSE))</f>
        <v/>
      </c>
      <c r="BW23" s="874" t="str">
        <f>IF(BO23="","",VLOOKUP(BO23,'aktuelle Düngerliste'!$A:$H,3,FALSE)*BQ23/1000)</f>
        <v/>
      </c>
      <c r="BX23" s="874" t="str">
        <f>IF(BO23="","",IF(VLOOKUP(BO23,'aktuelle Düngerliste'!$A:$B,2,FALSE)="mineralisch",(VLOOKUP(BO23,'aktuelle Düngerliste'!$A:$H,3,FALSE)*BQ23/1000),""))</f>
        <v/>
      </c>
      <c r="BY23" s="875" t="str">
        <f>IF(BO23="","",VLOOKUP(BO23,'aktuelle Düngerliste'!$A:$J,10,FALSE)*BQ23/1000)</f>
        <v/>
      </c>
      <c r="BZ23" s="875" t="str">
        <f>IF(BO23="","",VLOOKUP(BO23,'aktuelle Düngerliste'!$A:$H,5,FALSE)*BQ23/1000)</f>
        <v/>
      </c>
      <c r="CA23" s="875" t="str">
        <f>IF(BO23="","",VLOOKUP(BO23,'aktuelle Düngerliste'!$A:$H,6,FALSE)*BQ23/1000)</f>
        <v/>
      </c>
      <c r="CB23" s="876" t="str">
        <f>IF(BO23="","",VLOOKUP(BO23,'aktuelle Düngerliste'!$A:$H,7,FALSE)*BQ23/1000)</f>
        <v/>
      </c>
      <c r="CC23" s="378"/>
      <c r="CD23" s="379"/>
      <c r="CE23" s="375"/>
      <c r="CF23" s="392" t="str">
        <f t="shared" si="6"/>
        <v/>
      </c>
      <c r="CG23" s="453" t="str">
        <f t="shared" si="7"/>
        <v/>
      </c>
      <c r="CH23" s="872" t="str">
        <f>IF(CC23="","",VLOOKUP(CC23,'aktuelle Düngerliste'!$A:$H,2,FALSE))</f>
        <v/>
      </c>
      <c r="CI23" s="872" t="str">
        <f>IF(CC23="","",VLOOKUP(CC23,'aktuelle Düngerliste'!$A:$H,3,FALSE))</f>
        <v/>
      </c>
      <c r="CJ23" s="873" t="str">
        <f>IF(CC23="","",VLOOKUP(CC23,'aktuelle Düngerliste'!$A:$H,8,FALSE))</f>
        <v/>
      </c>
      <c r="CK23" s="874" t="str">
        <f>IF(CC23="","",VLOOKUP(CC23,'aktuelle Düngerliste'!$A:$H,3,FALSE)*CE23/1000)</f>
        <v/>
      </c>
      <c r="CL23" s="874" t="str">
        <f>IF(CC23="","",IF(VLOOKUP(CC23,'aktuelle Düngerliste'!$A:$B,2,FALSE)="mineralisch",(VLOOKUP(CC23,'aktuelle Düngerliste'!$A:$H,3,FALSE)*CE23/1000),""))</f>
        <v/>
      </c>
      <c r="CM23" s="875" t="str">
        <f>IF(CC23="","",VLOOKUP(CC23,'aktuelle Düngerliste'!$A:$J,10,FALSE)*CE23/1000)</f>
        <v/>
      </c>
      <c r="CN23" s="875" t="str">
        <f>IF(CC23="","",VLOOKUP(CC23,'aktuelle Düngerliste'!$A:$H,5,FALSE)*CE23/1000)</f>
        <v/>
      </c>
      <c r="CO23" s="875" t="str">
        <f>IF(CC23="","",VLOOKUP(CC23,'aktuelle Düngerliste'!$A:$H,6,FALSE)*CE23/1000)</f>
        <v/>
      </c>
      <c r="CP23" s="876" t="str">
        <f>IF(CC23="","",VLOOKUP(CC23,'aktuelle Düngerliste'!$A:$H,7,FALSE)*CE23/1000)</f>
        <v/>
      </c>
      <c r="CQ23" s="378"/>
      <c r="CR23" s="379"/>
      <c r="CS23" s="375"/>
      <c r="CT23" s="392" t="str">
        <f t="shared" si="8"/>
        <v/>
      </c>
      <c r="CU23" s="453" t="str">
        <f t="shared" si="9"/>
        <v/>
      </c>
      <c r="CV23" s="872" t="str">
        <f>IF(CQ23="","",VLOOKUP(CQ23,'aktuelle Düngerliste'!$A:$H,2,FALSE))</f>
        <v/>
      </c>
      <c r="CW23" s="872" t="str">
        <f>IF(CQ23="","",VLOOKUP(CQ23,'aktuelle Düngerliste'!$A:$H,3,FALSE))</f>
        <v/>
      </c>
      <c r="CX23" s="873" t="str">
        <f>IF(CQ23="","",VLOOKUP(CQ23,'aktuelle Düngerliste'!$A:$H,8,FALSE))</f>
        <v/>
      </c>
      <c r="CY23" s="874" t="str">
        <f>IF(CQ23="","",VLOOKUP(CQ23,'aktuelle Düngerliste'!$A:$H,3,FALSE)*CS23/1000)</f>
        <v/>
      </c>
      <c r="CZ23" s="874" t="str">
        <f>IF(CQ23="","",IF(VLOOKUP(CQ23,'aktuelle Düngerliste'!$A:$B,2,FALSE)="mineralisch",(VLOOKUP(CQ23,'aktuelle Düngerliste'!$A:$H,3,FALSE)*CS23/1000),""))</f>
        <v/>
      </c>
      <c r="DA23" s="875" t="str">
        <f>IF(CQ23="","",VLOOKUP(CQ23,'aktuelle Düngerliste'!$A:$J,10,FALSE)*CS23/1000)</f>
        <v/>
      </c>
      <c r="DB23" s="875" t="str">
        <f>IF(CQ23="","",VLOOKUP(CQ23,'aktuelle Düngerliste'!$A:$H,5,FALSE)*CS23/1000)</f>
        <v/>
      </c>
      <c r="DC23" s="875" t="str">
        <f>IF(CQ23="","",VLOOKUP(CQ23,'aktuelle Düngerliste'!$A:$H,6,FALSE)*CS23/1000)</f>
        <v/>
      </c>
      <c r="DD23" s="876" t="str">
        <f>IF(CQ23="","",VLOOKUP(CQ23,'aktuelle Düngerliste'!$A:$H,7,FALSE)*CS23/1000)</f>
        <v/>
      </c>
      <c r="DE23" s="378"/>
      <c r="DF23" s="379"/>
      <c r="DG23" s="375"/>
      <c r="DH23" s="392" t="str">
        <f t="shared" si="10"/>
        <v/>
      </c>
      <c r="DI23" s="453" t="str">
        <f t="shared" si="11"/>
        <v/>
      </c>
      <c r="DJ23" s="872" t="str">
        <f>IF(DE23="","",VLOOKUP(DE23,'aktuelle Düngerliste'!$A:$H,2,FALSE))</f>
        <v/>
      </c>
      <c r="DK23" s="872" t="str">
        <f>IF(DE23="","",VLOOKUP(DE23,'aktuelle Düngerliste'!$A:$H,3,FALSE))</f>
        <v/>
      </c>
      <c r="DL23" s="873" t="str">
        <f>IF(DE23="","",VLOOKUP(DE23,'aktuelle Düngerliste'!$A:$H,8,FALSE))</f>
        <v/>
      </c>
      <c r="DM23" s="874" t="str">
        <f>IF(DE23="","",VLOOKUP(DE23,'aktuelle Düngerliste'!$A:$H,3,FALSE)*DG23/1000)</f>
        <v/>
      </c>
      <c r="DN23" s="874" t="str">
        <f>IF(DE23="","",IF(VLOOKUP(DE23,'aktuelle Düngerliste'!$A:$B,2,FALSE)="mineralisch",(VLOOKUP(DE23,'aktuelle Düngerliste'!$A:$H,3,FALSE)*DG23/1000),""))</f>
        <v/>
      </c>
      <c r="DO23" s="875" t="str">
        <f>IF(DE23="","",VLOOKUP(DE23,'aktuelle Düngerliste'!$A:$J,10,FALSE)*DG23/1000)</f>
        <v/>
      </c>
      <c r="DP23" s="875" t="str">
        <f>IF(DE23="","",VLOOKUP(DE23,'aktuelle Düngerliste'!$A:$H,5,FALSE)*DG23/1000)</f>
        <v/>
      </c>
      <c r="DQ23" s="875" t="str">
        <f>IF(DE23="","",VLOOKUP(DE23,'aktuelle Düngerliste'!$A:$H,6,FALSE)*DG23/1000)</f>
        <v/>
      </c>
      <c r="DR23" s="876" t="str">
        <f>IF(DE23="","",VLOOKUP(DE23,'aktuelle Düngerliste'!$A:$H,7,FALSE)*DG23/1000)</f>
        <v/>
      </c>
      <c r="DS23" s="265"/>
    </row>
    <row r="24" spans="1:123" s="145" customFormat="1">
      <c r="A24" s="261" t="str">
        <f>IF('N-DBE'!A24="","",'N-DBE'!A24)</f>
        <v/>
      </c>
      <c r="B24" s="285" t="str">
        <f>IF('N-DBE'!B24="","",'N-DBE'!B24)</f>
        <v/>
      </c>
      <c r="C24" s="262" t="str">
        <f>IF('N-DBE'!C24="","",'N-DBE'!C24)</f>
        <v/>
      </c>
      <c r="D24" s="262" t="str">
        <f>IF('N-DBE'!D24="","",'N-DBE'!D24)</f>
        <v/>
      </c>
      <c r="E24" s="238" t="str">
        <f>IF('N-DBE'!E24="","",'N-DBE'!E24)</f>
        <v/>
      </c>
      <c r="F24" s="238" t="str">
        <f>IF('N-DBE'!F24="","",'N-DBE'!F24)</f>
        <v/>
      </c>
      <c r="G24" s="225" t="str">
        <f>IF('N-DBE'!G24="","",'N-DBE'!G24)</f>
        <v/>
      </c>
      <c r="H24" s="247" t="str">
        <f>IF(OR(B24="",'N-DBE'!AJ24=""),"",'N-DBE'!AJ24+'N-DBE'!AN24)</f>
        <v/>
      </c>
      <c r="I24" s="815" t="str">
        <f>IF(OR(B24="",'N-DBE'!AJ24=""),"",'N-DBE'!E24*('N-DBE'!AJ24+'N-DBE'!AN24))</f>
        <v/>
      </c>
      <c r="J24" s="246" t="str">
        <f>IF('N-DBE'!AK24="","",IF('N-DBE'!AM24="ja",'N-DBE'!AK24+'N-DBE'!AN24,'N-DBE'!AK24))</f>
        <v/>
      </c>
      <c r="K24" s="829" t="str">
        <f>IF(OR(B24="",'N-DBE'!AK24=""),"",IF('N-DBE'!AM24="ja",'N-DBE'!E24*('N-DBE'!AK24+'N-DBE'!AN24),'N-DBE'!E24*'N-DBE'!AK24))</f>
        <v/>
      </c>
      <c r="L24" s="830" t="str">
        <f>IF(OR(B24="",'N-DBE'!AL24=""),"",'N-DBE'!AL24+'N-DBE'!AN24)</f>
        <v/>
      </c>
      <c r="M24" s="830" t="str">
        <f>IF(OR(B24="",'N-DBE'!AL24=""),"",'N-DBE'!E24*('N-DBE'!AL24+'N-DBE'!AN24))</f>
        <v/>
      </c>
      <c r="N24" s="831" t="str">
        <f>IF(AND('N-DBE'!C24="ja",G24&lt;&gt;""),I24-X24,"")</f>
        <v/>
      </c>
      <c r="O24" s="259" t="str">
        <f>IF('N-DBE'!AJ24="","",SUM(AU24,BI24,BW24,CK24,CY24,DM24))</f>
        <v/>
      </c>
      <c r="P24" s="830" t="str">
        <f>IF(OR(B24="",'N-DBE'!AJ24=""),"",O24*'N-DBE'!E24)</f>
        <v/>
      </c>
      <c r="Q24" s="253" t="str">
        <f>IF('N-DBE'!AJ24="","",IF(AR24="mineralisch",AU24,0)+IF(BF24="mineralisch",BI24,0)+IF(BT24="mineralisch",BW24,0)+IF(CH24="mineralisch",CK24,0)+IF(CV24="mineralisch",CY24,0)+IF(DJ24="mineralisch",DM24,0))</f>
        <v/>
      </c>
      <c r="R24" s="830" t="str">
        <f>IF(OR(B24="",'N-DBE'!AJ24=""),"",Q24*'N-DBE'!E24)</f>
        <v/>
      </c>
      <c r="S24" s="253" t="str">
        <f>IF('N-DBE'!AJ24="","",O24-Q24)</f>
        <v/>
      </c>
      <c r="T24" s="830" t="str">
        <f>IF(OR(B24="",'N-DBE'!AJ24=""),"",S24*'N-DBE'!E24)</f>
        <v/>
      </c>
      <c r="U24" s="253" t="str">
        <f>IF('N-DBE'!AJ24="","",(IF(AR24="Kompost",AU24,0)+IF(BF24="Kompost",BI24,0)+IF(BT24="Kompost",BW24,0)+IF(CH24="Kompost",CK24,0)+IF(CV24="Kompost",CY24,0)+IF(DJ24="Kompost",DM24,0)))</f>
        <v/>
      </c>
      <c r="V24" s="830" t="str">
        <f>IF(OR(B24="",'N-DBE'!AJ24=""),"",U24*'N-DBE'!E24)</f>
        <v/>
      </c>
      <c r="W24" s="370" t="str">
        <f>IF('N-DBE'!AJ24="","",SUM(AW24,BK24,BY24,CM24,DA24,DO24))</f>
        <v/>
      </c>
      <c r="X24" s="844" t="str">
        <f>IF(OR(B24="",'N-DBE'!AJ24=""),"",W24*'N-DBE'!E24)</f>
        <v/>
      </c>
      <c r="Y24" s="260" t="str">
        <f>IF('P-(K-Mg)-DBE'!N24="","",'P-(K-Mg)-DBE'!N24+'P-(K-Mg)-DBE'!R24)</f>
        <v/>
      </c>
      <c r="Z24" s="830" t="str">
        <f>IF(OR(B24="",'P-(K-Mg)-DBE'!N24=""),"",'N-DBE'!E24*('P-(K-Mg)-DBE'!N24+'P-(K-Mg)-DBE'!R24))</f>
        <v/>
      </c>
      <c r="AA24" s="259" t="str">
        <f>IF('P-(K-Mg)-DBE'!N24="","",SUM(AX24,BL24,BZ24,CN24,DB24,DP24))</f>
        <v/>
      </c>
      <c r="AB24" s="258" t="str">
        <f>IF(OR(B24="",'P-(K-Mg)-DBE'!Z24=""),"",SUM(AX24,BL24,BZ24,CN24,DB24,DP24)*'N-DBE'!E24)</f>
        <v/>
      </c>
      <c r="AC24" s="259" t="str">
        <f>IF('P-(K-Mg)-DBE'!O24="","",'P-(K-Mg)-DBE'!O24)</f>
        <v/>
      </c>
      <c r="AD24" s="815" t="str">
        <f>IF(OR(B24="",'P-(K-Mg)-DBE'!O24=""),"",'P-(K-Mg)-DBE'!O24*'N-DBE'!E24)</f>
        <v/>
      </c>
      <c r="AE24" s="239" t="str">
        <f>IF('P-(K-Mg)-DBE'!Z24="","",'P-(K-Mg)-DBE'!Z24)</f>
        <v/>
      </c>
      <c r="AF24" s="815" t="str">
        <f>IF(OR(B24="",'P-(K-Mg)-DBE'!Z24=""),"",'P-(K-Mg)-DBE'!Z24*'N-DBE'!E24)</f>
        <v/>
      </c>
      <c r="AG24" s="380" t="str">
        <f>IF('P-(K-Mg)-DBE'!Z24="","",SUM(AY24,BM24,CA24,CO24,DC24,DQ24))</f>
        <v/>
      </c>
      <c r="AH24" s="258" t="str">
        <f>IF(OR(B24="",'P-(K-Mg)-DBE'!AH24=""),"",SUM(AY24,BM24,CA24,CO24,DC24,DQ14)*'N-DBE'!E24)</f>
        <v/>
      </c>
      <c r="AI24" s="240" t="str">
        <f>IF('P-(K-Mg)-DBE'!AH24="","",'P-(K-Mg)-DBE'!AH24)</f>
        <v/>
      </c>
      <c r="AJ24" s="830" t="str">
        <f>IF(OR(B24="",'P-(K-Mg)-DBE'!AH24=""),"",'N-DBE'!E24*'P-(K-Mg)-DBE'!AH24)</f>
        <v/>
      </c>
      <c r="AK24" s="374" t="str">
        <f>IF('P-(K-Mg)-DBE'!AH24="","",SUM(AZ24,BN24,CB24,CP24,DD24,DR24))</f>
        <v/>
      </c>
      <c r="AL24" s="862" t="str">
        <f>IF('P-(K-Mg)-DBE'!AH24="","",SUM(AZ24,BN24,CB24,CP24,DD24,DR24))</f>
        <v/>
      </c>
      <c r="AM24" s="378"/>
      <c r="AN24" s="379"/>
      <c r="AO24" s="375"/>
      <c r="AP24" s="392" t="str">
        <f t="shared" si="0"/>
        <v/>
      </c>
      <c r="AQ24" s="453" t="str">
        <f t="shared" si="1"/>
        <v/>
      </c>
      <c r="AR24" s="872" t="str">
        <f>IF(AM24="","",VLOOKUP(AM24,'aktuelle Düngerliste'!A:H,2,FALSE))</f>
        <v/>
      </c>
      <c r="AS24" s="872" t="str">
        <f>IF(AM24="","",VLOOKUP(AM24,'aktuelle Düngerliste'!A:H,3,FALSE))</f>
        <v/>
      </c>
      <c r="AT24" s="873" t="str">
        <f>IF(AM24="","",VLOOKUP(AM24,'aktuelle Düngerliste'!A:H,8,FALSE))</f>
        <v/>
      </c>
      <c r="AU24" s="874" t="str">
        <f>IF(AM24="","",VLOOKUP(AM24,'aktuelle Düngerliste'!$A:$H,3,FALSE)*AO24/1000)</f>
        <v/>
      </c>
      <c r="AV24" s="874" t="str">
        <f>IF(AM24="","",IF(VLOOKUP(AM24,'aktuelle Düngerliste'!$A:$B,2,FALSE)="mineralisch",(VLOOKUP(AM24,'aktuelle Düngerliste'!$A:$H,3,FALSE)*AO24/1000),""))</f>
        <v/>
      </c>
      <c r="AW24" s="875" t="str">
        <f>IF(AM24="","",VLOOKUP(AM24,'aktuelle Düngerliste'!$A:$J,10,FALSE)*AO24/1000)</f>
        <v/>
      </c>
      <c r="AX24" s="875" t="str">
        <f>IF(AM24="","",VLOOKUP(AM24,'aktuelle Düngerliste'!$A:$H,5,FALSE)*AO24/1000)</f>
        <v/>
      </c>
      <c r="AY24" s="875" t="str">
        <f>IF(AM24="","",VLOOKUP(AM24,'aktuelle Düngerliste'!$A:$H,6,FALSE)*AO24/1000)</f>
        <v/>
      </c>
      <c r="AZ24" s="876" t="str">
        <f>IF(AM24="","",VLOOKUP(AM24,'aktuelle Düngerliste'!$A:$H,7,FALSE)*AO24/1000)</f>
        <v/>
      </c>
      <c r="BA24" s="378"/>
      <c r="BB24" s="379"/>
      <c r="BC24" s="375"/>
      <c r="BD24" s="392" t="str">
        <f t="shared" si="2"/>
        <v/>
      </c>
      <c r="BE24" s="453" t="str">
        <f t="shared" si="3"/>
        <v/>
      </c>
      <c r="BF24" s="872" t="str">
        <f>IF(BA24="","",VLOOKUP(BA24,'aktuelle Düngerliste'!$A:$H,2,FALSE))</f>
        <v/>
      </c>
      <c r="BG24" s="872" t="str">
        <f>IF(BA24="","",VLOOKUP(BA24,'aktuelle Düngerliste'!$A:$H,3,FALSE))</f>
        <v/>
      </c>
      <c r="BH24" s="873" t="str">
        <f>IF(BA24="","",VLOOKUP(BA24,'aktuelle Düngerliste'!$A:$H,8,FALSE))</f>
        <v/>
      </c>
      <c r="BI24" s="874" t="str">
        <f>IF(BA24="","",VLOOKUP(BA24,'aktuelle Düngerliste'!$A:$H,3,FALSE)*BC24/1000)</f>
        <v/>
      </c>
      <c r="BJ24" s="874" t="str">
        <f>IF(BA24="","",IF(VLOOKUP(BA24,'aktuelle Düngerliste'!$A:$B,2,FALSE)="mineralisch",(VLOOKUP(BA24,'aktuelle Düngerliste'!$A:$H,3,FALSE)*BC24/1000),""))</f>
        <v/>
      </c>
      <c r="BK24" s="875" t="str">
        <f>IF(BA24="","",VLOOKUP(BA24,'aktuelle Düngerliste'!$A:$J,10,FALSE)*BC24/1000)</f>
        <v/>
      </c>
      <c r="BL24" s="875" t="str">
        <f>IF(BA24="","",VLOOKUP(BA24,'aktuelle Düngerliste'!$A:$H,5,FALSE)*BC24/1000)</f>
        <v/>
      </c>
      <c r="BM24" s="875" t="str">
        <f>IF(BA24="","",VLOOKUP(BA24,'aktuelle Düngerliste'!$A:$H,6,FALSE)*BC24/1000)</f>
        <v/>
      </c>
      <c r="BN24" s="876" t="str">
        <f>IF(BA24="","",VLOOKUP(BA24,'aktuelle Düngerliste'!$A:$H,7,FALSE)*BC24/1000)</f>
        <v/>
      </c>
      <c r="BO24" s="378"/>
      <c r="BP24" s="379"/>
      <c r="BQ24" s="375"/>
      <c r="BR24" s="392" t="str">
        <f t="shared" si="4"/>
        <v/>
      </c>
      <c r="BS24" s="453" t="str">
        <f t="shared" si="5"/>
        <v/>
      </c>
      <c r="BT24" s="872" t="str">
        <f>IF(BO24="","",VLOOKUP(BO24,'aktuelle Düngerliste'!$A:$H,2,FALSE))</f>
        <v/>
      </c>
      <c r="BU24" s="872" t="str">
        <f>IF(BO24="","",VLOOKUP(BO24,'aktuelle Düngerliste'!$A:$H,3,FALSE))</f>
        <v/>
      </c>
      <c r="BV24" s="873" t="str">
        <f>IF(BO24="","",VLOOKUP(BO24,'aktuelle Düngerliste'!$A:$H,8,FALSE))</f>
        <v/>
      </c>
      <c r="BW24" s="874" t="str">
        <f>IF(BO24="","",VLOOKUP(BO24,'aktuelle Düngerliste'!$A:$H,3,FALSE)*BQ24/1000)</f>
        <v/>
      </c>
      <c r="BX24" s="874" t="str">
        <f>IF(BO24="","",IF(VLOOKUP(BO24,'aktuelle Düngerliste'!$A:$B,2,FALSE)="mineralisch",(VLOOKUP(BO24,'aktuelle Düngerliste'!$A:$H,3,FALSE)*BQ24/1000),""))</f>
        <v/>
      </c>
      <c r="BY24" s="875" t="str">
        <f>IF(BO24="","",VLOOKUP(BO24,'aktuelle Düngerliste'!$A:$J,10,FALSE)*BQ24/1000)</f>
        <v/>
      </c>
      <c r="BZ24" s="875" t="str">
        <f>IF(BO24="","",VLOOKUP(BO24,'aktuelle Düngerliste'!$A:$H,5,FALSE)*BQ24/1000)</f>
        <v/>
      </c>
      <c r="CA24" s="875" t="str">
        <f>IF(BO24="","",VLOOKUP(BO24,'aktuelle Düngerliste'!$A:$H,6,FALSE)*BQ24/1000)</f>
        <v/>
      </c>
      <c r="CB24" s="876" t="str">
        <f>IF(BO24="","",VLOOKUP(BO24,'aktuelle Düngerliste'!$A:$H,7,FALSE)*BQ24/1000)</f>
        <v/>
      </c>
      <c r="CC24" s="378"/>
      <c r="CD24" s="379"/>
      <c r="CE24" s="375"/>
      <c r="CF24" s="392" t="str">
        <f t="shared" si="6"/>
        <v/>
      </c>
      <c r="CG24" s="453" t="str">
        <f t="shared" si="7"/>
        <v/>
      </c>
      <c r="CH24" s="872" t="str">
        <f>IF(CC24="","",VLOOKUP(CC24,'aktuelle Düngerliste'!$A:$H,2,FALSE))</f>
        <v/>
      </c>
      <c r="CI24" s="872" t="str">
        <f>IF(CC24="","",VLOOKUP(CC24,'aktuelle Düngerliste'!$A:$H,3,FALSE))</f>
        <v/>
      </c>
      <c r="CJ24" s="873" t="str">
        <f>IF(CC24="","",VLOOKUP(CC24,'aktuelle Düngerliste'!$A:$H,8,FALSE))</f>
        <v/>
      </c>
      <c r="CK24" s="874" t="str">
        <f>IF(CC24="","",VLOOKUP(CC24,'aktuelle Düngerliste'!$A:$H,3,FALSE)*CE24/1000)</f>
        <v/>
      </c>
      <c r="CL24" s="874" t="str">
        <f>IF(CC24="","",IF(VLOOKUP(CC24,'aktuelle Düngerliste'!$A:$B,2,FALSE)="mineralisch",(VLOOKUP(CC24,'aktuelle Düngerliste'!$A:$H,3,FALSE)*CE24/1000),""))</f>
        <v/>
      </c>
      <c r="CM24" s="875" t="str">
        <f>IF(CC24="","",VLOOKUP(CC24,'aktuelle Düngerliste'!$A:$J,10,FALSE)*CE24/1000)</f>
        <v/>
      </c>
      <c r="CN24" s="875" t="str">
        <f>IF(CC24="","",VLOOKUP(CC24,'aktuelle Düngerliste'!$A:$H,5,FALSE)*CE24/1000)</f>
        <v/>
      </c>
      <c r="CO24" s="875" t="str">
        <f>IF(CC24="","",VLOOKUP(CC24,'aktuelle Düngerliste'!$A:$H,6,FALSE)*CE24/1000)</f>
        <v/>
      </c>
      <c r="CP24" s="876" t="str">
        <f>IF(CC24="","",VLOOKUP(CC24,'aktuelle Düngerliste'!$A:$H,7,FALSE)*CE24/1000)</f>
        <v/>
      </c>
      <c r="CQ24" s="378"/>
      <c r="CR24" s="379"/>
      <c r="CS24" s="375"/>
      <c r="CT24" s="392" t="str">
        <f t="shared" si="8"/>
        <v/>
      </c>
      <c r="CU24" s="453" t="str">
        <f t="shared" si="9"/>
        <v/>
      </c>
      <c r="CV24" s="872" t="str">
        <f>IF(CQ24="","",VLOOKUP(CQ24,'aktuelle Düngerliste'!$A:$H,2,FALSE))</f>
        <v/>
      </c>
      <c r="CW24" s="872" t="str">
        <f>IF(CQ24="","",VLOOKUP(CQ24,'aktuelle Düngerliste'!$A:$H,3,FALSE))</f>
        <v/>
      </c>
      <c r="CX24" s="873" t="str">
        <f>IF(CQ24="","",VLOOKUP(CQ24,'aktuelle Düngerliste'!$A:$H,8,FALSE))</f>
        <v/>
      </c>
      <c r="CY24" s="874" t="str">
        <f>IF(CQ24="","",VLOOKUP(CQ24,'aktuelle Düngerliste'!$A:$H,3,FALSE)*CS24/1000)</f>
        <v/>
      </c>
      <c r="CZ24" s="874" t="str">
        <f>IF(CQ24="","",IF(VLOOKUP(CQ24,'aktuelle Düngerliste'!$A:$B,2,FALSE)="mineralisch",(VLOOKUP(CQ24,'aktuelle Düngerliste'!$A:$H,3,FALSE)*CS24/1000),""))</f>
        <v/>
      </c>
      <c r="DA24" s="875" t="str">
        <f>IF(CQ24="","",VLOOKUP(CQ24,'aktuelle Düngerliste'!$A:$J,10,FALSE)*CS24/1000)</f>
        <v/>
      </c>
      <c r="DB24" s="875" t="str">
        <f>IF(CQ24="","",VLOOKUP(CQ24,'aktuelle Düngerliste'!$A:$H,5,FALSE)*CS24/1000)</f>
        <v/>
      </c>
      <c r="DC24" s="875" t="str">
        <f>IF(CQ24="","",VLOOKUP(CQ24,'aktuelle Düngerliste'!$A:$H,6,FALSE)*CS24/1000)</f>
        <v/>
      </c>
      <c r="DD24" s="876" t="str">
        <f>IF(CQ24="","",VLOOKUP(CQ24,'aktuelle Düngerliste'!$A:$H,7,FALSE)*CS24/1000)</f>
        <v/>
      </c>
      <c r="DE24" s="378"/>
      <c r="DF24" s="379"/>
      <c r="DG24" s="375"/>
      <c r="DH24" s="392" t="str">
        <f t="shared" si="10"/>
        <v/>
      </c>
      <c r="DI24" s="453" t="str">
        <f t="shared" si="11"/>
        <v/>
      </c>
      <c r="DJ24" s="872" t="str">
        <f>IF(DE24="","",VLOOKUP(DE24,'aktuelle Düngerliste'!$A:$H,2,FALSE))</f>
        <v/>
      </c>
      <c r="DK24" s="872" t="str">
        <f>IF(DE24="","",VLOOKUP(DE24,'aktuelle Düngerliste'!$A:$H,3,FALSE))</f>
        <v/>
      </c>
      <c r="DL24" s="873" t="str">
        <f>IF(DE24="","",VLOOKUP(DE24,'aktuelle Düngerliste'!$A:$H,8,FALSE))</f>
        <v/>
      </c>
      <c r="DM24" s="874" t="str">
        <f>IF(DE24="","",VLOOKUP(DE24,'aktuelle Düngerliste'!$A:$H,3,FALSE)*DG24/1000)</f>
        <v/>
      </c>
      <c r="DN24" s="874" t="str">
        <f>IF(DE24="","",IF(VLOOKUP(DE24,'aktuelle Düngerliste'!$A:$B,2,FALSE)="mineralisch",(VLOOKUP(DE24,'aktuelle Düngerliste'!$A:$H,3,FALSE)*DG24/1000),""))</f>
        <v/>
      </c>
      <c r="DO24" s="875" t="str">
        <f>IF(DE24="","",VLOOKUP(DE24,'aktuelle Düngerliste'!$A:$J,10,FALSE)*DG24/1000)</f>
        <v/>
      </c>
      <c r="DP24" s="875" t="str">
        <f>IF(DE24="","",VLOOKUP(DE24,'aktuelle Düngerliste'!$A:$H,5,FALSE)*DG24/1000)</f>
        <v/>
      </c>
      <c r="DQ24" s="875" t="str">
        <f>IF(DE24="","",VLOOKUP(DE24,'aktuelle Düngerliste'!$A:$H,6,FALSE)*DG24/1000)</f>
        <v/>
      </c>
      <c r="DR24" s="876" t="str">
        <f>IF(DE24="","",VLOOKUP(DE24,'aktuelle Düngerliste'!$A:$H,7,FALSE)*DG24/1000)</f>
        <v/>
      </c>
      <c r="DS24" s="265"/>
    </row>
    <row r="25" spans="1:123" s="145" customFormat="1">
      <c r="A25" s="261" t="str">
        <f>IF('N-DBE'!A25="","",'N-DBE'!A25)</f>
        <v/>
      </c>
      <c r="B25" s="285" t="str">
        <f>IF('N-DBE'!B25="","",'N-DBE'!B25)</f>
        <v/>
      </c>
      <c r="C25" s="262" t="str">
        <f>IF('N-DBE'!C25="","",'N-DBE'!C25)</f>
        <v/>
      </c>
      <c r="D25" s="262" t="str">
        <f>IF('N-DBE'!D25="","",'N-DBE'!D25)</f>
        <v/>
      </c>
      <c r="E25" s="238" t="str">
        <f>IF('N-DBE'!E25="","",'N-DBE'!E25)</f>
        <v/>
      </c>
      <c r="F25" s="238" t="str">
        <f>IF('N-DBE'!F25="","",'N-DBE'!F25)</f>
        <v/>
      </c>
      <c r="G25" s="225" t="str">
        <f>IF('N-DBE'!G25="","",'N-DBE'!G25)</f>
        <v/>
      </c>
      <c r="H25" s="247" t="str">
        <f>IF(OR(B25="",'N-DBE'!AJ25=""),"",'N-DBE'!AJ25+'N-DBE'!AN25)</f>
        <v/>
      </c>
      <c r="I25" s="815" t="str">
        <f>IF(OR(B25="",'N-DBE'!AJ25=""),"",'N-DBE'!E25*('N-DBE'!AJ25+'N-DBE'!AN25))</f>
        <v/>
      </c>
      <c r="J25" s="246" t="str">
        <f>IF('N-DBE'!AK25="","",IF('N-DBE'!AM25="ja",'N-DBE'!AK25+'N-DBE'!AN25,'N-DBE'!AK25))</f>
        <v/>
      </c>
      <c r="K25" s="829" t="str">
        <f>IF(OR(B25="",'N-DBE'!AK25=""),"",IF('N-DBE'!AM25="ja",'N-DBE'!E25*('N-DBE'!AK25+'N-DBE'!AN25),'N-DBE'!E25*'N-DBE'!AK25))</f>
        <v/>
      </c>
      <c r="L25" s="830" t="str">
        <f>IF(OR(B25="",'N-DBE'!AL25=""),"",'N-DBE'!AL25+'N-DBE'!AN25)</f>
        <v/>
      </c>
      <c r="M25" s="830" t="str">
        <f>IF(OR(B25="",'N-DBE'!AL25=""),"",'N-DBE'!E25*('N-DBE'!AL25+'N-DBE'!AN25))</f>
        <v/>
      </c>
      <c r="N25" s="831" t="str">
        <f>IF(AND('N-DBE'!C25="ja",G25&lt;&gt;""),I25-X25,"")</f>
        <v/>
      </c>
      <c r="O25" s="259" t="str">
        <f>IF('N-DBE'!AJ25="","",SUM(AU25,BI25,BW25,CK25,CY25,DM25))</f>
        <v/>
      </c>
      <c r="P25" s="830" t="str">
        <f>IF(OR(B25="",'N-DBE'!AJ25=""),"",O25*'N-DBE'!E25)</f>
        <v/>
      </c>
      <c r="Q25" s="253" t="str">
        <f>IF('N-DBE'!AJ25="","",IF(AR25="mineralisch",AU25,0)+IF(BF25="mineralisch",BI25,0)+IF(BT25="mineralisch",BW25,0)+IF(CH25="mineralisch",CK25,0)+IF(CV25="mineralisch",CY25,0)+IF(DJ25="mineralisch",DM25,0))</f>
        <v/>
      </c>
      <c r="R25" s="830" t="str">
        <f>IF(OR(B25="",'N-DBE'!AJ25=""),"",Q25*'N-DBE'!E25)</f>
        <v/>
      </c>
      <c r="S25" s="253" t="str">
        <f>IF('N-DBE'!AJ25="","",O25-Q25)</f>
        <v/>
      </c>
      <c r="T25" s="830" t="str">
        <f>IF(OR(B25="",'N-DBE'!AJ25=""),"",S25*'N-DBE'!E25)</f>
        <v/>
      </c>
      <c r="U25" s="253" t="str">
        <f>IF('N-DBE'!AJ25="","",(IF(AR25="Kompost",AU25,0)+IF(BF25="Kompost",BI25,0)+IF(BT25="Kompost",BW25,0)+IF(CH25="Kompost",CK25,0)+IF(CV25="Kompost",CY25,0)+IF(DJ25="Kompost",DM25,0)))</f>
        <v/>
      </c>
      <c r="V25" s="830" t="str">
        <f>IF(OR(B25="",'N-DBE'!AJ25=""),"",U25*'N-DBE'!E25)</f>
        <v/>
      </c>
      <c r="W25" s="370" t="str">
        <f>IF('N-DBE'!AJ25="","",SUM(AW25,BK25,BY25,CM25,DA25,DO25))</f>
        <v/>
      </c>
      <c r="X25" s="844" t="str">
        <f>IF(OR(B25="",'N-DBE'!AJ25=""),"",W25*'N-DBE'!E25)</f>
        <v/>
      </c>
      <c r="Y25" s="260" t="str">
        <f>IF('P-(K-Mg)-DBE'!N25="","",'P-(K-Mg)-DBE'!N25+'P-(K-Mg)-DBE'!R25)</f>
        <v/>
      </c>
      <c r="Z25" s="830" t="str">
        <f>IF(OR(B25="",'P-(K-Mg)-DBE'!N25=""),"",'N-DBE'!E25*('P-(K-Mg)-DBE'!N25+'P-(K-Mg)-DBE'!R25))</f>
        <v/>
      </c>
      <c r="AA25" s="259" t="str">
        <f>IF('P-(K-Mg)-DBE'!N25="","",SUM(AX25,BL25,BZ25,CN25,DB25,DP25))</f>
        <v/>
      </c>
      <c r="AB25" s="258" t="str">
        <f>IF(OR(B25="",'P-(K-Mg)-DBE'!Z25=""),"",SUM(AX25,BL25,BZ25,CN25,DB25,DP25)*'N-DBE'!E25)</f>
        <v/>
      </c>
      <c r="AC25" s="259" t="str">
        <f>IF('P-(K-Mg)-DBE'!O25="","",'P-(K-Mg)-DBE'!O25)</f>
        <v/>
      </c>
      <c r="AD25" s="815" t="str">
        <f>IF(OR(B25="",'P-(K-Mg)-DBE'!O25=""),"",'P-(K-Mg)-DBE'!O25*'N-DBE'!E25)</f>
        <v/>
      </c>
      <c r="AE25" s="239" t="str">
        <f>IF('P-(K-Mg)-DBE'!Z25="","",'P-(K-Mg)-DBE'!Z25)</f>
        <v/>
      </c>
      <c r="AF25" s="815" t="str">
        <f>IF(OR(B25="",'P-(K-Mg)-DBE'!Z25=""),"",'P-(K-Mg)-DBE'!Z25*'N-DBE'!E25)</f>
        <v/>
      </c>
      <c r="AG25" s="380" t="str">
        <f>IF('P-(K-Mg)-DBE'!Z25="","",SUM(AY25,BM25,CA25,CO25,DC25,DQ25))</f>
        <v/>
      </c>
      <c r="AH25" s="258" t="str">
        <f>IF(OR(B25="",'P-(K-Mg)-DBE'!AH25=""),"",SUM(AY25,BM25,CA25,CO25,DC25,DQ15)*'N-DBE'!E25)</f>
        <v/>
      </c>
      <c r="AI25" s="240" t="str">
        <f>IF('P-(K-Mg)-DBE'!AH25="","",'P-(K-Mg)-DBE'!AH25)</f>
        <v/>
      </c>
      <c r="AJ25" s="830" t="str">
        <f>IF(OR(B25="",'P-(K-Mg)-DBE'!AH25=""),"",'N-DBE'!E25*'P-(K-Mg)-DBE'!AH25)</f>
        <v/>
      </c>
      <c r="AK25" s="374" t="str">
        <f>IF('P-(K-Mg)-DBE'!AH25="","",SUM(AZ25,BN25,CB25,CP25,DD25,DR25))</f>
        <v/>
      </c>
      <c r="AL25" s="862" t="str">
        <f>IF('P-(K-Mg)-DBE'!AH25="","",SUM(AZ25,BN25,CB25,CP25,DD25,DR25))</f>
        <v/>
      </c>
      <c r="AM25" s="378"/>
      <c r="AN25" s="379"/>
      <c r="AO25" s="375"/>
      <c r="AP25" s="392" t="str">
        <f t="shared" si="0"/>
        <v/>
      </c>
      <c r="AQ25" s="453" t="str">
        <f t="shared" si="1"/>
        <v/>
      </c>
      <c r="AR25" s="872" t="str">
        <f>IF(AM25="","",VLOOKUP(AM25,'aktuelle Düngerliste'!A:H,2,FALSE))</f>
        <v/>
      </c>
      <c r="AS25" s="872" t="str">
        <f>IF(AM25="","",VLOOKUP(AM25,'aktuelle Düngerliste'!A:H,3,FALSE))</f>
        <v/>
      </c>
      <c r="AT25" s="873" t="str">
        <f>IF(AM25="","",VLOOKUP(AM25,'aktuelle Düngerliste'!A:H,8,FALSE))</f>
        <v/>
      </c>
      <c r="AU25" s="874" t="str">
        <f>IF(AM25="","",VLOOKUP(AM25,'aktuelle Düngerliste'!$A:$H,3,FALSE)*AO25/1000)</f>
        <v/>
      </c>
      <c r="AV25" s="874" t="str">
        <f>IF(AM25="","",IF(VLOOKUP(AM25,'aktuelle Düngerliste'!$A:$B,2,FALSE)="mineralisch",(VLOOKUP(AM25,'aktuelle Düngerliste'!$A:$H,3,FALSE)*AO25/1000),""))</f>
        <v/>
      </c>
      <c r="AW25" s="875" t="str">
        <f>IF(AM25="","",VLOOKUP(AM25,'aktuelle Düngerliste'!$A:$J,10,FALSE)*AO25/1000)</f>
        <v/>
      </c>
      <c r="AX25" s="875" t="str">
        <f>IF(AM25="","",VLOOKUP(AM25,'aktuelle Düngerliste'!$A:$H,5,FALSE)*AO25/1000)</f>
        <v/>
      </c>
      <c r="AY25" s="875" t="str">
        <f>IF(AM25="","",VLOOKUP(AM25,'aktuelle Düngerliste'!$A:$H,6,FALSE)*AO25/1000)</f>
        <v/>
      </c>
      <c r="AZ25" s="876" t="str">
        <f>IF(AM25="","",VLOOKUP(AM25,'aktuelle Düngerliste'!$A:$H,7,FALSE)*AO25/1000)</f>
        <v/>
      </c>
      <c r="BA25" s="378"/>
      <c r="BB25" s="379"/>
      <c r="BC25" s="375"/>
      <c r="BD25" s="392" t="str">
        <f t="shared" si="2"/>
        <v/>
      </c>
      <c r="BE25" s="453" t="str">
        <f t="shared" si="3"/>
        <v/>
      </c>
      <c r="BF25" s="872" t="str">
        <f>IF(BA25="","",VLOOKUP(BA25,'aktuelle Düngerliste'!$A:$H,2,FALSE))</f>
        <v/>
      </c>
      <c r="BG25" s="872" t="str">
        <f>IF(BA25="","",VLOOKUP(BA25,'aktuelle Düngerliste'!$A:$H,3,FALSE))</f>
        <v/>
      </c>
      <c r="BH25" s="873" t="str">
        <f>IF(BA25="","",VLOOKUP(BA25,'aktuelle Düngerliste'!$A:$H,8,FALSE))</f>
        <v/>
      </c>
      <c r="BI25" s="874" t="str">
        <f>IF(BA25="","",VLOOKUP(BA25,'aktuelle Düngerliste'!$A:$H,3,FALSE)*BC25/1000)</f>
        <v/>
      </c>
      <c r="BJ25" s="874" t="str">
        <f>IF(BA25="","",IF(VLOOKUP(BA25,'aktuelle Düngerliste'!$A:$B,2,FALSE)="mineralisch",(VLOOKUP(BA25,'aktuelle Düngerliste'!$A:$H,3,FALSE)*BC25/1000),""))</f>
        <v/>
      </c>
      <c r="BK25" s="875" t="str">
        <f>IF(BA25="","",VLOOKUP(BA25,'aktuelle Düngerliste'!$A:$J,10,FALSE)*BC25/1000)</f>
        <v/>
      </c>
      <c r="BL25" s="875" t="str">
        <f>IF(BA25="","",VLOOKUP(BA25,'aktuelle Düngerliste'!$A:$H,5,FALSE)*BC25/1000)</f>
        <v/>
      </c>
      <c r="BM25" s="875" t="str">
        <f>IF(BA25="","",VLOOKUP(BA25,'aktuelle Düngerliste'!$A:$H,6,FALSE)*BC25/1000)</f>
        <v/>
      </c>
      <c r="BN25" s="876" t="str">
        <f>IF(BA25="","",VLOOKUP(BA25,'aktuelle Düngerliste'!$A:$H,7,FALSE)*BC25/1000)</f>
        <v/>
      </c>
      <c r="BO25" s="378"/>
      <c r="BP25" s="379"/>
      <c r="BQ25" s="375"/>
      <c r="BR25" s="392" t="str">
        <f t="shared" si="4"/>
        <v/>
      </c>
      <c r="BS25" s="453" t="str">
        <f t="shared" si="5"/>
        <v/>
      </c>
      <c r="BT25" s="872" t="str">
        <f>IF(BO25="","",VLOOKUP(BO25,'aktuelle Düngerliste'!$A:$H,2,FALSE))</f>
        <v/>
      </c>
      <c r="BU25" s="872" t="str">
        <f>IF(BO25="","",VLOOKUP(BO25,'aktuelle Düngerliste'!$A:$H,3,FALSE))</f>
        <v/>
      </c>
      <c r="BV25" s="873" t="str">
        <f>IF(BO25="","",VLOOKUP(BO25,'aktuelle Düngerliste'!$A:$H,8,FALSE))</f>
        <v/>
      </c>
      <c r="BW25" s="874" t="str">
        <f>IF(BO25="","",VLOOKUP(BO25,'aktuelle Düngerliste'!$A:$H,3,FALSE)*BQ25/1000)</f>
        <v/>
      </c>
      <c r="BX25" s="874" t="str">
        <f>IF(BO25="","",IF(VLOOKUP(BO25,'aktuelle Düngerliste'!$A:$B,2,FALSE)="mineralisch",(VLOOKUP(BO25,'aktuelle Düngerliste'!$A:$H,3,FALSE)*BQ25/1000),""))</f>
        <v/>
      </c>
      <c r="BY25" s="875" t="str">
        <f>IF(BO25="","",VLOOKUP(BO25,'aktuelle Düngerliste'!$A:$J,10,FALSE)*BQ25/1000)</f>
        <v/>
      </c>
      <c r="BZ25" s="875" t="str">
        <f>IF(BO25="","",VLOOKUP(BO25,'aktuelle Düngerliste'!$A:$H,5,FALSE)*BQ25/1000)</f>
        <v/>
      </c>
      <c r="CA25" s="875" t="str">
        <f>IF(BO25="","",VLOOKUP(BO25,'aktuelle Düngerliste'!$A:$H,6,FALSE)*BQ25/1000)</f>
        <v/>
      </c>
      <c r="CB25" s="876" t="str">
        <f>IF(BO25="","",VLOOKUP(BO25,'aktuelle Düngerliste'!$A:$H,7,FALSE)*BQ25/1000)</f>
        <v/>
      </c>
      <c r="CC25" s="378"/>
      <c r="CD25" s="379"/>
      <c r="CE25" s="375"/>
      <c r="CF25" s="392" t="str">
        <f t="shared" si="6"/>
        <v/>
      </c>
      <c r="CG25" s="453" t="str">
        <f t="shared" si="7"/>
        <v/>
      </c>
      <c r="CH25" s="872" t="str">
        <f>IF(CC25="","",VLOOKUP(CC25,'aktuelle Düngerliste'!$A:$H,2,FALSE))</f>
        <v/>
      </c>
      <c r="CI25" s="872" t="str">
        <f>IF(CC25="","",VLOOKUP(CC25,'aktuelle Düngerliste'!$A:$H,3,FALSE))</f>
        <v/>
      </c>
      <c r="CJ25" s="873" t="str">
        <f>IF(CC25="","",VLOOKUP(CC25,'aktuelle Düngerliste'!$A:$H,8,FALSE))</f>
        <v/>
      </c>
      <c r="CK25" s="874" t="str">
        <f>IF(CC25="","",VLOOKUP(CC25,'aktuelle Düngerliste'!$A:$H,3,FALSE)*CE25/1000)</f>
        <v/>
      </c>
      <c r="CL25" s="874" t="str">
        <f>IF(CC25="","",IF(VLOOKUP(CC25,'aktuelle Düngerliste'!$A:$B,2,FALSE)="mineralisch",(VLOOKUP(CC25,'aktuelle Düngerliste'!$A:$H,3,FALSE)*CE25/1000),""))</f>
        <v/>
      </c>
      <c r="CM25" s="875" t="str">
        <f>IF(CC25="","",VLOOKUP(CC25,'aktuelle Düngerliste'!$A:$J,10,FALSE)*CE25/1000)</f>
        <v/>
      </c>
      <c r="CN25" s="875" t="str">
        <f>IF(CC25="","",VLOOKUP(CC25,'aktuelle Düngerliste'!$A:$H,5,FALSE)*CE25/1000)</f>
        <v/>
      </c>
      <c r="CO25" s="875" t="str">
        <f>IF(CC25="","",VLOOKUP(CC25,'aktuelle Düngerliste'!$A:$H,6,FALSE)*CE25/1000)</f>
        <v/>
      </c>
      <c r="CP25" s="876" t="str">
        <f>IF(CC25="","",VLOOKUP(CC25,'aktuelle Düngerliste'!$A:$H,7,FALSE)*CE25/1000)</f>
        <v/>
      </c>
      <c r="CQ25" s="378"/>
      <c r="CR25" s="379"/>
      <c r="CS25" s="375"/>
      <c r="CT25" s="392" t="str">
        <f t="shared" si="8"/>
        <v/>
      </c>
      <c r="CU25" s="453" t="str">
        <f t="shared" si="9"/>
        <v/>
      </c>
      <c r="CV25" s="872" t="str">
        <f>IF(CQ25="","",VLOOKUP(CQ25,'aktuelle Düngerliste'!$A:$H,2,FALSE))</f>
        <v/>
      </c>
      <c r="CW25" s="872" t="str">
        <f>IF(CQ25="","",VLOOKUP(CQ25,'aktuelle Düngerliste'!$A:$H,3,FALSE))</f>
        <v/>
      </c>
      <c r="CX25" s="873" t="str">
        <f>IF(CQ25="","",VLOOKUP(CQ25,'aktuelle Düngerliste'!$A:$H,8,FALSE))</f>
        <v/>
      </c>
      <c r="CY25" s="874" t="str">
        <f>IF(CQ25="","",VLOOKUP(CQ25,'aktuelle Düngerliste'!$A:$H,3,FALSE)*CS25/1000)</f>
        <v/>
      </c>
      <c r="CZ25" s="874" t="str">
        <f>IF(CQ25="","",IF(VLOOKUP(CQ25,'aktuelle Düngerliste'!$A:$B,2,FALSE)="mineralisch",(VLOOKUP(CQ25,'aktuelle Düngerliste'!$A:$H,3,FALSE)*CS25/1000),""))</f>
        <v/>
      </c>
      <c r="DA25" s="875" t="str">
        <f>IF(CQ25="","",VLOOKUP(CQ25,'aktuelle Düngerliste'!$A:$J,10,FALSE)*CS25/1000)</f>
        <v/>
      </c>
      <c r="DB25" s="875" t="str">
        <f>IF(CQ25="","",VLOOKUP(CQ25,'aktuelle Düngerliste'!$A:$H,5,FALSE)*CS25/1000)</f>
        <v/>
      </c>
      <c r="DC25" s="875" t="str">
        <f>IF(CQ25="","",VLOOKUP(CQ25,'aktuelle Düngerliste'!$A:$H,6,FALSE)*CS25/1000)</f>
        <v/>
      </c>
      <c r="DD25" s="876" t="str">
        <f>IF(CQ25="","",VLOOKUP(CQ25,'aktuelle Düngerliste'!$A:$H,7,FALSE)*CS25/1000)</f>
        <v/>
      </c>
      <c r="DE25" s="378"/>
      <c r="DF25" s="379"/>
      <c r="DG25" s="375"/>
      <c r="DH25" s="392" t="str">
        <f t="shared" si="10"/>
        <v/>
      </c>
      <c r="DI25" s="453" t="str">
        <f t="shared" si="11"/>
        <v/>
      </c>
      <c r="DJ25" s="872" t="str">
        <f>IF(DE25="","",VLOOKUP(DE25,'aktuelle Düngerliste'!$A:$H,2,FALSE))</f>
        <v/>
      </c>
      <c r="DK25" s="872" t="str">
        <f>IF(DE25="","",VLOOKUP(DE25,'aktuelle Düngerliste'!$A:$H,3,FALSE))</f>
        <v/>
      </c>
      <c r="DL25" s="873" t="str">
        <f>IF(DE25="","",VLOOKUP(DE25,'aktuelle Düngerliste'!$A:$H,8,FALSE))</f>
        <v/>
      </c>
      <c r="DM25" s="874" t="str">
        <f>IF(DE25="","",VLOOKUP(DE25,'aktuelle Düngerliste'!$A:$H,3,FALSE)*DG25/1000)</f>
        <v/>
      </c>
      <c r="DN25" s="874" t="str">
        <f>IF(DE25="","",IF(VLOOKUP(DE25,'aktuelle Düngerliste'!$A:$B,2,FALSE)="mineralisch",(VLOOKUP(DE25,'aktuelle Düngerliste'!$A:$H,3,FALSE)*DG25/1000),""))</f>
        <v/>
      </c>
      <c r="DO25" s="875" t="str">
        <f>IF(DE25="","",VLOOKUP(DE25,'aktuelle Düngerliste'!$A:$J,10,FALSE)*DG25/1000)</f>
        <v/>
      </c>
      <c r="DP25" s="875" t="str">
        <f>IF(DE25="","",VLOOKUP(DE25,'aktuelle Düngerliste'!$A:$H,5,FALSE)*DG25/1000)</f>
        <v/>
      </c>
      <c r="DQ25" s="875" t="str">
        <f>IF(DE25="","",VLOOKUP(DE25,'aktuelle Düngerliste'!$A:$H,6,FALSE)*DG25/1000)</f>
        <v/>
      </c>
      <c r="DR25" s="876" t="str">
        <f>IF(DE25="","",VLOOKUP(DE25,'aktuelle Düngerliste'!$A:$H,7,FALSE)*DG25/1000)</f>
        <v/>
      </c>
      <c r="DS25" s="265"/>
    </row>
    <row r="26" spans="1:123" s="145" customFormat="1">
      <c r="A26" s="261" t="str">
        <f>IF('N-DBE'!A26="","",'N-DBE'!A26)</f>
        <v/>
      </c>
      <c r="B26" s="285" t="str">
        <f>IF('N-DBE'!B26="","",'N-DBE'!B26)</f>
        <v/>
      </c>
      <c r="C26" s="262" t="str">
        <f>IF('N-DBE'!C26="","",'N-DBE'!C26)</f>
        <v/>
      </c>
      <c r="D26" s="262" t="str">
        <f>IF('N-DBE'!D26="","",'N-DBE'!D26)</f>
        <v/>
      </c>
      <c r="E26" s="238" t="str">
        <f>IF('N-DBE'!E26="","",'N-DBE'!E26)</f>
        <v/>
      </c>
      <c r="F26" s="238" t="str">
        <f>IF('N-DBE'!F26="","",'N-DBE'!F26)</f>
        <v/>
      </c>
      <c r="G26" s="225" t="str">
        <f>IF('N-DBE'!G26="","",'N-DBE'!G26)</f>
        <v/>
      </c>
      <c r="H26" s="247" t="str">
        <f>IF(OR(B26="",'N-DBE'!AJ26=""),"",'N-DBE'!AJ26+'N-DBE'!AN26)</f>
        <v/>
      </c>
      <c r="I26" s="815" t="str">
        <f>IF(OR(B26="",'N-DBE'!AJ26=""),"",'N-DBE'!E26*('N-DBE'!AJ26+'N-DBE'!AN26))</f>
        <v/>
      </c>
      <c r="J26" s="246" t="str">
        <f>IF('N-DBE'!AK26="","",IF('N-DBE'!AM26="ja",'N-DBE'!AK26+'N-DBE'!AN26,'N-DBE'!AK26))</f>
        <v/>
      </c>
      <c r="K26" s="829" t="str">
        <f>IF(OR(B26="",'N-DBE'!AK26=""),"",IF('N-DBE'!AM26="ja",'N-DBE'!E26*('N-DBE'!AK26+'N-DBE'!AN26),'N-DBE'!E26*'N-DBE'!AK26))</f>
        <v/>
      </c>
      <c r="L26" s="830" t="str">
        <f>IF(OR(B26="",'N-DBE'!AL26=""),"",'N-DBE'!AL26+'N-DBE'!AN26)</f>
        <v/>
      </c>
      <c r="M26" s="830" t="str">
        <f>IF(OR(B26="",'N-DBE'!AL26=""),"",'N-DBE'!E26*('N-DBE'!AL26+'N-DBE'!AN26))</f>
        <v/>
      </c>
      <c r="N26" s="831" t="str">
        <f>IF(AND('N-DBE'!C26="ja",G26&lt;&gt;""),I26-X26,"")</f>
        <v/>
      </c>
      <c r="O26" s="259" t="str">
        <f>IF('N-DBE'!AJ26="","",SUM(AU26,BI26,BW26,CK26,CY26,DM26))</f>
        <v/>
      </c>
      <c r="P26" s="830" t="str">
        <f>IF(OR(B26="",'N-DBE'!AJ26=""),"",O26*'N-DBE'!E26)</f>
        <v/>
      </c>
      <c r="Q26" s="253" t="str">
        <f>IF('N-DBE'!AJ26="","",IF(AR26="mineralisch",AU26,0)+IF(BF26="mineralisch",BI26,0)+IF(BT26="mineralisch",BW26,0)+IF(CH26="mineralisch",CK26,0)+IF(CV26="mineralisch",CY26,0)+IF(DJ26="mineralisch",DM26,0))</f>
        <v/>
      </c>
      <c r="R26" s="830" t="str">
        <f>IF(OR(B26="",'N-DBE'!AJ26=""),"",Q26*'N-DBE'!E26)</f>
        <v/>
      </c>
      <c r="S26" s="253" t="str">
        <f>IF('N-DBE'!AJ26="","",O26-Q26)</f>
        <v/>
      </c>
      <c r="T26" s="830" t="str">
        <f>IF(OR(B26="",'N-DBE'!AJ26=""),"",S26*'N-DBE'!E26)</f>
        <v/>
      </c>
      <c r="U26" s="253" t="str">
        <f>IF('N-DBE'!AJ26="","",(IF(AR26="Kompost",AU26,0)+IF(BF26="Kompost",BI26,0)+IF(BT26="Kompost",BW26,0)+IF(CH26="Kompost",CK26,0)+IF(CV26="Kompost",CY26,0)+IF(DJ26="Kompost",DM26,0)))</f>
        <v/>
      </c>
      <c r="V26" s="830" t="str">
        <f>IF(OR(B26="",'N-DBE'!AJ26=""),"",U26*'N-DBE'!E26)</f>
        <v/>
      </c>
      <c r="W26" s="370" t="str">
        <f>IF('N-DBE'!AJ26="","",SUM(AW26,BK26,BY26,CM26,DA26,DO26))</f>
        <v/>
      </c>
      <c r="X26" s="844" t="str">
        <f>IF(OR(B26="",'N-DBE'!AJ26=""),"",W26*'N-DBE'!E26)</f>
        <v/>
      </c>
      <c r="Y26" s="260" t="str">
        <f>IF('P-(K-Mg)-DBE'!N26="","",'P-(K-Mg)-DBE'!N26+'P-(K-Mg)-DBE'!R26)</f>
        <v/>
      </c>
      <c r="Z26" s="830" t="str">
        <f>IF(OR(B26="",'P-(K-Mg)-DBE'!N26=""),"",'N-DBE'!E26*('P-(K-Mg)-DBE'!N26+'P-(K-Mg)-DBE'!R26))</f>
        <v/>
      </c>
      <c r="AA26" s="259" t="str">
        <f>IF('P-(K-Mg)-DBE'!N26="","",SUM(AX26,BL26,BZ26,CN26,DB26,DP26))</f>
        <v/>
      </c>
      <c r="AB26" s="258" t="str">
        <f>IF(OR(B26="",'P-(K-Mg)-DBE'!Z26=""),"",SUM(AX26,BL26,BZ26,CN26,DB26,DP26)*'N-DBE'!E26)</f>
        <v/>
      </c>
      <c r="AC26" s="259" t="str">
        <f>IF('P-(K-Mg)-DBE'!O26="","",'P-(K-Mg)-DBE'!O26)</f>
        <v/>
      </c>
      <c r="AD26" s="815" t="str">
        <f>IF(OR(B26="",'P-(K-Mg)-DBE'!O26=""),"",'P-(K-Mg)-DBE'!O26*'N-DBE'!E26)</f>
        <v/>
      </c>
      <c r="AE26" s="239" t="str">
        <f>IF('P-(K-Mg)-DBE'!Z26="","",'P-(K-Mg)-DBE'!Z26)</f>
        <v/>
      </c>
      <c r="AF26" s="815" t="str">
        <f>IF(OR(B26="",'P-(K-Mg)-DBE'!Z26=""),"",'P-(K-Mg)-DBE'!Z26*'N-DBE'!E26)</f>
        <v/>
      </c>
      <c r="AG26" s="380" t="str">
        <f>IF('P-(K-Mg)-DBE'!Z26="","",SUM(AY26,BM26,CA26,CO26,DC26,DQ26))</f>
        <v/>
      </c>
      <c r="AH26" s="258" t="str">
        <f>IF(OR(B26="",'P-(K-Mg)-DBE'!AH26=""),"",SUM(AY26,BM26,CA26,CO26,DC26,DQ16)*'N-DBE'!E26)</f>
        <v/>
      </c>
      <c r="AI26" s="240" t="str">
        <f>IF('P-(K-Mg)-DBE'!AH26="","",'P-(K-Mg)-DBE'!AH26)</f>
        <v/>
      </c>
      <c r="AJ26" s="830" t="str">
        <f>IF(OR(B26="",'P-(K-Mg)-DBE'!AH26=""),"",'N-DBE'!E26*'P-(K-Mg)-DBE'!AH26)</f>
        <v/>
      </c>
      <c r="AK26" s="374" t="str">
        <f>IF('P-(K-Mg)-DBE'!AH26="","",SUM(AZ26,BN26,CB26,CP26,DD26,DR26))</f>
        <v/>
      </c>
      <c r="AL26" s="862" t="str">
        <f>IF('P-(K-Mg)-DBE'!AH26="","",SUM(AZ26,BN26,CB26,CP26,DD26,DR26))</f>
        <v/>
      </c>
      <c r="AM26" s="378"/>
      <c r="AN26" s="379"/>
      <c r="AO26" s="375"/>
      <c r="AP26" s="392" t="str">
        <f t="shared" si="0"/>
        <v/>
      </c>
      <c r="AQ26" s="453" t="str">
        <f t="shared" si="1"/>
        <v/>
      </c>
      <c r="AR26" s="872" t="str">
        <f>IF(AM26="","",VLOOKUP(AM26,'aktuelle Düngerliste'!A:H,2,FALSE))</f>
        <v/>
      </c>
      <c r="AS26" s="872" t="str">
        <f>IF(AM26="","",VLOOKUP(AM26,'aktuelle Düngerliste'!A:H,3,FALSE))</f>
        <v/>
      </c>
      <c r="AT26" s="873" t="str">
        <f>IF(AM26="","",VLOOKUP(AM26,'aktuelle Düngerliste'!A:H,8,FALSE))</f>
        <v/>
      </c>
      <c r="AU26" s="874" t="str">
        <f>IF(AM26="","",VLOOKUP(AM26,'aktuelle Düngerliste'!$A:$H,3,FALSE)*AO26/1000)</f>
        <v/>
      </c>
      <c r="AV26" s="874" t="str">
        <f>IF(AM26="","",IF(VLOOKUP(AM26,'aktuelle Düngerliste'!$A:$B,2,FALSE)="mineralisch",(VLOOKUP(AM26,'aktuelle Düngerliste'!$A:$H,3,FALSE)*AO26/1000),""))</f>
        <v/>
      </c>
      <c r="AW26" s="875" t="str">
        <f>IF(AM26="","",VLOOKUP(AM26,'aktuelle Düngerliste'!$A:$J,10,FALSE)*AO26/1000)</f>
        <v/>
      </c>
      <c r="AX26" s="875" t="str">
        <f>IF(AM26="","",VLOOKUP(AM26,'aktuelle Düngerliste'!$A:$H,5,FALSE)*AO26/1000)</f>
        <v/>
      </c>
      <c r="AY26" s="875" t="str">
        <f>IF(AM26="","",VLOOKUP(AM26,'aktuelle Düngerliste'!$A:$H,6,FALSE)*AO26/1000)</f>
        <v/>
      </c>
      <c r="AZ26" s="876" t="str">
        <f>IF(AM26="","",VLOOKUP(AM26,'aktuelle Düngerliste'!$A:$H,7,FALSE)*AO26/1000)</f>
        <v/>
      </c>
      <c r="BA26" s="378"/>
      <c r="BB26" s="379"/>
      <c r="BC26" s="375"/>
      <c r="BD26" s="392" t="str">
        <f t="shared" si="2"/>
        <v/>
      </c>
      <c r="BE26" s="453" t="str">
        <f t="shared" si="3"/>
        <v/>
      </c>
      <c r="BF26" s="872" t="str">
        <f>IF(BA26="","",VLOOKUP(BA26,'aktuelle Düngerliste'!$A:$H,2,FALSE))</f>
        <v/>
      </c>
      <c r="BG26" s="872" t="str">
        <f>IF(BA26="","",VLOOKUP(BA26,'aktuelle Düngerliste'!$A:$H,3,FALSE))</f>
        <v/>
      </c>
      <c r="BH26" s="873" t="str">
        <f>IF(BA26="","",VLOOKUP(BA26,'aktuelle Düngerliste'!$A:$H,8,FALSE))</f>
        <v/>
      </c>
      <c r="BI26" s="874" t="str">
        <f>IF(BA26="","",VLOOKUP(BA26,'aktuelle Düngerliste'!$A:$H,3,FALSE)*BC26/1000)</f>
        <v/>
      </c>
      <c r="BJ26" s="874" t="str">
        <f>IF(BA26="","",IF(VLOOKUP(BA26,'aktuelle Düngerliste'!$A:$B,2,FALSE)="mineralisch",(VLOOKUP(BA26,'aktuelle Düngerliste'!$A:$H,3,FALSE)*BC26/1000),""))</f>
        <v/>
      </c>
      <c r="BK26" s="875" t="str">
        <f>IF(BA26="","",VLOOKUP(BA26,'aktuelle Düngerliste'!$A:$J,10,FALSE)*BC26/1000)</f>
        <v/>
      </c>
      <c r="BL26" s="875" t="str">
        <f>IF(BA26="","",VLOOKUP(BA26,'aktuelle Düngerliste'!$A:$H,5,FALSE)*BC26/1000)</f>
        <v/>
      </c>
      <c r="BM26" s="875" t="str">
        <f>IF(BA26="","",VLOOKUP(BA26,'aktuelle Düngerliste'!$A:$H,6,FALSE)*BC26/1000)</f>
        <v/>
      </c>
      <c r="BN26" s="876" t="str">
        <f>IF(BA26="","",VLOOKUP(BA26,'aktuelle Düngerliste'!$A:$H,7,FALSE)*BC26/1000)</f>
        <v/>
      </c>
      <c r="BO26" s="378"/>
      <c r="BP26" s="379"/>
      <c r="BQ26" s="375"/>
      <c r="BR26" s="392" t="str">
        <f t="shared" si="4"/>
        <v/>
      </c>
      <c r="BS26" s="453" t="str">
        <f t="shared" si="5"/>
        <v/>
      </c>
      <c r="BT26" s="872" t="str">
        <f>IF(BO26="","",VLOOKUP(BO26,'aktuelle Düngerliste'!$A:$H,2,FALSE))</f>
        <v/>
      </c>
      <c r="BU26" s="872" t="str">
        <f>IF(BO26="","",VLOOKUP(BO26,'aktuelle Düngerliste'!$A:$H,3,FALSE))</f>
        <v/>
      </c>
      <c r="BV26" s="873" t="str">
        <f>IF(BO26="","",VLOOKUP(BO26,'aktuelle Düngerliste'!$A:$H,8,FALSE))</f>
        <v/>
      </c>
      <c r="BW26" s="874" t="str">
        <f>IF(BO26="","",VLOOKUP(BO26,'aktuelle Düngerliste'!$A:$H,3,FALSE)*BQ26/1000)</f>
        <v/>
      </c>
      <c r="BX26" s="874" t="str">
        <f>IF(BO26="","",IF(VLOOKUP(BO26,'aktuelle Düngerliste'!$A:$B,2,FALSE)="mineralisch",(VLOOKUP(BO26,'aktuelle Düngerliste'!$A:$H,3,FALSE)*BQ26/1000),""))</f>
        <v/>
      </c>
      <c r="BY26" s="875" t="str">
        <f>IF(BO26="","",VLOOKUP(BO26,'aktuelle Düngerliste'!$A:$J,10,FALSE)*BQ26/1000)</f>
        <v/>
      </c>
      <c r="BZ26" s="875" t="str">
        <f>IF(BO26="","",VLOOKUP(BO26,'aktuelle Düngerliste'!$A:$H,5,FALSE)*BQ26/1000)</f>
        <v/>
      </c>
      <c r="CA26" s="875" t="str">
        <f>IF(BO26="","",VLOOKUP(BO26,'aktuelle Düngerliste'!$A:$H,6,FALSE)*BQ26/1000)</f>
        <v/>
      </c>
      <c r="CB26" s="876" t="str">
        <f>IF(BO26="","",VLOOKUP(BO26,'aktuelle Düngerliste'!$A:$H,7,FALSE)*BQ26/1000)</f>
        <v/>
      </c>
      <c r="CC26" s="378"/>
      <c r="CD26" s="379"/>
      <c r="CE26" s="375"/>
      <c r="CF26" s="392" t="str">
        <f t="shared" si="6"/>
        <v/>
      </c>
      <c r="CG26" s="453" t="str">
        <f t="shared" si="7"/>
        <v/>
      </c>
      <c r="CH26" s="872" t="str">
        <f>IF(CC26="","",VLOOKUP(CC26,'aktuelle Düngerliste'!$A:$H,2,FALSE))</f>
        <v/>
      </c>
      <c r="CI26" s="872" t="str">
        <f>IF(CC26="","",VLOOKUP(CC26,'aktuelle Düngerliste'!$A:$H,3,FALSE))</f>
        <v/>
      </c>
      <c r="CJ26" s="873" t="str">
        <f>IF(CC26="","",VLOOKUP(CC26,'aktuelle Düngerliste'!$A:$H,8,FALSE))</f>
        <v/>
      </c>
      <c r="CK26" s="874" t="str">
        <f>IF(CC26="","",VLOOKUP(CC26,'aktuelle Düngerliste'!$A:$H,3,FALSE)*CE26/1000)</f>
        <v/>
      </c>
      <c r="CL26" s="874" t="str">
        <f>IF(CC26="","",IF(VLOOKUP(CC26,'aktuelle Düngerliste'!$A:$B,2,FALSE)="mineralisch",(VLOOKUP(CC26,'aktuelle Düngerliste'!$A:$H,3,FALSE)*CE26/1000),""))</f>
        <v/>
      </c>
      <c r="CM26" s="875" t="str">
        <f>IF(CC26="","",VLOOKUP(CC26,'aktuelle Düngerliste'!$A:$J,10,FALSE)*CE26/1000)</f>
        <v/>
      </c>
      <c r="CN26" s="875" t="str">
        <f>IF(CC26="","",VLOOKUP(CC26,'aktuelle Düngerliste'!$A:$H,5,FALSE)*CE26/1000)</f>
        <v/>
      </c>
      <c r="CO26" s="875" t="str">
        <f>IF(CC26="","",VLOOKUP(CC26,'aktuelle Düngerliste'!$A:$H,6,FALSE)*CE26/1000)</f>
        <v/>
      </c>
      <c r="CP26" s="876" t="str">
        <f>IF(CC26="","",VLOOKUP(CC26,'aktuelle Düngerliste'!$A:$H,7,FALSE)*CE26/1000)</f>
        <v/>
      </c>
      <c r="CQ26" s="378"/>
      <c r="CR26" s="379"/>
      <c r="CS26" s="375"/>
      <c r="CT26" s="392" t="str">
        <f t="shared" si="8"/>
        <v/>
      </c>
      <c r="CU26" s="453" t="str">
        <f t="shared" si="9"/>
        <v/>
      </c>
      <c r="CV26" s="872" t="str">
        <f>IF(CQ26="","",VLOOKUP(CQ26,'aktuelle Düngerliste'!$A:$H,2,FALSE))</f>
        <v/>
      </c>
      <c r="CW26" s="872" t="str">
        <f>IF(CQ26="","",VLOOKUP(CQ26,'aktuelle Düngerliste'!$A:$H,3,FALSE))</f>
        <v/>
      </c>
      <c r="CX26" s="873" t="str">
        <f>IF(CQ26="","",VLOOKUP(CQ26,'aktuelle Düngerliste'!$A:$H,8,FALSE))</f>
        <v/>
      </c>
      <c r="CY26" s="874" t="str">
        <f>IF(CQ26="","",VLOOKUP(CQ26,'aktuelle Düngerliste'!$A:$H,3,FALSE)*CS26/1000)</f>
        <v/>
      </c>
      <c r="CZ26" s="874" t="str">
        <f>IF(CQ26="","",IF(VLOOKUP(CQ26,'aktuelle Düngerliste'!$A:$B,2,FALSE)="mineralisch",(VLOOKUP(CQ26,'aktuelle Düngerliste'!$A:$H,3,FALSE)*CS26/1000),""))</f>
        <v/>
      </c>
      <c r="DA26" s="875" t="str">
        <f>IF(CQ26="","",VLOOKUP(CQ26,'aktuelle Düngerliste'!$A:$J,10,FALSE)*CS26/1000)</f>
        <v/>
      </c>
      <c r="DB26" s="875" t="str">
        <f>IF(CQ26="","",VLOOKUP(CQ26,'aktuelle Düngerliste'!$A:$H,5,FALSE)*CS26/1000)</f>
        <v/>
      </c>
      <c r="DC26" s="875" t="str">
        <f>IF(CQ26="","",VLOOKUP(CQ26,'aktuelle Düngerliste'!$A:$H,6,FALSE)*CS26/1000)</f>
        <v/>
      </c>
      <c r="DD26" s="876" t="str">
        <f>IF(CQ26="","",VLOOKUP(CQ26,'aktuelle Düngerliste'!$A:$H,7,FALSE)*CS26/1000)</f>
        <v/>
      </c>
      <c r="DE26" s="378"/>
      <c r="DF26" s="379"/>
      <c r="DG26" s="375"/>
      <c r="DH26" s="392" t="str">
        <f t="shared" si="10"/>
        <v/>
      </c>
      <c r="DI26" s="453" t="str">
        <f t="shared" si="11"/>
        <v/>
      </c>
      <c r="DJ26" s="872" t="str">
        <f>IF(DE26="","",VLOOKUP(DE26,'aktuelle Düngerliste'!$A:$H,2,FALSE))</f>
        <v/>
      </c>
      <c r="DK26" s="872" t="str">
        <f>IF(DE26="","",VLOOKUP(DE26,'aktuelle Düngerliste'!$A:$H,3,FALSE))</f>
        <v/>
      </c>
      <c r="DL26" s="873" t="str">
        <f>IF(DE26="","",VLOOKUP(DE26,'aktuelle Düngerliste'!$A:$H,8,FALSE))</f>
        <v/>
      </c>
      <c r="DM26" s="874" t="str">
        <f>IF(DE26="","",VLOOKUP(DE26,'aktuelle Düngerliste'!$A:$H,3,FALSE)*DG26/1000)</f>
        <v/>
      </c>
      <c r="DN26" s="874" t="str">
        <f>IF(DE26="","",IF(VLOOKUP(DE26,'aktuelle Düngerliste'!$A:$B,2,FALSE)="mineralisch",(VLOOKUP(DE26,'aktuelle Düngerliste'!$A:$H,3,FALSE)*DG26/1000),""))</f>
        <v/>
      </c>
      <c r="DO26" s="875" t="str">
        <f>IF(DE26="","",VLOOKUP(DE26,'aktuelle Düngerliste'!$A:$J,10,FALSE)*DG26/1000)</f>
        <v/>
      </c>
      <c r="DP26" s="875" t="str">
        <f>IF(DE26="","",VLOOKUP(DE26,'aktuelle Düngerliste'!$A:$H,5,FALSE)*DG26/1000)</f>
        <v/>
      </c>
      <c r="DQ26" s="875" t="str">
        <f>IF(DE26="","",VLOOKUP(DE26,'aktuelle Düngerliste'!$A:$H,6,FALSE)*DG26/1000)</f>
        <v/>
      </c>
      <c r="DR26" s="876" t="str">
        <f>IF(DE26="","",VLOOKUP(DE26,'aktuelle Düngerliste'!$A:$H,7,FALSE)*DG26/1000)</f>
        <v/>
      </c>
      <c r="DS26" s="265"/>
    </row>
    <row r="27" spans="1:123" s="145" customFormat="1">
      <c r="A27" s="261" t="str">
        <f>IF('N-DBE'!A27="","",'N-DBE'!A27)</f>
        <v/>
      </c>
      <c r="B27" s="285" t="str">
        <f>IF('N-DBE'!B27="","",'N-DBE'!B27)</f>
        <v/>
      </c>
      <c r="C27" s="262" t="str">
        <f>IF('N-DBE'!C27="","",'N-DBE'!C27)</f>
        <v/>
      </c>
      <c r="D27" s="262" t="str">
        <f>IF('N-DBE'!D27="","",'N-DBE'!D27)</f>
        <v/>
      </c>
      <c r="E27" s="238" t="str">
        <f>IF('N-DBE'!E27="","",'N-DBE'!E27)</f>
        <v/>
      </c>
      <c r="F27" s="238" t="str">
        <f>IF('N-DBE'!F27="","",'N-DBE'!F27)</f>
        <v/>
      </c>
      <c r="G27" s="225" t="str">
        <f>IF('N-DBE'!G27="","",'N-DBE'!G27)</f>
        <v/>
      </c>
      <c r="H27" s="247" t="str">
        <f>IF(OR(B27="",'N-DBE'!AJ27=""),"",'N-DBE'!AJ27+'N-DBE'!AN27)</f>
        <v/>
      </c>
      <c r="I27" s="815" t="str">
        <f>IF(OR(B27="",'N-DBE'!AJ27=""),"",'N-DBE'!E27*('N-DBE'!AJ27+'N-DBE'!AN27))</f>
        <v/>
      </c>
      <c r="J27" s="246" t="str">
        <f>IF('N-DBE'!AK27="","",IF('N-DBE'!AM27="ja",'N-DBE'!AK27+'N-DBE'!AN27,'N-DBE'!AK27))</f>
        <v/>
      </c>
      <c r="K27" s="829" t="str">
        <f>IF(OR(B27="",'N-DBE'!AK27=""),"",IF('N-DBE'!AM27="ja",'N-DBE'!E27*('N-DBE'!AK27+'N-DBE'!AN27),'N-DBE'!E27*'N-DBE'!AK27))</f>
        <v/>
      </c>
      <c r="L27" s="830" t="str">
        <f>IF(OR(B27="",'N-DBE'!AL27=""),"",'N-DBE'!AL27+'N-DBE'!AN27)</f>
        <v/>
      </c>
      <c r="M27" s="830" t="str">
        <f>IF(OR(B27="",'N-DBE'!AL27=""),"",'N-DBE'!E27*('N-DBE'!AL27+'N-DBE'!AN27))</f>
        <v/>
      </c>
      <c r="N27" s="831" t="str">
        <f>IF(AND('N-DBE'!C27="ja",G27&lt;&gt;""),I27-X27,"")</f>
        <v/>
      </c>
      <c r="O27" s="259" t="str">
        <f>IF('N-DBE'!AJ27="","",SUM(AU27,BI27,BW27,CK27,CY27,DM27))</f>
        <v/>
      </c>
      <c r="P27" s="830" t="str">
        <f>IF(OR(B27="",'N-DBE'!AJ27=""),"",O27*'N-DBE'!E27)</f>
        <v/>
      </c>
      <c r="Q27" s="253" t="str">
        <f>IF('N-DBE'!AJ27="","",IF(AR27="mineralisch",AU27,0)+IF(BF27="mineralisch",BI27,0)+IF(BT27="mineralisch",BW27,0)+IF(CH27="mineralisch",CK27,0)+IF(CV27="mineralisch",CY27,0)+IF(DJ27="mineralisch",DM27,0))</f>
        <v/>
      </c>
      <c r="R27" s="830" t="str">
        <f>IF(OR(B27="",'N-DBE'!AJ27=""),"",Q27*'N-DBE'!E27)</f>
        <v/>
      </c>
      <c r="S27" s="253" t="str">
        <f>IF('N-DBE'!AJ27="","",O27-Q27)</f>
        <v/>
      </c>
      <c r="T27" s="830" t="str">
        <f>IF(OR(B27="",'N-DBE'!AJ27=""),"",S27*'N-DBE'!E27)</f>
        <v/>
      </c>
      <c r="U27" s="253" t="str">
        <f>IF('N-DBE'!AJ27="","",(IF(AR27="Kompost",AU27,0)+IF(BF27="Kompost",BI27,0)+IF(BT27="Kompost",BW27,0)+IF(CH27="Kompost",CK27,0)+IF(CV27="Kompost",CY27,0)+IF(DJ27="Kompost",DM27,0)))</f>
        <v/>
      </c>
      <c r="V27" s="830" t="str">
        <f>IF(OR(B27="",'N-DBE'!AJ27=""),"",U27*'N-DBE'!E27)</f>
        <v/>
      </c>
      <c r="W27" s="370" t="str">
        <f>IF('N-DBE'!AJ27="","",SUM(AW27,BK27,BY27,CM27,DA27,DO27))</f>
        <v/>
      </c>
      <c r="X27" s="844" t="str">
        <f>IF(OR(B27="",'N-DBE'!AJ27=""),"",W27*'N-DBE'!E27)</f>
        <v/>
      </c>
      <c r="Y27" s="260" t="str">
        <f>IF('P-(K-Mg)-DBE'!N27="","",'P-(K-Mg)-DBE'!N27+'P-(K-Mg)-DBE'!R27)</f>
        <v/>
      </c>
      <c r="Z27" s="830" t="str">
        <f>IF(OR(B27="",'P-(K-Mg)-DBE'!N27=""),"",'N-DBE'!E27*('P-(K-Mg)-DBE'!N27+'P-(K-Mg)-DBE'!R27))</f>
        <v/>
      </c>
      <c r="AA27" s="259" t="str">
        <f>IF('P-(K-Mg)-DBE'!N27="","",SUM(AX27,BL27,BZ27,CN27,DB27,DP27))</f>
        <v/>
      </c>
      <c r="AB27" s="258" t="str">
        <f>IF(OR(B27="",'P-(K-Mg)-DBE'!Z27=""),"",SUM(AX27,BL27,BZ27,CN27,DB27,DP27)*'N-DBE'!E27)</f>
        <v/>
      </c>
      <c r="AC27" s="259" t="str">
        <f>IF('P-(K-Mg)-DBE'!O27="","",'P-(K-Mg)-DBE'!O27)</f>
        <v/>
      </c>
      <c r="AD27" s="815" t="str">
        <f>IF(OR(B27="",'P-(K-Mg)-DBE'!O27=""),"",'P-(K-Mg)-DBE'!O27*'N-DBE'!E27)</f>
        <v/>
      </c>
      <c r="AE27" s="239" t="str">
        <f>IF('P-(K-Mg)-DBE'!Z27="","",'P-(K-Mg)-DBE'!Z27)</f>
        <v/>
      </c>
      <c r="AF27" s="815" t="str">
        <f>IF(OR(B27="",'P-(K-Mg)-DBE'!Z27=""),"",'P-(K-Mg)-DBE'!Z27*'N-DBE'!E27)</f>
        <v/>
      </c>
      <c r="AG27" s="380" t="str">
        <f>IF('P-(K-Mg)-DBE'!Z27="","",SUM(AY27,BM27,CA27,CO27,DC27,DQ27))</f>
        <v/>
      </c>
      <c r="AH27" s="258" t="str">
        <f>IF(OR(B27="",'P-(K-Mg)-DBE'!AH27=""),"",SUM(AY27,BM27,CA27,CO27,DC27,DQ17)*'N-DBE'!E27)</f>
        <v/>
      </c>
      <c r="AI27" s="240" t="str">
        <f>IF('P-(K-Mg)-DBE'!AH27="","",'P-(K-Mg)-DBE'!AH27)</f>
        <v/>
      </c>
      <c r="AJ27" s="830" t="str">
        <f>IF(OR(B27="",'P-(K-Mg)-DBE'!AH27=""),"",'N-DBE'!E27*'P-(K-Mg)-DBE'!AH27)</f>
        <v/>
      </c>
      <c r="AK27" s="374" t="str">
        <f>IF('P-(K-Mg)-DBE'!AH27="","",SUM(AZ27,BN27,CB27,CP27,DD27,DR27))</f>
        <v/>
      </c>
      <c r="AL27" s="862" t="str">
        <f>IF('P-(K-Mg)-DBE'!AH27="","",SUM(AZ27,BN27,CB27,CP27,DD27,DR27))</f>
        <v/>
      </c>
      <c r="AM27" s="378"/>
      <c r="AN27" s="379"/>
      <c r="AO27" s="375"/>
      <c r="AP27" s="392" t="str">
        <f t="shared" si="0"/>
        <v/>
      </c>
      <c r="AQ27" s="453" t="str">
        <f t="shared" si="1"/>
        <v/>
      </c>
      <c r="AR27" s="872" t="str">
        <f>IF(AM27="","",VLOOKUP(AM27,'aktuelle Düngerliste'!A:H,2,FALSE))</f>
        <v/>
      </c>
      <c r="AS27" s="872" t="str">
        <f>IF(AM27="","",VLOOKUP(AM27,'aktuelle Düngerliste'!A:H,3,FALSE))</f>
        <v/>
      </c>
      <c r="AT27" s="873" t="str">
        <f>IF(AM27="","",VLOOKUP(AM27,'aktuelle Düngerliste'!A:H,8,FALSE))</f>
        <v/>
      </c>
      <c r="AU27" s="874" t="str">
        <f>IF(AM27="","",VLOOKUP(AM27,'aktuelle Düngerliste'!$A:$H,3,FALSE)*AO27/1000)</f>
        <v/>
      </c>
      <c r="AV27" s="874" t="str">
        <f>IF(AM27="","",IF(VLOOKUP(AM27,'aktuelle Düngerliste'!$A:$B,2,FALSE)="mineralisch",(VLOOKUP(AM27,'aktuelle Düngerliste'!$A:$H,3,FALSE)*AO27/1000),""))</f>
        <v/>
      </c>
      <c r="AW27" s="875" t="str">
        <f>IF(AM27="","",VLOOKUP(AM27,'aktuelle Düngerliste'!$A:$J,10,FALSE)*AO27/1000)</f>
        <v/>
      </c>
      <c r="AX27" s="875" t="str">
        <f>IF(AM27="","",VLOOKUP(AM27,'aktuelle Düngerliste'!$A:$H,5,FALSE)*AO27/1000)</f>
        <v/>
      </c>
      <c r="AY27" s="875" t="str">
        <f>IF(AM27="","",VLOOKUP(AM27,'aktuelle Düngerliste'!$A:$H,6,FALSE)*AO27/1000)</f>
        <v/>
      </c>
      <c r="AZ27" s="876" t="str">
        <f>IF(AM27="","",VLOOKUP(AM27,'aktuelle Düngerliste'!$A:$H,7,FALSE)*AO27/1000)</f>
        <v/>
      </c>
      <c r="BA27" s="378"/>
      <c r="BB27" s="379"/>
      <c r="BC27" s="375"/>
      <c r="BD27" s="392" t="str">
        <f t="shared" si="2"/>
        <v/>
      </c>
      <c r="BE27" s="453" t="str">
        <f t="shared" si="3"/>
        <v/>
      </c>
      <c r="BF27" s="872" t="str">
        <f>IF(BA27="","",VLOOKUP(BA27,'aktuelle Düngerliste'!$A:$H,2,FALSE))</f>
        <v/>
      </c>
      <c r="BG27" s="872" t="str">
        <f>IF(BA27="","",VLOOKUP(BA27,'aktuelle Düngerliste'!$A:$H,3,FALSE))</f>
        <v/>
      </c>
      <c r="BH27" s="873" t="str">
        <f>IF(BA27="","",VLOOKUP(BA27,'aktuelle Düngerliste'!$A:$H,8,FALSE))</f>
        <v/>
      </c>
      <c r="BI27" s="874" t="str">
        <f>IF(BA27="","",VLOOKUP(BA27,'aktuelle Düngerliste'!$A:$H,3,FALSE)*BC27/1000)</f>
        <v/>
      </c>
      <c r="BJ27" s="874" t="str">
        <f>IF(BA27="","",IF(VLOOKUP(BA27,'aktuelle Düngerliste'!$A:$B,2,FALSE)="mineralisch",(VLOOKUP(BA27,'aktuelle Düngerliste'!$A:$H,3,FALSE)*BC27/1000),""))</f>
        <v/>
      </c>
      <c r="BK27" s="875" t="str">
        <f>IF(BA27="","",VLOOKUP(BA27,'aktuelle Düngerliste'!$A:$J,10,FALSE)*BC27/1000)</f>
        <v/>
      </c>
      <c r="BL27" s="875" t="str">
        <f>IF(BA27="","",VLOOKUP(BA27,'aktuelle Düngerliste'!$A:$H,5,FALSE)*BC27/1000)</f>
        <v/>
      </c>
      <c r="BM27" s="875" t="str">
        <f>IF(BA27="","",VLOOKUP(BA27,'aktuelle Düngerliste'!$A:$H,6,FALSE)*BC27/1000)</f>
        <v/>
      </c>
      <c r="BN27" s="876" t="str">
        <f>IF(BA27="","",VLOOKUP(BA27,'aktuelle Düngerliste'!$A:$H,7,FALSE)*BC27/1000)</f>
        <v/>
      </c>
      <c r="BO27" s="378"/>
      <c r="BP27" s="379"/>
      <c r="BQ27" s="375"/>
      <c r="BR27" s="392" t="str">
        <f t="shared" si="4"/>
        <v/>
      </c>
      <c r="BS27" s="453" t="str">
        <f t="shared" si="5"/>
        <v/>
      </c>
      <c r="BT27" s="872" t="str">
        <f>IF(BO27="","",VLOOKUP(BO27,'aktuelle Düngerliste'!$A:$H,2,FALSE))</f>
        <v/>
      </c>
      <c r="BU27" s="872" t="str">
        <f>IF(BO27="","",VLOOKUP(BO27,'aktuelle Düngerliste'!$A:$H,3,FALSE))</f>
        <v/>
      </c>
      <c r="BV27" s="873" t="str">
        <f>IF(BO27="","",VLOOKUP(BO27,'aktuelle Düngerliste'!$A:$H,8,FALSE))</f>
        <v/>
      </c>
      <c r="BW27" s="874" t="str">
        <f>IF(BO27="","",VLOOKUP(BO27,'aktuelle Düngerliste'!$A:$H,3,FALSE)*BQ27/1000)</f>
        <v/>
      </c>
      <c r="BX27" s="874" t="str">
        <f>IF(BO27="","",IF(VLOOKUP(BO27,'aktuelle Düngerliste'!$A:$B,2,FALSE)="mineralisch",(VLOOKUP(BO27,'aktuelle Düngerliste'!$A:$H,3,FALSE)*BQ27/1000),""))</f>
        <v/>
      </c>
      <c r="BY27" s="875" t="str">
        <f>IF(BO27="","",VLOOKUP(BO27,'aktuelle Düngerliste'!$A:$J,10,FALSE)*BQ27/1000)</f>
        <v/>
      </c>
      <c r="BZ27" s="875" t="str">
        <f>IF(BO27="","",VLOOKUP(BO27,'aktuelle Düngerliste'!$A:$H,5,FALSE)*BQ27/1000)</f>
        <v/>
      </c>
      <c r="CA27" s="875" t="str">
        <f>IF(BO27="","",VLOOKUP(BO27,'aktuelle Düngerliste'!$A:$H,6,FALSE)*BQ27/1000)</f>
        <v/>
      </c>
      <c r="CB27" s="876" t="str">
        <f>IF(BO27="","",VLOOKUP(BO27,'aktuelle Düngerliste'!$A:$H,7,FALSE)*BQ27/1000)</f>
        <v/>
      </c>
      <c r="CC27" s="378"/>
      <c r="CD27" s="379"/>
      <c r="CE27" s="375"/>
      <c r="CF27" s="392" t="str">
        <f t="shared" si="6"/>
        <v/>
      </c>
      <c r="CG27" s="453" t="str">
        <f t="shared" si="7"/>
        <v/>
      </c>
      <c r="CH27" s="872" t="str">
        <f>IF(CC27="","",VLOOKUP(CC27,'aktuelle Düngerliste'!$A:$H,2,FALSE))</f>
        <v/>
      </c>
      <c r="CI27" s="872" t="str">
        <f>IF(CC27="","",VLOOKUP(CC27,'aktuelle Düngerliste'!$A:$H,3,FALSE))</f>
        <v/>
      </c>
      <c r="CJ27" s="873" t="str">
        <f>IF(CC27="","",VLOOKUP(CC27,'aktuelle Düngerliste'!$A:$H,8,FALSE))</f>
        <v/>
      </c>
      <c r="CK27" s="874" t="str">
        <f>IF(CC27="","",VLOOKUP(CC27,'aktuelle Düngerliste'!$A:$H,3,FALSE)*CE27/1000)</f>
        <v/>
      </c>
      <c r="CL27" s="874" t="str">
        <f>IF(CC27="","",IF(VLOOKUP(CC27,'aktuelle Düngerliste'!$A:$B,2,FALSE)="mineralisch",(VLOOKUP(CC27,'aktuelle Düngerliste'!$A:$H,3,FALSE)*CE27/1000),""))</f>
        <v/>
      </c>
      <c r="CM27" s="875" t="str">
        <f>IF(CC27="","",VLOOKUP(CC27,'aktuelle Düngerliste'!$A:$J,10,FALSE)*CE27/1000)</f>
        <v/>
      </c>
      <c r="CN27" s="875" t="str">
        <f>IF(CC27="","",VLOOKUP(CC27,'aktuelle Düngerliste'!$A:$H,5,FALSE)*CE27/1000)</f>
        <v/>
      </c>
      <c r="CO27" s="875" t="str">
        <f>IF(CC27="","",VLOOKUP(CC27,'aktuelle Düngerliste'!$A:$H,6,FALSE)*CE27/1000)</f>
        <v/>
      </c>
      <c r="CP27" s="876" t="str">
        <f>IF(CC27="","",VLOOKUP(CC27,'aktuelle Düngerliste'!$A:$H,7,FALSE)*CE27/1000)</f>
        <v/>
      </c>
      <c r="CQ27" s="378"/>
      <c r="CR27" s="379"/>
      <c r="CS27" s="375"/>
      <c r="CT27" s="392" t="str">
        <f t="shared" si="8"/>
        <v/>
      </c>
      <c r="CU27" s="453" t="str">
        <f t="shared" si="9"/>
        <v/>
      </c>
      <c r="CV27" s="872" t="str">
        <f>IF(CQ27="","",VLOOKUP(CQ27,'aktuelle Düngerliste'!$A:$H,2,FALSE))</f>
        <v/>
      </c>
      <c r="CW27" s="872" t="str">
        <f>IF(CQ27="","",VLOOKUP(CQ27,'aktuelle Düngerliste'!$A:$H,3,FALSE))</f>
        <v/>
      </c>
      <c r="CX27" s="873" t="str">
        <f>IF(CQ27="","",VLOOKUP(CQ27,'aktuelle Düngerliste'!$A:$H,8,FALSE))</f>
        <v/>
      </c>
      <c r="CY27" s="874" t="str">
        <f>IF(CQ27="","",VLOOKUP(CQ27,'aktuelle Düngerliste'!$A:$H,3,FALSE)*CS27/1000)</f>
        <v/>
      </c>
      <c r="CZ27" s="874" t="str">
        <f>IF(CQ27="","",IF(VLOOKUP(CQ27,'aktuelle Düngerliste'!$A:$B,2,FALSE)="mineralisch",(VLOOKUP(CQ27,'aktuelle Düngerliste'!$A:$H,3,FALSE)*CS27/1000),""))</f>
        <v/>
      </c>
      <c r="DA27" s="875" t="str">
        <f>IF(CQ27="","",VLOOKUP(CQ27,'aktuelle Düngerliste'!$A:$J,10,FALSE)*CS27/1000)</f>
        <v/>
      </c>
      <c r="DB27" s="875" t="str">
        <f>IF(CQ27="","",VLOOKUP(CQ27,'aktuelle Düngerliste'!$A:$H,5,FALSE)*CS27/1000)</f>
        <v/>
      </c>
      <c r="DC27" s="875" t="str">
        <f>IF(CQ27="","",VLOOKUP(CQ27,'aktuelle Düngerliste'!$A:$H,6,FALSE)*CS27/1000)</f>
        <v/>
      </c>
      <c r="DD27" s="876" t="str">
        <f>IF(CQ27="","",VLOOKUP(CQ27,'aktuelle Düngerliste'!$A:$H,7,FALSE)*CS27/1000)</f>
        <v/>
      </c>
      <c r="DE27" s="378"/>
      <c r="DF27" s="379"/>
      <c r="DG27" s="375"/>
      <c r="DH27" s="392" t="str">
        <f t="shared" si="10"/>
        <v/>
      </c>
      <c r="DI27" s="453" t="str">
        <f t="shared" si="11"/>
        <v/>
      </c>
      <c r="DJ27" s="872" t="str">
        <f>IF(DE27="","",VLOOKUP(DE27,'aktuelle Düngerliste'!$A:$H,2,FALSE))</f>
        <v/>
      </c>
      <c r="DK27" s="872" t="str">
        <f>IF(DE27="","",VLOOKUP(DE27,'aktuelle Düngerliste'!$A:$H,3,FALSE))</f>
        <v/>
      </c>
      <c r="DL27" s="873" t="str">
        <f>IF(DE27="","",VLOOKUP(DE27,'aktuelle Düngerliste'!$A:$H,8,FALSE))</f>
        <v/>
      </c>
      <c r="DM27" s="874" t="str">
        <f>IF(DE27="","",VLOOKUP(DE27,'aktuelle Düngerliste'!$A:$H,3,FALSE)*DG27/1000)</f>
        <v/>
      </c>
      <c r="DN27" s="874" t="str">
        <f>IF(DE27="","",IF(VLOOKUP(DE27,'aktuelle Düngerliste'!$A:$B,2,FALSE)="mineralisch",(VLOOKUP(DE27,'aktuelle Düngerliste'!$A:$H,3,FALSE)*DG27/1000),""))</f>
        <v/>
      </c>
      <c r="DO27" s="875" t="str">
        <f>IF(DE27="","",VLOOKUP(DE27,'aktuelle Düngerliste'!$A:$J,10,FALSE)*DG27/1000)</f>
        <v/>
      </c>
      <c r="DP27" s="875" t="str">
        <f>IF(DE27="","",VLOOKUP(DE27,'aktuelle Düngerliste'!$A:$H,5,FALSE)*DG27/1000)</f>
        <v/>
      </c>
      <c r="DQ27" s="875" t="str">
        <f>IF(DE27="","",VLOOKUP(DE27,'aktuelle Düngerliste'!$A:$H,6,FALSE)*DG27/1000)</f>
        <v/>
      </c>
      <c r="DR27" s="876" t="str">
        <f>IF(DE27="","",VLOOKUP(DE27,'aktuelle Düngerliste'!$A:$H,7,FALSE)*DG27/1000)</f>
        <v/>
      </c>
      <c r="DS27" s="265"/>
    </row>
    <row r="28" spans="1:123" s="145" customFormat="1">
      <c r="A28" s="261" t="str">
        <f>IF('N-DBE'!A28="","",'N-DBE'!A28)</f>
        <v/>
      </c>
      <c r="B28" s="285" t="str">
        <f>IF('N-DBE'!B28="","",'N-DBE'!B28)</f>
        <v/>
      </c>
      <c r="C28" s="262" t="str">
        <f>IF('N-DBE'!C28="","",'N-DBE'!C28)</f>
        <v/>
      </c>
      <c r="D28" s="262" t="str">
        <f>IF('N-DBE'!D28="","",'N-DBE'!D28)</f>
        <v/>
      </c>
      <c r="E28" s="238" t="str">
        <f>IF('N-DBE'!E28="","",'N-DBE'!E28)</f>
        <v/>
      </c>
      <c r="F28" s="238" t="str">
        <f>IF('N-DBE'!F28="","",'N-DBE'!F28)</f>
        <v/>
      </c>
      <c r="G28" s="225" t="str">
        <f>IF('N-DBE'!G28="","",'N-DBE'!G28)</f>
        <v/>
      </c>
      <c r="H28" s="247" t="str">
        <f>IF(OR(B28="",'N-DBE'!AJ28=""),"",'N-DBE'!AJ28+'N-DBE'!AN28)</f>
        <v/>
      </c>
      <c r="I28" s="815" t="str">
        <f>IF(OR(B28="",'N-DBE'!AJ28=""),"",'N-DBE'!E28*('N-DBE'!AJ28+'N-DBE'!AN28))</f>
        <v/>
      </c>
      <c r="J28" s="246" t="str">
        <f>IF('N-DBE'!AK28="","",IF('N-DBE'!AM28="ja",'N-DBE'!AK28+'N-DBE'!AN28,'N-DBE'!AK28))</f>
        <v/>
      </c>
      <c r="K28" s="829" t="str">
        <f>IF(OR(B28="",'N-DBE'!AK28=""),"",IF('N-DBE'!AM28="ja",'N-DBE'!E28*('N-DBE'!AK28+'N-DBE'!AN28),'N-DBE'!E28*'N-DBE'!AK28))</f>
        <v/>
      </c>
      <c r="L28" s="830" t="str">
        <f>IF(OR(B28="",'N-DBE'!AL28=""),"",'N-DBE'!AL28+'N-DBE'!AN28)</f>
        <v/>
      </c>
      <c r="M28" s="830" t="str">
        <f>IF(OR(B28="",'N-DBE'!AL28=""),"",'N-DBE'!E28*('N-DBE'!AL28+'N-DBE'!AN28))</f>
        <v/>
      </c>
      <c r="N28" s="831" t="str">
        <f>IF(AND('N-DBE'!C28="ja",G28&lt;&gt;""),I28-X28,"")</f>
        <v/>
      </c>
      <c r="O28" s="259" t="str">
        <f>IF('N-DBE'!AJ28="","",SUM(AU28,BI28,BW28,CK28,CY28,DM28))</f>
        <v/>
      </c>
      <c r="P28" s="830" t="str">
        <f>IF(OR(B28="",'N-DBE'!AJ28=""),"",O28*'N-DBE'!E28)</f>
        <v/>
      </c>
      <c r="Q28" s="253" t="str">
        <f>IF('N-DBE'!AJ28="","",IF(AR28="mineralisch",AU28,0)+IF(BF28="mineralisch",BI28,0)+IF(BT28="mineralisch",BW28,0)+IF(CH28="mineralisch",CK28,0)+IF(CV28="mineralisch",CY28,0)+IF(DJ28="mineralisch",DM28,0))</f>
        <v/>
      </c>
      <c r="R28" s="830" t="str">
        <f>IF(OR(B28="",'N-DBE'!AJ28=""),"",Q28*'N-DBE'!E28)</f>
        <v/>
      </c>
      <c r="S28" s="253" t="str">
        <f>IF('N-DBE'!AJ28="","",O28-Q28)</f>
        <v/>
      </c>
      <c r="T28" s="830" t="str">
        <f>IF(OR(B28="",'N-DBE'!AJ28=""),"",S28*'N-DBE'!E28)</f>
        <v/>
      </c>
      <c r="U28" s="253" t="str">
        <f>IF('N-DBE'!AJ28="","",(IF(AR28="Kompost",AU28,0)+IF(BF28="Kompost",BI28,0)+IF(BT28="Kompost",BW28,0)+IF(CH28="Kompost",CK28,0)+IF(CV28="Kompost",CY28,0)+IF(DJ28="Kompost",DM28,0)))</f>
        <v/>
      </c>
      <c r="V28" s="830" t="str">
        <f>IF(OR(B28="",'N-DBE'!AJ28=""),"",U28*'N-DBE'!E28)</f>
        <v/>
      </c>
      <c r="W28" s="370" t="str">
        <f>IF('N-DBE'!AJ28="","",SUM(AW28,BK28,BY28,CM28,DA28,DO28))</f>
        <v/>
      </c>
      <c r="X28" s="844" t="str">
        <f>IF(OR(B28="",'N-DBE'!AJ28=""),"",W28*'N-DBE'!E28)</f>
        <v/>
      </c>
      <c r="Y28" s="260" t="str">
        <f>IF('P-(K-Mg)-DBE'!N28="","",'P-(K-Mg)-DBE'!N28+'P-(K-Mg)-DBE'!R28)</f>
        <v/>
      </c>
      <c r="Z28" s="830" t="str">
        <f>IF(OR(B28="",'P-(K-Mg)-DBE'!N28=""),"",'N-DBE'!E28*('P-(K-Mg)-DBE'!N28+'P-(K-Mg)-DBE'!R28))</f>
        <v/>
      </c>
      <c r="AA28" s="259" t="str">
        <f>IF('P-(K-Mg)-DBE'!N28="","",SUM(AX28,BL28,BZ28,CN28,DB28,DP28))</f>
        <v/>
      </c>
      <c r="AB28" s="258" t="str">
        <f>IF(OR(B28="",'P-(K-Mg)-DBE'!Z28=""),"",SUM(AX28,BL28,BZ28,CN28,DB28,DP28)*'N-DBE'!E28)</f>
        <v/>
      </c>
      <c r="AC28" s="259" t="str">
        <f>IF('P-(K-Mg)-DBE'!O28="","",'P-(K-Mg)-DBE'!O28)</f>
        <v/>
      </c>
      <c r="AD28" s="815" t="str">
        <f>IF(OR(B28="",'P-(K-Mg)-DBE'!O28=""),"",'P-(K-Mg)-DBE'!O28*'N-DBE'!E28)</f>
        <v/>
      </c>
      <c r="AE28" s="239" t="str">
        <f>IF('P-(K-Mg)-DBE'!Z28="","",'P-(K-Mg)-DBE'!Z28)</f>
        <v/>
      </c>
      <c r="AF28" s="815" t="str">
        <f>IF(OR(B28="",'P-(K-Mg)-DBE'!Z28=""),"",'P-(K-Mg)-DBE'!Z28*'N-DBE'!E28)</f>
        <v/>
      </c>
      <c r="AG28" s="380" t="str">
        <f>IF('P-(K-Mg)-DBE'!Z28="","",SUM(AY28,BM28,CA28,CO28,DC28,DQ28))</f>
        <v/>
      </c>
      <c r="AH28" s="258" t="str">
        <f>IF(OR(B28="",'P-(K-Mg)-DBE'!AH28=""),"",SUM(AY28,BM28,CA28,CO28,DC28,DQ18)*'N-DBE'!E28)</f>
        <v/>
      </c>
      <c r="AI28" s="240" t="str">
        <f>IF('P-(K-Mg)-DBE'!AH28="","",'P-(K-Mg)-DBE'!AH28)</f>
        <v/>
      </c>
      <c r="AJ28" s="830" t="str">
        <f>IF(OR(B28="",'P-(K-Mg)-DBE'!AH28=""),"",'N-DBE'!E28*'P-(K-Mg)-DBE'!AH28)</f>
        <v/>
      </c>
      <c r="AK28" s="374" t="str">
        <f>IF('P-(K-Mg)-DBE'!AH28="","",SUM(AZ28,BN28,CB28,CP28,DD28,DR28))</f>
        <v/>
      </c>
      <c r="AL28" s="862" t="str">
        <f>IF('P-(K-Mg)-DBE'!AH28="","",SUM(AZ28,BN28,CB28,CP28,DD28,DR28))</f>
        <v/>
      </c>
      <c r="AM28" s="378"/>
      <c r="AN28" s="379"/>
      <c r="AO28" s="375"/>
      <c r="AP28" s="392" t="str">
        <f t="shared" si="0"/>
        <v/>
      </c>
      <c r="AQ28" s="453" t="str">
        <f t="shared" si="1"/>
        <v/>
      </c>
      <c r="AR28" s="872" t="str">
        <f>IF(AM28="","",VLOOKUP(AM28,'aktuelle Düngerliste'!A:H,2,FALSE))</f>
        <v/>
      </c>
      <c r="AS28" s="872" t="str">
        <f>IF(AM28="","",VLOOKUP(AM28,'aktuelle Düngerliste'!A:H,3,FALSE))</f>
        <v/>
      </c>
      <c r="AT28" s="873" t="str">
        <f>IF(AM28="","",VLOOKUP(AM28,'aktuelle Düngerliste'!A:H,8,FALSE))</f>
        <v/>
      </c>
      <c r="AU28" s="874" t="str">
        <f>IF(AM28="","",VLOOKUP(AM28,'aktuelle Düngerliste'!$A:$H,3,FALSE)*AO28/1000)</f>
        <v/>
      </c>
      <c r="AV28" s="874" t="str">
        <f>IF(AM28="","",IF(VLOOKUP(AM28,'aktuelle Düngerliste'!$A:$B,2,FALSE)="mineralisch",(VLOOKUP(AM28,'aktuelle Düngerliste'!$A:$H,3,FALSE)*AO28/1000),""))</f>
        <v/>
      </c>
      <c r="AW28" s="875" t="str">
        <f>IF(AM28="","",VLOOKUP(AM28,'aktuelle Düngerliste'!$A:$J,10,FALSE)*AO28/1000)</f>
        <v/>
      </c>
      <c r="AX28" s="875" t="str">
        <f>IF(AM28="","",VLOOKUP(AM28,'aktuelle Düngerliste'!$A:$H,5,FALSE)*AO28/1000)</f>
        <v/>
      </c>
      <c r="AY28" s="875" t="str">
        <f>IF(AM28="","",VLOOKUP(AM28,'aktuelle Düngerliste'!$A:$H,6,FALSE)*AO28/1000)</f>
        <v/>
      </c>
      <c r="AZ28" s="876" t="str">
        <f>IF(AM28="","",VLOOKUP(AM28,'aktuelle Düngerliste'!$A:$H,7,FALSE)*AO28/1000)</f>
        <v/>
      </c>
      <c r="BA28" s="378"/>
      <c r="BB28" s="379"/>
      <c r="BC28" s="375"/>
      <c r="BD28" s="392" t="str">
        <f t="shared" si="2"/>
        <v/>
      </c>
      <c r="BE28" s="453" t="str">
        <f t="shared" si="3"/>
        <v/>
      </c>
      <c r="BF28" s="872" t="str">
        <f>IF(BA28="","",VLOOKUP(BA28,'aktuelle Düngerliste'!$A:$H,2,FALSE))</f>
        <v/>
      </c>
      <c r="BG28" s="872" t="str">
        <f>IF(BA28="","",VLOOKUP(BA28,'aktuelle Düngerliste'!$A:$H,3,FALSE))</f>
        <v/>
      </c>
      <c r="BH28" s="873" t="str">
        <f>IF(BA28="","",VLOOKUP(BA28,'aktuelle Düngerliste'!$A:$H,8,FALSE))</f>
        <v/>
      </c>
      <c r="BI28" s="874" t="str">
        <f>IF(BA28="","",VLOOKUP(BA28,'aktuelle Düngerliste'!$A:$H,3,FALSE)*BC28/1000)</f>
        <v/>
      </c>
      <c r="BJ28" s="874" t="str">
        <f>IF(BA28="","",IF(VLOOKUP(BA28,'aktuelle Düngerliste'!$A:$B,2,FALSE)="mineralisch",(VLOOKUP(BA28,'aktuelle Düngerliste'!$A:$H,3,FALSE)*BC28/1000),""))</f>
        <v/>
      </c>
      <c r="BK28" s="875" t="str">
        <f>IF(BA28="","",VLOOKUP(BA28,'aktuelle Düngerliste'!$A:$J,10,FALSE)*BC28/1000)</f>
        <v/>
      </c>
      <c r="BL28" s="875" t="str">
        <f>IF(BA28="","",VLOOKUP(BA28,'aktuelle Düngerliste'!$A:$H,5,FALSE)*BC28/1000)</f>
        <v/>
      </c>
      <c r="BM28" s="875" t="str">
        <f>IF(BA28="","",VLOOKUP(BA28,'aktuelle Düngerliste'!$A:$H,6,FALSE)*BC28/1000)</f>
        <v/>
      </c>
      <c r="BN28" s="876" t="str">
        <f>IF(BA28="","",VLOOKUP(BA28,'aktuelle Düngerliste'!$A:$H,7,FALSE)*BC28/1000)</f>
        <v/>
      </c>
      <c r="BO28" s="378"/>
      <c r="BP28" s="379"/>
      <c r="BQ28" s="375"/>
      <c r="BR28" s="392" t="str">
        <f t="shared" si="4"/>
        <v/>
      </c>
      <c r="BS28" s="453" t="str">
        <f t="shared" si="5"/>
        <v/>
      </c>
      <c r="BT28" s="872" t="str">
        <f>IF(BO28="","",VLOOKUP(BO28,'aktuelle Düngerliste'!$A:$H,2,FALSE))</f>
        <v/>
      </c>
      <c r="BU28" s="872" t="str">
        <f>IF(BO28="","",VLOOKUP(BO28,'aktuelle Düngerliste'!$A:$H,3,FALSE))</f>
        <v/>
      </c>
      <c r="BV28" s="873" t="str">
        <f>IF(BO28="","",VLOOKUP(BO28,'aktuelle Düngerliste'!$A:$H,8,FALSE))</f>
        <v/>
      </c>
      <c r="BW28" s="874" t="str">
        <f>IF(BO28="","",VLOOKUP(BO28,'aktuelle Düngerliste'!$A:$H,3,FALSE)*BQ28/1000)</f>
        <v/>
      </c>
      <c r="BX28" s="874" t="str">
        <f>IF(BO28="","",IF(VLOOKUP(BO28,'aktuelle Düngerliste'!$A:$B,2,FALSE)="mineralisch",(VLOOKUP(BO28,'aktuelle Düngerliste'!$A:$H,3,FALSE)*BQ28/1000),""))</f>
        <v/>
      </c>
      <c r="BY28" s="875" t="str">
        <f>IF(BO28="","",VLOOKUP(BO28,'aktuelle Düngerliste'!$A:$J,10,FALSE)*BQ28/1000)</f>
        <v/>
      </c>
      <c r="BZ28" s="875" t="str">
        <f>IF(BO28="","",VLOOKUP(BO28,'aktuelle Düngerliste'!$A:$H,5,FALSE)*BQ28/1000)</f>
        <v/>
      </c>
      <c r="CA28" s="875" t="str">
        <f>IF(BO28="","",VLOOKUP(BO28,'aktuelle Düngerliste'!$A:$H,6,FALSE)*BQ28/1000)</f>
        <v/>
      </c>
      <c r="CB28" s="876" t="str">
        <f>IF(BO28="","",VLOOKUP(BO28,'aktuelle Düngerliste'!$A:$H,7,FALSE)*BQ28/1000)</f>
        <v/>
      </c>
      <c r="CC28" s="378"/>
      <c r="CD28" s="379"/>
      <c r="CE28" s="375"/>
      <c r="CF28" s="392" t="str">
        <f t="shared" si="6"/>
        <v/>
      </c>
      <c r="CG28" s="453" t="str">
        <f t="shared" si="7"/>
        <v/>
      </c>
      <c r="CH28" s="872" t="str">
        <f>IF(CC28="","",VLOOKUP(CC28,'aktuelle Düngerliste'!$A:$H,2,FALSE))</f>
        <v/>
      </c>
      <c r="CI28" s="872" t="str">
        <f>IF(CC28="","",VLOOKUP(CC28,'aktuelle Düngerliste'!$A:$H,3,FALSE))</f>
        <v/>
      </c>
      <c r="CJ28" s="873" t="str">
        <f>IF(CC28="","",VLOOKUP(CC28,'aktuelle Düngerliste'!$A:$H,8,FALSE))</f>
        <v/>
      </c>
      <c r="CK28" s="874" t="str">
        <f>IF(CC28="","",VLOOKUP(CC28,'aktuelle Düngerliste'!$A:$H,3,FALSE)*CE28/1000)</f>
        <v/>
      </c>
      <c r="CL28" s="874" t="str">
        <f>IF(CC28="","",IF(VLOOKUP(CC28,'aktuelle Düngerliste'!$A:$B,2,FALSE)="mineralisch",(VLOOKUP(CC28,'aktuelle Düngerliste'!$A:$H,3,FALSE)*CE28/1000),""))</f>
        <v/>
      </c>
      <c r="CM28" s="875" t="str">
        <f>IF(CC28="","",VLOOKUP(CC28,'aktuelle Düngerliste'!$A:$J,10,FALSE)*CE28/1000)</f>
        <v/>
      </c>
      <c r="CN28" s="875" t="str">
        <f>IF(CC28="","",VLOOKUP(CC28,'aktuelle Düngerliste'!$A:$H,5,FALSE)*CE28/1000)</f>
        <v/>
      </c>
      <c r="CO28" s="875" t="str">
        <f>IF(CC28="","",VLOOKUP(CC28,'aktuelle Düngerliste'!$A:$H,6,FALSE)*CE28/1000)</f>
        <v/>
      </c>
      <c r="CP28" s="876" t="str">
        <f>IF(CC28="","",VLOOKUP(CC28,'aktuelle Düngerliste'!$A:$H,7,FALSE)*CE28/1000)</f>
        <v/>
      </c>
      <c r="CQ28" s="378"/>
      <c r="CR28" s="379"/>
      <c r="CS28" s="375"/>
      <c r="CT28" s="392" t="str">
        <f t="shared" si="8"/>
        <v/>
      </c>
      <c r="CU28" s="453" t="str">
        <f t="shared" si="9"/>
        <v/>
      </c>
      <c r="CV28" s="872" t="str">
        <f>IF(CQ28="","",VLOOKUP(CQ28,'aktuelle Düngerliste'!$A:$H,2,FALSE))</f>
        <v/>
      </c>
      <c r="CW28" s="872" t="str">
        <f>IF(CQ28="","",VLOOKUP(CQ28,'aktuelle Düngerliste'!$A:$H,3,FALSE))</f>
        <v/>
      </c>
      <c r="CX28" s="873" t="str">
        <f>IF(CQ28="","",VLOOKUP(CQ28,'aktuelle Düngerliste'!$A:$H,8,FALSE))</f>
        <v/>
      </c>
      <c r="CY28" s="874" t="str">
        <f>IF(CQ28="","",VLOOKUP(CQ28,'aktuelle Düngerliste'!$A:$H,3,FALSE)*CS28/1000)</f>
        <v/>
      </c>
      <c r="CZ28" s="874" t="str">
        <f>IF(CQ28="","",IF(VLOOKUP(CQ28,'aktuelle Düngerliste'!$A:$B,2,FALSE)="mineralisch",(VLOOKUP(CQ28,'aktuelle Düngerliste'!$A:$H,3,FALSE)*CS28/1000),""))</f>
        <v/>
      </c>
      <c r="DA28" s="875" t="str">
        <f>IF(CQ28="","",VLOOKUP(CQ28,'aktuelle Düngerliste'!$A:$J,10,FALSE)*CS28/1000)</f>
        <v/>
      </c>
      <c r="DB28" s="875" t="str">
        <f>IF(CQ28="","",VLOOKUP(CQ28,'aktuelle Düngerliste'!$A:$H,5,FALSE)*CS28/1000)</f>
        <v/>
      </c>
      <c r="DC28" s="875" t="str">
        <f>IF(CQ28="","",VLOOKUP(CQ28,'aktuelle Düngerliste'!$A:$H,6,FALSE)*CS28/1000)</f>
        <v/>
      </c>
      <c r="DD28" s="876" t="str">
        <f>IF(CQ28="","",VLOOKUP(CQ28,'aktuelle Düngerliste'!$A:$H,7,FALSE)*CS28/1000)</f>
        <v/>
      </c>
      <c r="DE28" s="378"/>
      <c r="DF28" s="379"/>
      <c r="DG28" s="375"/>
      <c r="DH28" s="392" t="str">
        <f t="shared" si="10"/>
        <v/>
      </c>
      <c r="DI28" s="453" t="str">
        <f t="shared" si="11"/>
        <v/>
      </c>
      <c r="DJ28" s="872" t="str">
        <f>IF(DE28="","",VLOOKUP(DE28,'aktuelle Düngerliste'!$A:$H,2,FALSE))</f>
        <v/>
      </c>
      <c r="DK28" s="872" t="str">
        <f>IF(DE28="","",VLOOKUP(DE28,'aktuelle Düngerliste'!$A:$H,3,FALSE))</f>
        <v/>
      </c>
      <c r="DL28" s="873" t="str">
        <f>IF(DE28="","",VLOOKUP(DE28,'aktuelle Düngerliste'!$A:$H,8,FALSE))</f>
        <v/>
      </c>
      <c r="DM28" s="874" t="str">
        <f>IF(DE28="","",VLOOKUP(DE28,'aktuelle Düngerliste'!$A:$H,3,FALSE)*DG28/1000)</f>
        <v/>
      </c>
      <c r="DN28" s="874" t="str">
        <f>IF(DE28="","",IF(VLOOKUP(DE28,'aktuelle Düngerliste'!$A:$B,2,FALSE)="mineralisch",(VLOOKUP(DE28,'aktuelle Düngerliste'!$A:$H,3,FALSE)*DG28/1000),""))</f>
        <v/>
      </c>
      <c r="DO28" s="875" t="str">
        <f>IF(DE28="","",VLOOKUP(DE28,'aktuelle Düngerliste'!$A:$J,10,FALSE)*DG28/1000)</f>
        <v/>
      </c>
      <c r="DP28" s="875" t="str">
        <f>IF(DE28="","",VLOOKUP(DE28,'aktuelle Düngerliste'!$A:$H,5,FALSE)*DG28/1000)</f>
        <v/>
      </c>
      <c r="DQ28" s="875" t="str">
        <f>IF(DE28="","",VLOOKUP(DE28,'aktuelle Düngerliste'!$A:$H,6,FALSE)*DG28/1000)</f>
        <v/>
      </c>
      <c r="DR28" s="876" t="str">
        <f>IF(DE28="","",VLOOKUP(DE28,'aktuelle Düngerliste'!$A:$H,7,FALSE)*DG28/1000)</f>
        <v/>
      </c>
      <c r="DS28" s="265"/>
    </row>
    <row r="29" spans="1:123" s="145" customFormat="1">
      <c r="A29" s="261" t="str">
        <f>IF('N-DBE'!A29="","",'N-DBE'!A29)</f>
        <v/>
      </c>
      <c r="B29" s="285" t="str">
        <f>IF('N-DBE'!B29="","",'N-DBE'!B29)</f>
        <v/>
      </c>
      <c r="C29" s="262" t="str">
        <f>IF('N-DBE'!C29="","",'N-DBE'!C29)</f>
        <v/>
      </c>
      <c r="D29" s="262" t="str">
        <f>IF('N-DBE'!D29="","",'N-DBE'!D29)</f>
        <v/>
      </c>
      <c r="E29" s="238" t="str">
        <f>IF('N-DBE'!E29="","",'N-DBE'!E29)</f>
        <v/>
      </c>
      <c r="F29" s="238" t="str">
        <f>IF('N-DBE'!F29="","",'N-DBE'!F29)</f>
        <v/>
      </c>
      <c r="G29" s="225" t="str">
        <f>IF('N-DBE'!G29="","",'N-DBE'!G29)</f>
        <v/>
      </c>
      <c r="H29" s="247" t="str">
        <f>IF(OR(B29="",'N-DBE'!AJ29=""),"",'N-DBE'!AJ29+'N-DBE'!AN29)</f>
        <v/>
      </c>
      <c r="I29" s="815" t="str">
        <f>IF(OR(B29="",'N-DBE'!AJ29=""),"",'N-DBE'!E29*('N-DBE'!AJ29+'N-DBE'!AN29))</f>
        <v/>
      </c>
      <c r="J29" s="246" t="str">
        <f>IF('N-DBE'!AK29="","",IF('N-DBE'!AM29="ja",'N-DBE'!AK29+'N-DBE'!AN29,'N-DBE'!AK29))</f>
        <v/>
      </c>
      <c r="K29" s="829" t="str">
        <f>IF(OR(B29="",'N-DBE'!AK29=""),"",IF('N-DBE'!AM29="ja",'N-DBE'!E29*('N-DBE'!AK29+'N-DBE'!AN29),'N-DBE'!E29*'N-DBE'!AK29))</f>
        <v/>
      </c>
      <c r="L29" s="830" t="str">
        <f>IF(OR(B29="",'N-DBE'!AL29=""),"",'N-DBE'!AL29+'N-DBE'!AN29)</f>
        <v/>
      </c>
      <c r="M29" s="830" t="str">
        <f>IF(OR(B29="",'N-DBE'!AL29=""),"",'N-DBE'!E29*('N-DBE'!AL29+'N-DBE'!AN29))</f>
        <v/>
      </c>
      <c r="N29" s="831" t="str">
        <f>IF(AND('N-DBE'!C29="ja",G29&lt;&gt;""),I29-X29,"")</f>
        <v/>
      </c>
      <c r="O29" s="259" t="str">
        <f>IF('N-DBE'!AJ29="","",SUM(AU29,BI29,BW29,CK29,CY29,DM29))</f>
        <v/>
      </c>
      <c r="P29" s="830" t="str">
        <f>IF(OR(B29="",'N-DBE'!AJ29=""),"",O29*'N-DBE'!E29)</f>
        <v/>
      </c>
      <c r="Q29" s="253" t="str">
        <f>IF('N-DBE'!AJ29="","",IF(AR29="mineralisch",AU29,0)+IF(BF29="mineralisch",BI29,0)+IF(BT29="mineralisch",BW29,0)+IF(CH29="mineralisch",CK29,0)+IF(CV29="mineralisch",CY29,0)+IF(DJ29="mineralisch",DM29,0))</f>
        <v/>
      </c>
      <c r="R29" s="830" t="str">
        <f>IF(OR(B29="",'N-DBE'!AJ29=""),"",Q29*'N-DBE'!E29)</f>
        <v/>
      </c>
      <c r="S29" s="253" t="str">
        <f>IF('N-DBE'!AJ29="","",O29-Q29)</f>
        <v/>
      </c>
      <c r="T29" s="830" t="str">
        <f>IF(OR(B29="",'N-DBE'!AJ29=""),"",S29*'N-DBE'!E29)</f>
        <v/>
      </c>
      <c r="U29" s="253" t="str">
        <f>IF('N-DBE'!AJ29="","",(IF(AR29="Kompost",AU29,0)+IF(BF29="Kompost",BI29,0)+IF(BT29="Kompost",BW29,0)+IF(CH29="Kompost",CK29,0)+IF(CV29="Kompost",CY29,0)+IF(DJ29="Kompost",DM29,0)))</f>
        <v/>
      </c>
      <c r="V29" s="830" t="str">
        <f>IF(OR(B29="",'N-DBE'!AJ29=""),"",U29*'N-DBE'!E29)</f>
        <v/>
      </c>
      <c r="W29" s="370" t="str">
        <f>IF('N-DBE'!AJ29="","",SUM(AW29,BK29,BY29,CM29,DA29,DO29))</f>
        <v/>
      </c>
      <c r="X29" s="844" t="str">
        <f>IF(OR(B29="",'N-DBE'!AJ29=""),"",W29*'N-DBE'!E29)</f>
        <v/>
      </c>
      <c r="Y29" s="260" t="str">
        <f>IF('P-(K-Mg)-DBE'!N29="","",'P-(K-Mg)-DBE'!N29+'P-(K-Mg)-DBE'!R29)</f>
        <v/>
      </c>
      <c r="Z29" s="830" t="str">
        <f>IF(OR(B29="",'P-(K-Mg)-DBE'!N29=""),"",'N-DBE'!E29*('P-(K-Mg)-DBE'!N29+'P-(K-Mg)-DBE'!R29))</f>
        <v/>
      </c>
      <c r="AA29" s="259" t="str">
        <f>IF('P-(K-Mg)-DBE'!N29="","",SUM(AX29,BL29,BZ29,CN29,DB29,DP29))</f>
        <v/>
      </c>
      <c r="AB29" s="258" t="str">
        <f>IF(OR(B29="",'P-(K-Mg)-DBE'!Z29=""),"",SUM(AX29,BL29,BZ29,CN29,DB29,DP29)*'N-DBE'!E29)</f>
        <v/>
      </c>
      <c r="AC29" s="259" t="str">
        <f>IF('P-(K-Mg)-DBE'!O29="","",'P-(K-Mg)-DBE'!O29)</f>
        <v/>
      </c>
      <c r="AD29" s="815" t="str">
        <f>IF(OR(B29="",'P-(K-Mg)-DBE'!O29=""),"",'P-(K-Mg)-DBE'!O29*'N-DBE'!E29)</f>
        <v/>
      </c>
      <c r="AE29" s="239" t="str">
        <f>IF('P-(K-Mg)-DBE'!Z29="","",'P-(K-Mg)-DBE'!Z29)</f>
        <v/>
      </c>
      <c r="AF29" s="815" t="str">
        <f>IF(OR(B29="",'P-(K-Mg)-DBE'!Z29=""),"",'P-(K-Mg)-DBE'!Z29*'N-DBE'!E29)</f>
        <v/>
      </c>
      <c r="AG29" s="380" t="str">
        <f>IF('P-(K-Mg)-DBE'!Z29="","",SUM(AY29,BM29,CA29,CO29,DC29,DQ29))</f>
        <v/>
      </c>
      <c r="AH29" s="258" t="str">
        <f>IF(OR(B29="",'P-(K-Mg)-DBE'!AH29=""),"",SUM(AY29,BM29,CA29,CO29,DC29,DQ19)*'N-DBE'!E29)</f>
        <v/>
      </c>
      <c r="AI29" s="240" t="str">
        <f>IF('P-(K-Mg)-DBE'!AH29="","",'P-(K-Mg)-DBE'!AH29)</f>
        <v/>
      </c>
      <c r="AJ29" s="830" t="str">
        <f>IF(OR(B29="",'P-(K-Mg)-DBE'!AH29=""),"",'N-DBE'!E29*'P-(K-Mg)-DBE'!AH29)</f>
        <v/>
      </c>
      <c r="AK29" s="374" t="str">
        <f>IF('P-(K-Mg)-DBE'!AH29="","",SUM(AZ29,BN29,CB29,CP29,DD29,DR29))</f>
        <v/>
      </c>
      <c r="AL29" s="862" t="str">
        <f>IF('P-(K-Mg)-DBE'!AH29="","",SUM(AZ29,BN29,CB29,CP29,DD29,DR29))</f>
        <v/>
      </c>
      <c r="AM29" s="378"/>
      <c r="AN29" s="379"/>
      <c r="AO29" s="375"/>
      <c r="AP29" s="392" t="str">
        <f t="shared" si="0"/>
        <v/>
      </c>
      <c r="AQ29" s="453" t="str">
        <f t="shared" si="1"/>
        <v/>
      </c>
      <c r="AR29" s="872" t="str">
        <f>IF(AM29="","",VLOOKUP(AM29,'aktuelle Düngerliste'!A:H,2,FALSE))</f>
        <v/>
      </c>
      <c r="AS29" s="872" t="str">
        <f>IF(AM29="","",VLOOKUP(AM29,'aktuelle Düngerliste'!A:H,3,FALSE))</f>
        <v/>
      </c>
      <c r="AT29" s="873" t="str">
        <f>IF(AM29="","",VLOOKUP(AM29,'aktuelle Düngerliste'!A:H,8,FALSE))</f>
        <v/>
      </c>
      <c r="AU29" s="874" t="str">
        <f>IF(AM29="","",VLOOKUP(AM29,'aktuelle Düngerliste'!$A:$H,3,FALSE)*AO29/1000)</f>
        <v/>
      </c>
      <c r="AV29" s="874" t="str">
        <f>IF(AM29="","",IF(VLOOKUP(AM29,'aktuelle Düngerliste'!$A:$B,2,FALSE)="mineralisch",(VLOOKUP(AM29,'aktuelle Düngerliste'!$A:$H,3,FALSE)*AO29/1000),""))</f>
        <v/>
      </c>
      <c r="AW29" s="875" t="str">
        <f>IF(AM29="","",VLOOKUP(AM29,'aktuelle Düngerliste'!$A:$J,10,FALSE)*AO29/1000)</f>
        <v/>
      </c>
      <c r="AX29" s="875" t="str">
        <f>IF(AM29="","",VLOOKUP(AM29,'aktuelle Düngerliste'!$A:$H,5,FALSE)*AO29/1000)</f>
        <v/>
      </c>
      <c r="AY29" s="875" t="str">
        <f>IF(AM29="","",VLOOKUP(AM29,'aktuelle Düngerliste'!$A:$H,6,FALSE)*AO29/1000)</f>
        <v/>
      </c>
      <c r="AZ29" s="876" t="str">
        <f>IF(AM29="","",VLOOKUP(AM29,'aktuelle Düngerliste'!$A:$H,7,FALSE)*AO29/1000)</f>
        <v/>
      </c>
      <c r="BA29" s="378"/>
      <c r="BB29" s="379"/>
      <c r="BC29" s="375"/>
      <c r="BD29" s="392" t="str">
        <f t="shared" si="2"/>
        <v/>
      </c>
      <c r="BE29" s="453" t="str">
        <f t="shared" si="3"/>
        <v/>
      </c>
      <c r="BF29" s="872" t="str">
        <f>IF(BA29="","",VLOOKUP(BA29,'aktuelle Düngerliste'!$A:$H,2,FALSE))</f>
        <v/>
      </c>
      <c r="BG29" s="872" t="str">
        <f>IF(BA29="","",VLOOKUP(BA29,'aktuelle Düngerliste'!$A:$H,3,FALSE))</f>
        <v/>
      </c>
      <c r="BH29" s="873" t="str">
        <f>IF(BA29="","",VLOOKUP(BA29,'aktuelle Düngerliste'!$A:$H,8,FALSE))</f>
        <v/>
      </c>
      <c r="BI29" s="874" t="str">
        <f>IF(BA29="","",VLOOKUP(BA29,'aktuelle Düngerliste'!$A:$H,3,FALSE)*BC29/1000)</f>
        <v/>
      </c>
      <c r="BJ29" s="874" t="str">
        <f>IF(BA29="","",IF(VLOOKUP(BA29,'aktuelle Düngerliste'!$A:$B,2,FALSE)="mineralisch",(VLOOKUP(BA29,'aktuelle Düngerliste'!$A:$H,3,FALSE)*BC29/1000),""))</f>
        <v/>
      </c>
      <c r="BK29" s="875" t="str">
        <f>IF(BA29="","",VLOOKUP(BA29,'aktuelle Düngerliste'!$A:$J,10,FALSE)*BC29/1000)</f>
        <v/>
      </c>
      <c r="BL29" s="875" t="str">
        <f>IF(BA29="","",VLOOKUP(BA29,'aktuelle Düngerliste'!$A:$H,5,FALSE)*BC29/1000)</f>
        <v/>
      </c>
      <c r="BM29" s="875" t="str">
        <f>IF(BA29="","",VLOOKUP(BA29,'aktuelle Düngerliste'!$A:$H,6,FALSE)*BC29/1000)</f>
        <v/>
      </c>
      <c r="BN29" s="876" t="str">
        <f>IF(BA29="","",VLOOKUP(BA29,'aktuelle Düngerliste'!$A:$H,7,FALSE)*BC29/1000)</f>
        <v/>
      </c>
      <c r="BO29" s="378"/>
      <c r="BP29" s="379"/>
      <c r="BQ29" s="375"/>
      <c r="BR29" s="392" t="str">
        <f t="shared" si="4"/>
        <v/>
      </c>
      <c r="BS29" s="453" t="str">
        <f t="shared" si="5"/>
        <v/>
      </c>
      <c r="BT29" s="872" t="str">
        <f>IF(BO29="","",VLOOKUP(BO29,'aktuelle Düngerliste'!$A:$H,2,FALSE))</f>
        <v/>
      </c>
      <c r="BU29" s="872" t="str">
        <f>IF(BO29="","",VLOOKUP(BO29,'aktuelle Düngerliste'!$A:$H,3,FALSE))</f>
        <v/>
      </c>
      <c r="BV29" s="873" t="str">
        <f>IF(BO29="","",VLOOKUP(BO29,'aktuelle Düngerliste'!$A:$H,8,FALSE))</f>
        <v/>
      </c>
      <c r="BW29" s="874" t="str">
        <f>IF(BO29="","",VLOOKUP(BO29,'aktuelle Düngerliste'!$A:$H,3,FALSE)*BQ29/1000)</f>
        <v/>
      </c>
      <c r="BX29" s="874" t="str">
        <f>IF(BO29="","",IF(VLOOKUP(BO29,'aktuelle Düngerliste'!$A:$B,2,FALSE)="mineralisch",(VLOOKUP(BO29,'aktuelle Düngerliste'!$A:$H,3,FALSE)*BQ29/1000),""))</f>
        <v/>
      </c>
      <c r="BY29" s="875" t="str">
        <f>IF(BO29="","",VLOOKUP(BO29,'aktuelle Düngerliste'!$A:$J,10,FALSE)*BQ29/1000)</f>
        <v/>
      </c>
      <c r="BZ29" s="875" t="str">
        <f>IF(BO29="","",VLOOKUP(BO29,'aktuelle Düngerliste'!$A:$H,5,FALSE)*BQ29/1000)</f>
        <v/>
      </c>
      <c r="CA29" s="875" t="str">
        <f>IF(BO29="","",VLOOKUP(BO29,'aktuelle Düngerliste'!$A:$H,6,FALSE)*BQ29/1000)</f>
        <v/>
      </c>
      <c r="CB29" s="876" t="str">
        <f>IF(BO29="","",VLOOKUP(BO29,'aktuelle Düngerliste'!$A:$H,7,FALSE)*BQ29/1000)</f>
        <v/>
      </c>
      <c r="CC29" s="378"/>
      <c r="CD29" s="379"/>
      <c r="CE29" s="375"/>
      <c r="CF29" s="392" t="str">
        <f t="shared" si="6"/>
        <v/>
      </c>
      <c r="CG29" s="453" t="str">
        <f t="shared" si="7"/>
        <v/>
      </c>
      <c r="CH29" s="872" t="str">
        <f>IF(CC29="","",VLOOKUP(CC29,'aktuelle Düngerliste'!$A:$H,2,FALSE))</f>
        <v/>
      </c>
      <c r="CI29" s="872" t="str">
        <f>IF(CC29="","",VLOOKUP(CC29,'aktuelle Düngerliste'!$A:$H,3,FALSE))</f>
        <v/>
      </c>
      <c r="CJ29" s="873" t="str">
        <f>IF(CC29="","",VLOOKUP(CC29,'aktuelle Düngerliste'!$A:$H,8,FALSE))</f>
        <v/>
      </c>
      <c r="CK29" s="874" t="str">
        <f>IF(CC29="","",VLOOKUP(CC29,'aktuelle Düngerliste'!$A:$H,3,FALSE)*CE29/1000)</f>
        <v/>
      </c>
      <c r="CL29" s="874" t="str">
        <f>IF(CC29="","",IF(VLOOKUP(CC29,'aktuelle Düngerliste'!$A:$B,2,FALSE)="mineralisch",(VLOOKUP(CC29,'aktuelle Düngerliste'!$A:$H,3,FALSE)*CE29/1000),""))</f>
        <v/>
      </c>
      <c r="CM29" s="875" t="str">
        <f>IF(CC29="","",VLOOKUP(CC29,'aktuelle Düngerliste'!$A:$J,10,FALSE)*CE29/1000)</f>
        <v/>
      </c>
      <c r="CN29" s="875" t="str">
        <f>IF(CC29="","",VLOOKUP(CC29,'aktuelle Düngerliste'!$A:$H,5,FALSE)*CE29/1000)</f>
        <v/>
      </c>
      <c r="CO29" s="875" t="str">
        <f>IF(CC29="","",VLOOKUP(CC29,'aktuelle Düngerliste'!$A:$H,6,FALSE)*CE29/1000)</f>
        <v/>
      </c>
      <c r="CP29" s="876" t="str">
        <f>IF(CC29="","",VLOOKUP(CC29,'aktuelle Düngerliste'!$A:$H,7,FALSE)*CE29/1000)</f>
        <v/>
      </c>
      <c r="CQ29" s="378"/>
      <c r="CR29" s="379"/>
      <c r="CS29" s="375"/>
      <c r="CT29" s="392" t="str">
        <f t="shared" si="8"/>
        <v/>
      </c>
      <c r="CU29" s="453" t="str">
        <f t="shared" si="9"/>
        <v/>
      </c>
      <c r="CV29" s="872" t="str">
        <f>IF(CQ29="","",VLOOKUP(CQ29,'aktuelle Düngerliste'!$A:$H,2,FALSE))</f>
        <v/>
      </c>
      <c r="CW29" s="872" t="str">
        <f>IF(CQ29="","",VLOOKUP(CQ29,'aktuelle Düngerliste'!$A:$H,3,FALSE))</f>
        <v/>
      </c>
      <c r="CX29" s="873" t="str">
        <f>IF(CQ29="","",VLOOKUP(CQ29,'aktuelle Düngerliste'!$A:$H,8,FALSE))</f>
        <v/>
      </c>
      <c r="CY29" s="874" t="str">
        <f>IF(CQ29="","",VLOOKUP(CQ29,'aktuelle Düngerliste'!$A:$H,3,FALSE)*CS29/1000)</f>
        <v/>
      </c>
      <c r="CZ29" s="874" t="str">
        <f>IF(CQ29="","",IF(VLOOKUP(CQ29,'aktuelle Düngerliste'!$A:$B,2,FALSE)="mineralisch",(VLOOKUP(CQ29,'aktuelle Düngerliste'!$A:$H,3,FALSE)*CS29/1000),""))</f>
        <v/>
      </c>
      <c r="DA29" s="875" t="str">
        <f>IF(CQ29="","",VLOOKUP(CQ29,'aktuelle Düngerliste'!$A:$J,10,FALSE)*CS29/1000)</f>
        <v/>
      </c>
      <c r="DB29" s="875" t="str">
        <f>IF(CQ29="","",VLOOKUP(CQ29,'aktuelle Düngerliste'!$A:$H,5,FALSE)*CS29/1000)</f>
        <v/>
      </c>
      <c r="DC29" s="875" t="str">
        <f>IF(CQ29="","",VLOOKUP(CQ29,'aktuelle Düngerliste'!$A:$H,6,FALSE)*CS29/1000)</f>
        <v/>
      </c>
      <c r="DD29" s="876" t="str">
        <f>IF(CQ29="","",VLOOKUP(CQ29,'aktuelle Düngerliste'!$A:$H,7,FALSE)*CS29/1000)</f>
        <v/>
      </c>
      <c r="DE29" s="378"/>
      <c r="DF29" s="379"/>
      <c r="DG29" s="375"/>
      <c r="DH29" s="392" t="str">
        <f t="shared" si="10"/>
        <v/>
      </c>
      <c r="DI29" s="453" t="str">
        <f t="shared" si="11"/>
        <v/>
      </c>
      <c r="DJ29" s="872" t="str">
        <f>IF(DE29="","",VLOOKUP(DE29,'aktuelle Düngerliste'!$A:$H,2,FALSE))</f>
        <v/>
      </c>
      <c r="DK29" s="872" t="str">
        <f>IF(DE29="","",VLOOKUP(DE29,'aktuelle Düngerliste'!$A:$H,3,FALSE))</f>
        <v/>
      </c>
      <c r="DL29" s="873" t="str">
        <f>IF(DE29="","",VLOOKUP(DE29,'aktuelle Düngerliste'!$A:$H,8,FALSE))</f>
        <v/>
      </c>
      <c r="DM29" s="874" t="str">
        <f>IF(DE29="","",VLOOKUP(DE29,'aktuelle Düngerliste'!$A:$H,3,FALSE)*DG29/1000)</f>
        <v/>
      </c>
      <c r="DN29" s="874" t="str">
        <f>IF(DE29="","",IF(VLOOKUP(DE29,'aktuelle Düngerliste'!$A:$B,2,FALSE)="mineralisch",(VLOOKUP(DE29,'aktuelle Düngerliste'!$A:$H,3,FALSE)*DG29/1000),""))</f>
        <v/>
      </c>
      <c r="DO29" s="875" t="str">
        <f>IF(DE29="","",VLOOKUP(DE29,'aktuelle Düngerliste'!$A:$J,10,FALSE)*DG29/1000)</f>
        <v/>
      </c>
      <c r="DP29" s="875" t="str">
        <f>IF(DE29="","",VLOOKUP(DE29,'aktuelle Düngerliste'!$A:$H,5,FALSE)*DG29/1000)</f>
        <v/>
      </c>
      <c r="DQ29" s="875" t="str">
        <f>IF(DE29="","",VLOOKUP(DE29,'aktuelle Düngerliste'!$A:$H,6,FALSE)*DG29/1000)</f>
        <v/>
      </c>
      <c r="DR29" s="876" t="str">
        <f>IF(DE29="","",VLOOKUP(DE29,'aktuelle Düngerliste'!$A:$H,7,FALSE)*DG29/1000)</f>
        <v/>
      </c>
      <c r="DS29" s="265"/>
    </row>
    <row r="30" spans="1:123" s="145" customFormat="1">
      <c r="A30" s="261" t="str">
        <f>IF('N-DBE'!A30="","",'N-DBE'!A30)</f>
        <v/>
      </c>
      <c r="B30" s="285" t="str">
        <f>IF('N-DBE'!B30="","",'N-DBE'!B30)</f>
        <v/>
      </c>
      <c r="C30" s="262" t="str">
        <f>IF('N-DBE'!C30="","",'N-DBE'!C30)</f>
        <v/>
      </c>
      <c r="D30" s="262" t="str">
        <f>IF('N-DBE'!D30="","",'N-DBE'!D30)</f>
        <v/>
      </c>
      <c r="E30" s="238" t="str">
        <f>IF('N-DBE'!E30="","",'N-DBE'!E30)</f>
        <v/>
      </c>
      <c r="F30" s="238" t="str">
        <f>IF('N-DBE'!F30="","",'N-DBE'!F30)</f>
        <v/>
      </c>
      <c r="G30" s="225" t="str">
        <f>IF('N-DBE'!G30="","",'N-DBE'!G30)</f>
        <v/>
      </c>
      <c r="H30" s="247" t="str">
        <f>IF(OR(B30="",'N-DBE'!AJ30=""),"",'N-DBE'!AJ30+'N-DBE'!AN30)</f>
        <v/>
      </c>
      <c r="I30" s="815" t="str">
        <f>IF(OR(B30="",'N-DBE'!AJ30=""),"",'N-DBE'!E30*('N-DBE'!AJ30+'N-DBE'!AN30))</f>
        <v/>
      </c>
      <c r="J30" s="246" t="str">
        <f>IF('N-DBE'!AK30="","",IF('N-DBE'!AM30="ja",'N-DBE'!AK30+'N-DBE'!AN30,'N-DBE'!AK30))</f>
        <v/>
      </c>
      <c r="K30" s="829" t="str">
        <f>IF(OR(B30="",'N-DBE'!AK30=""),"",IF('N-DBE'!AM30="ja",'N-DBE'!E30*('N-DBE'!AK30+'N-DBE'!AN30),'N-DBE'!E30*'N-DBE'!AK30))</f>
        <v/>
      </c>
      <c r="L30" s="830" t="str">
        <f>IF(OR(B30="",'N-DBE'!AL30=""),"",'N-DBE'!AL30+'N-DBE'!AN30)</f>
        <v/>
      </c>
      <c r="M30" s="830" t="str">
        <f>IF(OR(B30="",'N-DBE'!AL30=""),"",'N-DBE'!E30*('N-DBE'!AL30+'N-DBE'!AN30))</f>
        <v/>
      </c>
      <c r="N30" s="831" t="str">
        <f>IF(AND('N-DBE'!C30="ja",G30&lt;&gt;""),I30-X30,"")</f>
        <v/>
      </c>
      <c r="O30" s="259" t="str">
        <f>IF('N-DBE'!AJ30="","",SUM(AU30,BI30,BW30,CK30,CY30,DM30))</f>
        <v/>
      </c>
      <c r="P30" s="830" t="str">
        <f>IF(OR(B30="",'N-DBE'!AJ30=""),"",O30*'N-DBE'!E30)</f>
        <v/>
      </c>
      <c r="Q30" s="253" t="str">
        <f>IF('N-DBE'!AJ30="","",IF(AR30="mineralisch",AU30,0)+IF(BF30="mineralisch",BI30,0)+IF(BT30="mineralisch",BW30,0)+IF(CH30="mineralisch",CK30,0)+IF(CV30="mineralisch",CY30,0)+IF(DJ30="mineralisch",DM30,0))</f>
        <v/>
      </c>
      <c r="R30" s="830" t="str">
        <f>IF(OR(B30="",'N-DBE'!AJ30=""),"",Q30*'N-DBE'!E30)</f>
        <v/>
      </c>
      <c r="S30" s="253" t="str">
        <f>IF('N-DBE'!AJ30="","",O30-Q30)</f>
        <v/>
      </c>
      <c r="T30" s="830" t="str">
        <f>IF(OR(B30="",'N-DBE'!AJ30=""),"",S30*'N-DBE'!E30)</f>
        <v/>
      </c>
      <c r="U30" s="253" t="str">
        <f>IF('N-DBE'!AJ30="","",(IF(AR30="Kompost",AU30,0)+IF(BF30="Kompost",BI30,0)+IF(BT30="Kompost",BW30,0)+IF(CH30="Kompost",CK30,0)+IF(CV30="Kompost",CY30,0)+IF(DJ30="Kompost",DM30,0)))</f>
        <v/>
      </c>
      <c r="V30" s="830" t="str">
        <f>IF(OR(B30="",'N-DBE'!AJ30=""),"",U30*'N-DBE'!E30)</f>
        <v/>
      </c>
      <c r="W30" s="370" t="str">
        <f>IF('N-DBE'!AJ30="","",SUM(AW30,BK30,BY30,CM30,DA30,DO30))</f>
        <v/>
      </c>
      <c r="X30" s="844" t="str">
        <f>IF(OR(B30="",'N-DBE'!AJ30=""),"",W30*'N-DBE'!E30)</f>
        <v/>
      </c>
      <c r="Y30" s="260" t="str">
        <f>IF('P-(K-Mg)-DBE'!N30="","",'P-(K-Mg)-DBE'!N30+'P-(K-Mg)-DBE'!R30)</f>
        <v/>
      </c>
      <c r="Z30" s="830" t="str">
        <f>IF(OR(B30="",'P-(K-Mg)-DBE'!N30=""),"",'N-DBE'!E30*('P-(K-Mg)-DBE'!N30+'P-(K-Mg)-DBE'!R30))</f>
        <v/>
      </c>
      <c r="AA30" s="259" t="str">
        <f>IF('P-(K-Mg)-DBE'!N30="","",SUM(AX30,BL30,BZ30,CN30,DB30,DP30))</f>
        <v/>
      </c>
      <c r="AB30" s="258" t="str">
        <f>IF(OR(B30="",'P-(K-Mg)-DBE'!Z30=""),"",SUM(AX30,BL30,BZ30,CN30,DB30,DP30)*'N-DBE'!E30)</f>
        <v/>
      </c>
      <c r="AC30" s="259" t="str">
        <f>IF('P-(K-Mg)-DBE'!O30="","",'P-(K-Mg)-DBE'!O30)</f>
        <v/>
      </c>
      <c r="AD30" s="815" t="str">
        <f>IF(OR(B30="",'P-(K-Mg)-DBE'!O30=""),"",'P-(K-Mg)-DBE'!O30*'N-DBE'!E30)</f>
        <v/>
      </c>
      <c r="AE30" s="239" t="str">
        <f>IF('P-(K-Mg)-DBE'!Z30="","",'P-(K-Mg)-DBE'!Z30)</f>
        <v/>
      </c>
      <c r="AF30" s="815" t="str">
        <f>IF(OR(B30="",'P-(K-Mg)-DBE'!Z30=""),"",'P-(K-Mg)-DBE'!Z30*'N-DBE'!E30)</f>
        <v/>
      </c>
      <c r="AG30" s="380" t="str">
        <f>IF('P-(K-Mg)-DBE'!Z30="","",SUM(AY30,BM30,CA30,CO30,DC30,DQ30))</f>
        <v/>
      </c>
      <c r="AH30" s="258" t="str">
        <f>IF(OR(B30="",'P-(K-Mg)-DBE'!AH30=""),"",SUM(AY30,BM30,CA30,CO30,DC30,DQ20)*'N-DBE'!E30)</f>
        <v/>
      </c>
      <c r="AI30" s="240" t="str">
        <f>IF('P-(K-Mg)-DBE'!AH30="","",'P-(K-Mg)-DBE'!AH30)</f>
        <v/>
      </c>
      <c r="AJ30" s="830" t="str">
        <f>IF(OR(B30="",'P-(K-Mg)-DBE'!AH30=""),"",'N-DBE'!E30*'P-(K-Mg)-DBE'!AH30)</f>
        <v/>
      </c>
      <c r="AK30" s="374" t="str">
        <f>IF('P-(K-Mg)-DBE'!AH30="","",SUM(AZ30,BN30,CB30,CP30,DD30,DR30))</f>
        <v/>
      </c>
      <c r="AL30" s="862" t="str">
        <f>IF('P-(K-Mg)-DBE'!AH30="","",SUM(AZ30,BN30,CB30,CP30,DD30,DR30))</f>
        <v/>
      </c>
      <c r="AM30" s="378"/>
      <c r="AN30" s="379"/>
      <c r="AO30" s="375"/>
      <c r="AP30" s="392" t="str">
        <f t="shared" si="0"/>
        <v/>
      </c>
      <c r="AQ30" s="453" t="str">
        <f t="shared" si="1"/>
        <v/>
      </c>
      <c r="AR30" s="872" t="str">
        <f>IF(AM30="","",VLOOKUP(AM30,'aktuelle Düngerliste'!A:H,2,FALSE))</f>
        <v/>
      </c>
      <c r="AS30" s="872" t="str">
        <f>IF(AM30="","",VLOOKUP(AM30,'aktuelle Düngerliste'!A:H,3,FALSE))</f>
        <v/>
      </c>
      <c r="AT30" s="873" t="str">
        <f>IF(AM30="","",VLOOKUP(AM30,'aktuelle Düngerliste'!A:H,8,FALSE))</f>
        <v/>
      </c>
      <c r="AU30" s="874" t="str">
        <f>IF(AM30="","",VLOOKUP(AM30,'aktuelle Düngerliste'!$A:$H,3,FALSE)*AO30/1000)</f>
        <v/>
      </c>
      <c r="AV30" s="874" t="str">
        <f>IF(AM30="","",IF(VLOOKUP(AM30,'aktuelle Düngerliste'!$A:$B,2,FALSE)="mineralisch",(VLOOKUP(AM30,'aktuelle Düngerliste'!$A:$H,3,FALSE)*AO30/1000),""))</f>
        <v/>
      </c>
      <c r="AW30" s="875" t="str">
        <f>IF(AM30="","",VLOOKUP(AM30,'aktuelle Düngerliste'!$A:$J,10,FALSE)*AO30/1000)</f>
        <v/>
      </c>
      <c r="AX30" s="875" t="str">
        <f>IF(AM30="","",VLOOKUP(AM30,'aktuelle Düngerliste'!$A:$H,5,FALSE)*AO30/1000)</f>
        <v/>
      </c>
      <c r="AY30" s="875" t="str">
        <f>IF(AM30="","",VLOOKUP(AM30,'aktuelle Düngerliste'!$A:$H,6,FALSE)*AO30/1000)</f>
        <v/>
      </c>
      <c r="AZ30" s="876" t="str">
        <f>IF(AM30="","",VLOOKUP(AM30,'aktuelle Düngerliste'!$A:$H,7,FALSE)*AO30/1000)</f>
        <v/>
      </c>
      <c r="BA30" s="378"/>
      <c r="BB30" s="379"/>
      <c r="BC30" s="375"/>
      <c r="BD30" s="392" t="str">
        <f t="shared" si="2"/>
        <v/>
      </c>
      <c r="BE30" s="453" t="str">
        <f t="shared" si="3"/>
        <v/>
      </c>
      <c r="BF30" s="872" t="str">
        <f>IF(BA30="","",VLOOKUP(BA30,'aktuelle Düngerliste'!$A:$H,2,FALSE))</f>
        <v/>
      </c>
      <c r="BG30" s="872" t="str">
        <f>IF(BA30="","",VLOOKUP(BA30,'aktuelle Düngerliste'!$A:$H,3,FALSE))</f>
        <v/>
      </c>
      <c r="BH30" s="873" t="str">
        <f>IF(BA30="","",VLOOKUP(BA30,'aktuelle Düngerliste'!$A:$H,8,FALSE))</f>
        <v/>
      </c>
      <c r="BI30" s="874" t="str">
        <f>IF(BA30="","",VLOOKUP(BA30,'aktuelle Düngerliste'!$A:$H,3,FALSE)*BC30/1000)</f>
        <v/>
      </c>
      <c r="BJ30" s="874" t="str">
        <f>IF(BA30="","",IF(VLOOKUP(BA30,'aktuelle Düngerliste'!$A:$B,2,FALSE)="mineralisch",(VLOOKUP(BA30,'aktuelle Düngerliste'!$A:$H,3,FALSE)*BC30/1000),""))</f>
        <v/>
      </c>
      <c r="BK30" s="875" t="str">
        <f>IF(BA30="","",VLOOKUP(BA30,'aktuelle Düngerliste'!$A:$J,10,FALSE)*BC30/1000)</f>
        <v/>
      </c>
      <c r="BL30" s="875" t="str">
        <f>IF(BA30="","",VLOOKUP(BA30,'aktuelle Düngerliste'!$A:$H,5,FALSE)*BC30/1000)</f>
        <v/>
      </c>
      <c r="BM30" s="875" t="str">
        <f>IF(BA30="","",VLOOKUP(BA30,'aktuelle Düngerliste'!$A:$H,6,FALSE)*BC30/1000)</f>
        <v/>
      </c>
      <c r="BN30" s="876" t="str">
        <f>IF(BA30="","",VLOOKUP(BA30,'aktuelle Düngerliste'!$A:$H,7,FALSE)*BC30/1000)</f>
        <v/>
      </c>
      <c r="BO30" s="378"/>
      <c r="BP30" s="379"/>
      <c r="BQ30" s="375"/>
      <c r="BR30" s="392" t="str">
        <f t="shared" si="4"/>
        <v/>
      </c>
      <c r="BS30" s="453" t="str">
        <f t="shared" si="5"/>
        <v/>
      </c>
      <c r="BT30" s="872" t="str">
        <f>IF(BO30="","",VLOOKUP(BO30,'aktuelle Düngerliste'!$A:$H,2,FALSE))</f>
        <v/>
      </c>
      <c r="BU30" s="872" t="str">
        <f>IF(BO30="","",VLOOKUP(BO30,'aktuelle Düngerliste'!$A:$H,3,FALSE))</f>
        <v/>
      </c>
      <c r="BV30" s="873" t="str">
        <f>IF(BO30="","",VLOOKUP(BO30,'aktuelle Düngerliste'!$A:$H,8,FALSE))</f>
        <v/>
      </c>
      <c r="BW30" s="874" t="str">
        <f>IF(BO30="","",VLOOKUP(BO30,'aktuelle Düngerliste'!$A:$H,3,FALSE)*BQ30/1000)</f>
        <v/>
      </c>
      <c r="BX30" s="874" t="str">
        <f>IF(BO30="","",IF(VLOOKUP(BO30,'aktuelle Düngerliste'!$A:$B,2,FALSE)="mineralisch",(VLOOKUP(BO30,'aktuelle Düngerliste'!$A:$H,3,FALSE)*BQ30/1000),""))</f>
        <v/>
      </c>
      <c r="BY30" s="875" t="str">
        <f>IF(BO30="","",VLOOKUP(BO30,'aktuelle Düngerliste'!$A:$J,10,FALSE)*BQ30/1000)</f>
        <v/>
      </c>
      <c r="BZ30" s="875" t="str">
        <f>IF(BO30="","",VLOOKUP(BO30,'aktuelle Düngerliste'!$A:$H,5,FALSE)*BQ30/1000)</f>
        <v/>
      </c>
      <c r="CA30" s="875" t="str">
        <f>IF(BO30="","",VLOOKUP(BO30,'aktuelle Düngerliste'!$A:$H,6,FALSE)*BQ30/1000)</f>
        <v/>
      </c>
      <c r="CB30" s="876" t="str">
        <f>IF(BO30="","",VLOOKUP(BO30,'aktuelle Düngerliste'!$A:$H,7,FALSE)*BQ30/1000)</f>
        <v/>
      </c>
      <c r="CC30" s="378"/>
      <c r="CD30" s="379"/>
      <c r="CE30" s="375"/>
      <c r="CF30" s="392" t="str">
        <f t="shared" si="6"/>
        <v/>
      </c>
      <c r="CG30" s="453" t="str">
        <f t="shared" si="7"/>
        <v/>
      </c>
      <c r="CH30" s="872" t="str">
        <f>IF(CC30="","",VLOOKUP(CC30,'aktuelle Düngerliste'!$A:$H,2,FALSE))</f>
        <v/>
      </c>
      <c r="CI30" s="872" t="str">
        <f>IF(CC30="","",VLOOKUP(CC30,'aktuelle Düngerliste'!$A:$H,3,FALSE))</f>
        <v/>
      </c>
      <c r="CJ30" s="873" t="str">
        <f>IF(CC30="","",VLOOKUP(CC30,'aktuelle Düngerliste'!$A:$H,8,FALSE))</f>
        <v/>
      </c>
      <c r="CK30" s="874" t="str">
        <f>IF(CC30="","",VLOOKUP(CC30,'aktuelle Düngerliste'!$A:$H,3,FALSE)*CE30/1000)</f>
        <v/>
      </c>
      <c r="CL30" s="874" t="str">
        <f>IF(CC30="","",IF(VLOOKUP(CC30,'aktuelle Düngerliste'!$A:$B,2,FALSE)="mineralisch",(VLOOKUP(CC30,'aktuelle Düngerliste'!$A:$H,3,FALSE)*CE30/1000),""))</f>
        <v/>
      </c>
      <c r="CM30" s="875" t="str">
        <f>IF(CC30="","",VLOOKUP(CC30,'aktuelle Düngerliste'!$A:$J,10,FALSE)*CE30/1000)</f>
        <v/>
      </c>
      <c r="CN30" s="875" t="str">
        <f>IF(CC30="","",VLOOKUP(CC30,'aktuelle Düngerliste'!$A:$H,5,FALSE)*CE30/1000)</f>
        <v/>
      </c>
      <c r="CO30" s="875" t="str">
        <f>IF(CC30="","",VLOOKUP(CC30,'aktuelle Düngerliste'!$A:$H,6,FALSE)*CE30/1000)</f>
        <v/>
      </c>
      <c r="CP30" s="876" t="str">
        <f>IF(CC30="","",VLOOKUP(CC30,'aktuelle Düngerliste'!$A:$H,7,FALSE)*CE30/1000)</f>
        <v/>
      </c>
      <c r="CQ30" s="378"/>
      <c r="CR30" s="379"/>
      <c r="CS30" s="375"/>
      <c r="CT30" s="392" t="str">
        <f t="shared" si="8"/>
        <v/>
      </c>
      <c r="CU30" s="453" t="str">
        <f t="shared" si="9"/>
        <v/>
      </c>
      <c r="CV30" s="872" t="str">
        <f>IF(CQ30="","",VLOOKUP(CQ30,'aktuelle Düngerliste'!$A:$H,2,FALSE))</f>
        <v/>
      </c>
      <c r="CW30" s="872" t="str">
        <f>IF(CQ30="","",VLOOKUP(CQ30,'aktuelle Düngerliste'!$A:$H,3,FALSE))</f>
        <v/>
      </c>
      <c r="CX30" s="873" t="str">
        <f>IF(CQ30="","",VLOOKUP(CQ30,'aktuelle Düngerliste'!$A:$H,8,FALSE))</f>
        <v/>
      </c>
      <c r="CY30" s="874" t="str">
        <f>IF(CQ30="","",VLOOKUP(CQ30,'aktuelle Düngerliste'!$A:$H,3,FALSE)*CS30/1000)</f>
        <v/>
      </c>
      <c r="CZ30" s="874" t="str">
        <f>IF(CQ30="","",IF(VLOOKUP(CQ30,'aktuelle Düngerliste'!$A:$B,2,FALSE)="mineralisch",(VLOOKUP(CQ30,'aktuelle Düngerliste'!$A:$H,3,FALSE)*CS30/1000),""))</f>
        <v/>
      </c>
      <c r="DA30" s="875" t="str">
        <f>IF(CQ30="","",VLOOKUP(CQ30,'aktuelle Düngerliste'!$A:$J,10,FALSE)*CS30/1000)</f>
        <v/>
      </c>
      <c r="DB30" s="875" t="str">
        <f>IF(CQ30="","",VLOOKUP(CQ30,'aktuelle Düngerliste'!$A:$H,5,FALSE)*CS30/1000)</f>
        <v/>
      </c>
      <c r="DC30" s="875" t="str">
        <f>IF(CQ30="","",VLOOKUP(CQ30,'aktuelle Düngerliste'!$A:$H,6,FALSE)*CS30/1000)</f>
        <v/>
      </c>
      <c r="DD30" s="876" t="str">
        <f>IF(CQ30="","",VLOOKUP(CQ30,'aktuelle Düngerliste'!$A:$H,7,FALSE)*CS30/1000)</f>
        <v/>
      </c>
      <c r="DE30" s="378"/>
      <c r="DF30" s="379"/>
      <c r="DG30" s="375"/>
      <c r="DH30" s="392" t="str">
        <f t="shared" si="10"/>
        <v/>
      </c>
      <c r="DI30" s="453" t="str">
        <f t="shared" si="11"/>
        <v/>
      </c>
      <c r="DJ30" s="872" t="str">
        <f>IF(DE30="","",VLOOKUP(DE30,'aktuelle Düngerliste'!$A:$H,2,FALSE))</f>
        <v/>
      </c>
      <c r="DK30" s="872" t="str">
        <f>IF(DE30="","",VLOOKUP(DE30,'aktuelle Düngerliste'!$A:$H,3,FALSE))</f>
        <v/>
      </c>
      <c r="DL30" s="873" t="str">
        <f>IF(DE30="","",VLOOKUP(DE30,'aktuelle Düngerliste'!$A:$H,8,FALSE))</f>
        <v/>
      </c>
      <c r="DM30" s="874" t="str">
        <f>IF(DE30="","",VLOOKUP(DE30,'aktuelle Düngerliste'!$A:$H,3,FALSE)*DG30/1000)</f>
        <v/>
      </c>
      <c r="DN30" s="874" t="str">
        <f>IF(DE30="","",IF(VLOOKUP(DE30,'aktuelle Düngerliste'!$A:$B,2,FALSE)="mineralisch",(VLOOKUP(DE30,'aktuelle Düngerliste'!$A:$H,3,FALSE)*DG30/1000),""))</f>
        <v/>
      </c>
      <c r="DO30" s="875" t="str">
        <f>IF(DE30="","",VLOOKUP(DE30,'aktuelle Düngerliste'!$A:$J,10,FALSE)*DG30/1000)</f>
        <v/>
      </c>
      <c r="DP30" s="875" t="str">
        <f>IF(DE30="","",VLOOKUP(DE30,'aktuelle Düngerliste'!$A:$H,5,FALSE)*DG30/1000)</f>
        <v/>
      </c>
      <c r="DQ30" s="875" t="str">
        <f>IF(DE30="","",VLOOKUP(DE30,'aktuelle Düngerliste'!$A:$H,6,FALSE)*DG30/1000)</f>
        <v/>
      </c>
      <c r="DR30" s="876" t="str">
        <f>IF(DE30="","",VLOOKUP(DE30,'aktuelle Düngerliste'!$A:$H,7,FALSE)*DG30/1000)</f>
        <v/>
      </c>
      <c r="DS30" s="265"/>
    </row>
    <row r="31" spans="1:123" s="145" customFormat="1">
      <c r="A31" s="261" t="str">
        <f>IF('N-DBE'!A31="","",'N-DBE'!A31)</f>
        <v/>
      </c>
      <c r="B31" s="285" t="str">
        <f>IF('N-DBE'!B31="","",'N-DBE'!B31)</f>
        <v/>
      </c>
      <c r="C31" s="262" t="str">
        <f>IF('N-DBE'!C31="","",'N-DBE'!C31)</f>
        <v/>
      </c>
      <c r="D31" s="262" t="str">
        <f>IF('N-DBE'!D31="","",'N-DBE'!D31)</f>
        <v/>
      </c>
      <c r="E31" s="238" t="str">
        <f>IF('N-DBE'!E31="","",'N-DBE'!E31)</f>
        <v/>
      </c>
      <c r="F31" s="238" t="str">
        <f>IF('N-DBE'!F31="","",'N-DBE'!F31)</f>
        <v/>
      </c>
      <c r="G31" s="225" t="str">
        <f>IF('N-DBE'!G31="","",'N-DBE'!G31)</f>
        <v/>
      </c>
      <c r="H31" s="247" t="str">
        <f>IF(OR(B31="",'N-DBE'!AJ31=""),"",'N-DBE'!AJ31+'N-DBE'!AN31)</f>
        <v/>
      </c>
      <c r="I31" s="815" t="str">
        <f>IF(OR(B31="",'N-DBE'!AJ31=""),"",'N-DBE'!E31*('N-DBE'!AJ31+'N-DBE'!AN31))</f>
        <v/>
      </c>
      <c r="J31" s="246" t="str">
        <f>IF('N-DBE'!AK31="","",IF('N-DBE'!AM31="ja",'N-DBE'!AK31+'N-DBE'!AN31,'N-DBE'!AK31))</f>
        <v/>
      </c>
      <c r="K31" s="829" t="str">
        <f>IF(OR(B31="",'N-DBE'!AK31=""),"",IF('N-DBE'!AM31="ja",'N-DBE'!E31*('N-DBE'!AK31+'N-DBE'!AN31),'N-DBE'!E31*'N-DBE'!AK31))</f>
        <v/>
      </c>
      <c r="L31" s="830" t="str">
        <f>IF(OR(B31="",'N-DBE'!AL31=""),"",'N-DBE'!AL31+'N-DBE'!AN31)</f>
        <v/>
      </c>
      <c r="M31" s="830" t="str">
        <f>IF(OR(B31="",'N-DBE'!AL31=""),"",'N-DBE'!E31*('N-DBE'!AL31+'N-DBE'!AN31))</f>
        <v/>
      </c>
      <c r="N31" s="831" t="str">
        <f>IF(AND('N-DBE'!C31="ja",G31&lt;&gt;""),I31-X31,"")</f>
        <v/>
      </c>
      <c r="O31" s="259" t="str">
        <f>IF('N-DBE'!AJ31="","",SUM(AU31,BI31,BW31,CK31,CY31,DM31))</f>
        <v/>
      </c>
      <c r="P31" s="830" t="str">
        <f>IF(OR(B31="",'N-DBE'!AJ31=""),"",O31*'N-DBE'!E31)</f>
        <v/>
      </c>
      <c r="Q31" s="253" t="str">
        <f>IF('N-DBE'!AJ31="","",IF(AR31="mineralisch",AU31,0)+IF(BF31="mineralisch",BI31,0)+IF(BT31="mineralisch",BW31,0)+IF(CH31="mineralisch",CK31,0)+IF(CV31="mineralisch",CY31,0)+IF(DJ31="mineralisch",DM31,0))</f>
        <v/>
      </c>
      <c r="R31" s="830" t="str">
        <f>IF(OR(B31="",'N-DBE'!AJ31=""),"",Q31*'N-DBE'!E31)</f>
        <v/>
      </c>
      <c r="S31" s="253" t="str">
        <f>IF('N-DBE'!AJ31="","",O31-Q31)</f>
        <v/>
      </c>
      <c r="T31" s="830" t="str">
        <f>IF(OR(B31="",'N-DBE'!AJ31=""),"",S31*'N-DBE'!E31)</f>
        <v/>
      </c>
      <c r="U31" s="253" t="str">
        <f>IF('N-DBE'!AJ31="","",(IF(AR31="Kompost",AU31,0)+IF(BF31="Kompost",BI31,0)+IF(BT31="Kompost",BW31,0)+IF(CH31="Kompost",CK31,0)+IF(CV31="Kompost",CY31,0)+IF(DJ31="Kompost",DM31,0)))</f>
        <v/>
      </c>
      <c r="V31" s="830" t="str">
        <f>IF(OR(B31="",'N-DBE'!AJ31=""),"",U31*'N-DBE'!E31)</f>
        <v/>
      </c>
      <c r="W31" s="370" t="str">
        <f>IF('N-DBE'!AJ31="","",SUM(AW31,BK31,BY31,CM31,DA31,DO31))</f>
        <v/>
      </c>
      <c r="X31" s="844" t="str">
        <f>IF(OR(B31="",'N-DBE'!AJ31=""),"",W31*'N-DBE'!E31)</f>
        <v/>
      </c>
      <c r="Y31" s="260" t="str">
        <f>IF('P-(K-Mg)-DBE'!N31="","",'P-(K-Mg)-DBE'!N31+'P-(K-Mg)-DBE'!R31)</f>
        <v/>
      </c>
      <c r="Z31" s="830" t="str">
        <f>IF(OR(B31="",'P-(K-Mg)-DBE'!N31=""),"",'N-DBE'!E31*('P-(K-Mg)-DBE'!N31+'P-(K-Mg)-DBE'!R31))</f>
        <v/>
      </c>
      <c r="AA31" s="259" t="str">
        <f>IF('P-(K-Mg)-DBE'!N31="","",SUM(AX31,BL31,BZ31,CN31,DB31,DP31))</f>
        <v/>
      </c>
      <c r="AB31" s="258" t="str">
        <f>IF(OR(B31="",'P-(K-Mg)-DBE'!Z31=""),"",SUM(AX31,BL31,BZ31,CN31,DB31,DP31)*'N-DBE'!E31)</f>
        <v/>
      </c>
      <c r="AC31" s="259" t="str">
        <f>IF('P-(K-Mg)-DBE'!O31="","",'P-(K-Mg)-DBE'!O31)</f>
        <v/>
      </c>
      <c r="AD31" s="815" t="str">
        <f>IF(OR(B31="",'P-(K-Mg)-DBE'!O31=""),"",'P-(K-Mg)-DBE'!O31*'N-DBE'!E31)</f>
        <v/>
      </c>
      <c r="AE31" s="239" t="str">
        <f>IF('P-(K-Mg)-DBE'!Z31="","",'P-(K-Mg)-DBE'!Z31)</f>
        <v/>
      </c>
      <c r="AF31" s="815" t="str">
        <f>IF(OR(B31="",'P-(K-Mg)-DBE'!Z31=""),"",'P-(K-Mg)-DBE'!Z31*'N-DBE'!E31)</f>
        <v/>
      </c>
      <c r="AG31" s="380" t="str">
        <f>IF('P-(K-Mg)-DBE'!Z31="","",SUM(AY31,BM31,CA31,CO31,DC31,DQ31))</f>
        <v/>
      </c>
      <c r="AH31" s="258" t="str">
        <f>IF(OR(B31="",'P-(K-Mg)-DBE'!AH31=""),"",SUM(AY31,BM31,CA31,CO31,DC31,DQ21)*'N-DBE'!E31)</f>
        <v/>
      </c>
      <c r="AI31" s="240" t="str">
        <f>IF('P-(K-Mg)-DBE'!AH31="","",'P-(K-Mg)-DBE'!AH31)</f>
        <v/>
      </c>
      <c r="AJ31" s="830" t="str">
        <f>IF(OR(B31="",'P-(K-Mg)-DBE'!AH31=""),"",'N-DBE'!E31*'P-(K-Mg)-DBE'!AH31)</f>
        <v/>
      </c>
      <c r="AK31" s="374" t="str">
        <f>IF('P-(K-Mg)-DBE'!AH31="","",SUM(AZ31,BN31,CB31,CP31,DD31,DR31))</f>
        <v/>
      </c>
      <c r="AL31" s="862" t="str">
        <f>IF('P-(K-Mg)-DBE'!AH31="","",SUM(AZ31,BN31,CB31,CP31,DD31,DR31))</f>
        <v/>
      </c>
      <c r="AM31" s="378"/>
      <c r="AN31" s="379"/>
      <c r="AO31" s="375"/>
      <c r="AP31" s="392" t="str">
        <f t="shared" si="0"/>
        <v/>
      </c>
      <c r="AQ31" s="453" t="str">
        <f t="shared" si="1"/>
        <v/>
      </c>
      <c r="AR31" s="872" t="str">
        <f>IF(AM31="","",VLOOKUP(AM31,'aktuelle Düngerliste'!A:H,2,FALSE))</f>
        <v/>
      </c>
      <c r="AS31" s="872" t="str">
        <f>IF(AM31="","",VLOOKUP(AM31,'aktuelle Düngerliste'!A:H,3,FALSE))</f>
        <v/>
      </c>
      <c r="AT31" s="873" t="str">
        <f>IF(AM31="","",VLOOKUP(AM31,'aktuelle Düngerliste'!A:H,8,FALSE))</f>
        <v/>
      </c>
      <c r="AU31" s="874" t="str">
        <f>IF(AM31="","",VLOOKUP(AM31,'aktuelle Düngerliste'!$A:$H,3,FALSE)*AO31/1000)</f>
        <v/>
      </c>
      <c r="AV31" s="874" t="str">
        <f>IF(AM31="","",IF(VLOOKUP(AM31,'aktuelle Düngerliste'!$A:$B,2,FALSE)="mineralisch",(VLOOKUP(AM31,'aktuelle Düngerliste'!$A:$H,3,FALSE)*AO31/1000),""))</f>
        <v/>
      </c>
      <c r="AW31" s="875" t="str">
        <f>IF(AM31="","",VLOOKUP(AM31,'aktuelle Düngerliste'!$A:$J,10,FALSE)*AO31/1000)</f>
        <v/>
      </c>
      <c r="AX31" s="875" t="str">
        <f>IF(AM31="","",VLOOKUP(AM31,'aktuelle Düngerliste'!$A:$H,5,FALSE)*AO31/1000)</f>
        <v/>
      </c>
      <c r="AY31" s="875" t="str">
        <f>IF(AM31="","",VLOOKUP(AM31,'aktuelle Düngerliste'!$A:$H,6,FALSE)*AO31/1000)</f>
        <v/>
      </c>
      <c r="AZ31" s="876" t="str">
        <f>IF(AM31="","",VLOOKUP(AM31,'aktuelle Düngerliste'!$A:$H,7,FALSE)*AO31/1000)</f>
        <v/>
      </c>
      <c r="BA31" s="378"/>
      <c r="BB31" s="379"/>
      <c r="BC31" s="375"/>
      <c r="BD31" s="392" t="str">
        <f t="shared" si="2"/>
        <v/>
      </c>
      <c r="BE31" s="453" t="str">
        <f t="shared" si="3"/>
        <v/>
      </c>
      <c r="BF31" s="872" t="str">
        <f>IF(BA31="","",VLOOKUP(BA31,'aktuelle Düngerliste'!$A:$H,2,FALSE))</f>
        <v/>
      </c>
      <c r="BG31" s="872" t="str">
        <f>IF(BA31="","",VLOOKUP(BA31,'aktuelle Düngerliste'!$A:$H,3,FALSE))</f>
        <v/>
      </c>
      <c r="BH31" s="873" t="str">
        <f>IF(BA31="","",VLOOKUP(BA31,'aktuelle Düngerliste'!$A:$H,8,FALSE))</f>
        <v/>
      </c>
      <c r="BI31" s="874" t="str">
        <f>IF(BA31="","",VLOOKUP(BA31,'aktuelle Düngerliste'!$A:$H,3,FALSE)*BC31/1000)</f>
        <v/>
      </c>
      <c r="BJ31" s="874" t="str">
        <f>IF(BA31="","",IF(VLOOKUP(BA31,'aktuelle Düngerliste'!$A:$B,2,FALSE)="mineralisch",(VLOOKUP(BA31,'aktuelle Düngerliste'!$A:$H,3,FALSE)*BC31/1000),""))</f>
        <v/>
      </c>
      <c r="BK31" s="875" t="str">
        <f>IF(BA31="","",VLOOKUP(BA31,'aktuelle Düngerliste'!$A:$J,10,FALSE)*BC31/1000)</f>
        <v/>
      </c>
      <c r="BL31" s="875" t="str">
        <f>IF(BA31="","",VLOOKUP(BA31,'aktuelle Düngerliste'!$A:$H,5,FALSE)*BC31/1000)</f>
        <v/>
      </c>
      <c r="BM31" s="875" t="str">
        <f>IF(BA31="","",VLOOKUP(BA31,'aktuelle Düngerliste'!$A:$H,6,FALSE)*BC31/1000)</f>
        <v/>
      </c>
      <c r="BN31" s="876" t="str">
        <f>IF(BA31="","",VLOOKUP(BA31,'aktuelle Düngerliste'!$A:$H,7,FALSE)*BC31/1000)</f>
        <v/>
      </c>
      <c r="BO31" s="378"/>
      <c r="BP31" s="379"/>
      <c r="BQ31" s="375"/>
      <c r="BR31" s="392" t="str">
        <f t="shared" si="4"/>
        <v/>
      </c>
      <c r="BS31" s="453" t="str">
        <f t="shared" si="5"/>
        <v/>
      </c>
      <c r="BT31" s="872" t="str">
        <f>IF(BO31="","",VLOOKUP(BO31,'aktuelle Düngerliste'!$A:$H,2,FALSE))</f>
        <v/>
      </c>
      <c r="BU31" s="872" t="str">
        <f>IF(BO31="","",VLOOKUP(BO31,'aktuelle Düngerliste'!$A:$H,3,FALSE))</f>
        <v/>
      </c>
      <c r="BV31" s="873" t="str">
        <f>IF(BO31="","",VLOOKUP(BO31,'aktuelle Düngerliste'!$A:$H,8,FALSE))</f>
        <v/>
      </c>
      <c r="BW31" s="874" t="str">
        <f>IF(BO31="","",VLOOKUP(BO31,'aktuelle Düngerliste'!$A:$H,3,FALSE)*BQ31/1000)</f>
        <v/>
      </c>
      <c r="BX31" s="874" t="str">
        <f>IF(BO31="","",IF(VLOOKUP(BO31,'aktuelle Düngerliste'!$A:$B,2,FALSE)="mineralisch",(VLOOKUP(BO31,'aktuelle Düngerliste'!$A:$H,3,FALSE)*BQ31/1000),""))</f>
        <v/>
      </c>
      <c r="BY31" s="875" t="str">
        <f>IF(BO31="","",VLOOKUP(BO31,'aktuelle Düngerliste'!$A:$J,10,FALSE)*BQ31/1000)</f>
        <v/>
      </c>
      <c r="BZ31" s="875" t="str">
        <f>IF(BO31="","",VLOOKUP(BO31,'aktuelle Düngerliste'!$A:$H,5,FALSE)*BQ31/1000)</f>
        <v/>
      </c>
      <c r="CA31" s="875" t="str">
        <f>IF(BO31="","",VLOOKUP(BO31,'aktuelle Düngerliste'!$A:$H,6,FALSE)*BQ31/1000)</f>
        <v/>
      </c>
      <c r="CB31" s="876" t="str">
        <f>IF(BO31="","",VLOOKUP(BO31,'aktuelle Düngerliste'!$A:$H,7,FALSE)*BQ31/1000)</f>
        <v/>
      </c>
      <c r="CC31" s="378"/>
      <c r="CD31" s="379"/>
      <c r="CE31" s="375"/>
      <c r="CF31" s="392" t="str">
        <f t="shared" si="6"/>
        <v/>
      </c>
      <c r="CG31" s="453" t="str">
        <f t="shared" si="7"/>
        <v/>
      </c>
      <c r="CH31" s="872" t="str">
        <f>IF(CC31="","",VLOOKUP(CC31,'aktuelle Düngerliste'!$A:$H,2,FALSE))</f>
        <v/>
      </c>
      <c r="CI31" s="872" t="str">
        <f>IF(CC31="","",VLOOKUP(CC31,'aktuelle Düngerliste'!$A:$H,3,FALSE))</f>
        <v/>
      </c>
      <c r="CJ31" s="873" t="str">
        <f>IF(CC31="","",VLOOKUP(CC31,'aktuelle Düngerliste'!$A:$H,8,FALSE))</f>
        <v/>
      </c>
      <c r="CK31" s="874" t="str">
        <f>IF(CC31="","",VLOOKUP(CC31,'aktuelle Düngerliste'!$A:$H,3,FALSE)*CE31/1000)</f>
        <v/>
      </c>
      <c r="CL31" s="874" t="str">
        <f>IF(CC31="","",IF(VLOOKUP(CC31,'aktuelle Düngerliste'!$A:$B,2,FALSE)="mineralisch",(VLOOKUP(CC31,'aktuelle Düngerliste'!$A:$H,3,FALSE)*CE31/1000),""))</f>
        <v/>
      </c>
      <c r="CM31" s="875" t="str">
        <f>IF(CC31="","",VLOOKUP(CC31,'aktuelle Düngerliste'!$A:$J,10,FALSE)*CE31/1000)</f>
        <v/>
      </c>
      <c r="CN31" s="875" t="str">
        <f>IF(CC31="","",VLOOKUP(CC31,'aktuelle Düngerliste'!$A:$H,5,FALSE)*CE31/1000)</f>
        <v/>
      </c>
      <c r="CO31" s="875" t="str">
        <f>IF(CC31="","",VLOOKUP(CC31,'aktuelle Düngerliste'!$A:$H,6,FALSE)*CE31/1000)</f>
        <v/>
      </c>
      <c r="CP31" s="876" t="str">
        <f>IF(CC31="","",VLOOKUP(CC31,'aktuelle Düngerliste'!$A:$H,7,FALSE)*CE31/1000)</f>
        <v/>
      </c>
      <c r="CQ31" s="378"/>
      <c r="CR31" s="379"/>
      <c r="CS31" s="375"/>
      <c r="CT31" s="392" t="str">
        <f t="shared" si="8"/>
        <v/>
      </c>
      <c r="CU31" s="453" t="str">
        <f t="shared" si="9"/>
        <v/>
      </c>
      <c r="CV31" s="872" t="str">
        <f>IF(CQ31="","",VLOOKUP(CQ31,'aktuelle Düngerliste'!$A:$H,2,FALSE))</f>
        <v/>
      </c>
      <c r="CW31" s="872" t="str">
        <f>IF(CQ31="","",VLOOKUP(CQ31,'aktuelle Düngerliste'!$A:$H,3,FALSE))</f>
        <v/>
      </c>
      <c r="CX31" s="873" t="str">
        <f>IF(CQ31="","",VLOOKUP(CQ31,'aktuelle Düngerliste'!$A:$H,8,FALSE))</f>
        <v/>
      </c>
      <c r="CY31" s="874" t="str">
        <f>IF(CQ31="","",VLOOKUP(CQ31,'aktuelle Düngerliste'!$A:$H,3,FALSE)*CS31/1000)</f>
        <v/>
      </c>
      <c r="CZ31" s="874" t="str">
        <f>IF(CQ31="","",IF(VLOOKUP(CQ31,'aktuelle Düngerliste'!$A:$B,2,FALSE)="mineralisch",(VLOOKUP(CQ31,'aktuelle Düngerliste'!$A:$H,3,FALSE)*CS31/1000),""))</f>
        <v/>
      </c>
      <c r="DA31" s="875" t="str">
        <f>IF(CQ31="","",VLOOKUP(CQ31,'aktuelle Düngerliste'!$A:$J,10,FALSE)*CS31/1000)</f>
        <v/>
      </c>
      <c r="DB31" s="875" t="str">
        <f>IF(CQ31="","",VLOOKUP(CQ31,'aktuelle Düngerliste'!$A:$H,5,FALSE)*CS31/1000)</f>
        <v/>
      </c>
      <c r="DC31" s="875" t="str">
        <f>IF(CQ31="","",VLOOKUP(CQ31,'aktuelle Düngerliste'!$A:$H,6,FALSE)*CS31/1000)</f>
        <v/>
      </c>
      <c r="DD31" s="876" t="str">
        <f>IF(CQ31="","",VLOOKUP(CQ31,'aktuelle Düngerliste'!$A:$H,7,FALSE)*CS31/1000)</f>
        <v/>
      </c>
      <c r="DE31" s="378"/>
      <c r="DF31" s="379"/>
      <c r="DG31" s="375"/>
      <c r="DH31" s="392" t="str">
        <f t="shared" si="10"/>
        <v/>
      </c>
      <c r="DI31" s="453" t="str">
        <f t="shared" si="11"/>
        <v/>
      </c>
      <c r="DJ31" s="872" t="str">
        <f>IF(DE31="","",VLOOKUP(DE31,'aktuelle Düngerliste'!$A:$H,2,FALSE))</f>
        <v/>
      </c>
      <c r="DK31" s="872" t="str">
        <f>IF(DE31="","",VLOOKUP(DE31,'aktuelle Düngerliste'!$A:$H,3,FALSE))</f>
        <v/>
      </c>
      <c r="DL31" s="873" t="str">
        <f>IF(DE31="","",VLOOKUP(DE31,'aktuelle Düngerliste'!$A:$H,8,FALSE))</f>
        <v/>
      </c>
      <c r="DM31" s="874" t="str">
        <f>IF(DE31="","",VLOOKUP(DE31,'aktuelle Düngerliste'!$A:$H,3,FALSE)*DG31/1000)</f>
        <v/>
      </c>
      <c r="DN31" s="874" t="str">
        <f>IF(DE31="","",IF(VLOOKUP(DE31,'aktuelle Düngerliste'!$A:$B,2,FALSE)="mineralisch",(VLOOKUP(DE31,'aktuelle Düngerliste'!$A:$H,3,FALSE)*DG31/1000),""))</f>
        <v/>
      </c>
      <c r="DO31" s="875" t="str">
        <f>IF(DE31="","",VLOOKUP(DE31,'aktuelle Düngerliste'!$A:$J,10,FALSE)*DG31/1000)</f>
        <v/>
      </c>
      <c r="DP31" s="875" t="str">
        <f>IF(DE31="","",VLOOKUP(DE31,'aktuelle Düngerliste'!$A:$H,5,FALSE)*DG31/1000)</f>
        <v/>
      </c>
      <c r="DQ31" s="875" t="str">
        <f>IF(DE31="","",VLOOKUP(DE31,'aktuelle Düngerliste'!$A:$H,6,FALSE)*DG31/1000)</f>
        <v/>
      </c>
      <c r="DR31" s="876" t="str">
        <f>IF(DE31="","",VLOOKUP(DE31,'aktuelle Düngerliste'!$A:$H,7,FALSE)*DG31/1000)</f>
        <v/>
      </c>
      <c r="DS31" s="265"/>
    </row>
    <row r="32" spans="1:123" s="145" customFormat="1">
      <c r="A32" s="261" t="str">
        <f>IF('N-DBE'!A32="","",'N-DBE'!A32)</f>
        <v/>
      </c>
      <c r="B32" s="285" t="str">
        <f>IF('N-DBE'!B32="","",'N-DBE'!B32)</f>
        <v/>
      </c>
      <c r="C32" s="262" t="str">
        <f>IF('N-DBE'!C32="","",'N-DBE'!C32)</f>
        <v/>
      </c>
      <c r="D32" s="262" t="str">
        <f>IF('N-DBE'!D32="","",'N-DBE'!D32)</f>
        <v/>
      </c>
      <c r="E32" s="238" t="str">
        <f>IF('N-DBE'!E32="","",'N-DBE'!E32)</f>
        <v/>
      </c>
      <c r="F32" s="238" t="str">
        <f>IF('N-DBE'!F32="","",'N-DBE'!F32)</f>
        <v/>
      </c>
      <c r="G32" s="225" t="str">
        <f>IF('N-DBE'!G32="","",'N-DBE'!G32)</f>
        <v/>
      </c>
      <c r="H32" s="247" t="str">
        <f>IF(OR(B32="",'N-DBE'!AJ32=""),"",'N-DBE'!AJ32+'N-DBE'!AN32)</f>
        <v/>
      </c>
      <c r="I32" s="815" t="str">
        <f>IF(OR(B32="",'N-DBE'!AJ32=""),"",'N-DBE'!E32*('N-DBE'!AJ32+'N-DBE'!AN32))</f>
        <v/>
      </c>
      <c r="J32" s="246" t="str">
        <f>IF('N-DBE'!AK32="","",IF('N-DBE'!AM32="ja",'N-DBE'!AK32+'N-DBE'!AN32,'N-DBE'!AK32))</f>
        <v/>
      </c>
      <c r="K32" s="829" t="str">
        <f>IF(OR(B32="",'N-DBE'!AK32=""),"",IF('N-DBE'!AM32="ja",'N-DBE'!E32*('N-DBE'!AK32+'N-DBE'!AN32),'N-DBE'!E32*'N-DBE'!AK32))</f>
        <v/>
      </c>
      <c r="L32" s="830" t="str">
        <f>IF(OR(B32="",'N-DBE'!AL32=""),"",'N-DBE'!AL32+'N-DBE'!AN32)</f>
        <v/>
      </c>
      <c r="M32" s="830" t="str">
        <f>IF(OR(B32="",'N-DBE'!AL32=""),"",'N-DBE'!E32*('N-DBE'!AL32+'N-DBE'!AN32))</f>
        <v/>
      </c>
      <c r="N32" s="831" t="str">
        <f>IF(AND('N-DBE'!C32="ja",G32&lt;&gt;""),I32-X32,"")</f>
        <v/>
      </c>
      <c r="O32" s="259" t="str">
        <f>IF('N-DBE'!AJ32="","",SUM(AU32,BI32,BW32,CK32,CY32,DM32))</f>
        <v/>
      </c>
      <c r="P32" s="830" t="str">
        <f>IF(OR(B32="",'N-DBE'!AJ32=""),"",O32*'N-DBE'!E32)</f>
        <v/>
      </c>
      <c r="Q32" s="253" t="str">
        <f>IF('N-DBE'!AJ32="","",IF(AR32="mineralisch",AU32,0)+IF(BF32="mineralisch",BI32,0)+IF(BT32="mineralisch",BW32,0)+IF(CH32="mineralisch",CK32,0)+IF(CV32="mineralisch",CY32,0)+IF(DJ32="mineralisch",DM32,0))</f>
        <v/>
      </c>
      <c r="R32" s="830" t="str">
        <f>IF(OR(B32="",'N-DBE'!AJ32=""),"",Q32*'N-DBE'!E32)</f>
        <v/>
      </c>
      <c r="S32" s="253" t="str">
        <f>IF('N-DBE'!AJ32="","",O32-Q32)</f>
        <v/>
      </c>
      <c r="T32" s="830" t="str">
        <f>IF(OR(B32="",'N-DBE'!AJ32=""),"",S32*'N-DBE'!E32)</f>
        <v/>
      </c>
      <c r="U32" s="253" t="str">
        <f>IF('N-DBE'!AJ32="","",(IF(AR32="Kompost",AU32,0)+IF(BF32="Kompost",BI32,0)+IF(BT32="Kompost",BW32,0)+IF(CH32="Kompost",CK32,0)+IF(CV32="Kompost",CY32,0)+IF(DJ32="Kompost",DM32,0)))</f>
        <v/>
      </c>
      <c r="V32" s="830" t="str">
        <f>IF(OR(B32="",'N-DBE'!AJ32=""),"",U32*'N-DBE'!E32)</f>
        <v/>
      </c>
      <c r="W32" s="370" t="str">
        <f>IF('N-DBE'!AJ32="","",SUM(AW32,BK32,BY32,CM32,DA32,DO32))</f>
        <v/>
      </c>
      <c r="X32" s="844" t="str">
        <f>IF(OR(B32="",'N-DBE'!AJ32=""),"",W32*'N-DBE'!E32)</f>
        <v/>
      </c>
      <c r="Y32" s="260" t="str">
        <f>IF('P-(K-Mg)-DBE'!N32="","",'P-(K-Mg)-DBE'!N32+'P-(K-Mg)-DBE'!R32)</f>
        <v/>
      </c>
      <c r="Z32" s="830" t="str">
        <f>IF(OR(B32="",'P-(K-Mg)-DBE'!N32=""),"",'N-DBE'!E32*('P-(K-Mg)-DBE'!N32+'P-(K-Mg)-DBE'!R32))</f>
        <v/>
      </c>
      <c r="AA32" s="259" t="str">
        <f>IF('P-(K-Mg)-DBE'!N32="","",SUM(AX32,BL32,BZ32,CN32,DB32,DP32))</f>
        <v/>
      </c>
      <c r="AB32" s="258" t="str">
        <f>IF(OR(B32="",'P-(K-Mg)-DBE'!Z32=""),"",SUM(AX32,BL32,BZ32,CN32,DB32,DP32)*'N-DBE'!E32)</f>
        <v/>
      </c>
      <c r="AC32" s="259" t="str">
        <f>IF('P-(K-Mg)-DBE'!O32="","",'P-(K-Mg)-DBE'!O32)</f>
        <v/>
      </c>
      <c r="AD32" s="815" t="str">
        <f>IF(OR(B32="",'P-(K-Mg)-DBE'!O32=""),"",'P-(K-Mg)-DBE'!O32*'N-DBE'!E32)</f>
        <v/>
      </c>
      <c r="AE32" s="239" t="str">
        <f>IF('P-(K-Mg)-DBE'!Z32="","",'P-(K-Mg)-DBE'!Z32)</f>
        <v/>
      </c>
      <c r="AF32" s="815" t="str">
        <f>IF(OR(B32="",'P-(K-Mg)-DBE'!Z32=""),"",'P-(K-Mg)-DBE'!Z32*'N-DBE'!E32)</f>
        <v/>
      </c>
      <c r="AG32" s="380" t="str">
        <f>IF('P-(K-Mg)-DBE'!Z32="","",SUM(AY32,BM32,CA32,CO32,DC32,DQ32))</f>
        <v/>
      </c>
      <c r="AH32" s="258" t="str">
        <f>IF(OR(B32="",'P-(K-Mg)-DBE'!AH32=""),"",SUM(AY32,BM32,CA32,CO32,DC32,DQ22)*'N-DBE'!E32)</f>
        <v/>
      </c>
      <c r="AI32" s="240" t="str">
        <f>IF('P-(K-Mg)-DBE'!AH32="","",'P-(K-Mg)-DBE'!AH32)</f>
        <v/>
      </c>
      <c r="AJ32" s="830" t="str">
        <f>IF(OR(B32="",'P-(K-Mg)-DBE'!AH32=""),"",'N-DBE'!E32*'P-(K-Mg)-DBE'!AH32)</f>
        <v/>
      </c>
      <c r="AK32" s="374" t="str">
        <f>IF('P-(K-Mg)-DBE'!AH32="","",SUM(AZ32,BN32,CB32,CP32,DD32,DR32))</f>
        <v/>
      </c>
      <c r="AL32" s="862" t="str">
        <f>IF('P-(K-Mg)-DBE'!AH32="","",SUM(AZ32,BN32,CB32,CP32,DD32,DR32))</f>
        <v/>
      </c>
      <c r="AM32" s="378"/>
      <c r="AN32" s="379"/>
      <c r="AO32" s="375"/>
      <c r="AP32" s="392" t="str">
        <f t="shared" si="0"/>
        <v/>
      </c>
      <c r="AQ32" s="453" t="str">
        <f t="shared" si="1"/>
        <v/>
      </c>
      <c r="AR32" s="872" t="str">
        <f>IF(AM32="","",VLOOKUP(AM32,'aktuelle Düngerliste'!A:H,2,FALSE))</f>
        <v/>
      </c>
      <c r="AS32" s="872" t="str">
        <f>IF(AM32="","",VLOOKUP(AM32,'aktuelle Düngerliste'!A:H,3,FALSE))</f>
        <v/>
      </c>
      <c r="AT32" s="873" t="str">
        <f>IF(AM32="","",VLOOKUP(AM32,'aktuelle Düngerliste'!A:H,8,FALSE))</f>
        <v/>
      </c>
      <c r="AU32" s="874" t="str">
        <f>IF(AM32="","",VLOOKUP(AM32,'aktuelle Düngerliste'!$A:$H,3,FALSE)*AO32/1000)</f>
        <v/>
      </c>
      <c r="AV32" s="874" t="str">
        <f>IF(AM32="","",IF(VLOOKUP(AM32,'aktuelle Düngerliste'!$A:$B,2,FALSE)="mineralisch",(VLOOKUP(AM32,'aktuelle Düngerliste'!$A:$H,3,FALSE)*AO32/1000),""))</f>
        <v/>
      </c>
      <c r="AW32" s="875" t="str">
        <f>IF(AM32="","",VLOOKUP(AM32,'aktuelle Düngerliste'!$A:$J,10,FALSE)*AO32/1000)</f>
        <v/>
      </c>
      <c r="AX32" s="875" t="str">
        <f>IF(AM32="","",VLOOKUP(AM32,'aktuelle Düngerliste'!$A:$H,5,FALSE)*AO32/1000)</f>
        <v/>
      </c>
      <c r="AY32" s="875" t="str">
        <f>IF(AM32="","",VLOOKUP(AM32,'aktuelle Düngerliste'!$A:$H,6,FALSE)*AO32/1000)</f>
        <v/>
      </c>
      <c r="AZ32" s="876" t="str">
        <f>IF(AM32="","",VLOOKUP(AM32,'aktuelle Düngerliste'!$A:$H,7,FALSE)*AO32/1000)</f>
        <v/>
      </c>
      <c r="BA32" s="378"/>
      <c r="BB32" s="379"/>
      <c r="BC32" s="375"/>
      <c r="BD32" s="392" t="str">
        <f t="shared" si="2"/>
        <v/>
      </c>
      <c r="BE32" s="453" t="str">
        <f t="shared" si="3"/>
        <v/>
      </c>
      <c r="BF32" s="872" t="str">
        <f>IF(BA32="","",VLOOKUP(BA32,'aktuelle Düngerliste'!$A:$H,2,FALSE))</f>
        <v/>
      </c>
      <c r="BG32" s="872" t="str">
        <f>IF(BA32="","",VLOOKUP(BA32,'aktuelle Düngerliste'!$A:$H,3,FALSE))</f>
        <v/>
      </c>
      <c r="BH32" s="873" t="str">
        <f>IF(BA32="","",VLOOKUP(BA32,'aktuelle Düngerliste'!$A:$H,8,FALSE))</f>
        <v/>
      </c>
      <c r="BI32" s="874" t="str">
        <f>IF(BA32="","",VLOOKUP(BA32,'aktuelle Düngerliste'!$A:$H,3,FALSE)*BC32/1000)</f>
        <v/>
      </c>
      <c r="BJ32" s="874" t="str">
        <f>IF(BA32="","",IF(VLOOKUP(BA32,'aktuelle Düngerliste'!$A:$B,2,FALSE)="mineralisch",(VLOOKUP(BA32,'aktuelle Düngerliste'!$A:$H,3,FALSE)*BC32/1000),""))</f>
        <v/>
      </c>
      <c r="BK32" s="875" t="str">
        <f>IF(BA32="","",VLOOKUP(BA32,'aktuelle Düngerliste'!$A:$J,10,FALSE)*BC32/1000)</f>
        <v/>
      </c>
      <c r="BL32" s="875" t="str">
        <f>IF(BA32="","",VLOOKUP(BA32,'aktuelle Düngerliste'!$A:$H,5,FALSE)*BC32/1000)</f>
        <v/>
      </c>
      <c r="BM32" s="875" t="str">
        <f>IF(BA32="","",VLOOKUP(BA32,'aktuelle Düngerliste'!$A:$H,6,FALSE)*BC32/1000)</f>
        <v/>
      </c>
      <c r="BN32" s="876" t="str">
        <f>IF(BA32="","",VLOOKUP(BA32,'aktuelle Düngerliste'!$A:$H,7,FALSE)*BC32/1000)</f>
        <v/>
      </c>
      <c r="BO32" s="378"/>
      <c r="BP32" s="379"/>
      <c r="BQ32" s="375"/>
      <c r="BR32" s="392" t="str">
        <f t="shared" si="4"/>
        <v/>
      </c>
      <c r="BS32" s="453" t="str">
        <f t="shared" si="5"/>
        <v/>
      </c>
      <c r="BT32" s="872" t="str">
        <f>IF(BO32="","",VLOOKUP(BO32,'aktuelle Düngerliste'!$A:$H,2,FALSE))</f>
        <v/>
      </c>
      <c r="BU32" s="872" t="str">
        <f>IF(BO32="","",VLOOKUP(BO32,'aktuelle Düngerliste'!$A:$H,3,FALSE))</f>
        <v/>
      </c>
      <c r="BV32" s="873" t="str">
        <f>IF(BO32="","",VLOOKUP(BO32,'aktuelle Düngerliste'!$A:$H,8,FALSE))</f>
        <v/>
      </c>
      <c r="BW32" s="874" t="str">
        <f>IF(BO32="","",VLOOKUP(BO32,'aktuelle Düngerliste'!$A:$H,3,FALSE)*BQ32/1000)</f>
        <v/>
      </c>
      <c r="BX32" s="874" t="str">
        <f>IF(BO32="","",IF(VLOOKUP(BO32,'aktuelle Düngerliste'!$A:$B,2,FALSE)="mineralisch",(VLOOKUP(BO32,'aktuelle Düngerliste'!$A:$H,3,FALSE)*BQ32/1000),""))</f>
        <v/>
      </c>
      <c r="BY32" s="875" t="str">
        <f>IF(BO32="","",VLOOKUP(BO32,'aktuelle Düngerliste'!$A:$J,10,FALSE)*BQ32/1000)</f>
        <v/>
      </c>
      <c r="BZ32" s="875" t="str">
        <f>IF(BO32="","",VLOOKUP(BO32,'aktuelle Düngerliste'!$A:$H,5,FALSE)*BQ32/1000)</f>
        <v/>
      </c>
      <c r="CA32" s="875" t="str">
        <f>IF(BO32="","",VLOOKUP(BO32,'aktuelle Düngerliste'!$A:$H,6,FALSE)*BQ32/1000)</f>
        <v/>
      </c>
      <c r="CB32" s="876" t="str">
        <f>IF(BO32="","",VLOOKUP(BO32,'aktuelle Düngerliste'!$A:$H,7,FALSE)*BQ32/1000)</f>
        <v/>
      </c>
      <c r="CC32" s="378"/>
      <c r="CD32" s="379"/>
      <c r="CE32" s="375"/>
      <c r="CF32" s="392" t="str">
        <f t="shared" si="6"/>
        <v/>
      </c>
      <c r="CG32" s="453" t="str">
        <f t="shared" si="7"/>
        <v/>
      </c>
      <c r="CH32" s="872" t="str">
        <f>IF(CC32="","",VLOOKUP(CC32,'aktuelle Düngerliste'!$A:$H,2,FALSE))</f>
        <v/>
      </c>
      <c r="CI32" s="872" t="str">
        <f>IF(CC32="","",VLOOKUP(CC32,'aktuelle Düngerliste'!$A:$H,3,FALSE))</f>
        <v/>
      </c>
      <c r="CJ32" s="873" t="str">
        <f>IF(CC32="","",VLOOKUP(CC32,'aktuelle Düngerliste'!$A:$H,8,FALSE))</f>
        <v/>
      </c>
      <c r="CK32" s="874" t="str">
        <f>IF(CC32="","",VLOOKUP(CC32,'aktuelle Düngerliste'!$A:$H,3,FALSE)*CE32/1000)</f>
        <v/>
      </c>
      <c r="CL32" s="874" t="str">
        <f>IF(CC32="","",IF(VLOOKUP(CC32,'aktuelle Düngerliste'!$A:$B,2,FALSE)="mineralisch",(VLOOKUP(CC32,'aktuelle Düngerliste'!$A:$H,3,FALSE)*CE32/1000),""))</f>
        <v/>
      </c>
      <c r="CM32" s="875" t="str">
        <f>IF(CC32="","",VLOOKUP(CC32,'aktuelle Düngerliste'!$A:$J,10,FALSE)*CE32/1000)</f>
        <v/>
      </c>
      <c r="CN32" s="875" t="str">
        <f>IF(CC32="","",VLOOKUP(CC32,'aktuelle Düngerliste'!$A:$H,5,FALSE)*CE32/1000)</f>
        <v/>
      </c>
      <c r="CO32" s="875" t="str">
        <f>IF(CC32="","",VLOOKUP(CC32,'aktuelle Düngerliste'!$A:$H,6,FALSE)*CE32/1000)</f>
        <v/>
      </c>
      <c r="CP32" s="876" t="str">
        <f>IF(CC32="","",VLOOKUP(CC32,'aktuelle Düngerliste'!$A:$H,7,FALSE)*CE32/1000)</f>
        <v/>
      </c>
      <c r="CQ32" s="378"/>
      <c r="CR32" s="379"/>
      <c r="CS32" s="375"/>
      <c r="CT32" s="392" t="str">
        <f t="shared" si="8"/>
        <v/>
      </c>
      <c r="CU32" s="453" t="str">
        <f t="shared" si="9"/>
        <v/>
      </c>
      <c r="CV32" s="872" t="str">
        <f>IF(CQ32="","",VLOOKUP(CQ32,'aktuelle Düngerliste'!$A:$H,2,FALSE))</f>
        <v/>
      </c>
      <c r="CW32" s="872" t="str">
        <f>IF(CQ32="","",VLOOKUP(CQ32,'aktuelle Düngerliste'!$A:$H,3,FALSE))</f>
        <v/>
      </c>
      <c r="CX32" s="873" t="str">
        <f>IF(CQ32="","",VLOOKUP(CQ32,'aktuelle Düngerliste'!$A:$H,8,FALSE))</f>
        <v/>
      </c>
      <c r="CY32" s="874" t="str">
        <f>IF(CQ32="","",VLOOKUP(CQ32,'aktuelle Düngerliste'!$A:$H,3,FALSE)*CS32/1000)</f>
        <v/>
      </c>
      <c r="CZ32" s="874" t="str">
        <f>IF(CQ32="","",IF(VLOOKUP(CQ32,'aktuelle Düngerliste'!$A:$B,2,FALSE)="mineralisch",(VLOOKUP(CQ32,'aktuelle Düngerliste'!$A:$H,3,FALSE)*CS32/1000),""))</f>
        <v/>
      </c>
      <c r="DA32" s="875" t="str">
        <f>IF(CQ32="","",VLOOKUP(CQ32,'aktuelle Düngerliste'!$A:$J,10,FALSE)*CS32/1000)</f>
        <v/>
      </c>
      <c r="DB32" s="875" t="str">
        <f>IF(CQ32="","",VLOOKUP(CQ32,'aktuelle Düngerliste'!$A:$H,5,FALSE)*CS32/1000)</f>
        <v/>
      </c>
      <c r="DC32" s="875" t="str">
        <f>IF(CQ32="","",VLOOKUP(CQ32,'aktuelle Düngerliste'!$A:$H,6,FALSE)*CS32/1000)</f>
        <v/>
      </c>
      <c r="DD32" s="876" t="str">
        <f>IF(CQ32="","",VLOOKUP(CQ32,'aktuelle Düngerliste'!$A:$H,7,FALSE)*CS32/1000)</f>
        <v/>
      </c>
      <c r="DE32" s="378"/>
      <c r="DF32" s="379"/>
      <c r="DG32" s="375"/>
      <c r="DH32" s="392" t="str">
        <f t="shared" si="10"/>
        <v/>
      </c>
      <c r="DI32" s="453" t="str">
        <f t="shared" si="11"/>
        <v/>
      </c>
      <c r="DJ32" s="872" t="str">
        <f>IF(DE32="","",VLOOKUP(DE32,'aktuelle Düngerliste'!$A:$H,2,FALSE))</f>
        <v/>
      </c>
      <c r="DK32" s="872" t="str">
        <f>IF(DE32="","",VLOOKUP(DE32,'aktuelle Düngerliste'!$A:$H,3,FALSE))</f>
        <v/>
      </c>
      <c r="DL32" s="873" t="str">
        <f>IF(DE32="","",VLOOKUP(DE32,'aktuelle Düngerliste'!$A:$H,8,FALSE))</f>
        <v/>
      </c>
      <c r="DM32" s="874" t="str">
        <f>IF(DE32="","",VLOOKUP(DE32,'aktuelle Düngerliste'!$A:$H,3,FALSE)*DG32/1000)</f>
        <v/>
      </c>
      <c r="DN32" s="874" t="str">
        <f>IF(DE32="","",IF(VLOOKUP(DE32,'aktuelle Düngerliste'!$A:$B,2,FALSE)="mineralisch",(VLOOKUP(DE32,'aktuelle Düngerliste'!$A:$H,3,FALSE)*DG32/1000),""))</f>
        <v/>
      </c>
      <c r="DO32" s="875" t="str">
        <f>IF(DE32="","",VLOOKUP(DE32,'aktuelle Düngerliste'!$A:$J,10,FALSE)*DG32/1000)</f>
        <v/>
      </c>
      <c r="DP32" s="875" t="str">
        <f>IF(DE32="","",VLOOKUP(DE32,'aktuelle Düngerliste'!$A:$H,5,FALSE)*DG32/1000)</f>
        <v/>
      </c>
      <c r="DQ32" s="875" t="str">
        <f>IF(DE32="","",VLOOKUP(DE32,'aktuelle Düngerliste'!$A:$H,6,FALSE)*DG32/1000)</f>
        <v/>
      </c>
      <c r="DR32" s="876" t="str">
        <f>IF(DE32="","",VLOOKUP(DE32,'aktuelle Düngerliste'!$A:$H,7,FALSE)*DG32/1000)</f>
        <v/>
      </c>
      <c r="DS32" s="265"/>
    </row>
    <row r="33" spans="1:123" s="145" customFormat="1">
      <c r="A33" s="261" t="str">
        <f>IF('N-DBE'!A33="","",'N-DBE'!A33)</f>
        <v/>
      </c>
      <c r="B33" s="285" t="str">
        <f>IF('N-DBE'!B33="","",'N-DBE'!B33)</f>
        <v/>
      </c>
      <c r="C33" s="262" t="str">
        <f>IF('N-DBE'!C33="","",'N-DBE'!C33)</f>
        <v/>
      </c>
      <c r="D33" s="262" t="str">
        <f>IF('N-DBE'!D33="","",'N-DBE'!D33)</f>
        <v/>
      </c>
      <c r="E33" s="238" t="str">
        <f>IF('N-DBE'!E33="","",'N-DBE'!E33)</f>
        <v/>
      </c>
      <c r="F33" s="238" t="str">
        <f>IF('N-DBE'!F33="","",'N-DBE'!F33)</f>
        <v/>
      </c>
      <c r="G33" s="225" t="str">
        <f>IF('N-DBE'!G33="","",'N-DBE'!G33)</f>
        <v/>
      </c>
      <c r="H33" s="247" t="str">
        <f>IF(OR(B33="",'N-DBE'!AJ33=""),"",'N-DBE'!AJ33+'N-DBE'!AN33)</f>
        <v/>
      </c>
      <c r="I33" s="815" t="str">
        <f>IF(OR(B33="",'N-DBE'!AJ33=""),"",'N-DBE'!E33*('N-DBE'!AJ33+'N-DBE'!AN33))</f>
        <v/>
      </c>
      <c r="J33" s="246" t="str">
        <f>IF('N-DBE'!AK33="","",IF('N-DBE'!AM33="ja",'N-DBE'!AK33+'N-DBE'!AN33,'N-DBE'!AK33))</f>
        <v/>
      </c>
      <c r="K33" s="829" t="str">
        <f>IF(OR(B33="",'N-DBE'!AK33=""),"",IF('N-DBE'!AM33="ja",'N-DBE'!E33*('N-DBE'!AK33+'N-DBE'!AN33),'N-DBE'!E33*'N-DBE'!AK33))</f>
        <v/>
      </c>
      <c r="L33" s="830" t="str">
        <f>IF(OR(B33="",'N-DBE'!AL33=""),"",'N-DBE'!AL33+'N-DBE'!AN33)</f>
        <v/>
      </c>
      <c r="M33" s="830" t="str">
        <f>IF(OR(B33="",'N-DBE'!AL33=""),"",'N-DBE'!E33*('N-DBE'!AL33+'N-DBE'!AN33))</f>
        <v/>
      </c>
      <c r="N33" s="831" t="str">
        <f>IF(AND('N-DBE'!C33="ja",G33&lt;&gt;""),I33-X33,"")</f>
        <v/>
      </c>
      <c r="O33" s="259" t="str">
        <f>IF('N-DBE'!AJ33="","",SUM(AU33,BI33,BW33,CK33,CY33,DM33))</f>
        <v/>
      </c>
      <c r="P33" s="830" t="str">
        <f>IF(OR(B33="",'N-DBE'!AJ33=""),"",O33*'N-DBE'!E33)</f>
        <v/>
      </c>
      <c r="Q33" s="253" t="str">
        <f>IF('N-DBE'!AJ33="","",IF(AR33="mineralisch",AU33,0)+IF(BF33="mineralisch",BI33,0)+IF(BT33="mineralisch",BW33,0)+IF(CH33="mineralisch",CK33,0)+IF(CV33="mineralisch",CY33,0)+IF(DJ33="mineralisch",DM33,0))</f>
        <v/>
      </c>
      <c r="R33" s="830" t="str">
        <f>IF(OR(B33="",'N-DBE'!AJ33=""),"",Q33*'N-DBE'!E33)</f>
        <v/>
      </c>
      <c r="S33" s="253" t="str">
        <f>IF('N-DBE'!AJ33="","",O33-Q33)</f>
        <v/>
      </c>
      <c r="T33" s="830" t="str">
        <f>IF(OR(B33="",'N-DBE'!AJ33=""),"",S33*'N-DBE'!E33)</f>
        <v/>
      </c>
      <c r="U33" s="253" t="str">
        <f>IF('N-DBE'!AJ33="","",(IF(AR33="Kompost",AU33,0)+IF(BF33="Kompost",BI33,0)+IF(BT33="Kompost",BW33,0)+IF(CH33="Kompost",CK33,0)+IF(CV33="Kompost",CY33,0)+IF(DJ33="Kompost",DM33,0)))</f>
        <v/>
      </c>
      <c r="V33" s="830" t="str">
        <f>IF(OR(B33="",'N-DBE'!AJ33=""),"",U33*'N-DBE'!E33)</f>
        <v/>
      </c>
      <c r="W33" s="370" t="str">
        <f>IF('N-DBE'!AJ33="","",SUM(AW33,BK33,BY33,CM33,DA33,DO33))</f>
        <v/>
      </c>
      <c r="X33" s="844" t="str">
        <f>IF(OR(B33="",'N-DBE'!AJ33=""),"",W33*'N-DBE'!E33)</f>
        <v/>
      </c>
      <c r="Y33" s="260" t="str">
        <f>IF('P-(K-Mg)-DBE'!N33="","",'P-(K-Mg)-DBE'!N33+'P-(K-Mg)-DBE'!R33)</f>
        <v/>
      </c>
      <c r="Z33" s="830" t="str">
        <f>IF(OR(B33="",'P-(K-Mg)-DBE'!N33=""),"",'N-DBE'!E33*('P-(K-Mg)-DBE'!N33+'P-(K-Mg)-DBE'!R33))</f>
        <v/>
      </c>
      <c r="AA33" s="259" t="str">
        <f>IF('P-(K-Mg)-DBE'!N33="","",SUM(AX33,BL33,BZ33,CN33,DB33,DP33))</f>
        <v/>
      </c>
      <c r="AB33" s="258" t="str">
        <f>IF(OR(B33="",'P-(K-Mg)-DBE'!Z33=""),"",SUM(AX33,BL33,BZ33,CN33,DB33,DP33)*'N-DBE'!E33)</f>
        <v/>
      </c>
      <c r="AC33" s="259" t="str">
        <f>IF('P-(K-Mg)-DBE'!O33="","",'P-(K-Mg)-DBE'!O33)</f>
        <v/>
      </c>
      <c r="AD33" s="815" t="str">
        <f>IF(OR(B33="",'P-(K-Mg)-DBE'!O33=""),"",'P-(K-Mg)-DBE'!O33*'N-DBE'!E33)</f>
        <v/>
      </c>
      <c r="AE33" s="239" t="str">
        <f>IF('P-(K-Mg)-DBE'!Z33="","",'P-(K-Mg)-DBE'!Z33)</f>
        <v/>
      </c>
      <c r="AF33" s="815" t="str">
        <f>IF(OR(B33="",'P-(K-Mg)-DBE'!Z33=""),"",'P-(K-Mg)-DBE'!Z33*'N-DBE'!E33)</f>
        <v/>
      </c>
      <c r="AG33" s="380" t="str">
        <f>IF('P-(K-Mg)-DBE'!Z33="","",SUM(AY33,BM33,CA33,CO33,DC33,DQ33))</f>
        <v/>
      </c>
      <c r="AH33" s="258" t="str">
        <f>IF(OR(B33="",'P-(K-Mg)-DBE'!AH33=""),"",SUM(AY33,BM33,CA33,CO33,DC33,DQ23)*'N-DBE'!E33)</f>
        <v/>
      </c>
      <c r="AI33" s="240" t="str">
        <f>IF('P-(K-Mg)-DBE'!AH33="","",'P-(K-Mg)-DBE'!AH33)</f>
        <v/>
      </c>
      <c r="AJ33" s="830" t="str">
        <f>IF(OR(B33="",'P-(K-Mg)-DBE'!AH33=""),"",'N-DBE'!E33*'P-(K-Mg)-DBE'!AH33)</f>
        <v/>
      </c>
      <c r="AK33" s="374" t="str">
        <f>IF('P-(K-Mg)-DBE'!AH33="","",SUM(AZ33,BN33,CB33,CP33,DD33,DR33))</f>
        <v/>
      </c>
      <c r="AL33" s="862" t="str">
        <f>IF('P-(K-Mg)-DBE'!AH33="","",SUM(AZ33,BN33,CB33,CP33,DD33,DR33))</f>
        <v/>
      </c>
      <c r="AM33" s="378"/>
      <c r="AN33" s="379"/>
      <c r="AO33" s="375"/>
      <c r="AP33" s="392" t="str">
        <f t="shared" si="0"/>
        <v/>
      </c>
      <c r="AQ33" s="453" t="str">
        <f t="shared" si="1"/>
        <v/>
      </c>
      <c r="AR33" s="872" t="str">
        <f>IF(AM33="","",VLOOKUP(AM33,'aktuelle Düngerliste'!A:H,2,FALSE))</f>
        <v/>
      </c>
      <c r="AS33" s="872" t="str">
        <f>IF(AM33="","",VLOOKUP(AM33,'aktuelle Düngerliste'!A:H,3,FALSE))</f>
        <v/>
      </c>
      <c r="AT33" s="873" t="str">
        <f>IF(AM33="","",VLOOKUP(AM33,'aktuelle Düngerliste'!A:H,8,FALSE))</f>
        <v/>
      </c>
      <c r="AU33" s="874" t="str">
        <f>IF(AM33="","",VLOOKUP(AM33,'aktuelle Düngerliste'!$A:$H,3,FALSE)*AO33/1000)</f>
        <v/>
      </c>
      <c r="AV33" s="874" t="str">
        <f>IF(AM33="","",IF(VLOOKUP(AM33,'aktuelle Düngerliste'!$A:$B,2,FALSE)="mineralisch",(VLOOKUP(AM33,'aktuelle Düngerliste'!$A:$H,3,FALSE)*AO33/1000),""))</f>
        <v/>
      </c>
      <c r="AW33" s="875" t="str">
        <f>IF(AM33="","",VLOOKUP(AM33,'aktuelle Düngerliste'!$A:$J,10,FALSE)*AO33/1000)</f>
        <v/>
      </c>
      <c r="AX33" s="875" t="str">
        <f>IF(AM33="","",VLOOKUP(AM33,'aktuelle Düngerliste'!$A:$H,5,FALSE)*AO33/1000)</f>
        <v/>
      </c>
      <c r="AY33" s="875" t="str">
        <f>IF(AM33="","",VLOOKUP(AM33,'aktuelle Düngerliste'!$A:$H,6,FALSE)*AO33/1000)</f>
        <v/>
      </c>
      <c r="AZ33" s="876" t="str">
        <f>IF(AM33="","",VLOOKUP(AM33,'aktuelle Düngerliste'!$A:$H,7,FALSE)*AO33/1000)</f>
        <v/>
      </c>
      <c r="BA33" s="378"/>
      <c r="BB33" s="379"/>
      <c r="BC33" s="375"/>
      <c r="BD33" s="392" t="str">
        <f t="shared" si="2"/>
        <v/>
      </c>
      <c r="BE33" s="453" t="str">
        <f t="shared" si="3"/>
        <v/>
      </c>
      <c r="BF33" s="872" t="str">
        <f>IF(BA33="","",VLOOKUP(BA33,'aktuelle Düngerliste'!$A:$H,2,FALSE))</f>
        <v/>
      </c>
      <c r="BG33" s="872" t="str">
        <f>IF(BA33="","",VLOOKUP(BA33,'aktuelle Düngerliste'!$A:$H,3,FALSE))</f>
        <v/>
      </c>
      <c r="BH33" s="873" t="str">
        <f>IF(BA33="","",VLOOKUP(BA33,'aktuelle Düngerliste'!$A:$H,8,FALSE))</f>
        <v/>
      </c>
      <c r="BI33" s="874" t="str">
        <f>IF(BA33="","",VLOOKUP(BA33,'aktuelle Düngerliste'!$A:$H,3,FALSE)*BC33/1000)</f>
        <v/>
      </c>
      <c r="BJ33" s="874" t="str">
        <f>IF(BA33="","",IF(VLOOKUP(BA33,'aktuelle Düngerliste'!$A:$B,2,FALSE)="mineralisch",(VLOOKUP(BA33,'aktuelle Düngerliste'!$A:$H,3,FALSE)*BC33/1000),""))</f>
        <v/>
      </c>
      <c r="BK33" s="875" t="str">
        <f>IF(BA33="","",VLOOKUP(BA33,'aktuelle Düngerliste'!$A:$J,10,FALSE)*BC33/1000)</f>
        <v/>
      </c>
      <c r="BL33" s="875" t="str">
        <f>IF(BA33="","",VLOOKUP(BA33,'aktuelle Düngerliste'!$A:$H,5,FALSE)*BC33/1000)</f>
        <v/>
      </c>
      <c r="BM33" s="875" t="str">
        <f>IF(BA33="","",VLOOKUP(BA33,'aktuelle Düngerliste'!$A:$H,6,FALSE)*BC33/1000)</f>
        <v/>
      </c>
      <c r="BN33" s="876" t="str">
        <f>IF(BA33="","",VLOOKUP(BA33,'aktuelle Düngerliste'!$A:$H,7,FALSE)*BC33/1000)</f>
        <v/>
      </c>
      <c r="BO33" s="378"/>
      <c r="BP33" s="379"/>
      <c r="BQ33" s="375"/>
      <c r="BR33" s="392" t="str">
        <f t="shared" si="4"/>
        <v/>
      </c>
      <c r="BS33" s="453" t="str">
        <f t="shared" si="5"/>
        <v/>
      </c>
      <c r="BT33" s="872" t="str">
        <f>IF(BO33="","",VLOOKUP(BO33,'aktuelle Düngerliste'!$A:$H,2,FALSE))</f>
        <v/>
      </c>
      <c r="BU33" s="872" t="str">
        <f>IF(BO33="","",VLOOKUP(BO33,'aktuelle Düngerliste'!$A:$H,3,FALSE))</f>
        <v/>
      </c>
      <c r="BV33" s="873" t="str">
        <f>IF(BO33="","",VLOOKUP(BO33,'aktuelle Düngerliste'!$A:$H,8,FALSE))</f>
        <v/>
      </c>
      <c r="BW33" s="874" t="str">
        <f>IF(BO33="","",VLOOKUP(BO33,'aktuelle Düngerliste'!$A:$H,3,FALSE)*BQ33/1000)</f>
        <v/>
      </c>
      <c r="BX33" s="874" t="str">
        <f>IF(BO33="","",IF(VLOOKUP(BO33,'aktuelle Düngerliste'!$A:$B,2,FALSE)="mineralisch",(VLOOKUP(BO33,'aktuelle Düngerliste'!$A:$H,3,FALSE)*BQ33/1000),""))</f>
        <v/>
      </c>
      <c r="BY33" s="875" t="str">
        <f>IF(BO33="","",VLOOKUP(BO33,'aktuelle Düngerliste'!$A:$J,10,FALSE)*BQ33/1000)</f>
        <v/>
      </c>
      <c r="BZ33" s="875" t="str">
        <f>IF(BO33="","",VLOOKUP(BO33,'aktuelle Düngerliste'!$A:$H,5,FALSE)*BQ33/1000)</f>
        <v/>
      </c>
      <c r="CA33" s="875" t="str">
        <f>IF(BO33="","",VLOOKUP(BO33,'aktuelle Düngerliste'!$A:$H,6,FALSE)*BQ33/1000)</f>
        <v/>
      </c>
      <c r="CB33" s="876" t="str">
        <f>IF(BO33="","",VLOOKUP(BO33,'aktuelle Düngerliste'!$A:$H,7,FALSE)*BQ33/1000)</f>
        <v/>
      </c>
      <c r="CC33" s="378"/>
      <c r="CD33" s="379"/>
      <c r="CE33" s="375"/>
      <c r="CF33" s="392" t="str">
        <f t="shared" si="6"/>
        <v/>
      </c>
      <c r="CG33" s="453" t="str">
        <f t="shared" si="7"/>
        <v/>
      </c>
      <c r="CH33" s="872" t="str">
        <f>IF(CC33="","",VLOOKUP(CC33,'aktuelle Düngerliste'!$A:$H,2,FALSE))</f>
        <v/>
      </c>
      <c r="CI33" s="872" t="str">
        <f>IF(CC33="","",VLOOKUP(CC33,'aktuelle Düngerliste'!$A:$H,3,FALSE))</f>
        <v/>
      </c>
      <c r="CJ33" s="873" t="str">
        <f>IF(CC33="","",VLOOKUP(CC33,'aktuelle Düngerliste'!$A:$H,8,FALSE))</f>
        <v/>
      </c>
      <c r="CK33" s="874" t="str">
        <f>IF(CC33="","",VLOOKUP(CC33,'aktuelle Düngerliste'!$A:$H,3,FALSE)*CE33/1000)</f>
        <v/>
      </c>
      <c r="CL33" s="874" t="str">
        <f>IF(CC33="","",IF(VLOOKUP(CC33,'aktuelle Düngerliste'!$A:$B,2,FALSE)="mineralisch",(VLOOKUP(CC33,'aktuelle Düngerliste'!$A:$H,3,FALSE)*CE33/1000),""))</f>
        <v/>
      </c>
      <c r="CM33" s="875" t="str">
        <f>IF(CC33="","",VLOOKUP(CC33,'aktuelle Düngerliste'!$A:$J,10,FALSE)*CE33/1000)</f>
        <v/>
      </c>
      <c r="CN33" s="875" t="str">
        <f>IF(CC33="","",VLOOKUP(CC33,'aktuelle Düngerliste'!$A:$H,5,FALSE)*CE33/1000)</f>
        <v/>
      </c>
      <c r="CO33" s="875" t="str">
        <f>IF(CC33="","",VLOOKUP(CC33,'aktuelle Düngerliste'!$A:$H,6,FALSE)*CE33/1000)</f>
        <v/>
      </c>
      <c r="CP33" s="876" t="str">
        <f>IF(CC33="","",VLOOKUP(CC33,'aktuelle Düngerliste'!$A:$H,7,FALSE)*CE33/1000)</f>
        <v/>
      </c>
      <c r="CQ33" s="378"/>
      <c r="CR33" s="379"/>
      <c r="CS33" s="375"/>
      <c r="CT33" s="392" t="str">
        <f t="shared" si="8"/>
        <v/>
      </c>
      <c r="CU33" s="453" t="str">
        <f t="shared" si="9"/>
        <v/>
      </c>
      <c r="CV33" s="872" t="str">
        <f>IF(CQ33="","",VLOOKUP(CQ33,'aktuelle Düngerliste'!$A:$H,2,FALSE))</f>
        <v/>
      </c>
      <c r="CW33" s="872" t="str">
        <f>IF(CQ33="","",VLOOKUP(CQ33,'aktuelle Düngerliste'!$A:$H,3,FALSE))</f>
        <v/>
      </c>
      <c r="CX33" s="873" t="str">
        <f>IF(CQ33="","",VLOOKUP(CQ33,'aktuelle Düngerliste'!$A:$H,8,FALSE))</f>
        <v/>
      </c>
      <c r="CY33" s="874" t="str">
        <f>IF(CQ33="","",VLOOKUP(CQ33,'aktuelle Düngerliste'!$A:$H,3,FALSE)*CS33/1000)</f>
        <v/>
      </c>
      <c r="CZ33" s="874" t="str">
        <f>IF(CQ33="","",IF(VLOOKUP(CQ33,'aktuelle Düngerliste'!$A:$B,2,FALSE)="mineralisch",(VLOOKUP(CQ33,'aktuelle Düngerliste'!$A:$H,3,FALSE)*CS33/1000),""))</f>
        <v/>
      </c>
      <c r="DA33" s="875" t="str">
        <f>IF(CQ33="","",VLOOKUP(CQ33,'aktuelle Düngerliste'!$A:$J,10,FALSE)*CS33/1000)</f>
        <v/>
      </c>
      <c r="DB33" s="875" t="str">
        <f>IF(CQ33="","",VLOOKUP(CQ33,'aktuelle Düngerliste'!$A:$H,5,FALSE)*CS33/1000)</f>
        <v/>
      </c>
      <c r="DC33" s="875" t="str">
        <f>IF(CQ33="","",VLOOKUP(CQ33,'aktuelle Düngerliste'!$A:$H,6,FALSE)*CS33/1000)</f>
        <v/>
      </c>
      <c r="DD33" s="876" t="str">
        <f>IF(CQ33="","",VLOOKUP(CQ33,'aktuelle Düngerliste'!$A:$H,7,FALSE)*CS33/1000)</f>
        <v/>
      </c>
      <c r="DE33" s="378"/>
      <c r="DF33" s="379"/>
      <c r="DG33" s="375"/>
      <c r="DH33" s="392" t="str">
        <f t="shared" si="10"/>
        <v/>
      </c>
      <c r="DI33" s="453" t="str">
        <f t="shared" si="11"/>
        <v/>
      </c>
      <c r="DJ33" s="872" t="str">
        <f>IF(DE33="","",VLOOKUP(DE33,'aktuelle Düngerliste'!$A:$H,2,FALSE))</f>
        <v/>
      </c>
      <c r="DK33" s="872" t="str">
        <f>IF(DE33="","",VLOOKUP(DE33,'aktuelle Düngerliste'!$A:$H,3,FALSE))</f>
        <v/>
      </c>
      <c r="DL33" s="873" t="str">
        <f>IF(DE33="","",VLOOKUP(DE33,'aktuelle Düngerliste'!$A:$H,8,FALSE))</f>
        <v/>
      </c>
      <c r="DM33" s="874" t="str">
        <f>IF(DE33="","",VLOOKUP(DE33,'aktuelle Düngerliste'!$A:$H,3,FALSE)*DG33/1000)</f>
        <v/>
      </c>
      <c r="DN33" s="874" t="str">
        <f>IF(DE33="","",IF(VLOOKUP(DE33,'aktuelle Düngerliste'!$A:$B,2,FALSE)="mineralisch",(VLOOKUP(DE33,'aktuelle Düngerliste'!$A:$H,3,FALSE)*DG33/1000),""))</f>
        <v/>
      </c>
      <c r="DO33" s="875" t="str">
        <f>IF(DE33="","",VLOOKUP(DE33,'aktuelle Düngerliste'!$A:$J,10,FALSE)*DG33/1000)</f>
        <v/>
      </c>
      <c r="DP33" s="875" t="str">
        <f>IF(DE33="","",VLOOKUP(DE33,'aktuelle Düngerliste'!$A:$H,5,FALSE)*DG33/1000)</f>
        <v/>
      </c>
      <c r="DQ33" s="875" t="str">
        <f>IF(DE33="","",VLOOKUP(DE33,'aktuelle Düngerliste'!$A:$H,6,FALSE)*DG33/1000)</f>
        <v/>
      </c>
      <c r="DR33" s="876" t="str">
        <f>IF(DE33="","",VLOOKUP(DE33,'aktuelle Düngerliste'!$A:$H,7,FALSE)*DG33/1000)</f>
        <v/>
      </c>
      <c r="DS33" s="265"/>
    </row>
    <row r="34" spans="1:123" s="145" customFormat="1">
      <c r="A34" s="261" t="str">
        <f>IF('N-DBE'!A34="","",'N-DBE'!A34)</f>
        <v/>
      </c>
      <c r="B34" s="285" t="str">
        <f>IF('N-DBE'!B34="","",'N-DBE'!B34)</f>
        <v/>
      </c>
      <c r="C34" s="262" t="str">
        <f>IF('N-DBE'!C34="","",'N-DBE'!C34)</f>
        <v/>
      </c>
      <c r="D34" s="262" t="str">
        <f>IF('N-DBE'!D34="","",'N-DBE'!D34)</f>
        <v/>
      </c>
      <c r="E34" s="238" t="str">
        <f>IF('N-DBE'!E34="","",'N-DBE'!E34)</f>
        <v/>
      </c>
      <c r="F34" s="238" t="str">
        <f>IF('N-DBE'!F34="","",'N-DBE'!F34)</f>
        <v/>
      </c>
      <c r="G34" s="225" t="str">
        <f>IF('N-DBE'!G34="","",'N-DBE'!G34)</f>
        <v/>
      </c>
      <c r="H34" s="247" t="str">
        <f>IF(OR(B34="",'N-DBE'!AJ34=""),"",'N-DBE'!AJ34+'N-DBE'!AN34)</f>
        <v/>
      </c>
      <c r="I34" s="815" t="str">
        <f>IF(OR(B34="",'N-DBE'!AJ34=""),"",'N-DBE'!E34*('N-DBE'!AJ34+'N-DBE'!AN34))</f>
        <v/>
      </c>
      <c r="J34" s="246" t="str">
        <f>IF('N-DBE'!AK34="","",IF('N-DBE'!AM34="ja",'N-DBE'!AK34+'N-DBE'!AN34,'N-DBE'!AK34))</f>
        <v/>
      </c>
      <c r="K34" s="829" t="str">
        <f>IF(OR(B34="",'N-DBE'!AK34=""),"",IF('N-DBE'!AM34="ja",'N-DBE'!E34*('N-DBE'!AK34+'N-DBE'!AN34),'N-DBE'!E34*'N-DBE'!AK34))</f>
        <v/>
      </c>
      <c r="L34" s="830" t="str">
        <f>IF(OR(B34="",'N-DBE'!AL34=""),"",'N-DBE'!AL34+'N-DBE'!AN34)</f>
        <v/>
      </c>
      <c r="M34" s="830" t="str">
        <f>IF(OR(B34="",'N-DBE'!AL34=""),"",'N-DBE'!E34*('N-DBE'!AL34+'N-DBE'!AN34))</f>
        <v/>
      </c>
      <c r="N34" s="831" t="str">
        <f>IF(AND('N-DBE'!C34="ja",G34&lt;&gt;""),I34-X34,"")</f>
        <v/>
      </c>
      <c r="O34" s="259" t="str">
        <f>IF('N-DBE'!AJ34="","",SUM(AU34,BI34,BW34,CK34,CY34,DM34))</f>
        <v/>
      </c>
      <c r="P34" s="830" t="str">
        <f>IF(OR(B34="",'N-DBE'!AJ34=""),"",O34*'N-DBE'!E34)</f>
        <v/>
      </c>
      <c r="Q34" s="253" t="str">
        <f>IF('N-DBE'!AJ34="","",IF(AR34="mineralisch",AU34,0)+IF(BF34="mineralisch",BI34,0)+IF(BT34="mineralisch",BW34,0)+IF(CH34="mineralisch",CK34,0)+IF(CV34="mineralisch",CY34,0)+IF(DJ34="mineralisch",DM34,0))</f>
        <v/>
      </c>
      <c r="R34" s="830" t="str">
        <f>IF(OR(B34="",'N-DBE'!AJ34=""),"",Q34*'N-DBE'!E34)</f>
        <v/>
      </c>
      <c r="S34" s="253" t="str">
        <f>IF('N-DBE'!AJ34="","",O34-Q34)</f>
        <v/>
      </c>
      <c r="T34" s="830" t="str">
        <f>IF(OR(B34="",'N-DBE'!AJ34=""),"",S34*'N-DBE'!E34)</f>
        <v/>
      </c>
      <c r="U34" s="253" t="str">
        <f>IF('N-DBE'!AJ34="","",(IF(AR34="Kompost",AU34,0)+IF(BF34="Kompost",BI34,0)+IF(BT34="Kompost",BW34,0)+IF(CH34="Kompost",CK34,0)+IF(CV34="Kompost",CY34,0)+IF(DJ34="Kompost",DM34,0)))</f>
        <v/>
      </c>
      <c r="V34" s="830" t="str">
        <f>IF(OR(B34="",'N-DBE'!AJ34=""),"",U34*'N-DBE'!E34)</f>
        <v/>
      </c>
      <c r="W34" s="370" t="str">
        <f>IF('N-DBE'!AJ34="","",SUM(AW34,BK34,BY34,CM34,DA34,DO34))</f>
        <v/>
      </c>
      <c r="X34" s="844" t="str">
        <f>IF(OR(B34="",'N-DBE'!AJ34=""),"",W34*'N-DBE'!E34)</f>
        <v/>
      </c>
      <c r="Y34" s="260" t="str">
        <f>IF('P-(K-Mg)-DBE'!N34="","",'P-(K-Mg)-DBE'!N34+'P-(K-Mg)-DBE'!R34)</f>
        <v/>
      </c>
      <c r="Z34" s="830" t="str">
        <f>IF(OR(B34="",'P-(K-Mg)-DBE'!N34=""),"",'N-DBE'!E34*('P-(K-Mg)-DBE'!N34+'P-(K-Mg)-DBE'!R34))</f>
        <v/>
      </c>
      <c r="AA34" s="259" t="str">
        <f>IF('P-(K-Mg)-DBE'!N34="","",SUM(AX34,BL34,BZ34,CN34,DB34,DP34))</f>
        <v/>
      </c>
      <c r="AB34" s="258" t="str">
        <f>IF(OR(B34="",'P-(K-Mg)-DBE'!Z34=""),"",SUM(AX34,BL34,BZ34,CN34,DB34,DP34)*'N-DBE'!E34)</f>
        <v/>
      </c>
      <c r="AC34" s="259" t="str">
        <f>IF('P-(K-Mg)-DBE'!O34="","",'P-(K-Mg)-DBE'!O34)</f>
        <v/>
      </c>
      <c r="AD34" s="815" t="str">
        <f>IF(OR(B34="",'P-(K-Mg)-DBE'!O34=""),"",'P-(K-Mg)-DBE'!O34*'N-DBE'!E34)</f>
        <v/>
      </c>
      <c r="AE34" s="239" t="str">
        <f>IF('P-(K-Mg)-DBE'!Z34="","",'P-(K-Mg)-DBE'!Z34)</f>
        <v/>
      </c>
      <c r="AF34" s="815" t="str">
        <f>IF(OR(B34="",'P-(K-Mg)-DBE'!Z34=""),"",'P-(K-Mg)-DBE'!Z34*'N-DBE'!E34)</f>
        <v/>
      </c>
      <c r="AG34" s="380" t="str">
        <f>IF('P-(K-Mg)-DBE'!Z34="","",SUM(AY34,BM34,CA34,CO34,DC34,DQ34))</f>
        <v/>
      </c>
      <c r="AH34" s="258" t="str">
        <f>IF(OR(B34="",'P-(K-Mg)-DBE'!AH34=""),"",SUM(AY34,BM34,CA34,CO34,DC34,DQ24)*'N-DBE'!E34)</f>
        <v/>
      </c>
      <c r="AI34" s="240" t="str">
        <f>IF('P-(K-Mg)-DBE'!AH34="","",'P-(K-Mg)-DBE'!AH34)</f>
        <v/>
      </c>
      <c r="AJ34" s="830" t="str">
        <f>IF(OR(B34="",'P-(K-Mg)-DBE'!AH34=""),"",'N-DBE'!E34*'P-(K-Mg)-DBE'!AH34)</f>
        <v/>
      </c>
      <c r="AK34" s="374" t="str">
        <f>IF('P-(K-Mg)-DBE'!AH34="","",SUM(AZ34,BN34,CB34,CP34,DD34,DR34))</f>
        <v/>
      </c>
      <c r="AL34" s="862" t="str">
        <f>IF('P-(K-Mg)-DBE'!AH34="","",SUM(AZ34,BN34,CB34,CP34,DD34,DR34))</f>
        <v/>
      </c>
      <c r="AM34" s="378"/>
      <c r="AN34" s="379"/>
      <c r="AO34" s="375"/>
      <c r="AP34" s="392" t="str">
        <f t="shared" si="0"/>
        <v/>
      </c>
      <c r="AQ34" s="453" t="str">
        <f t="shared" si="1"/>
        <v/>
      </c>
      <c r="AR34" s="872" t="str">
        <f>IF(AM34="","",VLOOKUP(AM34,'aktuelle Düngerliste'!A:H,2,FALSE))</f>
        <v/>
      </c>
      <c r="AS34" s="872" t="str">
        <f>IF(AM34="","",VLOOKUP(AM34,'aktuelle Düngerliste'!A:H,3,FALSE))</f>
        <v/>
      </c>
      <c r="AT34" s="873" t="str">
        <f>IF(AM34="","",VLOOKUP(AM34,'aktuelle Düngerliste'!A:H,8,FALSE))</f>
        <v/>
      </c>
      <c r="AU34" s="874" t="str">
        <f>IF(AM34="","",VLOOKUP(AM34,'aktuelle Düngerliste'!$A:$H,3,FALSE)*AO34/1000)</f>
        <v/>
      </c>
      <c r="AV34" s="874" t="str">
        <f>IF(AM34="","",IF(VLOOKUP(AM34,'aktuelle Düngerliste'!$A:$B,2,FALSE)="mineralisch",(VLOOKUP(AM34,'aktuelle Düngerliste'!$A:$H,3,FALSE)*AO34/1000),""))</f>
        <v/>
      </c>
      <c r="AW34" s="875" t="str">
        <f>IF(AM34="","",VLOOKUP(AM34,'aktuelle Düngerliste'!$A:$J,10,FALSE)*AO34/1000)</f>
        <v/>
      </c>
      <c r="AX34" s="875" t="str">
        <f>IF(AM34="","",VLOOKUP(AM34,'aktuelle Düngerliste'!$A:$H,5,FALSE)*AO34/1000)</f>
        <v/>
      </c>
      <c r="AY34" s="875" t="str">
        <f>IF(AM34="","",VLOOKUP(AM34,'aktuelle Düngerliste'!$A:$H,6,FALSE)*AO34/1000)</f>
        <v/>
      </c>
      <c r="AZ34" s="876" t="str">
        <f>IF(AM34="","",VLOOKUP(AM34,'aktuelle Düngerliste'!$A:$H,7,FALSE)*AO34/1000)</f>
        <v/>
      </c>
      <c r="BA34" s="378"/>
      <c r="BB34" s="379"/>
      <c r="BC34" s="375"/>
      <c r="BD34" s="392" t="str">
        <f t="shared" si="2"/>
        <v/>
      </c>
      <c r="BE34" s="453" t="str">
        <f t="shared" si="3"/>
        <v/>
      </c>
      <c r="BF34" s="872" t="str">
        <f>IF(BA34="","",VLOOKUP(BA34,'aktuelle Düngerliste'!$A:$H,2,FALSE))</f>
        <v/>
      </c>
      <c r="BG34" s="872" t="str">
        <f>IF(BA34="","",VLOOKUP(BA34,'aktuelle Düngerliste'!$A:$H,3,FALSE))</f>
        <v/>
      </c>
      <c r="BH34" s="873" t="str">
        <f>IF(BA34="","",VLOOKUP(BA34,'aktuelle Düngerliste'!$A:$H,8,FALSE))</f>
        <v/>
      </c>
      <c r="BI34" s="874" t="str">
        <f>IF(BA34="","",VLOOKUP(BA34,'aktuelle Düngerliste'!$A:$H,3,FALSE)*BC34/1000)</f>
        <v/>
      </c>
      <c r="BJ34" s="874" t="str">
        <f>IF(BA34="","",IF(VLOOKUP(BA34,'aktuelle Düngerliste'!$A:$B,2,FALSE)="mineralisch",(VLOOKUP(BA34,'aktuelle Düngerliste'!$A:$H,3,FALSE)*BC34/1000),""))</f>
        <v/>
      </c>
      <c r="BK34" s="875" t="str">
        <f>IF(BA34="","",VLOOKUP(BA34,'aktuelle Düngerliste'!$A:$J,10,FALSE)*BC34/1000)</f>
        <v/>
      </c>
      <c r="BL34" s="875" t="str">
        <f>IF(BA34="","",VLOOKUP(BA34,'aktuelle Düngerliste'!$A:$H,5,FALSE)*BC34/1000)</f>
        <v/>
      </c>
      <c r="BM34" s="875" t="str">
        <f>IF(BA34="","",VLOOKUP(BA34,'aktuelle Düngerliste'!$A:$H,6,FALSE)*BC34/1000)</f>
        <v/>
      </c>
      <c r="BN34" s="876" t="str">
        <f>IF(BA34="","",VLOOKUP(BA34,'aktuelle Düngerliste'!$A:$H,7,FALSE)*BC34/1000)</f>
        <v/>
      </c>
      <c r="BO34" s="378"/>
      <c r="BP34" s="379"/>
      <c r="BQ34" s="375"/>
      <c r="BR34" s="392" t="str">
        <f t="shared" si="4"/>
        <v/>
      </c>
      <c r="BS34" s="453" t="str">
        <f t="shared" si="5"/>
        <v/>
      </c>
      <c r="BT34" s="872" t="str">
        <f>IF(BO34="","",VLOOKUP(BO34,'aktuelle Düngerliste'!$A:$H,2,FALSE))</f>
        <v/>
      </c>
      <c r="BU34" s="872" t="str">
        <f>IF(BO34="","",VLOOKUP(BO34,'aktuelle Düngerliste'!$A:$H,3,FALSE))</f>
        <v/>
      </c>
      <c r="BV34" s="873" t="str">
        <f>IF(BO34="","",VLOOKUP(BO34,'aktuelle Düngerliste'!$A:$H,8,FALSE))</f>
        <v/>
      </c>
      <c r="BW34" s="874" t="str">
        <f>IF(BO34="","",VLOOKUP(BO34,'aktuelle Düngerliste'!$A:$H,3,FALSE)*BQ34/1000)</f>
        <v/>
      </c>
      <c r="BX34" s="874" t="str">
        <f>IF(BO34="","",IF(VLOOKUP(BO34,'aktuelle Düngerliste'!$A:$B,2,FALSE)="mineralisch",(VLOOKUP(BO34,'aktuelle Düngerliste'!$A:$H,3,FALSE)*BQ34/1000),""))</f>
        <v/>
      </c>
      <c r="BY34" s="875" t="str">
        <f>IF(BO34="","",VLOOKUP(BO34,'aktuelle Düngerliste'!$A:$J,10,FALSE)*BQ34/1000)</f>
        <v/>
      </c>
      <c r="BZ34" s="875" t="str">
        <f>IF(BO34="","",VLOOKUP(BO34,'aktuelle Düngerliste'!$A:$H,5,FALSE)*BQ34/1000)</f>
        <v/>
      </c>
      <c r="CA34" s="875" t="str">
        <f>IF(BO34="","",VLOOKUP(BO34,'aktuelle Düngerliste'!$A:$H,6,FALSE)*BQ34/1000)</f>
        <v/>
      </c>
      <c r="CB34" s="876" t="str">
        <f>IF(BO34="","",VLOOKUP(BO34,'aktuelle Düngerliste'!$A:$H,7,FALSE)*BQ34/1000)</f>
        <v/>
      </c>
      <c r="CC34" s="378"/>
      <c r="CD34" s="379"/>
      <c r="CE34" s="375"/>
      <c r="CF34" s="392" t="str">
        <f t="shared" si="6"/>
        <v/>
      </c>
      <c r="CG34" s="453" t="str">
        <f t="shared" si="7"/>
        <v/>
      </c>
      <c r="CH34" s="872" t="str">
        <f>IF(CC34="","",VLOOKUP(CC34,'aktuelle Düngerliste'!$A:$H,2,FALSE))</f>
        <v/>
      </c>
      <c r="CI34" s="872" t="str">
        <f>IF(CC34="","",VLOOKUP(CC34,'aktuelle Düngerliste'!$A:$H,3,FALSE))</f>
        <v/>
      </c>
      <c r="CJ34" s="873" t="str">
        <f>IF(CC34="","",VLOOKUP(CC34,'aktuelle Düngerliste'!$A:$H,8,FALSE))</f>
        <v/>
      </c>
      <c r="CK34" s="874" t="str">
        <f>IF(CC34="","",VLOOKUP(CC34,'aktuelle Düngerliste'!$A:$H,3,FALSE)*CE34/1000)</f>
        <v/>
      </c>
      <c r="CL34" s="874" t="str">
        <f>IF(CC34="","",IF(VLOOKUP(CC34,'aktuelle Düngerliste'!$A:$B,2,FALSE)="mineralisch",(VLOOKUP(CC34,'aktuelle Düngerliste'!$A:$H,3,FALSE)*CE34/1000),""))</f>
        <v/>
      </c>
      <c r="CM34" s="875" t="str">
        <f>IF(CC34="","",VLOOKUP(CC34,'aktuelle Düngerliste'!$A:$J,10,FALSE)*CE34/1000)</f>
        <v/>
      </c>
      <c r="CN34" s="875" t="str">
        <f>IF(CC34="","",VLOOKUP(CC34,'aktuelle Düngerliste'!$A:$H,5,FALSE)*CE34/1000)</f>
        <v/>
      </c>
      <c r="CO34" s="875" t="str">
        <f>IF(CC34="","",VLOOKUP(CC34,'aktuelle Düngerliste'!$A:$H,6,FALSE)*CE34/1000)</f>
        <v/>
      </c>
      <c r="CP34" s="876" t="str">
        <f>IF(CC34="","",VLOOKUP(CC34,'aktuelle Düngerliste'!$A:$H,7,FALSE)*CE34/1000)</f>
        <v/>
      </c>
      <c r="CQ34" s="378"/>
      <c r="CR34" s="379"/>
      <c r="CS34" s="375"/>
      <c r="CT34" s="392" t="str">
        <f t="shared" si="8"/>
        <v/>
      </c>
      <c r="CU34" s="453" t="str">
        <f t="shared" si="9"/>
        <v/>
      </c>
      <c r="CV34" s="872" t="str">
        <f>IF(CQ34="","",VLOOKUP(CQ34,'aktuelle Düngerliste'!$A:$H,2,FALSE))</f>
        <v/>
      </c>
      <c r="CW34" s="872" t="str">
        <f>IF(CQ34="","",VLOOKUP(CQ34,'aktuelle Düngerliste'!$A:$H,3,FALSE))</f>
        <v/>
      </c>
      <c r="CX34" s="873" t="str">
        <f>IF(CQ34="","",VLOOKUP(CQ34,'aktuelle Düngerliste'!$A:$H,8,FALSE))</f>
        <v/>
      </c>
      <c r="CY34" s="874" t="str">
        <f>IF(CQ34="","",VLOOKUP(CQ34,'aktuelle Düngerliste'!$A:$H,3,FALSE)*CS34/1000)</f>
        <v/>
      </c>
      <c r="CZ34" s="874" t="str">
        <f>IF(CQ34="","",IF(VLOOKUP(CQ34,'aktuelle Düngerliste'!$A:$B,2,FALSE)="mineralisch",(VLOOKUP(CQ34,'aktuelle Düngerliste'!$A:$H,3,FALSE)*CS34/1000),""))</f>
        <v/>
      </c>
      <c r="DA34" s="875" t="str">
        <f>IF(CQ34="","",VLOOKUP(CQ34,'aktuelle Düngerliste'!$A:$J,10,FALSE)*CS34/1000)</f>
        <v/>
      </c>
      <c r="DB34" s="875" t="str">
        <f>IF(CQ34="","",VLOOKUP(CQ34,'aktuelle Düngerliste'!$A:$H,5,FALSE)*CS34/1000)</f>
        <v/>
      </c>
      <c r="DC34" s="875" t="str">
        <f>IF(CQ34="","",VLOOKUP(CQ34,'aktuelle Düngerliste'!$A:$H,6,FALSE)*CS34/1000)</f>
        <v/>
      </c>
      <c r="DD34" s="876" t="str">
        <f>IF(CQ34="","",VLOOKUP(CQ34,'aktuelle Düngerliste'!$A:$H,7,FALSE)*CS34/1000)</f>
        <v/>
      </c>
      <c r="DE34" s="378"/>
      <c r="DF34" s="379"/>
      <c r="DG34" s="375"/>
      <c r="DH34" s="392" t="str">
        <f t="shared" si="10"/>
        <v/>
      </c>
      <c r="DI34" s="453" t="str">
        <f t="shared" si="11"/>
        <v/>
      </c>
      <c r="DJ34" s="872" t="str">
        <f>IF(DE34="","",VLOOKUP(DE34,'aktuelle Düngerliste'!$A:$H,2,FALSE))</f>
        <v/>
      </c>
      <c r="DK34" s="872" t="str">
        <f>IF(DE34="","",VLOOKUP(DE34,'aktuelle Düngerliste'!$A:$H,3,FALSE))</f>
        <v/>
      </c>
      <c r="DL34" s="873" t="str">
        <f>IF(DE34="","",VLOOKUP(DE34,'aktuelle Düngerliste'!$A:$H,8,FALSE))</f>
        <v/>
      </c>
      <c r="DM34" s="874" t="str">
        <f>IF(DE34="","",VLOOKUP(DE34,'aktuelle Düngerliste'!$A:$H,3,FALSE)*DG34/1000)</f>
        <v/>
      </c>
      <c r="DN34" s="874" t="str">
        <f>IF(DE34="","",IF(VLOOKUP(DE34,'aktuelle Düngerliste'!$A:$B,2,FALSE)="mineralisch",(VLOOKUP(DE34,'aktuelle Düngerliste'!$A:$H,3,FALSE)*DG34/1000),""))</f>
        <v/>
      </c>
      <c r="DO34" s="875" t="str">
        <f>IF(DE34="","",VLOOKUP(DE34,'aktuelle Düngerliste'!$A:$J,10,FALSE)*DG34/1000)</f>
        <v/>
      </c>
      <c r="DP34" s="875" t="str">
        <f>IF(DE34="","",VLOOKUP(DE34,'aktuelle Düngerliste'!$A:$H,5,FALSE)*DG34/1000)</f>
        <v/>
      </c>
      <c r="DQ34" s="875" t="str">
        <f>IF(DE34="","",VLOOKUP(DE34,'aktuelle Düngerliste'!$A:$H,6,FALSE)*DG34/1000)</f>
        <v/>
      </c>
      <c r="DR34" s="876" t="str">
        <f>IF(DE34="","",VLOOKUP(DE34,'aktuelle Düngerliste'!$A:$H,7,FALSE)*DG34/1000)</f>
        <v/>
      </c>
      <c r="DS34" s="265"/>
    </row>
    <row r="35" spans="1:123" s="145" customFormat="1">
      <c r="A35" s="261" t="str">
        <f>IF('N-DBE'!A35="","",'N-DBE'!A35)</f>
        <v/>
      </c>
      <c r="B35" s="285" t="str">
        <f>IF('N-DBE'!B35="","",'N-DBE'!B35)</f>
        <v/>
      </c>
      <c r="C35" s="262" t="str">
        <f>IF('N-DBE'!C35="","",'N-DBE'!C35)</f>
        <v/>
      </c>
      <c r="D35" s="262" t="str">
        <f>IF('N-DBE'!D35="","",'N-DBE'!D35)</f>
        <v/>
      </c>
      <c r="E35" s="238" t="str">
        <f>IF('N-DBE'!E35="","",'N-DBE'!E35)</f>
        <v/>
      </c>
      <c r="F35" s="238" t="str">
        <f>IF('N-DBE'!F35="","",'N-DBE'!F35)</f>
        <v/>
      </c>
      <c r="G35" s="225" t="str">
        <f>IF('N-DBE'!G35="","",'N-DBE'!G35)</f>
        <v/>
      </c>
      <c r="H35" s="247" t="str">
        <f>IF(OR(B35="",'N-DBE'!AJ35=""),"",'N-DBE'!AJ35+'N-DBE'!AN35)</f>
        <v/>
      </c>
      <c r="I35" s="815" t="str">
        <f>IF(OR(B35="",'N-DBE'!AJ35=""),"",'N-DBE'!E35*('N-DBE'!AJ35+'N-DBE'!AN35))</f>
        <v/>
      </c>
      <c r="J35" s="246" t="str">
        <f>IF('N-DBE'!AK35="","",IF('N-DBE'!AM35="ja",'N-DBE'!AK35+'N-DBE'!AN35,'N-DBE'!AK35))</f>
        <v/>
      </c>
      <c r="K35" s="829" t="str">
        <f>IF(OR(B35="",'N-DBE'!AK35=""),"",IF('N-DBE'!AM35="ja",'N-DBE'!E35*('N-DBE'!AK35+'N-DBE'!AN35),'N-DBE'!E35*'N-DBE'!AK35))</f>
        <v/>
      </c>
      <c r="L35" s="830" t="str">
        <f>IF(OR(B35="",'N-DBE'!AL35=""),"",'N-DBE'!AL35+'N-DBE'!AN35)</f>
        <v/>
      </c>
      <c r="M35" s="830" t="str">
        <f>IF(OR(B35="",'N-DBE'!AL35=""),"",'N-DBE'!E35*('N-DBE'!AL35+'N-DBE'!AN35))</f>
        <v/>
      </c>
      <c r="N35" s="831" t="str">
        <f>IF(AND('N-DBE'!C35="ja",G35&lt;&gt;""),I35-X35,"")</f>
        <v/>
      </c>
      <c r="O35" s="259" t="str">
        <f>IF('N-DBE'!AJ35="","",SUM(AU35,BI35,BW35,CK35,CY35,DM35))</f>
        <v/>
      </c>
      <c r="P35" s="830" t="str">
        <f>IF(OR(B35="",'N-DBE'!AJ35=""),"",O35*'N-DBE'!E35)</f>
        <v/>
      </c>
      <c r="Q35" s="253" t="str">
        <f>IF('N-DBE'!AJ35="","",IF(AR35="mineralisch",AU35,0)+IF(BF35="mineralisch",BI35,0)+IF(BT35="mineralisch",BW35,0)+IF(CH35="mineralisch",CK35,0)+IF(CV35="mineralisch",CY35,0)+IF(DJ35="mineralisch",DM35,0))</f>
        <v/>
      </c>
      <c r="R35" s="830" t="str">
        <f>IF(OR(B35="",'N-DBE'!AJ35=""),"",Q35*'N-DBE'!E35)</f>
        <v/>
      </c>
      <c r="S35" s="253" t="str">
        <f>IF('N-DBE'!AJ35="","",O35-Q35)</f>
        <v/>
      </c>
      <c r="T35" s="830" t="str">
        <f>IF(OR(B35="",'N-DBE'!AJ35=""),"",S35*'N-DBE'!E35)</f>
        <v/>
      </c>
      <c r="U35" s="253" t="str">
        <f>IF('N-DBE'!AJ35="","",(IF(AR35="Kompost",AU35,0)+IF(BF35="Kompost",BI35,0)+IF(BT35="Kompost",BW35,0)+IF(CH35="Kompost",CK35,0)+IF(CV35="Kompost",CY35,0)+IF(DJ35="Kompost",DM35,0)))</f>
        <v/>
      </c>
      <c r="V35" s="830" t="str">
        <f>IF(OR(B35="",'N-DBE'!AJ35=""),"",U35*'N-DBE'!E35)</f>
        <v/>
      </c>
      <c r="W35" s="370" t="str">
        <f>IF('N-DBE'!AJ35="","",SUM(AW35,BK35,BY35,CM35,DA35,DO35))</f>
        <v/>
      </c>
      <c r="X35" s="844" t="str">
        <f>IF(OR(B35="",'N-DBE'!AJ35=""),"",W35*'N-DBE'!E35)</f>
        <v/>
      </c>
      <c r="Y35" s="260" t="str">
        <f>IF('P-(K-Mg)-DBE'!N35="","",'P-(K-Mg)-DBE'!N35+'P-(K-Mg)-DBE'!R35)</f>
        <v/>
      </c>
      <c r="Z35" s="830" t="str">
        <f>IF(OR(B35="",'P-(K-Mg)-DBE'!N35=""),"",'N-DBE'!E35*('P-(K-Mg)-DBE'!N35+'P-(K-Mg)-DBE'!R35))</f>
        <v/>
      </c>
      <c r="AA35" s="259" t="str">
        <f>IF('P-(K-Mg)-DBE'!N35="","",SUM(AX35,BL35,BZ35,CN35,DB35,DP35))</f>
        <v/>
      </c>
      <c r="AB35" s="258" t="str">
        <f>IF(OR(B35="",'P-(K-Mg)-DBE'!Z35=""),"",SUM(AX35,BL35,BZ35,CN35,DB35,DP35)*'N-DBE'!E35)</f>
        <v/>
      </c>
      <c r="AC35" s="259" t="str">
        <f>IF('P-(K-Mg)-DBE'!O35="","",'P-(K-Mg)-DBE'!O35)</f>
        <v/>
      </c>
      <c r="AD35" s="815" t="str">
        <f>IF(OR(B35="",'P-(K-Mg)-DBE'!O35=""),"",'P-(K-Mg)-DBE'!O35*'N-DBE'!E35)</f>
        <v/>
      </c>
      <c r="AE35" s="239" t="str">
        <f>IF('P-(K-Mg)-DBE'!Z35="","",'P-(K-Mg)-DBE'!Z35)</f>
        <v/>
      </c>
      <c r="AF35" s="815" t="str">
        <f>IF(OR(B35="",'P-(K-Mg)-DBE'!Z35=""),"",'P-(K-Mg)-DBE'!Z35*'N-DBE'!E35)</f>
        <v/>
      </c>
      <c r="AG35" s="380" t="str">
        <f>IF('P-(K-Mg)-DBE'!Z35="","",SUM(AY35,BM35,CA35,CO35,DC35,DQ35))</f>
        <v/>
      </c>
      <c r="AH35" s="258" t="str">
        <f>IF(OR(B35="",'P-(K-Mg)-DBE'!AH35=""),"",SUM(AY35,BM35,CA35,CO35,DC35,DQ25)*'N-DBE'!E35)</f>
        <v/>
      </c>
      <c r="AI35" s="240" t="str">
        <f>IF('P-(K-Mg)-DBE'!AH35="","",'P-(K-Mg)-DBE'!AH35)</f>
        <v/>
      </c>
      <c r="AJ35" s="830" t="str">
        <f>IF(OR(B35="",'P-(K-Mg)-DBE'!AH35=""),"",'N-DBE'!E35*'P-(K-Mg)-DBE'!AH35)</f>
        <v/>
      </c>
      <c r="AK35" s="374" t="str">
        <f>IF('P-(K-Mg)-DBE'!AH35="","",SUM(AZ35,BN35,CB35,CP35,DD35,DR35))</f>
        <v/>
      </c>
      <c r="AL35" s="862" t="str">
        <f>IF('P-(K-Mg)-DBE'!AH35="","",SUM(AZ35,BN35,CB35,CP35,DD35,DR35))</f>
        <v/>
      </c>
      <c r="AM35" s="378"/>
      <c r="AN35" s="379"/>
      <c r="AO35" s="375"/>
      <c r="AP35" s="392" t="str">
        <f t="shared" si="0"/>
        <v/>
      </c>
      <c r="AQ35" s="453" t="str">
        <f t="shared" si="1"/>
        <v/>
      </c>
      <c r="AR35" s="872" t="str">
        <f>IF(AM35="","",VLOOKUP(AM35,'aktuelle Düngerliste'!A:H,2,FALSE))</f>
        <v/>
      </c>
      <c r="AS35" s="872" t="str">
        <f>IF(AM35="","",VLOOKUP(AM35,'aktuelle Düngerliste'!A:H,3,FALSE))</f>
        <v/>
      </c>
      <c r="AT35" s="873" t="str">
        <f>IF(AM35="","",VLOOKUP(AM35,'aktuelle Düngerliste'!A:H,8,FALSE))</f>
        <v/>
      </c>
      <c r="AU35" s="874" t="str">
        <f>IF(AM35="","",VLOOKUP(AM35,'aktuelle Düngerliste'!$A:$H,3,FALSE)*AO35/1000)</f>
        <v/>
      </c>
      <c r="AV35" s="874" t="str">
        <f>IF(AM35="","",IF(VLOOKUP(AM35,'aktuelle Düngerliste'!$A:$B,2,FALSE)="mineralisch",(VLOOKUP(AM35,'aktuelle Düngerliste'!$A:$H,3,FALSE)*AO35/1000),""))</f>
        <v/>
      </c>
      <c r="AW35" s="875" t="str">
        <f>IF(AM35="","",VLOOKUP(AM35,'aktuelle Düngerliste'!$A:$J,10,FALSE)*AO35/1000)</f>
        <v/>
      </c>
      <c r="AX35" s="875" t="str">
        <f>IF(AM35="","",VLOOKUP(AM35,'aktuelle Düngerliste'!$A:$H,5,FALSE)*AO35/1000)</f>
        <v/>
      </c>
      <c r="AY35" s="875" t="str">
        <f>IF(AM35="","",VLOOKUP(AM35,'aktuelle Düngerliste'!$A:$H,6,FALSE)*AO35/1000)</f>
        <v/>
      </c>
      <c r="AZ35" s="876" t="str">
        <f>IF(AM35="","",VLOOKUP(AM35,'aktuelle Düngerliste'!$A:$H,7,FALSE)*AO35/1000)</f>
        <v/>
      </c>
      <c r="BA35" s="378"/>
      <c r="BB35" s="379"/>
      <c r="BC35" s="375"/>
      <c r="BD35" s="392" t="str">
        <f t="shared" si="2"/>
        <v/>
      </c>
      <c r="BE35" s="453" t="str">
        <f t="shared" si="3"/>
        <v/>
      </c>
      <c r="BF35" s="872" t="str">
        <f>IF(BA35="","",VLOOKUP(BA35,'aktuelle Düngerliste'!$A:$H,2,FALSE))</f>
        <v/>
      </c>
      <c r="BG35" s="872" t="str">
        <f>IF(BA35="","",VLOOKUP(BA35,'aktuelle Düngerliste'!$A:$H,3,FALSE))</f>
        <v/>
      </c>
      <c r="BH35" s="873" t="str">
        <f>IF(BA35="","",VLOOKUP(BA35,'aktuelle Düngerliste'!$A:$H,8,FALSE))</f>
        <v/>
      </c>
      <c r="BI35" s="874" t="str">
        <f>IF(BA35="","",VLOOKUP(BA35,'aktuelle Düngerliste'!$A:$H,3,FALSE)*BC35/1000)</f>
        <v/>
      </c>
      <c r="BJ35" s="874" t="str">
        <f>IF(BA35="","",IF(VLOOKUP(BA35,'aktuelle Düngerliste'!$A:$B,2,FALSE)="mineralisch",(VLOOKUP(BA35,'aktuelle Düngerliste'!$A:$H,3,FALSE)*BC35/1000),""))</f>
        <v/>
      </c>
      <c r="BK35" s="875" t="str">
        <f>IF(BA35="","",VLOOKUP(BA35,'aktuelle Düngerliste'!$A:$J,10,FALSE)*BC35/1000)</f>
        <v/>
      </c>
      <c r="BL35" s="875" t="str">
        <f>IF(BA35="","",VLOOKUP(BA35,'aktuelle Düngerliste'!$A:$H,5,FALSE)*BC35/1000)</f>
        <v/>
      </c>
      <c r="BM35" s="875" t="str">
        <f>IF(BA35="","",VLOOKUP(BA35,'aktuelle Düngerliste'!$A:$H,6,FALSE)*BC35/1000)</f>
        <v/>
      </c>
      <c r="BN35" s="876" t="str">
        <f>IF(BA35="","",VLOOKUP(BA35,'aktuelle Düngerliste'!$A:$H,7,FALSE)*BC35/1000)</f>
        <v/>
      </c>
      <c r="BO35" s="378"/>
      <c r="BP35" s="379"/>
      <c r="BQ35" s="375"/>
      <c r="BR35" s="392" t="str">
        <f t="shared" si="4"/>
        <v/>
      </c>
      <c r="BS35" s="453" t="str">
        <f t="shared" si="5"/>
        <v/>
      </c>
      <c r="BT35" s="872" t="str">
        <f>IF(BO35="","",VLOOKUP(BO35,'aktuelle Düngerliste'!$A:$H,2,FALSE))</f>
        <v/>
      </c>
      <c r="BU35" s="872" t="str">
        <f>IF(BO35="","",VLOOKUP(BO35,'aktuelle Düngerliste'!$A:$H,3,FALSE))</f>
        <v/>
      </c>
      <c r="BV35" s="873" t="str">
        <f>IF(BO35="","",VLOOKUP(BO35,'aktuelle Düngerliste'!$A:$H,8,FALSE))</f>
        <v/>
      </c>
      <c r="BW35" s="874" t="str">
        <f>IF(BO35="","",VLOOKUP(BO35,'aktuelle Düngerliste'!$A:$H,3,FALSE)*BQ35/1000)</f>
        <v/>
      </c>
      <c r="BX35" s="874" t="str">
        <f>IF(BO35="","",IF(VLOOKUP(BO35,'aktuelle Düngerliste'!$A:$B,2,FALSE)="mineralisch",(VLOOKUP(BO35,'aktuelle Düngerliste'!$A:$H,3,FALSE)*BQ35/1000),""))</f>
        <v/>
      </c>
      <c r="BY35" s="875" t="str">
        <f>IF(BO35="","",VLOOKUP(BO35,'aktuelle Düngerliste'!$A:$J,10,FALSE)*BQ35/1000)</f>
        <v/>
      </c>
      <c r="BZ35" s="875" t="str">
        <f>IF(BO35="","",VLOOKUP(BO35,'aktuelle Düngerliste'!$A:$H,5,FALSE)*BQ35/1000)</f>
        <v/>
      </c>
      <c r="CA35" s="875" t="str">
        <f>IF(BO35="","",VLOOKUP(BO35,'aktuelle Düngerliste'!$A:$H,6,FALSE)*BQ35/1000)</f>
        <v/>
      </c>
      <c r="CB35" s="876" t="str">
        <f>IF(BO35="","",VLOOKUP(BO35,'aktuelle Düngerliste'!$A:$H,7,FALSE)*BQ35/1000)</f>
        <v/>
      </c>
      <c r="CC35" s="378"/>
      <c r="CD35" s="379"/>
      <c r="CE35" s="375"/>
      <c r="CF35" s="392" t="str">
        <f t="shared" si="6"/>
        <v/>
      </c>
      <c r="CG35" s="453" t="str">
        <f t="shared" si="7"/>
        <v/>
      </c>
      <c r="CH35" s="872" t="str">
        <f>IF(CC35="","",VLOOKUP(CC35,'aktuelle Düngerliste'!$A:$H,2,FALSE))</f>
        <v/>
      </c>
      <c r="CI35" s="872" t="str">
        <f>IF(CC35="","",VLOOKUP(CC35,'aktuelle Düngerliste'!$A:$H,3,FALSE))</f>
        <v/>
      </c>
      <c r="CJ35" s="873" t="str">
        <f>IF(CC35="","",VLOOKUP(CC35,'aktuelle Düngerliste'!$A:$H,8,FALSE))</f>
        <v/>
      </c>
      <c r="CK35" s="874" t="str">
        <f>IF(CC35="","",VLOOKUP(CC35,'aktuelle Düngerliste'!$A:$H,3,FALSE)*CE35/1000)</f>
        <v/>
      </c>
      <c r="CL35" s="874" t="str">
        <f>IF(CC35="","",IF(VLOOKUP(CC35,'aktuelle Düngerliste'!$A:$B,2,FALSE)="mineralisch",(VLOOKUP(CC35,'aktuelle Düngerliste'!$A:$H,3,FALSE)*CE35/1000),""))</f>
        <v/>
      </c>
      <c r="CM35" s="875" t="str">
        <f>IF(CC35="","",VLOOKUP(CC35,'aktuelle Düngerliste'!$A:$J,10,FALSE)*CE35/1000)</f>
        <v/>
      </c>
      <c r="CN35" s="875" t="str">
        <f>IF(CC35="","",VLOOKUP(CC35,'aktuelle Düngerliste'!$A:$H,5,FALSE)*CE35/1000)</f>
        <v/>
      </c>
      <c r="CO35" s="875" t="str">
        <f>IF(CC35="","",VLOOKUP(CC35,'aktuelle Düngerliste'!$A:$H,6,FALSE)*CE35/1000)</f>
        <v/>
      </c>
      <c r="CP35" s="876" t="str">
        <f>IF(CC35="","",VLOOKUP(CC35,'aktuelle Düngerliste'!$A:$H,7,FALSE)*CE35/1000)</f>
        <v/>
      </c>
      <c r="CQ35" s="378"/>
      <c r="CR35" s="379"/>
      <c r="CS35" s="375"/>
      <c r="CT35" s="392" t="str">
        <f t="shared" si="8"/>
        <v/>
      </c>
      <c r="CU35" s="453" t="str">
        <f t="shared" si="9"/>
        <v/>
      </c>
      <c r="CV35" s="872" t="str">
        <f>IF(CQ35="","",VLOOKUP(CQ35,'aktuelle Düngerliste'!$A:$H,2,FALSE))</f>
        <v/>
      </c>
      <c r="CW35" s="872" t="str">
        <f>IF(CQ35="","",VLOOKUP(CQ35,'aktuelle Düngerliste'!$A:$H,3,FALSE))</f>
        <v/>
      </c>
      <c r="CX35" s="873" t="str">
        <f>IF(CQ35="","",VLOOKUP(CQ35,'aktuelle Düngerliste'!$A:$H,8,FALSE))</f>
        <v/>
      </c>
      <c r="CY35" s="874" t="str">
        <f>IF(CQ35="","",VLOOKUP(CQ35,'aktuelle Düngerliste'!$A:$H,3,FALSE)*CS35/1000)</f>
        <v/>
      </c>
      <c r="CZ35" s="874" t="str">
        <f>IF(CQ35="","",IF(VLOOKUP(CQ35,'aktuelle Düngerliste'!$A:$B,2,FALSE)="mineralisch",(VLOOKUP(CQ35,'aktuelle Düngerliste'!$A:$H,3,FALSE)*CS35/1000),""))</f>
        <v/>
      </c>
      <c r="DA35" s="875" t="str">
        <f>IF(CQ35="","",VLOOKUP(CQ35,'aktuelle Düngerliste'!$A:$J,10,FALSE)*CS35/1000)</f>
        <v/>
      </c>
      <c r="DB35" s="875" t="str">
        <f>IF(CQ35="","",VLOOKUP(CQ35,'aktuelle Düngerliste'!$A:$H,5,FALSE)*CS35/1000)</f>
        <v/>
      </c>
      <c r="DC35" s="875" t="str">
        <f>IF(CQ35="","",VLOOKUP(CQ35,'aktuelle Düngerliste'!$A:$H,6,FALSE)*CS35/1000)</f>
        <v/>
      </c>
      <c r="DD35" s="876" t="str">
        <f>IF(CQ35="","",VLOOKUP(CQ35,'aktuelle Düngerliste'!$A:$H,7,FALSE)*CS35/1000)</f>
        <v/>
      </c>
      <c r="DE35" s="378"/>
      <c r="DF35" s="379"/>
      <c r="DG35" s="375"/>
      <c r="DH35" s="392" t="str">
        <f t="shared" si="10"/>
        <v/>
      </c>
      <c r="DI35" s="453" t="str">
        <f t="shared" si="11"/>
        <v/>
      </c>
      <c r="DJ35" s="872" t="str">
        <f>IF(DE35="","",VLOOKUP(DE35,'aktuelle Düngerliste'!$A:$H,2,FALSE))</f>
        <v/>
      </c>
      <c r="DK35" s="872" t="str">
        <f>IF(DE35="","",VLOOKUP(DE35,'aktuelle Düngerliste'!$A:$H,3,FALSE))</f>
        <v/>
      </c>
      <c r="DL35" s="873" t="str">
        <f>IF(DE35="","",VLOOKUP(DE35,'aktuelle Düngerliste'!$A:$H,8,FALSE))</f>
        <v/>
      </c>
      <c r="DM35" s="874" t="str">
        <f>IF(DE35="","",VLOOKUP(DE35,'aktuelle Düngerliste'!$A:$H,3,FALSE)*DG35/1000)</f>
        <v/>
      </c>
      <c r="DN35" s="874" t="str">
        <f>IF(DE35="","",IF(VLOOKUP(DE35,'aktuelle Düngerliste'!$A:$B,2,FALSE)="mineralisch",(VLOOKUP(DE35,'aktuelle Düngerliste'!$A:$H,3,FALSE)*DG35/1000),""))</f>
        <v/>
      </c>
      <c r="DO35" s="875" t="str">
        <f>IF(DE35="","",VLOOKUP(DE35,'aktuelle Düngerliste'!$A:$J,10,FALSE)*DG35/1000)</f>
        <v/>
      </c>
      <c r="DP35" s="875" t="str">
        <f>IF(DE35="","",VLOOKUP(DE35,'aktuelle Düngerliste'!$A:$H,5,FALSE)*DG35/1000)</f>
        <v/>
      </c>
      <c r="DQ35" s="875" t="str">
        <f>IF(DE35="","",VLOOKUP(DE35,'aktuelle Düngerliste'!$A:$H,6,FALSE)*DG35/1000)</f>
        <v/>
      </c>
      <c r="DR35" s="876" t="str">
        <f>IF(DE35="","",VLOOKUP(DE35,'aktuelle Düngerliste'!$A:$H,7,FALSE)*DG35/1000)</f>
        <v/>
      </c>
      <c r="DS35" s="265"/>
    </row>
    <row r="36" spans="1:123" s="145" customFormat="1">
      <c r="A36" s="261" t="str">
        <f>IF('N-DBE'!A36="","",'N-DBE'!A36)</f>
        <v/>
      </c>
      <c r="B36" s="285" t="str">
        <f>IF('N-DBE'!B36="","",'N-DBE'!B36)</f>
        <v/>
      </c>
      <c r="C36" s="262" t="str">
        <f>IF('N-DBE'!C36="","",'N-DBE'!C36)</f>
        <v/>
      </c>
      <c r="D36" s="262" t="str">
        <f>IF('N-DBE'!D36="","",'N-DBE'!D36)</f>
        <v/>
      </c>
      <c r="E36" s="238" t="str">
        <f>IF('N-DBE'!E36="","",'N-DBE'!E36)</f>
        <v/>
      </c>
      <c r="F36" s="238" t="str">
        <f>IF('N-DBE'!F36="","",'N-DBE'!F36)</f>
        <v/>
      </c>
      <c r="G36" s="225" t="str">
        <f>IF('N-DBE'!G36="","",'N-DBE'!G36)</f>
        <v/>
      </c>
      <c r="H36" s="247" t="str">
        <f>IF(OR(B36="",'N-DBE'!AJ36=""),"",'N-DBE'!AJ36+'N-DBE'!AN36)</f>
        <v/>
      </c>
      <c r="I36" s="815" t="str">
        <f>IF(OR(B36="",'N-DBE'!AJ36=""),"",'N-DBE'!E36*('N-DBE'!AJ36+'N-DBE'!AN36))</f>
        <v/>
      </c>
      <c r="J36" s="246" t="str">
        <f>IF('N-DBE'!AK36="","",IF('N-DBE'!AM36="ja",'N-DBE'!AK36+'N-DBE'!AN36,'N-DBE'!AK36))</f>
        <v/>
      </c>
      <c r="K36" s="829" t="str">
        <f>IF(OR(B36="",'N-DBE'!AK36=""),"",IF('N-DBE'!AM36="ja",'N-DBE'!E36*('N-DBE'!AK36+'N-DBE'!AN36),'N-DBE'!E36*'N-DBE'!AK36))</f>
        <v/>
      </c>
      <c r="L36" s="830" t="str">
        <f>IF(OR(B36="",'N-DBE'!AL36=""),"",'N-DBE'!AL36+'N-DBE'!AN36)</f>
        <v/>
      </c>
      <c r="M36" s="830" t="str">
        <f>IF(OR(B36="",'N-DBE'!AL36=""),"",'N-DBE'!E36*('N-DBE'!AL36+'N-DBE'!AN36))</f>
        <v/>
      </c>
      <c r="N36" s="831" t="str">
        <f>IF(AND('N-DBE'!C36="ja",G36&lt;&gt;""),I36-X36,"")</f>
        <v/>
      </c>
      <c r="O36" s="259" t="str">
        <f>IF('N-DBE'!AJ36="","",SUM(AU36,BI36,BW36,CK36,CY36,DM36))</f>
        <v/>
      </c>
      <c r="P36" s="830" t="str">
        <f>IF(OR(B36="",'N-DBE'!AJ36=""),"",O36*'N-DBE'!E36)</f>
        <v/>
      </c>
      <c r="Q36" s="253" t="str">
        <f>IF('N-DBE'!AJ36="","",IF(AR36="mineralisch",AU36,0)+IF(BF36="mineralisch",BI36,0)+IF(BT36="mineralisch",BW36,0)+IF(CH36="mineralisch",CK36,0)+IF(CV36="mineralisch",CY36,0)+IF(DJ36="mineralisch",DM36,0))</f>
        <v/>
      </c>
      <c r="R36" s="830" t="str">
        <f>IF(OR(B36="",'N-DBE'!AJ36=""),"",Q36*'N-DBE'!E36)</f>
        <v/>
      </c>
      <c r="S36" s="253" t="str">
        <f>IF('N-DBE'!AJ36="","",O36-Q36)</f>
        <v/>
      </c>
      <c r="T36" s="830" t="str">
        <f>IF(OR(B36="",'N-DBE'!AJ36=""),"",S36*'N-DBE'!E36)</f>
        <v/>
      </c>
      <c r="U36" s="253" t="str">
        <f>IF('N-DBE'!AJ36="","",(IF(AR36="Kompost",AU36,0)+IF(BF36="Kompost",BI36,0)+IF(BT36="Kompost",BW36,0)+IF(CH36="Kompost",CK36,0)+IF(CV36="Kompost",CY36,0)+IF(DJ36="Kompost",DM36,0)))</f>
        <v/>
      </c>
      <c r="V36" s="830" t="str">
        <f>IF(OR(B36="",'N-DBE'!AJ36=""),"",U36*'N-DBE'!E36)</f>
        <v/>
      </c>
      <c r="W36" s="370" t="str">
        <f>IF('N-DBE'!AJ36="","",SUM(AW36,BK36,BY36,CM36,DA36,DO36))</f>
        <v/>
      </c>
      <c r="X36" s="844" t="str">
        <f>IF(OR(B36="",'N-DBE'!AJ36=""),"",W36*'N-DBE'!E36)</f>
        <v/>
      </c>
      <c r="Y36" s="260" t="str">
        <f>IF('P-(K-Mg)-DBE'!N36="","",'P-(K-Mg)-DBE'!N36+'P-(K-Mg)-DBE'!R36)</f>
        <v/>
      </c>
      <c r="Z36" s="830" t="str">
        <f>IF(OR(B36="",'P-(K-Mg)-DBE'!N36=""),"",'N-DBE'!E36*('P-(K-Mg)-DBE'!N36+'P-(K-Mg)-DBE'!R36))</f>
        <v/>
      </c>
      <c r="AA36" s="259" t="str">
        <f>IF('P-(K-Mg)-DBE'!N36="","",SUM(AX36,BL36,BZ36,CN36,DB36,DP36))</f>
        <v/>
      </c>
      <c r="AB36" s="258" t="str">
        <f>IF(OR(B36="",'P-(K-Mg)-DBE'!Z36=""),"",SUM(AX36,BL36,BZ36,CN36,DB36,DP36)*'N-DBE'!E36)</f>
        <v/>
      </c>
      <c r="AC36" s="259" t="str">
        <f>IF('P-(K-Mg)-DBE'!O36="","",'P-(K-Mg)-DBE'!O36)</f>
        <v/>
      </c>
      <c r="AD36" s="815" t="str">
        <f>IF(OR(B36="",'P-(K-Mg)-DBE'!O36=""),"",'P-(K-Mg)-DBE'!O36*'N-DBE'!E36)</f>
        <v/>
      </c>
      <c r="AE36" s="239" t="str">
        <f>IF('P-(K-Mg)-DBE'!Z36="","",'P-(K-Mg)-DBE'!Z36)</f>
        <v/>
      </c>
      <c r="AF36" s="815" t="str">
        <f>IF(OR(B36="",'P-(K-Mg)-DBE'!Z36=""),"",'P-(K-Mg)-DBE'!Z36*'N-DBE'!E36)</f>
        <v/>
      </c>
      <c r="AG36" s="380" t="str">
        <f>IF('P-(K-Mg)-DBE'!Z36="","",SUM(AY36,BM36,CA36,CO36,DC36,DQ36))</f>
        <v/>
      </c>
      <c r="AH36" s="258" t="str">
        <f>IF(OR(B36="",'P-(K-Mg)-DBE'!AH36=""),"",SUM(AY36,BM36,CA36,CO36,DC36,DQ26)*'N-DBE'!E36)</f>
        <v/>
      </c>
      <c r="AI36" s="240" t="str">
        <f>IF('P-(K-Mg)-DBE'!AH36="","",'P-(K-Mg)-DBE'!AH36)</f>
        <v/>
      </c>
      <c r="AJ36" s="830" t="str">
        <f>IF(OR(B36="",'P-(K-Mg)-DBE'!AH36=""),"",'N-DBE'!E36*'P-(K-Mg)-DBE'!AH36)</f>
        <v/>
      </c>
      <c r="AK36" s="374" t="str">
        <f>IF('P-(K-Mg)-DBE'!AH36="","",SUM(AZ36,BN36,CB36,CP36,DD36,DR36))</f>
        <v/>
      </c>
      <c r="AL36" s="862" t="str">
        <f>IF('P-(K-Mg)-DBE'!AH36="","",SUM(AZ36,BN36,CB36,CP36,DD36,DR36))</f>
        <v/>
      </c>
      <c r="AM36" s="378"/>
      <c r="AN36" s="379"/>
      <c r="AO36" s="375"/>
      <c r="AP36" s="392" t="str">
        <f t="shared" si="0"/>
        <v/>
      </c>
      <c r="AQ36" s="453" t="str">
        <f t="shared" si="1"/>
        <v/>
      </c>
      <c r="AR36" s="872" t="str">
        <f>IF(AM36="","",VLOOKUP(AM36,'aktuelle Düngerliste'!A:H,2,FALSE))</f>
        <v/>
      </c>
      <c r="AS36" s="872" t="str">
        <f>IF(AM36="","",VLOOKUP(AM36,'aktuelle Düngerliste'!A:H,3,FALSE))</f>
        <v/>
      </c>
      <c r="AT36" s="873" t="str">
        <f>IF(AM36="","",VLOOKUP(AM36,'aktuelle Düngerliste'!A:H,8,FALSE))</f>
        <v/>
      </c>
      <c r="AU36" s="874" t="str">
        <f>IF(AM36="","",VLOOKUP(AM36,'aktuelle Düngerliste'!$A:$H,3,FALSE)*AO36/1000)</f>
        <v/>
      </c>
      <c r="AV36" s="874" t="str">
        <f>IF(AM36="","",IF(VLOOKUP(AM36,'aktuelle Düngerliste'!$A:$B,2,FALSE)="mineralisch",(VLOOKUP(AM36,'aktuelle Düngerliste'!$A:$H,3,FALSE)*AO36/1000),""))</f>
        <v/>
      </c>
      <c r="AW36" s="875" t="str">
        <f>IF(AM36="","",VLOOKUP(AM36,'aktuelle Düngerliste'!$A:$J,10,FALSE)*AO36/1000)</f>
        <v/>
      </c>
      <c r="AX36" s="875" t="str">
        <f>IF(AM36="","",VLOOKUP(AM36,'aktuelle Düngerliste'!$A:$H,5,FALSE)*AO36/1000)</f>
        <v/>
      </c>
      <c r="AY36" s="875" t="str">
        <f>IF(AM36="","",VLOOKUP(AM36,'aktuelle Düngerliste'!$A:$H,6,FALSE)*AO36/1000)</f>
        <v/>
      </c>
      <c r="AZ36" s="876" t="str">
        <f>IF(AM36="","",VLOOKUP(AM36,'aktuelle Düngerliste'!$A:$H,7,FALSE)*AO36/1000)</f>
        <v/>
      </c>
      <c r="BA36" s="378"/>
      <c r="BB36" s="379"/>
      <c r="BC36" s="375"/>
      <c r="BD36" s="392" t="str">
        <f t="shared" si="2"/>
        <v/>
      </c>
      <c r="BE36" s="453" t="str">
        <f t="shared" si="3"/>
        <v/>
      </c>
      <c r="BF36" s="872" t="str">
        <f>IF(BA36="","",VLOOKUP(BA36,'aktuelle Düngerliste'!$A:$H,2,FALSE))</f>
        <v/>
      </c>
      <c r="BG36" s="872" t="str">
        <f>IF(BA36="","",VLOOKUP(BA36,'aktuelle Düngerliste'!$A:$H,3,FALSE))</f>
        <v/>
      </c>
      <c r="BH36" s="873" t="str">
        <f>IF(BA36="","",VLOOKUP(BA36,'aktuelle Düngerliste'!$A:$H,8,FALSE))</f>
        <v/>
      </c>
      <c r="BI36" s="874" t="str">
        <f>IF(BA36="","",VLOOKUP(BA36,'aktuelle Düngerliste'!$A:$H,3,FALSE)*BC36/1000)</f>
        <v/>
      </c>
      <c r="BJ36" s="874" t="str">
        <f>IF(BA36="","",IF(VLOOKUP(BA36,'aktuelle Düngerliste'!$A:$B,2,FALSE)="mineralisch",(VLOOKUP(BA36,'aktuelle Düngerliste'!$A:$H,3,FALSE)*BC36/1000),""))</f>
        <v/>
      </c>
      <c r="BK36" s="875" t="str">
        <f>IF(BA36="","",VLOOKUP(BA36,'aktuelle Düngerliste'!$A:$J,10,FALSE)*BC36/1000)</f>
        <v/>
      </c>
      <c r="BL36" s="875" t="str">
        <f>IF(BA36="","",VLOOKUP(BA36,'aktuelle Düngerliste'!$A:$H,5,FALSE)*BC36/1000)</f>
        <v/>
      </c>
      <c r="BM36" s="875" t="str">
        <f>IF(BA36="","",VLOOKUP(BA36,'aktuelle Düngerliste'!$A:$H,6,FALSE)*BC36/1000)</f>
        <v/>
      </c>
      <c r="BN36" s="876" t="str">
        <f>IF(BA36="","",VLOOKUP(BA36,'aktuelle Düngerliste'!$A:$H,7,FALSE)*BC36/1000)</f>
        <v/>
      </c>
      <c r="BO36" s="378"/>
      <c r="BP36" s="379"/>
      <c r="BQ36" s="375"/>
      <c r="BR36" s="392" t="str">
        <f t="shared" si="4"/>
        <v/>
      </c>
      <c r="BS36" s="453" t="str">
        <f t="shared" si="5"/>
        <v/>
      </c>
      <c r="BT36" s="872" t="str">
        <f>IF(BO36="","",VLOOKUP(BO36,'aktuelle Düngerliste'!$A:$H,2,FALSE))</f>
        <v/>
      </c>
      <c r="BU36" s="872" t="str">
        <f>IF(BO36="","",VLOOKUP(BO36,'aktuelle Düngerliste'!$A:$H,3,FALSE))</f>
        <v/>
      </c>
      <c r="BV36" s="873" t="str">
        <f>IF(BO36="","",VLOOKUP(BO36,'aktuelle Düngerliste'!$A:$H,8,FALSE))</f>
        <v/>
      </c>
      <c r="BW36" s="874" t="str">
        <f>IF(BO36="","",VLOOKUP(BO36,'aktuelle Düngerliste'!$A:$H,3,FALSE)*BQ36/1000)</f>
        <v/>
      </c>
      <c r="BX36" s="874" t="str">
        <f>IF(BO36="","",IF(VLOOKUP(BO36,'aktuelle Düngerliste'!$A:$B,2,FALSE)="mineralisch",(VLOOKUP(BO36,'aktuelle Düngerliste'!$A:$H,3,FALSE)*BQ36/1000),""))</f>
        <v/>
      </c>
      <c r="BY36" s="875" t="str">
        <f>IF(BO36="","",VLOOKUP(BO36,'aktuelle Düngerliste'!$A:$J,10,FALSE)*BQ36/1000)</f>
        <v/>
      </c>
      <c r="BZ36" s="875" t="str">
        <f>IF(BO36="","",VLOOKUP(BO36,'aktuelle Düngerliste'!$A:$H,5,FALSE)*BQ36/1000)</f>
        <v/>
      </c>
      <c r="CA36" s="875" t="str">
        <f>IF(BO36="","",VLOOKUP(BO36,'aktuelle Düngerliste'!$A:$H,6,FALSE)*BQ36/1000)</f>
        <v/>
      </c>
      <c r="CB36" s="876" t="str">
        <f>IF(BO36="","",VLOOKUP(BO36,'aktuelle Düngerliste'!$A:$H,7,FALSE)*BQ36/1000)</f>
        <v/>
      </c>
      <c r="CC36" s="378"/>
      <c r="CD36" s="379"/>
      <c r="CE36" s="375"/>
      <c r="CF36" s="392" t="str">
        <f t="shared" si="6"/>
        <v/>
      </c>
      <c r="CG36" s="453" t="str">
        <f t="shared" si="7"/>
        <v/>
      </c>
      <c r="CH36" s="872" t="str">
        <f>IF(CC36="","",VLOOKUP(CC36,'aktuelle Düngerliste'!$A:$H,2,FALSE))</f>
        <v/>
      </c>
      <c r="CI36" s="872" t="str">
        <f>IF(CC36="","",VLOOKUP(CC36,'aktuelle Düngerliste'!$A:$H,3,FALSE))</f>
        <v/>
      </c>
      <c r="CJ36" s="873" t="str">
        <f>IF(CC36="","",VLOOKUP(CC36,'aktuelle Düngerliste'!$A:$H,8,FALSE))</f>
        <v/>
      </c>
      <c r="CK36" s="874" t="str">
        <f>IF(CC36="","",VLOOKUP(CC36,'aktuelle Düngerliste'!$A:$H,3,FALSE)*CE36/1000)</f>
        <v/>
      </c>
      <c r="CL36" s="874" t="str">
        <f>IF(CC36="","",IF(VLOOKUP(CC36,'aktuelle Düngerliste'!$A:$B,2,FALSE)="mineralisch",(VLOOKUP(CC36,'aktuelle Düngerliste'!$A:$H,3,FALSE)*CE36/1000),""))</f>
        <v/>
      </c>
      <c r="CM36" s="875" t="str">
        <f>IF(CC36="","",VLOOKUP(CC36,'aktuelle Düngerliste'!$A:$J,10,FALSE)*CE36/1000)</f>
        <v/>
      </c>
      <c r="CN36" s="875" t="str">
        <f>IF(CC36="","",VLOOKUP(CC36,'aktuelle Düngerliste'!$A:$H,5,FALSE)*CE36/1000)</f>
        <v/>
      </c>
      <c r="CO36" s="875" t="str">
        <f>IF(CC36="","",VLOOKUP(CC36,'aktuelle Düngerliste'!$A:$H,6,FALSE)*CE36/1000)</f>
        <v/>
      </c>
      <c r="CP36" s="876" t="str">
        <f>IF(CC36="","",VLOOKUP(CC36,'aktuelle Düngerliste'!$A:$H,7,FALSE)*CE36/1000)</f>
        <v/>
      </c>
      <c r="CQ36" s="378"/>
      <c r="CR36" s="379"/>
      <c r="CS36" s="375"/>
      <c r="CT36" s="392" t="str">
        <f t="shared" si="8"/>
        <v/>
      </c>
      <c r="CU36" s="453" t="str">
        <f t="shared" si="9"/>
        <v/>
      </c>
      <c r="CV36" s="872" t="str">
        <f>IF(CQ36="","",VLOOKUP(CQ36,'aktuelle Düngerliste'!$A:$H,2,FALSE))</f>
        <v/>
      </c>
      <c r="CW36" s="872" t="str">
        <f>IF(CQ36="","",VLOOKUP(CQ36,'aktuelle Düngerliste'!$A:$H,3,FALSE))</f>
        <v/>
      </c>
      <c r="CX36" s="873" t="str">
        <f>IF(CQ36="","",VLOOKUP(CQ36,'aktuelle Düngerliste'!$A:$H,8,FALSE))</f>
        <v/>
      </c>
      <c r="CY36" s="874" t="str">
        <f>IF(CQ36="","",VLOOKUP(CQ36,'aktuelle Düngerliste'!$A:$H,3,FALSE)*CS36/1000)</f>
        <v/>
      </c>
      <c r="CZ36" s="874" t="str">
        <f>IF(CQ36="","",IF(VLOOKUP(CQ36,'aktuelle Düngerliste'!$A:$B,2,FALSE)="mineralisch",(VLOOKUP(CQ36,'aktuelle Düngerliste'!$A:$H,3,FALSE)*CS36/1000),""))</f>
        <v/>
      </c>
      <c r="DA36" s="875" t="str">
        <f>IF(CQ36="","",VLOOKUP(CQ36,'aktuelle Düngerliste'!$A:$J,10,FALSE)*CS36/1000)</f>
        <v/>
      </c>
      <c r="DB36" s="875" t="str">
        <f>IF(CQ36="","",VLOOKUP(CQ36,'aktuelle Düngerliste'!$A:$H,5,FALSE)*CS36/1000)</f>
        <v/>
      </c>
      <c r="DC36" s="875" t="str">
        <f>IF(CQ36="","",VLOOKUP(CQ36,'aktuelle Düngerliste'!$A:$H,6,FALSE)*CS36/1000)</f>
        <v/>
      </c>
      <c r="DD36" s="876" t="str">
        <f>IF(CQ36="","",VLOOKUP(CQ36,'aktuelle Düngerliste'!$A:$H,7,FALSE)*CS36/1000)</f>
        <v/>
      </c>
      <c r="DE36" s="378"/>
      <c r="DF36" s="379"/>
      <c r="DG36" s="375"/>
      <c r="DH36" s="392" t="str">
        <f t="shared" si="10"/>
        <v/>
      </c>
      <c r="DI36" s="453" t="str">
        <f t="shared" si="11"/>
        <v/>
      </c>
      <c r="DJ36" s="872" t="str">
        <f>IF(DE36="","",VLOOKUP(DE36,'aktuelle Düngerliste'!$A:$H,2,FALSE))</f>
        <v/>
      </c>
      <c r="DK36" s="872" t="str">
        <f>IF(DE36="","",VLOOKUP(DE36,'aktuelle Düngerliste'!$A:$H,3,FALSE))</f>
        <v/>
      </c>
      <c r="DL36" s="873" t="str">
        <f>IF(DE36="","",VLOOKUP(DE36,'aktuelle Düngerliste'!$A:$H,8,FALSE))</f>
        <v/>
      </c>
      <c r="DM36" s="874" t="str">
        <f>IF(DE36="","",VLOOKUP(DE36,'aktuelle Düngerliste'!$A:$H,3,FALSE)*DG36/1000)</f>
        <v/>
      </c>
      <c r="DN36" s="874" t="str">
        <f>IF(DE36="","",IF(VLOOKUP(DE36,'aktuelle Düngerliste'!$A:$B,2,FALSE)="mineralisch",(VLOOKUP(DE36,'aktuelle Düngerliste'!$A:$H,3,FALSE)*DG36/1000),""))</f>
        <v/>
      </c>
      <c r="DO36" s="875" t="str">
        <f>IF(DE36="","",VLOOKUP(DE36,'aktuelle Düngerliste'!$A:$J,10,FALSE)*DG36/1000)</f>
        <v/>
      </c>
      <c r="DP36" s="875" t="str">
        <f>IF(DE36="","",VLOOKUP(DE36,'aktuelle Düngerliste'!$A:$H,5,FALSE)*DG36/1000)</f>
        <v/>
      </c>
      <c r="DQ36" s="875" t="str">
        <f>IF(DE36="","",VLOOKUP(DE36,'aktuelle Düngerliste'!$A:$H,6,FALSE)*DG36/1000)</f>
        <v/>
      </c>
      <c r="DR36" s="876" t="str">
        <f>IF(DE36="","",VLOOKUP(DE36,'aktuelle Düngerliste'!$A:$H,7,FALSE)*DG36/1000)</f>
        <v/>
      </c>
      <c r="DS36" s="265"/>
    </row>
    <row r="37" spans="1:123" s="145" customFormat="1">
      <c r="A37" s="261" t="str">
        <f>IF('N-DBE'!A37="","",'N-DBE'!A37)</f>
        <v/>
      </c>
      <c r="B37" s="285" t="str">
        <f>IF('N-DBE'!B37="","",'N-DBE'!B37)</f>
        <v/>
      </c>
      <c r="C37" s="262" t="str">
        <f>IF('N-DBE'!C37="","",'N-DBE'!C37)</f>
        <v/>
      </c>
      <c r="D37" s="262" t="str">
        <f>IF('N-DBE'!D37="","",'N-DBE'!D37)</f>
        <v/>
      </c>
      <c r="E37" s="238" t="str">
        <f>IF('N-DBE'!E37="","",'N-DBE'!E37)</f>
        <v/>
      </c>
      <c r="F37" s="238" t="str">
        <f>IF('N-DBE'!F37="","",'N-DBE'!F37)</f>
        <v/>
      </c>
      <c r="G37" s="225" t="str">
        <f>IF('N-DBE'!G37="","",'N-DBE'!G37)</f>
        <v/>
      </c>
      <c r="H37" s="247" t="str">
        <f>IF(OR(B37="",'N-DBE'!AJ37=""),"",'N-DBE'!AJ37+'N-DBE'!AN37)</f>
        <v/>
      </c>
      <c r="I37" s="815" t="str">
        <f>IF(OR(B37="",'N-DBE'!AJ37=""),"",'N-DBE'!E37*('N-DBE'!AJ37+'N-DBE'!AN37))</f>
        <v/>
      </c>
      <c r="J37" s="246" t="str">
        <f>IF('N-DBE'!AK37="","",IF('N-DBE'!AM37="ja",'N-DBE'!AK37+'N-DBE'!AN37,'N-DBE'!AK37))</f>
        <v/>
      </c>
      <c r="K37" s="829" t="str">
        <f>IF(OR(B37="",'N-DBE'!AK37=""),"",IF('N-DBE'!AM37="ja",'N-DBE'!E37*('N-DBE'!AK37+'N-DBE'!AN37),'N-DBE'!E37*'N-DBE'!AK37))</f>
        <v/>
      </c>
      <c r="L37" s="830" t="str">
        <f>IF(OR(B37="",'N-DBE'!AL37=""),"",'N-DBE'!AL37+'N-DBE'!AN37)</f>
        <v/>
      </c>
      <c r="M37" s="830" t="str">
        <f>IF(OR(B37="",'N-DBE'!AL37=""),"",'N-DBE'!E37*('N-DBE'!AL37+'N-DBE'!AN37))</f>
        <v/>
      </c>
      <c r="N37" s="831" t="str">
        <f>IF(AND('N-DBE'!C37="ja",G37&lt;&gt;""),I37-X37,"")</f>
        <v/>
      </c>
      <c r="O37" s="259" t="str">
        <f>IF('N-DBE'!AJ37="","",SUM(AU37,BI37,BW37,CK37,CY37,DM37))</f>
        <v/>
      </c>
      <c r="P37" s="830" t="str">
        <f>IF(OR(B37="",'N-DBE'!AJ37=""),"",O37*'N-DBE'!E37)</f>
        <v/>
      </c>
      <c r="Q37" s="253" t="str">
        <f>IF('N-DBE'!AJ37="","",IF(AR37="mineralisch",AU37,0)+IF(BF37="mineralisch",BI37,0)+IF(BT37="mineralisch",BW37,0)+IF(CH37="mineralisch",CK37,0)+IF(CV37="mineralisch",CY37,0)+IF(DJ37="mineralisch",DM37,0))</f>
        <v/>
      </c>
      <c r="R37" s="830" t="str">
        <f>IF(OR(B37="",'N-DBE'!AJ37=""),"",Q37*'N-DBE'!E37)</f>
        <v/>
      </c>
      <c r="S37" s="253" t="str">
        <f>IF('N-DBE'!AJ37="","",O37-Q37)</f>
        <v/>
      </c>
      <c r="T37" s="830" t="str">
        <f>IF(OR(B37="",'N-DBE'!AJ37=""),"",S37*'N-DBE'!E37)</f>
        <v/>
      </c>
      <c r="U37" s="253" t="str">
        <f>IF('N-DBE'!AJ37="","",(IF(AR37="Kompost",AU37,0)+IF(BF37="Kompost",BI37,0)+IF(BT37="Kompost",BW37,0)+IF(CH37="Kompost",CK37,0)+IF(CV37="Kompost",CY37,0)+IF(DJ37="Kompost",DM37,0)))</f>
        <v/>
      </c>
      <c r="V37" s="830" t="str">
        <f>IF(OR(B37="",'N-DBE'!AJ37=""),"",U37*'N-DBE'!E37)</f>
        <v/>
      </c>
      <c r="W37" s="370" t="str">
        <f>IF('N-DBE'!AJ37="","",SUM(AW37,BK37,BY37,CM37,DA37,DO37))</f>
        <v/>
      </c>
      <c r="X37" s="844" t="str">
        <f>IF(OR(B37="",'N-DBE'!AJ37=""),"",W37*'N-DBE'!E37)</f>
        <v/>
      </c>
      <c r="Y37" s="260" t="str">
        <f>IF('P-(K-Mg)-DBE'!N37="","",'P-(K-Mg)-DBE'!N37+'P-(K-Mg)-DBE'!R37)</f>
        <v/>
      </c>
      <c r="Z37" s="830" t="str">
        <f>IF(OR(B37="",'P-(K-Mg)-DBE'!N37=""),"",'N-DBE'!E37*('P-(K-Mg)-DBE'!N37+'P-(K-Mg)-DBE'!R37))</f>
        <v/>
      </c>
      <c r="AA37" s="259" t="str">
        <f>IF('P-(K-Mg)-DBE'!N37="","",SUM(AX37,BL37,BZ37,CN37,DB37,DP37))</f>
        <v/>
      </c>
      <c r="AB37" s="258" t="str">
        <f>IF(OR(B37="",'P-(K-Mg)-DBE'!Z37=""),"",SUM(AX37,BL37,BZ37,CN37,DB37,DP37)*'N-DBE'!E37)</f>
        <v/>
      </c>
      <c r="AC37" s="259" t="str">
        <f>IF('P-(K-Mg)-DBE'!O37="","",'P-(K-Mg)-DBE'!O37)</f>
        <v/>
      </c>
      <c r="AD37" s="815" t="str">
        <f>IF(OR(B37="",'P-(K-Mg)-DBE'!O37=""),"",'P-(K-Mg)-DBE'!O37*'N-DBE'!E37)</f>
        <v/>
      </c>
      <c r="AE37" s="239" t="str">
        <f>IF('P-(K-Mg)-DBE'!Z37="","",'P-(K-Mg)-DBE'!Z37)</f>
        <v/>
      </c>
      <c r="AF37" s="815" t="str">
        <f>IF(OR(B37="",'P-(K-Mg)-DBE'!Z37=""),"",'P-(K-Mg)-DBE'!Z37*'N-DBE'!E37)</f>
        <v/>
      </c>
      <c r="AG37" s="380" t="str">
        <f>IF('P-(K-Mg)-DBE'!Z37="","",SUM(AY37,BM37,CA37,CO37,DC37,DQ37))</f>
        <v/>
      </c>
      <c r="AH37" s="258" t="str">
        <f>IF(OR(B37="",'P-(K-Mg)-DBE'!AH37=""),"",SUM(AY37,BM37,CA37,CO37,DC37,DQ27)*'N-DBE'!E37)</f>
        <v/>
      </c>
      <c r="AI37" s="240" t="str">
        <f>IF('P-(K-Mg)-DBE'!AH37="","",'P-(K-Mg)-DBE'!AH37)</f>
        <v/>
      </c>
      <c r="AJ37" s="830" t="str">
        <f>IF(OR(B37="",'P-(K-Mg)-DBE'!AH37=""),"",'N-DBE'!E37*'P-(K-Mg)-DBE'!AH37)</f>
        <v/>
      </c>
      <c r="AK37" s="374" t="str">
        <f>IF('P-(K-Mg)-DBE'!AH37="","",SUM(AZ37,BN37,CB37,CP37,DD37,DR37))</f>
        <v/>
      </c>
      <c r="AL37" s="862" t="str">
        <f>IF('P-(K-Mg)-DBE'!AH37="","",SUM(AZ37,BN37,CB37,CP37,DD37,DR37))</f>
        <v/>
      </c>
      <c r="AM37" s="378"/>
      <c r="AN37" s="379"/>
      <c r="AO37" s="375"/>
      <c r="AP37" s="392" t="str">
        <f t="shared" si="0"/>
        <v/>
      </c>
      <c r="AQ37" s="453" t="str">
        <f t="shared" si="1"/>
        <v/>
      </c>
      <c r="AR37" s="872" t="str">
        <f>IF(AM37="","",VLOOKUP(AM37,'aktuelle Düngerliste'!A:H,2,FALSE))</f>
        <v/>
      </c>
      <c r="AS37" s="872" t="str">
        <f>IF(AM37="","",VLOOKUP(AM37,'aktuelle Düngerliste'!A:H,3,FALSE))</f>
        <v/>
      </c>
      <c r="AT37" s="873" t="str">
        <f>IF(AM37="","",VLOOKUP(AM37,'aktuelle Düngerliste'!A:H,8,FALSE))</f>
        <v/>
      </c>
      <c r="AU37" s="874" t="str">
        <f>IF(AM37="","",VLOOKUP(AM37,'aktuelle Düngerliste'!$A:$H,3,FALSE)*AO37/1000)</f>
        <v/>
      </c>
      <c r="AV37" s="874" t="str">
        <f>IF(AM37="","",IF(VLOOKUP(AM37,'aktuelle Düngerliste'!$A:$B,2,FALSE)="mineralisch",(VLOOKUP(AM37,'aktuelle Düngerliste'!$A:$H,3,FALSE)*AO37/1000),""))</f>
        <v/>
      </c>
      <c r="AW37" s="875" t="str">
        <f>IF(AM37="","",VLOOKUP(AM37,'aktuelle Düngerliste'!$A:$J,10,FALSE)*AO37/1000)</f>
        <v/>
      </c>
      <c r="AX37" s="875" t="str">
        <f>IF(AM37="","",VLOOKUP(AM37,'aktuelle Düngerliste'!$A:$H,5,FALSE)*AO37/1000)</f>
        <v/>
      </c>
      <c r="AY37" s="875" t="str">
        <f>IF(AM37="","",VLOOKUP(AM37,'aktuelle Düngerliste'!$A:$H,6,FALSE)*AO37/1000)</f>
        <v/>
      </c>
      <c r="AZ37" s="876" t="str">
        <f>IF(AM37="","",VLOOKUP(AM37,'aktuelle Düngerliste'!$A:$H,7,FALSE)*AO37/1000)</f>
        <v/>
      </c>
      <c r="BA37" s="378"/>
      <c r="BB37" s="379"/>
      <c r="BC37" s="375"/>
      <c r="BD37" s="392" t="str">
        <f t="shared" si="2"/>
        <v/>
      </c>
      <c r="BE37" s="453" t="str">
        <f t="shared" si="3"/>
        <v/>
      </c>
      <c r="BF37" s="872" t="str">
        <f>IF(BA37="","",VLOOKUP(BA37,'aktuelle Düngerliste'!$A:$H,2,FALSE))</f>
        <v/>
      </c>
      <c r="BG37" s="872" t="str">
        <f>IF(BA37="","",VLOOKUP(BA37,'aktuelle Düngerliste'!$A:$H,3,FALSE))</f>
        <v/>
      </c>
      <c r="BH37" s="873" t="str">
        <f>IF(BA37="","",VLOOKUP(BA37,'aktuelle Düngerliste'!$A:$H,8,FALSE))</f>
        <v/>
      </c>
      <c r="BI37" s="874" t="str">
        <f>IF(BA37="","",VLOOKUP(BA37,'aktuelle Düngerliste'!$A:$H,3,FALSE)*BC37/1000)</f>
        <v/>
      </c>
      <c r="BJ37" s="874" t="str">
        <f>IF(BA37="","",IF(VLOOKUP(BA37,'aktuelle Düngerliste'!$A:$B,2,FALSE)="mineralisch",(VLOOKUP(BA37,'aktuelle Düngerliste'!$A:$H,3,FALSE)*BC37/1000),""))</f>
        <v/>
      </c>
      <c r="BK37" s="875" t="str">
        <f>IF(BA37="","",VLOOKUP(BA37,'aktuelle Düngerliste'!$A:$J,10,FALSE)*BC37/1000)</f>
        <v/>
      </c>
      <c r="BL37" s="875" t="str">
        <f>IF(BA37="","",VLOOKUP(BA37,'aktuelle Düngerliste'!$A:$H,5,FALSE)*BC37/1000)</f>
        <v/>
      </c>
      <c r="BM37" s="875" t="str">
        <f>IF(BA37="","",VLOOKUP(BA37,'aktuelle Düngerliste'!$A:$H,6,FALSE)*BC37/1000)</f>
        <v/>
      </c>
      <c r="BN37" s="876" t="str">
        <f>IF(BA37="","",VLOOKUP(BA37,'aktuelle Düngerliste'!$A:$H,7,FALSE)*BC37/1000)</f>
        <v/>
      </c>
      <c r="BO37" s="378"/>
      <c r="BP37" s="379"/>
      <c r="BQ37" s="375"/>
      <c r="BR37" s="392" t="str">
        <f t="shared" si="4"/>
        <v/>
      </c>
      <c r="BS37" s="453" t="str">
        <f t="shared" si="5"/>
        <v/>
      </c>
      <c r="BT37" s="872" t="str">
        <f>IF(BO37="","",VLOOKUP(BO37,'aktuelle Düngerliste'!$A:$H,2,FALSE))</f>
        <v/>
      </c>
      <c r="BU37" s="872" t="str">
        <f>IF(BO37="","",VLOOKUP(BO37,'aktuelle Düngerliste'!$A:$H,3,FALSE))</f>
        <v/>
      </c>
      <c r="BV37" s="873" t="str">
        <f>IF(BO37="","",VLOOKUP(BO37,'aktuelle Düngerliste'!$A:$H,8,FALSE))</f>
        <v/>
      </c>
      <c r="BW37" s="874" t="str">
        <f>IF(BO37="","",VLOOKUP(BO37,'aktuelle Düngerliste'!$A:$H,3,FALSE)*BQ37/1000)</f>
        <v/>
      </c>
      <c r="BX37" s="874" t="str">
        <f>IF(BO37="","",IF(VLOOKUP(BO37,'aktuelle Düngerliste'!$A:$B,2,FALSE)="mineralisch",(VLOOKUP(BO37,'aktuelle Düngerliste'!$A:$H,3,FALSE)*BQ37/1000),""))</f>
        <v/>
      </c>
      <c r="BY37" s="875" t="str">
        <f>IF(BO37="","",VLOOKUP(BO37,'aktuelle Düngerliste'!$A:$J,10,FALSE)*BQ37/1000)</f>
        <v/>
      </c>
      <c r="BZ37" s="875" t="str">
        <f>IF(BO37="","",VLOOKUP(BO37,'aktuelle Düngerliste'!$A:$H,5,FALSE)*BQ37/1000)</f>
        <v/>
      </c>
      <c r="CA37" s="875" t="str">
        <f>IF(BO37="","",VLOOKUP(BO37,'aktuelle Düngerliste'!$A:$H,6,FALSE)*BQ37/1000)</f>
        <v/>
      </c>
      <c r="CB37" s="876" t="str">
        <f>IF(BO37="","",VLOOKUP(BO37,'aktuelle Düngerliste'!$A:$H,7,FALSE)*BQ37/1000)</f>
        <v/>
      </c>
      <c r="CC37" s="378"/>
      <c r="CD37" s="379"/>
      <c r="CE37" s="375"/>
      <c r="CF37" s="392" t="str">
        <f t="shared" si="6"/>
        <v/>
      </c>
      <c r="CG37" s="453" t="str">
        <f t="shared" si="7"/>
        <v/>
      </c>
      <c r="CH37" s="872" t="str">
        <f>IF(CC37="","",VLOOKUP(CC37,'aktuelle Düngerliste'!$A:$H,2,FALSE))</f>
        <v/>
      </c>
      <c r="CI37" s="872" t="str">
        <f>IF(CC37="","",VLOOKUP(CC37,'aktuelle Düngerliste'!$A:$H,3,FALSE))</f>
        <v/>
      </c>
      <c r="CJ37" s="873" t="str">
        <f>IF(CC37="","",VLOOKUP(CC37,'aktuelle Düngerliste'!$A:$H,8,FALSE))</f>
        <v/>
      </c>
      <c r="CK37" s="874" t="str">
        <f>IF(CC37="","",VLOOKUP(CC37,'aktuelle Düngerliste'!$A:$H,3,FALSE)*CE37/1000)</f>
        <v/>
      </c>
      <c r="CL37" s="874" t="str">
        <f>IF(CC37="","",IF(VLOOKUP(CC37,'aktuelle Düngerliste'!$A:$B,2,FALSE)="mineralisch",(VLOOKUP(CC37,'aktuelle Düngerliste'!$A:$H,3,FALSE)*CE37/1000),""))</f>
        <v/>
      </c>
      <c r="CM37" s="875" t="str">
        <f>IF(CC37="","",VLOOKUP(CC37,'aktuelle Düngerliste'!$A:$J,10,FALSE)*CE37/1000)</f>
        <v/>
      </c>
      <c r="CN37" s="875" t="str">
        <f>IF(CC37="","",VLOOKUP(CC37,'aktuelle Düngerliste'!$A:$H,5,FALSE)*CE37/1000)</f>
        <v/>
      </c>
      <c r="CO37" s="875" t="str">
        <f>IF(CC37="","",VLOOKUP(CC37,'aktuelle Düngerliste'!$A:$H,6,FALSE)*CE37/1000)</f>
        <v/>
      </c>
      <c r="CP37" s="876" t="str">
        <f>IF(CC37="","",VLOOKUP(CC37,'aktuelle Düngerliste'!$A:$H,7,FALSE)*CE37/1000)</f>
        <v/>
      </c>
      <c r="CQ37" s="378"/>
      <c r="CR37" s="379"/>
      <c r="CS37" s="375"/>
      <c r="CT37" s="392" t="str">
        <f t="shared" si="8"/>
        <v/>
      </c>
      <c r="CU37" s="453" t="str">
        <f t="shared" si="9"/>
        <v/>
      </c>
      <c r="CV37" s="872" t="str">
        <f>IF(CQ37="","",VLOOKUP(CQ37,'aktuelle Düngerliste'!$A:$H,2,FALSE))</f>
        <v/>
      </c>
      <c r="CW37" s="872" t="str">
        <f>IF(CQ37="","",VLOOKUP(CQ37,'aktuelle Düngerliste'!$A:$H,3,FALSE))</f>
        <v/>
      </c>
      <c r="CX37" s="873" t="str">
        <f>IF(CQ37="","",VLOOKUP(CQ37,'aktuelle Düngerliste'!$A:$H,8,FALSE))</f>
        <v/>
      </c>
      <c r="CY37" s="874" t="str">
        <f>IF(CQ37="","",VLOOKUP(CQ37,'aktuelle Düngerliste'!$A:$H,3,FALSE)*CS37/1000)</f>
        <v/>
      </c>
      <c r="CZ37" s="874" t="str">
        <f>IF(CQ37="","",IF(VLOOKUP(CQ37,'aktuelle Düngerliste'!$A:$B,2,FALSE)="mineralisch",(VLOOKUP(CQ37,'aktuelle Düngerliste'!$A:$H,3,FALSE)*CS37/1000),""))</f>
        <v/>
      </c>
      <c r="DA37" s="875" t="str">
        <f>IF(CQ37="","",VLOOKUP(CQ37,'aktuelle Düngerliste'!$A:$J,10,FALSE)*CS37/1000)</f>
        <v/>
      </c>
      <c r="DB37" s="875" t="str">
        <f>IF(CQ37="","",VLOOKUP(CQ37,'aktuelle Düngerliste'!$A:$H,5,FALSE)*CS37/1000)</f>
        <v/>
      </c>
      <c r="DC37" s="875" t="str">
        <f>IF(CQ37="","",VLOOKUP(CQ37,'aktuelle Düngerliste'!$A:$H,6,FALSE)*CS37/1000)</f>
        <v/>
      </c>
      <c r="DD37" s="876" t="str">
        <f>IF(CQ37="","",VLOOKUP(CQ37,'aktuelle Düngerliste'!$A:$H,7,FALSE)*CS37/1000)</f>
        <v/>
      </c>
      <c r="DE37" s="378"/>
      <c r="DF37" s="379"/>
      <c r="DG37" s="375"/>
      <c r="DH37" s="392" t="str">
        <f t="shared" si="10"/>
        <v/>
      </c>
      <c r="DI37" s="453" t="str">
        <f t="shared" si="11"/>
        <v/>
      </c>
      <c r="DJ37" s="872" t="str">
        <f>IF(DE37="","",VLOOKUP(DE37,'aktuelle Düngerliste'!$A:$H,2,FALSE))</f>
        <v/>
      </c>
      <c r="DK37" s="872" t="str">
        <f>IF(DE37="","",VLOOKUP(DE37,'aktuelle Düngerliste'!$A:$H,3,FALSE))</f>
        <v/>
      </c>
      <c r="DL37" s="873" t="str">
        <f>IF(DE37="","",VLOOKUP(DE37,'aktuelle Düngerliste'!$A:$H,8,FALSE))</f>
        <v/>
      </c>
      <c r="DM37" s="874" t="str">
        <f>IF(DE37="","",VLOOKUP(DE37,'aktuelle Düngerliste'!$A:$H,3,FALSE)*DG37/1000)</f>
        <v/>
      </c>
      <c r="DN37" s="874" t="str">
        <f>IF(DE37="","",IF(VLOOKUP(DE37,'aktuelle Düngerliste'!$A:$B,2,FALSE)="mineralisch",(VLOOKUP(DE37,'aktuelle Düngerliste'!$A:$H,3,FALSE)*DG37/1000),""))</f>
        <v/>
      </c>
      <c r="DO37" s="875" t="str">
        <f>IF(DE37="","",VLOOKUP(DE37,'aktuelle Düngerliste'!$A:$J,10,FALSE)*DG37/1000)</f>
        <v/>
      </c>
      <c r="DP37" s="875" t="str">
        <f>IF(DE37="","",VLOOKUP(DE37,'aktuelle Düngerliste'!$A:$H,5,FALSE)*DG37/1000)</f>
        <v/>
      </c>
      <c r="DQ37" s="875" t="str">
        <f>IF(DE37="","",VLOOKUP(DE37,'aktuelle Düngerliste'!$A:$H,6,FALSE)*DG37/1000)</f>
        <v/>
      </c>
      <c r="DR37" s="876" t="str">
        <f>IF(DE37="","",VLOOKUP(DE37,'aktuelle Düngerliste'!$A:$H,7,FALSE)*DG37/1000)</f>
        <v/>
      </c>
      <c r="DS37" s="265"/>
    </row>
    <row r="38" spans="1:123" s="145" customFormat="1">
      <c r="A38" s="261" t="str">
        <f>IF('N-DBE'!A38="","",'N-DBE'!A38)</f>
        <v/>
      </c>
      <c r="B38" s="285" t="str">
        <f>IF('N-DBE'!B38="","",'N-DBE'!B38)</f>
        <v/>
      </c>
      <c r="C38" s="262" t="str">
        <f>IF('N-DBE'!C38="","",'N-DBE'!C38)</f>
        <v/>
      </c>
      <c r="D38" s="262" t="str">
        <f>IF('N-DBE'!D38="","",'N-DBE'!D38)</f>
        <v/>
      </c>
      <c r="E38" s="238" t="str">
        <f>IF('N-DBE'!E38="","",'N-DBE'!E38)</f>
        <v/>
      </c>
      <c r="F38" s="238" t="str">
        <f>IF('N-DBE'!F38="","",'N-DBE'!F38)</f>
        <v/>
      </c>
      <c r="G38" s="225" t="str">
        <f>IF('N-DBE'!G38="","",'N-DBE'!G38)</f>
        <v/>
      </c>
      <c r="H38" s="247" t="str">
        <f>IF(OR(B38="",'N-DBE'!AJ38=""),"",'N-DBE'!AJ38+'N-DBE'!AN38)</f>
        <v/>
      </c>
      <c r="I38" s="815" t="str">
        <f>IF(OR(B38="",'N-DBE'!AJ38=""),"",'N-DBE'!E38*('N-DBE'!AJ38+'N-DBE'!AN38))</f>
        <v/>
      </c>
      <c r="J38" s="246" t="str">
        <f>IF('N-DBE'!AK38="","",IF('N-DBE'!AM38="ja",'N-DBE'!AK38+'N-DBE'!AN38,'N-DBE'!AK38))</f>
        <v/>
      </c>
      <c r="K38" s="829" t="str">
        <f>IF(OR(B38="",'N-DBE'!AK38=""),"",IF('N-DBE'!AM38="ja",'N-DBE'!E38*('N-DBE'!AK38+'N-DBE'!AN38),'N-DBE'!E38*'N-DBE'!AK38))</f>
        <v/>
      </c>
      <c r="L38" s="830" t="str">
        <f>IF(OR(B38="",'N-DBE'!AL38=""),"",'N-DBE'!AL38+'N-DBE'!AN38)</f>
        <v/>
      </c>
      <c r="M38" s="830" t="str">
        <f>IF(OR(B38="",'N-DBE'!AL38=""),"",'N-DBE'!E38*('N-DBE'!AL38+'N-DBE'!AN38))</f>
        <v/>
      </c>
      <c r="N38" s="831" t="str">
        <f>IF(AND('N-DBE'!C38="ja",G38&lt;&gt;""),I38-X38,"")</f>
        <v/>
      </c>
      <c r="O38" s="259" t="str">
        <f>IF('N-DBE'!AJ38="","",SUM(AU38,BI38,BW38,CK38,CY38,DM38))</f>
        <v/>
      </c>
      <c r="P38" s="830" t="str">
        <f>IF(OR(B38="",'N-DBE'!AJ38=""),"",O38*'N-DBE'!E38)</f>
        <v/>
      </c>
      <c r="Q38" s="253" t="str">
        <f>IF('N-DBE'!AJ38="","",IF(AR38="mineralisch",AU38,0)+IF(BF38="mineralisch",BI38,0)+IF(BT38="mineralisch",BW38,0)+IF(CH38="mineralisch",CK38,0)+IF(CV38="mineralisch",CY38,0)+IF(DJ38="mineralisch",DM38,0))</f>
        <v/>
      </c>
      <c r="R38" s="830" t="str">
        <f>IF(OR(B38="",'N-DBE'!AJ38=""),"",Q38*'N-DBE'!E38)</f>
        <v/>
      </c>
      <c r="S38" s="253" t="str">
        <f>IF('N-DBE'!AJ38="","",O38-Q38)</f>
        <v/>
      </c>
      <c r="T38" s="830" t="str">
        <f>IF(OR(B38="",'N-DBE'!AJ38=""),"",S38*'N-DBE'!E38)</f>
        <v/>
      </c>
      <c r="U38" s="253" t="str">
        <f>IF('N-DBE'!AJ38="","",(IF(AR38="Kompost",AU38,0)+IF(BF38="Kompost",BI38,0)+IF(BT38="Kompost",BW38,0)+IF(CH38="Kompost",CK38,0)+IF(CV38="Kompost",CY38,0)+IF(DJ38="Kompost",DM38,0)))</f>
        <v/>
      </c>
      <c r="V38" s="830" t="str">
        <f>IF(OR(B38="",'N-DBE'!AJ38=""),"",U38*'N-DBE'!E38)</f>
        <v/>
      </c>
      <c r="W38" s="370" t="str">
        <f>IF('N-DBE'!AJ38="","",SUM(AW38,BK38,BY38,CM38,DA38,DO38))</f>
        <v/>
      </c>
      <c r="X38" s="844" t="str">
        <f>IF(OR(B38="",'N-DBE'!AJ38=""),"",W38*'N-DBE'!E38)</f>
        <v/>
      </c>
      <c r="Y38" s="260" t="str">
        <f>IF('P-(K-Mg)-DBE'!N38="","",'P-(K-Mg)-DBE'!N38+'P-(K-Mg)-DBE'!R38)</f>
        <v/>
      </c>
      <c r="Z38" s="830" t="str">
        <f>IF(OR(B38="",'P-(K-Mg)-DBE'!N38=""),"",'N-DBE'!E38*('P-(K-Mg)-DBE'!N38+'P-(K-Mg)-DBE'!R38))</f>
        <v/>
      </c>
      <c r="AA38" s="259" t="str">
        <f>IF('P-(K-Mg)-DBE'!N38="","",SUM(AX38,BL38,BZ38,CN38,DB38,DP38))</f>
        <v/>
      </c>
      <c r="AB38" s="258" t="str">
        <f>IF(OR(B38="",'P-(K-Mg)-DBE'!Z38=""),"",SUM(AX38,BL38,BZ38,CN38,DB38,DP38)*'N-DBE'!E38)</f>
        <v/>
      </c>
      <c r="AC38" s="259" t="str">
        <f>IF('P-(K-Mg)-DBE'!O38="","",'P-(K-Mg)-DBE'!O38)</f>
        <v/>
      </c>
      <c r="AD38" s="815" t="str">
        <f>IF(OR(B38="",'P-(K-Mg)-DBE'!O38=""),"",'P-(K-Mg)-DBE'!O38*'N-DBE'!E38)</f>
        <v/>
      </c>
      <c r="AE38" s="239" t="str">
        <f>IF('P-(K-Mg)-DBE'!Z38="","",'P-(K-Mg)-DBE'!Z38)</f>
        <v/>
      </c>
      <c r="AF38" s="815" t="str">
        <f>IF(OR(B38="",'P-(K-Mg)-DBE'!Z38=""),"",'P-(K-Mg)-DBE'!Z38*'N-DBE'!E38)</f>
        <v/>
      </c>
      <c r="AG38" s="380" t="str">
        <f>IF('P-(K-Mg)-DBE'!Z38="","",SUM(AY38,BM38,CA38,CO38,DC38,DQ38))</f>
        <v/>
      </c>
      <c r="AH38" s="258" t="str">
        <f>IF(OR(B38="",'P-(K-Mg)-DBE'!AH38=""),"",SUM(AY38,BM38,CA38,CO38,DC38,DQ28)*'N-DBE'!E38)</f>
        <v/>
      </c>
      <c r="AI38" s="240" t="str">
        <f>IF('P-(K-Mg)-DBE'!AH38="","",'P-(K-Mg)-DBE'!AH38)</f>
        <v/>
      </c>
      <c r="AJ38" s="830" t="str">
        <f>IF(OR(B38="",'P-(K-Mg)-DBE'!AH38=""),"",'N-DBE'!E38*'P-(K-Mg)-DBE'!AH38)</f>
        <v/>
      </c>
      <c r="AK38" s="374" t="str">
        <f>IF('P-(K-Mg)-DBE'!AH38="","",SUM(AZ38,BN38,CB38,CP38,DD38,DR38))</f>
        <v/>
      </c>
      <c r="AL38" s="862" t="str">
        <f>IF('P-(K-Mg)-DBE'!AH38="","",SUM(AZ38,BN38,CB38,CP38,DD38,DR38))</f>
        <v/>
      </c>
      <c r="AM38" s="378"/>
      <c r="AN38" s="379"/>
      <c r="AO38" s="375"/>
      <c r="AP38" s="392" t="str">
        <f t="shared" si="0"/>
        <v/>
      </c>
      <c r="AQ38" s="453" t="str">
        <f t="shared" si="1"/>
        <v/>
      </c>
      <c r="AR38" s="872" t="str">
        <f>IF(AM38="","",VLOOKUP(AM38,'aktuelle Düngerliste'!A:H,2,FALSE))</f>
        <v/>
      </c>
      <c r="AS38" s="872" t="str">
        <f>IF(AM38="","",VLOOKUP(AM38,'aktuelle Düngerliste'!A:H,3,FALSE))</f>
        <v/>
      </c>
      <c r="AT38" s="873" t="str">
        <f>IF(AM38="","",VLOOKUP(AM38,'aktuelle Düngerliste'!A:H,8,FALSE))</f>
        <v/>
      </c>
      <c r="AU38" s="874" t="str">
        <f>IF(AM38="","",VLOOKUP(AM38,'aktuelle Düngerliste'!$A:$H,3,FALSE)*AO38/1000)</f>
        <v/>
      </c>
      <c r="AV38" s="874" t="str">
        <f>IF(AM38="","",IF(VLOOKUP(AM38,'aktuelle Düngerliste'!$A:$B,2,FALSE)="mineralisch",(VLOOKUP(AM38,'aktuelle Düngerliste'!$A:$H,3,FALSE)*AO38/1000),""))</f>
        <v/>
      </c>
      <c r="AW38" s="875" t="str">
        <f>IF(AM38="","",VLOOKUP(AM38,'aktuelle Düngerliste'!$A:$J,10,FALSE)*AO38/1000)</f>
        <v/>
      </c>
      <c r="AX38" s="875" t="str">
        <f>IF(AM38="","",VLOOKUP(AM38,'aktuelle Düngerliste'!$A:$H,5,FALSE)*AO38/1000)</f>
        <v/>
      </c>
      <c r="AY38" s="875" t="str">
        <f>IF(AM38="","",VLOOKUP(AM38,'aktuelle Düngerliste'!$A:$H,6,FALSE)*AO38/1000)</f>
        <v/>
      </c>
      <c r="AZ38" s="876" t="str">
        <f>IF(AM38="","",VLOOKUP(AM38,'aktuelle Düngerliste'!$A:$H,7,FALSE)*AO38/1000)</f>
        <v/>
      </c>
      <c r="BA38" s="378"/>
      <c r="BB38" s="379"/>
      <c r="BC38" s="375"/>
      <c r="BD38" s="392" t="str">
        <f t="shared" si="2"/>
        <v/>
      </c>
      <c r="BE38" s="453" t="str">
        <f t="shared" si="3"/>
        <v/>
      </c>
      <c r="BF38" s="872" t="str">
        <f>IF(BA38="","",VLOOKUP(BA38,'aktuelle Düngerliste'!$A:$H,2,FALSE))</f>
        <v/>
      </c>
      <c r="BG38" s="872" t="str">
        <f>IF(BA38="","",VLOOKUP(BA38,'aktuelle Düngerliste'!$A:$H,3,FALSE))</f>
        <v/>
      </c>
      <c r="BH38" s="873" t="str">
        <f>IF(BA38="","",VLOOKUP(BA38,'aktuelle Düngerliste'!$A:$H,8,FALSE))</f>
        <v/>
      </c>
      <c r="BI38" s="874" t="str">
        <f>IF(BA38="","",VLOOKUP(BA38,'aktuelle Düngerliste'!$A:$H,3,FALSE)*BC38/1000)</f>
        <v/>
      </c>
      <c r="BJ38" s="874" t="str">
        <f>IF(BA38="","",IF(VLOOKUP(BA38,'aktuelle Düngerliste'!$A:$B,2,FALSE)="mineralisch",(VLOOKUP(BA38,'aktuelle Düngerliste'!$A:$H,3,FALSE)*BC38/1000),""))</f>
        <v/>
      </c>
      <c r="BK38" s="875" t="str">
        <f>IF(BA38="","",VLOOKUP(BA38,'aktuelle Düngerliste'!$A:$J,10,FALSE)*BC38/1000)</f>
        <v/>
      </c>
      <c r="BL38" s="875" t="str">
        <f>IF(BA38="","",VLOOKUP(BA38,'aktuelle Düngerliste'!$A:$H,5,FALSE)*BC38/1000)</f>
        <v/>
      </c>
      <c r="BM38" s="875" t="str">
        <f>IF(BA38="","",VLOOKUP(BA38,'aktuelle Düngerliste'!$A:$H,6,FALSE)*BC38/1000)</f>
        <v/>
      </c>
      <c r="BN38" s="876" t="str">
        <f>IF(BA38="","",VLOOKUP(BA38,'aktuelle Düngerliste'!$A:$H,7,FALSE)*BC38/1000)</f>
        <v/>
      </c>
      <c r="BO38" s="378"/>
      <c r="BP38" s="379"/>
      <c r="BQ38" s="375"/>
      <c r="BR38" s="392" t="str">
        <f t="shared" si="4"/>
        <v/>
      </c>
      <c r="BS38" s="453" t="str">
        <f t="shared" si="5"/>
        <v/>
      </c>
      <c r="BT38" s="872" t="str">
        <f>IF(BO38="","",VLOOKUP(BO38,'aktuelle Düngerliste'!$A:$H,2,FALSE))</f>
        <v/>
      </c>
      <c r="BU38" s="872" t="str">
        <f>IF(BO38="","",VLOOKUP(BO38,'aktuelle Düngerliste'!$A:$H,3,FALSE))</f>
        <v/>
      </c>
      <c r="BV38" s="873" t="str">
        <f>IF(BO38="","",VLOOKUP(BO38,'aktuelle Düngerliste'!$A:$H,8,FALSE))</f>
        <v/>
      </c>
      <c r="BW38" s="874" t="str">
        <f>IF(BO38="","",VLOOKUP(BO38,'aktuelle Düngerliste'!$A:$H,3,FALSE)*BQ38/1000)</f>
        <v/>
      </c>
      <c r="BX38" s="874" t="str">
        <f>IF(BO38="","",IF(VLOOKUP(BO38,'aktuelle Düngerliste'!$A:$B,2,FALSE)="mineralisch",(VLOOKUP(BO38,'aktuelle Düngerliste'!$A:$H,3,FALSE)*BQ38/1000),""))</f>
        <v/>
      </c>
      <c r="BY38" s="875" t="str">
        <f>IF(BO38="","",VLOOKUP(BO38,'aktuelle Düngerliste'!$A:$J,10,FALSE)*BQ38/1000)</f>
        <v/>
      </c>
      <c r="BZ38" s="875" t="str">
        <f>IF(BO38="","",VLOOKUP(BO38,'aktuelle Düngerliste'!$A:$H,5,FALSE)*BQ38/1000)</f>
        <v/>
      </c>
      <c r="CA38" s="875" t="str">
        <f>IF(BO38="","",VLOOKUP(BO38,'aktuelle Düngerliste'!$A:$H,6,FALSE)*BQ38/1000)</f>
        <v/>
      </c>
      <c r="CB38" s="876" t="str">
        <f>IF(BO38="","",VLOOKUP(BO38,'aktuelle Düngerliste'!$A:$H,7,FALSE)*BQ38/1000)</f>
        <v/>
      </c>
      <c r="CC38" s="378"/>
      <c r="CD38" s="379"/>
      <c r="CE38" s="375"/>
      <c r="CF38" s="392" t="str">
        <f t="shared" si="6"/>
        <v/>
      </c>
      <c r="CG38" s="453" t="str">
        <f t="shared" si="7"/>
        <v/>
      </c>
      <c r="CH38" s="872" t="str">
        <f>IF(CC38="","",VLOOKUP(CC38,'aktuelle Düngerliste'!$A:$H,2,FALSE))</f>
        <v/>
      </c>
      <c r="CI38" s="872" t="str">
        <f>IF(CC38="","",VLOOKUP(CC38,'aktuelle Düngerliste'!$A:$H,3,FALSE))</f>
        <v/>
      </c>
      <c r="CJ38" s="873" t="str">
        <f>IF(CC38="","",VLOOKUP(CC38,'aktuelle Düngerliste'!$A:$H,8,FALSE))</f>
        <v/>
      </c>
      <c r="CK38" s="874" t="str">
        <f>IF(CC38="","",VLOOKUP(CC38,'aktuelle Düngerliste'!$A:$H,3,FALSE)*CE38/1000)</f>
        <v/>
      </c>
      <c r="CL38" s="874" t="str">
        <f>IF(CC38="","",IF(VLOOKUP(CC38,'aktuelle Düngerliste'!$A:$B,2,FALSE)="mineralisch",(VLOOKUP(CC38,'aktuelle Düngerliste'!$A:$H,3,FALSE)*CE38/1000),""))</f>
        <v/>
      </c>
      <c r="CM38" s="875" t="str">
        <f>IF(CC38="","",VLOOKUP(CC38,'aktuelle Düngerliste'!$A:$J,10,FALSE)*CE38/1000)</f>
        <v/>
      </c>
      <c r="CN38" s="875" t="str">
        <f>IF(CC38="","",VLOOKUP(CC38,'aktuelle Düngerliste'!$A:$H,5,FALSE)*CE38/1000)</f>
        <v/>
      </c>
      <c r="CO38" s="875" t="str">
        <f>IF(CC38="","",VLOOKUP(CC38,'aktuelle Düngerliste'!$A:$H,6,FALSE)*CE38/1000)</f>
        <v/>
      </c>
      <c r="CP38" s="876" t="str">
        <f>IF(CC38="","",VLOOKUP(CC38,'aktuelle Düngerliste'!$A:$H,7,FALSE)*CE38/1000)</f>
        <v/>
      </c>
      <c r="CQ38" s="378"/>
      <c r="CR38" s="379"/>
      <c r="CS38" s="375"/>
      <c r="CT38" s="392" t="str">
        <f t="shared" si="8"/>
        <v/>
      </c>
      <c r="CU38" s="453" t="str">
        <f t="shared" si="9"/>
        <v/>
      </c>
      <c r="CV38" s="872" t="str">
        <f>IF(CQ38="","",VLOOKUP(CQ38,'aktuelle Düngerliste'!$A:$H,2,FALSE))</f>
        <v/>
      </c>
      <c r="CW38" s="872" t="str">
        <f>IF(CQ38="","",VLOOKUP(CQ38,'aktuelle Düngerliste'!$A:$H,3,FALSE))</f>
        <v/>
      </c>
      <c r="CX38" s="873" t="str">
        <f>IF(CQ38="","",VLOOKUP(CQ38,'aktuelle Düngerliste'!$A:$H,8,FALSE))</f>
        <v/>
      </c>
      <c r="CY38" s="874" t="str">
        <f>IF(CQ38="","",VLOOKUP(CQ38,'aktuelle Düngerliste'!$A:$H,3,FALSE)*CS38/1000)</f>
        <v/>
      </c>
      <c r="CZ38" s="874" t="str">
        <f>IF(CQ38="","",IF(VLOOKUP(CQ38,'aktuelle Düngerliste'!$A:$B,2,FALSE)="mineralisch",(VLOOKUP(CQ38,'aktuelle Düngerliste'!$A:$H,3,FALSE)*CS38/1000),""))</f>
        <v/>
      </c>
      <c r="DA38" s="875" t="str">
        <f>IF(CQ38="","",VLOOKUP(CQ38,'aktuelle Düngerliste'!$A:$J,10,FALSE)*CS38/1000)</f>
        <v/>
      </c>
      <c r="DB38" s="875" t="str">
        <f>IF(CQ38="","",VLOOKUP(CQ38,'aktuelle Düngerliste'!$A:$H,5,FALSE)*CS38/1000)</f>
        <v/>
      </c>
      <c r="DC38" s="875" t="str">
        <f>IF(CQ38="","",VLOOKUP(CQ38,'aktuelle Düngerliste'!$A:$H,6,FALSE)*CS38/1000)</f>
        <v/>
      </c>
      <c r="DD38" s="876" t="str">
        <f>IF(CQ38="","",VLOOKUP(CQ38,'aktuelle Düngerliste'!$A:$H,7,FALSE)*CS38/1000)</f>
        <v/>
      </c>
      <c r="DE38" s="378"/>
      <c r="DF38" s="379"/>
      <c r="DG38" s="375"/>
      <c r="DH38" s="392" t="str">
        <f t="shared" si="10"/>
        <v/>
      </c>
      <c r="DI38" s="453" t="str">
        <f t="shared" si="11"/>
        <v/>
      </c>
      <c r="DJ38" s="872" t="str">
        <f>IF(DE38="","",VLOOKUP(DE38,'aktuelle Düngerliste'!$A:$H,2,FALSE))</f>
        <v/>
      </c>
      <c r="DK38" s="872" t="str">
        <f>IF(DE38="","",VLOOKUP(DE38,'aktuelle Düngerliste'!$A:$H,3,FALSE))</f>
        <v/>
      </c>
      <c r="DL38" s="873" t="str">
        <f>IF(DE38="","",VLOOKUP(DE38,'aktuelle Düngerliste'!$A:$H,8,FALSE))</f>
        <v/>
      </c>
      <c r="DM38" s="874" t="str">
        <f>IF(DE38="","",VLOOKUP(DE38,'aktuelle Düngerliste'!$A:$H,3,FALSE)*DG38/1000)</f>
        <v/>
      </c>
      <c r="DN38" s="874" t="str">
        <f>IF(DE38="","",IF(VLOOKUP(DE38,'aktuelle Düngerliste'!$A:$B,2,FALSE)="mineralisch",(VLOOKUP(DE38,'aktuelle Düngerliste'!$A:$H,3,FALSE)*DG38/1000),""))</f>
        <v/>
      </c>
      <c r="DO38" s="875" t="str">
        <f>IF(DE38="","",VLOOKUP(DE38,'aktuelle Düngerliste'!$A:$J,10,FALSE)*DG38/1000)</f>
        <v/>
      </c>
      <c r="DP38" s="875" t="str">
        <f>IF(DE38="","",VLOOKUP(DE38,'aktuelle Düngerliste'!$A:$H,5,FALSE)*DG38/1000)</f>
        <v/>
      </c>
      <c r="DQ38" s="875" t="str">
        <f>IF(DE38="","",VLOOKUP(DE38,'aktuelle Düngerliste'!$A:$H,6,FALSE)*DG38/1000)</f>
        <v/>
      </c>
      <c r="DR38" s="876" t="str">
        <f>IF(DE38="","",VLOOKUP(DE38,'aktuelle Düngerliste'!$A:$H,7,FALSE)*DG38/1000)</f>
        <v/>
      </c>
      <c r="DS38" s="265"/>
    </row>
    <row r="39" spans="1:123" s="145" customFormat="1">
      <c r="A39" s="261" t="str">
        <f>IF('N-DBE'!A39="","",'N-DBE'!A39)</f>
        <v/>
      </c>
      <c r="B39" s="285" t="str">
        <f>IF('N-DBE'!B39="","",'N-DBE'!B39)</f>
        <v/>
      </c>
      <c r="C39" s="262" t="str">
        <f>IF('N-DBE'!C39="","",'N-DBE'!C39)</f>
        <v/>
      </c>
      <c r="D39" s="262" t="str">
        <f>IF('N-DBE'!D39="","",'N-DBE'!D39)</f>
        <v/>
      </c>
      <c r="E39" s="238" t="str">
        <f>IF('N-DBE'!E39="","",'N-DBE'!E39)</f>
        <v/>
      </c>
      <c r="F39" s="238" t="str">
        <f>IF('N-DBE'!F39="","",'N-DBE'!F39)</f>
        <v/>
      </c>
      <c r="G39" s="225" t="str">
        <f>IF('N-DBE'!G39="","",'N-DBE'!G39)</f>
        <v/>
      </c>
      <c r="H39" s="247" t="str">
        <f>IF(OR(B39="",'N-DBE'!AJ39=""),"",'N-DBE'!AJ39+'N-DBE'!AN39)</f>
        <v/>
      </c>
      <c r="I39" s="815" t="str">
        <f>IF(OR(B39="",'N-DBE'!AJ39=""),"",'N-DBE'!E39*('N-DBE'!AJ39+'N-DBE'!AN39))</f>
        <v/>
      </c>
      <c r="J39" s="246" t="str">
        <f>IF('N-DBE'!AK39="","",IF('N-DBE'!AM39="ja",'N-DBE'!AK39+'N-DBE'!AN39,'N-DBE'!AK39))</f>
        <v/>
      </c>
      <c r="K39" s="829" t="str">
        <f>IF(OR(B39="",'N-DBE'!AK39=""),"",IF('N-DBE'!AM39="ja",'N-DBE'!E39*('N-DBE'!AK39+'N-DBE'!AN39),'N-DBE'!E39*'N-DBE'!AK39))</f>
        <v/>
      </c>
      <c r="L39" s="830" t="str">
        <f>IF(OR(B39="",'N-DBE'!AL39=""),"",'N-DBE'!AL39+'N-DBE'!AN39)</f>
        <v/>
      </c>
      <c r="M39" s="830" t="str">
        <f>IF(OR(B39="",'N-DBE'!AL39=""),"",'N-DBE'!E39*('N-DBE'!AL39+'N-DBE'!AN39))</f>
        <v/>
      </c>
      <c r="N39" s="831" t="str">
        <f>IF(AND('N-DBE'!C39="ja",G39&lt;&gt;""),I39-X39,"")</f>
        <v/>
      </c>
      <c r="O39" s="259" t="str">
        <f>IF('N-DBE'!AJ39="","",SUM(AU39,BI39,BW39,CK39,CY39,DM39))</f>
        <v/>
      </c>
      <c r="P39" s="830" t="str">
        <f>IF(OR(B39="",'N-DBE'!AJ39=""),"",O39*'N-DBE'!E39)</f>
        <v/>
      </c>
      <c r="Q39" s="253" t="str">
        <f>IF('N-DBE'!AJ39="","",IF(AR39="mineralisch",AU39,0)+IF(BF39="mineralisch",BI39,0)+IF(BT39="mineralisch",BW39,0)+IF(CH39="mineralisch",CK39,0)+IF(CV39="mineralisch",CY39,0)+IF(DJ39="mineralisch",DM39,0))</f>
        <v/>
      </c>
      <c r="R39" s="830" t="str">
        <f>IF(OR(B39="",'N-DBE'!AJ39=""),"",Q39*'N-DBE'!E39)</f>
        <v/>
      </c>
      <c r="S39" s="253" t="str">
        <f>IF('N-DBE'!AJ39="","",O39-Q39)</f>
        <v/>
      </c>
      <c r="T39" s="830" t="str">
        <f>IF(OR(B39="",'N-DBE'!AJ39=""),"",S39*'N-DBE'!E39)</f>
        <v/>
      </c>
      <c r="U39" s="253" t="str">
        <f>IF('N-DBE'!AJ39="","",(IF(AR39="Kompost",AU39,0)+IF(BF39="Kompost",BI39,0)+IF(BT39="Kompost",BW39,0)+IF(CH39="Kompost",CK39,0)+IF(CV39="Kompost",CY39,0)+IF(DJ39="Kompost",DM39,0)))</f>
        <v/>
      </c>
      <c r="V39" s="830" t="str">
        <f>IF(OR(B39="",'N-DBE'!AJ39=""),"",U39*'N-DBE'!E39)</f>
        <v/>
      </c>
      <c r="W39" s="370" t="str">
        <f>IF('N-DBE'!AJ39="","",SUM(AW39,BK39,BY39,CM39,DA39,DO39))</f>
        <v/>
      </c>
      <c r="X39" s="844" t="str">
        <f>IF(OR(B39="",'N-DBE'!AJ39=""),"",W39*'N-DBE'!E39)</f>
        <v/>
      </c>
      <c r="Y39" s="260" t="str">
        <f>IF('P-(K-Mg)-DBE'!N39="","",'P-(K-Mg)-DBE'!N39+'P-(K-Mg)-DBE'!R39)</f>
        <v/>
      </c>
      <c r="Z39" s="830" t="str">
        <f>IF(OR(B39="",'P-(K-Mg)-DBE'!N39=""),"",'N-DBE'!E39*('P-(K-Mg)-DBE'!N39+'P-(K-Mg)-DBE'!R39))</f>
        <v/>
      </c>
      <c r="AA39" s="259" t="str">
        <f>IF('P-(K-Mg)-DBE'!N39="","",SUM(AX39,BL39,BZ39,CN39,DB39,DP39))</f>
        <v/>
      </c>
      <c r="AB39" s="258" t="str">
        <f>IF(OR(B39="",'P-(K-Mg)-DBE'!Z39=""),"",SUM(AX39,BL39,BZ39,CN39,DB39,DP39)*'N-DBE'!E39)</f>
        <v/>
      </c>
      <c r="AC39" s="259" t="str">
        <f>IF('P-(K-Mg)-DBE'!O39="","",'P-(K-Mg)-DBE'!O39)</f>
        <v/>
      </c>
      <c r="AD39" s="815" t="str">
        <f>IF(OR(B39="",'P-(K-Mg)-DBE'!O39=""),"",'P-(K-Mg)-DBE'!O39*'N-DBE'!E39)</f>
        <v/>
      </c>
      <c r="AE39" s="239" t="str">
        <f>IF('P-(K-Mg)-DBE'!Z39="","",'P-(K-Mg)-DBE'!Z39)</f>
        <v/>
      </c>
      <c r="AF39" s="815" t="str">
        <f>IF(OR(B39="",'P-(K-Mg)-DBE'!Z39=""),"",'P-(K-Mg)-DBE'!Z39*'N-DBE'!E39)</f>
        <v/>
      </c>
      <c r="AG39" s="380" t="str">
        <f>IF('P-(K-Mg)-DBE'!Z39="","",SUM(AY39,BM39,CA39,CO39,DC39,DQ39))</f>
        <v/>
      </c>
      <c r="AH39" s="258" t="str">
        <f>IF(OR(B39="",'P-(K-Mg)-DBE'!AH39=""),"",SUM(AY39,BM39,CA39,CO39,DC39,DQ29)*'N-DBE'!E39)</f>
        <v/>
      </c>
      <c r="AI39" s="240" t="str">
        <f>IF('P-(K-Mg)-DBE'!AH39="","",'P-(K-Mg)-DBE'!AH39)</f>
        <v/>
      </c>
      <c r="AJ39" s="830" t="str">
        <f>IF(OR(B39="",'P-(K-Mg)-DBE'!AH39=""),"",'N-DBE'!E39*'P-(K-Mg)-DBE'!AH39)</f>
        <v/>
      </c>
      <c r="AK39" s="374" t="str">
        <f>IF('P-(K-Mg)-DBE'!AH39="","",SUM(AZ39,BN39,CB39,CP39,DD39,DR39))</f>
        <v/>
      </c>
      <c r="AL39" s="862" t="str">
        <f>IF('P-(K-Mg)-DBE'!AH39="","",SUM(AZ39,BN39,CB39,CP39,DD39,DR39))</f>
        <v/>
      </c>
      <c r="AM39" s="378"/>
      <c r="AN39" s="379"/>
      <c r="AO39" s="375"/>
      <c r="AP39" s="392" t="str">
        <f t="shared" si="0"/>
        <v/>
      </c>
      <c r="AQ39" s="453" t="str">
        <f t="shared" si="1"/>
        <v/>
      </c>
      <c r="AR39" s="872" t="str">
        <f>IF(AM39="","",VLOOKUP(AM39,'aktuelle Düngerliste'!A:H,2,FALSE))</f>
        <v/>
      </c>
      <c r="AS39" s="872" t="str">
        <f>IF(AM39="","",VLOOKUP(AM39,'aktuelle Düngerliste'!A:H,3,FALSE))</f>
        <v/>
      </c>
      <c r="AT39" s="873" t="str">
        <f>IF(AM39="","",VLOOKUP(AM39,'aktuelle Düngerliste'!A:H,8,FALSE))</f>
        <v/>
      </c>
      <c r="AU39" s="874" t="str">
        <f>IF(AM39="","",VLOOKUP(AM39,'aktuelle Düngerliste'!$A:$H,3,FALSE)*AO39/1000)</f>
        <v/>
      </c>
      <c r="AV39" s="874" t="str">
        <f>IF(AM39="","",IF(VLOOKUP(AM39,'aktuelle Düngerliste'!$A:$B,2,FALSE)="mineralisch",(VLOOKUP(AM39,'aktuelle Düngerliste'!$A:$H,3,FALSE)*AO39/1000),""))</f>
        <v/>
      </c>
      <c r="AW39" s="875" t="str">
        <f>IF(AM39="","",VLOOKUP(AM39,'aktuelle Düngerliste'!$A:$J,10,FALSE)*AO39/1000)</f>
        <v/>
      </c>
      <c r="AX39" s="875" t="str">
        <f>IF(AM39="","",VLOOKUP(AM39,'aktuelle Düngerliste'!$A:$H,5,FALSE)*AO39/1000)</f>
        <v/>
      </c>
      <c r="AY39" s="875" t="str">
        <f>IF(AM39="","",VLOOKUP(AM39,'aktuelle Düngerliste'!$A:$H,6,FALSE)*AO39/1000)</f>
        <v/>
      </c>
      <c r="AZ39" s="876" t="str">
        <f>IF(AM39="","",VLOOKUP(AM39,'aktuelle Düngerliste'!$A:$H,7,FALSE)*AO39/1000)</f>
        <v/>
      </c>
      <c r="BA39" s="378"/>
      <c r="BB39" s="379"/>
      <c r="BC39" s="375"/>
      <c r="BD39" s="392" t="str">
        <f t="shared" si="2"/>
        <v/>
      </c>
      <c r="BE39" s="453" t="str">
        <f t="shared" si="3"/>
        <v/>
      </c>
      <c r="BF39" s="872" t="str">
        <f>IF(BA39="","",VLOOKUP(BA39,'aktuelle Düngerliste'!$A:$H,2,FALSE))</f>
        <v/>
      </c>
      <c r="BG39" s="872" t="str">
        <f>IF(BA39="","",VLOOKUP(BA39,'aktuelle Düngerliste'!$A:$H,3,FALSE))</f>
        <v/>
      </c>
      <c r="BH39" s="873" t="str">
        <f>IF(BA39="","",VLOOKUP(BA39,'aktuelle Düngerliste'!$A:$H,8,FALSE))</f>
        <v/>
      </c>
      <c r="BI39" s="874" t="str">
        <f>IF(BA39="","",VLOOKUP(BA39,'aktuelle Düngerliste'!$A:$H,3,FALSE)*BC39/1000)</f>
        <v/>
      </c>
      <c r="BJ39" s="874" t="str">
        <f>IF(BA39="","",IF(VLOOKUP(BA39,'aktuelle Düngerliste'!$A:$B,2,FALSE)="mineralisch",(VLOOKUP(BA39,'aktuelle Düngerliste'!$A:$H,3,FALSE)*BC39/1000),""))</f>
        <v/>
      </c>
      <c r="BK39" s="875" t="str">
        <f>IF(BA39="","",VLOOKUP(BA39,'aktuelle Düngerliste'!$A:$J,10,FALSE)*BC39/1000)</f>
        <v/>
      </c>
      <c r="BL39" s="875" t="str">
        <f>IF(BA39="","",VLOOKUP(BA39,'aktuelle Düngerliste'!$A:$H,5,FALSE)*BC39/1000)</f>
        <v/>
      </c>
      <c r="BM39" s="875" t="str">
        <f>IF(BA39="","",VLOOKUP(BA39,'aktuelle Düngerliste'!$A:$H,6,FALSE)*BC39/1000)</f>
        <v/>
      </c>
      <c r="BN39" s="876" t="str">
        <f>IF(BA39="","",VLOOKUP(BA39,'aktuelle Düngerliste'!$A:$H,7,FALSE)*BC39/1000)</f>
        <v/>
      </c>
      <c r="BO39" s="378"/>
      <c r="BP39" s="379"/>
      <c r="BQ39" s="375"/>
      <c r="BR39" s="392" t="str">
        <f t="shared" si="4"/>
        <v/>
      </c>
      <c r="BS39" s="453" t="str">
        <f t="shared" si="5"/>
        <v/>
      </c>
      <c r="BT39" s="872" t="str">
        <f>IF(BO39="","",VLOOKUP(BO39,'aktuelle Düngerliste'!$A:$H,2,FALSE))</f>
        <v/>
      </c>
      <c r="BU39" s="872" t="str">
        <f>IF(BO39="","",VLOOKUP(BO39,'aktuelle Düngerliste'!$A:$H,3,FALSE))</f>
        <v/>
      </c>
      <c r="BV39" s="873" t="str">
        <f>IF(BO39="","",VLOOKUP(BO39,'aktuelle Düngerliste'!$A:$H,8,FALSE))</f>
        <v/>
      </c>
      <c r="BW39" s="874" t="str">
        <f>IF(BO39="","",VLOOKUP(BO39,'aktuelle Düngerliste'!$A:$H,3,FALSE)*BQ39/1000)</f>
        <v/>
      </c>
      <c r="BX39" s="874" t="str">
        <f>IF(BO39="","",IF(VLOOKUP(BO39,'aktuelle Düngerliste'!$A:$B,2,FALSE)="mineralisch",(VLOOKUP(BO39,'aktuelle Düngerliste'!$A:$H,3,FALSE)*BQ39/1000),""))</f>
        <v/>
      </c>
      <c r="BY39" s="875" t="str">
        <f>IF(BO39="","",VLOOKUP(BO39,'aktuelle Düngerliste'!$A:$J,10,FALSE)*BQ39/1000)</f>
        <v/>
      </c>
      <c r="BZ39" s="875" t="str">
        <f>IF(BO39="","",VLOOKUP(BO39,'aktuelle Düngerliste'!$A:$H,5,FALSE)*BQ39/1000)</f>
        <v/>
      </c>
      <c r="CA39" s="875" t="str">
        <f>IF(BO39="","",VLOOKUP(BO39,'aktuelle Düngerliste'!$A:$H,6,FALSE)*BQ39/1000)</f>
        <v/>
      </c>
      <c r="CB39" s="876" t="str">
        <f>IF(BO39="","",VLOOKUP(BO39,'aktuelle Düngerliste'!$A:$H,7,FALSE)*BQ39/1000)</f>
        <v/>
      </c>
      <c r="CC39" s="378"/>
      <c r="CD39" s="379"/>
      <c r="CE39" s="375"/>
      <c r="CF39" s="392" t="str">
        <f t="shared" si="6"/>
        <v/>
      </c>
      <c r="CG39" s="453" t="str">
        <f t="shared" si="7"/>
        <v/>
      </c>
      <c r="CH39" s="872" t="str">
        <f>IF(CC39="","",VLOOKUP(CC39,'aktuelle Düngerliste'!$A:$H,2,FALSE))</f>
        <v/>
      </c>
      <c r="CI39" s="872" t="str">
        <f>IF(CC39="","",VLOOKUP(CC39,'aktuelle Düngerliste'!$A:$H,3,FALSE))</f>
        <v/>
      </c>
      <c r="CJ39" s="873" t="str">
        <f>IF(CC39="","",VLOOKUP(CC39,'aktuelle Düngerliste'!$A:$H,8,FALSE))</f>
        <v/>
      </c>
      <c r="CK39" s="874" t="str">
        <f>IF(CC39="","",VLOOKUP(CC39,'aktuelle Düngerliste'!$A:$H,3,FALSE)*CE39/1000)</f>
        <v/>
      </c>
      <c r="CL39" s="874" t="str">
        <f>IF(CC39="","",IF(VLOOKUP(CC39,'aktuelle Düngerliste'!$A:$B,2,FALSE)="mineralisch",(VLOOKUP(CC39,'aktuelle Düngerliste'!$A:$H,3,FALSE)*CE39/1000),""))</f>
        <v/>
      </c>
      <c r="CM39" s="875" t="str">
        <f>IF(CC39="","",VLOOKUP(CC39,'aktuelle Düngerliste'!$A:$J,10,FALSE)*CE39/1000)</f>
        <v/>
      </c>
      <c r="CN39" s="875" t="str">
        <f>IF(CC39="","",VLOOKUP(CC39,'aktuelle Düngerliste'!$A:$H,5,FALSE)*CE39/1000)</f>
        <v/>
      </c>
      <c r="CO39" s="875" t="str">
        <f>IF(CC39="","",VLOOKUP(CC39,'aktuelle Düngerliste'!$A:$H,6,FALSE)*CE39/1000)</f>
        <v/>
      </c>
      <c r="CP39" s="876" t="str">
        <f>IF(CC39="","",VLOOKUP(CC39,'aktuelle Düngerliste'!$A:$H,7,FALSE)*CE39/1000)</f>
        <v/>
      </c>
      <c r="CQ39" s="378"/>
      <c r="CR39" s="379"/>
      <c r="CS39" s="375"/>
      <c r="CT39" s="392" t="str">
        <f t="shared" si="8"/>
        <v/>
      </c>
      <c r="CU39" s="453" t="str">
        <f t="shared" si="9"/>
        <v/>
      </c>
      <c r="CV39" s="872" t="str">
        <f>IF(CQ39="","",VLOOKUP(CQ39,'aktuelle Düngerliste'!$A:$H,2,FALSE))</f>
        <v/>
      </c>
      <c r="CW39" s="872" t="str">
        <f>IF(CQ39="","",VLOOKUP(CQ39,'aktuelle Düngerliste'!$A:$H,3,FALSE))</f>
        <v/>
      </c>
      <c r="CX39" s="873" t="str">
        <f>IF(CQ39="","",VLOOKUP(CQ39,'aktuelle Düngerliste'!$A:$H,8,FALSE))</f>
        <v/>
      </c>
      <c r="CY39" s="874" t="str">
        <f>IF(CQ39="","",VLOOKUP(CQ39,'aktuelle Düngerliste'!$A:$H,3,FALSE)*CS39/1000)</f>
        <v/>
      </c>
      <c r="CZ39" s="874" t="str">
        <f>IF(CQ39="","",IF(VLOOKUP(CQ39,'aktuelle Düngerliste'!$A:$B,2,FALSE)="mineralisch",(VLOOKUP(CQ39,'aktuelle Düngerliste'!$A:$H,3,FALSE)*CS39/1000),""))</f>
        <v/>
      </c>
      <c r="DA39" s="875" t="str">
        <f>IF(CQ39="","",VLOOKUP(CQ39,'aktuelle Düngerliste'!$A:$J,10,FALSE)*CS39/1000)</f>
        <v/>
      </c>
      <c r="DB39" s="875" t="str">
        <f>IF(CQ39="","",VLOOKUP(CQ39,'aktuelle Düngerliste'!$A:$H,5,FALSE)*CS39/1000)</f>
        <v/>
      </c>
      <c r="DC39" s="875" t="str">
        <f>IF(CQ39="","",VLOOKUP(CQ39,'aktuelle Düngerliste'!$A:$H,6,FALSE)*CS39/1000)</f>
        <v/>
      </c>
      <c r="DD39" s="876" t="str">
        <f>IF(CQ39="","",VLOOKUP(CQ39,'aktuelle Düngerliste'!$A:$H,7,FALSE)*CS39/1000)</f>
        <v/>
      </c>
      <c r="DE39" s="378"/>
      <c r="DF39" s="379"/>
      <c r="DG39" s="375"/>
      <c r="DH39" s="392" t="str">
        <f t="shared" si="10"/>
        <v/>
      </c>
      <c r="DI39" s="453" t="str">
        <f t="shared" si="11"/>
        <v/>
      </c>
      <c r="DJ39" s="872" t="str">
        <f>IF(DE39="","",VLOOKUP(DE39,'aktuelle Düngerliste'!$A:$H,2,FALSE))</f>
        <v/>
      </c>
      <c r="DK39" s="872" t="str">
        <f>IF(DE39="","",VLOOKUP(DE39,'aktuelle Düngerliste'!$A:$H,3,FALSE))</f>
        <v/>
      </c>
      <c r="DL39" s="873" t="str">
        <f>IF(DE39="","",VLOOKUP(DE39,'aktuelle Düngerliste'!$A:$H,8,FALSE))</f>
        <v/>
      </c>
      <c r="DM39" s="874" t="str">
        <f>IF(DE39="","",VLOOKUP(DE39,'aktuelle Düngerliste'!$A:$H,3,FALSE)*DG39/1000)</f>
        <v/>
      </c>
      <c r="DN39" s="874" t="str">
        <f>IF(DE39="","",IF(VLOOKUP(DE39,'aktuelle Düngerliste'!$A:$B,2,FALSE)="mineralisch",(VLOOKUP(DE39,'aktuelle Düngerliste'!$A:$H,3,FALSE)*DG39/1000),""))</f>
        <v/>
      </c>
      <c r="DO39" s="875" t="str">
        <f>IF(DE39="","",VLOOKUP(DE39,'aktuelle Düngerliste'!$A:$J,10,FALSE)*DG39/1000)</f>
        <v/>
      </c>
      <c r="DP39" s="875" t="str">
        <f>IF(DE39="","",VLOOKUP(DE39,'aktuelle Düngerliste'!$A:$H,5,FALSE)*DG39/1000)</f>
        <v/>
      </c>
      <c r="DQ39" s="875" t="str">
        <f>IF(DE39="","",VLOOKUP(DE39,'aktuelle Düngerliste'!$A:$H,6,FALSE)*DG39/1000)</f>
        <v/>
      </c>
      <c r="DR39" s="876" t="str">
        <f>IF(DE39="","",VLOOKUP(DE39,'aktuelle Düngerliste'!$A:$H,7,FALSE)*DG39/1000)</f>
        <v/>
      </c>
      <c r="DS39" s="265"/>
    </row>
    <row r="40" spans="1:123" s="145" customFormat="1">
      <c r="A40" s="261" t="str">
        <f>IF('N-DBE'!A40="","",'N-DBE'!A40)</f>
        <v/>
      </c>
      <c r="B40" s="285" t="str">
        <f>IF('N-DBE'!B40="","",'N-DBE'!B40)</f>
        <v/>
      </c>
      <c r="C40" s="262" t="str">
        <f>IF('N-DBE'!C40="","",'N-DBE'!C40)</f>
        <v/>
      </c>
      <c r="D40" s="262" t="str">
        <f>IF('N-DBE'!D40="","",'N-DBE'!D40)</f>
        <v/>
      </c>
      <c r="E40" s="238" t="str">
        <f>IF('N-DBE'!E40="","",'N-DBE'!E40)</f>
        <v/>
      </c>
      <c r="F40" s="238" t="str">
        <f>IF('N-DBE'!F40="","",'N-DBE'!F40)</f>
        <v/>
      </c>
      <c r="G40" s="225" t="str">
        <f>IF('N-DBE'!G40="","",'N-DBE'!G40)</f>
        <v/>
      </c>
      <c r="H40" s="247" t="str">
        <f>IF(OR(B40="",'N-DBE'!AJ40=""),"",'N-DBE'!AJ40+'N-DBE'!AN40)</f>
        <v/>
      </c>
      <c r="I40" s="815" t="str">
        <f>IF(OR(B40="",'N-DBE'!AJ40=""),"",'N-DBE'!E40*('N-DBE'!AJ40+'N-DBE'!AN40))</f>
        <v/>
      </c>
      <c r="J40" s="246" t="str">
        <f>IF('N-DBE'!AK40="","",IF('N-DBE'!AM40="ja",'N-DBE'!AK40+'N-DBE'!AN40,'N-DBE'!AK40))</f>
        <v/>
      </c>
      <c r="K40" s="829" t="str">
        <f>IF(OR(B40="",'N-DBE'!AK40=""),"",IF('N-DBE'!AM40="ja",'N-DBE'!E40*('N-DBE'!AK40+'N-DBE'!AN40),'N-DBE'!E40*'N-DBE'!AK40))</f>
        <v/>
      </c>
      <c r="L40" s="830" t="str">
        <f>IF(OR(B40="",'N-DBE'!AL40=""),"",'N-DBE'!AL40+'N-DBE'!AN40)</f>
        <v/>
      </c>
      <c r="M40" s="830" t="str">
        <f>IF(OR(B40="",'N-DBE'!AL40=""),"",'N-DBE'!E40*('N-DBE'!AL40+'N-DBE'!AN40))</f>
        <v/>
      </c>
      <c r="N40" s="831" t="str">
        <f>IF(AND('N-DBE'!C40="ja",G40&lt;&gt;""),I40-X40,"")</f>
        <v/>
      </c>
      <c r="O40" s="259" t="str">
        <f>IF('N-DBE'!AJ40="","",SUM(AU40,BI40,BW40,CK40,CY40,DM40))</f>
        <v/>
      </c>
      <c r="P40" s="830" t="str">
        <f>IF(OR(B40="",'N-DBE'!AJ40=""),"",O40*'N-DBE'!E40)</f>
        <v/>
      </c>
      <c r="Q40" s="253" t="str">
        <f>IF('N-DBE'!AJ40="","",IF(AR40="mineralisch",AU40,0)+IF(BF40="mineralisch",BI40,0)+IF(BT40="mineralisch",BW40,0)+IF(CH40="mineralisch",CK40,0)+IF(CV40="mineralisch",CY40,0)+IF(DJ40="mineralisch",DM40,0))</f>
        <v/>
      </c>
      <c r="R40" s="830" t="str">
        <f>IF(OR(B40="",'N-DBE'!AJ40=""),"",Q40*'N-DBE'!E40)</f>
        <v/>
      </c>
      <c r="S40" s="253" t="str">
        <f>IF('N-DBE'!AJ40="","",O40-Q40)</f>
        <v/>
      </c>
      <c r="T40" s="830" t="str">
        <f>IF(OR(B40="",'N-DBE'!AJ40=""),"",S40*'N-DBE'!E40)</f>
        <v/>
      </c>
      <c r="U40" s="253" t="str">
        <f>IF('N-DBE'!AJ40="","",(IF(AR40="Kompost",AU40,0)+IF(BF40="Kompost",BI40,0)+IF(BT40="Kompost",BW40,0)+IF(CH40="Kompost",CK40,0)+IF(CV40="Kompost",CY40,0)+IF(DJ40="Kompost",DM40,0)))</f>
        <v/>
      </c>
      <c r="V40" s="830" t="str">
        <f>IF(OR(B40="",'N-DBE'!AJ40=""),"",U40*'N-DBE'!E40)</f>
        <v/>
      </c>
      <c r="W40" s="370" t="str">
        <f>IF('N-DBE'!AJ40="","",SUM(AW40,BK40,BY40,CM40,DA40,DO40))</f>
        <v/>
      </c>
      <c r="X40" s="844" t="str">
        <f>IF(OR(B40="",'N-DBE'!AJ40=""),"",W40*'N-DBE'!E40)</f>
        <v/>
      </c>
      <c r="Y40" s="260" t="str">
        <f>IF('P-(K-Mg)-DBE'!N40="","",'P-(K-Mg)-DBE'!N40+'P-(K-Mg)-DBE'!R40)</f>
        <v/>
      </c>
      <c r="Z40" s="830" t="str">
        <f>IF(OR(B40="",'P-(K-Mg)-DBE'!N40=""),"",'N-DBE'!E40*('P-(K-Mg)-DBE'!N40+'P-(K-Mg)-DBE'!R40))</f>
        <v/>
      </c>
      <c r="AA40" s="259" t="str">
        <f>IF('P-(K-Mg)-DBE'!N40="","",SUM(AX40,BL40,BZ40,CN40,DB40,DP40))</f>
        <v/>
      </c>
      <c r="AB40" s="258" t="str">
        <f>IF(OR(B40="",'P-(K-Mg)-DBE'!Z40=""),"",SUM(AX40,BL40,BZ40,CN40,DB40,DP40)*'N-DBE'!E40)</f>
        <v/>
      </c>
      <c r="AC40" s="259" t="str">
        <f>IF('P-(K-Mg)-DBE'!O40="","",'P-(K-Mg)-DBE'!O40)</f>
        <v/>
      </c>
      <c r="AD40" s="815" t="str">
        <f>IF(OR(B40="",'P-(K-Mg)-DBE'!O40=""),"",'P-(K-Mg)-DBE'!O40*'N-DBE'!E40)</f>
        <v/>
      </c>
      <c r="AE40" s="239" t="str">
        <f>IF('P-(K-Mg)-DBE'!Z40="","",'P-(K-Mg)-DBE'!Z40)</f>
        <v/>
      </c>
      <c r="AF40" s="815" t="str">
        <f>IF(OR(B40="",'P-(K-Mg)-DBE'!Z40=""),"",'P-(K-Mg)-DBE'!Z40*'N-DBE'!E40)</f>
        <v/>
      </c>
      <c r="AG40" s="380" t="str">
        <f>IF('P-(K-Mg)-DBE'!Z40="","",SUM(AY40,BM40,CA40,CO40,DC40,DQ40))</f>
        <v/>
      </c>
      <c r="AH40" s="258" t="str">
        <f>IF(OR(B40="",'P-(K-Mg)-DBE'!AH40=""),"",SUM(AY40,BM40,CA40,CO40,DC40,DQ30)*'N-DBE'!E40)</f>
        <v/>
      </c>
      <c r="AI40" s="240" t="str">
        <f>IF('P-(K-Mg)-DBE'!AH40="","",'P-(K-Mg)-DBE'!AH40)</f>
        <v/>
      </c>
      <c r="AJ40" s="830" t="str">
        <f>IF(OR(B40="",'P-(K-Mg)-DBE'!AH40=""),"",'N-DBE'!E40*'P-(K-Mg)-DBE'!AH40)</f>
        <v/>
      </c>
      <c r="AK40" s="374" t="str">
        <f>IF('P-(K-Mg)-DBE'!AH40="","",SUM(AZ40,BN40,CB40,CP40,DD40,DR40))</f>
        <v/>
      </c>
      <c r="AL40" s="862" t="str">
        <f>IF('P-(K-Mg)-DBE'!AH40="","",SUM(AZ40,BN40,CB40,CP40,DD40,DR40))</f>
        <v/>
      </c>
      <c r="AM40" s="378"/>
      <c r="AN40" s="379"/>
      <c r="AO40" s="375"/>
      <c r="AP40" s="392" t="str">
        <f t="shared" si="0"/>
        <v/>
      </c>
      <c r="AQ40" s="453" t="str">
        <f t="shared" si="1"/>
        <v/>
      </c>
      <c r="AR40" s="872" t="str">
        <f>IF(AM40="","",VLOOKUP(AM40,'aktuelle Düngerliste'!A:H,2,FALSE))</f>
        <v/>
      </c>
      <c r="AS40" s="872" t="str">
        <f>IF(AM40="","",VLOOKUP(AM40,'aktuelle Düngerliste'!A:H,3,FALSE))</f>
        <v/>
      </c>
      <c r="AT40" s="873" t="str">
        <f>IF(AM40="","",VLOOKUP(AM40,'aktuelle Düngerliste'!A:H,8,FALSE))</f>
        <v/>
      </c>
      <c r="AU40" s="874" t="str">
        <f>IF(AM40="","",VLOOKUP(AM40,'aktuelle Düngerliste'!$A:$H,3,FALSE)*AO40/1000)</f>
        <v/>
      </c>
      <c r="AV40" s="874" t="str">
        <f>IF(AM40="","",IF(VLOOKUP(AM40,'aktuelle Düngerliste'!$A:$B,2,FALSE)="mineralisch",(VLOOKUP(AM40,'aktuelle Düngerliste'!$A:$H,3,FALSE)*AO40/1000),""))</f>
        <v/>
      </c>
      <c r="AW40" s="875" t="str">
        <f>IF(AM40="","",VLOOKUP(AM40,'aktuelle Düngerliste'!$A:$J,10,FALSE)*AO40/1000)</f>
        <v/>
      </c>
      <c r="AX40" s="875" t="str">
        <f>IF(AM40="","",VLOOKUP(AM40,'aktuelle Düngerliste'!$A:$H,5,FALSE)*AO40/1000)</f>
        <v/>
      </c>
      <c r="AY40" s="875" t="str">
        <f>IF(AM40="","",VLOOKUP(AM40,'aktuelle Düngerliste'!$A:$H,6,FALSE)*AO40/1000)</f>
        <v/>
      </c>
      <c r="AZ40" s="876" t="str">
        <f>IF(AM40="","",VLOOKUP(AM40,'aktuelle Düngerliste'!$A:$H,7,FALSE)*AO40/1000)</f>
        <v/>
      </c>
      <c r="BA40" s="378"/>
      <c r="BB40" s="379"/>
      <c r="BC40" s="375"/>
      <c r="BD40" s="392" t="str">
        <f t="shared" si="2"/>
        <v/>
      </c>
      <c r="BE40" s="453" t="str">
        <f t="shared" si="3"/>
        <v/>
      </c>
      <c r="BF40" s="872" t="str">
        <f>IF(BA40="","",VLOOKUP(BA40,'aktuelle Düngerliste'!$A:$H,2,FALSE))</f>
        <v/>
      </c>
      <c r="BG40" s="872" t="str">
        <f>IF(BA40="","",VLOOKUP(BA40,'aktuelle Düngerliste'!$A:$H,3,FALSE))</f>
        <v/>
      </c>
      <c r="BH40" s="873" t="str">
        <f>IF(BA40="","",VLOOKUP(BA40,'aktuelle Düngerliste'!$A:$H,8,FALSE))</f>
        <v/>
      </c>
      <c r="BI40" s="874" t="str">
        <f>IF(BA40="","",VLOOKUP(BA40,'aktuelle Düngerliste'!$A:$H,3,FALSE)*BC40/1000)</f>
        <v/>
      </c>
      <c r="BJ40" s="874" t="str">
        <f>IF(BA40="","",IF(VLOOKUP(BA40,'aktuelle Düngerliste'!$A:$B,2,FALSE)="mineralisch",(VLOOKUP(BA40,'aktuelle Düngerliste'!$A:$H,3,FALSE)*BC40/1000),""))</f>
        <v/>
      </c>
      <c r="BK40" s="875" t="str">
        <f>IF(BA40="","",VLOOKUP(BA40,'aktuelle Düngerliste'!$A:$J,10,FALSE)*BC40/1000)</f>
        <v/>
      </c>
      <c r="BL40" s="875" t="str">
        <f>IF(BA40="","",VLOOKUP(BA40,'aktuelle Düngerliste'!$A:$H,5,FALSE)*BC40/1000)</f>
        <v/>
      </c>
      <c r="BM40" s="875" t="str">
        <f>IF(BA40="","",VLOOKUP(BA40,'aktuelle Düngerliste'!$A:$H,6,FALSE)*BC40/1000)</f>
        <v/>
      </c>
      <c r="BN40" s="876" t="str">
        <f>IF(BA40="","",VLOOKUP(BA40,'aktuelle Düngerliste'!$A:$H,7,FALSE)*BC40/1000)</f>
        <v/>
      </c>
      <c r="BO40" s="378"/>
      <c r="BP40" s="379"/>
      <c r="BQ40" s="375"/>
      <c r="BR40" s="392" t="str">
        <f t="shared" si="4"/>
        <v/>
      </c>
      <c r="BS40" s="453" t="str">
        <f t="shared" si="5"/>
        <v/>
      </c>
      <c r="BT40" s="872" t="str">
        <f>IF(BO40="","",VLOOKUP(BO40,'aktuelle Düngerliste'!$A:$H,2,FALSE))</f>
        <v/>
      </c>
      <c r="BU40" s="872" t="str">
        <f>IF(BO40="","",VLOOKUP(BO40,'aktuelle Düngerliste'!$A:$H,3,FALSE))</f>
        <v/>
      </c>
      <c r="BV40" s="873" t="str">
        <f>IF(BO40="","",VLOOKUP(BO40,'aktuelle Düngerliste'!$A:$H,8,FALSE))</f>
        <v/>
      </c>
      <c r="BW40" s="874" t="str">
        <f>IF(BO40="","",VLOOKUP(BO40,'aktuelle Düngerliste'!$A:$H,3,FALSE)*BQ40/1000)</f>
        <v/>
      </c>
      <c r="BX40" s="874" t="str">
        <f>IF(BO40="","",IF(VLOOKUP(BO40,'aktuelle Düngerliste'!$A:$B,2,FALSE)="mineralisch",(VLOOKUP(BO40,'aktuelle Düngerliste'!$A:$H,3,FALSE)*BQ40/1000),""))</f>
        <v/>
      </c>
      <c r="BY40" s="875" t="str">
        <f>IF(BO40="","",VLOOKUP(BO40,'aktuelle Düngerliste'!$A:$J,10,FALSE)*BQ40/1000)</f>
        <v/>
      </c>
      <c r="BZ40" s="875" t="str">
        <f>IF(BO40="","",VLOOKUP(BO40,'aktuelle Düngerliste'!$A:$H,5,FALSE)*BQ40/1000)</f>
        <v/>
      </c>
      <c r="CA40" s="875" t="str">
        <f>IF(BO40="","",VLOOKUP(BO40,'aktuelle Düngerliste'!$A:$H,6,FALSE)*BQ40/1000)</f>
        <v/>
      </c>
      <c r="CB40" s="876" t="str">
        <f>IF(BO40="","",VLOOKUP(BO40,'aktuelle Düngerliste'!$A:$H,7,FALSE)*BQ40/1000)</f>
        <v/>
      </c>
      <c r="CC40" s="378"/>
      <c r="CD40" s="379"/>
      <c r="CE40" s="375"/>
      <c r="CF40" s="392" t="str">
        <f t="shared" si="6"/>
        <v/>
      </c>
      <c r="CG40" s="453" t="str">
        <f t="shared" si="7"/>
        <v/>
      </c>
      <c r="CH40" s="872" t="str">
        <f>IF(CC40="","",VLOOKUP(CC40,'aktuelle Düngerliste'!$A:$H,2,FALSE))</f>
        <v/>
      </c>
      <c r="CI40" s="872" t="str">
        <f>IF(CC40="","",VLOOKUP(CC40,'aktuelle Düngerliste'!$A:$H,3,FALSE))</f>
        <v/>
      </c>
      <c r="CJ40" s="873" t="str">
        <f>IF(CC40="","",VLOOKUP(CC40,'aktuelle Düngerliste'!$A:$H,8,FALSE))</f>
        <v/>
      </c>
      <c r="CK40" s="874" t="str">
        <f>IF(CC40="","",VLOOKUP(CC40,'aktuelle Düngerliste'!$A:$H,3,FALSE)*CE40/1000)</f>
        <v/>
      </c>
      <c r="CL40" s="874" t="str">
        <f>IF(CC40="","",IF(VLOOKUP(CC40,'aktuelle Düngerliste'!$A:$B,2,FALSE)="mineralisch",(VLOOKUP(CC40,'aktuelle Düngerliste'!$A:$H,3,FALSE)*CE40/1000),""))</f>
        <v/>
      </c>
      <c r="CM40" s="875" t="str">
        <f>IF(CC40="","",VLOOKUP(CC40,'aktuelle Düngerliste'!$A:$J,10,FALSE)*CE40/1000)</f>
        <v/>
      </c>
      <c r="CN40" s="875" t="str">
        <f>IF(CC40="","",VLOOKUP(CC40,'aktuelle Düngerliste'!$A:$H,5,FALSE)*CE40/1000)</f>
        <v/>
      </c>
      <c r="CO40" s="875" t="str">
        <f>IF(CC40="","",VLOOKUP(CC40,'aktuelle Düngerliste'!$A:$H,6,FALSE)*CE40/1000)</f>
        <v/>
      </c>
      <c r="CP40" s="876" t="str">
        <f>IF(CC40="","",VLOOKUP(CC40,'aktuelle Düngerliste'!$A:$H,7,FALSE)*CE40/1000)</f>
        <v/>
      </c>
      <c r="CQ40" s="378"/>
      <c r="CR40" s="379"/>
      <c r="CS40" s="375"/>
      <c r="CT40" s="392" t="str">
        <f t="shared" si="8"/>
        <v/>
      </c>
      <c r="CU40" s="453" t="str">
        <f t="shared" si="9"/>
        <v/>
      </c>
      <c r="CV40" s="872" t="str">
        <f>IF(CQ40="","",VLOOKUP(CQ40,'aktuelle Düngerliste'!$A:$H,2,FALSE))</f>
        <v/>
      </c>
      <c r="CW40" s="872" t="str">
        <f>IF(CQ40="","",VLOOKUP(CQ40,'aktuelle Düngerliste'!$A:$H,3,FALSE))</f>
        <v/>
      </c>
      <c r="CX40" s="873" t="str">
        <f>IF(CQ40="","",VLOOKUP(CQ40,'aktuelle Düngerliste'!$A:$H,8,FALSE))</f>
        <v/>
      </c>
      <c r="CY40" s="874" t="str">
        <f>IF(CQ40="","",VLOOKUP(CQ40,'aktuelle Düngerliste'!$A:$H,3,FALSE)*CS40/1000)</f>
        <v/>
      </c>
      <c r="CZ40" s="874" t="str">
        <f>IF(CQ40="","",IF(VLOOKUP(CQ40,'aktuelle Düngerliste'!$A:$B,2,FALSE)="mineralisch",(VLOOKUP(CQ40,'aktuelle Düngerliste'!$A:$H,3,FALSE)*CS40/1000),""))</f>
        <v/>
      </c>
      <c r="DA40" s="875" t="str">
        <f>IF(CQ40="","",VLOOKUP(CQ40,'aktuelle Düngerliste'!$A:$J,10,FALSE)*CS40/1000)</f>
        <v/>
      </c>
      <c r="DB40" s="875" t="str">
        <f>IF(CQ40="","",VLOOKUP(CQ40,'aktuelle Düngerliste'!$A:$H,5,FALSE)*CS40/1000)</f>
        <v/>
      </c>
      <c r="DC40" s="875" t="str">
        <f>IF(CQ40="","",VLOOKUP(CQ40,'aktuelle Düngerliste'!$A:$H,6,FALSE)*CS40/1000)</f>
        <v/>
      </c>
      <c r="DD40" s="876" t="str">
        <f>IF(CQ40="","",VLOOKUP(CQ40,'aktuelle Düngerliste'!$A:$H,7,FALSE)*CS40/1000)</f>
        <v/>
      </c>
      <c r="DE40" s="378"/>
      <c r="DF40" s="379"/>
      <c r="DG40" s="375"/>
      <c r="DH40" s="392" t="str">
        <f t="shared" si="10"/>
        <v/>
      </c>
      <c r="DI40" s="453" t="str">
        <f t="shared" si="11"/>
        <v/>
      </c>
      <c r="DJ40" s="872" t="str">
        <f>IF(DE40="","",VLOOKUP(DE40,'aktuelle Düngerliste'!$A:$H,2,FALSE))</f>
        <v/>
      </c>
      <c r="DK40" s="872" t="str">
        <f>IF(DE40="","",VLOOKUP(DE40,'aktuelle Düngerliste'!$A:$H,3,FALSE))</f>
        <v/>
      </c>
      <c r="DL40" s="873" t="str">
        <f>IF(DE40="","",VLOOKUP(DE40,'aktuelle Düngerliste'!$A:$H,8,FALSE))</f>
        <v/>
      </c>
      <c r="DM40" s="874" t="str">
        <f>IF(DE40="","",VLOOKUP(DE40,'aktuelle Düngerliste'!$A:$H,3,FALSE)*DG40/1000)</f>
        <v/>
      </c>
      <c r="DN40" s="874" t="str">
        <f>IF(DE40="","",IF(VLOOKUP(DE40,'aktuelle Düngerliste'!$A:$B,2,FALSE)="mineralisch",(VLOOKUP(DE40,'aktuelle Düngerliste'!$A:$H,3,FALSE)*DG40/1000),""))</f>
        <v/>
      </c>
      <c r="DO40" s="875" t="str">
        <f>IF(DE40="","",VLOOKUP(DE40,'aktuelle Düngerliste'!$A:$J,10,FALSE)*DG40/1000)</f>
        <v/>
      </c>
      <c r="DP40" s="875" t="str">
        <f>IF(DE40="","",VLOOKUP(DE40,'aktuelle Düngerliste'!$A:$H,5,FALSE)*DG40/1000)</f>
        <v/>
      </c>
      <c r="DQ40" s="875" t="str">
        <f>IF(DE40="","",VLOOKUP(DE40,'aktuelle Düngerliste'!$A:$H,6,FALSE)*DG40/1000)</f>
        <v/>
      </c>
      <c r="DR40" s="876" t="str">
        <f>IF(DE40="","",VLOOKUP(DE40,'aktuelle Düngerliste'!$A:$H,7,FALSE)*DG40/1000)</f>
        <v/>
      </c>
      <c r="DS40" s="265"/>
    </row>
    <row r="41" spans="1:123" s="145" customFormat="1">
      <c r="A41" s="261" t="str">
        <f>IF('N-DBE'!A41="","",'N-DBE'!A41)</f>
        <v/>
      </c>
      <c r="B41" s="285" t="str">
        <f>IF('N-DBE'!B41="","",'N-DBE'!B41)</f>
        <v/>
      </c>
      <c r="C41" s="262" t="str">
        <f>IF('N-DBE'!C41="","",'N-DBE'!C41)</f>
        <v/>
      </c>
      <c r="D41" s="262" t="str">
        <f>IF('N-DBE'!D41="","",'N-DBE'!D41)</f>
        <v/>
      </c>
      <c r="E41" s="238" t="str">
        <f>IF('N-DBE'!E41="","",'N-DBE'!E41)</f>
        <v/>
      </c>
      <c r="F41" s="238" t="str">
        <f>IF('N-DBE'!F41="","",'N-DBE'!F41)</f>
        <v/>
      </c>
      <c r="G41" s="225" t="str">
        <f>IF('N-DBE'!G41="","",'N-DBE'!G41)</f>
        <v/>
      </c>
      <c r="H41" s="247" t="str">
        <f>IF(OR(B41="",'N-DBE'!AJ41=""),"",'N-DBE'!AJ41+'N-DBE'!AN41)</f>
        <v/>
      </c>
      <c r="I41" s="815" t="str">
        <f>IF(OR(B41="",'N-DBE'!AJ41=""),"",'N-DBE'!E41*('N-DBE'!AJ41+'N-DBE'!AN41))</f>
        <v/>
      </c>
      <c r="J41" s="246" t="str">
        <f>IF('N-DBE'!AK41="","",IF('N-DBE'!AM41="ja",'N-DBE'!AK41+'N-DBE'!AN41,'N-DBE'!AK41))</f>
        <v/>
      </c>
      <c r="K41" s="829" t="str">
        <f>IF(OR(B41="",'N-DBE'!AK41=""),"",IF('N-DBE'!AM41="ja",'N-DBE'!E41*('N-DBE'!AK41+'N-DBE'!AN41),'N-DBE'!E41*'N-DBE'!AK41))</f>
        <v/>
      </c>
      <c r="L41" s="830" t="str">
        <f>IF(OR(B41="",'N-DBE'!AL41=""),"",'N-DBE'!AL41+'N-DBE'!AN41)</f>
        <v/>
      </c>
      <c r="M41" s="830" t="str">
        <f>IF(OR(B41="",'N-DBE'!AL41=""),"",'N-DBE'!E41*('N-DBE'!AL41+'N-DBE'!AN41))</f>
        <v/>
      </c>
      <c r="N41" s="831" t="str">
        <f>IF(AND('N-DBE'!C41="ja",G41&lt;&gt;""),I41-X41,"")</f>
        <v/>
      </c>
      <c r="O41" s="259" t="str">
        <f>IF('N-DBE'!AJ41="","",SUM(AU41,BI41,BW41,CK41,CY41,DM41))</f>
        <v/>
      </c>
      <c r="P41" s="830" t="str">
        <f>IF(OR(B41="",'N-DBE'!AJ41=""),"",O41*'N-DBE'!E41)</f>
        <v/>
      </c>
      <c r="Q41" s="253" t="str">
        <f>IF('N-DBE'!AJ41="","",IF(AR41="mineralisch",AU41,0)+IF(BF41="mineralisch",BI41,0)+IF(BT41="mineralisch",BW41,0)+IF(CH41="mineralisch",CK41,0)+IF(CV41="mineralisch",CY41,0)+IF(DJ41="mineralisch",DM41,0))</f>
        <v/>
      </c>
      <c r="R41" s="830" t="str">
        <f>IF(OR(B41="",'N-DBE'!AJ41=""),"",Q41*'N-DBE'!E41)</f>
        <v/>
      </c>
      <c r="S41" s="253" t="str">
        <f>IF('N-DBE'!AJ41="","",O41-Q41)</f>
        <v/>
      </c>
      <c r="T41" s="830" t="str">
        <f>IF(OR(B41="",'N-DBE'!AJ41=""),"",S41*'N-DBE'!E41)</f>
        <v/>
      </c>
      <c r="U41" s="253" t="str">
        <f>IF('N-DBE'!AJ41="","",(IF(AR41="Kompost",AU41,0)+IF(BF41="Kompost",BI41,0)+IF(BT41="Kompost",BW41,0)+IF(CH41="Kompost",CK41,0)+IF(CV41="Kompost",CY41,0)+IF(DJ41="Kompost",DM41,0)))</f>
        <v/>
      </c>
      <c r="V41" s="830" t="str">
        <f>IF(OR(B41="",'N-DBE'!AJ41=""),"",U41*'N-DBE'!E41)</f>
        <v/>
      </c>
      <c r="W41" s="370" t="str">
        <f>IF('N-DBE'!AJ41="","",SUM(AW41,BK41,BY41,CM41,DA41,DO41))</f>
        <v/>
      </c>
      <c r="X41" s="844" t="str">
        <f>IF(OR(B41="",'N-DBE'!AJ41=""),"",W41*'N-DBE'!E41)</f>
        <v/>
      </c>
      <c r="Y41" s="260" t="str">
        <f>IF('P-(K-Mg)-DBE'!N41="","",'P-(K-Mg)-DBE'!N41+'P-(K-Mg)-DBE'!R41)</f>
        <v/>
      </c>
      <c r="Z41" s="830" t="str">
        <f>IF(OR(B41="",'P-(K-Mg)-DBE'!N41=""),"",'N-DBE'!E41*('P-(K-Mg)-DBE'!N41+'P-(K-Mg)-DBE'!R41))</f>
        <v/>
      </c>
      <c r="AA41" s="259" t="str">
        <f>IF('P-(K-Mg)-DBE'!N41="","",SUM(AX41,BL41,BZ41,CN41,DB41,DP41))</f>
        <v/>
      </c>
      <c r="AB41" s="258" t="str">
        <f>IF(OR(B41="",'P-(K-Mg)-DBE'!Z41=""),"",SUM(AX41,BL41,BZ41,CN41,DB41,DP41)*'N-DBE'!E41)</f>
        <v/>
      </c>
      <c r="AC41" s="259" t="str">
        <f>IF('P-(K-Mg)-DBE'!O41="","",'P-(K-Mg)-DBE'!O41)</f>
        <v/>
      </c>
      <c r="AD41" s="815" t="str">
        <f>IF(OR(B41="",'P-(K-Mg)-DBE'!O41=""),"",'P-(K-Mg)-DBE'!O41*'N-DBE'!E41)</f>
        <v/>
      </c>
      <c r="AE41" s="239" t="str">
        <f>IF('P-(K-Mg)-DBE'!Z41="","",'P-(K-Mg)-DBE'!Z41)</f>
        <v/>
      </c>
      <c r="AF41" s="815" t="str">
        <f>IF(OR(B41="",'P-(K-Mg)-DBE'!Z41=""),"",'P-(K-Mg)-DBE'!Z41*'N-DBE'!E41)</f>
        <v/>
      </c>
      <c r="AG41" s="380" t="str">
        <f>IF('P-(K-Mg)-DBE'!Z41="","",SUM(AY41,BM41,CA41,CO41,DC41,DQ41))</f>
        <v/>
      </c>
      <c r="AH41" s="258" t="str">
        <f>IF(OR(B41="",'P-(K-Mg)-DBE'!AH41=""),"",SUM(AY41,BM41,CA41,CO41,DC41,DQ31)*'N-DBE'!E41)</f>
        <v/>
      </c>
      <c r="AI41" s="240" t="str">
        <f>IF('P-(K-Mg)-DBE'!AH41="","",'P-(K-Mg)-DBE'!AH41)</f>
        <v/>
      </c>
      <c r="AJ41" s="830" t="str">
        <f>IF(OR(B41="",'P-(K-Mg)-DBE'!AH41=""),"",'N-DBE'!E41*'P-(K-Mg)-DBE'!AH41)</f>
        <v/>
      </c>
      <c r="AK41" s="374" t="str">
        <f>IF('P-(K-Mg)-DBE'!AH41="","",SUM(AZ41,BN41,CB41,CP41,DD41,DR41))</f>
        <v/>
      </c>
      <c r="AL41" s="862" t="str">
        <f>IF('P-(K-Mg)-DBE'!AH41="","",SUM(AZ41,BN41,CB41,CP41,DD41,DR41))</f>
        <v/>
      </c>
      <c r="AM41" s="378"/>
      <c r="AN41" s="379"/>
      <c r="AO41" s="375"/>
      <c r="AP41" s="392" t="str">
        <f t="shared" si="0"/>
        <v/>
      </c>
      <c r="AQ41" s="453" t="str">
        <f t="shared" si="1"/>
        <v/>
      </c>
      <c r="AR41" s="872" t="str">
        <f>IF(AM41="","",VLOOKUP(AM41,'aktuelle Düngerliste'!A:H,2,FALSE))</f>
        <v/>
      </c>
      <c r="AS41" s="872" t="str">
        <f>IF(AM41="","",VLOOKUP(AM41,'aktuelle Düngerliste'!A:H,3,FALSE))</f>
        <v/>
      </c>
      <c r="AT41" s="873" t="str">
        <f>IF(AM41="","",VLOOKUP(AM41,'aktuelle Düngerliste'!A:H,8,FALSE))</f>
        <v/>
      </c>
      <c r="AU41" s="874" t="str">
        <f>IF(AM41="","",VLOOKUP(AM41,'aktuelle Düngerliste'!$A:$H,3,FALSE)*AO41/1000)</f>
        <v/>
      </c>
      <c r="AV41" s="874" t="str">
        <f>IF(AM41="","",IF(VLOOKUP(AM41,'aktuelle Düngerliste'!$A:$B,2,FALSE)="mineralisch",(VLOOKUP(AM41,'aktuelle Düngerliste'!$A:$H,3,FALSE)*AO41/1000),""))</f>
        <v/>
      </c>
      <c r="AW41" s="875" t="str">
        <f>IF(AM41="","",VLOOKUP(AM41,'aktuelle Düngerliste'!$A:$J,10,FALSE)*AO41/1000)</f>
        <v/>
      </c>
      <c r="AX41" s="875" t="str">
        <f>IF(AM41="","",VLOOKUP(AM41,'aktuelle Düngerliste'!$A:$H,5,FALSE)*AO41/1000)</f>
        <v/>
      </c>
      <c r="AY41" s="875" t="str">
        <f>IF(AM41="","",VLOOKUP(AM41,'aktuelle Düngerliste'!$A:$H,6,FALSE)*AO41/1000)</f>
        <v/>
      </c>
      <c r="AZ41" s="876" t="str">
        <f>IF(AM41="","",VLOOKUP(AM41,'aktuelle Düngerliste'!$A:$H,7,FALSE)*AO41/1000)</f>
        <v/>
      </c>
      <c r="BA41" s="378"/>
      <c r="BB41" s="379"/>
      <c r="BC41" s="375"/>
      <c r="BD41" s="392" t="str">
        <f t="shared" si="2"/>
        <v/>
      </c>
      <c r="BE41" s="453" t="str">
        <f t="shared" si="3"/>
        <v/>
      </c>
      <c r="BF41" s="872" t="str">
        <f>IF(BA41="","",VLOOKUP(BA41,'aktuelle Düngerliste'!$A:$H,2,FALSE))</f>
        <v/>
      </c>
      <c r="BG41" s="872" t="str">
        <f>IF(BA41="","",VLOOKUP(BA41,'aktuelle Düngerliste'!$A:$H,3,FALSE))</f>
        <v/>
      </c>
      <c r="BH41" s="873" t="str">
        <f>IF(BA41="","",VLOOKUP(BA41,'aktuelle Düngerliste'!$A:$H,8,FALSE))</f>
        <v/>
      </c>
      <c r="BI41" s="874" t="str">
        <f>IF(BA41="","",VLOOKUP(BA41,'aktuelle Düngerliste'!$A:$H,3,FALSE)*BC41/1000)</f>
        <v/>
      </c>
      <c r="BJ41" s="874" t="str">
        <f>IF(BA41="","",IF(VLOOKUP(BA41,'aktuelle Düngerliste'!$A:$B,2,FALSE)="mineralisch",(VLOOKUP(BA41,'aktuelle Düngerliste'!$A:$H,3,FALSE)*BC41/1000),""))</f>
        <v/>
      </c>
      <c r="BK41" s="875" t="str">
        <f>IF(BA41="","",VLOOKUP(BA41,'aktuelle Düngerliste'!$A:$J,10,FALSE)*BC41/1000)</f>
        <v/>
      </c>
      <c r="BL41" s="875" t="str">
        <f>IF(BA41="","",VLOOKUP(BA41,'aktuelle Düngerliste'!$A:$H,5,FALSE)*BC41/1000)</f>
        <v/>
      </c>
      <c r="BM41" s="875" t="str">
        <f>IF(BA41="","",VLOOKUP(BA41,'aktuelle Düngerliste'!$A:$H,6,FALSE)*BC41/1000)</f>
        <v/>
      </c>
      <c r="BN41" s="876" t="str">
        <f>IF(BA41="","",VLOOKUP(BA41,'aktuelle Düngerliste'!$A:$H,7,FALSE)*BC41/1000)</f>
        <v/>
      </c>
      <c r="BO41" s="378"/>
      <c r="BP41" s="379"/>
      <c r="BQ41" s="375"/>
      <c r="BR41" s="392" t="str">
        <f t="shared" si="4"/>
        <v/>
      </c>
      <c r="BS41" s="453" t="str">
        <f t="shared" si="5"/>
        <v/>
      </c>
      <c r="BT41" s="872" t="str">
        <f>IF(BO41="","",VLOOKUP(BO41,'aktuelle Düngerliste'!$A:$H,2,FALSE))</f>
        <v/>
      </c>
      <c r="BU41" s="872" t="str">
        <f>IF(BO41="","",VLOOKUP(BO41,'aktuelle Düngerliste'!$A:$H,3,FALSE))</f>
        <v/>
      </c>
      <c r="BV41" s="873" t="str">
        <f>IF(BO41="","",VLOOKUP(BO41,'aktuelle Düngerliste'!$A:$H,8,FALSE))</f>
        <v/>
      </c>
      <c r="BW41" s="874" t="str">
        <f>IF(BO41="","",VLOOKUP(BO41,'aktuelle Düngerliste'!$A:$H,3,FALSE)*BQ41/1000)</f>
        <v/>
      </c>
      <c r="BX41" s="874" t="str">
        <f>IF(BO41="","",IF(VLOOKUP(BO41,'aktuelle Düngerliste'!$A:$B,2,FALSE)="mineralisch",(VLOOKUP(BO41,'aktuelle Düngerliste'!$A:$H,3,FALSE)*BQ41/1000),""))</f>
        <v/>
      </c>
      <c r="BY41" s="875" t="str">
        <f>IF(BO41="","",VLOOKUP(BO41,'aktuelle Düngerliste'!$A:$J,10,FALSE)*BQ41/1000)</f>
        <v/>
      </c>
      <c r="BZ41" s="875" t="str">
        <f>IF(BO41="","",VLOOKUP(BO41,'aktuelle Düngerliste'!$A:$H,5,FALSE)*BQ41/1000)</f>
        <v/>
      </c>
      <c r="CA41" s="875" t="str">
        <f>IF(BO41="","",VLOOKUP(BO41,'aktuelle Düngerliste'!$A:$H,6,FALSE)*BQ41/1000)</f>
        <v/>
      </c>
      <c r="CB41" s="876" t="str">
        <f>IF(BO41="","",VLOOKUP(BO41,'aktuelle Düngerliste'!$A:$H,7,FALSE)*BQ41/1000)</f>
        <v/>
      </c>
      <c r="CC41" s="378"/>
      <c r="CD41" s="379"/>
      <c r="CE41" s="375"/>
      <c r="CF41" s="392" t="str">
        <f t="shared" si="6"/>
        <v/>
      </c>
      <c r="CG41" s="453" t="str">
        <f t="shared" si="7"/>
        <v/>
      </c>
      <c r="CH41" s="872" t="str">
        <f>IF(CC41="","",VLOOKUP(CC41,'aktuelle Düngerliste'!$A:$H,2,FALSE))</f>
        <v/>
      </c>
      <c r="CI41" s="872" t="str">
        <f>IF(CC41="","",VLOOKUP(CC41,'aktuelle Düngerliste'!$A:$H,3,FALSE))</f>
        <v/>
      </c>
      <c r="CJ41" s="873" t="str">
        <f>IF(CC41="","",VLOOKUP(CC41,'aktuelle Düngerliste'!$A:$H,8,FALSE))</f>
        <v/>
      </c>
      <c r="CK41" s="874" t="str">
        <f>IF(CC41="","",VLOOKUP(CC41,'aktuelle Düngerliste'!$A:$H,3,FALSE)*CE41/1000)</f>
        <v/>
      </c>
      <c r="CL41" s="874" t="str">
        <f>IF(CC41="","",IF(VLOOKUP(CC41,'aktuelle Düngerliste'!$A:$B,2,FALSE)="mineralisch",(VLOOKUP(CC41,'aktuelle Düngerliste'!$A:$H,3,FALSE)*CE41/1000),""))</f>
        <v/>
      </c>
      <c r="CM41" s="875" t="str">
        <f>IF(CC41="","",VLOOKUP(CC41,'aktuelle Düngerliste'!$A:$J,10,FALSE)*CE41/1000)</f>
        <v/>
      </c>
      <c r="CN41" s="875" t="str">
        <f>IF(CC41="","",VLOOKUP(CC41,'aktuelle Düngerliste'!$A:$H,5,FALSE)*CE41/1000)</f>
        <v/>
      </c>
      <c r="CO41" s="875" t="str">
        <f>IF(CC41="","",VLOOKUP(CC41,'aktuelle Düngerliste'!$A:$H,6,FALSE)*CE41/1000)</f>
        <v/>
      </c>
      <c r="CP41" s="876" t="str">
        <f>IF(CC41="","",VLOOKUP(CC41,'aktuelle Düngerliste'!$A:$H,7,FALSE)*CE41/1000)</f>
        <v/>
      </c>
      <c r="CQ41" s="378"/>
      <c r="CR41" s="379"/>
      <c r="CS41" s="375"/>
      <c r="CT41" s="392" t="str">
        <f t="shared" si="8"/>
        <v/>
      </c>
      <c r="CU41" s="453" t="str">
        <f t="shared" si="9"/>
        <v/>
      </c>
      <c r="CV41" s="872" t="str">
        <f>IF(CQ41="","",VLOOKUP(CQ41,'aktuelle Düngerliste'!$A:$H,2,FALSE))</f>
        <v/>
      </c>
      <c r="CW41" s="872" t="str">
        <f>IF(CQ41="","",VLOOKUP(CQ41,'aktuelle Düngerliste'!$A:$H,3,FALSE))</f>
        <v/>
      </c>
      <c r="CX41" s="873" t="str">
        <f>IF(CQ41="","",VLOOKUP(CQ41,'aktuelle Düngerliste'!$A:$H,8,FALSE))</f>
        <v/>
      </c>
      <c r="CY41" s="874" t="str">
        <f>IF(CQ41="","",VLOOKUP(CQ41,'aktuelle Düngerliste'!$A:$H,3,FALSE)*CS41/1000)</f>
        <v/>
      </c>
      <c r="CZ41" s="874" t="str">
        <f>IF(CQ41="","",IF(VLOOKUP(CQ41,'aktuelle Düngerliste'!$A:$B,2,FALSE)="mineralisch",(VLOOKUP(CQ41,'aktuelle Düngerliste'!$A:$H,3,FALSE)*CS41/1000),""))</f>
        <v/>
      </c>
      <c r="DA41" s="875" t="str">
        <f>IF(CQ41="","",VLOOKUP(CQ41,'aktuelle Düngerliste'!$A:$J,10,FALSE)*CS41/1000)</f>
        <v/>
      </c>
      <c r="DB41" s="875" t="str">
        <f>IF(CQ41="","",VLOOKUP(CQ41,'aktuelle Düngerliste'!$A:$H,5,FALSE)*CS41/1000)</f>
        <v/>
      </c>
      <c r="DC41" s="875" t="str">
        <f>IF(CQ41="","",VLOOKUP(CQ41,'aktuelle Düngerliste'!$A:$H,6,FALSE)*CS41/1000)</f>
        <v/>
      </c>
      <c r="DD41" s="876" t="str">
        <f>IF(CQ41="","",VLOOKUP(CQ41,'aktuelle Düngerliste'!$A:$H,7,FALSE)*CS41/1000)</f>
        <v/>
      </c>
      <c r="DE41" s="378"/>
      <c r="DF41" s="379"/>
      <c r="DG41" s="375"/>
      <c r="DH41" s="392" t="str">
        <f t="shared" si="10"/>
        <v/>
      </c>
      <c r="DI41" s="453" t="str">
        <f t="shared" si="11"/>
        <v/>
      </c>
      <c r="DJ41" s="872" t="str">
        <f>IF(DE41="","",VLOOKUP(DE41,'aktuelle Düngerliste'!$A:$H,2,FALSE))</f>
        <v/>
      </c>
      <c r="DK41" s="872" t="str">
        <f>IF(DE41="","",VLOOKUP(DE41,'aktuelle Düngerliste'!$A:$H,3,FALSE))</f>
        <v/>
      </c>
      <c r="DL41" s="873" t="str">
        <f>IF(DE41="","",VLOOKUP(DE41,'aktuelle Düngerliste'!$A:$H,8,FALSE))</f>
        <v/>
      </c>
      <c r="DM41" s="874" t="str">
        <f>IF(DE41="","",VLOOKUP(DE41,'aktuelle Düngerliste'!$A:$H,3,FALSE)*DG41/1000)</f>
        <v/>
      </c>
      <c r="DN41" s="874" t="str">
        <f>IF(DE41="","",IF(VLOOKUP(DE41,'aktuelle Düngerliste'!$A:$B,2,FALSE)="mineralisch",(VLOOKUP(DE41,'aktuelle Düngerliste'!$A:$H,3,FALSE)*DG41/1000),""))</f>
        <v/>
      </c>
      <c r="DO41" s="875" t="str">
        <f>IF(DE41="","",VLOOKUP(DE41,'aktuelle Düngerliste'!$A:$J,10,FALSE)*DG41/1000)</f>
        <v/>
      </c>
      <c r="DP41" s="875" t="str">
        <f>IF(DE41="","",VLOOKUP(DE41,'aktuelle Düngerliste'!$A:$H,5,FALSE)*DG41/1000)</f>
        <v/>
      </c>
      <c r="DQ41" s="875" t="str">
        <f>IF(DE41="","",VLOOKUP(DE41,'aktuelle Düngerliste'!$A:$H,6,FALSE)*DG41/1000)</f>
        <v/>
      </c>
      <c r="DR41" s="876" t="str">
        <f>IF(DE41="","",VLOOKUP(DE41,'aktuelle Düngerliste'!$A:$H,7,FALSE)*DG41/1000)</f>
        <v/>
      </c>
      <c r="DS41" s="265"/>
    </row>
    <row r="42" spans="1:123" s="145" customFormat="1">
      <c r="A42" s="261" t="str">
        <f>IF('N-DBE'!A42="","",'N-DBE'!A42)</f>
        <v/>
      </c>
      <c r="B42" s="285" t="str">
        <f>IF('N-DBE'!B42="","",'N-DBE'!B42)</f>
        <v/>
      </c>
      <c r="C42" s="262" t="str">
        <f>IF('N-DBE'!C42="","",'N-DBE'!C42)</f>
        <v/>
      </c>
      <c r="D42" s="262" t="str">
        <f>IF('N-DBE'!D42="","",'N-DBE'!D42)</f>
        <v/>
      </c>
      <c r="E42" s="238" t="str">
        <f>IF('N-DBE'!E42="","",'N-DBE'!E42)</f>
        <v/>
      </c>
      <c r="F42" s="238" t="str">
        <f>IF('N-DBE'!F42="","",'N-DBE'!F42)</f>
        <v/>
      </c>
      <c r="G42" s="225" t="str">
        <f>IF('N-DBE'!G42="","",'N-DBE'!G42)</f>
        <v/>
      </c>
      <c r="H42" s="247" t="str">
        <f>IF(OR(B42="",'N-DBE'!AJ42=""),"",'N-DBE'!AJ42+'N-DBE'!AN42)</f>
        <v/>
      </c>
      <c r="I42" s="815" t="str">
        <f>IF(OR(B42="",'N-DBE'!AJ42=""),"",'N-DBE'!E42*('N-DBE'!AJ42+'N-DBE'!AN42))</f>
        <v/>
      </c>
      <c r="J42" s="246" t="str">
        <f>IF('N-DBE'!AK42="","",IF('N-DBE'!AM42="ja",'N-DBE'!AK42+'N-DBE'!AN42,'N-DBE'!AK42))</f>
        <v/>
      </c>
      <c r="K42" s="829" t="str">
        <f>IF(OR(B42="",'N-DBE'!AK42=""),"",IF('N-DBE'!AM42="ja",'N-DBE'!E42*('N-DBE'!AK42+'N-DBE'!AN42),'N-DBE'!E42*'N-DBE'!AK42))</f>
        <v/>
      </c>
      <c r="L42" s="830" t="str">
        <f>IF(OR(B42="",'N-DBE'!AL42=""),"",'N-DBE'!AL42+'N-DBE'!AN42)</f>
        <v/>
      </c>
      <c r="M42" s="830" t="str">
        <f>IF(OR(B42="",'N-DBE'!AL42=""),"",'N-DBE'!E42*('N-DBE'!AL42+'N-DBE'!AN42))</f>
        <v/>
      </c>
      <c r="N42" s="831" t="str">
        <f>IF(AND('N-DBE'!C42="ja",G42&lt;&gt;""),I42-X42,"")</f>
        <v/>
      </c>
      <c r="O42" s="259" t="str">
        <f>IF('N-DBE'!AJ42="","",SUM(AU42,BI42,BW42,CK42,CY42,DM42))</f>
        <v/>
      </c>
      <c r="P42" s="830" t="str">
        <f>IF(OR(B42="",'N-DBE'!AJ42=""),"",O42*'N-DBE'!E42)</f>
        <v/>
      </c>
      <c r="Q42" s="253" t="str">
        <f>IF('N-DBE'!AJ42="","",IF(AR42="mineralisch",AU42,0)+IF(BF42="mineralisch",BI42,0)+IF(BT42="mineralisch",BW42,0)+IF(CH42="mineralisch",CK42,0)+IF(CV42="mineralisch",CY42,0)+IF(DJ42="mineralisch",DM42,0))</f>
        <v/>
      </c>
      <c r="R42" s="830" t="str">
        <f>IF(OR(B42="",'N-DBE'!AJ42=""),"",Q42*'N-DBE'!E42)</f>
        <v/>
      </c>
      <c r="S42" s="253" t="str">
        <f>IF('N-DBE'!AJ42="","",O42-Q42)</f>
        <v/>
      </c>
      <c r="T42" s="830" t="str">
        <f>IF(OR(B42="",'N-DBE'!AJ42=""),"",S42*'N-DBE'!E42)</f>
        <v/>
      </c>
      <c r="U42" s="253" t="str">
        <f>IF('N-DBE'!AJ42="","",(IF(AR42="Kompost",AU42,0)+IF(BF42="Kompost",BI42,0)+IF(BT42="Kompost",BW42,0)+IF(CH42="Kompost",CK42,0)+IF(CV42="Kompost",CY42,0)+IF(DJ42="Kompost",DM42,0)))</f>
        <v/>
      </c>
      <c r="V42" s="830" t="str">
        <f>IF(OR(B42="",'N-DBE'!AJ42=""),"",U42*'N-DBE'!E42)</f>
        <v/>
      </c>
      <c r="W42" s="370" t="str">
        <f>IF('N-DBE'!AJ42="","",SUM(AW42,BK42,BY42,CM42,DA42,DO42))</f>
        <v/>
      </c>
      <c r="X42" s="844" t="str">
        <f>IF(OR(B42="",'N-DBE'!AJ42=""),"",W42*'N-DBE'!E42)</f>
        <v/>
      </c>
      <c r="Y42" s="260" t="str">
        <f>IF('P-(K-Mg)-DBE'!N42="","",'P-(K-Mg)-DBE'!N42+'P-(K-Mg)-DBE'!R42)</f>
        <v/>
      </c>
      <c r="Z42" s="830" t="str">
        <f>IF(OR(B42="",'P-(K-Mg)-DBE'!N42=""),"",'N-DBE'!E42*('P-(K-Mg)-DBE'!N42+'P-(K-Mg)-DBE'!R42))</f>
        <v/>
      </c>
      <c r="AA42" s="259" t="str">
        <f>IF('P-(K-Mg)-DBE'!N42="","",SUM(AX42,BL42,BZ42,CN42,DB42,DP42))</f>
        <v/>
      </c>
      <c r="AB42" s="258" t="str">
        <f>IF(OR(B42="",'P-(K-Mg)-DBE'!Z42=""),"",SUM(AX42,BL42,BZ42,CN42,DB42,DP42)*'N-DBE'!E42)</f>
        <v/>
      </c>
      <c r="AC42" s="259" t="str">
        <f>IF('P-(K-Mg)-DBE'!O42="","",'P-(K-Mg)-DBE'!O42)</f>
        <v/>
      </c>
      <c r="AD42" s="815" t="str">
        <f>IF(OR(B42="",'P-(K-Mg)-DBE'!O42=""),"",'P-(K-Mg)-DBE'!O42*'N-DBE'!E42)</f>
        <v/>
      </c>
      <c r="AE42" s="239" t="str">
        <f>IF('P-(K-Mg)-DBE'!Z42="","",'P-(K-Mg)-DBE'!Z42)</f>
        <v/>
      </c>
      <c r="AF42" s="815" t="str">
        <f>IF(OR(B42="",'P-(K-Mg)-DBE'!Z42=""),"",'P-(K-Mg)-DBE'!Z42*'N-DBE'!E42)</f>
        <v/>
      </c>
      <c r="AG42" s="380" t="str">
        <f>IF('P-(K-Mg)-DBE'!Z42="","",SUM(AY42,BM42,CA42,CO42,DC42,DQ42))</f>
        <v/>
      </c>
      <c r="AH42" s="258" t="str">
        <f>IF(OR(B42="",'P-(K-Mg)-DBE'!AH42=""),"",SUM(AY42,BM42,CA42,CO42,DC42,DQ32)*'N-DBE'!E42)</f>
        <v/>
      </c>
      <c r="AI42" s="240" t="str">
        <f>IF('P-(K-Mg)-DBE'!AH42="","",'P-(K-Mg)-DBE'!AH42)</f>
        <v/>
      </c>
      <c r="AJ42" s="830" t="str">
        <f>IF(OR(B42="",'P-(K-Mg)-DBE'!AH42=""),"",'N-DBE'!E42*'P-(K-Mg)-DBE'!AH42)</f>
        <v/>
      </c>
      <c r="AK42" s="374" t="str">
        <f>IF('P-(K-Mg)-DBE'!AH42="","",SUM(AZ42,BN42,CB42,CP42,DD42,DR42))</f>
        <v/>
      </c>
      <c r="AL42" s="862" t="str">
        <f>IF('P-(K-Mg)-DBE'!AH42="","",SUM(AZ42,BN42,CB42,CP42,DD42,DR42))</f>
        <v/>
      </c>
      <c r="AM42" s="378"/>
      <c r="AN42" s="379"/>
      <c r="AO42" s="375"/>
      <c r="AP42" s="392" t="str">
        <f t="shared" si="0"/>
        <v/>
      </c>
      <c r="AQ42" s="453" t="str">
        <f t="shared" si="1"/>
        <v/>
      </c>
      <c r="AR42" s="872" t="str">
        <f>IF(AM42="","",VLOOKUP(AM42,'aktuelle Düngerliste'!A:H,2,FALSE))</f>
        <v/>
      </c>
      <c r="AS42" s="872" t="str">
        <f>IF(AM42="","",VLOOKUP(AM42,'aktuelle Düngerliste'!A:H,3,FALSE))</f>
        <v/>
      </c>
      <c r="AT42" s="873" t="str">
        <f>IF(AM42="","",VLOOKUP(AM42,'aktuelle Düngerliste'!A:H,8,FALSE))</f>
        <v/>
      </c>
      <c r="AU42" s="874" t="str">
        <f>IF(AM42="","",VLOOKUP(AM42,'aktuelle Düngerliste'!$A:$H,3,FALSE)*AO42/1000)</f>
        <v/>
      </c>
      <c r="AV42" s="874" t="str">
        <f>IF(AM42="","",IF(VLOOKUP(AM42,'aktuelle Düngerliste'!$A:$B,2,FALSE)="mineralisch",(VLOOKUP(AM42,'aktuelle Düngerliste'!$A:$H,3,FALSE)*AO42/1000),""))</f>
        <v/>
      </c>
      <c r="AW42" s="875" t="str">
        <f>IF(AM42="","",VLOOKUP(AM42,'aktuelle Düngerliste'!$A:$J,10,FALSE)*AO42/1000)</f>
        <v/>
      </c>
      <c r="AX42" s="875" t="str">
        <f>IF(AM42="","",VLOOKUP(AM42,'aktuelle Düngerliste'!$A:$H,5,FALSE)*AO42/1000)</f>
        <v/>
      </c>
      <c r="AY42" s="875" t="str">
        <f>IF(AM42="","",VLOOKUP(AM42,'aktuelle Düngerliste'!$A:$H,6,FALSE)*AO42/1000)</f>
        <v/>
      </c>
      <c r="AZ42" s="876" t="str">
        <f>IF(AM42="","",VLOOKUP(AM42,'aktuelle Düngerliste'!$A:$H,7,FALSE)*AO42/1000)</f>
        <v/>
      </c>
      <c r="BA42" s="378"/>
      <c r="BB42" s="379"/>
      <c r="BC42" s="375"/>
      <c r="BD42" s="392" t="str">
        <f t="shared" si="2"/>
        <v/>
      </c>
      <c r="BE42" s="453" t="str">
        <f t="shared" si="3"/>
        <v/>
      </c>
      <c r="BF42" s="872" t="str">
        <f>IF(BA42="","",VLOOKUP(BA42,'aktuelle Düngerliste'!$A:$H,2,FALSE))</f>
        <v/>
      </c>
      <c r="BG42" s="872" t="str">
        <f>IF(BA42="","",VLOOKUP(BA42,'aktuelle Düngerliste'!$A:$H,3,FALSE))</f>
        <v/>
      </c>
      <c r="BH42" s="873" t="str">
        <f>IF(BA42="","",VLOOKUP(BA42,'aktuelle Düngerliste'!$A:$H,8,FALSE))</f>
        <v/>
      </c>
      <c r="BI42" s="874" t="str">
        <f>IF(BA42="","",VLOOKUP(BA42,'aktuelle Düngerliste'!$A:$H,3,FALSE)*BC42/1000)</f>
        <v/>
      </c>
      <c r="BJ42" s="874" t="str">
        <f>IF(BA42="","",IF(VLOOKUP(BA42,'aktuelle Düngerliste'!$A:$B,2,FALSE)="mineralisch",(VLOOKUP(BA42,'aktuelle Düngerliste'!$A:$H,3,FALSE)*BC42/1000),""))</f>
        <v/>
      </c>
      <c r="BK42" s="875" t="str">
        <f>IF(BA42="","",VLOOKUP(BA42,'aktuelle Düngerliste'!$A:$J,10,FALSE)*BC42/1000)</f>
        <v/>
      </c>
      <c r="BL42" s="875" t="str">
        <f>IF(BA42="","",VLOOKUP(BA42,'aktuelle Düngerliste'!$A:$H,5,FALSE)*BC42/1000)</f>
        <v/>
      </c>
      <c r="BM42" s="875" t="str">
        <f>IF(BA42="","",VLOOKUP(BA42,'aktuelle Düngerliste'!$A:$H,6,FALSE)*BC42/1000)</f>
        <v/>
      </c>
      <c r="BN42" s="876" t="str">
        <f>IF(BA42="","",VLOOKUP(BA42,'aktuelle Düngerliste'!$A:$H,7,FALSE)*BC42/1000)</f>
        <v/>
      </c>
      <c r="BO42" s="378"/>
      <c r="BP42" s="379"/>
      <c r="BQ42" s="375"/>
      <c r="BR42" s="392" t="str">
        <f t="shared" si="4"/>
        <v/>
      </c>
      <c r="BS42" s="453" t="str">
        <f t="shared" si="5"/>
        <v/>
      </c>
      <c r="BT42" s="872" t="str">
        <f>IF(BO42="","",VLOOKUP(BO42,'aktuelle Düngerliste'!$A:$H,2,FALSE))</f>
        <v/>
      </c>
      <c r="BU42" s="872" t="str">
        <f>IF(BO42="","",VLOOKUP(BO42,'aktuelle Düngerliste'!$A:$H,3,FALSE))</f>
        <v/>
      </c>
      <c r="BV42" s="873" t="str">
        <f>IF(BO42="","",VLOOKUP(BO42,'aktuelle Düngerliste'!$A:$H,8,FALSE))</f>
        <v/>
      </c>
      <c r="BW42" s="874" t="str">
        <f>IF(BO42="","",VLOOKUP(BO42,'aktuelle Düngerliste'!$A:$H,3,FALSE)*BQ42/1000)</f>
        <v/>
      </c>
      <c r="BX42" s="874" t="str">
        <f>IF(BO42="","",IF(VLOOKUP(BO42,'aktuelle Düngerliste'!$A:$B,2,FALSE)="mineralisch",(VLOOKUP(BO42,'aktuelle Düngerliste'!$A:$H,3,FALSE)*BQ42/1000),""))</f>
        <v/>
      </c>
      <c r="BY42" s="875" t="str">
        <f>IF(BO42="","",VLOOKUP(BO42,'aktuelle Düngerliste'!$A:$J,10,FALSE)*BQ42/1000)</f>
        <v/>
      </c>
      <c r="BZ42" s="875" t="str">
        <f>IF(BO42="","",VLOOKUP(BO42,'aktuelle Düngerliste'!$A:$H,5,FALSE)*BQ42/1000)</f>
        <v/>
      </c>
      <c r="CA42" s="875" t="str">
        <f>IF(BO42="","",VLOOKUP(BO42,'aktuelle Düngerliste'!$A:$H,6,FALSE)*BQ42/1000)</f>
        <v/>
      </c>
      <c r="CB42" s="876" t="str">
        <f>IF(BO42="","",VLOOKUP(BO42,'aktuelle Düngerliste'!$A:$H,7,FALSE)*BQ42/1000)</f>
        <v/>
      </c>
      <c r="CC42" s="378"/>
      <c r="CD42" s="379"/>
      <c r="CE42" s="375"/>
      <c r="CF42" s="392" t="str">
        <f t="shared" si="6"/>
        <v/>
      </c>
      <c r="CG42" s="453" t="str">
        <f t="shared" si="7"/>
        <v/>
      </c>
      <c r="CH42" s="872" t="str">
        <f>IF(CC42="","",VLOOKUP(CC42,'aktuelle Düngerliste'!$A:$H,2,FALSE))</f>
        <v/>
      </c>
      <c r="CI42" s="872" t="str">
        <f>IF(CC42="","",VLOOKUP(CC42,'aktuelle Düngerliste'!$A:$H,3,FALSE))</f>
        <v/>
      </c>
      <c r="CJ42" s="873" t="str">
        <f>IF(CC42="","",VLOOKUP(CC42,'aktuelle Düngerliste'!$A:$H,8,FALSE))</f>
        <v/>
      </c>
      <c r="CK42" s="874" t="str">
        <f>IF(CC42="","",VLOOKUP(CC42,'aktuelle Düngerliste'!$A:$H,3,FALSE)*CE42/1000)</f>
        <v/>
      </c>
      <c r="CL42" s="874" t="str">
        <f>IF(CC42="","",IF(VLOOKUP(CC42,'aktuelle Düngerliste'!$A:$B,2,FALSE)="mineralisch",(VLOOKUP(CC42,'aktuelle Düngerliste'!$A:$H,3,FALSE)*CE42/1000),""))</f>
        <v/>
      </c>
      <c r="CM42" s="875" t="str">
        <f>IF(CC42="","",VLOOKUP(CC42,'aktuelle Düngerliste'!$A:$J,10,FALSE)*CE42/1000)</f>
        <v/>
      </c>
      <c r="CN42" s="875" t="str">
        <f>IF(CC42="","",VLOOKUP(CC42,'aktuelle Düngerliste'!$A:$H,5,FALSE)*CE42/1000)</f>
        <v/>
      </c>
      <c r="CO42" s="875" t="str">
        <f>IF(CC42="","",VLOOKUP(CC42,'aktuelle Düngerliste'!$A:$H,6,FALSE)*CE42/1000)</f>
        <v/>
      </c>
      <c r="CP42" s="876" t="str">
        <f>IF(CC42="","",VLOOKUP(CC42,'aktuelle Düngerliste'!$A:$H,7,FALSE)*CE42/1000)</f>
        <v/>
      </c>
      <c r="CQ42" s="378"/>
      <c r="CR42" s="379"/>
      <c r="CS42" s="375"/>
      <c r="CT42" s="392" t="str">
        <f t="shared" si="8"/>
        <v/>
      </c>
      <c r="CU42" s="453" t="str">
        <f t="shared" si="9"/>
        <v/>
      </c>
      <c r="CV42" s="872" t="str">
        <f>IF(CQ42="","",VLOOKUP(CQ42,'aktuelle Düngerliste'!$A:$H,2,FALSE))</f>
        <v/>
      </c>
      <c r="CW42" s="872" t="str">
        <f>IF(CQ42="","",VLOOKUP(CQ42,'aktuelle Düngerliste'!$A:$H,3,FALSE))</f>
        <v/>
      </c>
      <c r="CX42" s="873" t="str">
        <f>IF(CQ42="","",VLOOKUP(CQ42,'aktuelle Düngerliste'!$A:$H,8,FALSE))</f>
        <v/>
      </c>
      <c r="CY42" s="874" t="str">
        <f>IF(CQ42="","",VLOOKUP(CQ42,'aktuelle Düngerliste'!$A:$H,3,FALSE)*CS42/1000)</f>
        <v/>
      </c>
      <c r="CZ42" s="874" t="str">
        <f>IF(CQ42="","",IF(VLOOKUP(CQ42,'aktuelle Düngerliste'!$A:$B,2,FALSE)="mineralisch",(VLOOKUP(CQ42,'aktuelle Düngerliste'!$A:$H,3,FALSE)*CS42/1000),""))</f>
        <v/>
      </c>
      <c r="DA42" s="875" t="str">
        <f>IF(CQ42="","",VLOOKUP(CQ42,'aktuelle Düngerliste'!$A:$J,10,FALSE)*CS42/1000)</f>
        <v/>
      </c>
      <c r="DB42" s="875" t="str">
        <f>IF(CQ42="","",VLOOKUP(CQ42,'aktuelle Düngerliste'!$A:$H,5,FALSE)*CS42/1000)</f>
        <v/>
      </c>
      <c r="DC42" s="875" t="str">
        <f>IF(CQ42="","",VLOOKUP(CQ42,'aktuelle Düngerliste'!$A:$H,6,FALSE)*CS42/1000)</f>
        <v/>
      </c>
      <c r="DD42" s="876" t="str">
        <f>IF(CQ42="","",VLOOKUP(CQ42,'aktuelle Düngerliste'!$A:$H,7,FALSE)*CS42/1000)</f>
        <v/>
      </c>
      <c r="DE42" s="378"/>
      <c r="DF42" s="379"/>
      <c r="DG42" s="375"/>
      <c r="DH42" s="392" t="str">
        <f t="shared" si="10"/>
        <v/>
      </c>
      <c r="DI42" s="453" t="str">
        <f t="shared" si="11"/>
        <v/>
      </c>
      <c r="DJ42" s="872" t="str">
        <f>IF(DE42="","",VLOOKUP(DE42,'aktuelle Düngerliste'!$A:$H,2,FALSE))</f>
        <v/>
      </c>
      <c r="DK42" s="872" t="str">
        <f>IF(DE42="","",VLOOKUP(DE42,'aktuelle Düngerliste'!$A:$H,3,FALSE))</f>
        <v/>
      </c>
      <c r="DL42" s="873" t="str">
        <f>IF(DE42="","",VLOOKUP(DE42,'aktuelle Düngerliste'!$A:$H,8,FALSE))</f>
        <v/>
      </c>
      <c r="DM42" s="874" t="str">
        <f>IF(DE42="","",VLOOKUP(DE42,'aktuelle Düngerliste'!$A:$H,3,FALSE)*DG42/1000)</f>
        <v/>
      </c>
      <c r="DN42" s="874" t="str">
        <f>IF(DE42="","",IF(VLOOKUP(DE42,'aktuelle Düngerliste'!$A:$B,2,FALSE)="mineralisch",(VLOOKUP(DE42,'aktuelle Düngerliste'!$A:$H,3,FALSE)*DG42/1000),""))</f>
        <v/>
      </c>
      <c r="DO42" s="875" t="str">
        <f>IF(DE42="","",VLOOKUP(DE42,'aktuelle Düngerliste'!$A:$J,10,FALSE)*DG42/1000)</f>
        <v/>
      </c>
      <c r="DP42" s="875" t="str">
        <f>IF(DE42="","",VLOOKUP(DE42,'aktuelle Düngerliste'!$A:$H,5,FALSE)*DG42/1000)</f>
        <v/>
      </c>
      <c r="DQ42" s="875" t="str">
        <f>IF(DE42="","",VLOOKUP(DE42,'aktuelle Düngerliste'!$A:$H,6,FALSE)*DG42/1000)</f>
        <v/>
      </c>
      <c r="DR42" s="876" t="str">
        <f>IF(DE42="","",VLOOKUP(DE42,'aktuelle Düngerliste'!$A:$H,7,FALSE)*DG42/1000)</f>
        <v/>
      </c>
      <c r="DS42" s="265"/>
    </row>
    <row r="43" spans="1:123" s="145" customFormat="1">
      <c r="A43" s="261" t="str">
        <f>IF('N-DBE'!A43="","",'N-DBE'!A43)</f>
        <v/>
      </c>
      <c r="B43" s="285" t="str">
        <f>IF('N-DBE'!B43="","",'N-DBE'!B43)</f>
        <v/>
      </c>
      <c r="C43" s="262" t="str">
        <f>IF('N-DBE'!C43="","",'N-DBE'!C43)</f>
        <v/>
      </c>
      <c r="D43" s="262" t="str">
        <f>IF('N-DBE'!D43="","",'N-DBE'!D43)</f>
        <v/>
      </c>
      <c r="E43" s="238" t="str">
        <f>IF('N-DBE'!E43="","",'N-DBE'!E43)</f>
        <v/>
      </c>
      <c r="F43" s="238" t="str">
        <f>IF('N-DBE'!F43="","",'N-DBE'!F43)</f>
        <v/>
      </c>
      <c r="G43" s="225" t="str">
        <f>IF('N-DBE'!G43="","",'N-DBE'!G43)</f>
        <v/>
      </c>
      <c r="H43" s="247" t="str">
        <f>IF(OR(B43="",'N-DBE'!AJ43=""),"",'N-DBE'!AJ43+'N-DBE'!AN43)</f>
        <v/>
      </c>
      <c r="I43" s="815" t="str">
        <f>IF(OR(B43="",'N-DBE'!AJ43=""),"",'N-DBE'!E43*('N-DBE'!AJ43+'N-DBE'!AN43))</f>
        <v/>
      </c>
      <c r="J43" s="246" t="str">
        <f>IF('N-DBE'!AK43="","",IF('N-DBE'!AM43="ja",'N-DBE'!AK43+'N-DBE'!AN43,'N-DBE'!AK43))</f>
        <v/>
      </c>
      <c r="K43" s="829" t="str">
        <f>IF(OR(B43="",'N-DBE'!AK43=""),"",IF('N-DBE'!AM43="ja",'N-DBE'!E43*('N-DBE'!AK43+'N-DBE'!AN43),'N-DBE'!E43*'N-DBE'!AK43))</f>
        <v/>
      </c>
      <c r="L43" s="830" t="str">
        <f>IF(OR(B43="",'N-DBE'!AL43=""),"",'N-DBE'!AL43+'N-DBE'!AN43)</f>
        <v/>
      </c>
      <c r="M43" s="830" t="str">
        <f>IF(OR(B43="",'N-DBE'!AL43=""),"",'N-DBE'!E43*('N-DBE'!AL43+'N-DBE'!AN43))</f>
        <v/>
      </c>
      <c r="N43" s="831" t="str">
        <f>IF(AND('N-DBE'!C43="ja",G43&lt;&gt;""),I43-X43,"")</f>
        <v/>
      </c>
      <c r="O43" s="259" t="str">
        <f>IF('N-DBE'!AJ43="","",SUM(AU43,BI43,BW43,CK43,CY43,DM43))</f>
        <v/>
      </c>
      <c r="P43" s="830" t="str">
        <f>IF(OR(B43="",'N-DBE'!AJ43=""),"",O43*'N-DBE'!E43)</f>
        <v/>
      </c>
      <c r="Q43" s="253" t="str">
        <f>IF('N-DBE'!AJ43="","",IF(AR43="mineralisch",AU43,0)+IF(BF43="mineralisch",BI43,0)+IF(BT43="mineralisch",BW43,0)+IF(CH43="mineralisch",CK43,0)+IF(CV43="mineralisch",CY43,0)+IF(DJ43="mineralisch",DM43,0))</f>
        <v/>
      </c>
      <c r="R43" s="830" t="str">
        <f>IF(OR(B43="",'N-DBE'!AJ43=""),"",Q43*'N-DBE'!E43)</f>
        <v/>
      </c>
      <c r="S43" s="253" t="str">
        <f>IF('N-DBE'!AJ43="","",O43-Q43)</f>
        <v/>
      </c>
      <c r="T43" s="830" t="str">
        <f>IF(OR(B43="",'N-DBE'!AJ43=""),"",S43*'N-DBE'!E43)</f>
        <v/>
      </c>
      <c r="U43" s="253" t="str">
        <f>IF('N-DBE'!AJ43="","",(IF(AR43="Kompost",AU43,0)+IF(BF43="Kompost",BI43,0)+IF(BT43="Kompost",BW43,0)+IF(CH43="Kompost",CK43,0)+IF(CV43="Kompost",CY43,0)+IF(DJ43="Kompost",DM43,0)))</f>
        <v/>
      </c>
      <c r="V43" s="830" t="str">
        <f>IF(OR(B43="",'N-DBE'!AJ43=""),"",U43*'N-DBE'!E43)</f>
        <v/>
      </c>
      <c r="W43" s="370" t="str">
        <f>IF('N-DBE'!AJ43="","",SUM(AW43,BK43,BY43,CM43,DA43,DO43))</f>
        <v/>
      </c>
      <c r="X43" s="844" t="str">
        <f>IF(OR(B43="",'N-DBE'!AJ43=""),"",W43*'N-DBE'!E43)</f>
        <v/>
      </c>
      <c r="Y43" s="260" t="str">
        <f>IF('P-(K-Mg)-DBE'!N43="","",'P-(K-Mg)-DBE'!N43+'P-(K-Mg)-DBE'!R43)</f>
        <v/>
      </c>
      <c r="Z43" s="830" t="str">
        <f>IF(OR(B43="",'P-(K-Mg)-DBE'!N43=""),"",'N-DBE'!E43*('P-(K-Mg)-DBE'!N43+'P-(K-Mg)-DBE'!R43))</f>
        <v/>
      </c>
      <c r="AA43" s="259" t="str">
        <f>IF('P-(K-Mg)-DBE'!N43="","",SUM(AX43,BL43,BZ43,CN43,DB43,DP43))</f>
        <v/>
      </c>
      <c r="AB43" s="258" t="str">
        <f>IF(OR(B43="",'P-(K-Mg)-DBE'!Z43=""),"",SUM(AX43,BL43,BZ43,CN43,DB43,DP43)*'N-DBE'!E43)</f>
        <v/>
      </c>
      <c r="AC43" s="259" t="str">
        <f>IF('P-(K-Mg)-DBE'!O43="","",'P-(K-Mg)-DBE'!O43)</f>
        <v/>
      </c>
      <c r="AD43" s="815" t="str">
        <f>IF(OR(B43="",'P-(K-Mg)-DBE'!O43=""),"",'P-(K-Mg)-DBE'!O43*'N-DBE'!E43)</f>
        <v/>
      </c>
      <c r="AE43" s="239" t="str">
        <f>IF('P-(K-Mg)-DBE'!Z43="","",'P-(K-Mg)-DBE'!Z43)</f>
        <v/>
      </c>
      <c r="AF43" s="815" t="str">
        <f>IF(OR(B43="",'P-(K-Mg)-DBE'!Z43=""),"",'P-(K-Mg)-DBE'!Z43*'N-DBE'!E43)</f>
        <v/>
      </c>
      <c r="AG43" s="380" t="str">
        <f>IF('P-(K-Mg)-DBE'!Z43="","",SUM(AY43,BM43,CA43,CO43,DC43,DQ43))</f>
        <v/>
      </c>
      <c r="AH43" s="258" t="str">
        <f>IF(OR(B43="",'P-(K-Mg)-DBE'!AH43=""),"",SUM(AY43,BM43,CA43,CO43,DC43,DQ33)*'N-DBE'!E43)</f>
        <v/>
      </c>
      <c r="AI43" s="240" t="str">
        <f>IF('P-(K-Mg)-DBE'!AH43="","",'P-(K-Mg)-DBE'!AH43)</f>
        <v/>
      </c>
      <c r="AJ43" s="830" t="str">
        <f>IF(OR(B43="",'P-(K-Mg)-DBE'!AH43=""),"",'N-DBE'!E43*'P-(K-Mg)-DBE'!AH43)</f>
        <v/>
      </c>
      <c r="AK43" s="374" t="str">
        <f>IF('P-(K-Mg)-DBE'!AH43="","",SUM(AZ43,BN43,CB43,CP43,DD43,DR43))</f>
        <v/>
      </c>
      <c r="AL43" s="862" t="str">
        <f>IF('P-(K-Mg)-DBE'!AH43="","",SUM(AZ43,BN43,CB43,CP43,DD43,DR43))</f>
        <v/>
      </c>
      <c r="AM43" s="378"/>
      <c r="AN43" s="379"/>
      <c r="AO43" s="375"/>
      <c r="AP43" s="392" t="str">
        <f t="shared" si="0"/>
        <v/>
      </c>
      <c r="AQ43" s="453" t="str">
        <f t="shared" si="1"/>
        <v/>
      </c>
      <c r="AR43" s="872" t="str">
        <f>IF(AM43="","",VLOOKUP(AM43,'aktuelle Düngerliste'!A:H,2,FALSE))</f>
        <v/>
      </c>
      <c r="AS43" s="872" t="str">
        <f>IF(AM43="","",VLOOKUP(AM43,'aktuelle Düngerliste'!A:H,3,FALSE))</f>
        <v/>
      </c>
      <c r="AT43" s="873" t="str">
        <f>IF(AM43="","",VLOOKUP(AM43,'aktuelle Düngerliste'!A:H,8,FALSE))</f>
        <v/>
      </c>
      <c r="AU43" s="874" t="str">
        <f>IF(AM43="","",VLOOKUP(AM43,'aktuelle Düngerliste'!$A:$H,3,FALSE)*AO43/1000)</f>
        <v/>
      </c>
      <c r="AV43" s="874" t="str">
        <f>IF(AM43="","",IF(VLOOKUP(AM43,'aktuelle Düngerliste'!$A:$B,2,FALSE)="mineralisch",(VLOOKUP(AM43,'aktuelle Düngerliste'!$A:$H,3,FALSE)*AO43/1000),""))</f>
        <v/>
      </c>
      <c r="AW43" s="875" t="str">
        <f>IF(AM43="","",VLOOKUP(AM43,'aktuelle Düngerliste'!$A:$J,10,FALSE)*AO43/1000)</f>
        <v/>
      </c>
      <c r="AX43" s="875" t="str">
        <f>IF(AM43="","",VLOOKUP(AM43,'aktuelle Düngerliste'!$A:$H,5,FALSE)*AO43/1000)</f>
        <v/>
      </c>
      <c r="AY43" s="875" t="str">
        <f>IF(AM43="","",VLOOKUP(AM43,'aktuelle Düngerliste'!$A:$H,6,FALSE)*AO43/1000)</f>
        <v/>
      </c>
      <c r="AZ43" s="876" t="str">
        <f>IF(AM43="","",VLOOKUP(AM43,'aktuelle Düngerliste'!$A:$H,7,FALSE)*AO43/1000)</f>
        <v/>
      </c>
      <c r="BA43" s="378"/>
      <c r="BB43" s="379"/>
      <c r="BC43" s="375"/>
      <c r="BD43" s="392" t="str">
        <f t="shared" si="2"/>
        <v/>
      </c>
      <c r="BE43" s="453" t="str">
        <f t="shared" si="3"/>
        <v/>
      </c>
      <c r="BF43" s="872" t="str">
        <f>IF(BA43="","",VLOOKUP(BA43,'aktuelle Düngerliste'!$A:$H,2,FALSE))</f>
        <v/>
      </c>
      <c r="BG43" s="872" t="str">
        <f>IF(BA43="","",VLOOKUP(BA43,'aktuelle Düngerliste'!$A:$H,3,FALSE))</f>
        <v/>
      </c>
      <c r="BH43" s="873" t="str">
        <f>IF(BA43="","",VLOOKUP(BA43,'aktuelle Düngerliste'!$A:$H,8,FALSE))</f>
        <v/>
      </c>
      <c r="BI43" s="874" t="str">
        <f>IF(BA43="","",VLOOKUP(BA43,'aktuelle Düngerliste'!$A:$H,3,FALSE)*BC43/1000)</f>
        <v/>
      </c>
      <c r="BJ43" s="874" t="str">
        <f>IF(BA43="","",IF(VLOOKUP(BA43,'aktuelle Düngerliste'!$A:$B,2,FALSE)="mineralisch",(VLOOKUP(BA43,'aktuelle Düngerliste'!$A:$H,3,FALSE)*BC43/1000),""))</f>
        <v/>
      </c>
      <c r="BK43" s="875" t="str">
        <f>IF(BA43="","",VLOOKUP(BA43,'aktuelle Düngerliste'!$A:$J,10,FALSE)*BC43/1000)</f>
        <v/>
      </c>
      <c r="BL43" s="875" t="str">
        <f>IF(BA43="","",VLOOKUP(BA43,'aktuelle Düngerliste'!$A:$H,5,FALSE)*BC43/1000)</f>
        <v/>
      </c>
      <c r="BM43" s="875" t="str">
        <f>IF(BA43="","",VLOOKUP(BA43,'aktuelle Düngerliste'!$A:$H,6,FALSE)*BC43/1000)</f>
        <v/>
      </c>
      <c r="BN43" s="876" t="str">
        <f>IF(BA43="","",VLOOKUP(BA43,'aktuelle Düngerliste'!$A:$H,7,FALSE)*BC43/1000)</f>
        <v/>
      </c>
      <c r="BO43" s="378"/>
      <c r="BP43" s="379"/>
      <c r="BQ43" s="375"/>
      <c r="BR43" s="392" t="str">
        <f t="shared" si="4"/>
        <v/>
      </c>
      <c r="BS43" s="453" t="str">
        <f t="shared" si="5"/>
        <v/>
      </c>
      <c r="BT43" s="872" t="str">
        <f>IF(BO43="","",VLOOKUP(BO43,'aktuelle Düngerliste'!$A:$H,2,FALSE))</f>
        <v/>
      </c>
      <c r="BU43" s="872" t="str">
        <f>IF(BO43="","",VLOOKUP(BO43,'aktuelle Düngerliste'!$A:$H,3,FALSE))</f>
        <v/>
      </c>
      <c r="BV43" s="873" t="str">
        <f>IF(BO43="","",VLOOKUP(BO43,'aktuelle Düngerliste'!$A:$H,8,FALSE))</f>
        <v/>
      </c>
      <c r="BW43" s="874" t="str">
        <f>IF(BO43="","",VLOOKUP(BO43,'aktuelle Düngerliste'!$A:$H,3,FALSE)*BQ43/1000)</f>
        <v/>
      </c>
      <c r="BX43" s="874" t="str">
        <f>IF(BO43="","",IF(VLOOKUP(BO43,'aktuelle Düngerliste'!$A:$B,2,FALSE)="mineralisch",(VLOOKUP(BO43,'aktuelle Düngerliste'!$A:$H,3,FALSE)*BQ43/1000),""))</f>
        <v/>
      </c>
      <c r="BY43" s="875" t="str">
        <f>IF(BO43="","",VLOOKUP(BO43,'aktuelle Düngerliste'!$A:$J,10,FALSE)*BQ43/1000)</f>
        <v/>
      </c>
      <c r="BZ43" s="875" t="str">
        <f>IF(BO43="","",VLOOKUP(BO43,'aktuelle Düngerliste'!$A:$H,5,FALSE)*BQ43/1000)</f>
        <v/>
      </c>
      <c r="CA43" s="875" t="str">
        <f>IF(BO43="","",VLOOKUP(BO43,'aktuelle Düngerliste'!$A:$H,6,FALSE)*BQ43/1000)</f>
        <v/>
      </c>
      <c r="CB43" s="876" t="str">
        <f>IF(BO43="","",VLOOKUP(BO43,'aktuelle Düngerliste'!$A:$H,7,FALSE)*BQ43/1000)</f>
        <v/>
      </c>
      <c r="CC43" s="378"/>
      <c r="CD43" s="379"/>
      <c r="CE43" s="375"/>
      <c r="CF43" s="392" t="str">
        <f t="shared" si="6"/>
        <v/>
      </c>
      <c r="CG43" s="453" t="str">
        <f t="shared" si="7"/>
        <v/>
      </c>
      <c r="CH43" s="872" t="str">
        <f>IF(CC43="","",VLOOKUP(CC43,'aktuelle Düngerliste'!$A:$H,2,FALSE))</f>
        <v/>
      </c>
      <c r="CI43" s="872" t="str">
        <f>IF(CC43="","",VLOOKUP(CC43,'aktuelle Düngerliste'!$A:$H,3,FALSE))</f>
        <v/>
      </c>
      <c r="CJ43" s="873" t="str">
        <f>IF(CC43="","",VLOOKUP(CC43,'aktuelle Düngerliste'!$A:$H,8,FALSE))</f>
        <v/>
      </c>
      <c r="CK43" s="874" t="str">
        <f>IF(CC43="","",VLOOKUP(CC43,'aktuelle Düngerliste'!$A:$H,3,FALSE)*CE43/1000)</f>
        <v/>
      </c>
      <c r="CL43" s="874" t="str">
        <f>IF(CC43="","",IF(VLOOKUP(CC43,'aktuelle Düngerliste'!$A:$B,2,FALSE)="mineralisch",(VLOOKUP(CC43,'aktuelle Düngerliste'!$A:$H,3,FALSE)*CE43/1000),""))</f>
        <v/>
      </c>
      <c r="CM43" s="875" t="str">
        <f>IF(CC43="","",VLOOKUP(CC43,'aktuelle Düngerliste'!$A:$J,10,FALSE)*CE43/1000)</f>
        <v/>
      </c>
      <c r="CN43" s="875" t="str">
        <f>IF(CC43="","",VLOOKUP(CC43,'aktuelle Düngerliste'!$A:$H,5,FALSE)*CE43/1000)</f>
        <v/>
      </c>
      <c r="CO43" s="875" t="str">
        <f>IF(CC43="","",VLOOKUP(CC43,'aktuelle Düngerliste'!$A:$H,6,FALSE)*CE43/1000)</f>
        <v/>
      </c>
      <c r="CP43" s="876" t="str">
        <f>IF(CC43="","",VLOOKUP(CC43,'aktuelle Düngerliste'!$A:$H,7,FALSE)*CE43/1000)</f>
        <v/>
      </c>
      <c r="CQ43" s="378"/>
      <c r="CR43" s="379"/>
      <c r="CS43" s="375"/>
      <c r="CT43" s="392" t="str">
        <f t="shared" si="8"/>
        <v/>
      </c>
      <c r="CU43" s="453" t="str">
        <f t="shared" si="9"/>
        <v/>
      </c>
      <c r="CV43" s="872" t="str">
        <f>IF(CQ43="","",VLOOKUP(CQ43,'aktuelle Düngerliste'!$A:$H,2,FALSE))</f>
        <v/>
      </c>
      <c r="CW43" s="872" t="str">
        <f>IF(CQ43="","",VLOOKUP(CQ43,'aktuelle Düngerliste'!$A:$H,3,FALSE))</f>
        <v/>
      </c>
      <c r="CX43" s="873" t="str">
        <f>IF(CQ43="","",VLOOKUP(CQ43,'aktuelle Düngerliste'!$A:$H,8,FALSE))</f>
        <v/>
      </c>
      <c r="CY43" s="874" t="str">
        <f>IF(CQ43="","",VLOOKUP(CQ43,'aktuelle Düngerliste'!$A:$H,3,FALSE)*CS43/1000)</f>
        <v/>
      </c>
      <c r="CZ43" s="874" t="str">
        <f>IF(CQ43="","",IF(VLOOKUP(CQ43,'aktuelle Düngerliste'!$A:$B,2,FALSE)="mineralisch",(VLOOKUP(CQ43,'aktuelle Düngerliste'!$A:$H,3,FALSE)*CS43/1000),""))</f>
        <v/>
      </c>
      <c r="DA43" s="875" t="str">
        <f>IF(CQ43="","",VLOOKUP(CQ43,'aktuelle Düngerliste'!$A:$J,10,FALSE)*CS43/1000)</f>
        <v/>
      </c>
      <c r="DB43" s="875" t="str">
        <f>IF(CQ43="","",VLOOKUP(CQ43,'aktuelle Düngerliste'!$A:$H,5,FALSE)*CS43/1000)</f>
        <v/>
      </c>
      <c r="DC43" s="875" t="str">
        <f>IF(CQ43="","",VLOOKUP(CQ43,'aktuelle Düngerliste'!$A:$H,6,FALSE)*CS43/1000)</f>
        <v/>
      </c>
      <c r="DD43" s="876" t="str">
        <f>IF(CQ43="","",VLOOKUP(CQ43,'aktuelle Düngerliste'!$A:$H,7,FALSE)*CS43/1000)</f>
        <v/>
      </c>
      <c r="DE43" s="378"/>
      <c r="DF43" s="379"/>
      <c r="DG43" s="375"/>
      <c r="DH43" s="392" t="str">
        <f t="shared" si="10"/>
        <v/>
      </c>
      <c r="DI43" s="453" t="str">
        <f t="shared" si="11"/>
        <v/>
      </c>
      <c r="DJ43" s="872" t="str">
        <f>IF(DE43="","",VLOOKUP(DE43,'aktuelle Düngerliste'!$A:$H,2,FALSE))</f>
        <v/>
      </c>
      <c r="DK43" s="872" t="str">
        <f>IF(DE43="","",VLOOKUP(DE43,'aktuelle Düngerliste'!$A:$H,3,FALSE))</f>
        <v/>
      </c>
      <c r="DL43" s="873" t="str">
        <f>IF(DE43="","",VLOOKUP(DE43,'aktuelle Düngerliste'!$A:$H,8,FALSE))</f>
        <v/>
      </c>
      <c r="DM43" s="874" t="str">
        <f>IF(DE43="","",VLOOKUP(DE43,'aktuelle Düngerliste'!$A:$H,3,FALSE)*DG43/1000)</f>
        <v/>
      </c>
      <c r="DN43" s="874" t="str">
        <f>IF(DE43="","",IF(VLOOKUP(DE43,'aktuelle Düngerliste'!$A:$B,2,FALSE)="mineralisch",(VLOOKUP(DE43,'aktuelle Düngerliste'!$A:$H,3,FALSE)*DG43/1000),""))</f>
        <v/>
      </c>
      <c r="DO43" s="875" t="str">
        <f>IF(DE43="","",VLOOKUP(DE43,'aktuelle Düngerliste'!$A:$J,10,FALSE)*DG43/1000)</f>
        <v/>
      </c>
      <c r="DP43" s="875" t="str">
        <f>IF(DE43="","",VLOOKUP(DE43,'aktuelle Düngerliste'!$A:$H,5,FALSE)*DG43/1000)</f>
        <v/>
      </c>
      <c r="DQ43" s="875" t="str">
        <f>IF(DE43="","",VLOOKUP(DE43,'aktuelle Düngerliste'!$A:$H,6,FALSE)*DG43/1000)</f>
        <v/>
      </c>
      <c r="DR43" s="876" t="str">
        <f>IF(DE43="","",VLOOKUP(DE43,'aktuelle Düngerliste'!$A:$H,7,FALSE)*DG43/1000)</f>
        <v/>
      </c>
      <c r="DS43" s="265"/>
    </row>
    <row r="44" spans="1:123" s="145" customFormat="1">
      <c r="A44" s="261" t="str">
        <f>IF('N-DBE'!A44="","",'N-DBE'!A44)</f>
        <v/>
      </c>
      <c r="B44" s="285" t="str">
        <f>IF('N-DBE'!B44="","",'N-DBE'!B44)</f>
        <v/>
      </c>
      <c r="C44" s="262" t="str">
        <f>IF('N-DBE'!C44="","",'N-DBE'!C44)</f>
        <v/>
      </c>
      <c r="D44" s="262" t="str">
        <f>IF('N-DBE'!D44="","",'N-DBE'!D44)</f>
        <v/>
      </c>
      <c r="E44" s="238" t="str">
        <f>IF('N-DBE'!E44="","",'N-DBE'!E44)</f>
        <v/>
      </c>
      <c r="F44" s="238" t="str">
        <f>IF('N-DBE'!F44="","",'N-DBE'!F44)</f>
        <v/>
      </c>
      <c r="G44" s="225" t="str">
        <f>IF('N-DBE'!G44="","",'N-DBE'!G44)</f>
        <v/>
      </c>
      <c r="H44" s="247" t="str">
        <f>IF(OR(B44="",'N-DBE'!AJ44=""),"",'N-DBE'!AJ44+'N-DBE'!AN44)</f>
        <v/>
      </c>
      <c r="I44" s="815" t="str">
        <f>IF(OR(B44="",'N-DBE'!AJ44=""),"",'N-DBE'!E44*('N-DBE'!AJ44+'N-DBE'!AN44))</f>
        <v/>
      </c>
      <c r="J44" s="246" t="str">
        <f>IF('N-DBE'!AK44="","",IF('N-DBE'!AM44="ja",'N-DBE'!AK44+'N-DBE'!AN44,'N-DBE'!AK44))</f>
        <v/>
      </c>
      <c r="K44" s="829" t="str">
        <f>IF(OR(B44="",'N-DBE'!AK44=""),"",IF('N-DBE'!AM44="ja",'N-DBE'!E44*('N-DBE'!AK44+'N-DBE'!AN44),'N-DBE'!E44*'N-DBE'!AK44))</f>
        <v/>
      </c>
      <c r="L44" s="830" t="str">
        <f>IF(OR(B44="",'N-DBE'!AL44=""),"",'N-DBE'!AL44+'N-DBE'!AN44)</f>
        <v/>
      </c>
      <c r="M44" s="830" t="str">
        <f>IF(OR(B44="",'N-DBE'!AL44=""),"",'N-DBE'!E44*('N-DBE'!AL44+'N-DBE'!AN44))</f>
        <v/>
      </c>
      <c r="N44" s="831" t="str">
        <f>IF(AND('N-DBE'!C44="ja",G44&lt;&gt;""),I44-X44,"")</f>
        <v/>
      </c>
      <c r="O44" s="259" t="str">
        <f>IF('N-DBE'!AJ44="","",SUM(AU44,BI44,BW44,CK44,CY44,DM44))</f>
        <v/>
      </c>
      <c r="P44" s="830" t="str">
        <f>IF(OR(B44="",'N-DBE'!AJ44=""),"",O44*'N-DBE'!E44)</f>
        <v/>
      </c>
      <c r="Q44" s="253" t="str">
        <f>IF('N-DBE'!AJ44="","",IF(AR44="mineralisch",AU44,0)+IF(BF44="mineralisch",BI44,0)+IF(BT44="mineralisch",BW44,0)+IF(CH44="mineralisch",CK44,0)+IF(CV44="mineralisch",CY44,0)+IF(DJ44="mineralisch",DM44,0))</f>
        <v/>
      </c>
      <c r="R44" s="830" t="str">
        <f>IF(OR(B44="",'N-DBE'!AJ44=""),"",Q44*'N-DBE'!E44)</f>
        <v/>
      </c>
      <c r="S44" s="253" t="str">
        <f>IF('N-DBE'!AJ44="","",O44-Q44)</f>
        <v/>
      </c>
      <c r="T44" s="830" t="str">
        <f>IF(OR(B44="",'N-DBE'!AJ44=""),"",S44*'N-DBE'!E44)</f>
        <v/>
      </c>
      <c r="U44" s="253" t="str">
        <f>IF('N-DBE'!AJ44="","",(IF(AR44="Kompost",AU44,0)+IF(BF44="Kompost",BI44,0)+IF(BT44="Kompost",BW44,0)+IF(CH44="Kompost",CK44,0)+IF(CV44="Kompost",CY44,0)+IF(DJ44="Kompost",DM44,0)))</f>
        <v/>
      </c>
      <c r="V44" s="830" t="str">
        <f>IF(OR(B44="",'N-DBE'!AJ44=""),"",U44*'N-DBE'!E44)</f>
        <v/>
      </c>
      <c r="W44" s="370" t="str">
        <f>IF('N-DBE'!AJ44="","",SUM(AW44,BK44,BY44,CM44,DA44,DO44))</f>
        <v/>
      </c>
      <c r="X44" s="844" t="str">
        <f>IF(OR(B44="",'N-DBE'!AJ44=""),"",W44*'N-DBE'!E44)</f>
        <v/>
      </c>
      <c r="Y44" s="260" t="str">
        <f>IF('P-(K-Mg)-DBE'!N44="","",'P-(K-Mg)-DBE'!N44+'P-(K-Mg)-DBE'!R44)</f>
        <v/>
      </c>
      <c r="Z44" s="830" t="str">
        <f>IF(OR(B44="",'P-(K-Mg)-DBE'!N44=""),"",'N-DBE'!E44*('P-(K-Mg)-DBE'!N44+'P-(K-Mg)-DBE'!R44))</f>
        <v/>
      </c>
      <c r="AA44" s="259" t="str">
        <f>IF('P-(K-Mg)-DBE'!N44="","",SUM(AX44,BL44,BZ44,CN44,DB44,DP44))</f>
        <v/>
      </c>
      <c r="AB44" s="258" t="str">
        <f>IF(OR(B44="",'P-(K-Mg)-DBE'!Z44=""),"",SUM(AX44,BL44,BZ44,CN44,DB44,DP44)*'N-DBE'!E44)</f>
        <v/>
      </c>
      <c r="AC44" s="259" t="str">
        <f>IF('P-(K-Mg)-DBE'!O44="","",'P-(K-Mg)-DBE'!O44)</f>
        <v/>
      </c>
      <c r="AD44" s="815" t="str">
        <f>IF(OR(B44="",'P-(K-Mg)-DBE'!O44=""),"",'P-(K-Mg)-DBE'!O44*'N-DBE'!E44)</f>
        <v/>
      </c>
      <c r="AE44" s="239" t="str">
        <f>IF('P-(K-Mg)-DBE'!Z44="","",'P-(K-Mg)-DBE'!Z44)</f>
        <v/>
      </c>
      <c r="AF44" s="815" t="str">
        <f>IF(OR(B44="",'P-(K-Mg)-DBE'!Z44=""),"",'P-(K-Mg)-DBE'!Z44*'N-DBE'!E44)</f>
        <v/>
      </c>
      <c r="AG44" s="380" t="str">
        <f>IF('P-(K-Mg)-DBE'!Z44="","",SUM(AY44,BM44,CA44,CO44,DC44,DQ44))</f>
        <v/>
      </c>
      <c r="AH44" s="258" t="str">
        <f>IF(OR(B44="",'P-(K-Mg)-DBE'!AH44=""),"",SUM(AY44,BM44,CA44,CO44,DC44,DQ34)*'N-DBE'!E44)</f>
        <v/>
      </c>
      <c r="AI44" s="240" t="str">
        <f>IF('P-(K-Mg)-DBE'!AH44="","",'P-(K-Mg)-DBE'!AH44)</f>
        <v/>
      </c>
      <c r="AJ44" s="830" t="str">
        <f>IF(OR(B44="",'P-(K-Mg)-DBE'!AH44=""),"",'N-DBE'!E44*'P-(K-Mg)-DBE'!AH44)</f>
        <v/>
      </c>
      <c r="AK44" s="374" t="str">
        <f>IF('P-(K-Mg)-DBE'!AH44="","",SUM(AZ44,BN44,CB44,CP44,DD44,DR44))</f>
        <v/>
      </c>
      <c r="AL44" s="862" t="str">
        <f>IF('P-(K-Mg)-DBE'!AH44="","",SUM(AZ44,BN44,CB44,CP44,DD44,DR44))</f>
        <v/>
      </c>
      <c r="AM44" s="378"/>
      <c r="AN44" s="379"/>
      <c r="AO44" s="375"/>
      <c r="AP44" s="392" t="str">
        <f t="shared" si="0"/>
        <v/>
      </c>
      <c r="AQ44" s="453" t="str">
        <f t="shared" si="1"/>
        <v/>
      </c>
      <c r="AR44" s="872" t="str">
        <f>IF(AM44="","",VLOOKUP(AM44,'aktuelle Düngerliste'!A:H,2,FALSE))</f>
        <v/>
      </c>
      <c r="AS44" s="872" t="str">
        <f>IF(AM44="","",VLOOKUP(AM44,'aktuelle Düngerliste'!A:H,3,FALSE))</f>
        <v/>
      </c>
      <c r="AT44" s="873" t="str">
        <f>IF(AM44="","",VLOOKUP(AM44,'aktuelle Düngerliste'!A:H,8,FALSE))</f>
        <v/>
      </c>
      <c r="AU44" s="874" t="str">
        <f>IF(AM44="","",VLOOKUP(AM44,'aktuelle Düngerliste'!$A:$H,3,FALSE)*AO44/1000)</f>
        <v/>
      </c>
      <c r="AV44" s="874" t="str">
        <f>IF(AM44="","",IF(VLOOKUP(AM44,'aktuelle Düngerliste'!$A:$B,2,FALSE)="mineralisch",(VLOOKUP(AM44,'aktuelle Düngerliste'!$A:$H,3,FALSE)*AO44/1000),""))</f>
        <v/>
      </c>
      <c r="AW44" s="875" t="str">
        <f>IF(AM44="","",VLOOKUP(AM44,'aktuelle Düngerliste'!$A:$J,10,FALSE)*AO44/1000)</f>
        <v/>
      </c>
      <c r="AX44" s="875" t="str">
        <f>IF(AM44="","",VLOOKUP(AM44,'aktuelle Düngerliste'!$A:$H,5,FALSE)*AO44/1000)</f>
        <v/>
      </c>
      <c r="AY44" s="875" t="str">
        <f>IF(AM44="","",VLOOKUP(AM44,'aktuelle Düngerliste'!$A:$H,6,FALSE)*AO44/1000)</f>
        <v/>
      </c>
      <c r="AZ44" s="876" t="str">
        <f>IF(AM44="","",VLOOKUP(AM44,'aktuelle Düngerliste'!$A:$H,7,FALSE)*AO44/1000)</f>
        <v/>
      </c>
      <c r="BA44" s="378"/>
      <c r="BB44" s="379"/>
      <c r="BC44" s="375"/>
      <c r="BD44" s="392" t="str">
        <f t="shared" si="2"/>
        <v/>
      </c>
      <c r="BE44" s="453" t="str">
        <f t="shared" si="3"/>
        <v/>
      </c>
      <c r="BF44" s="872" t="str">
        <f>IF(BA44="","",VLOOKUP(BA44,'aktuelle Düngerliste'!$A:$H,2,FALSE))</f>
        <v/>
      </c>
      <c r="BG44" s="872" t="str">
        <f>IF(BA44="","",VLOOKUP(BA44,'aktuelle Düngerliste'!$A:$H,3,FALSE))</f>
        <v/>
      </c>
      <c r="BH44" s="873" t="str">
        <f>IF(BA44="","",VLOOKUP(BA44,'aktuelle Düngerliste'!$A:$H,8,FALSE))</f>
        <v/>
      </c>
      <c r="BI44" s="874" t="str">
        <f>IF(BA44="","",VLOOKUP(BA44,'aktuelle Düngerliste'!$A:$H,3,FALSE)*BC44/1000)</f>
        <v/>
      </c>
      <c r="BJ44" s="874" t="str">
        <f>IF(BA44="","",IF(VLOOKUP(BA44,'aktuelle Düngerliste'!$A:$B,2,FALSE)="mineralisch",(VLOOKUP(BA44,'aktuelle Düngerliste'!$A:$H,3,FALSE)*BC44/1000),""))</f>
        <v/>
      </c>
      <c r="BK44" s="875" t="str">
        <f>IF(BA44="","",VLOOKUP(BA44,'aktuelle Düngerliste'!$A:$J,10,FALSE)*BC44/1000)</f>
        <v/>
      </c>
      <c r="BL44" s="875" t="str">
        <f>IF(BA44="","",VLOOKUP(BA44,'aktuelle Düngerliste'!$A:$H,5,FALSE)*BC44/1000)</f>
        <v/>
      </c>
      <c r="BM44" s="875" t="str">
        <f>IF(BA44="","",VLOOKUP(BA44,'aktuelle Düngerliste'!$A:$H,6,FALSE)*BC44/1000)</f>
        <v/>
      </c>
      <c r="BN44" s="876" t="str">
        <f>IF(BA44="","",VLOOKUP(BA44,'aktuelle Düngerliste'!$A:$H,7,FALSE)*BC44/1000)</f>
        <v/>
      </c>
      <c r="BO44" s="378"/>
      <c r="BP44" s="379"/>
      <c r="BQ44" s="375"/>
      <c r="BR44" s="392" t="str">
        <f t="shared" si="4"/>
        <v/>
      </c>
      <c r="BS44" s="453" t="str">
        <f t="shared" si="5"/>
        <v/>
      </c>
      <c r="BT44" s="872" t="str">
        <f>IF(BO44="","",VLOOKUP(BO44,'aktuelle Düngerliste'!$A:$H,2,FALSE))</f>
        <v/>
      </c>
      <c r="BU44" s="872" t="str">
        <f>IF(BO44="","",VLOOKUP(BO44,'aktuelle Düngerliste'!$A:$H,3,FALSE))</f>
        <v/>
      </c>
      <c r="BV44" s="873" t="str">
        <f>IF(BO44="","",VLOOKUP(BO44,'aktuelle Düngerliste'!$A:$H,8,FALSE))</f>
        <v/>
      </c>
      <c r="BW44" s="874" t="str">
        <f>IF(BO44="","",VLOOKUP(BO44,'aktuelle Düngerliste'!$A:$H,3,FALSE)*BQ44/1000)</f>
        <v/>
      </c>
      <c r="BX44" s="874" t="str">
        <f>IF(BO44="","",IF(VLOOKUP(BO44,'aktuelle Düngerliste'!$A:$B,2,FALSE)="mineralisch",(VLOOKUP(BO44,'aktuelle Düngerliste'!$A:$H,3,FALSE)*BQ44/1000),""))</f>
        <v/>
      </c>
      <c r="BY44" s="875" t="str">
        <f>IF(BO44="","",VLOOKUP(BO44,'aktuelle Düngerliste'!$A:$J,10,FALSE)*BQ44/1000)</f>
        <v/>
      </c>
      <c r="BZ44" s="875" t="str">
        <f>IF(BO44="","",VLOOKUP(BO44,'aktuelle Düngerliste'!$A:$H,5,FALSE)*BQ44/1000)</f>
        <v/>
      </c>
      <c r="CA44" s="875" t="str">
        <f>IF(BO44="","",VLOOKUP(BO44,'aktuelle Düngerliste'!$A:$H,6,FALSE)*BQ44/1000)</f>
        <v/>
      </c>
      <c r="CB44" s="876" t="str">
        <f>IF(BO44="","",VLOOKUP(BO44,'aktuelle Düngerliste'!$A:$H,7,FALSE)*BQ44/1000)</f>
        <v/>
      </c>
      <c r="CC44" s="378"/>
      <c r="CD44" s="379"/>
      <c r="CE44" s="375"/>
      <c r="CF44" s="392" t="str">
        <f t="shared" si="6"/>
        <v/>
      </c>
      <c r="CG44" s="453" t="str">
        <f t="shared" si="7"/>
        <v/>
      </c>
      <c r="CH44" s="872" t="str">
        <f>IF(CC44="","",VLOOKUP(CC44,'aktuelle Düngerliste'!$A:$H,2,FALSE))</f>
        <v/>
      </c>
      <c r="CI44" s="872" t="str">
        <f>IF(CC44="","",VLOOKUP(CC44,'aktuelle Düngerliste'!$A:$H,3,FALSE))</f>
        <v/>
      </c>
      <c r="CJ44" s="873" t="str">
        <f>IF(CC44="","",VLOOKUP(CC44,'aktuelle Düngerliste'!$A:$H,8,FALSE))</f>
        <v/>
      </c>
      <c r="CK44" s="874" t="str">
        <f>IF(CC44="","",VLOOKUP(CC44,'aktuelle Düngerliste'!$A:$H,3,FALSE)*CE44/1000)</f>
        <v/>
      </c>
      <c r="CL44" s="874" t="str">
        <f>IF(CC44="","",IF(VLOOKUP(CC44,'aktuelle Düngerliste'!$A:$B,2,FALSE)="mineralisch",(VLOOKUP(CC44,'aktuelle Düngerliste'!$A:$H,3,FALSE)*CE44/1000),""))</f>
        <v/>
      </c>
      <c r="CM44" s="875" t="str">
        <f>IF(CC44="","",VLOOKUP(CC44,'aktuelle Düngerliste'!$A:$J,10,FALSE)*CE44/1000)</f>
        <v/>
      </c>
      <c r="CN44" s="875" t="str">
        <f>IF(CC44="","",VLOOKUP(CC44,'aktuelle Düngerliste'!$A:$H,5,FALSE)*CE44/1000)</f>
        <v/>
      </c>
      <c r="CO44" s="875" t="str">
        <f>IF(CC44="","",VLOOKUP(CC44,'aktuelle Düngerliste'!$A:$H,6,FALSE)*CE44/1000)</f>
        <v/>
      </c>
      <c r="CP44" s="876" t="str">
        <f>IF(CC44="","",VLOOKUP(CC44,'aktuelle Düngerliste'!$A:$H,7,FALSE)*CE44/1000)</f>
        <v/>
      </c>
      <c r="CQ44" s="378"/>
      <c r="CR44" s="379"/>
      <c r="CS44" s="375"/>
      <c r="CT44" s="392" t="str">
        <f t="shared" si="8"/>
        <v/>
      </c>
      <c r="CU44" s="453" t="str">
        <f t="shared" si="9"/>
        <v/>
      </c>
      <c r="CV44" s="872" t="str">
        <f>IF(CQ44="","",VLOOKUP(CQ44,'aktuelle Düngerliste'!$A:$H,2,FALSE))</f>
        <v/>
      </c>
      <c r="CW44" s="872" t="str">
        <f>IF(CQ44="","",VLOOKUP(CQ44,'aktuelle Düngerliste'!$A:$H,3,FALSE))</f>
        <v/>
      </c>
      <c r="CX44" s="873" t="str">
        <f>IF(CQ44="","",VLOOKUP(CQ44,'aktuelle Düngerliste'!$A:$H,8,FALSE))</f>
        <v/>
      </c>
      <c r="CY44" s="874" t="str">
        <f>IF(CQ44="","",VLOOKUP(CQ44,'aktuelle Düngerliste'!$A:$H,3,FALSE)*CS44/1000)</f>
        <v/>
      </c>
      <c r="CZ44" s="874" t="str">
        <f>IF(CQ44="","",IF(VLOOKUP(CQ44,'aktuelle Düngerliste'!$A:$B,2,FALSE)="mineralisch",(VLOOKUP(CQ44,'aktuelle Düngerliste'!$A:$H,3,FALSE)*CS44/1000),""))</f>
        <v/>
      </c>
      <c r="DA44" s="875" t="str">
        <f>IF(CQ44="","",VLOOKUP(CQ44,'aktuelle Düngerliste'!$A:$J,10,FALSE)*CS44/1000)</f>
        <v/>
      </c>
      <c r="DB44" s="875" t="str">
        <f>IF(CQ44="","",VLOOKUP(CQ44,'aktuelle Düngerliste'!$A:$H,5,FALSE)*CS44/1000)</f>
        <v/>
      </c>
      <c r="DC44" s="875" t="str">
        <f>IF(CQ44="","",VLOOKUP(CQ44,'aktuelle Düngerliste'!$A:$H,6,FALSE)*CS44/1000)</f>
        <v/>
      </c>
      <c r="DD44" s="876" t="str">
        <f>IF(CQ44="","",VLOOKUP(CQ44,'aktuelle Düngerliste'!$A:$H,7,FALSE)*CS44/1000)</f>
        <v/>
      </c>
      <c r="DE44" s="378"/>
      <c r="DF44" s="379"/>
      <c r="DG44" s="375"/>
      <c r="DH44" s="392" t="str">
        <f t="shared" si="10"/>
        <v/>
      </c>
      <c r="DI44" s="453" t="str">
        <f t="shared" si="11"/>
        <v/>
      </c>
      <c r="DJ44" s="872" t="str">
        <f>IF(DE44="","",VLOOKUP(DE44,'aktuelle Düngerliste'!$A:$H,2,FALSE))</f>
        <v/>
      </c>
      <c r="DK44" s="872" t="str">
        <f>IF(DE44="","",VLOOKUP(DE44,'aktuelle Düngerliste'!$A:$H,3,FALSE))</f>
        <v/>
      </c>
      <c r="DL44" s="873" t="str">
        <f>IF(DE44="","",VLOOKUP(DE44,'aktuelle Düngerliste'!$A:$H,8,FALSE))</f>
        <v/>
      </c>
      <c r="DM44" s="874" t="str">
        <f>IF(DE44="","",VLOOKUP(DE44,'aktuelle Düngerliste'!$A:$H,3,FALSE)*DG44/1000)</f>
        <v/>
      </c>
      <c r="DN44" s="874" t="str">
        <f>IF(DE44="","",IF(VLOOKUP(DE44,'aktuelle Düngerliste'!$A:$B,2,FALSE)="mineralisch",(VLOOKUP(DE44,'aktuelle Düngerliste'!$A:$H,3,FALSE)*DG44/1000),""))</f>
        <v/>
      </c>
      <c r="DO44" s="875" t="str">
        <f>IF(DE44="","",VLOOKUP(DE44,'aktuelle Düngerliste'!$A:$J,10,FALSE)*DG44/1000)</f>
        <v/>
      </c>
      <c r="DP44" s="875" t="str">
        <f>IF(DE44="","",VLOOKUP(DE44,'aktuelle Düngerliste'!$A:$H,5,FALSE)*DG44/1000)</f>
        <v/>
      </c>
      <c r="DQ44" s="875" t="str">
        <f>IF(DE44="","",VLOOKUP(DE44,'aktuelle Düngerliste'!$A:$H,6,FALSE)*DG44/1000)</f>
        <v/>
      </c>
      <c r="DR44" s="876" t="str">
        <f>IF(DE44="","",VLOOKUP(DE44,'aktuelle Düngerliste'!$A:$H,7,FALSE)*DG44/1000)</f>
        <v/>
      </c>
      <c r="DS44" s="265"/>
    </row>
    <row r="45" spans="1:123" s="145" customFormat="1">
      <c r="A45" s="261" t="str">
        <f>IF('N-DBE'!A45="","",'N-DBE'!A45)</f>
        <v/>
      </c>
      <c r="B45" s="285" t="str">
        <f>IF('N-DBE'!B45="","",'N-DBE'!B45)</f>
        <v/>
      </c>
      <c r="C45" s="262" t="str">
        <f>IF('N-DBE'!C45="","",'N-DBE'!C45)</f>
        <v/>
      </c>
      <c r="D45" s="262" t="str">
        <f>IF('N-DBE'!D45="","",'N-DBE'!D45)</f>
        <v/>
      </c>
      <c r="E45" s="238" t="str">
        <f>IF('N-DBE'!E45="","",'N-DBE'!E45)</f>
        <v/>
      </c>
      <c r="F45" s="238" t="str">
        <f>IF('N-DBE'!F45="","",'N-DBE'!F45)</f>
        <v/>
      </c>
      <c r="G45" s="225" t="str">
        <f>IF('N-DBE'!G45="","",'N-DBE'!G45)</f>
        <v/>
      </c>
      <c r="H45" s="247" t="str">
        <f>IF(OR(B45="",'N-DBE'!AJ45=""),"",'N-DBE'!AJ45+'N-DBE'!AN45)</f>
        <v/>
      </c>
      <c r="I45" s="815" t="str">
        <f>IF(OR(B45="",'N-DBE'!AJ45=""),"",'N-DBE'!E45*('N-DBE'!AJ45+'N-DBE'!AN45))</f>
        <v/>
      </c>
      <c r="J45" s="246" t="str">
        <f>IF('N-DBE'!AK45="","",IF('N-DBE'!AM45="ja",'N-DBE'!AK45+'N-DBE'!AN45,'N-DBE'!AK45))</f>
        <v/>
      </c>
      <c r="K45" s="829" t="str">
        <f>IF(OR(B45="",'N-DBE'!AK45=""),"",IF('N-DBE'!AM45="ja",'N-DBE'!E45*('N-DBE'!AK45+'N-DBE'!AN45),'N-DBE'!E45*'N-DBE'!AK45))</f>
        <v/>
      </c>
      <c r="L45" s="830" t="str">
        <f>IF(OR(B45="",'N-DBE'!AL45=""),"",'N-DBE'!AL45+'N-DBE'!AN45)</f>
        <v/>
      </c>
      <c r="M45" s="830" t="str">
        <f>IF(OR(B45="",'N-DBE'!AL45=""),"",'N-DBE'!E45*('N-DBE'!AL45+'N-DBE'!AN45))</f>
        <v/>
      </c>
      <c r="N45" s="831" t="str">
        <f>IF(AND('N-DBE'!C45="ja",G45&lt;&gt;""),I45-X45,"")</f>
        <v/>
      </c>
      <c r="O45" s="259" t="str">
        <f>IF('N-DBE'!AJ45="","",SUM(AU45,BI45,BW45,CK45,CY45,DM45))</f>
        <v/>
      </c>
      <c r="P45" s="830" t="str">
        <f>IF(OR(B45="",'N-DBE'!AJ45=""),"",O45*'N-DBE'!E45)</f>
        <v/>
      </c>
      <c r="Q45" s="253" t="str">
        <f>IF('N-DBE'!AJ45="","",IF(AR45="mineralisch",AU45,0)+IF(BF45="mineralisch",BI45,0)+IF(BT45="mineralisch",BW45,0)+IF(CH45="mineralisch",CK45,0)+IF(CV45="mineralisch",CY45,0)+IF(DJ45="mineralisch",DM45,0))</f>
        <v/>
      </c>
      <c r="R45" s="830" t="str">
        <f>IF(OR(B45="",'N-DBE'!AJ45=""),"",Q45*'N-DBE'!E45)</f>
        <v/>
      </c>
      <c r="S45" s="253" t="str">
        <f>IF('N-DBE'!AJ45="","",O45-Q45)</f>
        <v/>
      </c>
      <c r="T45" s="830" t="str">
        <f>IF(OR(B45="",'N-DBE'!AJ45=""),"",S45*'N-DBE'!E45)</f>
        <v/>
      </c>
      <c r="U45" s="253" t="str">
        <f>IF('N-DBE'!AJ45="","",(IF(AR45="Kompost",AU45,0)+IF(BF45="Kompost",BI45,0)+IF(BT45="Kompost",BW45,0)+IF(CH45="Kompost",CK45,0)+IF(CV45="Kompost",CY45,0)+IF(DJ45="Kompost",DM45,0)))</f>
        <v/>
      </c>
      <c r="V45" s="830" t="str">
        <f>IF(OR(B45="",'N-DBE'!AJ45=""),"",U45*'N-DBE'!E45)</f>
        <v/>
      </c>
      <c r="W45" s="370" t="str">
        <f>IF('N-DBE'!AJ45="","",SUM(AW45,BK45,BY45,CM45,DA45,DO45))</f>
        <v/>
      </c>
      <c r="X45" s="844" t="str">
        <f>IF(OR(B45="",'N-DBE'!AJ45=""),"",W45*'N-DBE'!E45)</f>
        <v/>
      </c>
      <c r="Y45" s="260" t="str">
        <f>IF('P-(K-Mg)-DBE'!N45="","",'P-(K-Mg)-DBE'!N45+'P-(K-Mg)-DBE'!R45)</f>
        <v/>
      </c>
      <c r="Z45" s="830" t="str">
        <f>IF(OR(B45="",'P-(K-Mg)-DBE'!N45=""),"",'N-DBE'!E45*('P-(K-Mg)-DBE'!N45+'P-(K-Mg)-DBE'!R45))</f>
        <v/>
      </c>
      <c r="AA45" s="259" t="str">
        <f>IF('P-(K-Mg)-DBE'!N45="","",SUM(AX45,BL45,BZ45,CN45,DB45,DP45))</f>
        <v/>
      </c>
      <c r="AB45" s="258" t="str">
        <f>IF(OR(B45="",'P-(K-Mg)-DBE'!Z45=""),"",SUM(AX45,BL45,BZ45,CN45,DB45,DP45)*'N-DBE'!E45)</f>
        <v/>
      </c>
      <c r="AC45" s="259" t="str">
        <f>IF('P-(K-Mg)-DBE'!O45="","",'P-(K-Mg)-DBE'!O45)</f>
        <v/>
      </c>
      <c r="AD45" s="815" t="str">
        <f>IF(OR(B45="",'P-(K-Mg)-DBE'!O45=""),"",'P-(K-Mg)-DBE'!O45*'N-DBE'!E45)</f>
        <v/>
      </c>
      <c r="AE45" s="239" t="str">
        <f>IF('P-(K-Mg)-DBE'!Z45="","",'P-(K-Mg)-DBE'!Z45)</f>
        <v/>
      </c>
      <c r="AF45" s="815" t="str">
        <f>IF(OR(B45="",'P-(K-Mg)-DBE'!Z45=""),"",'P-(K-Mg)-DBE'!Z45*'N-DBE'!E45)</f>
        <v/>
      </c>
      <c r="AG45" s="380" t="str">
        <f>IF('P-(K-Mg)-DBE'!Z45="","",SUM(AY45,BM45,CA45,CO45,DC45,DQ45))</f>
        <v/>
      </c>
      <c r="AH45" s="258" t="str">
        <f>IF(OR(B45="",'P-(K-Mg)-DBE'!AH45=""),"",SUM(AY45,BM45,CA45,CO45,DC45,DQ35)*'N-DBE'!E45)</f>
        <v/>
      </c>
      <c r="AI45" s="240" t="str">
        <f>IF('P-(K-Mg)-DBE'!AH45="","",'P-(K-Mg)-DBE'!AH45)</f>
        <v/>
      </c>
      <c r="AJ45" s="830" t="str">
        <f>IF(OR(B45="",'P-(K-Mg)-DBE'!AH45=""),"",'N-DBE'!E45*'P-(K-Mg)-DBE'!AH45)</f>
        <v/>
      </c>
      <c r="AK45" s="374" t="str">
        <f>IF('P-(K-Mg)-DBE'!AH45="","",SUM(AZ45,BN45,CB45,CP45,DD45,DR45))</f>
        <v/>
      </c>
      <c r="AL45" s="862" t="str">
        <f>IF('P-(K-Mg)-DBE'!AH45="","",SUM(AZ45,BN45,CB45,CP45,DD45,DR45))</f>
        <v/>
      </c>
      <c r="AM45" s="378"/>
      <c r="AN45" s="379"/>
      <c r="AO45" s="375"/>
      <c r="AP45" s="392" t="str">
        <f t="shared" si="0"/>
        <v/>
      </c>
      <c r="AQ45" s="453" t="str">
        <f t="shared" si="1"/>
        <v/>
      </c>
      <c r="AR45" s="872" t="str">
        <f>IF(AM45="","",VLOOKUP(AM45,'aktuelle Düngerliste'!A:H,2,FALSE))</f>
        <v/>
      </c>
      <c r="AS45" s="872" t="str">
        <f>IF(AM45="","",VLOOKUP(AM45,'aktuelle Düngerliste'!A:H,3,FALSE))</f>
        <v/>
      </c>
      <c r="AT45" s="873" t="str">
        <f>IF(AM45="","",VLOOKUP(AM45,'aktuelle Düngerliste'!A:H,8,FALSE))</f>
        <v/>
      </c>
      <c r="AU45" s="874" t="str">
        <f>IF(AM45="","",VLOOKUP(AM45,'aktuelle Düngerliste'!$A:$H,3,FALSE)*AO45/1000)</f>
        <v/>
      </c>
      <c r="AV45" s="874" t="str">
        <f>IF(AM45="","",IF(VLOOKUP(AM45,'aktuelle Düngerliste'!$A:$B,2,FALSE)="mineralisch",(VLOOKUP(AM45,'aktuelle Düngerliste'!$A:$H,3,FALSE)*AO45/1000),""))</f>
        <v/>
      </c>
      <c r="AW45" s="875" t="str">
        <f>IF(AM45="","",VLOOKUP(AM45,'aktuelle Düngerliste'!$A:$J,10,FALSE)*AO45/1000)</f>
        <v/>
      </c>
      <c r="AX45" s="875" t="str">
        <f>IF(AM45="","",VLOOKUP(AM45,'aktuelle Düngerliste'!$A:$H,5,FALSE)*AO45/1000)</f>
        <v/>
      </c>
      <c r="AY45" s="875" t="str">
        <f>IF(AM45="","",VLOOKUP(AM45,'aktuelle Düngerliste'!$A:$H,6,FALSE)*AO45/1000)</f>
        <v/>
      </c>
      <c r="AZ45" s="876" t="str">
        <f>IF(AM45="","",VLOOKUP(AM45,'aktuelle Düngerliste'!$A:$H,7,FALSE)*AO45/1000)</f>
        <v/>
      </c>
      <c r="BA45" s="378"/>
      <c r="BB45" s="379"/>
      <c r="BC45" s="375"/>
      <c r="BD45" s="392" t="str">
        <f t="shared" si="2"/>
        <v/>
      </c>
      <c r="BE45" s="453" t="str">
        <f t="shared" si="3"/>
        <v/>
      </c>
      <c r="BF45" s="872" t="str">
        <f>IF(BA45="","",VLOOKUP(BA45,'aktuelle Düngerliste'!$A:$H,2,FALSE))</f>
        <v/>
      </c>
      <c r="BG45" s="872" t="str">
        <f>IF(BA45="","",VLOOKUP(BA45,'aktuelle Düngerliste'!$A:$H,3,FALSE))</f>
        <v/>
      </c>
      <c r="BH45" s="873" t="str">
        <f>IF(BA45="","",VLOOKUP(BA45,'aktuelle Düngerliste'!$A:$H,8,FALSE))</f>
        <v/>
      </c>
      <c r="BI45" s="874" t="str">
        <f>IF(BA45="","",VLOOKUP(BA45,'aktuelle Düngerliste'!$A:$H,3,FALSE)*BC45/1000)</f>
        <v/>
      </c>
      <c r="BJ45" s="874" t="str">
        <f>IF(BA45="","",IF(VLOOKUP(BA45,'aktuelle Düngerliste'!$A:$B,2,FALSE)="mineralisch",(VLOOKUP(BA45,'aktuelle Düngerliste'!$A:$H,3,FALSE)*BC45/1000),""))</f>
        <v/>
      </c>
      <c r="BK45" s="875" t="str">
        <f>IF(BA45="","",VLOOKUP(BA45,'aktuelle Düngerliste'!$A:$J,10,FALSE)*BC45/1000)</f>
        <v/>
      </c>
      <c r="BL45" s="875" t="str">
        <f>IF(BA45="","",VLOOKUP(BA45,'aktuelle Düngerliste'!$A:$H,5,FALSE)*BC45/1000)</f>
        <v/>
      </c>
      <c r="BM45" s="875" t="str">
        <f>IF(BA45="","",VLOOKUP(BA45,'aktuelle Düngerliste'!$A:$H,6,FALSE)*BC45/1000)</f>
        <v/>
      </c>
      <c r="BN45" s="876" t="str">
        <f>IF(BA45="","",VLOOKUP(BA45,'aktuelle Düngerliste'!$A:$H,7,FALSE)*BC45/1000)</f>
        <v/>
      </c>
      <c r="BO45" s="378"/>
      <c r="BP45" s="379"/>
      <c r="BQ45" s="375"/>
      <c r="BR45" s="392" t="str">
        <f t="shared" si="4"/>
        <v/>
      </c>
      <c r="BS45" s="453" t="str">
        <f t="shared" si="5"/>
        <v/>
      </c>
      <c r="BT45" s="872" t="str">
        <f>IF(BO45="","",VLOOKUP(BO45,'aktuelle Düngerliste'!$A:$H,2,FALSE))</f>
        <v/>
      </c>
      <c r="BU45" s="872" t="str">
        <f>IF(BO45="","",VLOOKUP(BO45,'aktuelle Düngerliste'!$A:$H,3,FALSE))</f>
        <v/>
      </c>
      <c r="BV45" s="873" t="str">
        <f>IF(BO45="","",VLOOKUP(BO45,'aktuelle Düngerliste'!$A:$H,8,FALSE))</f>
        <v/>
      </c>
      <c r="BW45" s="874" t="str">
        <f>IF(BO45="","",VLOOKUP(BO45,'aktuelle Düngerliste'!$A:$H,3,FALSE)*BQ45/1000)</f>
        <v/>
      </c>
      <c r="BX45" s="874" t="str">
        <f>IF(BO45="","",IF(VLOOKUP(BO45,'aktuelle Düngerliste'!$A:$B,2,FALSE)="mineralisch",(VLOOKUP(BO45,'aktuelle Düngerliste'!$A:$H,3,FALSE)*BQ45/1000),""))</f>
        <v/>
      </c>
      <c r="BY45" s="875" t="str">
        <f>IF(BO45="","",VLOOKUP(BO45,'aktuelle Düngerliste'!$A:$J,10,FALSE)*BQ45/1000)</f>
        <v/>
      </c>
      <c r="BZ45" s="875" t="str">
        <f>IF(BO45="","",VLOOKUP(BO45,'aktuelle Düngerliste'!$A:$H,5,FALSE)*BQ45/1000)</f>
        <v/>
      </c>
      <c r="CA45" s="875" t="str">
        <f>IF(BO45="","",VLOOKUP(BO45,'aktuelle Düngerliste'!$A:$H,6,FALSE)*BQ45/1000)</f>
        <v/>
      </c>
      <c r="CB45" s="876" t="str">
        <f>IF(BO45="","",VLOOKUP(BO45,'aktuelle Düngerliste'!$A:$H,7,FALSE)*BQ45/1000)</f>
        <v/>
      </c>
      <c r="CC45" s="378"/>
      <c r="CD45" s="379"/>
      <c r="CE45" s="375"/>
      <c r="CF45" s="392" t="str">
        <f t="shared" si="6"/>
        <v/>
      </c>
      <c r="CG45" s="453" t="str">
        <f t="shared" si="7"/>
        <v/>
      </c>
      <c r="CH45" s="872" t="str">
        <f>IF(CC45="","",VLOOKUP(CC45,'aktuelle Düngerliste'!$A:$H,2,FALSE))</f>
        <v/>
      </c>
      <c r="CI45" s="872" t="str">
        <f>IF(CC45="","",VLOOKUP(CC45,'aktuelle Düngerliste'!$A:$H,3,FALSE))</f>
        <v/>
      </c>
      <c r="CJ45" s="873" t="str">
        <f>IF(CC45="","",VLOOKUP(CC45,'aktuelle Düngerliste'!$A:$H,8,FALSE))</f>
        <v/>
      </c>
      <c r="CK45" s="874" t="str">
        <f>IF(CC45="","",VLOOKUP(CC45,'aktuelle Düngerliste'!$A:$H,3,FALSE)*CE45/1000)</f>
        <v/>
      </c>
      <c r="CL45" s="874" t="str">
        <f>IF(CC45="","",IF(VLOOKUP(CC45,'aktuelle Düngerliste'!$A:$B,2,FALSE)="mineralisch",(VLOOKUP(CC45,'aktuelle Düngerliste'!$A:$H,3,FALSE)*CE45/1000),""))</f>
        <v/>
      </c>
      <c r="CM45" s="875" t="str">
        <f>IF(CC45="","",VLOOKUP(CC45,'aktuelle Düngerliste'!$A:$J,10,FALSE)*CE45/1000)</f>
        <v/>
      </c>
      <c r="CN45" s="875" t="str">
        <f>IF(CC45="","",VLOOKUP(CC45,'aktuelle Düngerliste'!$A:$H,5,FALSE)*CE45/1000)</f>
        <v/>
      </c>
      <c r="CO45" s="875" t="str">
        <f>IF(CC45="","",VLOOKUP(CC45,'aktuelle Düngerliste'!$A:$H,6,FALSE)*CE45/1000)</f>
        <v/>
      </c>
      <c r="CP45" s="876" t="str">
        <f>IF(CC45="","",VLOOKUP(CC45,'aktuelle Düngerliste'!$A:$H,7,FALSE)*CE45/1000)</f>
        <v/>
      </c>
      <c r="CQ45" s="378"/>
      <c r="CR45" s="379"/>
      <c r="CS45" s="375"/>
      <c r="CT45" s="392" t="str">
        <f t="shared" si="8"/>
        <v/>
      </c>
      <c r="CU45" s="453" t="str">
        <f t="shared" si="9"/>
        <v/>
      </c>
      <c r="CV45" s="872" t="str">
        <f>IF(CQ45="","",VLOOKUP(CQ45,'aktuelle Düngerliste'!$A:$H,2,FALSE))</f>
        <v/>
      </c>
      <c r="CW45" s="872" t="str">
        <f>IF(CQ45="","",VLOOKUP(CQ45,'aktuelle Düngerliste'!$A:$H,3,FALSE))</f>
        <v/>
      </c>
      <c r="CX45" s="873" t="str">
        <f>IF(CQ45="","",VLOOKUP(CQ45,'aktuelle Düngerliste'!$A:$H,8,FALSE))</f>
        <v/>
      </c>
      <c r="CY45" s="874" t="str">
        <f>IF(CQ45="","",VLOOKUP(CQ45,'aktuelle Düngerliste'!$A:$H,3,FALSE)*CS45/1000)</f>
        <v/>
      </c>
      <c r="CZ45" s="874" t="str">
        <f>IF(CQ45="","",IF(VLOOKUP(CQ45,'aktuelle Düngerliste'!$A:$B,2,FALSE)="mineralisch",(VLOOKUP(CQ45,'aktuelle Düngerliste'!$A:$H,3,FALSE)*CS45/1000),""))</f>
        <v/>
      </c>
      <c r="DA45" s="875" t="str">
        <f>IF(CQ45="","",VLOOKUP(CQ45,'aktuelle Düngerliste'!$A:$J,10,FALSE)*CS45/1000)</f>
        <v/>
      </c>
      <c r="DB45" s="875" t="str">
        <f>IF(CQ45="","",VLOOKUP(CQ45,'aktuelle Düngerliste'!$A:$H,5,FALSE)*CS45/1000)</f>
        <v/>
      </c>
      <c r="DC45" s="875" t="str">
        <f>IF(CQ45="","",VLOOKUP(CQ45,'aktuelle Düngerliste'!$A:$H,6,FALSE)*CS45/1000)</f>
        <v/>
      </c>
      <c r="DD45" s="876" t="str">
        <f>IF(CQ45="","",VLOOKUP(CQ45,'aktuelle Düngerliste'!$A:$H,7,FALSE)*CS45/1000)</f>
        <v/>
      </c>
      <c r="DE45" s="378"/>
      <c r="DF45" s="379"/>
      <c r="DG45" s="375"/>
      <c r="DH45" s="392" t="str">
        <f t="shared" si="10"/>
        <v/>
      </c>
      <c r="DI45" s="453" t="str">
        <f t="shared" si="11"/>
        <v/>
      </c>
      <c r="DJ45" s="872" t="str">
        <f>IF(DE45="","",VLOOKUP(DE45,'aktuelle Düngerliste'!$A:$H,2,FALSE))</f>
        <v/>
      </c>
      <c r="DK45" s="872" t="str">
        <f>IF(DE45="","",VLOOKUP(DE45,'aktuelle Düngerliste'!$A:$H,3,FALSE))</f>
        <v/>
      </c>
      <c r="DL45" s="873" t="str">
        <f>IF(DE45="","",VLOOKUP(DE45,'aktuelle Düngerliste'!$A:$H,8,FALSE))</f>
        <v/>
      </c>
      <c r="DM45" s="874" t="str">
        <f>IF(DE45="","",VLOOKUP(DE45,'aktuelle Düngerliste'!$A:$H,3,FALSE)*DG45/1000)</f>
        <v/>
      </c>
      <c r="DN45" s="874" t="str">
        <f>IF(DE45="","",IF(VLOOKUP(DE45,'aktuelle Düngerliste'!$A:$B,2,FALSE)="mineralisch",(VLOOKUP(DE45,'aktuelle Düngerliste'!$A:$H,3,FALSE)*DG45/1000),""))</f>
        <v/>
      </c>
      <c r="DO45" s="875" t="str">
        <f>IF(DE45="","",VLOOKUP(DE45,'aktuelle Düngerliste'!$A:$J,10,FALSE)*DG45/1000)</f>
        <v/>
      </c>
      <c r="DP45" s="875" t="str">
        <f>IF(DE45="","",VLOOKUP(DE45,'aktuelle Düngerliste'!$A:$H,5,FALSE)*DG45/1000)</f>
        <v/>
      </c>
      <c r="DQ45" s="875" t="str">
        <f>IF(DE45="","",VLOOKUP(DE45,'aktuelle Düngerliste'!$A:$H,6,FALSE)*DG45/1000)</f>
        <v/>
      </c>
      <c r="DR45" s="876" t="str">
        <f>IF(DE45="","",VLOOKUP(DE45,'aktuelle Düngerliste'!$A:$H,7,FALSE)*DG45/1000)</f>
        <v/>
      </c>
      <c r="DS45" s="265"/>
    </row>
    <row r="46" spans="1:123" s="145" customFormat="1">
      <c r="A46" s="261" t="str">
        <f>IF('N-DBE'!A46="","",'N-DBE'!A46)</f>
        <v/>
      </c>
      <c r="B46" s="285" t="str">
        <f>IF('N-DBE'!B46="","",'N-DBE'!B46)</f>
        <v/>
      </c>
      <c r="C46" s="262" t="str">
        <f>IF('N-DBE'!C46="","",'N-DBE'!C46)</f>
        <v/>
      </c>
      <c r="D46" s="262" t="str">
        <f>IF('N-DBE'!D46="","",'N-DBE'!D46)</f>
        <v/>
      </c>
      <c r="E46" s="238" t="str">
        <f>IF('N-DBE'!E46="","",'N-DBE'!E46)</f>
        <v/>
      </c>
      <c r="F46" s="238" t="str">
        <f>IF('N-DBE'!F46="","",'N-DBE'!F46)</f>
        <v/>
      </c>
      <c r="G46" s="225" t="str">
        <f>IF('N-DBE'!G46="","",'N-DBE'!G46)</f>
        <v/>
      </c>
      <c r="H46" s="247" t="str">
        <f>IF(OR(B46="",'N-DBE'!AJ46=""),"",'N-DBE'!AJ46+'N-DBE'!AN46)</f>
        <v/>
      </c>
      <c r="I46" s="815" t="str">
        <f>IF(OR(B46="",'N-DBE'!AJ46=""),"",'N-DBE'!E46*('N-DBE'!AJ46+'N-DBE'!AN46))</f>
        <v/>
      </c>
      <c r="J46" s="246" t="str">
        <f>IF('N-DBE'!AK46="","",IF('N-DBE'!AM46="ja",'N-DBE'!AK46+'N-DBE'!AN46,'N-DBE'!AK46))</f>
        <v/>
      </c>
      <c r="K46" s="829" t="str">
        <f>IF(OR(B46="",'N-DBE'!AK46=""),"",IF('N-DBE'!AM46="ja",'N-DBE'!E46*('N-DBE'!AK46+'N-DBE'!AN46),'N-DBE'!E46*'N-DBE'!AK46))</f>
        <v/>
      </c>
      <c r="L46" s="830" t="str">
        <f>IF(OR(B46="",'N-DBE'!AL46=""),"",'N-DBE'!AL46+'N-DBE'!AN46)</f>
        <v/>
      </c>
      <c r="M46" s="830" t="str">
        <f>IF(OR(B46="",'N-DBE'!AL46=""),"",'N-DBE'!E46*('N-DBE'!AL46+'N-DBE'!AN46))</f>
        <v/>
      </c>
      <c r="N46" s="831" t="str">
        <f>IF(AND('N-DBE'!C46="ja",G46&lt;&gt;""),I46-X46,"")</f>
        <v/>
      </c>
      <c r="O46" s="259" t="str">
        <f>IF('N-DBE'!AJ46="","",SUM(AU46,BI46,BW46,CK46,CY46,DM46))</f>
        <v/>
      </c>
      <c r="P46" s="830" t="str">
        <f>IF(OR(B46="",'N-DBE'!AJ46=""),"",O46*'N-DBE'!E46)</f>
        <v/>
      </c>
      <c r="Q46" s="253" t="str">
        <f>IF('N-DBE'!AJ46="","",IF(AR46="mineralisch",AU46,0)+IF(BF46="mineralisch",BI46,0)+IF(BT46="mineralisch",BW46,0)+IF(CH46="mineralisch",CK46,0)+IF(CV46="mineralisch",CY46,0)+IF(DJ46="mineralisch",DM46,0))</f>
        <v/>
      </c>
      <c r="R46" s="830" t="str">
        <f>IF(OR(B46="",'N-DBE'!AJ46=""),"",Q46*'N-DBE'!E46)</f>
        <v/>
      </c>
      <c r="S46" s="253" t="str">
        <f>IF('N-DBE'!AJ46="","",O46-Q46)</f>
        <v/>
      </c>
      <c r="T46" s="830" t="str">
        <f>IF(OR(B46="",'N-DBE'!AJ46=""),"",S46*'N-DBE'!E46)</f>
        <v/>
      </c>
      <c r="U46" s="253" t="str">
        <f>IF('N-DBE'!AJ46="","",(IF(AR46="Kompost",AU46,0)+IF(BF46="Kompost",BI46,0)+IF(BT46="Kompost",BW46,0)+IF(CH46="Kompost",CK46,0)+IF(CV46="Kompost",CY46,0)+IF(DJ46="Kompost",DM46,0)))</f>
        <v/>
      </c>
      <c r="V46" s="830" t="str">
        <f>IF(OR(B46="",'N-DBE'!AJ46=""),"",U46*'N-DBE'!E46)</f>
        <v/>
      </c>
      <c r="W46" s="370" t="str">
        <f>IF('N-DBE'!AJ46="","",SUM(AW46,BK46,BY46,CM46,DA46,DO46))</f>
        <v/>
      </c>
      <c r="X46" s="844" t="str">
        <f>IF(OR(B46="",'N-DBE'!AJ46=""),"",W46*'N-DBE'!E46)</f>
        <v/>
      </c>
      <c r="Y46" s="260" t="str">
        <f>IF('P-(K-Mg)-DBE'!N46="","",'P-(K-Mg)-DBE'!N46+'P-(K-Mg)-DBE'!R46)</f>
        <v/>
      </c>
      <c r="Z46" s="830" t="str">
        <f>IF(OR(B46="",'P-(K-Mg)-DBE'!N46=""),"",'N-DBE'!E46*('P-(K-Mg)-DBE'!N46+'P-(K-Mg)-DBE'!R46))</f>
        <v/>
      </c>
      <c r="AA46" s="259" t="str">
        <f>IF('P-(K-Mg)-DBE'!N46="","",SUM(AX46,BL46,BZ46,CN46,DB46,DP46))</f>
        <v/>
      </c>
      <c r="AB46" s="258" t="str">
        <f>IF(OR(B46="",'P-(K-Mg)-DBE'!Z46=""),"",SUM(AX46,BL46,BZ46,CN46,DB46,DP46)*'N-DBE'!E46)</f>
        <v/>
      </c>
      <c r="AC46" s="259" t="str">
        <f>IF('P-(K-Mg)-DBE'!O46="","",'P-(K-Mg)-DBE'!O46)</f>
        <v/>
      </c>
      <c r="AD46" s="815" t="str">
        <f>IF(OR(B46="",'P-(K-Mg)-DBE'!O46=""),"",'P-(K-Mg)-DBE'!O46*'N-DBE'!E46)</f>
        <v/>
      </c>
      <c r="AE46" s="239" t="str">
        <f>IF('P-(K-Mg)-DBE'!Z46="","",'P-(K-Mg)-DBE'!Z46)</f>
        <v/>
      </c>
      <c r="AF46" s="815" t="str">
        <f>IF(OR(B46="",'P-(K-Mg)-DBE'!Z46=""),"",'P-(K-Mg)-DBE'!Z46*'N-DBE'!E46)</f>
        <v/>
      </c>
      <c r="AG46" s="380" t="str">
        <f>IF('P-(K-Mg)-DBE'!Z46="","",SUM(AY46,BM46,CA46,CO46,DC46,DQ46))</f>
        <v/>
      </c>
      <c r="AH46" s="258" t="str">
        <f>IF(OR(B46="",'P-(K-Mg)-DBE'!AH46=""),"",SUM(AY46,BM46,CA46,CO46,DC46,DQ36)*'N-DBE'!E46)</f>
        <v/>
      </c>
      <c r="AI46" s="240" t="str">
        <f>IF('P-(K-Mg)-DBE'!AH46="","",'P-(K-Mg)-DBE'!AH46)</f>
        <v/>
      </c>
      <c r="AJ46" s="830" t="str">
        <f>IF(OR(B46="",'P-(K-Mg)-DBE'!AH46=""),"",'N-DBE'!E46*'P-(K-Mg)-DBE'!AH46)</f>
        <v/>
      </c>
      <c r="AK46" s="374" t="str">
        <f>IF('P-(K-Mg)-DBE'!AH46="","",SUM(AZ46,BN46,CB46,CP46,DD46,DR46))</f>
        <v/>
      </c>
      <c r="AL46" s="862" t="str">
        <f>IF('P-(K-Mg)-DBE'!AH46="","",SUM(AZ46,BN46,CB46,CP46,DD46,DR46))</f>
        <v/>
      </c>
      <c r="AM46" s="378"/>
      <c r="AN46" s="379"/>
      <c r="AO46" s="375"/>
      <c r="AP46" s="392" t="str">
        <f t="shared" si="0"/>
        <v/>
      </c>
      <c r="AQ46" s="453" t="str">
        <f t="shared" si="1"/>
        <v/>
      </c>
      <c r="AR46" s="872" t="str">
        <f>IF(AM46="","",VLOOKUP(AM46,'aktuelle Düngerliste'!A:H,2,FALSE))</f>
        <v/>
      </c>
      <c r="AS46" s="872" t="str">
        <f>IF(AM46="","",VLOOKUP(AM46,'aktuelle Düngerliste'!A:H,3,FALSE))</f>
        <v/>
      </c>
      <c r="AT46" s="873" t="str">
        <f>IF(AM46="","",VLOOKUP(AM46,'aktuelle Düngerliste'!A:H,8,FALSE))</f>
        <v/>
      </c>
      <c r="AU46" s="874" t="str">
        <f>IF(AM46="","",VLOOKUP(AM46,'aktuelle Düngerliste'!$A:$H,3,FALSE)*AO46/1000)</f>
        <v/>
      </c>
      <c r="AV46" s="874" t="str">
        <f>IF(AM46="","",IF(VLOOKUP(AM46,'aktuelle Düngerliste'!$A:$B,2,FALSE)="mineralisch",(VLOOKUP(AM46,'aktuelle Düngerliste'!$A:$H,3,FALSE)*AO46/1000),""))</f>
        <v/>
      </c>
      <c r="AW46" s="875" t="str">
        <f>IF(AM46="","",VLOOKUP(AM46,'aktuelle Düngerliste'!$A:$J,10,FALSE)*AO46/1000)</f>
        <v/>
      </c>
      <c r="AX46" s="875" t="str">
        <f>IF(AM46="","",VLOOKUP(AM46,'aktuelle Düngerliste'!$A:$H,5,FALSE)*AO46/1000)</f>
        <v/>
      </c>
      <c r="AY46" s="875" t="str">
        <f>IF(AM46="","",VLOOKUP(AM46,'aktuelle Düngerliste'!$A:$H,6,FALSE)*AO46/1000)</f>
        <v/>
      </c>
      <c r="AZ46" s="876" t="str">
        <f>IF(AM46="","",VLOOKUP(AM46,'aktuelle Düngerliste'!$A:$H,7,FALSE)*AO46/1000)</f>
        <v/>
      </c>
      <c r="BA46" s="378"/>
      <c r="BB46" s="379"/>
      <c r="BC46" s="375"/>
      <c r="BD46" s="392" t="str">
        <f t="shared" si="2"/>
        <v/>
      </c>
      <c r="BE46" s="453" t="str">
        <f t="shared" si="3"/>
        <v/>
      </c>
      <c r="BF46" s="872" t="str">
        <f>IF(BA46="","",VLOOKUP(BA46,'aktuelle Düngerliste'!$A:$H,2,FALSE))</f>
        <v/>
      </c>
      <c r="BG46" s="872" t="str">
        <f>IF(BA46="","",VLOOKUP(BA46,'aktuelle Düngerliste'!$A:$H,3,FALSE))</f>
        <v/>
      </c>
      <c r="BH46" s="873" t="str">
        <f>IF(BA46="","",VLOOKUP(BA46,'aktuelle Düngerliste'!$A:$H,8,FALSE))</f>
        <v/>
      </c>
      <c r="BI46" s="874" t="str">
        <f>IF(BA46="","",VLOOKUP(BA46,'aktuelle Düngerliste'!$A:$H,3,FALSE)*BC46/1000)</f>
        <v/>
      </c>
      <c r="BJ46" s="874" t="str">
        <f>IF(BA46="","",IF(VLOOKUP(BA46,'aktuelle Düngerliste'!$A:$B,2,FALSE)="mineralisch",(VLOOKUP(BA46,'aktuelle Düngerliste'!$A:$H,3,FALSE)*BC46/1000),""))</f>
        <v/>
      </c>
      <c r="BK46" s="875" t="str">
        <f>IF(BA46="","",VLOOKUP(BA46,'aktuelle Düngerliste'!$A:$J,10,FALSE)*BC46/1000)</f>
        <v/>
      </c>
      <c r="BL46" s="875" t="str">
        <f>IF(BA46="","",VLOOKUP(BA46,'aktuelle Düngerliste'!$A:$H,5,FALSE)*BC46/1000)</f>
        <v/>
      </c>
      <c r="BM46" s="875" t="str">
        <f>IF(BA46="","",VLOOKUP(BA46,'aktuelle Düngerliste'!$A:$H,6,FALSE)*BC46/1000)</f>
        <v/>
      </c>
      <c r="BN46" s="876" t="str">
        <f>IF(BA46="","",VLOOKUP(BA46,'aktuelle Düngerliste'!$A:$H,7,FALSE)*BC46/1000)</f>
        <v/>
      </c>
      <c r="BO46" s="378"/>
      <c r="BP46" s="379"/>
      <c r="BQ46" s="375"/>
      <c r="BR46" s="392" t="str">
        <f t="shared" si="4"/>
        <v/>
      </c>
      <c r="BS46" s="453" t="str">
        <f t="shared" si="5"/>
        <v/>
      </c>
      <c r="BT46" s="872" t="str">
        <f>IF(BO46="","",VLOOKUP(BO46,'aktuelle Düngerliste'!$A:$H,2,FALSE))</f>
        <v/>
      </c>
      <c r="BU46" s="872" t="str">
        <f>IF(BO46="","",VLOOKUP(BO46,'aktuelle Düngerliste'!$A:$H,3,FALSE))</f>
        <v/>
      </c>
      <c r="BV46" s="873" t="str">
        <f>IF(BO46="","",VLOOKUP(BO46,'aktuelle Düngerliste'!$A:$H,8,FALSE))</f>
        <v/>
      </c>
      <c r="BW46" s="874" t="str">
        <f>IF(BO46="","",VLOOKUP(BO46,'aktuelle Düngerliste'!$A:$H,3,FALSE)*BQ46/1000)</f>
        <v/>
      </c>
      <c r="BX46" s="874" t="str">
        <f>IF(BO46="","",IF(VLOOKUP(BO46,'aktuelle Düngerliste'!$A:$B,2,FALSE)="mineralisch",(VLOOKUP(BO46,'aktuelle Düngerliste'!$A:$H,3,FALSE)*BQ46/1000),""))</f>
        <v/>
      </c>
      <c r="BY46" s="875" t="str">
        <f>IF(BO46="","",VLOOKUP(BO46,'aktuelle Düngerliste'!$A:$J,10,FALSE)*BQ46/1000)</f>
        <v/>
      </c>
      <c r="BZ46" s="875" t="str">
        <f>IF(BO46="","",VLOOKUP(BO46,'aktuelle Düngerliste'!$A:$H,5,FALSE)*BQ46/1000)</f>
        <v/>
      </c>
      <c r="CA46" s="875" t="str">
        <f>IF(BO46="","",VLOOKUP(BO46,'aktuelle Düngerliste'!$A:$H,6,FALSE)*BQ46/1000)</f>
        <v/>
      </c>
      <c r="CB46" s="876" t="str">
        <f>IF(BO46="","",VLOOKUP(BO46,'aktuelle Düngerliste'!$A:$H,7,FALSE)*BQ46/1000)</f>
        <v/>
      </c>
      <c r="CC46" s="378"/>
      <c r="CD46" s="379"/>
      <c r="CE46" s="375"/>
      <c r="CF46" s="392" t="str">
        <f t="shared" si="6"/>
        <v/>
      </c>
      <c r="CG46" s="453" t="str">
        <f t="shared" si="7"/>
        <v/>
      </c>
      <c r="CH46" s="872" t="str">
        <f>IF(CC46="","",VLOOKUP(CC46,'aktuelle Düngerliste'!$A:$H,2,FALSE))</f>
        <v/>
      </c>
      <c r="CI46" s="872" t="str">
        <f>IF(CC46="","",VLOOKUP(CC46,'aktuelle Düngerliste'!$A:$H,3,FALSE))</f>
        <v/>
      </c>
      <c r="CJ46" s="873" t="str">
        <f>IF(CC46="","",VLOOKUP(CC46,'aktuelle Düngerliste'!$A:$H,8,FALSE))</f>
        <v/>
      </c>
      <c r="CK46" s="874" t="str">
        <f>IF(CC46="","",VLOOKUP(CC46,'aktuelle Düngerliste'!$A:$H,3,FALSE)*CE46/1000)</f>
        <v/>
      </c>
      <c r="CL46" s="874" t="str">
        <f>IF(CC46="","",IF(VLOOKUP(CC46,'aktuelle Düngerliste'!$A:$B,2,FALSE)="mineralisch",(VLOOKUP(CC46,'aktuelle Düngerliste'!$A:$H,3,FALSE)*CE46/1000),""))</f>
        <v/>
      </c>
      <c r="CM46" s="875" t="str">
        <f>IF(CC46="","",VLOOKUP(CC46,'aktuelle Düngerliste'!$A:$J,10,FALSE)*CE46/1000)</f>
        <v/>
      </c>
      <c r="CN46" s="875" t="str">
        <f>IF(CC46="","",VLOOKUP(CC46,'aktuelle Düngerliste'!$A:$H,5,FALSE)*CE46/1000)</f>
        <v/>
      </c>
      <c r="CO46" s="875" t="str">
        <f>IF(CC46="","",VLOOKUP(CC46,'aktuelle Düngerliste'!$A:$H,6,FALSE)*CE46/1000)</f>
        <v/>
      </c>
      <c r="CP46" s="876" t="str">
        <f>IF(CC46="","",VLOOKUP(CC46,'aktuelle Düngerliste'!$A:$H,7,FALSE)*CE46/1000)</f>
        <v/>
      </c>
      <c r="CQ46" s="378"/>
      <c r="CR46" s="379"/>
      <c r="CS46" s="375"/>
      <c r="CT46" s="392" t="str">
        <f t="shared" si="8"/>
        <v/>
      </c>
      <c r="CU46" s="453" t="str">
        <f t="shared" si="9"/>
        <v/>
      </c>
      <c r="CV46" s="872" t="str">
        <f>IF(CQ46="","",VLOOKUP(CQ46,'aktuelle Düngerliste'!$A:$H,2,FALSE))</f>
        <v/>
      </c>
      <c r="CW46" s="872" t="str">
        <f>IF(CQ46="","",VLOOKUP(CQ46,'aktuelle Düngerliste'!$A:$H,3,FALSE))</f>
        <v/>
      </c>
      <c r="CX46" s="873" t="str">
        <f>IF(CQ46="","",VLOOKUP(CQ46,'aktuelle Düngerliste'!$A:$H,8,FALSE))</f>
        <v/>
      </c>
      <c r="CY46" s="874" t="str">
        <f>IF(CQ46="","",VLOOKUP(CQ46,'aktuelle Düngerliste'!$A:$H,3,FALSE)*CS46/1000)</f>
        <v/>
      </c>
      <c r="CZ46" s="874" t="str">
        <f>IF(CQ46="","",IF(VLOOKUP(CQ46,'aktuelle Düngerliste'!$A:$B,2,FALSE)="mineralisch",(VLOOKUP(CQ46,'aktuelle Düngerliste'!$A:$H,3,FALSE)*CS46/1000),""))</f>
        <v/>
      </c>
      <c r="DA46" s="875" t="str">
        <f>IF(CQ46="","",VLOOKUP(CQ46,'aktuelle Düngerliste'!$A:$J,10,FALSE)*CS46/1000)</f>
        <v/>
      </c>
      <c r="DB46" s="875" t="str">
        <f>IF(CQ46="","",VLOOKUP(CQ46,'aktuelle Düngerliste'!$A:$H,5,FALSE)*CS46/1000)</f>
        <v/>
      </c>
      <c r="DC46" s="875" t="str">
        <f>IF(CQ46="","",VLOOKUP(CQ46,'aktuelle Düngerliste'!$A:$H,6,FALSE)*CS46/1000)</f>
        <v/>
      </c>
      <c r="DD46" s="876" t="str">
        <f>IF(CQ46="","",VLOOKUP(CQ46,'aktuelle Düngerliste'!$A:$H,7,FALSE)*CS46/1000)</f>
        <v/>
      </c>
      <c r="DE46" s="378"/>
      <c r="DF46" s="379"/>
      <c r="DG46" s="375"/>
      <c r="DH46" s="392" t="str">
        <f t="shared" si="10"/>
        <v/>
      </c>
      <c r="DI46" s="453" t="str">
        <f t="shared" si="11"/>
        <v/>
      </c>
      <c r="DJ46" s="872" t="str">
        <f>IF(DE46="","",VLOOKUP(DE46,'aktuelle Düngerliste'!$A:$H,2,FALSE))</f>
        <v/>
      </c>
      <c r="DK46" s="872" t="str">
        <f>IF(DE46="","",VLOOKUP(DE46,'aktuelle Düngerliste'!$A:$H,3,FALSE))</f>
        <v/>
      </c>
      <c r="DL46" s="873" t="str">
        <f>IF(DE46="","",VLOOKUP(DE46,'aktuelle Düngerliste'!$A:$H,8,FALSE))</f>
        <v/>
      </c>
      <c r="DM46" s="874" t="str">
        <f>IF(DE46="","",VLOOKUP(DE46,'aktuelle Düngerliste'!$A:$H,3,FALSE)*DG46/1000)</f>
        <v/>
      </c>
      <c r="DN46" s="874" t="str">
        <f>IF(DE46="","",IF(VLOOKUP(DE46,'aktuelle Düngerliste'!$A:$B,2,FALSE)="mineralisch",(VLOOKUP(DE46,'aktuelle Düngerliste'!$A:$H,3,FALSE)*DG46/1000),""))</f>
        <v/>
      </c>
      <c r="DO46" s="875" t="str">
        <f>IF(DE46="","",VLOOKUP(DE46,'aktuelle Düngerliste'!$A:$J,10,FALSE)*DG46/1000)</f>
        <v/>
      </c>
      <c r="DP46" s="875" t="str">
        <f>IF(DE46="","",VLOOKUP(DE46,'aktuelle Düngerliste'!$A:$H,5,FALSE)*DG46/1000)</f>
        <v/>
      </c>
      <c r="DQ46" s="875" t="str">
        <f>IF(DE46="","",VLOOKUP(DE46,'aktuelle Düngerliste'!$A:$H,6,FALSE)*DG46/1000)</f>
        <v/>
      </c>
      <c r="DR46" s="876" t="str">
        <f>IF(DE46="","",VLOOKUP(DE46,'aktuelle Düngerliste'!$A:$H,7,FALSE)*DG46/1000)</f>
        <v/>
      </c>
      <c r="DS46" s="265"/>
    </row>
    <row r="47" spans="1:123" s="145" customFormat="1">
      <c r="A47" s="261" t="str">
        <f>IF('N-DBE'!A47="","",'N-DBE'!A47)</f>
        <v/>
      </c>
      <c r="B47" s="285" t="str">
        <f>IF('N-DBE'!B47="","",'N-DBE'!B47)</f>
        <v/>
      </c>
      <c r="C47" s="262" t="str">
        <f>IF('N-DBE'!C47="","",'N-DBE'!C47)</f>
        <v/>
      </c>
      <c r="D47" s="262" t="str">
        <f>IF('N-DBE'!D47="","",'N-DBE'!D47)</f>
        <v/>
      </c>
      <c r="E47" s="238" t="str">
        <f>IF('N-DBE'!E47="","",'N-DBE'!E47)</f>
        <v/>
      </c>
      <c r="F47" s="238" t="str">
        <f>IF('N-DBE'!F47="","",'N-DBE'!F47)</f>
        <v/>
      </c>
      <c r="G47" s="225" t="str">
        <f>IF('N-DBE'!G47="","",'N-DBE'!G47)</f>
        <v/>
      </c>
      <c r="H47" s="247" t="str">
        <f>IF(OR(B47="",'N-DBE'!AJ47=""),"",'N-DBE'!AJ47+'N-DBE'!AN47)</f>
        <v/>
      </c>
      <c r="I47" s="815" t="str">
        <f>IF(OR(B47="",'N-DBE'!AJ47=""),"",'N-DBE'!E47*('N-DBE'!AJ47+'N-DBE'!AN47))</f>
        <v/>
      </c>
      <c r="J47" s="246" t="str">
        <f>IF('N-DBE'!AK47="","",IF('N-DBE'!AM47="ja",'N-DBE'!AK47+'N-DBE'!AN47,'N-DBE'!AK47))</f>
        <v/>
      </c>
      <c r="K47" s="829" t="str">
        <f>IF(OR(B47="",'N-DBE'!AK47=""),"",IF('N-DBE'!AM47="ja",'N-DBE'!E47*('N-DBE'!AK47+'N-DBE'!AN47),'N-DBE'!E47*'N-DBE'!AK47))</f>
        <v/>
      </c>
      <c r="L47" s="830" t="str">
        <f>IF(OR(B47="",'N-DBE'!AL47=""),"",'N-DBE'!AL47+'N-DBE'!AN47)</f>
        <v/>
      </c>
      <c r="M47" s="830" t="str">
        <f>IF(OR(B47="",'N-DBE'!AL47=""),"",'N-DBE'!E47*('N-DBE'!AL47+'N-DBE'!AN47))</f>
        <v/>
      </c>
      <c r="N47" s="831" t="str">
        <f>IF(AND('N-DBE'!C47="ja",G47&lt;&gt;""),I47-X47,"")</f>
        <v/>
      </c>
      <c r="O47" s="259" t="str">
        <f>IF('N-DBE'!AJ47="","",SUM(AU47,BI47,BW47,CK47,CY47,DM47))</f>
        <v/>
      </c>
      <c r="P47" s="830" t="str">
        <f>IF(OR(B47="",'N-DBE'!AJ47=""),"",O47*'N-DBE'!E47)</f>
        <v/>
      </c>
      <c r="Q47" s="253" t="str">
        <f>IF('N-DBE'!AJ47="","",IF(AR47="mineralisch",AU47,0)+IF(BF47="mineralisch",BI47,0)+IF(BT47="mineralisch",BW47,0)+IF(CH47="mineralisch",CK47,0)+IF(CV47="mineralisch",CY47,0)+IF(DJ47="mineralisch",DM47,0))</f>
        <v/>
      </c>
      <c r="R47" s="830" t="str">
        <f>IF(OR(B47="",'N-DBE'!AJ47=""),"",Q47*'N-DBE'!E47)</f>
        <v/>
      </c>
      <c r="S47" s="253" t="str">
        <f>IF('N-DBE'!AJ47="","",O47-Q47)</f>
        <v/>
      </c>
      <c r="T47" s="830" t="str">
        <f>IF(OR(B47="",'N-DBE'!AJ47=""),"",S47*'N-DBE'!E47)</f>
        <v/>
      </c>
      <c r="U47" s="253" t="str">
        <f>IF('N-DBE'!AJ47="","",(IF(AR47="Kompost",AU47,0)+IF(BF47="Kompost",BI47,0)+IF(BT47="Kompost",BW47,0)+IF(CH47="Kompost",CK47,0)+IF(CV47="Kompost",CY47,0)+IF(DJ47="Kompost",DM47,0)))</f>
        <v/>
      </c>
      <c r="V47" s="830" t="str">
        <f>IF(OR(B47="",'N-DBE'!AJ47=""),"",U47*'N-DBE'!E47)</f>
        <v/>
      </c>
      <c r="W47" s="370" t="str">
        <f>IF('N-DBE'!AJ47="","",SUM(AW47,BK47,BY47,CM47,DA47,DO47))</f>
        <v/>
      </c>
      <c r="X47" s="844" t="str">
        <f>IF(OR(B47="",'N-DBE'!AJ47=""),"",W47*'N-DBE'!E47)</f>
        <v/>
      </c>
      <c r="Y47" s="260" t="str">
        <f>IF('P-(K-Mg)-DBE'!N47="","",'P-(K-Mg)-DBE'!N47+'P-(K-Mg)-DBE'!R47)</f>
        <v/>
      </c>
      <c r="Z47" s="830" t="str">
        <f>IF(OR(B47="",'P-(K-Mg)-DBE'!N47=""),"",'N-DBE'!E47*('P-(K-Mg)-DBE'!N47+'P-(K-Mg)-DBE'!R47))</f>
        <v/>
      </c>
      <c r="AA47" s="259" t="str">
        <f>IF('P-(K-Mg)-DBE'!N47="","",SUM(AX47,BL47,BZ47,CN47,DB47,DP47))</f>
        <v/>
      </c>
      <c r="AB47" s="258" t="str">
        <f>IF(OR(B47="",'P-(K-Mg)-DBE'!Z47=""),"",SUM(AX47,BL47,BZ47,CN47,DB47,DP47)*'N-DBE'!E47)</f>
        <v/>
      </c>
      <c r="AC47" s="259" t="str">
        <f>IF('P-(K-Mg)-DBE'!O47="","",'P-(K-Mg)-DBE'!O47)</f>
        <v/>
      </c>
      <c r="AD47" s="815" t="str">
        <f>IF(OR(B47="",'P-(K-Mg)-DBE'!O47=""),"",'P-(K-Mg)-DBE'!O47*'N-DBE'!E47)</f>
        <v/>
      </c>
      <c r="AE47" s="239" t="str">
        <f>IF('P-(K-Mg)-DBE'!Z47="","",'P-(K-Mg)-DBE'!Z47)</f>
        <v/>
      </c>
      <c r="AF47" s="815" t="str">
        <f>IF(OR(B47="",'P-(K-Mg)-DBE'!Z47=""),"",'P-(K-Mg)-DBE'!Z47*'N-DBE'!E47)</f>
        <v/>
      </c>
      <c r="AG47" s="380" t="str">
        <f>IF('P-(K-Mg)-DBE'!Z47="","",SUM(AY47,BM47,CA47,CO47,DC47,DQ47))</f>
        <v/>
      </c>
      <c r="AH47" s="258" t="str">
        <f>IF(OR(B47="",'P-(K-Mg)-DBE'!AH47=""),"",SUM(AY47,BM47,CA47,CO47,DC47,DQ37)*'N-DBE'!E47)</f>
        <v/>
      </c>
      <c r="AI47" s="240" t="str">
        <f>IF('P-(K-Mg)-DBE'!AH47="","",'P-(K-Mg)-DBE'!AH47)</f>
        <v/>
      </c>
      <c r="AJ47" s="830" t="str">
        <f>IF(OR(B47="",'P-(K-Mg)-DBE'!AH47=""),"",'N-DBE'!E47*'P-(K-Mg)-DBE'!AH47)</f>
        <v/>
      </c>
      <c r="AK47" s="374" t="str">
        <f>IF('P-(K-Mg)-DBE'!AH47="","",SUM(AZ47,BN47,CB47,CP47,DD47,DR47))</f>
        <v/>
      </c>
      <c r="AL47" s="862" t="str">
        <f>IF('P-(K-Mg)-DBE'!AH47="","",SUM(AZ47,BN47,CB47,CP47,DD47,DR47))</f>
        <v/>
      </c>
      <c r="AM47" s="378"/>
      <c r="AN47" s="379"/>
      <c r="AO47" s="375"/>
      <c r="AP47" s="392" t="str">
        <f t="shared" ref="AP47:AP110" si="12">IF(AM47="","",AO47*E47)</f>
        <v/>
      </c>
      <c r="AQ47" s="453" t="str">
        <f t="shared" ref="AQ47:AQ110" si="13">IF(AM47="","",IF(AS47=0,"",IF(AND($L47&gt;170,AR47&lt;&gt;"mineralisch"),170*1000/AS47,$L47*1000*100/(AS47*AT47))))</f>
        <v/>
      </c>
      <c r="AR47" s="872" t="str">
        <f>IF(AM47="","",VLOOKUP(AM47,'aktuelle Düngerliste'!A:H,2,FALSE))</f>
        <v/>
      </c>
      <c r="AS47" s="872" t="str">
        <f>IF(AM47="","",VLOOKUP(AM47,'aktuelle Düngerliste'!A:H,3,FALSE))</f>
        <v/>
      </c>
      <c r="AT47" s="873" t="str">
        <f>IF(AM47="","",VLOOKUP(AM47,'aktuelle Düngerliste'!A:H,8,FALSE))</f>
        <v/>
      </c>
      <c r="AU47" s="874" t="str">
        <f>IF(AM47="","",VLOOKUP(AM47,'aktuelle Düngerliste'!$A:$H,3,FALSE)*AO47/1000)</f>
        <v/>
      </c>
      <c r="AV47" s="874" t="str">
        <f>IF(AM47="","",IF(VLOOKUP(AM47,'aktuelle Düngerliste'!$A:$B,2,FALSE)="mineralisch",(VLOOKUP(AM47,'aktuelle Düngerliste'!$A:$H,3,FALSE)*AO47/1000),""))</f>
        <v/>
      </c>
      <c r="AW47" s="875" t="str">
        <f>IF(AM47="","",VLOOKUP(AM47,'aktuelle Düngerliste'!$A:$J,10,FALSE)*AO47/1000)</f>
        <v/>
      </c>
      <c r="AX47" s="875" t="str">
        <f>IF(AM47="","",VLOOKUP(AM47,'aktuelle Düngerliste'!$A:$H,5,FALSE)*AO47/1000)</f>
        <v/>
      </c>
      <c r="AY47" s="875" t="str">
        <f>IF(AM47="","",VLOOKUP(AM47,'aktuelle Düngerliste'!$A:$H,6,FALSE)*AO47/1000)</f>
        <v/>
      </c>
      <c r="AZ47" s="876" t="str">
        <f>IF(AM47="","",VLOOKUP(AM47,'aktuelle Düngerliste'!$A:$H,7,FALSE)*AO47/1000)</f>
        <v/>
      </c>
      <c r="BA47" s="378"/>
      <c r="BB47" s="379"/>
      <c r="BC47" s="375"/>
      <c r="BD47" s="392" t="str">
        <f t="shared" ref="BD47:BD110" si="14">IF(BA47="","",BC47*E47)</f>
        <v/>
      </c>
      <c r="BE47" s="453" t="str">
        <f t="shared" ref="BE47:BE110" si="15">IF(BA47="","",IF(BG47=0,"",IF(AND($L47&gt;170,BF47&lt;&gt;"mineralisch"),(170-$AU47)*1000/BG47,($L47-$AW47)*1000*100/(BG47*BH47))))</f>
        <v/>
      </c>
      <c r="BF47" s="872" t="str">
        <f>IF(BA47="","",VLOOKUP(BA47,'aktuelle Düngerliste'!$A:$H,2,FALSE))</f>
        <v/>
      </c>
      <c r="BG47" s="872" t="str">
        <f>IF(BA47="","",VLOOKUP(BA47,'aktuelle Düngerliste'!$A:$H,3,FALSE))</f>
        <v/>
      </c>
      <c r="BH47" s="873" t="str">
        <f>IF(BA47="","",VLOOKUP(BA47,'aktuelle Düngerliste'!$A:$H,8,FALSE))</f>
        <v/>
      </c>
      <c r="BI47" s="874" t="str">
        <f>IF(BA47="","",VLOOKUP(BA47,'aktuelle Düngerliste'!$A:$H,3,FALSE)*BC47/1000)</f>
        <v/>
      </c>
      <c r="BJ47" s="874" t="str">
        <f>IF(BA47="","",IF(VLOOKUP(BA47,'aktuelle Düngerliste'!$A:$B,2,FALSE)="mineralisch",(VLOOKUP(BA47,'aktuelle Düngerliste'!$A:$H,3,FALSE)*BC47/1000),""))</f>
        <v/>
      </c>
      <c r="BK47" s="875" t="str">
        <f>IF(BA47="","",VLOOKUP(BA47,'aktuelle Düngerliste'!$A:$J,10,FALSE)*BC47/1000)</f>
        <v/>
      </c>
      <c r="BL47" s="875" t="str">
        <f>IF(BA47="","",VLOOKUP(BA47,'aktuelle Düngerliste'!$A:$H,5,FALSE)*BC47/1000)</f>
        <v/>
      </c>
      <c r="BM47" s="875" t="str">
        <f>IF(BA47="","",VLOOKUP(BA47,'aktuelle Düngerliste'!$A:$H,6,FALSE)*BC47/1000)</f>
        <v/>
      </c>
      <c r="BN47" s="876" t="str">
        <f>IF(BA47="","",VLOOKUP(BA47,'aktuelle Düngerliste'!$A:$H,7,FALSE)*BC47/1000)</f>
        <v/>
      </c>
      <c r="BO47" s="378"/>
      <c r="BP47" s="379"/>
      <c r="BQ47" s="375"/>
      <c r="BR47" s="392" t="str">
        <f t="shared" ref="BR47:BR110" si="16">IF(BO47="","",BQ47*E47)</f>
        <v/>
      </c>
      <c r="BS47" s="453" t="str">
        <f t="shared" ref="BS47:BS110" si="17">IF(BO47="","",IF(BU47=0,"",IF(AND($L47&gt;170,BT47&lt;&gt;"mineralisch"),(170-$AU47-$BI47)*1000/BU47,($L47-$AW47-$BK47)*1000*100/(BU47*BV47))))</f>
        <v/>
      </c>
      <c r="BT47" s="872" t="str">
        <f>IF(BO47="","",VLOOKUP(BO47,'aktuelle Düngerliste'!$A:$H,2,FALSE))</f>
        <v/>
      </c>
      <c r="BU47" s="872" t="str">
        <f>IF(BO47="","",VLOOKUP(BO47,'aktuelle Düngerliste'!$A:$H,3,FALSE))</f>
        <v/>
      </c>
      <c r="BV47" s="873" t="str">
        <f>IF(BO47="","",VLOOKUP(BO47,'aktuelle Düngerliste'!$A:$H,8,FALSE))</f>
        <v/>
      </c>
      <c r="BW47" s="874" t="str">
        <f>IF(BO47="","",VLOOKUP(BO47,'aktuelle Düngerliste'!$A:$H,3,FALSE)*BQ47/1000)</f>
        <v/>
      </c>
      <c r="BX47" s="874" t="str">
        <f>IF(BO47="","",IF(VLOOKUP(BO47,'aktuelle Düngerliste'!$A:$B,2,FALSE)="mineralisch",(VLOOKUP(BO47,'aktuelle Düngerliste'!$A:$H,3,FALSE)*BQ47/1000),""))</f>
        <v/>
      </c>
      <c r="BY47" s="875" t="str">
        <f>IF(BO47="","",VLOOKUP(BO47,'aktuelle Düngerliste'!$A:$J,10,FALSE)*BQ47/1000)</f>
        <v/>
      </c>
      <c r="BZ47" s="875" t="str">
        <f>IF(BO47="","",VLOOKUP(BO47,'aktuelle Düngerliste'!$A:$H,5,FALSE)*BQ47/1000)</f>
        <v/>
      </c>
      <c r="CA47" s="875" t="str">
        <f>IF(BO47="","",VLOOKUP(BO47,'aktuelle Düngerliste'!$A:$H,6,FALSE)*BQ47/1000)</f>
        <v/>
      </c>
      <c r="CB47" s="876" t="str">
        <f>IF(BO47="","",VLOOKUP(BO47,'aktuelle Düngerliste'!$A:$H,7,FALSE)*BQ47/1000)</f>
        <v/>
      </c>
      <c r="CC47" s="378"/>
      <c r="CD47" s="379"/>
      <c r="CE47" s="375"/>
      <c r="CF47" s="392" t="str">
        <f t="shared" ref="CF47:CF110" si="18">IF(CC47="","",CE47*E47)</f>
        <v/>
      </c>
      <c r="CG47" s="453" t="str">
        <f t="shared" ref="CG47:CG110" si="19">IF(CC47="","",IF(CI47=0,"",IF(AND($L47&gt;170,CH47&lt;&gt;"mineralisch"),(170-$AU47-$BI47-$BW47)*1000/CI47,($L47-$AW47-$BK47-$BY47)*1000*100/(CI47*CJ47))))</f>
        <v/>
      </c>
      <c r="CH47" s="872" t="str">
        <f>IF(CC47="","",VLOOKUP(CC47,'aktuelle Düngerliste'!$A:$H,2,FALSE))</f>
        <v/>
      </c>
      <c r="CI47" s="872" t="str">
        <f>IF(CC47="","",VLOOKUP(CC47,'aktuelle Düngerliste'!$A:$H,3,FALSE))</f>
        <v/>
      </c>
      <c r="CJ47" s="873" t="str">
        <f>IF(CC47="","",VLOOKUP(CC47,'aktuelle Düngerliste'!$A:$H,8,FALSE))</f>
        <v/>
      </c>
      <c r="CK47" s="874" t="str">
        <f>IF(CC47="","",VLOOKUP(CC47,'aktuelle Düngerliste'!$A:$H,3,FALSE)*CE47/1000)</f>
        <v/>
      </c>
      <c r="CL47" s="874" t="str">
        <f>IF(CC47="","",IF(VLOOKUP(CC47,'aktuelle Düngerliste'!$A:$B,2,FALSE)="mineralisch",(VLOOKUP(CC47,'aktuelle Düngerliste'!$A:$H,3,FALSE)*CE47/1000),""))</f>
        <v/>
      </c>
      <c r="CM47" s="875" t="str">
        <f>IF(CC47="","",VLOOKUP(CC47,'aktuelle Düngerliste'!$A:$J,10,FALSE)*CE47/1000)</f>
        <v/>
      </c>
      <c r="CN47" s="875" t="str">
        <f>IF(CC47="","",VLOOKUP(CC47,'aktuelle Düngerliste'!$A:$H,5,FALSE)*CE47/1000)</f>
        <v/>
      </c>
      <c r="CO47" s="875" t="str">
        <f>IF(CC47="","",VLOOKUP(CC47,'aktuelle Düngerliste'!$A:$H,6,FALSE)*CE47/1000)</f>
        <v/>
      </c>
      <c r="CP47" s="876" t="str">
        <f>IF(CC47="","",VLOOKUP(CC47,'aktuelle Düngerliste'!$A:$H,7,FALSE)*CE47/1000)</f>
        <v/>
      </c>
      <c r="CQ47" s="378"/>
      <c r="CR47" s="379"/>
      <c r="CS47" s="375"/>
      <c r="CT47" s="392" t="str">
        <f t="shared" ref="CT47:CT110" si="20">IF(CQ47="","",CS47*E47)</f>
        <v/>
      </c>
      <c r="CU47" s="453" t="str">
        <f t="shared" ref="CU47:CU110" si="21">IF(CQ47="","",IF(CW47=0,"",IF(AND($L47&gt;170,CV47&lt;&gt;"mineralisch"),(170-$AU47-$BI47-$BW47-$CK47)*1000/CW47,($L47-$AW47-$BK47-$BY47-$CM47)*1000*100/(CW47*CX47))))</f>
        <v/>
      </c>
      <c r="CV47" s="872" t="str">
        <f>IF(CQ47="","",VLOOKUP(CQ47,'aktuelle Düngerliste'!$A:$H,2,FALSE))</f>
        <v/>
      </c>
      <c r="CW47" s="872" t="str">
        <f>IF(CQ47="","",VLOOKUP(CQ47,'aktuelle Düngerliste'!$A:$H,3,FALSE))</f>
        <v/>
      </c>
      <c r="CX47" s="873" t="str">
        <f>IF(CQ47="","",VLOOKUP(CQ47,'aktuelle Düngerliste'!$A:$H,8,FALSE))</f>
        <v/>
      </c>
      <c r="CY47" s="874" t="str">
        <f>IF(CQ47="","",VLOOKUP(CQ47,'aktuelle Düngerliste'!$A:$H,3,FALSE)*CS47/1000)</f>
        <v/>
      </c>
      <c r="CZ47" s="874" t="str">
        <f>IF(CQ47="","",IF(VLOOKUP(CQ47,'aktuelle Düngerliste'!$A:$B,2,FALSE)="mineralisch",(VLOOKUP(CQ47,'aktuelle Düngerliste'!$A:$H,3,FALSE)*CS47/1000),""))</f>
        <v/>
      </c>
      <c r="DA47" s="875" t="str">
        <f>IF(CQ47="","",VLOOKUP(CQ47,'aktuelle Düngerliste'!$A:$J,10,FALSE)*CS47/1000)</f>
        <v/>
      </c>
      <c r="DB47" s="875" t="str">
        <f>IF(CQ47="","",VLOOKUP(CQ47,'aktuelle Düngerliste'!$A:$H,5,FALSE)*CS47/1000)</f>
        <v/>
      </c>
      <c r="DC47" s="875" t="str">
        <f>IF(CQ47="","",VLOOKUP(CQ47,'aktuelle Düngerliste'!$A:$H,6,FALSE)*CS47/1000)</f>
        <v/>
      </c>
      <c r="DD47" s="876" t="str">
        <f>IF(CQ47="","",VLOOKUP(CQ47,'aktuelle Düngerliste'!$A:$H,7,FALSE)*CS47/1000)</f>
        <v/>
      </c>
      <c r="DE47" s="378"/>
      <c r="DF47" s="379"/>
      <c r="DG47" s="375"/>
      <c r="DH47" s="392" t="str">
        <f t="shared" ref="DH47:DH110" si="22">IF(DE47="","",DG47*E47)</f>
        <v/>
      </c>
      <c r="DI47" s="453" t="str">
        <f t="shared" ref="DI47:DI110" si="23">IF(DE47="","",IF(DK47=0,"",IF(AND($L47&gt;170,DJ47&lt;&gt;"mineralisch"),(170-$AU47-$BI47-$BW47-$CK47-$CY47)*1000/DK47,($L47-$AW47-$BK47-$BY47-$CM47-$DA47)*1000*100/(DK47*DL47))))</f>
        <v/>
      </c>
      <c r="DJ47" s="872" t="str">
        <f>IF(DE47="","",VLOOKUP(DE47,'aktuelle Düngerliste'!$A:$H,2,FALSE))</f>
        <v/>
      </c>
      <c r="DK47" s="872" t="str">
        <f>IF(DE47="","",VLOOKUP(DE47,'aktuelle Düngerliste'!$A:$H,3,FALSE))</f>
        <v/>
      </c>
      <c r="DL47" s="873" t="str">
        <f>IF(DE47="","",VLOOKUP(DE47,'aktuelle Düngerliste'!$A:$H,8,FALSE))</f>
        <v/>
      </c>
      <c r="DM47" s="874" t="str">
        <f>IF(DE47="","",VLOOKUP(DE47,'aktuelle Düngerliste'!$A:$H,3,FALSE)*DG47/1000)</f>
        <v/>
      </c>
      <c r="DN47" s="874" t="str">
        <f>IF(DE47="","",IF(VLOOKUP(DE47,'aktuelle Düngerliste'!$A:$B,2,FALSE)="mineralisch",(VLOOKUP(DE47,'aktuelle Düngerliste'!$A:$H,3,FALSE)*DG47/1000),""))</f>
        <v/>
      </c>
      <c r="DO47" s="875" t="str">
        <f>IF(DE47="","",VLOOKUP(DE47,'aktuelle Düngerliste'!$A:$J,10,FALSE)*DG47/1000)</f>
        <v/>
      </c>
      <c r="DP47" s="875" t="str">
        <f>IF(DE47="","",VLOOKUP(DE47,'aktuelle Düngerliste'!$A:$H,5,FALSE)*DG47/1000)</f>
        <v/>
      </c>
      <c r="DQ47" s="875" t="str">
        <f>IF(DE47="","",VLOOKUP(DE47,'aktuelle Düngerliste'!$A:$H,6,FALSE)*DG47/1000)</f>
        <v/>
      </c>
      <c r="DR47" s="876" t="str">
        <f>IF(DE47="","",VLOOKUP(DE47,'aktuelle Düngerliste'!$A:$H,7,FALSE)*DG47/1000)</f>
        <v/>
      </c>
      <c r="DS47" s="265"/>
    </row>
    <row r="48" spans="1:123" s="145" customFormat="1">
      <c r="A48" s="261" t="str">
        <f>IF('N-DBE'!A48="","",'N-DBE'!A48)</f>
        <v/>
      </c>
      <c r="B48" s="285" t="str">
        <f>IF('N-DBE'!B48="","",'N-DBE'!B48)</f>
        <v/>
      </c>
      <c r="C48" s="262" t="str">
        <f>IF('N-DBE'!C48="","",'N-DBE'!C48)</f>
        <v/>
      </c>
      <c r="D48" s="262" t="str">
        <f>IF('N-DBE'!D48="","",'N-DBE'!D48)</f>
        <v/>
      </c>
      <c r="E48" s="238" t="str">
        <f>IF('N-DBE'!E48="","",'N-DBE'!E48)</f>
        <v/>
      </c>
      <c r="F48" s="238" t="str">
        <f>IF('N-DBE'!F48="","",'N-DBE'!F48)</f>
        <v/>
      </c>
      <c r="G48" s="225" t="str">
        <f>IF('N-DBE'!G48="","",'N-DBE'!G48)</f>
        <v/>
      </c>
      <c r="H48" s="247" t="str">
        <f>IF(OR(B48="",'N-DBE'!AJ48=""),"",'N-DBE'!AJ48+'N-DBE'!AN48)</f>
        <v/>
      </c>
      <c r="I48" s="815" t="str">
        <f>IF(OR(B48="",'N-DBE'!AJ48=""),"",'N-DBE'!E48*('N-DBE'!AJ48+'N-DBE'!AN48))</f>
        <v/>
      </c>
      <c r="J48" s="246" t="str">
        <f>IF('N-DBE'!AK48="","",IF('N-DBE'!AM48="ja",'N-DBE'!AK48+'N-DBE'!AN48,'N-DBE'!AK48))</f>
        <v/>
      </c>
      <c r="K48" s="829" t="str">
        <f>IF(OR(B48="",'N-DBE'!AK48=""),"",IF('N-DBE'!AM48="ja",'N-DBE'!E48*('N-DBE'!AK48+'N-DBE'!AN48),'N-DBE'!E48*'N-DBE'!AK48))</f>
        <v/>
      </c>
      <c r="L48" s="830" t="str">
        <f>IF(OR(B48="",'N-DBE'!AL48=""),"",'N-DBE'!AL48+'N-DBE'!AN48)</f>
        <v/>
      </c>
      <c r="M48" s="830" t="str">
        <f>IF(OR(B48="",'N-DBE'!AL48=""),"",'N-DBE'!E48*('N-DBE'!AL48+'N-DBE'!AN48))</f>
        <v/>
      </c>
      <c r="N48" s="831" t="str">
        <f>IF(AND('N-DBE'!C48="ja",G48&lt;&gt;""),I48-X48,"")</f>
        <v/>
      </c>
      <c r="O48" s="259" t="str">
        <f>IF('N-DBE'!AJ48="","",SUM(AU48,BI48,BW48,CK48,CY48,DM48))</f>
        <v/>
      </c>
      <c r="P48" s="830" t="str">
        <f>IF(OR(B48="",'N-DBE'!AJ48=""),"",O48*'N-DBE'!E48)</f>
        <v/>
      </c>
      <c r="Q48" s="253" t="str">
        <f>IF('N-DBE'!AJ48="","",IF(AR48="mineralisch",AU48,0)+IF(BF48="mineralisch",BI48,0)+IF(BT48="mineralisch",BW48,0)+IF(CH48="mineralisch",CK48,0)+IF(CV48="mineralisch",CY48,0)+IF(DJ48="mineralisch",DM48,0))</f>
        <v/>
      </c>
      <c r="R48" s="830" t="str">
        <f>IF(OR(B48="",'N-DBE'!AJ48=""),"",Q48*'N-DBE'!E48)</f>
        <v/>
      </c>
      <c r="S48" s="253" t="str">
        <f>IF('N-DBE'!AJ48="","",O48-Q48)</f>
        <v/>
      </c>
      <c r="T48" s="830" t="str">
        <f>IF(OR(B48="",'N-DBE'!AJ48=""),"",S48*'N-DBE'!E48)</f>
        <v/>
      </c>
      <c r="U48" s="253" t="str">
        <f>IF('N-DBE'!AJ48="","",(IF(AR48="Kompost",AU48,0)+IF(BF48="Kompost",BI48,0)+IF(BT48="Kompost",BW48,0)+IF(CH48="Kompost",CK48,0)+IF(CV48="Kompost",CY48,0)+IF(DJ48="Kompost",DM48,0)))</f>
        <v/>
      </c>
      <c r="V48" s="830" t="str">
        <f>IF(OR(B48="",'N-DBE'!AJ48=""),"",U48*'N-DBE'!E48)</f>
        <v/>
      </c>
      <c r="W48" s="370" t="str">
        <f>IF('N-DBE'!AJ48="","",SUM(AW48,BK48,BY48,CM48,DA48,DO48))</f>
        <v/>
      </c>
      <c r="X48" s="844" t="str">
        <f>IF(OR(B48="",'N-DBE'!AJ48=""),"",W48*'N-DBE'!E48)</f>
        <v/>
      </c>
      <c r="Y48" s="260" t="str">
        <f>IF('P-(K-Mg)-DBE'!N48="","",'P-(K-Mg)-DBE'!N48+'P-(K-Mg)-DBE'!R48)</f>
        <v/>
      </c>
      <c r="Z48" s="830" t="str">
        <f>IF(OR(B48="",'P-(K-Mg)-DBE'!N48=""),"",'N-DBE'!E48*('P-(K-Mg)-DBE'!N48+'P-(K-Mg)-DBE'!R48))</f>
        <v/>
      </c>
      <c r="AA48" s="259" t="str">
        <f>IF('P-(K-Mg)-DBE'!N48="","",SUM(AX48,BL48,BZ48,CN48,DB48,DP48))</f>
        <v/>
      </c>
      <c r="AB48" s="258" t="str">
        <f>IF(OR(B48="",'P-(K-Mg)-DBE'!Z48=""),"",SUM(AX48,BL48,BZ48,CN48,DB48,DP48)*'N-DBE'!E48)</f>
        <v/>
      </c>
      <c r="AC48" s="259" t="str">
        <f>IF('P-(K-Mg)-DBE'!O48="","",'P-(K-Mg)-DBE'!O48)</f>
        <v/>
      </c>
      <c r="AD48" s="815" t="str">
        <f>IF(OR(B48="",'P-(K-Mg)-DBE'!O48=""),"",'P-(K-Mg)-DBE'!O48*'N-DBE'!E48)</f>
        <v/>
      </c>
      <c r="AE48" s="239" t="str">
        <f>IF('P-(K-Mg)-DBE'!Z48="","",'P-(K-Mg)-DBE'!Z48)</f>
        <v/>
      </c>
      <c r="AF48" s="815" t="str">
        <f>IF(OR(B48="",'P-(K-Mg)-DBE'!Z48=""),"",'P-(K-Mg)-DBE'!Z48*'N-DBE'!E48)</f>
        <v/>
      </c>
      <c r="AG48" s="380" t="str">
        <f>IF('P-(K-Mg)-DBE'!Z48="","",SUM(AY48,BM48,CA48,CO48,DC48,DQ48))</f>
        <v/>
      </c>
      <c r="AH48" s="258" t="str">
        <f>IF(OR(B48="",'P-(K-Mg)-DBE'!AH48=""),"",SUM(AY48,BM48,CA48,CO48,DC48,DQ38)*'N-DBE'!E48)</f>
        <v/>
      </c>
      <c r="AI48" s="240" t="str">
        <f>IF('P-(K-Mg)-DBE'!AH48="","",'P-(K-Mg)-DBE'!AH48)</f>
        <v/>
      </c>
      <c r="AJ48" s="830" t="str">
        <f>IF(OR(B48="",'P-(K-Mg)-DBE'!AH48=""),"",'N-DBE'!E48*'P-(K-Mg)-DBE'!AH48)</f>
        <v/>
      </c>
      <c r="AK48" s="374" t="str">
        <f>IF('P-(K-Mg)-DBE'!AH48="","",SUM(AZ48,BN48,CB48,CP48,DD48,DR48))</f>
        <v/>
      </c>
      <c r="AL48" s="862" t="str">
        <f>IF('P-(K-Mg)-DBE'!AH48="","",SUM(AZ48,BN48,CB48,CP48,DD48,DR48))</f>
        <v/>
      </c>
      <c r="AM48" s="378"/>
      <c r="AN48" s="379"/>
      <c r="AO48" s="375"/>
      <c r="AP48" s="392" t="str">
        <f t="shared" si="12"/>
        <v/>
      </c>
      <c r="AQ48" s="453" t="str">
        <f t="shared" si="13"/>
        <v/>
      </c>
      <c r="AR48" s="872" t="str">
        <f>IF(AM48="","",VLOOKUP(AM48,'aktuelle Düngerliste'!A:H,2,FALSE))</f>
        <v/>
      </c>
      <c r="AS48" s="872" t="str">
        <f>IF(AM48="","",VLOOKUP(AM48,'aktuelle Düngerliste'!A:H,3,FALSE))</f>
        <v/>
      </c>
      <c r="AT48" s="873" t="str">
        <f>IF(AM48="","",VLOOKUP(AM48,'aktuelle Düngerliste'!A:H,8,FALSE))</f>
        <v/>
      </c>
      <c r="AU48" s="874" t="str">
        <f>IF(AM48="","",VLOOKUP(AM48,'aktuelle Düngerliste'!$A:$H,3,FALSE)*AO48/1000)</f>
        <v/>
      </c>
      <c r="AV48" s="874" t="str">
        <f>IF(AM48="","",IF(VLOOKUP(AM48,'aktuelle Düngerliste'!$A:$B,2,FALSE)="mineralisch",(VLOOKUP(AM48,'aktuelle Düngerliste'!$A:$H,3,FALSE)*AO48/1000),""))</f>
        <v/>
      </c>
      <c r="AW48" s="875" t="str">
        <f>IF(AM48="","",VLOOKUP(AM48,'aktuelle Düngerliste'!$A:$J,10,FALSE)*AO48/1000)</f>
        <v/>
      </c>
      <c r="AX48" s="875" t="str">
        <f>IF(AM48="","",VLOOKUP(AM48,'aktuelle Düngerliste'!$A:$H,5,FALSE)*AO48/1000)</f>
        <v/>
      </c>
      <c r="AY48" s="875" t="str">
        <f>IF(AM48="","",VLOOKUP(AM48,'aktuelle Düngerliste'!$A:$H,6,FALSE)*AO48/1000)</f>
        <v/>
      </c>
      <c r="AZ48" s="876" t="str">
        <f>IF(AM48="","",VLOOKUP(AM48,'aktuelle Düngerliste'!$A:$H,7,FALSE)*AO48/1000)</f>
        <v/>
      </c>
      <c r="BA48" s="378"/>
      <c r="BB48" s="379"/>
      <c r="BC48" s="375"/>
      <c r="BD48" s="392" t="str">
        <f t="shared" si="14"/>
        <v/>
      </c>
      <c r="BE48" s="453" t="str">
        <f t="shared" si="15"/>
        <v/>
      </c>
      <c r="BF48" s="872" t="str">
        <f>IF(BA48="","",VLOOKUP(BA48,'aktuelle Düngerliste'!$A:$H,2,FALSE))</f>
        <v/>
      </c>
      <c r="BG48" s="872" t="str">
        <f>IF(BA48="","",VLOOKUP(BA48,'aktuelle Düngerliste'!$A:$H,3,FALSE))</f>
        <v/>
      </c>
      <c r="BH48" s="873" t="str">
        <f>IF(BA48="","",VLOOKUP(BA48,'aktuelle Düngerliste'!$A:$H,8,FALSE))</f>
        <v/>
      </c>
      <c r="BI48" s="874" t="str">
        <f>IF(BA48="","",VLOOKUP(BA48,'aktuelle Düngerliste'!$A:$H,3,FALSE)*BC48/1000)</f>
        <v/>
      </c>
      <c r="BJ48" s="874" t="str">
        <f>IF(BA48="","",IF(VLOOKUP(BA48,'aktuelle Düngerliste'!$A:$B,2,FALSE)="mineralisch",(VLOOKUP(BA48,'aktuelle Düngerliste'!$A:$H,3,FALSE)*BC48/1000),""))</f>
        <v/>
      </c>
      <c r="BK48" s="875" t="str">
        <f>IF(BA48="","",VLOOKUP(BA48,'aktuelle Düngerliste'!$A:$J,10,FALSE)*BC48/1000)</f>
        <v/>
      </c>
      <c r="BL48" s="875" t="str">
        <f>IF(BA48="","",VLOOKUP(BA48,'aktuelle Düngerliste'!$A:$H,5,FALSE)*BC48/1000)</f>
        <v/>
      </c>
      <c r="BM48" s="875" t="str">
        <f>IF(BA48="","",VLOOKUP(BA48,'aktuelle Düngerliste'!$A:$H,6,FALSE)*BC48/1000)</f>
        <v/>
      </c>
      <c r="BN48" s="876" t="str">
        <f>IF(BA48="","",VLOOKUP(BA48,'aktuelle Düngerliste'!$A:$H,7,FALSE)*BC48/1000)</f>
        <v/>
      </c>
      <c r="BO48" s="378"/>
      <c r="BP48" s="379"/>
      <c r="BQ48" s="375"/>
      <c r="BR48" s="392" t="str">
        <f t="shared" si="16"/>
        <v/>
      </c>
      <c r="BS48" s="453" t="str">
        <f t="shared" si="17"/>
        <v/>
      </c>
      <c r="BT48" s="872" t="str">
        <f>IF(BO48="","",VLOOKUP(BO48,'aktuelle Düngerliste'!$A:$H,2,FALSE))</f>
        <v/>
      </c>
      <c r="BU48" s="872" t="str">
        <f>IF(BO48="","",VLOOKUP(BO48,'aktuelle Düngerliste'!$A:$H,3,FALSE))</f>
        <v/>
      </c>
      <c r="BV48" s="873" t="str">
        <f>IF(BO48="","",VLOOKUP(BO48,'aktuelle Düngerliste'!$A:$H,8,FALSE))</f>
        <v/>
      </c>
      <c r="BW48" s="874" t="str">
        <f>IF(BO48="","",VLOOKUP(BO48,'aktuelle Düngerliste'!$A:$H,3,FALSE)*BQ48/1000)</f>
        <v/>
      </c>
      <c r="BX48" s="874" t="str">
        <f>IF(BO48="","",IF(VLOOKUP(BO48,'aktuelle Düngerliste'!$A:$B,2,FALSE)="mineralisch",(VLOOKUP(BO48,'aktuelle Düngerliste'!$A:$H,3,FALSE)*BQ48/1000),""))</f>
        <v/>
      </c>
      <c r="BY48" s="875" t="str">
        <f>IF(BO48="","",VLOOKUP(BO48,'aktuelle Düngerliste'!$A:$J,10,FALSE)*BQ48/1000)</f>
        <v/>
      </c>
      <c r="BZ48" s="875" t="str">
        <f>IF(BO48="","",VLOOKUP(BO48,'aktuelle Düngerliste'!$A:$H,5,FALSE)*BQ48/1000)</f>
        <v/>
      </c>
      <c r="CA48" s="875" t="str">
        <f>IF(BO48="","",VLOOKUP(BO48,'aktuelle Düngerliste'!$A:$H,6,FALSE)*BQ48/1000)</f>
        <v/>
      </c>
      <c r="CB48" s="876" t="str">
        <f>IF(BO48="","",VLOOKUP(BO48,'aktuelle Düngerliste'!$A:$H,7,FALSE)*BQ48/1000)</f>
        <v/>
      </c>
      <c r="CC48" s="378"/>
      <c r="CD48" s="379"/>
      <c r="CE48" s="375"/>
      <c r="CF48" s="392" t="str">
        <f t="shared" si="18"/>
        <v/>
      </c>
      <c r="CG48" s="453" t="str">
        <f t="shared" si="19"/>
        <v/>
      </c>
      <c r="CH48" s="872" t="str">
        <f>IF(CC48="","",VLOOKUP(CC48,'aktuelle Düngerliste'!$A:$H,2,FALSE))</f>
        <v/>
      </c>
      <c r="CI48" s="872" t="str">
        <f>IF(CC48="","",VLOOKUP(CC48,'aktuelle Düngerliste'!$A:$H,3,FALSE))</f>
        <v/>
      </c>
      <c r="CJ48" s="873" t="str">
        <f>IF(CC48="","",VLOOKUP(CC48,'aktuelle Düngerliste'!$A:$H,8,FALSE))</f>
        <v/>
      </c>
      <c r="CK48" s="874" t="str">
        <f>IF(CC48="","",VLOOKUP(CC48,'aktuelle Düngerliste'!$A:$H,3,FALSE)*CE48/1000)</f>
        <v/>
      </c>
      <c r="CL48" s="874" t="str">
        <f>IF(CC48="","",IF(VLOOKUP(CC48,'aktuelle Düngerliste'!$A:$B,2,FALSE)="mineralisch",(VLOOKUP(CC48,'aktuelle Düngerliste'!$A:$H,3,FALSE)*CE48/1000),""))</f>
        <v/>
      </c>
      <c r="CM48" s="875" t="str">
        <f>IF(CC48="","",VLOOKUP(CC48,'aktuelle Düngerliste'!$A:$J,10,FALSE)*CE48/1000)</f>
        <v/>
      </c>
      <c r="CN48" s="875" t="str">
        <f>IF(CC48="","",VLOOKUP(CC48,'aktuelle Düngerliste'!$A:$H,5,FALSE)*CE48/1000)</f>
        <v/>
      </c>
      <c r="CO48" s="875" t="str">
        <f>IF(CC48="","",VLOOKUP(CC48,'aktuelle Düngerliste'!$A:$H,6,FALSE)*CE48/1000)</f>
        <v/>
      </c>
      <c r="CP48" s="876" t="str">
        <f>IF(CC48="","",VLOOKUP(CC48,'aktuelle Düngerliste'!$A:$H,7,FALSE)*CE48/1000)</f>
        <v/>
      </c>
      <c r="CQ48" s="378"/>
      <c r="CR48" s="379"/>
      <c r="CS48" s="375"/>
      <c r="CT48" s="392" t="str">
        <f t="shared" si="20"/>
        <v/>
      </c>
      <c r="CU48" s="453" t="str">
        <f t="shared" si="21"/>
        <v/>
      </c>
      <c r="CV48" s="872" t="str">
        <f>IF(CQ48="","",VLOOKUP(CQ48,'aktuelle Düngerliste'!$A:$H,2,FALSE))</f>
        <v/>
      </c>
      <c r="CW48" s="872" t="str">
        <f>IF(CQ48="","",VLOOKUP(CQ48,'aktuelle Düngerliste'!$A:$H,3,FALSE))</f>
        <v/>
      </c>
      <c r="CX48" s="873" t="str">
        <f>IF(CQ48="","",VLOOKUP(CQ48,'aktuelle Düngerliste'!$A:$H,8,FALSE))</f>
        <v/>
      </c>
      <c r="CY48" s="874" t="str">
        <f>IF(CQ48="","",VLOOKUP(CQ48,'aktuelle Düngerliste'!$A:$H,3,FALSE)*CS48/1000)</f>
        <v/>
      </c>
      <c r="CZ48" s="874" t="str">
        <f>IF(CQ48="","",IF(VLOOKUP(CQ48,'aktuelle Düngerliste'!$A:$B,2,FALSE)="mineralisch",(VLOOKUP(CQ48,'aktuelle Düngerliste'!$A:$H,3,FALSE)*CS48/1000),""))</f>
        <v/>
      </c>
      <c r="DA48" s="875" t="str">
        <f>IF(CQ48="","",VLOOKUP(CQ48,'aktuelle Düngerliste'!$A:$J,10,FALSE)*CS48/1000)</f>
        <v/>
      </c>
      <c r="DB48" s="875" t="str">
        <f>IF(CQ48="","",VLOOKUP(CQ48,'aktuelle Düngerliste'!$A:$H,5,FALSE)*CS48/1000)</f>
        <v/>
      </c>
      <c r="DC48" s="875" t="str">
        <f>IF(CQ48="","",VLOOKUP(CQ48,'aktuelle Düngerliste'!$A:$H,6,FALSE)*CS48/1000)</f>
        <v/>
      </c>
      <c r="DD48" s="876" t="str">
        <f>IF(CQ48="","",VLOOKUP(CQ48,'aktuelle Düngerliste'!$A:$H,7,FALSE)*CS48/1000)</f>
        <v/>
      </c>
      <c r="DE48" s="378"/>
      <c r="DF48" s="379"/>
      <c r="DG48" s="375"/>
      <c r="DH48" s="392" t="str">
        <f t="shared" si="22"/>
        <v/>
      </c>
      <c r="DI48" s="453" t="str">
        <f t="shared" si="23"/>
        <v/>
      </c>
      <c r="DJ48" s="872" t="str">
        <f>IF(DE48="","",VLOOKUP(DE48,'aktuelle Düngerliste'!$A:$H,2,FALSE))</f>
        <v/>
      </c>
      <c r="DK48" s="872" t="str">
        <f>IF(DE48="","",VLOOKUP(DE48,'aktuelle Düngerliste'!$A:$H,3,FALSE))</f>
        <v/>
      </c>
      <c r="DL48" s="873" t="str">
        <f>IF(DE48="","",VLOOKUP(DE48,'aktuelle Düngerliste'!$A:$H,8,FALSE))</f>
        <v/>
      </c>
      <c r="DM48" s="874" t="str">
        <f>IF(DE48="","",VLOOKUP(DE48,'aktuelle Düngerliste'!$A:$H,3,FALSE)*DG48/1000)</f>
        <v/>
      </c>
      <c r="DN48" s="874" t="str">
        <f>IF(DE48="","",IF(VLOOKUP(DE48,'aktuelle Düngerliste'!$A:$B,2,FALSE)="mineralisch",(VLOOKUP(DE48,'aktuelle Düngerliste'!$A:$H,3,FALSE)*DG48/1000),""))</f>
        <v/>
      </c>
      <c r="DO48" s="875" t="str">
        <f>IF(DE48="","",VLOOKUP(DE48,'aktuelle Düngerliste'!$A:$J,10,FALSE)*DG48/1000)</f>
        <v/>
      </c>
      <c r="DP48" s="875" t="str">
        <f>IF(DE48="","",VLOOKUP(DE48,'aktuelle Düngerliste'!$A:$H,5,FALSE)*DG48/1000)</f>
        <v/>
      </c>
      <c r="DQ48" s="875" t="str">
        <f>IF(DE48="","",VLOOKUP(DE48,'aktuelle Düngerliste'!$A:$H,6,FALSE)*DG48/1000)</f>
        <v/>
      </c>
      <c r="DR48" s="876" t="str">
        <f>IF(DE48="","",VLOOKUP(DE48,'aktuelle Düngerliste'!$A:$H,7,FALSE)*DG48/1000)</f>
        <v/>
      </c>
      <c r="DS48" s="265"/>
    </row>
    <row r="49" spans="1:123" s="145" customFormat="1">
      <c r="A49" s="261" t="str">
        <f>IF('N-DBE'!A49="","",'N-DBE'!A49)</f>
        <v/>
      </c>
      <c r="B49" s="285" t="str">
        <f>IF('N-DBE'!B49="","",'N-DBE'!B49)</f>
        <v/>
      </c>
      <c r="C49" s="262" t="str">
        <f>IF('N-DBE'!C49="","",'N-DBE'!C49)</f>
        <v/>
      </c>
      <c r="D49" s="262" t="str">
        <f>IF('N-DBE'!D49="","",'N-DBE'!D49)</f>
        <v/>
      </c>
      <c r="E49" s="238" t="str">
        <f>IF('N-DBE'!E49="","",'N-DBE'!E49)</f>
        <v/>
      </c>
      <c r="F49" s="238" t="str">
        <f>IF('N-DBE'!F49="","",'N-DBE'!F49)</f>
        <v/>
      </c>
      <c r="G49" s="225" t="str">
        <f>IF('N-DBE'!G49="","",'N-DBE'!G49)</f>
        <v/>
      </c>
      <c r="H49" s="247" t="str">
        <f>IF(OR(B49="",'N-DBE'!AJ49=""),"",'N-DBE'!AJ49+'N-DBE'!AN49)</f>
        <v/>
      </c>
      <c r="I49" s="815" t="str">
        <f>IF(OR(B49="",'N-DBE'!AJ49=""),"",'N-DBE'!E49*('N-DBE'!AJ49+'N-DBE'!AN49))</f>
        <v/>
      </c>
      <c r="J49" s="246" t="str">
        <f>IF('N-DBE'!AK49="","",IF('N-DBE'!AM49="ja",'N-DBE'!AK49+'N-DBE'!AN49,'N-DBE'!AK49))</f>
        <v/>
      </c>
      <c r="K49" s="829" t="str">
        <f>IF(OR(B49="",'N-DBE'!AK49=""),"",IF('N-DBE'!AM49="ja",'N-DBE'!E49*('N-DBE'!AK49+'N-DBE'!AN49),'N-DBE'!E49*'N-DBE'!AK49))</f>
        <v/>
      </c>
      <c r="L49" s="830" t="str">
        <f>IF(OR(B49="",'N-DBE'!AL49=""),"",'N-DBE'!AL49+'N-DBE'!AN49)</f>
        <v/>
      </c>
      <c r="M49" s="830" t="str">
        <f>IF(OR(B49="",'N-DBE'!AL49=""),"",'N-DBE'!E49*('N-DBE'!AL49+'N-DBE'!AN49))</f>
        <v/>
      </c>
      <c r="N49" s="831" t="str">
        <f>IF(AND('N-DBE'!C49="ja",G49&lt;&gt;""),I49-X49,"")</f>
        <v/>
      </c>
      <c r="O49" s="259" t="str">
        <f>IF('N-DBE'!AJ49="","",SUM(AU49,BI49,BW49,CK49,CY49,DM49))</f>
        <v/>
      </c>
      <c r="P49" s="830" t="str">
        <f>IF(OR(B49="",'N-DBE'!AJ49=""),"",O49*'N-DBE'!E49)</f>
        <v/>
      </c>
      <c r="Q49" s="253" t="str">
        <f>IF('N-DBE'!AJ49="","",IF(AR49="mineralisch",AU49,0)+IF(BF49="mineralisch",BI49,0)+IF(BT49="mineralisch",BW49,0)+IF(CH49="mineralisch",CK49,0)+IF(CV49="mineralisch",CY49,0)+IF(DJ49="mineralisch",DM49,0))</f>
        <v/>
      </c>
      <c r="R49" s="830" t="str">
        <f>IF(OR(B49="",'N-DBE'!AJ49=""),"",Q49*'N-DBE'!E49)</f>
        <v/>
      </c>
      <c r="S49" s="253" t="str">
        <f>IF('N-DBE'!AJ49="","",O49-Q49)</f>
        <v/>
      </c>
      <c r="T49" s="830" t="str">
        <f>IF(OR(B49="",'N-DBE'!AJ49=""),"",S49*'N-DBE'!E49)</f>
        <v/>
      </c>
      <c r="U49" s="253" t="str">
        <f>IF('N-DBE'!AJ49="","",(IF(AR49="Kompost",AU49,0)+IF(BF49="Kompost",BI49,0)+IF(BT49="Kompost",BW49,0)+IF(CH49="Kompost",CK49,0)+IF(CV49="Kompost",CY49,0)+IF(DJ49="Kompost",DM49,0)))</f>
        <v/>
      </c>
      <c r="V49" s="830" t="str">
        <f>IF(OR(B49="",'N-DBE'!AJ49=""),"",U49*'N-DBE'!E49)</f>
        <v/>
      </c>
      <c r="W49" s="370" t="str">
        <f>IF('N-DBE'!AJ49="","",SUM(AW49,BK49,BY49,CM49,DA49,DO49))</f>
        <v/>
      </c>
      <c r="X49" s="844" t="str">
        <f>IF(OR(B49="",'N-DBE'!AJ49=""),"",W49*'N-DBE'!E49)</f>
        <v/>
      </c>
      <c r="Y49" s="260" t="str">
        <f>IF('P-(K-Mg)-DBE'!N49="","",'P-(K-Mg)-DBE'!N49+'P-(K-Mg)-DBE'!R49)</f>
        <v/>
      </c>
      <c r="Z49" s="830" t="str">
        <f>IF(OR(B49="",'P-(K-Mg)-DBE'!N49=""),"",'N-DBE'!E49*('P-(K-Mg)-DBE'!N49+'P-(K-Mg)-DBE'!R49))</f>
        <v/>
      </c>
      <c r="AA49" s="259" t="str">
        <f>IF('P-(K-Mg)-DBE'!N49="","",SUM(AX49,BL49,BZ49,CN49,DB49,DP49))</f>
        <v/>
      </c>
      <c r="AB49" s="258" t="str">
        <f>IF(OR(B49="",'P-(K-Mg)-DBE'!Z49=""),"",SUM(AX49,BL49,BZ49,CN49,DB49,DP49)*'N-DBE'!E49)</f>
        <v/>
      </c>
      <c r="AC49" s="259" t="str">
        <f>IF('P-(K-Mg)-DBE'!O49="","",'P-(K-Mg)-DBE'!O49)</f>
        <v/>
      </c>
      <c r="AD49" s="815" t="str">
        <f>IF(OR(B49="",'P-(K-Mg)-DBE'!O49=""),"",'P-(K-Mg)-DBE'!O49*'N-DBE'!E49)</f>
        <v/>
      </c>
      <c r="AE49" s="239" t="str">
        <f>IF('P-(K-Mg)-DBE'!Z49="","",'P-(K-Mg)-DBE'!Z49)</f>
        <v/>
      </c>
      <c r="AF49" s="815" t="str">
        <f>IF(OR(B49="",'P-(K-Mg)-DBE'!Z49=""),"",'P-(K-Mg)-DBE'!Z49*'N-DBE'!E49)</f>
        <v/>
      </c>
      <c r="AG49" s="380" t="str">
        <f>IF('P-(K-Mg)-DBE'!Z49="","",SUM(AY49,BM49,CA49,CO49,DC49,DQ49))</f>
        <v/>
      </c>
      <c r="AH49" s="258" t="str">
        <f>IF(OR(B49="",'P-(K-Mg)-DBE'!AH49=""),"",SUM(AY49,BM49,CA49,CO49,DC49,DQ39)*'N-DBE'!E49)</f>
        <v/>
      </c>
      <c r="AI49" s="240" t="str">
        <f>IF('P-(K-Mg)-DBE'!AH49="","",'P-(K-Mg)-DBE'!AH49)</f>
        <v/>
      </c>
      <c r="AJ49" s="830" t="str">
        <f>IF(OR(B49="",'P-(K-Mg)-DBE'!AH49=""),"",'N-DBE'!E49*'P-(K-Mg)-DBE'!AH49)</f>
        <v/>
      </c>
      <c r="AK49" s="374" t="str">
        <f>IF('P-(K-Mg)-DBE'!AH49="","",SUM(AZ49,BN49,CB49,CP49,DD49,DR49))</f>
        <v/>
      </c>
      <c r="AL49" s="862" t="str">
        <f>IF('P-(K-Mg)-DBE'!AH49="","",SUM(AZ49,BN49,CB49,CP49,DD49,DR49))</f>
        <v/>
      </c>
      <c r="AM49" s="378"/>
      <c r="AN49" s="379"/>
      <c r="AO49" s="375"/>
      <c r="AP49" s="392" t="str">
        <f t="shared" si="12"/>
        <v/>
      </c>
      <c r="AQ49" s="453" t="str">
        <f t="shared" si="13"/>
        <v/>
      </c>
      <c r="AR49" s="872" t="str">
        <f>IF(AM49="","",VLOOKUP(AM49,'aktuelle Düngerliste'!A:H,2,FALSE))</f>
        <v/>
      </c>
      <c r="AS49" s="872" t="str">
        <f>IF(AM49="","",VLOOKUP(AM49,'aktuelle Düngerliste'!A:H,3,FALSE))</f>
        <v/>
      </c>
      <c r="AT49" s="873" t="str">
        <f>IF(AM49="","",VLOOKUP(AM49,'aktuelle Düngerliste'!A:H,8,FALSE))</f>
        <v/>
      </c>
      <c r="AU49" s="874" t="str">
        <f>IF(AM49="","",VLOOKUP(AM49,'aktuelle Düngerliste'!$A:$H,3,FALSE)*AO49/1000)</f>
        <v/>
      </c>
      <c r="AV49" s="874" t="str">
        <f>IF(AM49="","",IF(VLOOKUP(AM49,'aktuelle Düngerliste'!$A:$B,2,FALSE)="mineralisch",(VLOOKUP(AM49,'aktuelle Düngerliste'!$A:$H,3,FALSE)*AO49/1000),""))</f>
        <v/>
      </c>
      <c r="AW49" s="875" t="str">
        <f>IF(AM49="","",VLOOKUP(AM49,'aktuelle Düngerliste'!$A:$J,10,FALSE)*AO49/1000)</f>
        <v/>
      </c>
      <c r="AX49" s="875" t="str">
        <f>IF(AM49="","",VLOOKUP(AM49,'aktuelle Düngerliste'!$A:$H,5,FALSE)*AO49/1000)</f>
        <v/>
      </c>
      <c r="AY49" s="875" t="str">
        <f>IF(AM49="","",VLOOKUP(AM49,'aktuelle Düngerliste'!$A:$H,6,FALSE)*AO49/1000)</f>
        <v/>
      </c>
      <c r="AZ49" s="876" t="str">
        <f>IF(AM49="","",VLOOKUP(AM49,'aktuelle Düngerliste'!$A:$H,7,FALSE)*AO49/1000)</f>
        <v/>
      </c>
      <c r="BA49" s="378"/>
      <c r="BB49" s="379"/>
      <c r="BC49" s="375"/>
      <c r="BD49" s="392" t="str">
        <f t="shared" si="14"/>
        <v/>
      </c>
      <c r="BE49" s="453" t="str">
        <f t="shared" si="15"/>
        <v/>
      </c>
      <c r="BF49" s="872" t="str">
        <f>IF(BA49="","",VLOOKUP(BA49,'aktuelle Düngerliste'!$A:$H,2,FALSE))</f>
        <v/>
      </c>
      <c r="BG49" s="872" t="str">
        <f>IF(BA49="","",VLOOKUP(BA49,'aktuelle Düngerliste'!$A:$H,3,FALSE))</f>
        <v/>
      </c>
      <c r="BH49" s="873" t="str">
        <f>IF(BA49="","",VLOOKUP(BA49,'aktuelle Düngerliste'!$A:$H,8,FALSE))</f>
        <v/>
      </c>
      <c r="BI49" s="874" t="str">
        <f>IF(BA49="","",VLOOKUP(BA49,'aktuelle Düngerliste'!$A:$H,3,FALSE)*BC49/1000)</f>
        <v/>
      </c>
      <c r="BJ49" s="874" t="str">
        <f>IF(BA49="","",IF(VLOOKUP(BA49,'aktuelle Düngerliste'!$A:$B,2,FALSE)="mineralisch",(VLOOKUP(BA49,'aktuelle Düngerliste'!$A:$H,3,FALSE)*BC49/1000),""))</f>
        <v/>
      </c>
      <c r="BK49" s="875" t="str">
        <f>IF(BA49="","",VLOOKUP(BA49,'aktuelle Düngerliste'!$A:$J,10,FALSE)*BC49/1000)</f>
        <v/>
      </c>
      <c r="BL49" s="875" t="str">
        <f>IF(BA49="","",VLOOKUP(BA49,'aktuelle Düngerliste'!$A:$H,5,FALSE)*BC49/1000)</f>
        <v/>
      </c>
      <c r="BM49" s="875" t="str">
        <f>IF(BA49="","",VLOOKUP(BA49,'aktuelle Düngerliste'!$A:$H,6,FALSE)*BC49/1000)</f>
        <v/>
      </c>
      <c r="BN49" s="876" t="str">
        <f>IF(BA49="","",VLOOKUP(BA49,'aktuelle Düngerliste'!$A:$H,7,FALSE)*BC49/1000)</f>
        <v/>
      </c>
      <c r="BO49" s="378"/>
      <c r="BP49" s="379"/>
      <c r="BQ49" s="375"/>
      <c r="BR49" s="392" t="str">
        <f t="shared" si="16"/>
        <v/>
      </c>
      <c r="BS49" s="453" t="str">
        <f t="shared" si="17"/>
        <v/>
      </c>
      <c r="BT49" s="872" t="str">
        <f>IF(BO49="","",VLOOKUP(BO49,'aktuelle Düngerliste'!$A:$H,2,FALSE))</f>
        <v/>
      </c>
      <c r="BU49" s="872" t="str">
        <f>IF(BO49="","",VLOOKUP(BO49,'aktuelle Düngerliste'!$A:$H,3,FALSE))</f>
        <v/>
      </c>
      <c r="BV49" s="873" t="str">
        <f>IF(BO49="","",VLOOKUP(BO49,'aktuelle Düngerliste'!$A:$H,8,FALSE))</f>
        <v/>
      </c>
      <c r="BW49" s="874" t="str">
        <f>IF(BO49="","",VLOOKUP(BO49,'aktuelle Düngerliste'!$A:$H,3,FALSE)*BQ49/1000)</f>
        <v/>
      </c>
      <c r="BX49" s="874" t="str">
        <f>IF(BO49="","",IF(VLOOKUP(BO49,'aktuelle Düngerliste'!$A:$B,2,FALSE)="mineralisch",(VLOOKUP(BO49,'aktuelle Düngerliste'!$A:$H,3,FALSE)*BQ49/1000),""))</f>
        <v/>
      </c>
      <c r="BY49" s="875" t="str">
        <f>IF(BO49="","",VLOOKUP(BO49,'aktuelle Düngerliste'!$A:$J,10,FALSE)*BQ49/1000)</f>
        <v/>
      </c>
      <c r="BZ49" s="875" t="str">
        <f>IF(BO49="","",VLOOKUP(BO49,'aktuelle Düngerliste'!$A:$H,5,FALSE)*BQ49/1000)</f>
        <v/>
      </c>
      <c r="CA49" s="875" t="str">
        <f>IF(BO49="","",VLOOKUP(BO49,'aktuelle Düngerliste'!$A:$H,6,FALSE)*BQ49/1000)</f>
        <v/>
      </c>
      <c r="CB49" s="876" t="str">
        <f>IF(BO49="","",VLOOKUP(BO49,'aktuelle Düngerliste'!$A:$H,7,FALSE)*BQ49/1000)</f>
        <v/>
      </c>
      <c r="CC49" s="378"/>
      <c r="CD49" s="379"/>
      <c r="CE49" s="375"/>
      <c r="CF49" s="392" t="str">
        <f t="shared" si="18"/>
        <v/>
      </c>
      <c r="CG49" s="453" t="str">
        <f t="shared" si="19"/>
        <v/>
      </c>
      <c r="CH49" s="872" t="str">
        <f>IF(CC49="","",VLOOKUP(CC49,'aktuelle Düngerliste'!$A:$H,2,FALSE))</f>
        <v/>
      </c>
      <c r="CI49" s="872" t="str">
        <f>IF(CC49="","",VLOOKUP(CC49,'aktuelle Düngerliste'!$A:$H,3,FALSE))</f>
        <v/>
      </c>
      <c r="CJ49" s="873" t="str">
        <f>IF(CC49="","",VLOOKUP(CC49,'aktuelle Düngerliste'!$A:$H,8,FALSE))</f>
        <v/>
      </c>
      <c r="CK49" s="874" t="str">
        <f>IF(CC49="","",VLOOKUP(CC49,'aktuelle Düngerliste'!$A:$H,3,FALSE)*CE49/1000)</f>
        <v/>
      </c>
      <c r="CL49" s="874" t="str">
        <f>IF(CC49="","",IF(VLOOKUP(CC49,'aktuelle Düngerliste'!$A:$B,2,FALSE)="mineralisch",(VLOOKUP(CC49,'aktuelle Düngerliste'!$A:$H,3,FALSE)*CE49/1000),""))</f>
        <v/>
      </c>
      <c r="CM49" s="875" t="str">
        <f>IF(CC49="","",VLOOKUP(CC49,'aktuelle Düngerliste'!$A:$J,10,FALSE)*CE49/1000)</f>
        <v/>
      </c>
      <c r="CN49" s="875" t="str">
        <f>IF(CC49="","",VLOOKUP(CC49,'aktuelle Düngerliste'!$A:$H,5,FALSE)*CE49/1000)</f>
        <v/>
      </c>
      <c r="CO49" s="875" t="str">
        <f>IF(CC49="","",VLOOKUP(CC49,'aktuelle Düngerliste'!$A:$H,6,FALSE)*CE49/1000)</f>
        <v/>
      </c>
      <c r="CP49" s="876" t="str">
        <f>IF(CC49="","",VLOOKUP(CC49,'aktuelle Düngerliste'!$A:$H,7,FALSE)*CE49/1000)</f>
        <v/>
      </c>
      <c r="CQ49" s="378"/>
      <c r="CR49" s="379"/>
      <c r="CS49" s="375"/>
      <c r="CT49" s="392" t="str">
        <f t="shared" si="20"/>
        <v/>
      </c>
      <c r="CU49" s="453" t="str">
        <f t="shared" si="21"/>
        <v/>
      </c>
      <c r="CV49" s="872" t="str">
        <f>IF(CQ49="","",VLOOKUP(CQ49,'aktuelle Düngerliste'!$A:$H,2,FALSE))</f>
        <v/>
      </c>
      <c r="CW49" s="872" t="str">
        <f>IF(CQ49="","",VLOOKUP(CQ49,'aktuelle Düngerliste'!$A:$H,3,FALSE))</f>
        <v/>
      </c>
      <c r="CX49" s="873" t="str">
        <f>IF(CQ49="","",VLOOKUP(CQ49,'aktuelle Düngerliste'!$A:$H,8,FALSE))</f>
        <v/>
      </c>
      <c r="CY49" s="874" t="str">
        <f>IF(CQ49="","",VLOOKUP(CQ49,'aktuelle Düngerliste'!$A:$H,3,FALSE)*CS49/1000)</f>
        <v/>
      </c>
      <c r="CZ49" s="874" t="str">
        <f>IF(CQ49="","",IF(VLOOKUP(CQ49,'aktuelle Düngerliste'!$A:$B,2,FALSE)="mineralisch",(VLOOKUP(CQ49,'aktuelle Düngerliste'!$A:$H,3,FALSE)*CS49/1000),""))</f>
        <v/>
      </c>
      <c r="DA49" s="875" t="str">
        <f>IF(CQ49="","",VLOOKUP(CQ49,'aktuelle Düngerliste'!$A:$J,10,FALSE)*CS49/1000)</f>
        <v/>
      </c>
      <c r="DB49" s="875" t="str">
        <f>IF(CQ49="","",VLOOKUP(CQ49,'aktuelle Düngerliste'!$A:$H,5,FALSE)*CS49/1000)</f>
        <v/>
      </c>
      <c r="DC49" s="875" t="str">
        <f>IF(CQ49="","",VLOOKUP(CQ49,'aktuelle Düngerliste'!$A:$H,6,FALSE)*CS49/1000)</f>
        <v/>
      </c>
      <c r="DD49" s="876" t="str">
        <f>IF(CQ49="","",VLOOKUP(CQ49,'aktuelle Düngerliste'!$A:$H,7,FALSE)*CS49/1000)</f>
        <v/>
      </c>
      <c r="DE49" s="378"/>
      <c r="DF49" s="379"/>
      <c r="DG49" s="375"/>
      <c r="DH49" s="392" t="str">
        <f t="shared" si="22"/>
        <v/>
      </c>
      <c r="DI49" s="453" t="str">
        <f t="shared" si="23"/>
        <v/>
      </c>
      <c r="DJ49" s="872" t="str">
        <f>IF(DE49="","",VLOOKUP(DE49,'aktuelle Düngerliste'!$A:$H,2,FALSE))</f>
        <v/>
      </c>
      <c r="DK49" s="872" t="str">
        <f>IF(DE49="","",VLOOKUP(DE49,'aktuelle Düngerliste'!$A:$H,3,FALSE))</f>
        <v/>
      </c>
      <c r="DL49" s="873" t="str">
        <f>IF(DE49="","",VLOOKUP(DE49,'aktuelle Düngerliste'!$A:$H,8,FALSE))</f>
        <v/>
      </c>
      <c r="DM49" s="874" t="str">
        <f>IF(DE49="","",VLOOKUP(DE49,'aktuelle Düngerliste'!$A:$H,3,FALSE)*DG49/1000)</f>
        <v/>
      </c>
      <c r="DN49" s="874" t="str">
        <f>IF(DE49="","",IF(VLOOKUP(DE49,'aktuelle Düngerliste'!$A:$B,2,FALSE)="mineralisch",(VLOOKUP(DE49,'aktuelle Düngerliste'!$A:$H,3,FALSE)*DG49/1000),""))</f>
        <v/>
      </c>
      <c r="DO49" s="875" t="str">
        <f>IF(DE49="","",VLOOKUP(DE49,'aktuelle Düngerliste'!$A:$J,10,FALSE)*DG49/1000)</f>
        <v/>
      </c>
      <c r="DP49" s="875" t="str">
        <f>IF(DE49="","",VLOOKUP(DE49,'aktuelle Düngerliste'!$A:$H,5,FALSE)*DG49/1000)</f>
        <v/>
      </c>
      <c r="DQ49" s="875" t="str">
        <f>IF(DE49="","",VLOOKUP(DE49,'aktuelle Düngerliste'!$A:$H,6,FALSE)*DG49/1000)</f>
        <v/>
      </c>
      <c r="DR49" s="876" t="str">
        <f>IF(DE49="","",VLOOKUP(DE49,'aktuelle Düngerliste'!$A:$H,7,FALSE)*DG49/1000)</f>
        <v/>
      </c>
      <c r="DS49" s="265"/>
    </row>
    <row r="50" spans="1:123" s="145" customFormat="1">
      <c r="A50" s="261" t="str">
        <f>IF('N-DBE'!A50="","",'N-DBE'!A50)</f>
        <v/>
      </c>
      <c r="B50" s="285" t="str">
        <f>IF('N-DBE'!B50="","",'N-DBE'!B50)</f>
        <v/>
      </c>
      <c r="C50" s="262" t="str">
        <f>IF('N-DBE'!C50="","",'N-DBE'!C50)</f>
        <v/>
      </c>
      <c r="D50" s="262" t="str">
        <f>IF('N-DBE'!D50="","",'N-DBE'!D50)</f>
        <v/>
      </c>
      <c r="E50" s="238" t="str">
        <f>IF('N-DBE'!E50="","",'N-DBE'!E50)</f>
        <v/>
      </c>
      <c r="F50" s="238" t="str">
        <f>IF('N-DBE'!F50="","",'N-DBE'!F50)</f>
        <v/>
      </c>
      <c r="G50" s="225" t="str">
        <f>IF('N-DBE'!G50="","",'N-DBE'!G50)</f>
        <v/>
      </c>
      <c r="H50" s="247" t="str">
        <f>IF(OR(B50="",'N-DBE'!AJ50=""),"",'N-DBE'!AJ50+'N-DBE'!AN50)</f>
        <v/>
      </c>
      <c r="I50" s="815" t="str">
        <f>IF(OR(B50="",'N-DBE'!AJ50=""),"",'N-DBE'!E50*('N-DBE'!AJ50+'N-DBE'!AN50))</f>
        <v/>
      </c>
      <c r="J50" s="246" t="str">
        <f>IF('N-DBE'!AK50="","",IF('N-DBE'!AM50="ja",'N-DBE'!AK50+'N-DBE'!AN50,'N-DBE'!AK50))</f>
        <v/>
      </c>
      <c r="K50" s="829" t="str">
        <f>IF(OR(B50="",'N-DBE'!AK50=""),"",IF('N-DBE'!AM50="ja",'N-DBE'!E50*('N-DBE'!AK50+'N-DBE'!AN50),'N-DBE'!E50*'N-DBE'!AK50))</f>
        <v/>
      </c>
      <c r="L50" s="830" t="str">
        <f>IF(OR(B50="",'N-DBE'!AL50=""),"",'N-DBE'!AL50+'N-DBE'!AN50)</f>
        <v/>
      </c>
      <c r="M50" s="830" t="str">
        <f>IF(OR(B50="",'N-DBE'!AL50=""),"",'N-DBE'!E50*('N-DBE'!AL50+'N-DBE'!AN50))</f>
        <v/>
      </c>
      <c r="N50" s="831" t="str">
        <f>IF(AND('N-DBE'!C50="ja",G50&lt;&gt;""),I50-X50,"")</f>
        <v/>
      </c>
      <c r="O50" s="259" t="str">
        <f>IF('N-DBE'!AJ50="","",SUM(AU50,BI50,BW50,CK50,CY50,DM50))</f>
        <v/>
      </c>
      <c r="P50" s="830" t="str">
        <f>IF(OR(B50="",'N-DBE'!AJ50=""),"",O50*'N-DBE'!E50)</f>
        <v/>
      </c>
      <c r="Q50" s="253" t="str">
        <f>IF('N-DBE'!AJ50="","",IF(AR50="mineralisch",AU50,0)+IF(BF50="mineralisch",BI50,0)+IF(BT50="mineralisch",BW50,0)+IF(CH50="mineralisch",CK50,0)+IF(CV50="mineralisch",CY50,0)+IF(DJ50="mineralisch",DM50,0))</f>
        <v/>
      </c>
      <c r="R50" s="830" t="str">
        <f>IF(OR(B50="",'N-DBE'!AJ50=""),"",Q50*'N-DBE'!E50)</f>
        <v/>
      </c>
      <c r="S50" s="253" t="str">
        <f>IF('N-DBE'!AJ50="","",O50-Q50)</f>
        <v/>
      </c>
      <c r="T50" s="830" t="str">
        <f>IF(OR(B50="",'N-DBE'!AJ50=""),"",S50*'N-DBE'!E50)</f>
        <v/>
      </c>
      <c r="U50" s="253" t="str">
        <f>IF('N-DBE'!AJ50="","",(IF(AR50="Kompost",AU50,0)+IF(BF50="Kompost",BI50,0)+IF(BT50="Kompost",BW50,0)+IF(CH50="Kompost",CK50,0)+IF(CV50="Kompost",CY50,0)+IF(DJ50="Kompost",DM50,0)))</f>
        <v/>
      </c>
      <c r="V50" s="830" t="str">
        <f>IF(OR(B50="",'N-DBE'!AJ50=""),"",U50*'N-DBE'!E50)</f>
        <v/>
      </c>
      <c r="W50" s="370" t="str">
        <f>IF('N-DBE'!AJ50="","",SUM(AW50,BK50,BY50,CM50,DA50,DO50))</f>
        <v/>
      </c>
      <c r="X50" s="844" t="str">
        <f>IF(OR(B50="",'N-DBE'!AJ50=""),"",W50*'N-DBE'!E50)</f>
        <v/>
      </c>
      <c r="Y50" s="260" t="str">
        <f>IF('P-(K-Mg)-DBE'!N50="","",'P-(K-Mg)-DBE'!N50+'P-(K-Mg)-DBE'!R50)</f>
        <v/>
      </c>
      <c r="Z50" s="830" t="str">
        <f>IF(OR(B50="",'P-(K-Mg)-DBE'!N50=""),"",'N-DBE'!E50*('P-(K-Mg)-DBE'!N50+'P-(K-Mg)-DBE'!R50))</f>
        <v/>
      </c>
      <c r="AA50" s="259" t="str">
        <f>IF('P-(K-Mg)-DBE'!N50="","",SUM(AX50,BL50,BZ50,CN50,DB50,DP50))</f>
        <v/>
      </c>
      <c r="AB50" s="258" t="str">
        <f>IF(OR(B50="",'P-(K-Mg)-DBE'!Z50=""),"",SUM(AX50,BL50,BZ50,CN50,DB50,DP50)*'N-DBE'!E50)</f>
        <v/>
      </c>
      <c r="AC50" s="259" t="str">
        <f>IF('P-(K-Mg)-DBE'!O50="","",'P-(K-Mg)-DBE'!O50)</f>
        <v/>
      </c>
      <c r="AD50" s="815" t="str">
        <f>IF(OR(B50="",'P-(K-Mg)-DBE'!O50=""),"",'P-(K-Mg)-DBE'!O50*'N-DBE'!E50)</f>
        <v/>
      </c>
      <c r="AE50" s="239" t="str">
        <f>IF('P-(K-Mg)-DBE'!Z50="","",'P-(K-Mg)-DBE'!Z50)</f>
        <v/>
      </c>
      <c r="AF50" s="815" t="str">
        <f>IF(OR(B50="",'P-(K-Mg)-DBE'!Z50=""),"",'P-(K-Mg)-DBE'!Z50*'N-DBE'!E50)</f>
        <v/>
      </c>
      <c r="AG50" s="380" t="str">
        <f>IF('P-(K-Mg)-DBE'!Z50="","",SUM(AY50,BM50,CA50,CO50,DC50,DQ50))</f>
        <v/>
      </c>
      <c r="AH50" s="258" t="str">
        <f>IF(OR(B50="",'P-(K-Mg)-DBE'!AH50=""),"",SUM(AY50,BM50,CA50,CO50,DC50,DQ40)*'N-DBE'!E50)</f>
        <v/>
      </c>
      <c r="AI50" s="240" t="str">
        <f>IF('P-(K-Mg)-DBE'!AH50="","",'P-(K-Mg)-DBE'!AH50)</f>
        <v/>
      </c>
      <c r="AJ50" s="830" t="str">
        <f>IF(OR(B50="",'P-(K-Mg)-DBE'!AH50=""),"",'N-DBE'!E50*'P-(K-Mg)-DBE'!AH50)</f>
        <v/>
      </c>
      <c r="AK50" s="374" t="str">
        <f>IF('P-(K-Mg)-DBE'!AH50="","",SUM(AZ50,BN50,CB50,CP50,DD50,DR50))</f>
        <v/>
      </c>
      <c r="AL50" s="862" t="str">
        <f>IF('P-(K-Mg)-DBE'!AH50="","",SUM(AZ50,BN50,CB50,CP50,DD50,DR50))</f>
        <v/>
      </c>
      <c r="AM50" s="378"/>
      <c r="AN50" s="379"/>
      <c r="AO50" s="375"/>
      <c r="AP50" s="392" t="str">
        <f t="shared" si="12"/>
        <v/>
      </c>
      <c r="AQ50" s="453" t="str">
        <f t="shared" si="13"/>
        <v/>
      </c>
      <c r="AR50" s="872" t="str">
        <f>IF(AM50="","",VLOOKUP(AM50,'aktuelle Düngerliste'!A:H,2,FALSE))</f>
        <v/>
      </c>
      <c r="AS50" s="872" t="str">
        <f>IF(AM50="","",VLOOKUP(AM50,'aktuelle Düngerliste'!A:H,3,FALSE))</f>
        <v/>
      </c>
      <c r="AT50" s="873" t="str">
        <f>IF(AM50="","",VLOOKUP(AM50,'aktuelle Düngerliste'!A:H,8,FALSE))</f>
        <v/>
      </c>
      <c r="AU50" s="874" t="str">
        <f>IF(AM50="","",VLOOKUP(AM50,'aktuelle Düngerliste'!$A:$H,3,FALSE)*AO50/1000)</f>
        <v/>
      </c>
      <c r="AV50" s="874" t="str">
        <f>IF(AM50="","",IF(VLOOKUP(AM50,'aktuelle Düngerliste'!$A:$B,2,FALSE)="mineralisch",(VLOOKUP(AM50,'aktuelle Düngerliste'!$A:$H,3,FALSE)*AO50/1000),""))</f>
        <v/>
      </c>
      <c r="AW50" s="875" t="str">
        <f>IF(AM50="","",VLOOKUP(AM50,'aktuelle Düngerliste'!$A:$J,10,FALSE)*AO50/1000)</f>
        <v/>
      </c>
      <c r="AX50" s="875" t="str">
        <f>IF(AM50="","",VLOOKUP(AM50,'aktuelle Düngerliste'!$A:$H,5,FALSE)*AO50/1000)</f>
        <v/>
      </c>
      <c r="AY50" s="875" t="str">
        <f>IF(AM50="","",VLOOKUP(AM50,'aktuelle Düngerliste'!$A:$H,6,FALSE)*AO50/1000)</f>
        <v/>
      </c>
      <c r="AZ50" s="876" t="str">
        <f>IF(AM50="","",VLOOKUP(AM50,'aktuelle Düngerliste'!$A:$H,7,FALSE)*AO50/1000)</f>
        <v/>
      </c>
      <c r="BA50" s="378"/>
      <c r="BB50" s="379"/>
      <c r="BC50" s="375"/>
      <c r="BD50" s="392" t="str">
        <f t="shared" si="14"/>
        <v/>
      </c>
      <c r="BE50" s="453" t="str">
        <f t="shared" si="15"/>
        <v/>
      </c>
      <c r="BF50" s="872" t="str">
        <f>IF(BA50="","",VLOOKUP(BA50,'aktuelle Düngerliste'!$A:$H,2,FALSE))</f>
        <v/>
      </c>
      <c r="BG50" s="872" t="str">
        <f>IF(BA50="","",VLOOKUP(BA50,'aktuelle Düngerliste'!$A:$H,3,FALSE))</f>
        <v/>
      </c>
      <c r="BH50" s="873" t="str">
        <f>IF(BA50="","",VLOOKUP(BA50,'aktuelle Düngerliste'!$A:$H,8,FALSE))</f>
        <v/>
      </c>
      <c r="BI50" s="874" t="str">
        <f>IF(BA50="","",VLOOKUP(BA50,'aktuelle Düngerliste'!$A:$H,3,FALSE)*BC50/1000)</f>
        <v/>
      </c>
      <c r="BJ50" s="874" t="str">
        <f>IF(BA50="","",IF(VLOOKUP(BA50,'aktuelle Düngerliste'!$A:$B,2,FALSE)="mineralisch",(VLOOKUP(BA50,'aktuelle Düngerliste'!$A:$H,3,FALSE)*BC50/1000),""))</f>
        <v/>
      </c>
      <c r="BK50" s="875" t="str">
        <f>IF(BA50="","",VLOOKUP(BA50,'aktuelle Düngerliste'!$A:$J,10,FALSE)*BC50/1000)</f>
        <v/>
      </c>
      <c r="BL50" s="875" t="str">
        <f>IF(BA50="","",VLOOKUP(BA50,'aktuelle Düngerliste'!$A:$H,5,FALSE)*BC50/1000)</f>
        <v/>
      </c>
      <c r="BM50" s="875" t="str">
        <f>IF(BA50="","",VLOOKUP(BA50,'aktuelle Düngerliste'!$A:$H,6,FALSE)*BC50/1000)</f>
        <v/>
      </c>
      <c r="BN50" s="876" t="str">
        <f>IF(BA50="","",VLOOKUP(BA50,'aktuelle Düngerliste'!$A:$H,7,FALSE)*BC50/1000)</f>
        <v/>
      </c>
      <c r="BO50" s="378"/>
      <c r="BP50" s="379"/>
      <c r="BQ50" s="375"/>
      <c r="BR50" s="392" t="str">
        <f t="shared" si="16"/>
        <v/>
      </c>
      <c r="BS50" s="453" t="str">
        <f t="shared" si="17"/>
        <v/>
      </c>
      <c r="BT50" s="872" t="str">
        <f>IF(BO50="","",VLOOKUP(BO50,'aktuelle Düngerliste'!$A:$H,2,FALSE))</f>
        <v/>
      </c>
      <c r="BU50" s="872" t="str">
        <f>IF(BO50="","",VLOOKUP(BO50,'aktuelle Düngerliste'!$A:$H,3,FALSE))</f>
        <v/>
      </c>
      <c r="BV50" s="873" t="str">
        <f>IF(BO50="","",VLOOKUP(BO50,'aktuelle Düngerliste'!$A:$H,8,FALSE))</f>
        <v/>
      </c>
      <c r="BW50" s="874" t="str">
        <f>IF(BO50="","",VLOOKUP(BO50,'aktuelle Düngerliste'!$A:$H,3,FALSE)*BQ50/1000)</f>
        <v/>
      </c>
      <c r="BX50" s="874" t="str">
        <f>IF(BO50="","",IF(VLOOKUP(BO50,'aktuelle Düngerliste'!$A:$B,2,FALSE)="mineralisch",(VLOOKUP(BO50,'aktuelle Düngerliste'!$A:$H,3,FALSE)*BQ50/1000),""))</f>
        <v/>
      </c>
      <c r="BY50" s="875" t="str">
        <f>IF(BO50="","",VLOOKUP(BO50,'aktuelle Düngerliste'!$A:$J,10,FALSE)*BQ50/1000)</f>
        <v/>
      </c>
      <c r="BZ50" s="875" t="str">
        <f>IF(BO50="","",VLOOKUP(BO50,'aktuelle Düngerliste'!$A:$H,5,FALSE)*BQ50/1000)</f>
        <v/>
      </c>
      <c r="CA50" s="875" t="str">
        <f>IF(BO50="","",VLOOKUP(BO50,'aktuelle Düngerliste'!$A:$H,6,FALSE)*BQ50/1000)</f>
        <v/>
      </c>
      <c r="CB50" s="876" t="str">
        <f>IF(BO50="","",VLOOKUP(BO50,'aktuelle Düngerliste'!$A:$H,7,FALSE)*BQ50/1000)</f>
        <v/>
      </c>
      <c r="CC50" s="378"/>
      <c r="CD50" s="379"/>
      <c r="CE50" s="375"/>
      <c r="CF50" s="392" t="str">
        <f t="shared" si="18"/>
        <v/>
      </c>
      <c r="CG50" s="453" t="str">
        <f t="shared" si="19"/>
        <v/>
      </c>
      <c r="CH50" s="872" t="str">
        <f>IF(CC50="","",VLOOKUP(CC50,'aktuelle Düngerliste'!$A:$H,2,FALSE))</f>
        <v/>
      </c>
      <c r="CI50" s="872" t="str">
        <f>IF(CC50="","",VLOOKUP(CC50,'aktuelle Düngerliste'!$A:$H,3,FALSE))</f>
        <v/>
      </c>
      <c r="CJ50" s="873" t="str">
        <f>IF(CC50="","",VLOOKUP(CC50,'aktuelle Düngerliste'!$A:$H,8,FALSE))</f>
        <v/>
      </c>
      <c r="CK50" s="874" t="str">
        <f>IF(CC50="","",VLOOKUP(CC50,'aktuelle Düngerliste'!$A:$H,3,FALSE)*CE50/1000)</f>
        <v/>
      </c>
      <c r="CL50" s="874" t="str">
        <f>IF(CC50="","",IF(VLOOKUP(CC50,'aktuelle Düngerliste'!$A:$B,2,FALSE)="mineralisch",(VLOOKUP(CC50,'aktuelle Düngerliste'!$A:$H,3,FALSE)*CE50/1000),""))</f>
        <v/>
      </c>
      <c r="CM50" s="875" t="str">
        <f>IF(CC50="","",VLOOKUP(CC50,'aktuelle Düngerliste'!$A:$J,10,FALSE)*CE50/1000)</f>
        <v/>
      </c>
      <c r="CN50" s="875" t="str">
        <f>IF(CC50="","",VLOOKUP(CC50,'aktuelle Düngerliste'!$A:$H,5,FALSE)*CE50/1000)</f>
        <v/>
      </c>
      <c r="CO50" s="875" t="str">
        <f>IF(CC50="","",VLOOKUP(CC50,'aktuelle Düngerliste'!$A:$H,6,FALSE)*CE50/1000)</f>
        <v/>
      </c>
      <c r="CP50" s="876" t="str">
        <f>IF(CC50="","",VLOOKUP(CC50,'aktuelle Düngerliste'!$A:$H,7,FALSE)*CE50/1000)</f>
        <v/>
      </c>
      <c r="CQ50" s="378"/>
      <c r="CR50" s="379"/>
      <c r="CS50" s="375"/>
      <c r="CT50" s="392" t="str">
        <f t="shared" si="20"/>
        <v/>
      </c>
      <c r="CU50" s="453" t="str">
        <f t="shared" si="21"/>
        <v/>
      </c>
      <c r="CV50" s="872" t="str">
        <f>IF(CQ50="","",VLOOKUP(CQ50,'aktuelle Düngerliste'!$A:$H,2,FALSE))</f>
        <v/>
      </c>
      <c r="CW50" s="872" t="str">
        <f>IF(CQ50="","",VLOOKUP(CQ50,'aktuelle Düngerliste'!$A:$H,3,FALSE))</f>
        <v/>
      </c>
      <c r="CX50" s="873" t="str">
        <f>IF(CQ50="","",VLOOKUP(CQ50,'aktuelle Düngerliste'!$A:$H,8,FALSE))</f>
        <v/>
      </c>
      <c r="CY50" s="874" t="str">
        <f>IF(CQ50="","",VLOOKUP(CQ50,'aktuelle Düngerliste'!$A:$H,3,FALSE)*CS50/1000)</f>
        <v/>
      </c>
      <c r="CZ50" s="874" t="str">
        <f>IF(CQ50="","",IF(VLOOKUP(CQ50,'aktuelle Düngerliste'!$A:$B,2,FALSE)="mineralisch",(VLOOKUP(CQ50,'aktuelle Düngerliste'!$A:$H,3,FALSE)*CS50/1000),""))</f>
        <v/>
      </c>
      <c r="DA50" s="875" t="str">
        <f>IF(CQ50="","",VLOOKUP(CQ50,'aktuelle Düngerliste'!$A:$J,10,FALSE)*CS50/1000)</f>
        <v/>
      </c>
      <c r="DB50" s="875" t="str">
        <f>IF(CQ50="","",VLOOKUP(CQ50,'aktuelle Düngerliste'!$A:$H,5,FALSE)*CS50/1000)</f>
        <v/>
      </c>
      <c r="DC50" s="875" t="str">
        <f>IF(CQ50="","",VLOOKUP(CQ50,'aktuelle Düngerliste'!$A:$H,6,FALSE)*CS50/1000)</f>
        <v/>
      </c>
      <c r="DD50" s="876" t="str">
        <f>IF(CQ50="","",VLOOKUP(CQ50,'aktuelle Düngerliste'!$A:$H,7,FALSE)*CS50/1000)</f>
        <v/>
      </c>
      <c r="DE50" s="378"/>
      <c r="DF50" s="379"/>
      <c r="DG50" s="375"/>
      <c r="DH50" s="392" t="str">
        <f t="shared" si="22"/>
        <v/>
      </c>
      <c r="DI50" s="453" t="str">
        <f t="shared" si="23"/>
        <v/>
      </c>
      <c r="DJ50" s="872" t="str">
        <f>IF(DE50="","",VLOOKUP(DE50,'aktuelle Düngerliste'!$A:$H,2,FALSE))</f>
        <v/>
      </c>
      <c r="DK50" s="872" t="str">
        <f>IF(DE50="","",VLOOKUP(DE50,'aktuelle Düngerliste'!$A:$H,3,FALSE))</f>
        <v/>
      </c>
      <c r="DL50" s="873" t="str">
        <f>IF(DE50="","",VLOOKUP(DE50,'aktuelle Düngerliste'!$A:$H,8,FALSE))</f>
        <v/>
      </c>
      <c r="DM50" s="874" t="str">
        <f>IF(DE50="","",VLOOKUP(DE50,'aktuelle Düngerliste'!$A:$H,3,FALSE)*DG50/1000)</f>
        <v/>
      </c>
      <c r="DN50" s="874" t="str">
        <f>IF(DE50="","",IF(VLOOKUP(DE50,'aktuelle Düngerliste'!$A:$B,2,FALSE)="mineralisch",(VLOOKUP(DE50,'aktuelle Düngerliste'!$A:$H,3,FALSE)*DG50/1000),""))</f>
        <v/>
      </c>
      <c r="DO50" s="875" t="str">
        <f>IF(DE50="","",VLOOKUP(DE50,'aktuelle Düngerliste'!$A:$J,10,FALSE)*DG50/1000)</f>
        <v/>
      </c>
      <c r="DP50" s="875" t="str">
        <f>IF(DE50="","",VLOOKUP(DE50,'aktuelle Düngerliste'!$A:$H,5,FALSE)*DG50/1000)</f>
        <v/>
      </c>
      <c r="DQ50" s="875" t="str">
        <f>IF(DE50="","",VLOOKUP(DE50,'aktuelle Düngerliste'!$A:$H,6,FALSE)*DG50/1000)</f>
        <v/>
      </c>
      <c r="DR50" s="876" t="str">
        <f>IF(DE50="","",VLOOKUP(DE50,'aktuelle Düngerliste'!$A:$H,7,FALSE)*DG50/1000)</f>
        <v/>
      </c>
      <c r="DS50" s="265"/>
    </row>
    <row r="51" spans="1:123" s="145" customFormat="1">
      <c r="A51" s="261" t="str">
        <f>IF('N-DBE'!A51="","",'N-DBE'!A51)</f>
        <v/>
      </c>
      <c r="B51" s="285" t="str">
        <f>IF('N-DBE'!B51="","",'N-DBE'!B51)</f>
        <v/>
      </c>
      <c r="C51" s="262" t="str">
        <f>IF('N-DBE'!C51="","",'N-DBE'!C51)</f>
        <v/>
      </c>
      <c r="D51" s="262" t="str">
        <f>IF('N-DBE'!D51="","",'N-DBE'!D51)</f>
        <v/>
      </c>
      <c r="E51" s="238" t="str">
        <f>IF('N-DBE'!E51="","",'N-DBE'!E51)</f>
        <v/>
      </c>
      <c r="F51" s="238" t="str">
        <f>IF('N-DBE'!F51="","",'N-DBE'!F51)</f>
        <v/>
      </c>
      <c r="G51" s="225" t="str">
        <f>IF('N-DBE'!G51="","",'N-DBE'!G51)</f>
        <v/>
      </c>
      <c r="H51" s="247" t="str">
        <f>IF(OR(B51="",'N-DBE'!AJ51=""),"",'N-DBE'!AJ51+'N-DBE'!AN51)</f>
        <v/>
      </c>
      <c r="I51" s="815" t="str">
        <f>IF(OR(B51="",'N-DBE'!AJ51=""),"",'N-DBE'!E51*('N-DBE'!AJ51+'N-DBE'!AN51))</f>
        <v/>
      </c>
      <c r="J51" s="246" t="str">
        <f>IF('N-DBE'!AK51="","",IF('N-DBE'!AM51="ja",'N-DBE'!AK51+'N-DBE'!AN51,'N-DBE'!AK51))</f>
        <v/>
      </c>
      <c r="K51" s="829" t="str">
        <f>IF(OR(B51="",'N-DBE'!AK51=""),"",IF('N-DBE'!AM51="ja",'N-DBE'!E51*('N-DBE'!AK51+'N-DBE'!AN51),'N-DBE'!E51*'N-DBE'!AK51))</f>
        <v/>
      </c>
      <c r="L51" s="830" t="str">
        <f>IF(OR(B51="",'N-DBE'!AL51=""),"",'N-DBE'!AL51+'N-DBE'!AN51)</f>
        <v/>
      </c>
      <c r="M51" s="830" t="str">
        <f>IF(OR(B51="",'N-DBE'!AL51=""),"",'N-DBE'!E51*('N-DBE'!AL51+'N-DBE'!AN51))</f>
        <v/>
      </c>
      <c r="N51" s="831" t="str">
        <f>IF(AND('N-DBE'!C51="ja",G51&lt;&gt;""),I51-X51,"")</f>
        <v/>
      </c>
      <c r="O51" s="259" t="str">
        <f>IF('N-DBE'!AJ51="","",SUM(AU51,BI51,BW51,CK51,CY51,DM51))</f>
        <v/>
      </c>
      <c r="P51" s="830" t="str">
        <f>IF(OR(B51="",'N-DBE'!AJ51=""),"",O51*'N-DBE'!E51)</f>
        <v/>
      </c>
      <c r="Q51" s="253" t="str">
        <f>IF('N-DBE'!AJ51="","",IF(AR51="mineralisch",AU51,0)+IF(BF51="mineralisch",BI51,0)+IF(BT51="mineralisch",BW51,0)+IF(CH51="mineralisch",CK51,0)+IF(CV51="mineralisch",CY51,0)+IF(DJ51="mineralisch",DM51,0))</f>
        <v/>
      </c>
      <c r="R51" s="830" t="str">
        <f>IF(OR(B51="",'N-DBE'!AJ51=""),"",Q51*'N-DBE'!E51)</f>
        <v/>
      </c>
      <c r="S51" s="253" t="str">
        <f>IF('N-DBE'!AJ51="","",O51-Q51)</f>
        <v/>
      </c>
      <c r="T51" s="830" t="str">
        <f>IF(OR(B51="",'N-DBE'!AJ51=""),"",S51*'N-DBE'!E51)</f>
        <v/>
      </c>
      <c r="U51" s="253" t="str">
        <f>IF('N-DBE'!AJ51="","",(IF(AR51="Kompost",AU51,0)+IF(BF51="Kompost",BI51,0)+IF(BT51="Kompost",BW51,0)+IF(CH51="Kompost",CK51,0)+IF(CV51="Kompost",CY51,0)+IF(DJ51="Kompost",DM51,0)))</f>
        <v/>
      </c>
      <c r="V51" s="830" t="str">
        <f>IF(OR(B51="",'N-DBE'!AJ51=""),"",U51*'N-DBE'!E51)</f>
        <v/>
      </c>
      <c r="W51" s="370" t="str">
        <f>IF('N-DBE'!AJ51="","",SUM(AW51,BK51,BY51,CM51,DA51,DO51))</f>
        <v/>
      </c>
      <c r="X51" s="844" t="str">
        <f>IF(OR(B51="",'N-DBE'!AJ51=""),"",W51*'N-DBE'!E51)</f>
        <v/>
      </c>
      <c r="Y51" s="260" t="str">
        <f>IF('P-(K-Mg)-DBE'!N51="","",'P-(K-Mg)-DBE'!N51+'P-(K-Mg)-DBE'!R51)</f>
        <v/>
      </c>
      <c r="Z51" s="830" t="str">
        <f>IF(OR(B51="",'P-(K-Mg)-DBE'!N51=""),"",'N-DBE'!E51*('P-(K-Mg)-DBE'!N51+'P-(K-Mg)-DBE'!R51))</f>
        <v/>
      </c>
      <c r="AA51" s="259" t="str">
        <f>IF('P-(K-Mg)-DBE'!N51="","",SUM(AX51,BL51,BZ51,CN51,DB51,DP51))</f>
        <v/>
      </c>
      <c r="AB51" s="258" t="str">
        <f>IF(OR(B51="",'P-(K-Mg)-DBE'!Z51=""),"",SUM(AX51,BL51,BZ51,CN51,DB51,DP51)*'N-DBE'!E51)</f>
        <v/>
      </c>
      <c r="AC51" s="259" t="str">
        <f>IF('P-(K-Mg)-DBE'!O51="","",'P-(K-Mg)-DBE'!O51)</f>
        <v/>
      </c>
      <c r="AD51" s="815" t="str">
        <f>IF(OR(B51="",'P-(K-Mg)-DBE'!O51=""),"",'P-(K-Mg)-DBE'!O51*'N-DBE'!E51)</f>
        <v/>
      </c>
      <c r="AE51" s="239" t="str">
        <f>IF('P-(K-Mg)-DBE'!Z51="","",'P-(K-Mg)-DBE'!Z51)</f>
        <v/>
      </c>
      <c r="AF51" s="815" t="str">
        <f>IF(OR(B51="",'P-(K-Mg)-DBE'!Z51=""),"",'P-(K-Mg)-DBE'!Z51*'N-DBE'!E51)</f>
        <v/>
      </c>
      <c r="AG51" s="380" t="str">
        <f>IF('P-(K-Mg)-DBE'!Z51="","",SUM(AY51,BM51,CA51,CO51,DC51,DQ51))</f>
        <v/>
      </c>
      <c r="AH51" s="258" t="str">
        <f>IF(OR(B51="",'P-(K-Mg)-DBE'!AH51=""),"",SUM(AY51,BM51,CA51,CO51,DC51,DQ41)*'N-DBE'!E51)</f>
        <v/>
      </c>
      <c r="AI51" s="240" t="str">
        <f>IF('P-(K-Mg)-DBE'!AH51="","",'P-(K-Mg)-DBE'!AH51)</f>
        <v/>
      </c>
      <c r="AJ51" s="830" t="str">
        <f>IF(OR(B51="",'P-(K-Mg)-DBE'!AH51=""),"",'N-DBE'!E51*'P-(K-Mg)-DBE'!AH51)</f>
        <v/>
      </c>
      <c r="AK51" s="374" t="str">
        <f>IF('P-(K-Mg)-DBE'!AH51="","",SUM(AZ51,BN51,CB51,CP51,DD51,DR51))</f>
        <v/>
      </c>
      <c r="AL51" s="862" t="str">
        <f>IF('P-(K-Mg)-DBE'!AH51="","",SUM(AZ51,BN51,CB51,CP51,DD51,DR51))</f>
        <v/>
      </c>
      <c r="AM51" s="378"/>
      <c r="AN51" s="379"/>
      <c r="AO51" s="375"/>
      <c r="AP51" s="392" t="str">
        <f t="shared" si="12"/>
        <v/>
      </c>
      <c r="AQ51" s="453" t="str">
        <f t="shared" si="13"/>
        <v/>
      </c>
      <c r="AR51" s="872" t="str">
        <f>IF(AM51="","",VLOOKUP(AM51,'aktuelle Düngerliste'!A:H,2,FALSE))</f>
        <v/>
      </c>
      <c r="AS51" s="872" t="str">
        <f>IF(AM51="","",VLOOKUP(AM51,'aktuelle Düngerliste'!A:H,3,FALSE))</f>
        <v/>
      </c>
      <c r="AT51" s="873" t="str">
        <f>IF(AM51="","",VLOOKUP(AM51,'aktuelle Düngerliste'!A:H,8,FALSE))</f>
        <v/>
      </c>
      <c r="AU51" s="874" t="str">
        <f>IF(AM51="","",VLOOKUP(AM51,'aktuelle Düngerliste'!$A:$H,3,FALSE)*AO51/1000)</f>
        <v/>
      </c>
      <c r="AV51" s="874" t="str">
        <f>IF(AM51="","",IF(VLOOKUP(AM51,'aktuelle Düngerliste'!$A:$B,2,FALSE)="mineralisch",(VLOOKUP(AM51,'aktuelle Düngerliste'!$A:$H,3,FALSE)*AO51/1000),""))</f>
        <v/>
      </c>
      <c r="AW51" s="875" t="str">
        <f>IF(AM51="","",VLOOKUP(AM51,'aktuelle Düngerliste'!$A:$J,10,FALSE)*AO51/1000)</f>
        <v/>
      </c>
      <c r="AX51" s="875" t="str">
        <f>IF(AM51="","",VLOOKUP(AM51,'aktuelle Düngerliste'!$A:$H,5,FALSE)*AO51/1000)</f>
        <v/>
      </c>
      <c r="AY51" s="875" t="str">
        <f>IF(AM51="","",VLOOKUP(AM51,'aktuelle Düngerliste'!$A:$H,6,FALSE)*AO51/1000)</f>
        <v/>
      </c>
      <c r="AZ51" s="876" t="str">
        <f>IF(AM51="","",VLOOKUP(AM51,'aktuelle Düngerliste'!$A:$H,7,FALSE)*AO51/1000)</f>
        <v/>
      </c>
      <c r="BA51" s="378"/>
      <c r="BB51" s="379"/>
      <c r="BC51" s="375"/>
      <c r="BD51" s="392" t="str">
        <f t="shared" si="14"/>
        <v/>
      </c>
      <c r="BE51" s="453" t="str">
        <f t="shared" si="15"/>
        <v/>
      </c>
      <c r="BF51" s="872" t="str">
        <f>IF(BA51="","",VLOOKUP(BA51,'aktuelle Düngerliste'!$A:$H,2,FALSE))</f>
        <v/>
      </c>
      <c r="BG51" s="872" t="str">
        <f>IF(BA51="","",VLOOKUP(BA51,'aktuelle Düngerliste'!$A:$H,3,FALSE))</f>
        <v/>
      </c>
      <c r="BH51" s="873" t="str">
        <f>IF(BA51="","",VLOOKUP(BA51,'aktuelle Düngerliste'!$A:$H,8,FALSE))</f>
        <v/>
      </c>
      <c r="BI51" s="874" t="str">
        <f>IF(BA51="","",VLOOKUP(BA51,'aktuelle Düngerliste'!$A:$H,3,FALSE)*BC51/1000)</f>
        <v/>
      </c>
      <c r="BJ51" s="874" t="str">
        <f>IF(BA51="","",IF(VLOOKUP(BA51,'aktuelle Düngerliste'!$A:$B,2,FALSE)="mineralisch",(VLOOKUP(BA51,'aktuelle Düngerliste'!$A:$H,3,FALSE)*BC51/1000),""))</f>
        <v/>
      </c>
      <c r="BK51" s="875" t="str">
        <f>IF(BA51="","",VLOOKUP(BA51,'aktuelle Düngerliste'!$A:$J,10,FALSE)*BC51/1000)</f>
        <v/>
      </c>
      <c r="BL51" s="875" t="str">
        <f>IF(BA51="","",VLOOKUP(BA51,'aktuelle Düngerliste'!$A:$H,5,FALSE)*BC51/1000)</f>
        <v/>
      </c>
      <c r="BM51" s="875" t="str">
        <f>IF(BA51="","",VLOOKUP(BA51,'aktuelle Düngerliste'!$A:$H,6,FALSE)*BC51/1000)</f>
        <v/>
      </c>
      <c r="BN51" s="876" t="str">
        <f>IF(BA51="","",VLOOKUP(BA51,'aktuelle Düngerliste'!$A:$H,7,FALSE)*BC51/1000)</f>
        <v/>
      </c>
      <c r="BO51" s="378"/>
      <c r="BP51" s="379"/>
      <c r="BQ51" s="375"/>
      <c r="BR51" s="392" t="str">
        <f t="shared" si="16"/>
        <v/>
      </c>
      <c r="BS51" s="453" t="str">
        <f t="shared" si="17"/>
        <v/>
      </c>
      <c r="BT51" s="872" t="str">
        <f>IF(BO51="","",VLOOKUP(BO51,'aktuelle Düngerliste'!$A:$H,2,FALSE))</f>
        <v/>
      </c>
      <c r="BU51" s="872" t="str">
        <f>IF(BO51="","",VLOOKUP(BO51,'aktuelle Düngerliste'!$A:$H,3,FALSE))</f>
        <v/>
      </c>
      <c r="BV51" s="873" t="str">
        <f>IF(BO51="","",VLOOKUP(BO51,'aktuelle Düngerliste'!$A:$H,8,FALSE))</f>
        <v/>
      </c>
      <c r="BW51" s="874" t="str">
        <f>IF(BO51="","",VLOOKUP(BO51,'aktuelle Düngerliste'!$A:$H,3,FALSE)*BQ51/1000)</f>
        <v/>
      </c>
      <c r="BX51" s="874" t="str">
        <f>IF(BO51="","",IF(VLOOKUP(BO51,'aktuelle Düngerliste'!$A:$B,2,FALSE)="mineralisch",(VLOOKUP(BO51,'aktuelle Düngerliste'!$A:$H,3,FALSE)*BQ51/1000),""))</f>
        <v/>
      </c>
      <c r="BY51" s="875" t="str">
        <f>IF(BO51="","",VLOOKUP(BO51,'aktuelle Düngerliste'!$A:$J,10,FALSE)*BQ51/1000)</f>
        <v/>
      </c>
      <c r="BZ51" s="875" t="str">
        <f>IF(BO51="","",VLOOKUP(BO51,'aktuelle Düngerliste'!$A:$H,5,FALSE)*BQ51/1000)</f>
        <v/>
      </c>
      <c r="CA51" s="875" t="str">
        <f>IF(BO51="","",VLOOKUP(BO51,'aktuelle Düngerliste'!$A:$H,6,FALSE)*BQ51/1000)</f>
        <v/>
      </c>
      <c r="CB51" s="876" t="str">
        <f>IF(BO51="","",VLOOKUP(BO51,'aktuelle Düngerliste'!$A:$H,7,FALSE)*BQ51/1000)</f>
        <v/>
      </c>
      <c r="CC51" s="378"/>
      <c r="CD51" s="379"/>
      <c r="CE51" s="375"/>
      <c r="CF51" s="392" t="str">
        <f t="shared" si="18"/>
        <v/>
      </c>
      <c r="CG51" s="453" t="str">
        <f t="shared" si="19"/>
        <v/>
      </c>
      <c r="CH51" s="872" t="str">
        <f>IF(CC51="","",VLOOKUP(CC51,'aktuelle Düngerliste'!$A:$H,2,FALSE))</f>
        <v/>
      </c>
      <c r="CI51" s="872" t="str">
        <f>IF(CC51="","",VLOOKUP(CC51,'aktuelle Düngerliste'!$A:$H,3,FALSE))</f>
        <v/>
      </c>
      <c r="CJ51" s="873" t="str">
        <f>IF(CC51="","",VLOOKUP(CC51,'aktuelle Düngerliste'!$A:$H,8,FALSE))</f>
        <v/>
      </c>
      <c r="CK51" s="874" t="str">
        <f>IF(CC51="","",VLOOKUP(CC51,'aktuelle Düngerliste'!$A:$H,3,FALSE)*CE51/1000)</f>
        <v/>
      </c>
      <c r="CL51" s="874" t="str">
        <f>IF(CC51="","",IF(VLOOKUP(CC51,'aktuelle Düngerliste'!$A:$B,2,FALSE)="mineralisch",(VLOOKUP(CC51,'aktuelle Düngerliste'!$A:$H,3,FALSE)*CE51/1000),""))</f>
        <v/>
      </c>
      <c r="CM51" s="875" t="str">
        <f>IF(CC51="","",VLOOKUP(CC51,'aktuelle Düngerliste'!$A:$J,10,FALSE)*CE51/1000)</f>
        <v/>
      </c>
      <c r="CN51" s="875" t="str">
        <f>IF(CC51="","",VLOOKUP(CC51,'aktuelle Düngerliste'!$A:$H,5,FALSE)*CE51/1000)</f>
        <v/>
      </c>
      <c r="CO51" s="875" t="str">
        <f>IF(CC51="","",VLOOKUP(CC51,'aktuelle Düngerliste'!$A:$H,6,FALSE)*CE51/1000)</f>
        <v/>
      </c>
      <c r="CP51" s="876" t="str">
        <f>IF(CC51="","",VLOOKUP(CC51,'aktuelle Düngerliste'!$A:$H,7,FALSE)*CE51/1000)</f>
        <v/>
      </c>
      <c r="CQ51" s="378"/>
      <c r="CR51" s="379"/>
      <c r="CS51" s="375"/>
      <c r="CT51" s="392" t="str">
        <f t="shared" si="20"/>
        <v/>
      </c>
      <c r="CU51" s="453" t="str">
        <f t="shared" si="21"/>
        <v/>
      </c>
      <c r="CV51" s="872" t="str">
        <f>IF(CQ51="","",VLOOKUP(CQ51,'aktuelle Düngerliste'!$A:$H,2,FALSE))</f>
        <v/>
      </c>
      <c r="CW51" s="872" t="str">
        <f>IF(CQ51="","",VLOOKUP(CQ51,'aktuelle Düngerliste'!$A:$H,3,FALSE))</f>
        <v/>
      </c>
      <c r="CX51" s="873" t="str">
        <f>IF(CQ51="","",VLOOKUP(CQ51,'aktuelle Düngerliste'!$A:$H,8,FALSE))</f>
        <v/>
      </c>
      <c r="CY51" s="874" t="str">
        <f>IF(CQ51="","",VLOOKUP(CQ51,'aktuelle Düngerliste'!$A:$H,3,FALSE)*CS51/1000)</f>
        <v/>
      </c>
      <c r="CZ51" s="874" t="str">
        <f>IF(CQ51="","",IF(VLOOKUP(CQ51,'aktuelle Düngerliste'!$A:$B,2,FALSE)="mineralisch",(VLOOKUP(CQ51,'aktuelle Düngerliste'!$A:$H,3,FALSE)*CS51/1000),""))</f>
        <v/>
      </c>
      <c r="DA51" s="875" t="str">
        <f>IF(CQ51="","",VLOOKUP(CQ51,'aktuelle Düngerliste'!$A:$J,10,FALSE)*CS51/1000)</f>
        <v/>
      </c>
      <c r="DB51" s="875" t="str">
        <f>IF(CQ51="","",VLOOKUP(CQ51,'aktuelle Düngerliste'!$A:$H,5,FALSE)*CS51/1000)</f>
        <v/>
      </c>
      <c r="DC51" s="875" t="str">
        <f>IF(CQ51="","",VLOOKUP(CQ51,'aktuelle Düngerliste'!$A:$H,6,FALSE)*CS51/1000)</f>
        <v/>
      </c>
      <c r="DD51" s="876" t="str">
        <f>IF(CQ51="","",VLOOKUP(CQ51,'aktuelle Düngerliste'!$A:$H,7,FALSE)*CS51/1000)</f>
        <v/>
      </c>
      <c r="DE51" s="378"/>
      <c r="DF51" s="379"/>
      <c r="DG51" s="375"/>
      <c r="DH51" s="392" t="str">
        <f t="shared" si="22"/>
        <v/>
      </c>
      <c r="DI51" s="453" t="str">
        <f t="shared" si="23"/>
        <v/>
      </c>
      <c r="DJ51" s="872" t="str">
        <f>IF(DE51="","",VLOOKUP(DE51,'aktuelle Düngerliste'!$A:$H,2,FALSE))</f>
        <v/>
      </c>
      <c r="DK51" s="872" t="str">
        <f>IF(DE51="","",VLOOKUP(DE51,'aktuelle Düngerliste'!$A:$H,3,FALSE))</f>
        <v/>
      </c>
      <c r="DL51" s="873" t="str">
        <f>IF(DE51="","",VLOOKUP(DE51,'aktuelle Düngerliste'!$A:$H,8,FALSE))</f>
        <v/>
      </c>
      <c r="DM51" s="874" t="str">
        <f>IF(DE51="","",VLOOKUP(DE51,'aktuelle Düngerliste'!$A:$H,3,FALSE)*DG51/1000)</f>
        <v/>
      </c>
      <c r="DN51" s="874" t="str">
        <f>IF(DE51="","",IF(VLOOKUP(DE51,'aktuelle Düngerliste'!$A:$B,2,FALSE)="mineralisch",(VLOOKUP(DE51,'aktuelle Düngerliste'!$A:$H,3,FALSE)*DG51/1000),""))</f>
        <v/>
      </c>
      <c r="DO51" s="875" t="str">
        <f>IF(DE51="","",VLOOKUP(DE51,'aktuelle Düngerliste'!$A:$J,10,FALSE)*DG51/1000)</f>
        <v/>
      </c>
      <c r="DP51" s="875" t="str">
        <f>IF(DE51="","",VLOOKUP(DE51,'aktuelle Düngerliste'!$A:$H,5,FALSE)*DG51/1000)</f>
        <v/>
      </c>
      <c r="DQ51" s="875" t="str">
        <f>IF(DE51="","",VLOOKUP(DE51,'aktuelle Düngerliste'!$A:$H,6,FALSE)*DG51/1000)</f>
        <v/>
      </c>
      <c r="DR51" s="876" t="str">
        <f>IF(DE51="","",VLOOKUP(DE51,'aktuelle Düngerliste'!$A:$H,7,FALSE)*DG51/1000)</f>
        <v/>
      </c>
      <c r="DS51" s="265"/>
    </row>
    <row r="52" spans="1:123" s="145" customFormat="1">
      <c r="A52" s="261" t="str">
        <f>IF('N-DBE'!A52="","",'N-DBE'!A52)</f>
        <v/>
      </c>
      <c r="B52" s="285" t="str">
        <f>IF('N-DBE'!B52="","",'N-DBE'!B52)</f>
        <v/>
      </c>
      <c r="C52" s="262" t="str">
        <f>IF('N-DBE'!C52="","",'N-DBE'!C52)</f>
        <v/>
      </c>
      <c r="D52" s="262" t="str">
        <f>IF('N-DBE'!D52="","",'N-DBE'!D52)</f>
        <v/>
      </c>
      <c r="E52" s="238" t="str">
        <f>IF('N-DBE'!E52="","",'N-DBE'!E52)</f>
        <v/>
      </c>
      <c r="F52" s="238" t="str">
        <f>IF('N-DBE'!F52="","",'N-DBE'!F52)</f>
        <v/>
      </c>
      <c r="G52" s="225" t="str">
        <f>IF('N-DBE'!G52="","",'N-DBE'!G52)</f>
        <v/>
      </c>
      <c r="H52" s="247" t="str">
        <f>IF(OR(B52="",'N-DBE'!AJ52=""),"",'N-DBE'!AJ52+'N-DBE'!AN52)</f>
        <v/>
      </c>
      <c r="I52" s="815" t="str">
        <f>IF(OR(B52="",'N-DBE'!AJ52=""),"",'N-DBE'!E52*('N-DBE'!AJ52+'N-DBE'!AN52))</f>
        <v/>
      </c>
      <c r="J52" s="246" t="str">
        <f>IF('N-DBE'!AK52="","",IF('N-DBE'!AM52="ja",'N-DBE'!AK52+'N-DBE'!AN52,'N-DBE'!AK52))</f>
        <v/>
      </c>
      <c r="K52" s="829" t="str">
        <f>IF(OR(B52="",'N-DBE'!AK52=""),"",IF('N-DBE'!AM52="ja",'N-DBE'!E52*('N-DBE'!AK52+'N-DBE'!AN52),'N-DBE'!E52*'N-DBE'!AK52))</f>
        <v/>
      </c>
      <c r="L52" s="830" t="str">
        <f>IF(OR(B52="",'N-DBE'!AL52=""),"",'N-DBE'!AL52+'N-DBE'!AN52)</f>
        <v/>
      </c>
      <c r="M52" s="830" t="str">
        <f>IF(OR(B52="",'N-DBE'!AL52=""),"",'N-DBE'!E52*('N-DBE'!AL52+'N-DBE'!AN52))</f>
        <v/>
      </c>
      <c r="N52" s="831" t="str">
        <f>IF(AND('N-DBE'!C52="ja",G52&lt;&gt;""),I52-X52,"")</f>
        <v/>
      </c>
      <c r="O52" s="259" t="str">
        <f>IF('N-DBE'!AJ52="","",SUM(AU52,BI52,BW52,CK52,CY52,DM52))</f>
        <v/>
      </c>
      <c r="P52" s="830" t="str">
        <f>IF(OR(B52="",'N-DBE'!AJ52=""),"",O52*'N-DBE'!E52)</f>
        <v/>
      </c>
      <c r="Q52" s="253" t="str">
        <f>IF('N-DBE'!AJ52="","",IF(AR52="mineralisch",AU52,0)+IF(BF52="mineralisch",BI52,0)+IF(BT52="mineralisch",BW52,0)+IF(CH52="mineralisch",CK52,0)+IF(CV52="mineralisch",CY52,0)+IF(DJ52="mineralisch",DM52,0))</f>
        <v/>
      </c>
      <c r="R52" s="830" t="str">
        <f>IF(OR(B52="",'N-DBE'!AJ52=""),"",Q52*'N-DBE'!E52)</f>
        <v/>
      </c>
      <c r="S52" s="253" t="str">
        <f>IF('N-DBE'!AJ52="","",O52-Q52)</f>
        <v/>
      </c>
      <c r="T52" s="830" t="str">
        <f>IF(OR(B52="",'N-DBE'!AJ52=""),"",S52*'N-DBE'!E52)</f>
        <v/>
      </c>
      <c r="U52" s="253" t="str">
        <f>IF('N-DBE'!AJ52="","",(IF(AR52="Kompost",AU52,0)+IF(BF52="Kompost",BI52,0)+IF(BT52="Kompost",BW52,0)+IF(CH52="Kompost",CK52,0)+IF(CV52="Kompost",CY52,0)+IF(DJ52="Kompost",DM52,0)))</f>
        <v/>
      </c>
      <c r="V52" s="830" t="str">
        <f>IF(OR(B52="",'N-DBE'!AJ52=""),"",U52*'N-DBE'!E52)</f>
        <v/>
      </c>
      <c r="W52" s="370" t="str">
        <f>IF('N-DBE'!AJ52="","",SUM(AW52,BK52,BY52,CM52,DA52,DO52))</f>
        <v/>
      </c>
      <c r="X52" s="844" t="str">
        <f>IF(OR(B52="",'N-DBE'!AJ52=""),"",W52*'N-DBE'!E52)</f>
        <v/>
      </c>
      <c r="Y52" s="260" t="str">
        <f>IF('P-(K-Mg)-DBE'!N52="","",'P-(K-Mg)-DBE'!N52+'P-(K-Mg)-DBE'!R52)</f>
        <v/>
      </c>
      <c r="Z52" s="830" t="str">
        <f>IF(OR(B52="",'P-(K-Mg)-DBE'!N52=""),"",'N-DBE'!E52*('P-(K-Mg)-DBE'!N52+'P-(K-Mg)-DBE'!R52))</f>
        <v/>
      </c>
      <c r="AA52" s="259" t="str">
        <f>IF('P-(K-Mg)-DBE'!N52="","",SUM(AX52,BL52,BZ52,CN52,DB52,DP52))</f>
        <v/>
      </c>
      <c r="AB52" s="258" t="str">
        <f>IF(OR(B52="",'P-(K-Mg)-DBE'!Z52=""),"",SUM(AX52,BL52,BZ52,CN52,DB52,DP52)*'N-DBE'!E52)</f>
        <v/>
      </c>
      <c r="AC52" s="259" t="str">
        <f>IF('P-(K-Mg)-DBE'!O52="","",'P-(K-Mg)-DBE'!O52)</f>
        <v/>
      </c>
      <c r="AD52" s="815" t="str">
        <f>IF(OR(B52="",'P-(K-Mg)-DBE'!O52=""),"",'P-(K-Mg)-DBE'!O52*'N-DBE'!E52)</f>
        <v/>
      </c>
      <c r="AE52" s="239" t="str">
        <f>IF('P-(K-Mg)-DBE'!Z52="","",'P-(K-Mg)-DBE'!Z52)</f>
        <v/>
      </c>
      <c r="AF52" s="815" t="str">
        <f>IF(OR(B52="",'P-(K-Mg)-DBE'!Z52=""),"",'P-(K-Mg)-DBE'!Z52*'N-DBE'!E52)</f>
        <v/>
      </c>
      <c r="AG52" s="380" t="str">
        <f>IF('P-(K-Mg)-DBE'!Z52="","",SUM(AY52,BM52,CA52,CO52,DC52,DQ52))</f>
        <v/>
      </c>
      <c r="AH52" s="258" t="str">
        <f>IF(OR(B52="",'P-(K-Mg)-DBE'!AH52=""),"",SUM(AY52,BM52,CA52,CO52,DC52,DQ42)*'N-DBE'!E52)</f>
        <v/>
      </c>
      <c r="AI52" s="240" t="str">
        <f>IF('P-(K-Mg)-DBE'!AH52="","",'P-(K-Mg)-DBE'!AH52)</f>
        <v/>
      </c>
      <c r="AJ52" s="830" t="str">
        <f>IF(OR(B52="",'P-(K-Mg)-DBE'!AH52=""),"",'N-DBE'!E52*'P-(K-Mg)-DBE'!AH52)</f>
        <v/>
      </c>
      <c r="AK52" s="374" t="str">
        <f>IF('P-(K-Mg)-DBE'!AH52="","",SUM(AZ52,BN52,CB52,CP52,DD52,DR52))</f>
        <v/>
      </c>
      <c r="AL52" s="862" t="str">
        <f>IF('P-(K-Mg)-DBE'!AH52="","",SUM(AZ52,BN52,CB52,CP52,DD52,DR52))</f>
        <v/>
      </c>
      <c r="AM52" s="378"/>
      <c r="AN52" s="379"/>
      <c r="AO52" s="375"/>
      <c r="AP52" s="392" t="str">
        <f t="shared" si="12"/>
        <v/>
      </c>
      <c r="AQ52" s="453" t="str">
        <f t="shared" si="13"/>
        <v/>
      </c>
      <c r="AR52" s="872" t="str">
        <f>IF(AM52="","",VLOOKUP(AM52,'aktuelle Düngerliste'!A:H,2,FALSE))</f>
        <v/>
      </c>
      <c r="AS52" s="872" t="str">
        <f>IF(AM52="","",VLOOKUP(AM52,'aktuelle Düngerliste'!A:H,3,FALSE))</f>
        <v/>
      </c>
      <c r="AT52" s="873" t="str">
        <f>IF(AM52="","",VLOOKUP(AM52,'aktuelle Düngerliste'!A:H,8,FALSE))</f>
        <v/>
      </c>
      <c r="AU52" s="874" t="str">
        <f>IF(AM52="","",VLOOKUP(AM52,'aktuelle Düngerliste'!$A:$H,3,FALSE)*AO52/1000)</f>
        <v/>
      </c>
      <c r="AV52" s="874" t="str">
        <f>IF(AM52="","",IF(VLOOKUP(AM52,'aktuelle Düngerliste'!$A:$B,2,FALSE)="mineralisch",(VLOOKUP(AM52,'aktuelle Düngerliste'!$A:$H,3,FALSE)*AO52/1000),""))</f>
        <v/>
      </c>
      <c r="AW52" s="875" t="str">
        <f>IF(AM52="","",VLOOKUP(AM52,'aktuelle Düngerliste'!$A:$J,10,FALSE)*AO52/1000)</f>
        <v/>
      </c>
      <c r="AX52" s="875" t="str">
        <f>IF(AM52="","",VLOOKUP(AM52,'aktuelle Düngerliste'!$A:$H,5,FALSE)*AO52/1000)</f>
        <v/>
      </c>
      <c r="AY52" s="875" t="str">
        <f>IF(AM52="","",VLOOKUP(AM52,'aktuelle Düngerliste'!$A:$H,6,FALSE)*AO52/1000)</f>
        <v/>
      </c>
      <c r="AZ52" s="876" t="str">
        <f>IF(AM52="","",VLOOKUP(AM52,'aktuelle Düngerliste'!$A:$H,7,FALSE)*AO52/1000)</f>
        <v/>
      </c>
      <c r="BA52" s="378"/>
      <c r="BB52" s="379"/>
      <c r="BC52" s="375"/>
      <c r="BD52" s="392" t="str">
        <f t="shared" si="14"/>
        <v/>
      </c>
      <c r="BE52" s="453" t="str">
        <f t="shared" si="15"/>
        <v/>
      </c>
      <c r="BF52" s="872" t="str">
        <f>IF(BA52="","",VLOOKUP(BA52,'aktuelle Düngerliste'!$A:$H,2,FALSE))</f>
        <v/>
      </c>
      <c r="BG52" s="872" t="str">
        <f>IF(BA52="","",VLOOKUP(BA52,'aktuelle Düngerliste'!$A:$H,3,FALSE))</f>
        <v/>
      </c>
      <c r="BH52" s="873" t="str">
        <f>IF(BA52="","",VLOOKUP(BA52,'aktuelle Düngerliste'!$A:$H,8,FALSE))</f>
        <v/>
      </c>
      <c r="BI52" s="874" t="str">
        <f>IF(BA52="","",VLOOKUP(BA52,'aktuelle Düngerliste'!$A:$H,3,FALSE)*BC52/1000)</f>
        <v/>
      </c>
      <c r="BJ52" s="874" t="str">
        <f>IF(BA52="","",IF(VLOOKUP(BA52,'aktuelle Düngerliste'!$A:$B,2,FALSE)="mineralisch",(VLOOKUP(BA52,'aktuelle Düngerliste'!$A:$H,3,FALSE)*BC52/1000),""))</f>
        <v/>
      </c>
      <c r="BK52" s="875" t="str">
        <f>IF(BA52="","",VLOOKUP(BA52,'aktuelle Düngerliste'!$A:$J,10,FALSE)*BC52/1000)</f>
        <v/>
      </c>
      <c r="BL52" s="875" t="str">
        <f>IF(BA52="","",VLOOKUP(BA52,'aktuelle Düngerliste'!$A:$H,5,FALSE)*BC52/1000)</f>
        <v/>
      </c>
      <c r="BM52" s="875" t="str">
        <f>IF(BA52="","",VLOOKUP(BA52,'aktuelle Düngerliste'!$A:$H,6,FALSE)*BC52/1000)</f>
        <v/>
      </c>
      <c r="BN52" s="876" t="str">
        <f>IF(BA52="","",VLOOKUP(BA52,'aktuelle Düngerliste'!$A:$H,7,FALSE)*BC52/1000)</f>
        <v/>
      </c>
      <c r="BO52" s="378"/>
      <c r="BP52" s="379"/>
      <c r="BQ52" s="375"/>
      <c r="BR52" s="392" t="str">
        <f t="shared" si="16"/>
        <v/>
      </c>
      <c r="BS52" s="453" t="str">
        <f t="shared" si="17"/>
        <v/>
      </c>
      <c r="BT52" s="872" t="str">
        <f>IF(BO52="","",VLOOKUP(BO52,'aktuelle Düngerliste'!$A:$H,2,FALSE))</f>
        <v/>
      </c>
      <c r="BU52" s="872" t="str">
        <f>IF(BO52="","",VLOOKUP(BO52,'aktuelle Düngerliste'!$A:$H,3,FALSE))</f>
        <v/>
      </c>
      <c r="BV52" s="873" t="str">
        <f>IF(BO52="","",VLOOKUP(BO52,'aktuelle Düngerliste'!$A:$H,8,FALSE))</f>
        <v/>
      </c>
      <c r="BW52" s="874" t="str">
        <f>IF(BO52="","",VLOOKUP(BO52,'aktuelle Düngerliste'!$A:$H,3,FALSE)*BQ52/1000)</f>
        <v/>
      </c>
      <c r="BX52" s="874" t="str">
        <f>IF(BO52="","",IF(VLOOKUP(BO52,'aktuelle Düngerliste'!$A:$B,2,FALSE)="mineralisch",(VLOOKUP(BO52,'aktuelle Düngerliste'!$A:$H,3,FALSE)*BQ52/1000),""))</f>
        <v/>
      </c>
      <c r="BY52" s="875" t="str">
        <f>IF(BO52="","",VLOOKUP(BO52,'aktuelle Düngerliste'!$A:$J,10,FALSE)*BQ52/1000)</f>
        <v/>
      </c>
      <c r="BZ52" s="875" t="str">
        <f>IF(BO52="","",VLOOKUP(BO52,'aktuelle Düngerliste'!$A:$H,5,FALSE)*BQ52/1000)</f>
        <v/>
      </c>
      <c r="CA52" s="875" t="str">
        <f>IF(BO52="","",VLOOKUP(BO52,'aktuelle Düngerliste'!$A:$H,6,FALSE)*BQ52/1000)</f>
        <v/>
      </c>
      <c r="CB52" s="876" t="str">
        <f>IF(BO52="","",VLOOKUP(BO52,'aktuelle Düngerliste'!$A:$H,7,FALSE)*BQ52/1000)</f>
        <v/>
      </c>
      <c r="CC52" s="378"/>
      <c r="CD52" s="379"/>
      <c r="CE52" s="375"/>
      <c r="CF52" s="392" t="str">
        <f t="shared" si="18"/>
        <v/>
      </c>
      <c r="CG52" s="453" t="str">
        <f t="shared" si="19"/>
        <v/>
      </c>
      <c r="CH52" s="872" t="str">
        <f>IF(CC52="","",VLOOKUP(CC52,'aktuelle Düngerliste'!$A:$H,2,FALSE))</f>
        <v/>
      </c>
      <c r="CI52" s="872" t="str">
        <f>IF(CC52="","",VLOOKUP(CC52,'aktuelle Düngerliste'!$A:$H,3,FALSE))</f>
        <v/>
      </c>
      <c r="CJ52" s="873" t="str">
        <f>IF(CC52="","",VLOOKUP(CC52,'aktuelle Düngerliste'!$A:$H,8,FALSE))</f>
        <v/>
      </c>
      <c r="CK52" s="874" t="str">
        <f>IF(CC52="","",VLOOKUP(CC52,'aktuelle Düngerliste'!$A:$H,3,FALSE)*CE52/1000)</f>
        <v/>
      </c>
      <c r="CL52" s="874" t="str">
        <f>IF(CC52="","",IF(VLOOKUP(CC52,'aktuelle Düngerliste'!$A:$B,2,FALSE)="mineralisch",(VLOOKUP(CC52,'aktuelle Düngerliste'!$A:$H,3,FALSE)*CE52/1000),""))</f>
        <v/>
      </c>
      <c r="CM52" s="875" t="str">
        <f>IF(CC52="","",VLOOKUP(CC52,'aktuelle Düngerliste'!$A:$J,10,FALSE)*CE52/1000)</f>
        <v/>
      </c>
      <c r="CN52" s="875" t="str">
        <f>IF(CC52="","",VLOOKUP(CC52,'aktuelle Düngerliste'!$A:$H,5,FALSE)*CE52/1000)</f>
        <v/>
      </c>
      <c r="CO52" s="875" t="str">
        <f>IF(CC52="","",VLOOKUP(CC52,'aktuelle Düngerliste'!$A:$H,6,FALSE)*CE52/1000)</f>
        <v/>
      </c>
      <c r="CP52" s="876" t="str">
        <f>IF(CC52="","",VLOOKUP(CC52,'aktuelle Düngerliste'!$A:$H,7,FALSE)*CE52/1000)</f>
        <v/>
      </c>
      <c r="CQ52" s="378"/>
      <c r="CR52" s="379"/>
      <c r="CS52" s="375"/>
      <c r="CT52" s="392" t="str">
        <f t="shared" si="20"/>
        <v/>
      </c>
      <c r="CU52" s="453" t="str">
        <f t="shared" si="21"/>
        <v/>
      </c>
      <c r="CV52" s="872" t="str">
        <f>IF(CQ52="","",VLOOKUP(CQ52,'aktuelle Düngerliste'!$A:$H,2,FALSE))</f>
        <v/>
      </c>
      <c r="CW52" s="872" t="str">
        <f>IF(CQ52="","",VLOOKUP(CQ52,'aktuelle Düngerliste'!$A:$H,3,FALSE))</f>
        <v/>
      </c>
      <c r="CX52" s="873" t="str">
        <f>IF(CQ52="","",VLOOKUP(CQ52,'aktuelle Düngerliste'!$A:$H,8,FALSE))</f>
        <v/>
      </c>
      <c r="CY52" s="874" t="str">
        <f>IF(CQ52="","",VLOOKUP(CQ52,'aktuelle Düngerliste'!$A:$H,3,FALSE)*CS52/1000)</f>
        <v/>
      </c>
      <c r="CZ52" s="874" t="str">
        <f>IF(CQ52="","",IF(VLOOKUP(CQ52,'aktuelle Düngerliste'!$A:$B,2,FALSE)="mineralisch",(VLOOKUP(CQ52,'aktuelle Düngerliste'!$A:$H,3,FALSE)*CS52/1000),""))</f>
        <v/>
      </c>
      <c r="DA52" s="875" t="str">
        <f>IF(CQ52="","",VLOOKUP(CQ52,'aktuelle Düngerliste'!$A:$J,10,FALSE)*CS52/1000)</f>
        <v/>
      </c>
      <c r="DB52" s="875" t="str">
        <f>IF(CQ52="","",VLOOKUP(CQ52,'aktuelle Düngerliste'!$A:$H,5,FALSE)*CS52/1000)</f>
        <v/>
      </c>
      <c r="DC52" s="875" t="str">
        <f>IF(CQ52="","",VLOOKUP(CQ52,'aktuelle Düngerliste'!$A:$H,6,FALSE)*CS52/1000)</f>
        <v/>
      </c>
      <c r="DD52" s="876" t="str">
        <f>IF(CQ52="","",VLOOKUP(CQ52,'aktuelle Düngerliste'!$A:$H,7,FALSE)*CS52/1000)</f>
        <v/>
      </c>
      <c r="DE52" s="378"/>
      <c r="DF52" s="379"/>
      <c r="DG52" s="375"/>
      <c r="DH52" s="392" t="str">
        <f t="shared" si="22"/>
        <v/>
      </c>
      <c r="DI52" s="453" t="str">
        <f t="shared" si="23"/>
        <v/>
      </c>
      <c r="DJ52" s="872" t="str">
        <f>IF(DE52="","",VLOOKUP(DE52,'aktuelle Düngerliste'!$A:$H,2,FALSE))</f>
        <v/>
      </c>
      <c r="DK52" s="872" t="str">
        <f>IF(DE52="","",VLOOKUP(DE52,'aktuelle Düngerliste'!$A:$H,3,FALSE))</f>
        <v/>
      </c>
      <c r="DL52" s="873" t="str">
        <f>IF(DE52="","",VLOOKUP(DE52,'aktuelle Düngerliste'!$A:$H,8,FALSE))</f>
        <v/>
      </c>
      <c r="DM52" s="874" t="str">
        <f>IF(DE52="","",VLOOKUP(DE52,'aktuelle Düngerliste'!$A:$H,3,FALSE)*DG52/1000)</f>
        <v/>
      </c>
      <c r="DN52" s="874" t="str">
        <f>IF(DE52="","",IF(VLOOKUP(DE52,'aktuelle Düngerliste'!$A:$B,2,FALSE)="mineralisch",(VLOOKUP(DE52,'aktuelle Düngerliste'!$A:$H,3,FALSE)*DG52/1000),""))</f>
        <v/>
      </c>
      <c r="DO52" s="875" t="str">
        <f>IF(DE52="","",VLOOKUP(DE52,'aktuelle Düngerliste'!$A:$J,10,FALSE)*DG52/1000)</f>
        <v/>
      </c>
      <c r="DP52" s="875" t="str">
        <f>IF(DE52="","",VLOOKUP(DE52,'aktuelle Düngerliste'!$A:$H,5,FALSE)*DG52/1000)</f>
        <v/>
      </c>
      <c r="DQ52" s="875" t="str">
        <f>IF(DE52="","",VLOOKUP(DE52,'aktuelle Düngerliste'!$A:$H,6,FALSE)*DG52/1000)</f>
        <v/>
      </c>
      <c r="DR52" s="876" t="str">
        <f>IF(DE52="","",VLOOKUP(DE52,'aktuelle Düngerliste'!$A:$H,7,FALSE)*DG52/1000)</f>
        <v/>
      </c>
      <c r="DS52" s="265"/>
    </row>
    <row r="53" spans="1:123" s="145" customFormat="1">
      <c r="A53" s="261" t="str">
        <f>IF('N-DBE'!A53="","",'N-DBE'!A53)</f>
        <v/>
      </c>
      <c r="B53" s="285" t="str">
        <f>IF('N-DBE'!B53="","",'N-DBE'!B53)</f>
        <v/>
      </c>
      <c r="C53" s="262" t="str">
        <f>IF('N-DBE'!C53="","",'N-DBE'!C53)</f>
        <v/>
      </c>
      <c r="D53" s="262" t="str">
        <f>IF('N-DBE'!D53="","",'N-DBE'!D53)</f>
        <v/>
      </c>
      <c r="E53" s="238" t="str">
        <f>IF('N-DBE'!E53="","",'N-DBE'!E53)</f>
        <v/>
      </c>
      <c r="F53" s="238" t="str">
        <f>IF('N-DBE'!F53="","",'N-DBE'!F53)</f>
        <v/>
      </c>
      <c r="G53" s="225" t="str">
        <f>IF('N-DBE'!G53="","",'N-DBE'!G53)</f>
        <v/>
      </c>
      <c r="H53" s="247" t="str">
        <f>IF(OR(B53="",'N-DBE'!AJ53=""),"",'N-DBE'!AJ53+'N-DBE'!AN53)</f>
        <v/>
      </c>
      <c r="I53" s="815" t="str">
        <f>IF(OR(B53="",'N-DBE'!AJ53=""),"",'N-DBE'!E53*('N-DBE'!AJ53+'N-DBE'!AN53))</f>
        <v/>
      </c>
      <c r="J53" s="246" t="str">
        <f>IF('N-DBE'!AK53="","",IF('N-DBE'!AM53="ja",'N-DBE'!AK53+'N-DBE'!AN53,'N-DBE'!AK53))</f>
        <v/>
      </c>
      <c r="K53" s="829" t="str">
        <f>IF(OR(B53="",'N-DBE'!AK53=""),"",IF('N-DBE'!AM53="ja",'N-DBE'!E53*('N-DBE'!AK53+'N-DBE'!AN53),'N-DBE'!E53*'N-DBE'!AK53))</f>
        <v/>
      </c>
      <c r="L53" s="830" t="str">
        <f>IF(OR(B53="",'N-DBE'!AL53=""),"",'N-DBE'!AL53+'N-DBE'!AN53)</f>
        <v/>
      </c>
      <c r="M53" s="830" t="str">
        <f>IF(OR(B53="",'N-DBE'!AL53=""),"",'N-DBE'!E53*('N-DBE'!AL53+'N-DBE'!AN53))</f>
        <v/>
      </c>
      <c r="N53" s="831" t="str">
        <f>IF(AND('N-DBE'!C53="ja",G53&lt;&gt;""),I53-X53,"")</f>
        <v/>
      </c>
      <c r="O53" s="259" t="str">
        <f>IF('N-DBE'!AJ53="","",SUM(AU53,BI53,BW53,CK53,CY53,DM53))</f>
        <v/>
      </c>
      <c r="P53" s="830" t="str">
        <f>IF(OR(B53="",'N-DBE'!AJ53=""),"",O53*'N-DBE'!E53)</f>
        <v/>
      </c>
      <c r="Q53" s="253" t="str">
        <f>IF('N-DBE'!AJ53="","",IF(AR53="mineralisch",AU53,0)+IF(BF53="mineralisch",BI53,0)+IF(BT53="mineralisch",BW53,0)+IF(CH53="mineralisch",CK53,0)+IF(CV53="mineralisch",CY53,0)+IF(DJ53="mineralisch",DM53,0))</f>
        <v/>
      </c>
      <c r="R53" s="830" t="str">
        <f>IF(OR(B53="",'N-DBE'!AJ53=""),"",Q53*'N-DBE'!E53)</f>
        <v/>
      </c>
      <c r="S53" s="253" t="str">
        <f>IF('N-DBE'!AJ53="","",O53-Q53)</f>
        <v/>
      </c>
      <c r="T53" s="830" t="str">
        <f>IF(OR(B53="",'N-DBE'!AJ53=""),"",S53*'N-DBE'!E53)</f>
        <v/>
      </c>
      <c r="U53" s="253" t="str">
        <f>IF('N-DBE'!AJ53="","",(IF(AR53="Kompost",AU53,0)+IF(BF53="Kompost",BI53,0)+IF(BT53="Kompost",BW53,0)+IF(CH53="Kompost",CK53,0)+IF(CV53="Kompost",CY53,0)+IF(DJ53="Kompost",DM53,0)))</f>
        <v/>
      </c>
      <c r="V53" s="830" t="str">
        <f>IF(OR(B53="",'N-DBE'!AJ53=""),"",U53*'N-DBE'!E53)</f>
        <v/>
      </c>
      <c r="W53" s="370" t="str">
        <f>IF('N-DBE'!AJ53="","",SUM(AW53,BK53,BY53,CM53,DA53,DO53))</f>
        <v/>
      </c>
      <c r="X53" s="844" t="str">
        <f>IF(OR(B53="",'N-DBE'!AJ53=""),"",W53*'N-DBE'!E53)</f>
        <v/>
      </c>
      <c r="Y53" s="260" t="str">
        <f>IF('P-(K-Mg)-DBE'!N53="","",'P-(K-Mg)-DBE'!N53+'P-(K-Mg)-DBE'!R53)</f>
        <v/>
      </c>
      <c r="Z53" s="830" t="str">
        <f>IF(OR(B53="",'P-(K-Mg)-DBE'!N53=""),"",'N-DBE'!E53*('P-(K-Mg)-DBE'!N53+'P-(K-Mg)-DBE'!R53))</f>
        <v/>
      </c>
      <c r="AA53" s="259" t="str">
        <f>IF('P-(K-Mg)-DBE'!N53="","",SUM(AX53,BL53,BZ53,CN53,DB53,DP53))</f>
        <v/>
      </c>
      <c r="AB53" s="258" t="str">
        <f>IF(OR(B53="",'P-(K-Mg)-DBE'!Z53=""),"",SUM(AX53,BL53,BZ53,CN53,DB53,DP53)*'N-DBE'!E53)</f>
        <v/>
      </c>
      <c r="AC53" s="259" t="str">
        <f>IF('P-(K-Mg)-DBE'!O53="","",'P-(K-Mg)-DBE'!O53)</f>
        <v/>
      </c>
      <c r="AD53" s="815" t="str">
        <f>IF(OR(B53="",'P-(K-Mg)-DBE'!O53=""),"",'P-(K-Mg)-DBE'!O53*'N-DBE'!E53)</f>
        <v/>
      </c>
      <c r="AE53" s="239" t="str">
        <f>IF('P-(K-Mg)-DBE'!Z53="","",'P-(K-Mg)-DBE'!Z53)</f>
        <v/>
      </c>
      <c r="AF53" s="815" t="str">
        <f>IF(OR(B53="",'P-(K-Mg)-DBE'!Z53=""),"",'P-(K-Mg)-DBE'!Z53*'N-DBE'!E53)</f>
        <v/>
      </c>
      <c r="AG53" s="380" t="str">
        <f>IF('P-(K-Mg)-DBE'!Z53="","",SUM(AY53,BM53,CA53,CO53,DC53,DQ53))</f>
        <v/>
      </c>
      <c r="AH53" s="258" t="str">
        <f>IF(OR(B53="",'P-(K-Mg)-DBE'!AH53=""),"",SUM(AY53,BM53,CA53,CO53,DC53,DQ43)*'N-DBE'!E53)</f>
        <v/>
      </c>
      <c r="AI53" s="240" t="str">
        <f>IF('P-(K-Mg)-DBE'!AH53="","",'P-(K-Mg)-DBE'!AH53)</f>
        <v/>
      </c>
      <c r="AJ53" s="830" t="str">
        <f>IF(OR(B53="",'P-(K-Mg)-DBE'!AH53=""),"",'N-DBE'!E53*'P-(K-Mg)-DBE'!AH53)</f>
        <v/>
      </c>
      <c r="AK53" s="374" t="str">
        <f>IF('P-(K-Mg)-DBE'!AH53="","",SUM(AZ53,BN53,CB53,CP53,DD53,DR53))</f>
        <v/>
      </c>
      <c r="AL53" s="862" t="str">
        <f>IF('P-(K-Mg)-DBE'!AH53="","",SUM(AZ53,BN53,CB53,CP53,DD53,DR53))</f>
        <v/>
      </c>
      <c r="AM53" s="378"/>
      <c r="AN53" s="379"/>
      <c r="AO53" s="375"/>
      <c r="AP53" s="392" t="str">
        <f t="shared" si="12"/>
        <v/>
      </c>
      <c r="AQ53" s="453" t="str">
        <f t="shared" si="13"/>
        <v/>
      </c>
      <c r="AR53" s="872" t="str">
        <f>IF(AM53="","",VLOOKUP(AM53,'aktuelle Düngerliste'!A:H,2,FALSE))</f>
        <v/>
      </c>
      <c r="AS53" s="872" t="str">
        <f>IF(AM53="","",VLOOKUP(AM53,'aktuelle Düngerliste'!A:H,3,FALSE))</f>
        <v/>
      </c>
      <c r="AT53" s="873" t="str">
        <f>IF(AM53="","",VLOOKUP(AM53,'aktuelle Düngerliste'!A:H,8,FALSE))</f>
        <v/>
      </c>
      <c r="AU53" s="874" t="str">
        <f>IF(AM53="","",VLOOKUP(AM53,'aktuelle Düngerliste'!$A:$H,3,FALSE)*AO53/1000)</f>
        <v/>
      </c>
      <c r="AV53" s="874" t="str">
        <f>IF(AM53="","",IF(VLOOKUP(AM53,'aktuelle Düngerliste'!$A:$B,2,FALSE)="mineralisch",(VLOOKUP(AM53,'aktuelle Düngerliste'!$A:$H,3,FALSE)*AO53/1000),""))</f>
        <v/>
      </c>
      <c r="AW53" s="875" t="str">
        <f>IF(AM53="","",VLOOKUP(AM53,'aktuelle Düngerliste'!$A:$J,10,FALSE)*AO53/1000)</f>
        <v/>
      </c>
      <c r="AX53" s="875" t="str">
        <f>IF(AM53="","",VLOOKUP(AM53,'aktuelle Düngerliste'!$A:$H,5,FALSE)*AO53/1000)</f>
        <v/>
      </c>
      <c r="AY53" s="875" t="str">
        <f>IF(AM53="","",VLOOKUP(AM53,'aktuelle Düngerliste'!$A:$H,6,FALSE)*AO53/1000)</f>
        <v/>
      </c>
      <c r="AZ53" s="876" t="str">
        <f>IF(AM53="","",VLOOKUP(AM53,'aktuelle Düngerliste'!$A:$H,7,FALSE)*AO53/1000)</f>
        <v/>
      </c>
      <c r="BA53" s="378"/>
      <c r="BB53" s="379"/>
      <c r="BC53" s="375"/>
      <c r="BD53" s="392" t="str">
        <f t="shared" si="14"/>
        <v/>
      </c>
      <c r="BE53" s="453" t="str">
        <f t="shared" si="15"/>
        <v/>
      </c>
      <c r="BF53" s="872" t="str">
        <f>IF(BA53="","",VLOOKUP(BA53,'aktuelle Düngerliste'!$A:$H,2,FALSE))</f>
        <v/>
      </c>
      <c r="BG53" s="872" t="str">
        <f>IF(BA53="","",VLOOKUP(BA53,'aktuelle Düngerliste'!$A:$H,3,FALSE))</f>
        <v/>
      </c>
      <c r="BH53" s="873" t="str">
        <f>IF(BA53="","",VLOOKUP(BA53,'aktuelle Düngerliste'!$A:$H,8,FALSE))</f>
        <v/>
      </c>
      <c r="BI53" s="874" t="str">
        <f>IF(BA53="","",VLOOKUP(BA53,'aktuelle Düngerliste'!$A:$H,3,FALSE)*BC53/1000)</f>
        <v/>
      </c>
      <c r="BJ53" s="874" t="str">
        <f>IF(BA53="","",IF(VLOOKUP(BA53,'aktuelle Düngerliste'!$A:$B,2,FALSE)="mineralisch",(VLOOKUP(BA53,'aktuelle Düngerliste'!$A:$H,3,FALSE)*BC53/1000),""))</f>
        <v/>
      </c>
      <c r="BK53" s="875" t="str">
        <f>IF(BA53="","",VLOOKUP(BA53,'aktuelle Düngerliste'!$A:$J,10,FALSE)*BC53/1000)</f>
        <v/>
      </c>
      <c r="BL53" s="875" t="str">
        <f>IF(BA53="","",VLOOKUP(BA53,'aktuelle Düngerliste'!$A:$H,5,FALSE)*BC53/1000)</f>
        <v/>
      </c>
      <c r="BM53" s="875" t="str">
        <f>IF(BA53="","",VLOOKUP(BA53,'aktuelle Düngerliste'!$A:$H,6,FALSE)*BC53/1000)</f>
        <v/>
      </c>
      <c r="BN53" s="876" t="str">
        <f>IF(BA53="","",VLOOKUP(BA53,'aktuelle Düngerliste'!$A:$H,7,FALSE)*BC53/1000)</f>
        <v/>
      </c>
      <c r="BO53" s="378"/>
      <c r="BP53" s="379"/>
      <c r="BQ53" s="375"/>
      <c r="BR53" s="392" t="str">
        <f t="shared" si="16"/>
        <v/>
      </c>
      <c r="BS53" s="453" t="str">
        <f t="shared" si="17"/>
        <v/>
      </c>
      <c r="BT53" s="872" t="str">
        <f>IF(BO53="","",VLOOKUP(BO53,'aktuelle Düngerliste'!$A:$H,2,FALSE))</f>
        <v/>
      </c>
      <c r="BU53" s="872" t="str">
        <f>IF(BO53="","",VLOOKUP(BO53,'aktuelle Düngerliste'!$A:$H,3,FALSE))</f>
        <v/>
      </c>
      <c r="BV53" s="873" t="str">
        <f>IF(BO53="","",VLOOKUP(BO53,'aktuelle Düngerliste'!$A:$H,8,FALSE))</f>
        <v/>
      </c>
      <c r="BW53" s="874" t="str">
        <f>IF(BO53="","",VLOOKUP(BO53,'aktuelle Düngerliste'!$A:$H,3,FALSE)*BQ53/1000)</f>
        <v/>
      </c>
      <c r="BX53" s="874" t="str">
        <f>IF(BO53="","",IF(VLOOKUP(BO53,'aktuelle Düngerliste'!$A:$B,2,FALSE)="mineralisch",(VLOOKUP(BO53,'aktuelle Düngerliste'!$A:$H,3,FALSE)*BQ53/1000),""))</f>
        <v/>
      </c>
      <c r="BY53" s="875" t="str">
        <f>IF(BO53="","",VLOOKUP(BO53,'aktuelle Düngerliste'!$A:$J,10,FALSE)*BQ53/1000)</f>
        <v/>
      </c>
      <c r="BZ53" s="875" t="str">
        <f>IF(BO53="","",VLOOKUP(BO53,'aktuelle Düngerliste'!$A:$H,5,FALSE)*BQ53/1000)</f>
        <v/>
      </c>
      <c r="CA53" s="875" t="str">
        <f>IF(BO53="","",VLOOKUP(BO53,'aktuelle Düngerliste'!$A:$H,6,FALSE)*BQ53/1000)</f>
        <v/>
      </c>
      <c r="CB53" s="876" t="str">
        <f>IF(BO53="","",VLOOKUP(BO53,'aktuelle Düngerliste'!$A:$H,7,FALSE)*BQ53/1000)</f>
        <v/>
      </c>
      <c r="CC53" s="378"/>
      <c r="CD53" s="379"/>
      <c r="CE53" s="375"/>
      <c r="CF53" s="392" t="str">
        <f t="shared" si="18"/>
        <v/>
      </c>
      <c r="CG53" s="453" t="str">
        <f t="shared" si="19"/>
        <v/>
      </c>
      <c r="CH53" s="872" t="str">
        <f>IF(CC53="","",VLOOKUP(CC53,'aktuelle Düngerliste'!$A:$H,2,FALSE))</f>
        <v/>
      </c>
      <c r="CI53" s="872" t="str">
        <f>IF(CC53="","",VLOOKUP(CC53,'aktuelle Düngerliste'!$A:$H,3,FALSE))</f>
        <v/>
      </c>
      <c r="CJ53" s="873" t="str">
        <f>IF(CC53="","",VLOOKUP(CC53,'aktuelle Düngerliste'!$A:$H,8,FALSE))</f>
        <v/>
      </c>
      <c r="CK53" s="874" t="str">
        <f>IF(CC53="","",VLOOKUP(CC53,'aktuelle Düngerliste'!$A:$H,3,FALSE)*CE53/1000)</f>
        <v/>
      </c>
      <c r="CL53" s="874" t="str">
        <f>IF(CC53="","",IF(VLOOKUP(CC53,'aktuelle Düngerliste'!$A:$B,2,FALSE)="mineralisch",(VLOOKUP(CC53,'aktuelle Düngerliste'!$A:$H,3,FALSE)*CE53/1000),""))</f>
        <v/>
      </c>
      <c r="CM53" s="875" t="str">
        <f>IF(CC53="","",VLOOKUP(CC53,'aktuelle Düngerliste'!$A:$J,10,FALSE)*CE53/1000)</f>
        <v/>
      </c>
      <c r="CN53" s="875" t="str">
        <f>IF(CC53="","",VLOOKUP(CC53,'aktuelle Düngerliste'!$A:$H,5,FALSE)*CE53/1000)</f>
        <v/>
      </c>
      <c r="CO53" s="875" t="str">
        <f>IF(CC53="","",VLOOKUP(CC53,'aktuelle Düngerliste'!$A:$H,6,FALSE)*CE53/1000)</f>
        <v/>
      </c>
      <c r="CP53" s="876" t="str">
        <f>IF(CC53="","",VLOOKUP(CC53,'aktuelle Düngerliste'!$A:$H,7,FALSE)*CE53/1000)</f>
        <v/>
      </c>
      <c r="CQ53" s="378"/>
      <c r="CR53" s="379"/>
      <c r="CS53" s="375"/>
      <c r="CT53" s="392" t="str">
        <f t="shared" si="20"/>
        <v/>
      </c>
      <c r="CU53" s="453" t="str">
        <f t="shared" si="21"/>
        <v/>
      </c>
      <c r="CV53" s="872" t="str">
        <f>IF(CQ53="","",VLOOKUP(CQ53,'aktuelle Düngerliste'!$A:$H,2,FALSE))</f>
        <v/>
      </c>
      <c r="CW53" s="872" t="str">
        <f>IF(CQ53="","",VLOOKUP(CQ53,'aktuelle Düngerliste'!$A:$H,3,FALSE))</f>
        <v/>
      </c>
      <c r="CX53" s="873" t="str">
        <f>IF(CQ53="","",VLOOKUP(CQ53,'aktuelle Düngerliste'!$A:$H,8,FALSE))</f>
        <v/>
      </c>
      <c r="CY53" s="874" t="str">
        <f>IF(CQ53="","",VLOOKUP(CQ53,'aktuelle Düngerliste'!$A:$H,3,FALSE)*CS53/1000)</f>
        <v/>
      </c>
      <c r="CZ53" s="874" t="str">
        <f>IF(CQ53="","",IF(VLOOKUP(CQ53,'aktuelle Düngerliste'!$A:$B,2,FALSE)="mineralisch",(VLOOKUP(CQ53,'aktuelle Düngerliste'!$A:$H,3,FALSE)*CS53/1000),""))</f>
        <v/>
      </c>
      <c r="DA53" s="875" t="str">
        <f>IF(CQ53="","",VLOOKUP(CQ53,'aktuelle Düngerliste'!$A:$J,10,FALSE)*CS53/1000)</f>
        <v/>
      </c>
      <c r="DB53" s="875" t="str">
        <f>IF(CQ53="","",VLOOKUP(CQ53,'aktuelle Düngerliste'!$A:$H,5,FALSE)*CS53/1000)</f>
        <v/>
      </c>
      <c r="DC53" s="875" t="str">
        <f>IF(CQ53="","",VLOOKUP(CQ53,'aktuelle Düngerliste'!$A:$H,6,FALSE)*CS53/1000)</f>
        <v/>
      </c>
      <c r="DD53" s="876" t="str">
        <f>IF(CQ53="","",VLOOKUP(CQ53,'aktuelle Düngerliste'!$A:$H,7,FALSE)*CS53/1000)</f>
        <v/>
      </c>
      <c r="DE53" s="378"/>
      <c r="DF53" s="379"/>
      <c r="DG53" s="375"/>
      <c r="DH53" s="392" t="str">
        <f t="shared" si="22"/>
        <v/>
      </c>
      <c r="DI53" s="453" t="str">
        <f t="shared" si="23"/>
        <v/>
      </c>
      <c r="DJ53" s="872" t="str">
        <f>IF(DE53="","",VLOOKUP(DE53,'aktuelle Düngerliste'!$A:$H,2,FALSE))</f>
        <v/>
      </c>
      <c r="DK53" s="872" t="str">
        <f>IF(DE53="","",VLOOKUP(DE53,'aktuelle Düngerliste'!$A:$H,3,FALSE))</f>
        <v/>
      </c>
      <c r="DL53" s="873" t="str">
        <f>IF(DE53="","",VLOOKUP(DE53,'aktuelle Düngerliste'!$A:$H,8,FALSE))</f>
        <v/>
      </c>
      <c r="DM53" s="874" t="str">
        <f>IF(DE53="","",VLOOKUP(DE53,'aktuelle Düngerliste'!$A:$H,3,FALSE)*DG53/1000)</f>
        <v/>
      </c>
      <c r="DN53" s="874" t="str">
        <f>IF(DE53="","",IF(VLOOKUP(DE53,'aktuelle Düngerliste'!$A:$B,2,FALSE)="mineralisch",(VLOOKUP(DE53,'aktuelle Düngerliste'!$A:$H,3,FALSE)*DG53/1000),""))</f>
        <v/>
      </c>
      <c r="DO53" s="875" t="str">
        <f>IF(DE53="","",VLOOKUP(DE53,'aktuelle Düngerliste'!$A:$J,10,FALSE)*DG53/1000)</f>
        <v/>
      </c>
      <c r="DP53" s="875" t="str">
        <f>IF(DE53="","",VLOOKUP(DE53,'aktuelle Düngerliste'!$A:$H,5,FALSE)*DG53/1000)</f>
        <v/>
      </c>
      <c r="DQ53" s="875" t="str">
        <f>IF(DE53="","",VLOOKUP(DE53,'aktuelle Düngerliste'!$A:$H,6,FALSE)*DG53/1000)</f>
        <v/>
      </c>
      <c r="DR53" s="876" t="str">
        <f>IF(DE53="","",VLOOKUP(DE53,'aktuelle Düngerliste'!$A:$H,7,FALSE)*DG53/1000)</f>
        <v/>
      </c>
      <c r="DS53" s="265"/>
    </row>
    <row r="54" spans="1:123" s="145" customFormat="1">
      <c r="A54" s="261" t="str">
        <f>IF('N-DBE'!A54="","",'N-DBE'!A54)</f>
        <v/>
      </c>
      <c r="B54" s="285" t="str">
        <f>IF('N-DBE'!B54="","",'N-DBE'!B54)</f>
        <v/>
      </c>
      <c r="C54" s="262" t="str">
        <f>IF('N-DBE'!C54="","",'N-DBE'!C54)</f>
        <v/>
      </c>
      <c r="D54" s="262" t="str">
        <f>IF('N-DBE'!D54="","",'N-DBE'!D54)</f>
        <v/>
      </c>
      <c r="E54" s="238" t="str">
        <f>IF('N-DBE'!E54="","",'N-DBE'!E54)</f>
        <v/>
      </c>
      <c r="F54" s="238" t="str">
        <f>IF('N-DBE'!F54="","",'N-DBE'!F54)</f>
        <v/>
      </c>
      <c r="G54" s="225" t="str">
        <f>IF('N-DBE'!G54="","",'N-DBE'!G54)</f>
        <v/>
      </c>
      <c r="H54" s="247" t="str">
        <f>IF(OR(B54="",'N-DBE'!AJ54=""),"",'N-DBE'!AJ54+'N-DBE'!AN54)</f>
        <v/>
      </c>
      <c r="I54" s="815" t="str">
        <f>IF(OR(B54="",'N-DBE'!AJ54=""),"",'N-DBE'!E54*('N-DBE'!AJ54+'N-DBE'!AN54))</f>
        <v/>
      </c>
      <c r="J54" s="246" t="str">
        <f>IF('N-DBE'!AK54="","",IF('N-DBE'!AM54="ja",'N-DBE'!AK54+'N-DBE'!AN54,'N-DBE'!AK54))</f>
        <v/>
      </c>
      <c r="K54" s="829" t="str">
        <f>IF(OR(B54="",'N-DBE'!AK54=""),"",IF('N-DBE'!AM54="ja",'N-DBE'!E54*('N-DBE'!AK54+'N-DBE'!AN54),'N-DBE'!E54*'N-DBE'!AK54))</f>
        <v/>
      </c>
      <c r="L54" s="830" t="str">
        <f>IF(OR(B54="",'N-DBE'!AL54=""),"",'N-DBE'!AL54+'N-DBE'!AN54)</f>
        <v/>
      </c>
      <c r="M54" s="830" t="str">
        <f>IF(OR(B54="",'N-DBE'!AL54=""),"",'N-DBE'!E54*('N-DBE'!AL54+'N-DBE'!AN54))</f>
        <v/>
      </c>
      <c r="N54" s="831" t="str">
        <f>IF(AND('N-DBE'!C54="ja",G54&lt;&gt;""),I54-X54,"")</f>
        <v/>
      </c>
      <c r="O54" s="259" t="str">
        <f>IF('N-DBE'!AJ54="","",SUM(AU54,BI54,BW54,CK54,CY54,DM54))</f>
        <v/>
      </c>
      <c r="P54" s="830" t="str">
        <f>IF(OR(B54="",'N-DBE'!AJ54=""),"",O54*'N-DBE'!E54)</f>
        <v/>
      </c>
      <c r="Q54" s="253" t="str">
        <f>IF('N-DBE'!AJ54="","",IF(AR54="mineralisch",AU54,0)+IF(BF54="mineralisch",BI54,0)+IF(BT54="mineralisch",BW54,0)+IF(CH54="mineralisch",CK54,0)+IF(CV54="mineralisch",CY54,0)+IF(DJ54="mineralisch",DM54,0))</f>
        <v/>
      </c>
      <c r="R54" s="830" t="str">
        <f>IF(OR(B54="",'N-DBE'!AJ54=""),"",Q54*'N-DBE'!E54)</f>
        <v/>
      </c>
      <c r="S54" s="253" t="str">
        <f>IF('N-DBE'!AJ54="","",O54-Q54)</f>
        <v/>
      </c>
      <c r="T54" s="830" t="str">
        <f>IF(OR(B54="",'N-DBE'!AJ54=""),"",S54*'N-DBE'!E54)</f>
        <v/>
      </c>
      <c r="U54" s="253" t="str">
        <f>IF('N-DBE'!AJ54="","",(IF(AR54="Kompost",AU54,0)+IF(BF54="Kompost",BI54,0)+IF(BT54="Kompost",BW54,0)+IF(CH54="Kompost",CK54,0)+IF(CV54="Kompost",CY54,0)+IF(DJ54="Kompost",DM54,0)))</f>
        <v/>
      </c>
      <c r="V54" s="830" t="str">
        <f>IF(OR(B54="",'N-DBE'!AJ54=""),"",U54*'N-DBE'!E54)</f>
        <v/>
      </c>
      <c r="W54" s="370" t="str">
        <f>IF('N-DBE'!AJ54="","",SUM(AW54,BK54,BY54,CM54,DA54,DO54))</f>
        <v/>
      </c>
      <c r="X54" s="844" t="str">
        <f>IF(OR(B54="",'N-DBE'!AJ54=""),"",W54*'N-DBE'!E54)</f>
        <v/>
      </c>
      <c r="Y54" s="260" t="str">
        <f>IF('P-(K-Mg)-DBE'!N54="","",'P-(K-Mg)-DBE'!N54+'P-(K-Mg)-DBE'!R54)</f>
        <v/>
      </c>
      <c r="Z54" s="830" t="str">
        <f>IF(OR(B54="",'P-(K-Mg)-DBE'!N54=""),"",'N-DBE'!E54*('P-(K-Mg)-DBE'!N54+'P-(K-Mg)-DBE'!R54))</f>
        <v/>
      </c>
      <c r="AA54" s="259" t="str">
        <f>IF('P-(K-Mg)-DBE'!N54="","",SUM(AX54,BL54,BZ54,CN54,DB54,DP54))</f>
        <v/>
      </c>
      <c r="AB54" s="258" t="str">
        <f>IF(OR(B54="",'P-(K-Mg)-DBE'!Z54=""),"",SUM(AX54,BL54,BZ54,CN54,DB54,DP54)*'N-DBE'!E54)</f>
        <v/>
      </c>
      <c r="AC54" s="259" t="str">
        <f>IF('P-(K-Mg)-DBE'!O54="","",'P-(K-Mg)-DBE'!O54)</f>
        <v/>
      </c>
      <c r="AD54" s="815" t="str">
        <f>IF(OR(B54="",'P-(K-Mg)-DBE'!O54=""),"",'P-(K-Mg)-DBE'!O54*'N-DBE'!E54)</f>
        <v/>
      </c>
      <c r="AE54" s="239" t="str">
        <f>IF('P-(K-Mg)-DBE'!Z54="","",'P-(K-Mg)-DBE'!Z54)</f>
        <v/>
      </c>
      <c r="AF54" s="815" t="str">
        <f>IF(OR(B54="",'P-(K-Mg)-DBE'!Z54=""),"",'P-(K-Mg)-DBE'!Z54*'N-DBE'!E54)</f>
        <v/>
      </c>
      <c r="AG54" s="380" t="str">
        <f>IF('P-(K-Mg)-DBE'!Z54="","",SUM(AY54,BM54,CA54,CO54,DC54,DQ54))</f>
        <v/>
      </c>
      <c r="AH54" s="258" t="str">
        <f>IF(OR(B54="",'P-(K-Mg)-DBE'!AH54=""),"",SUM(AY54,BM54,CA54,CO54,DC54,DQ44)*'N-DBE'!E54)</f>
        <v/>
      </c>
      <c r="AI54" s="240" t="str">
        <f>IF('P-(K-Mg)-DBE'!AH54="","",'P-(K-Mg)-DBE'!AH54)</f>
        <v/>
      </c>
      <c r="AJ54" s="830" t="str">
        <f>IF(OR(B54="",'P-(K-Mg)-DBE'!AH54=""),"",'N-DBE'!E54*'P-(K-Mg)-DBE'!AH54)</f>
        <v/>
      </c>
      <c r="AK54" s="374" t="str">
        <f>IF('P-(K-Mg)-DBE'!AH54="","",SUM(AZ54,BN54,CB54,CP54,DD54,DR54))</f>
        <v/>
      </c>
      <c r="AL54" s="862" t="str">
        <f>IF('P-(K-Mg)-DBE'!AH54="","",SUM(AZ54,BN54,CB54,CP54,DD54,DR54))</f>
        <v/>
      </c>
      <c r="AM54" s="378"/>
      <c r="AN54" s="379"/>
      <c r="AO54" s="375"/>
      <c r="AP54" s="392" t="str">
        <f t="shared" si="12"/>
        <v/>
      </c>
      <c r="AQ54" s="453" t="str">
        <f t="shared" si="13"/>
        <v/>
      </c>
      <c r="AR54" s="872" t="str">
        <f>IF(AM54="","",VLOOKUP(AM54,'aktuelle Düngerliste'!A:H,2,FALSE))</f>
        <v/>
      </c>
      <c r="AS54" s="872" t="str">
        <f>IF(AM54="","",VLOOKUP(AM54,'aktuelle Düngerliste'!A:H,3,FALSE))</f>
        <v/>
      </c>
      <c r="AT54" s="873" t="str">
        <f>IF(AM54="","",VLOOKUP(AM54,'aktuelle Düngerliste'!A:H,8,FALSE))</f>
        <v/>
      </c>
      <c r="AU54" s="874" t="str">
        <f>IF(AM54="","",VLOOKUP(AM54,'aktuelle Düngerliste'!$A:$H,3,FALSE)*AO54/1000)</f>
        <v/>
      </c>
      <c r="AV54" s="874" t="str">
        <f>IF(AM54="","",IF(VLOOKUP(AM54,'aktuelle Düngerliste'!$A:$B,2,FALSE)="mineralisch",(VLOOKUP(AM54,'aktuelle Düngerliste'!$A:$H,3,FALSE)*AO54/1000),""))</f>
        <v/>
      </c>
      <c r="AW54" s="875" t="str">
        <f>IF(AM54="","",VLOOKUP(AM54,'aktuelle Düngerliste'!$A:$J,10,FALSE)*AO54/1000)</f>
        <v/>
      </c>
      <c r="AX54" s="875" t="str">
        <f>IF(AM54="","",VLOOKUP(AM54,'aktuelle Düngerliste'!$A:$H,5,FALSE)*AO54/1000)</f>
        <v/>
      </c>
      <c r="AY54" s="875" t="str">
        <f>IF(AM54="","",VLOOKUP(AM54,'aktuelle Düngerliste'!$A:$H,6,FALSE)*AO54/1000)</f>
        <v/>
      </c>
      <c r="AZ54" s="876" t="str">
        <f>IF(AM54="","",VLOOKUP(AM54,'aktuelle Düngerliste'!$A:$H,7,FALSE)*AO54/1000)</f>
        <v/>
      </c>
      <c r="BA54" s="378"/>
      <c r="BB54" s="379"/>
      <c r="BC54" s="375"/>
      <c r="BD54" s="392" t="str">
        <f t="shared" si="14"/>
        <v/>
      </c>
      <c r="BE54" s="453" t="str">
        <f t="shared" si="15"/>
        <v/>
      </c>
      <c r="BF54" s="872" t="str">
        <f>IF(BA54="","",VLOOKUP(BA54,'aktuelle Düngerliste'!$A:$H,2,FALSE))</f>
        <v/>
      </c>
      <c r="BG54" s="872" t="str">
        <f>IF(BA54="","",VLOOKUP(BA54,'aktuelle Düngerliste'!$A:$H,3,FALSE))</f>
        <v/>
      </c>
      <c r="BH54" s="873" t="str">
        <f>IF(BA54="","",VLOOKUP(BA54,'aktuelle Düngerliste'!$A:$H,8,FALSE))</f>
        <v/>
      </c>
      <c r="BI54" s="874" t="str">
        <f>IF(BA54="","",VLOOKUP(BA54,'aktuelle Düngerliste'!$A:$H,3,FALSE)*BC54/1000)</f>
        <v/>
      </c>
      <c r="BJ54" s="874" t="str">
        <f>IF(BA54="","",IF(VLOOKUP(BA54,'aktuelle Düngerliste'!$A:$B,2,FALSE)="mineralisch",(VLOOKUP(BA54,'aktuelle Düngerliste'!$A:$H,3,FALSE)*BC54/1000),""))</f>
        <v/>
      </c>
      <c r="BK54" s="875" t="str">
        <f>IF(BA54="","",VLOOKUP(BA54,'aktuelle Düngerliste'!$A:$J,10,FALSE)*BC54/1000)</f>
        <v/>
      </c>
      <c r="BL54" s="875" t="str">
        <f>IF(BA54="","",VLOOKUP(BA54,'aktuelle Düngerliste'!$A:$H,5,FALSE)*BC54/1000)</f>
        <v/>
      </c>
      <c r="BM54" s="875" t="str">
        <f>IF(BA54="","",VLOOKUP(BA54,'aktuelle Düngerliste'!$A:$H,6,FALSE)*BC54/1000)</f>
        <v/>
      </c>
      <c r="BN54" s="876" t="str">
        <f>IF(BA54="","",VLOOKUP(BA54,'aktuelle Düngerliste'!$A:$H,7,FALSE)*BC54/1000)</f>
        <v/>
      </c>
      <c r="BO54" s="378"/>
      <c r="BP54" s="379"/>
      <c r="BQ54" s="375"/>
      <c r="BR54" s="392" t="str">
        <f t="shared" si="16"/>
        <v/>
      </c>
      <c r="BS54" s="453" t="str">
        <f t="shared" si="17"/>
        <v/>
      </c>
      <c r="BT54" s="872" t="str">
        <f>IF(BO54="","",VLOOKUP(BO54,'aktuelle Düngerliste'!$A:$H,2,FALSE))</f>
        <v/>
      </c>
      <c r="BU54" s="872" t="str">
        <f>IF(BO54="","",VLOOKUP(BO54,'aktuelle Düngerliste'!$A:$H,3,FALSE))</f>
        <v/>
      </c>
      <c r="BV54" s="873" t="str">
        <f>IF(BO54="","",VLOOKUP(BO54,'aktuelle Düngerliste'!$A:$H,8,FALSE))</f>
        <v/>
      </c>
      <c r="BW54" s="874" t="str">
        <f>IF(BO54="","",VLOOKUP(BO54,'aktuelle Düngerliste'!$A:$H,3,FALSE)*BQ54/1000)</f>
        <v/>
      </c>
      <c r="BX54" s="874" t="str">
        <f>IF(BO54="","",IF(VLOOKUP(BO54,'aktuelle Düngerliste'!$A:$B,2,FALSE)="mineralisch",(VLOOKUP(BO54,'aktuelle Düngerliste'!$A:$H,3,FALSE)*BQ54/1000),""))</f>
        <v/>
      </c>
      <c r="BY54" s="875" t="str">
        <f>IF(BO54="","",VLOOKUP(BO54,'aktuelle Düngerliste'!$A:$J,10,FALSE)*BQ54/1000)</f>
        <v/>
      </c>
      <c r="BZ54" s="875" t="str">
        <f>IF(BO54="","",VLOOKUP(BO54,'aktuelle Düngerliste'!$A:$H,5,FALSE)*BQ54/1000)</f>
        <v/>
      </c>
      <c r="CA54" s="875" t="str">
        <f>IF(BO54="","",VLOOKUP(BO54,'aktuelle Düngerliste'!$A:$H,6,FALSE)*BQ54/1000)</f>
        <v/>
      </c>
      <c r="CB54" s="876" t="str">
        <f>IF(BO54="","",VLOOKUP(BO54,'aktuelle Düngerliste'!$A:$H,7,FALSE)*BQ54/1000)</f>
        <v/>
      </c>
      <c r="CC54" s="378"/>
      <c r="CD54" s="379"/>
      <c r="CE54" s="375"/>
      <c r="CF54" s="392" t="str">
        <f t="shared" si="18"/>
        <v/>
      </c>
      <c r="CG54" s="453" t="str">
        <f t="shared" si="19"/>
        <v/>
      </c>
      <c r="CH54" s="872" t="str">
        <f>IF(CC54="","",VLOOKUP(CC54,'aktuelle Düngerliste'!$A:$H,2,FALSE))</f>
        <v/>
      </c>
      <c r="CI54" s="872" t="str">
        <f>IF(CC54="","",VLOOKUP(CC54,'aktuelle Düngerliste'!$A:$H,3,FALSE))</f>
        <v/>
      </c>
      <c r="CJ54" s="873" t="str">
        <f>IF(CC54="","",VLOOKUP(CC54,'aktuelle Düngerliste'!$A:$H,8,FALSE))</f>
        <v/>
      </c>
      <c r="CK54" s="874" t="str">
        <f>IF(CC54="","",VLOOKUP(CC54,'aktuelle Düngerliste'!$A:$H,3,FALSE)*CE54/1000)</f>
        <v/>
      </c>
      <c r="CL54" s="874" t="str">
        <f>IF(CC54="","",IF(VLOOKUP(CC54,'aktuelle Düngerliste'!$A:$B,2,FALSE)="mineralisch",(VLOOKUP(CC54,'aktuelle Düngerliste'!$A:$H,3,FALSE)*CE54/1000),""))</f>
        <v/>
      </c>
      <c r="CM54" s="875" t="str">
        <f>IF(CC54="","",VLOOKUP(CC54,'aktuelle Düngerliste'!$A:$J,10,FALSE)*CE54/1000)</f>
        <v/>
      </c>
      <c r="CN54" s="875" t="str">
        <f>IF(CC54="","",VLOOKUP(CC54,'aktuelle Düngerliste'!$A:$H,5,FALSE)*CE54/1000)</f>
        <v/>
      </c>
      <c r="CO54" s="875" t="str">
        <f>IF(CC54="","",VLOOKUP(CC54,'aktuelle Düngerliste'!$A:$H,6,FALSE)*CE54/1000)</f>
        <v/>
      </c>
      <c r="CP54" s="876" t="str">
        <f>IF(CC54="","",VLOOKUP(CC54,'aktuelle Düngerliste'!$A:$H,7,FALSE)*CE54/1000)</f>
        <v/>
      </c>
      <c r="CQ54" s="378"/>
      <c r="CR54" s="379"/>
      <c r="CS54" s="375"/>
      <c r="CT54" s="392" t="str">
        <f t="shared" si="20"/>
        <v/>
      </c>
      <c r="CU54" s="453" t="str">
        <f t="shared" si="21"/>
        <v/>
      </c>
      <c r="CV54" s="872" t="str">
        <f>IF(CQ54="","",VLOOKUP(CQ54,'aktuelle Düngerliste'!$A:$H,2,FALSE))</f>
        <v/>
      </c>
      <c r="CW54" s="872" t="str">
        <f>IF(CQ54="","",VLOOKUP(CQ54,'aktuelle Düngerliste'!$A:$H,3,FALSE))</f>
        <v/>
      </c>
      <c r="CX54" s="873" t="str">
        <f>IF(CQ54="","",VLOOKUP(CQ54,'aktuelle Düngerliste'!$A:$H,8,FALSE))</f>
        <v/>
      </c>
      <c r="CY54" s="874" t="str">
        <f>IF(CQ54="","",VLOOKUP(CQ54,'aktuelle Düngerliste'!$A:$H,3,FALSE)*CS54/1000)</f>
        <v/>
      </c>
      <c r="CZ54" s="874" t="str">
        <f>IF(CQ54="","",IF(VLOOKUP(CQ54,'aktuelle Düngerliste'!$A:$B,2,FALSE)="mineralisch",(VLOOKUP(CQ54,'aktuelle Düngerliste'!$A:$H,3,FALSE)*CS54/1000),""))</f>
        <v/>
      </c>
      <c r="DA54" s="875" t="str">
        <f>IF(CQ54="","",VLOOKUP(CQ54,'aktuelle Düngerliste'!$A:$J,10,FALSE)*CS54/1000)</f>
        <v/>
      </c>
      <c r="DB54" s="875" t="str">
        <f>IF(CQ54="","",VLOOKUP(CQ54,'aktuelle Düngerliste'!$A:$H,5,FALSE)*CS54/1000)</f>
        <v/>
      </c>
      <c r="DC54" s="875" t="str">
        <f>IF(CQ54="","",VLOOKUP(CQ54,'aktuelle Düngerliste'!$A:$H,6,FALSE)*CS54/1000)</f>
        <v/>
      </c>
      <c r="DD54" s="876" t="str">
        <f>IF(CQ54="","",VLOOKUP(CQ54,'aktuelle Düngerliste'!$A:$H,7,FALSE)*CS54/1000)</f>
        <v/>
      </c>
      <c r="DE54" s="378"/>
      <c r="DF54" s="379"/>
      <c r="DG54" s="375"/>
      <c r="DH54" s="392" t="str">
        <f t="shared" si="22"/>
        <v/>
      </c>
      <c r="DI54" s="453" t="str">
        <f t="shared" si="23"/>
        <v/>
      </c>
      <c r="DJ54" s="872" t="str">
        <f>IF(DE54="","",VLOOKUP(DE54,'aktuelle Düngerliste'!$A:$H,2,FALSE))</f>
        <v/>
      </c>
      <c r="DK54" s="872" t="str">
        <f>IF(DE54="","",VLOOKUP(DE54,'aktuelle Düngerliste'!$A:$H,3,FALSE))</f>
        <v/>
      </c>
      <c r="DL54" s="873" t="str">
        <f>IF(DE54="","",VLOOKUP(DE54,'aktuelle Düngerliste'!$A:$H,8,FALSE))</f>
        <v/>
      </c>
      <c r="DM54" s="874" t="str">
        <f>IF(DE54="","",VLOOKUP(DE54,'aktuelle Düngerliste'!$A:$H,3,FALSE)*DG54/1000)</f>
        <v/>
      </c>
      <c r="DN54" s="874" t="str">
        <f>IF(DE54="","",IF(VLOOKUP(DE54,'aktuelle Düngerliste'!$A:$B,2,FALSE)="mineralisch",(VLOOKUP(DE54,'aktuelle Düngerliste'!$A:$H,3,FALSE)*DG54/1000),""))</f>
        <v/>
      </c>
      <c r="DO54" s="875" t="str">
        <f>IF(DE54="","",VLOOKUP(DE54,'aktuelle Düngerliste'!$A:$J,10,FALSE)*DG54/1000)</f>
        <v/>
      </c>
      <c r="DP54" s="875" t="str">
        <f>IF(DE54="","",VLOOKUP(DE54,'aktuelle Düngerliste'!$A:$H,5,FALSE)*DG54/1000)</f>
        <v/>
      </c>
      <c r="DQ54" s="875" t="str">
        <f>IF(DE54="","",VLOOKUP(DE54,'aktuelle Düngerliste'!$A:$H,6,FALSE)*DG54/1000)</f>
        <v/>
      </c>
      <c r="DR54" s="876" t="str">
        <f>IF(DE54="","",VLOOKUP(DE54,'aktuelle Düngerliste'!$A:$H,7,FALSE)*DG54/1000)</f>
        <v/>
      </c>
      <c r="DS54" s="265"/>
    </row>
    <row r="55" spans="1:123" s="145" customFormat="1">
      <c r="A55" s="261" t="str">
        <f>IF('N-DBE'!A55="","",'N-DBE'!A55)</f>
        <v/>
      </c>
      <c r="B55" s="285" t="str">
        <f>IF('N-DBE'!B55="","",'N-DBE'!B55)</f>
        <v/>
      </c>
      <c r="C55" s="262" t="str">
        <f>IF('N-DBE'!C55="","",'N-DBE'!C55)</f>
        <v/>
      </c>
      <c r="D55" s="262" t="str">
        <f>IF('N-DBE'!D55="","",'N-DBE'!D55)</f>
        <v/>
      </c>
      <c r="E55" s="238" t="str">
        <f>IF('N-DBE'!E55="","",'N-DBE'!E55)</f>
        <v/>
      </c>
      <c r="F55" s="238" t="str">
        <f>IF('N-DBE'!F55="","",'N-DBE'!F55)</f>
        <v/>
      </c>
      <c r="G55" s="225" t="str">
        <f>IF('N-DBE'!G55="","",'N-DBE'!G55)</f>
        <v/>
      </c>
      <c r="H55" s="247" t="str">
        <f>IF(OR(B55="",'N-DBE'!AJ55=""),"",'N-DBE'!AJ55+'N-DBE'!AN55)</f>
        <v/>
      </c>
      <c r="I55" s="815" t="str">
        <f>IF(OR(B55="",'N-DBE'!AJ55=""),"",'N-DBE'!E55*('N-DBE'!AJ55+'N-DBE'!AN55))</f>
        <v/>
      </c>
      <c r="J55" s="246" t="str">
        <f>IF('N-DBE'!AK55="","",IF('N-DBE'!AM55="ja",'N-DBE'!AK55+'N-DBE'!AN55,'N-DBE'!AK55))</f>
        <v/>
      </c>
      <c r="K55" s="829" t="str">
        <f>IF(OR(B55="",'N-DBE'!AK55=""),"",IF('N-DBE'!AM55="ja",'N-DBE'!E55*('N-DBE'!AK55+'N-DBE'!AN55),'N-DBE'!E55*'N-DBE'!AK55))</f>
        <v/>
      </c>
      <c r="L55" s="830" t="str">
        <f>IF(OR(B55="",'N-DBE'!AL55=""),"",'N-DBE'!AL55+'N-DBE'!AN55)</f>
        <v/>
      </c>
      <c r="M55" s="830" t="str">
        <f>IF(OR(B55="",'N-DBE'!AL55=""),"",'N-DBE'!E55*('N-DBE'!AL55+'N-DBE'!AN55))</f>
        <v/>
      </c>
      <c r="N55" s="831" t="str">
        <f>IF(AND('N-DBE'!C55="ja",G55&lt;&gt;""),I55-X55,"")</f>
        <v/>
      </c>
      <c r="O55" s="259" t="str">
        <f>IF('N-DBE'!AJ55="","",SUM(AU55,BI55,BW55,CK55,CY55,DM55))</f>
        <v/>
      </c>
      <c r="P55" s="830" t="str">
        <f>IF(OR(B55="",'N-DBE'!AJ55=""),"",O55*'N-DBE'!E55)</f>
        <v/>
      </c>
      <c r="Q55" s="253" t="str">
        <f>IF('N-DBE'!AJ55="","",IF(AR55="mineralisch",AU55,0)+IF(BF55="mineralisch",BI55,0)+IF(BT55="mineralisch",BW55,0)+IF(CH55="mineralisch",CK55,0)+IF(CV55="mineralisch",CY55,0)+IF(DJ55="mineralisch",DM55,0))</f>
        <v/>
      </c>
      <c r="R55" s="830" t="str">
        <f>IF(OR(B55="",'N-DBE'!AJ55=""),"",Q55*'N-DBE'!E55)</f>
        <v/>
      </c>
      <c r="S55" s="253" t="str">
        <f>IF('N-DBE'!AJ55="","",O55-Q55)</f>
        <v/>
      </c>
      <c r="T55" s="830" t="str">
        <f>IF(OR(B55="",'N-DBE'!AJ55=""),"",S55*'N-DBE'!E55)</f>
        <v/>
      </c>
      <c r="U55" s="253" t="str">
        <f>IF('N-DBE'!AJ55="","",(IF(AR55="Kompost",AU55,0)+IF(BF55="Kompost",BI55,0)+IF(BT55="Kompost",BW55,0)+IF(CH55="Kompost",CK55,0)+IF(CV55="Kompost",CY55,0)+IF(DJ55="Kompost",DM55,0)))</f>
        <v/>
      </c>
      <c r="V55" s="830" t="str">
        <f>IF(OR(B55="",'N-DBE'!AJ55=""),"",U55*'N-DBE'!E55)</f>
        <v/>
      </c>
      <c r="W55" s="370" t="str">
        <f>IF('N-DBE'!AJ55="","",SUM(AW55,BK55,BY55,CM55,DA55,DO55))</f>
        <v/>
      </c>
      <c r="X55" s="844" t="str">
        <f>IF(OR(B55="",'N-DBE'!AJ55=""),"",W55*'N-DBE'!E55)</f>
        <v/>
      </c>
      <c r="Y55" s="260" t="str">
        <f>IF('P-(K-Mg)-DBE'!N55="","",'P-(K-Mg)-DBE'!N55+'P-(K-Mg)-DBE'!R55)</f>
        <v/>
      </c>
      <c r="Z55" s="830" t="str">
        <f>IF(OR(B55="",'P-(K-Mg)-DBE'!N55=""),"",'N-DBE'!E55*('P-(K-Mg)-DBE'!N55+'P-(K-Mg)-DBE'!R55))</f>
        <v/>
      </c>
      <c r="AA55" s="259" t="str">
        <f>IF('P-(K-Mg)-DBE'!N55="","",SUM(AX55,BL55,BZ55,CN55,DB55,DP55))</f>
        <v/>
      </c>
      <c r="AB55" s="258" t="str">
        <f>IF(OR(B55="",'P-(K-Mg)-DBE'!Z55=""),"",SUM(AX55,BL55,BZ55,CN55,DB55,DP55)*'N-DBE'!E55)</f>
        <v/>
      </c>
      <c r="AC55" s="259" t="str">
        <f>IF('P-(K-Mg)-DBE'!O55="","",'P-(K-Mg)-DBE'!O55)</f>
        <v/>
      </c>
      <c r="AD55" s="815" t="str">
        <f>IF(OR(B55="",'P-(K-Mg)-DBE'!O55=""),"",'P-(K-Mg)-DBE'!O55*'N-DBE'!E55)</f>
        <v/>
      </c>
      <c r="AE55" s="239" t="str">
        <f>IF('P-(K-Mg)-DBE'!Z55="","",'P-(K-Mg)-DBE'!Z55)</f>
        <v/>
      </c>
      <c r="AF55" s="815" t="str">
        <f>IF(OR(B55="",'P-(K-Mg)-DBE'!Z55=""),"",'P-(K-Mg)-DBE'!Z55*'N-DBE'!E55)</f>
        <v/>
      </c>
      <c r="AG55" s="380" t="str">
        <f>IF('P-(K-Mg)-DBE'!Z55="","",SUM(AY55,BM55,CA55,CO55,DC55,DQ55))</f>
        <v/>
      </c>
      <c r="AH55" s="258" t="str">
        <f>IF(OR(B55="",'P-(K-Mg)-DBE'!AH55=""),"",SUM(AY55,BM55,CA55,CO55,DC55,DQ45)*'N-DBE'!E55)</f>
        <v/>
      </c>
      <c r="AI55" s="240" t="str">
        <f>IF('P-(K-Mg)-DBE'!AH55="","",'P-(K-Mg)-DBE'!AH55)</f>
        <v/>
      </c>
      <c r="AJ55" s="830" t="str">
        <f>IF(OR(B55="",'P-(K-Mg)-DBE'!AH55=""),"",'N-DBE'!E55*'P-(K-Mg)-DBE'!AH55)</f>
        <v/>
      </c>
      <c r="AK55" s="374" t="str">
        <f>IF('P-(K-Mg)-DBE'!AH55="","",SUM(AZ55,BN55,CB55,CP55,DD55,DR55))</f>
        <v/>
      </c>
      <c r="AL55" s="862" t="str">
        <f>IF('P-(K-Mg)-DBE'!AH55="","",SUM(AZ55,BN55,CB55,CP55,DD55,DR55))</f>
        <v/>
      </c>
      <c r="AM55" s="378"/>
      <c r="AN55" s="379"/>
      <c r="AO55" s="375"/>
      <c r="AP55" s="392" t="str">
        <f t="shared" si="12"/>
        <v/>
      </c>
      <c r="AQ55" s="453" t="str">
        <f t="shared" si="13"/>
        <v/>
      </c>
      <c r="AR55" s="872" t="str">
        <f>IF(AM55="","",VLOOKUP(AM55,'aktuelle Düngerliste'!A:H,2,FALSE))</f>
        <v/>
      </c>
      <c r="AS55" s="872" t="str">
        <f>IF(AM55="","",VLOOKUP(AM55,'aktuelle Düngerliste'!A:H,3,FALSE))</f>
        <v/>
      </c>
      <c r="AT55" s="873" t="str">
        <f>IF(AM55="","",VLOOKUP(AM55,'aktuelle Düngerliste'!A:H,8,FALSE))</f>
        <v/>
      </c>
      <c r="AU55" s="874" t="str">
        <f>IF(AM55="","",VLOOKUP(AM55,'aktuelle Düngerliste'!$A:$H,3,FALSE)*AO55/1000)</f>
        <v/>
      </c>
      <c r="AV55" s="874" t="str">
        <f>IF(AM55="","",IF(VLOOKUP(AM55,'aktuelle Düngerliste'!$A:$B,2,FALSE)="mineralisch",(VLOOKUP(AM55,'aktuelle Düngerliste'!$A:$H,3,FALSE)*AO55/1000),""))</f>
        <v/>
      </c>
      <c r="AW55" s="875" t="str">
        <f>IF(AM55="","",VLOOKUP(AM55,'aktuelle Düngerliste'!$A:$J,10,FALSE)*AO55/1000)</f>
        <v/>
      </c>
      <c r="AX55" s="875" t="str">
        <f>IF(AM55="","",VLOOKUP(AM55,'aktuelle Düngerliste'!$A:$H,5,FALSE)*AO55/1000)</f>
        <v/>
      </c>
      <c r="AY55" s="875" t="str">
        <f>IF(AM55="","",VLOOKUP(AM55,'aktuelle Düngerliste'!$A:$H,6,FALSE)*AO55/1000)</f>
        <v/>
      </c>
      <c r="AZ55" s="876" t="str">
        <f>IF(AM55="","",VLOOKUP(AM55,'aktuelle Düngerliste'!$A:$H,7,FALSE)*AO55/1000)</f>
        <v/>
      </c>
      <c r="BA55" s="378"/>
      <c r="BB55" s="379"/>
      <c r="BC55" s="375"/>
      <c r="BD55" s="392" t="str">
        <f t="shared" si="14"/>
        <v/>
      </c>
      <c r="BE55" s="453" t="str">
        <f t="shared" si="15"/>
        <v/>
      </c>
      <c r="BF55" s="872" t="str">
        <f>IF(BA55="","",VLOOKUP(BA55,'aktuelle Düngerliste'!$A:$H,2,FALSE))</f>
        <v/>
      </c>
      <c r="BG55" s="872" t="str">
        <f>IF(BA55="","",VLOOKUP(BA55,'aktuelle Düngerliste'!$A:$H,3,FALSE))</f>
        <v/>
      </c>
      <c r="BH55" s="873" t="str">
        <f>IF(BA55="","",VLOOKUP(BA55,'aktuelle Düngerliste'!$A:$H,8,FALSE))</f>
        <v/>
      </c>
      <c r="BI55" s="874" t="str">
        <f>IF(BA55="","",VLOOKUP(BA55,'aktuelle Düngerliste'!$A:$H,3,FALSE)*BC55/1000)</f>
        <v/>
      </c>
      <c r="BJ55" s="874" t="str">
        <f>IF(BA55="","",IF(VLOOKUP(BA55,'aktuelle Düngerliste'!$A:$B,2,FALSE)="mineralisch",(VLOOKUP(BA55,'aktuelle Düngerliste'!$A:$H,3,FALSE)*BC55/1000),""))</f>
        <v/>
      </c>
      <c r="BK55" s="875" t="str">
        <f>IF(BA55="","",VLOOKUP(BA55,'aktuelle Düngerliste'!$A:$J,10,FALSE)*BC55/1000)</f>
        <v/>
      </c>
      <c r="BL55" s="875" t="str">
        <f>IF(BA55="","",VLOOKUP(BA55,'aktuelle Düngerliste'!$A:$H,5,FALSE)*BC55/1000)</f>
        <v/>
      </c>
      <c r="BM55" s="875" t="str">
        <f>IF(BA55="","",VLOOKUP(BA55,'aktuelle Düngerliste'!$A:$H,6,FALSE)*BC55/1000)</f>
        <v/>
      </c>
      <c r="BN55" s="876" t="str">
        <f>IF(BA55="","",VLOOKUP(BA55,'aktuelle Düngerliste'!$A:$H,7,FALSE)*BC55/1000)</f>
        <v/>
      </c>
      <c r="BO55" s="378"/>
      <c r="BP55" s="379"/>
      <c r="BQ55" s="375"/>
      <c r="BR55" s="392" t="str">
        <f t="shared" si="16"/>
        <v/>
      </c>
      <c r="BS55" s="453" t="str">
        <f t="shared" si="17"/>
        <v/>
      </c>
      <c r="BT55" s="872" t="str">
        <f>IF(BO55="","",VLOOKUP(BO55,'aktuelle Düngerliste'!$A:$H,2,FALSE))</f>
        <v/>
      </c>
      <c r="BU55" s="872" t="str">
        <f>IF(BO55="","",VLOOKUP(BO55,'aktuelle Düngerliste'!$A:$H,3,FALSE))</f>
        <v/>
      </c>
      <c r="BV55" s="873" t="str">
        <f>IF(BO55="","",VLOOKUP(BO55,'aktuelle Düngerliste'!$A:$H,8,FALSE))</f>
        <v/>
      </c>
      <c r="BW55" s="874" t="str">
        <f>IF(BO55="","",VLOOKUP(BO55,'aktuelle Düngerliste'!$A:$H,3,FALSE)*BQ55/1000)</f>
        <v/>
      </c>
      <c r="BX55" s="874" t="str">
        <f>IF(BO55="","",IF(VLOOKUP(BO55,'aktuelle Düngerliste'!$A:$B,2,FALSE)="mineralisch",(VLOOKUP(BO55,'aktuelle Düngerliste'!$A:$H,3,FALSE)*BQ55/1000),""))</f>
        <v/>
      </c>
      <c r="BY55" s="875" t="str">
        <f>IF(BO55="","",VLOOKUP(BO55,'aktuelle Düngerliste'!$A:$J,10,FALSE)*BQ55/1000)</f>
        <v/>
      </c>
      <c r="BZ55" s="875" t="str">
        <f>IF(BO55="","",VLOOKUP(BO55,'aktuelle Düngerliste'!$A:$H,5,FALSE)*BQ55/1000)</f>
        <v/>
      </c>
      <c r="CA55" s="875" t="str">
        <f>IF(BO55="","",VLOOKUP(BO55,'aktuelle Düngerliste'!$A:$H,6,FALSE)*BQ55/1000)</f>
        <v/>
      </c>
      <c r="CB55" s="876" t="str">
        <f>IF(BO55="","",VLOOKUP(BO55,'aktuelle Düngerliste'!$A:$H,7,FALSE)*BQ55/1000)</f>
        <v/>
      </c>
      <c r="CC55" s="378"/>
      <c r="CD55" s="379"/>
      <c r="CE55" s="375"/>
      <c r="CF55" s="392" t="str">
        <f t="shared" si="18"/>
        <v/>
      </c>
      <c r="CG55" s="453" t="str">
        <f t="shared" si="19"/>
        <v/>
      </c>
      <c r="CH55" s="872" t="str">
        <f>IF(CC55="","",VLOOKUP(CC55,'aktuelle Düngerliste'!$A:$H,2,FALSE))</f>
        <v/>
      </c>
      <c r="CI55" s="872" t="str">
        <f>IF(CC55="","",VLOOKUP(CC55,'aktuelle Düngerliste'!$A:$H,3,FALSE))</f>
        <v/>
      </c>
      <c r="CJ55" s="873" t="str">
        <f>IF(CC55="","",VLOOKUP(CC55,'aktuelle Düngerliste'!$A:$H,8,FALSE))</f>
        <v/>
      </c>
      <c r="CK55" s="874" t="str">
        <f>IF(CC55="","",VLOOKUP(CC55,'aktuelle Düngerliste'!$A:$H,3,FALSE)*CE55/1000)</f>
        <v/>
      </c>
      <c r="CL55" s="874" t="str">
        <f>IF(CC55="","",IF(VLOOKUP(CC55,'aktuelle Düngerliste'!$A:$B,2,FALSE)="mineralisch",(VLOOKUP(CC55,'aktuelle Düngerliste'!$A:$H,3,FALSE)*CE55/1000),""))</f>
        <v/>
      </c>
      <c r="CM55" s="875" t="str">
        <f>IF(CC55="","",VLOOKUP(CC55,'aktuelle Düngerliste'!$A:$J,10,FALSE)*CE55/1000)</f>
        <v/>
      </c>
      <c r="CN55" s="875" t="str">
        <f>IF(CC55="","",VLOOKUP(CC55,'aktuelle Düngerliste'!$A:$H,5,FALSE)*CE55/1000)</f>
        <v/>
      </c>
      <c r="CO55" s="875" t="str">
        <f>IF(CC55="","",VLOOKUP(CC55,'aktuelle Düngerliste'!$A:$H,6,FALSE)*CE55/1000)</f>
        <v/>
      </c>
      <c r="CP55" s="876" t="str">
        <f>IF(CC55="","",VLOOKUP(CC55,'aktuelle Düngerliste'!$A:$H,7,FALSE)*CE55/1000)</f>
        <v/>
      </c>
      <c r="CQ55" s="378"/>
      <c r="CR55" s="379"/>
      <c r="CS55" s="375"/>
      <c r="CT55" s="392" t="str">
        <f t="shared" si="20"/>
        <v/>
      </c>
      <c r="CU55" s="453" t="str">
        <f t="shared" si="21"/>
        <v/>
      </c>
      <c r="CV55" s="872" t="str">
        <f>IF(CQ55="","",VLOOKUP(CQ55,'aktuelle Düngerliste'!$A:$H,2,FALSE))</f>
        <v/>
      </c>
      <c r="CW55" s="872" t="str">
        <f>IF(CQ55="","",VLOOKUP(CQ55,'aktuelle Düngerliste'!$A:$H,3,FALSE))</f>
        <v/>
      </c>
      <c r="CX55" s="873" t="str">
        <f>IF(CQ55="","",VLOOKUP(CQ55,'aktuelle Düngerliste'!$A:$H,8,FALSE))</f>
        <v/>
      </c>
      <c r="CY55" s="874" t="str">
        <f>IF(CQ55="","",VLOOKUP(CQ55,'aktuelle Düngerliste'!$A:$H,3,FALSE)*CS55/1000)</f>
        <v/>
      </c>
      <c r="CZ55" s="874" t="str">
        <f>IF(CQ55="","",IF(VLOOKUP(CQ55,'aktuelle Düngerliste'!$A:$B,2,FALSE)="mineralisch",(VLOOKUP(CQ55,'aktuelle Düngerliste'!$A:$H,3,FALSE)*CS55/1000),""))</f>
        <v/>
      </c>
      <c r="DA55" s="875" t="str">
        <f>IF(CQ55="","",VLOOKUP(CQ55,'aktuelle Düngerliste'!$A:$J,10,FALSE)*CS55/1000)</f>
        <v/>
      </c>
      <c r="DB55" s="875" t="str">
        <f>IF(CQ55="","",VLOOKUP(CQ55,'aktuelle Düngerliste'!$A:$H,5,FALSE)*CS55/1000)</f>
        <v/>
      </c>
      <c r="DC55" s="875" t="str">
        <f>IF(CQ55="","",VLOOKUP(CQ55,'aktuelle Düngerliste'!$A:$H,6,FALSE)*CS55/1000)</f>
        <v/>
      </c>
      <c r="DD55" s="876" t="str">
        <f>IF(CQ55="","",VLOOKUP(CQ55,'aktuelle Düngerliste'!$A:$H,7,FALSE)*CS55/1000)</f>
        <v/>
      </c>
      <c r="DE55" s="378"/>
      <c r="DF55" s="379"/>
      <c r="DG55" s="375"/>
      <c r="DH55" s="392" t="str">
        <f t="shared" si="22"/>
        <v/>
      </c>
      <c r="DI55" s="453" t="str">
        <f t="shared" si="23"/>
        <v/>
      </c>
      <c r="DJ55" s="872" t="str">
        <f>IF(DE55="","",VLOOKUP(DE55,'aktuelle Düngerliste'!$A:$H,2,FALSE))</f>
        <v/>
      </c>
      <c r="DK55" s="872" t="str">
        <f>IF(DE55="","",VLOOKUP(DE55,'aktuelle Düngerliste'!$A:$H,3,FALSE))</f>
        <v/>
      </c>
      <c r="DL55" s="873" t="str">
        <f>IF(DE55="","",VLOOKUP(DE55,'aktuelle Düngerliste'!$A:$H,8,FALSE))</f>
        <v/>
      </c>
      <c r="DM55" s="874" t="str">
        <f>IF(DE55="","",VLOOKUP(DE55,'aktuelle Düngerliste'!$A:$H,3,FALSE)*DG55/1000)</f>
        <v/>
      </c>
      <c r="DN55" s="874" t="str">
        <f>IF(DE55="","",IF(VLOOKUP(DE55,'aktuelle Düngerliste'!$A:$B,2,FALSE)="mineralisch",(VLOOKUP(DE55,'aktuelle Düngerliste'!$A:$H,3,FALSE)*DG55/1000),""))</f>
        <v/>
      </c>
      <c r="DO55" s="875" t="str">
        <f>IF(DE55="","",VLOOKUP(DE55,'aktuelle Düngerliste'!$A:$J,10,FALSE)*DG55/1000)</f>
        <v/>
      </c>
      <c r="DP55" s="875" t="str">
        <f>IF(DE55="","",VLOOKUP(DE55,'aktuelle Düngerliste'!$A:$H,5,FALSE)*DG55/1000)</f>
        <v/>
      </c>
      <c r="DQ55" s="875" t="str">
        <f>IF(DE55="","",VLOOKUP(DE55,'aktuelle Düngerliste'!$A:$H,6,FALSE)*DG55/1000)</f>
        <v/>
      </c>
      <c r="DR55" s="876" t="str">
        <f>IF(DE55="","",VLOOKUP(DE55,'aktuelle Düngerliste'!$A:$H,7,FALSE)*DG55/1000)</f>
        <v/>
      </c>
      <c r="DS55" s="265"/>
    </row>
    <row r="56" spans="1:123" s="145" customFormat="1">
      <c r="A56" s="261" t="str">
        <f>IF('N-DBE'!A56="","",'N-DBE'!A56)</f>
        <v/>
      </c>
      <c r="B56" s="285" t="str">
        <f>IF('N-DBE'!B56="","",'N-DBE'!B56)</f>
        <v/>
      </c>
      <c r="C56" s="262" t="str">
        <f>IF('N-DBE'!C56="","",'N-DBE'!C56)</f>
        <v/>
      </c>
      <c r="D56" s="262" t="str">
        <f>IF('N-DBE'!D56="","",'N-DBE'!D56)</f>
        <v/>
      </c>
      <c r="E56" s="238" t="str">
        <f>IF('N-DBE'!E56="","",'N-DBE'!E56)</f>
        <v/>
      </c>
      <c r="F56" s="238" t="str">
        <f>IF('N-DBE'!F56="","",'N-DBE'!F56)</f>
        <v/>
      </c>
      <c r="G56" s="225" t="str">
        <f>IF('N-DBE'!G56="","",'N-DBE'!G56)</f>
        <v/>
      </c>
      <c r="H56" s="247" t="str">
        <f>IF(OR(B56="",'N-DBE'!AJ56=""),"",'N-DBE'!AJ56+'N-DBE'!AN56)</f>
        <v/>
      </c>
      <c r="I56" s="815" t="str">
        <f>IF(OR(B56="",'N-DBE'!AJ56=""),"",'N-DBE'!E56*('N-DBE'!AJ56+'N-DBE'!AN56))</f>
        <v/>
      </c>
      <c r="J56" s="246" t="str">
        <f>IF('N-DBE'!AK56="","",IF('N-DBE'!AM56="ja",'N-DBE'!AK56+'N-DBE'!AN56,'N-DBE'!AK56))</f>
        <v/>
      </c>
      <c r="K56" s="829" t="str">
        <f>IF(OR(B56="",'N-DBE'!AK56=""),"",IF('N-DBE'!AM56="ja",'N-DBE'!E56*('N-DBE'!AK56+'N-DBE'!AN56),'N-DBE'!E56*'N-DBE'!AK56))</f>
        <v/>
      </c>
      <c r="L56" s="830" t="str">
        <f>IF(OR(B56="",'N-DBE'!AL56=""),"",'N-DBE'!AL56+'N-DBE'!AN56)</f>
        <v/>
      </c>
      <c r="M56" s="830" t="str">
        <f>IF(OR(B56="",'N-DBE'!AL56=""),"",'N-DBE'!E56*('N-DBE'!AL56+'N-DBE'!AN56))</f>
        <v/>
      </c>
      <c r="N56" s="831" t="str">
        <f>IF(AND('N-DBE'!C56="ja",G56&lt;&gt;""),I56-X56,"")</f>
        <v/>
      </c>
      <c r="O56" s="259" t="str">
        <f>IF('N-DBE'!AJ56="","",SUM(AU56,BI56,BW56,CK56,CY56,DM56))</f>
        <v/>
      </c>
      <c r="P56" s="830" t="str">
        <f>IF(OR(B56="",'N-DBE'!AJ56=""),"",O56*'N-DBE'!E56)</f>
        <v/>
      </c>
      <c r="Q56" s="253" t="str">
        <f>IF('N-DBE'!AJ56="","",IF(AR56="mineralisch",AU56,0)+IF(BF56="mineralisch",BI56,0)+IF(BT56="mineralisch",BW56,0)+IF(CH56="mineralisch",CK56,0)+IF(CV56="mineralisch",CY56,0)+IF(DJ56="mineralisch",DM56,0))</f>
        <v/>
      </c>
      <c r="R56" s="830" t="str">
        <f>IF(OR(B56="",'N-DBE'!AJ56=""),"",Q56*'N-DBE'!E56)</f>
        <v/>
      </c>
      <c r="S56" s="253" t="str">
        <f>IF('N-DBE'!AJ56="","",O56-Q56)</f>
        <v/>
      </c>
      <c r="T56" s="830" t="str">
        <f>IF(OR(B56="",'N-DBE'!AJ56=""),"",S56*'N-DBE'!E56)</f>
        <v/>
      </c>
      <c r="U56" s="253" t="str">
        <f>IF('N-DBE'!AJ56="","",(IF(AR56="Kompost",AU56,0)+IF(BF56="Kompost",BI56,0)+IF(BT56="Kompost",BW56,0)+IF(CH56="Kompost",CK56,0)+IF(CV56="Kompost",CY56,0)+IF(DJ56="Kompost",DM56,0)))</f>
        <v/>
      </c>
      <c r="V56" s="830" t="str">
        <f>IF(OR(B56="",'N-DBE'!AJ56=""),"",U56*'N-DBE'!E56)</f>
        <v/>
      </c>
      <c r="W56" s="370" t="str">
        <f>IF('N-DBE'!AJ56="","",SUM(AW56,BK56,BY56,CM56,DA56,DO56))</f>
        <v/>
      </c>
      <c r="X56" s="844" t="str">
        <f>IF(OR(B56="",'N-DBE'!AJ56=""),"",W56*'N-DBE'!E56)</f>
        <v/>
      </c>
      <c r="Y56" s="260" t="str">
        <f>IF('P-(K-Mg)-DBE'!N56="","",'P-(K-Mg)-DBE'!N56+'P-(K-Mg)-DBE'!R56)</f>
        <v/>
      </c>
      <c r="Z56" s="830" t="str">
        <f>IF(OR(B56="",'P-(K-Mg)-DBE'!N56=""),"",'N-DBE'!E56*('P-(K-Mg)-DBE'!N56+'P-(K-Mg)-DBE'!R56))</f>
        <v/>
      </c>
      <c r="AA56" s="259" t="str">
        <f>IF('P-(K-Mg)-DBE'!N56="","",SUM(AX56,BL56,BZ56,CN56,DB56,DP56))</f>
        <v/>
      </c>
      <c r="AB56" s="258" t="str">
        <f>IF(OR(B56="",'P-(K-Mg)-DBE'!Z56=""),"",SUM(AX56,BL56,BZ56,CN56,DB56,DP56)*'N-DBE'!E56)</f>
        <v/>
      </c>
      <c r="AC56" s="259" t="str">
        <f>IF('P-(K-Mg)-DBE'!O56="","",'P-(K-Mg)-DBE'!O56)</f>
        <v/>
      </c>
      <c r="AD56" s="815" t="str">
        <f>IF(OR(B56="",'P-(K-Mg)-DBE'!O56=""),"",'P-(K-Mg)-DBE'!O56*'N-DBE'!E56)</f>
        <v/>
      </c>
      <c r="AE56" s="239" t="str">
        <f>IF('P-(K-Mg)-DBE'!Z56="","",'P-(K-Mg)-DBE'!Z56)</f>
        <v/>
      </c>
      <c r="AF56" s="815" t="str">
        <f>IF(OR(B56="",'P-(K-Mg)-DBE'!Z56=""),"",'P-(K-Mg)-DBE'!Z56*'N-DBE'!E56)</f>
        <v/>
      </c>
      <c r="AG56" s="380" t="str">
        <f>IF('P-(K-Mg)-DBE'!Z56="","",SUM(AY56,BM56,CA56,CO56,DC56,DQ56))</f>
        <v/>
      </c>
      <c r="AH56" s="258" t="str">
        <f>IF(OR(B56="",'P-(K-Mg)-DBE'!AH56=""),"",SUM(AY56,BM56,CA56,CO56,DC56,DQ46)*'N-DBE'!E56)</f>
        <v/>
      </c>
      <c r="AI56" s="240" t="str">
        <f>IF('P-(K-Mg)-DBE'!AH56="","",'P-(K-Mg)-DBE'!AH56)</f>
        <v/>
      </c>
      <c r="AJ56" s="830" t="str">
        <f>IF(OR(B56="",'P-(K-Mg)-DBE'!AH56=""),"",'N-DBE'!E56*'P-(K-Mg)-DBE'!AH56)</f>
        <v/>
      </c>
      <c r="AK56" s="374" t="str">
        <f>IF('P-(K-Mg)-DBE'!AH56="","",SUM(AZ56,BN56,CB56,CP56,DD56,DR56))</f>
        <v/>
      </c>
      <c r="AL56" s="862" t="str">
        <f>IF('P-(K-Mg)-DBE'!AH56="","",SUM(AZ56,BN56,CB56,CP56,DD56,DR56))</f>
        <v/>
      </c>
      <c r="AM56" s="378"/>
      <c r="AN56" s="379"/>
      <c r="AO56" s="375"/>
      <c r="AP56" s="392" t="str">
        <f t="shared" si="12"/>
        <v/>
      </c>
      <c r="AQ56" s="453" t="str">
        <f t="shared" si="13"/>
        <v/>
      </c>
      <c r="AR56" s="872" t="str">
        <f>IF(AM56="","",VLOOKUP(AM56,'aktuelle Düngerliste'!A:H,2,FALSE))</f>
        <v/>
      </c>
      <c r="AS56" s="872" t="str">
        <f>IF(AM56="","",VLOOKUP(AM56,'aktuelle Düngerliste'!A:H,3,FALSE))</f>
        <v/>
      </c>
      <c r="AT56" s="873" t="str">
        <f>IF(AM56="","",VLOOKUP(AM56,'aktuelle Düngerliste'!A:H,8,FALSE))</f>
        <v/>
      </c>
      <c r="AU56" s="874" t="str">
        <f>IF(AM56="","",VLOOKUP(AM56,'aktuelle Düngerliste'!$A:$H,3,FALSE)*AO56/1000)</f>
        <v/>
      </c>
      <c r="AV56" s="874" t="str">
        <f>IF(AM56="","",IF(VLOOKUP(AM56,'aktuelle Düngerliste'!$A:$B,2,FALSE)="mineralisch",(VLOOKUP(AM56,'aktuelle Düngerliste'!$A:$H,3,FALSE)*AO56/1000),""))</f>
        <v/>
      </c>
      <c r="AW56" s="875" t="str">
        <f>IF(AM56="","",VLOOKUP(AM56,'aktuelle Düngerliste'!$A:$J,10,FALSE)*AO56/1000)</f>
        <v/>
      </c>
      <c r="AX56" s="875" t="str">
        <f>IF(AM56="","",VLOOKUP(AM56,'aktuelle Düngerliste'!$A:$H,5,FALSE)*AO56/1000)</f>
        <v/>
      </c>
      <c r="AY56" s="875" t="str">
        <f>IF(AM56="","",VLOOKUP(AM56,'aktuelle Düngerliste'!$A:$H,6,FALSE)*AO56/1000)</f>
        <v/>
      </c>
      <c r="AZ56" s="876" t="str">
        <f>IF(AM56="","",VLOOKUP(AM56,'aktuelle Düngerliste'!$A:$H,7,FALSE)*AO56/1000)</f>
        <v/>
      </c>
      <c r="BA56" s="378"/>
      <c r="BB56" s="379"/>
      <c r="BC56" s="375"/>
      <c r="BD56" s="392" t="str">
        <f t="shared" si="14"/>
        <v/>
      </c>
      <c r="BE56" s="453" t="str">
        <f t="shared" si="15"/>
        <v/>
      </c>
      <c r="BF56" s="872" t="str">
        <f>IF(BA56="","",VLOOKUP(BA56,'aktuelle Düngerliste'!$A:$H,2,FALSE))</f>
        <v/>
      </c>
      <c r="BG56" s="872" t="str">
        <f>IF(BA56="","",VLOOKUP(BA56,'aktuelle Düngerliste'!$A:$H,3,FALSE))</f>
        <v/>
      </c>
      <c r="BH56" s="873" t="str">
        <f>IF(BA56="","",VLOOKUP(BA56,'aktuelle Düngerliste'!$A:$H,8,FALSE))</f>
        <v/>
      </c>
      <c r="BI56" s="874" t="str">
        <f>IF(BA56="","",VLOOKUP(BA56,'aktuelle Düngerliste'!$A:$H,3,FALSE)*BC56/1000)</f>
        <v/>
      </c>
      <c r="BJ56" s="874" t="str">
        <f>IF(BA56="","",IF(VLOOKUP(BA56,'aktuelle Düngerliste'!$A:$B,2,FALSE)="mineralisch",(VLOOKUP(BA56,'aktuelle Düngerliste'!$A:$H,3,FALSE)*BC56/1000),""))</f>
        <v/>
      </c>
      <c r="BK56" s="875" t="str">
        <f>IF(BA56="","",VLOOKUP(BA56,'aktuelle Düngerliste'!$A:$J,10,FALSE)*BC56/1000)</f>
        <v/>
      </c>
      <c r="BL56" s="875" t="str">
        <f>IF(BA56="","",VLOOKUP(BA56,'aktuelle Düngerliste'!$A:$H,5,FALSE)*BC56/1000)</f>
        <v/>
      </c>
      <c r="BM56" s="875" t="str">
        <f>IF(BA56="","",VLOOKUP(BA56,'aktuelle Düngerliste'!$A:$H,6,FALSE)*BC56/1000)</f>
        <v/>
      </c>
      <c r="BN56" s="876" t="str">
        <f>IF(BA56="","",VLOOKUP(BA56,'aktuelle Düngerliste'!$A:$H,7,FALSE)*BC56/1000)</f>
        <v/>
      </c>
      <c r="BO56" s="378"/>
      <c r="BP56" s="379"/>
      <c r="BQ56" s="375"/>
      <c r="BR56" s="392" t="str">
        <f t="shared" si="16"/>
        <v/>
      </c>
      <c r="BS56" s="453" t="str">
        <f t="shared" si="17"/>
        <v/>
      </c>
      <c r="BT56" s="872" t="str">
        <f>IF(BO56="","",VLOOKUP(BO56,'aktuelle Düngerliste'!$A:$H,2,FALSE))</f>
        <v/>
      </c>
      <c r="BU56" s="872" t="str">
        <f>IF(BO56="","",VLOOKUP(BO56,'aktuelle Düngerliste'!$A:$H,3,FALSE))</f>
        <v/>
      </c>
      <c r="BV56" s="873" t="str">
        <f>IF(BO56="","",VLOOKUP(BO56,'aktuelle Düngerliste'!$A:$H,8,FALSE))</f>
        <v/>
      </c>
      <c r="BW56" s="874" t="str">
        <f>IF(BO56="","",VLOOKUP(BO56,'aktuelle Düngerliste'!$A:$H,3,FALSE)*BQ56/1000)</f>
        <v/>
      </c>
      <c r="BX56" s="874" t="str">
        <f>IF(BO56="","",IF(VLOOKUP(BO56,'aktuelle Düngerliste'!$A:$B,2,FALSE)="mineralisch",(VLOOKUP(BO56,'aktuelle Düngerliste'!$A:$H,3,FALSE)*BQ56/1000),""))</f>
        <v/>
      </c>
      <c r="BY56" s="875" t="str">
        <f>IF(BO56="","",VLOOKUP(BO56,'aktuelle Düngerliste'!$A:$J,10,FALSE)*BQ56/1000)</f>
        <v/>
      </c>
      <c r="BZ56" s="875" t="str">
        <f>IF(BO56="","",VLOOKUP(BO56,'aktuelle Düngerliste'!$A:$H,5,FALSE)*BQ56/1000)</f>
        <v/>
      </c>
      <c r="CA56" s="875" t="str">
        <f>IF(BO56="","",VLOOKUP(BO56,'aktuelle Düngerliste'!$A:$H,6,FALSE)*BQ56/1000)</f>
        <v/>
      </c>
      <c r="CB56" s="876" t="str">
        <f>IF(BO56="","",VLOOKUP(BO56,'aktuelle Düngerliste'!$A:$H,7,FALSE)*BQ56/1000)</f>
        <v/>
      </c>
      <c r="CC56" s="378"/>
      <c r="CD56" s="379"/>
      <c r="CE56" s="375"/>
      <c r="CF56" s="392" t="str">
        <f t="shared" si="18"/>
        <v/>
      </c>
      <c r="CG56" s="453" t="str">
        <f t="shared" si="19"/>
        <v/>
      </c>
      <c r="CH56" s="872" t="str">
        <f>IF(CC56="","",VLOOKUP(CC56,'aktuelle Düngerliste'!$A:$H,2,FALSE))</f>
        <v/>
      </c>
      <c r="CI56" s="872" t="str">
        <f>IF(CC56="","",VLOOKUP(CC56,'aktuelle Düngerliste'!$A:$H,3,FALSE))</f>
        <v/>
      </c>
      <c r="CJ56" s="873" t="str">
        <f>IF(CC56="","",VLOOKUP(CC56,'aktuelle Düngerliste'!$A:$H,8,FALSE))</f>
        <v/>
      </c>
      <c r="CK56" s="874" t="str">
        <f>IF(CC56="","",VLOOKUP(CC56,'aktuelle Düngerliste'!$A:$H,3,FALSE)*CE56/1000)</f>
        <v/>
      </c>
      <c r="CL56" s="874" t="str">
        <f>IF(CC56="","",IF(VLOOKUP(CC56,'aktuelle Düngerliste'!$A:$B,2,FALSE)="mineralisch",(VLOOKUP(CC56,'aktuelle Düngerliste'!$A:$H,3,FALSE)*CE56/1000),""))</f>
        <v/>
      </c>
      <c r="CM56" s="875" t="str">
        <f>IF(CC56="","",VLOOKUP(CC56,'aktuelle Düngerliste'!$A:$J,10,FALSE)*CE56/1000)</f>
        <v/>
      </c>
      <c r="CN56" s="875" t="str">
        <f>IF(CC56="","",VLOOKUP(CC56,'aktuelle Düngerliste'!$A:$H,5,FALSE)*CE56/1000)</f>
        <v/>
      </c>
      <c r="CO56" s="875" t="str">
        <f>IF(CC56="","",VLOOKUP(CC56,'aktuelle Düngerliste'!$A:$H,6,FALSE)*CE56/1000)</f>
        <v/>
      </c>
      <c r="CP56" s="876" t="str">
        <f>IF(CC56="","",VLOOKUP(CC56,'aktuelle Düngerliste'!$A:$H,7,FALSE)*CE56/1000)</f>
        <v/>
      </c>
      <c r="CQ56" s="378"/>
      <c r="CR56" s="379"/>
      <c r="CS56" s="375"/>
      <c r="CT56" s="392" t="str">
        <f t="shared" si="20"/>
        <v/>
      </c>
      <c r="CU56" s="453" t="str">
        <f t="shared" si="21"/>
        <v/>
      </c>
      <c r="CV56" s="872" t="str">
        <f>IF(CQ56="","",VLOOKUP(CQ56,'aktuelle Düngerliste'!$A:$H,2,FALSE))</f>
        <v/>
      </c>
      <c r="CW56" s="872" t="str">
        <f>IF(CQ56="","",VLOOKUP(CQ56,'aktuelle Düngerliste'!$A:$H,3,FALSE))</f>
        <v/>
      </c>
      <c r="CX56" s="873" t="str">
        <f>IF(CQ56="","",VLOOKUP(CQ56,'aktuelle Düngerliste'!$A:$H,8,FALSE))</f>
        <v/>
      </c>
      <c r="CY56" s="874" t="str">
        <f>IF(CQ56="","",VLOOKUP(CQ56,'aktuelle Düngerliste'!$A:$H,3,FALSE)*CS56/1000)</f>
        <v/>
      </c>
      <c r="CZ56" s="874" t="str">
        <f>IF(CQ56="","",IF(VLOOKUP(CQ56,'aktuelle Düngerliste'!$A:$B,2,FALSE)="mineralisch",(VLOOKUP(CQ56,'aktuelle Düngerliste'!$A:$H,3,FALSE)*CS56/1000),""))</f>
        <v/>
      </c>
      <c r="DA56" s="875" t="str">
        <f>IF(CQ56="","",VLOOKUP(CQ56,'aktuelle Düngerliste'!$A:$J,10,FALSE)*CS56/1000)</f>
        <v/>
      </c>
      <c r="DB56" s="875" t="str">
        <f>IF(CQ56="","",VLOOKUP(CQ56,'aktuelle Düngerliste'!$A:$H,5,FALSE)*CS56/1000)</f>
        <v/>
      </c>
      <c r="DC56" s="875" t="str">
        <f>IF(CQ56="","",VLOOKUP(CQ56,'aktuelle Düngerliste'!$A:$H,6,FALSE)*CS56/1000)</f>
        <v/>
      </c>
      <c r="DD56" s="876" t="str">
        <f>IF(CQ56="","",VLOOKUP(CQ56,'aktuelle Düngerliste'!$A:$H,7,FALSE)*CS56/1000)</f>
        <v/>
      </c>
      <c r="DE56" s="378"/>
      <c r="DF56" s="379"/>
      <c r="DG56" s="375"/>
      <c r="DH56" s="392" t="str">
        <f t="shared" si="22"/>
        <v/>
      </c>
      <c r="DI56" s="453" t="str">
        <f t="shared" si="23"/>
        <v/>
      </c>
      <c r="DJ56" s="872" t="str">
        <f>IF(DE56="","",VLOOKUP(DE56,'aktuelle Düngerliste'!$A:$H,2,FALSE))</f>
        <v/>
      </c>
      <c r="DK56" s="872" t="str">
        <f>IF(DE56="","",VLOOKUP(DE56,'aktuelle Düngerliste'!$A:$H,3,FALSE))</f>
        <v/>
      </c>
      <c r="DL56" s="873" t="str">
        <f>IF(DE56="","",VLOOKUP(DE56,'aktuelle Düngerliste'!$A:$H,8,FALSE))</f>
        <v/>
      </c>
      <c r="DM56" s="874" t="str">
        <f>IF(DE56="","",VLOOKUP(DE56,'aktuelle Düngerliste'!$A:$H,3,FALSE)*DG56/1000)</f>
        <v/>
      </c>
      <c r="DN56" s="874" t="str">
        <f>IF(DE56="","",IF(VLOOKUP(DE56,'aktuelle Düngerliste'!$A:$B,2,FALSE)="mineralisch",(VLOOKUP(DE56,'aktuelle Düngerliste'!$A:$H,3,FALSE)*DG56/1000),""))</f>
        <v/>
      </c>
      <c r="DO56" s="875" t="str">
        <f>IF(DE56="","",VLOOKUP(DE56,'aktuelle Düngerliste'!$A:$J,10,FALSE)*DG56/1000)</f>
        <v/>
      </c>
      <c r="DP56" s="875" t="str">
        <f>IF(DE56="","",VLOOKUP(DE56,'aktuelle Düngerliste'!$A:$H,5,FALSE)*DG56/1000)</f>
        <v/>
      </c>
      <c r="DQ56" s="875" t="str">
        <f>IF(DE56="","",VLOOKUP(DE56,'aktuelle Düngerliste'!$A:$H,6,FALSE)*DG56/1000)</f>
        <v/>
      </c>
      <c r="DR56" s="876" t="str">
        <f>IF(DE56="","",VLOOKUP(DE56,'aktuelle Düngerliste'!$A:$H,7,FALSE)*DG56/1000)</f>
        <v/>
      </c>
      <c r="DS56" s="265"/>
    </row>
    <row r="57" spans="1:123" s="145" customFormat="1">
      <c r="A57" s="261" t="str">
        <f>IF('N-DBE'!A57="","",'N-DBE'!A57)</f>
        <v/>
      </c>
      <c r="B57" s="285" t="str">
        <f>IF('N-DBE'!B57="","",'N-DBE'!B57)</f>
        <v/>
      </c>
      <c r="C57" s="262" t="str">
        <f>IF('N-DBE'!C57="","",'N-DBE'!C57)</f>
        <v/>
      </c>
      <c r="D57" s="262" t="str">
        <f>IF('N-DBE'!D57="","",'N-DBE'!D57)</f>
        <v/>
      </c>
      <c r="E57" s="238" t="str">
        <f>IF('N-DBE'!E57="","",'N-DBE'!E57)</f>
        <v/>
      </c>
      <c r="F57" s="238" t="str">
        <f>IF('N-DBE'!F57="","",'N-DBE'!F57)</f>
        <v/>
      </c>
      <c r="G57" s="225" t="str">
        <f>IF('N-DBE'!G57="","",'N-DBE'!G57)</f>
        <v/>
      </c>
      <c r="H57" s="247" t="str">
        <f>IF(OR(B57="",'N-DBE'!AJ57=""),"",'N-DBE'!AJ57+'N-DBE'!AN57)</f>
        <v/>
      </c>
      <c r="I57" s="815" t="str">
        <f>IF(OR(B57="",'N-DBE'!AJ57=""),"",'N-DBE'!E57*('N-DBE'!AJ57+'N-DBE'!AN57))</f>
        <v/>
      </c>
      <c r="J57" s="246" t="str">
        <f>IF('N-DBE'!AK57="","",IF('N-DBE'!AM57="ja",'N-DBE'!AK57+'N-DBE'!AN57,'N-DBE'!AK57))</f>
        <v/>
      </c>
      <c r="K57" s="829" t="str">
        <f>IF(OR(B57="",'N-DBE'!AK57=""),"",IF('N-DBE'!AM57="ja",'N-DBE'!E57*('N-DBE'!AK57+'N-DBE'!AN57),'N-DBE'!E57*'N-DBE'!AK57))</f>
        <v/>
      </c>
      <c r="L57" s="830" t="str">
        <f>IF(OR(B57="",'N-DBE'!AL57=""),"",'N-DBE'!AL57+'N-DBE'!AN57)</f>
        <v/>
      </c>
      <c r="M57" s="830" t="str">
        <f>IF(OR(B57="",'N-DBE'!AL57=""),"",'N-DBE'!E57*('N-DBE'!AL57+'N-DBE'!AN57))</f>
        <v/>
      </c>
      <c r="N57" s="831" t="str">
        <f>IF(AND('N-DBE'!C57="ja",G57&lt;&gt;""),I57-X57,"")</f>
        <v/>
      </c>
      <c r="O57" s="259" t="str">
        <f>IF('N-DBE'!AJ57="","",SUM(AU57,BI57,BW57,CK57,CY57,DM57))</f>
        <v/>
      </c>
      <c r="P57" s="830" t="str">
        <f>IF(OR(B57="",'N-DBE'!AJ57=""),"",O57*'N-DBE'!E57)</f>
        <v/>
      </c>
      <c r="Q57" s="253" t="str">
        <f>IF('N-DBE'!AJ57="","",IF(AR57="mineralisch",AU57,0)+IF(BF57="mineralisch",BI57,0)+IF(BT57="mineralisch",BW57,0)+IF(CH57="mineralisch",CK57,0)+IF(CV57="mineralisch",CY57,0)+IF(DJ57="mineralisch",DM57,0))</f>
        <v/>
      </c>
      <c r="R57" s="830" t="str">
        <f>IF(OR(B57="",'N-DBE'!AJ57=""),"",Q57*'N-DBE'!E57)</f>
        <v/>
      </c>
      <c r="S57" s="253" t="str">
        <f>IF('N-DBE'!AJ57="","",O57-Q57)</f>
        <v/>
      </c>
      <c r="T57" s="830" t="str">
        <f>IF(OR(B57="",'N-DBE'!AJ57=""),"",S57*'N-DBE'!E57)</f>
        <v/>
      </c>
      <c r="U57" s="253" t="str">
        <f>IF('N-DBE'!AJ57="","",(IF(AR57="Kompost",AU57,0)+IF(BF57="Kompost",BI57,0)+IF(BT57="Kompost",BW57,0)+IF(CH57="Kompost",CK57,0)+IF(CV57="Kompost",CY57,0)+IF(DJ57="Kompost",DM57,0)))</f>
        <v/>
      </c>
      <c r="V57" s="830" t="str">
        <f>IF(OR(B57="",'N-DBE'!AJ57=""),"",U57*'N-DBE'!E57)</f>
        <v/>
      </c>
      <c r="W57" s="370" t="str">
        <f>IF('N-DBE'!AJ57="","",SUM(AW57,BK57,BY57,CM57,DA57,DO57))</f>
        <v/>
      </c>
      <c r="X57" s="844" t="str">
        <f>IF(OR(B57="",'N-DBE'!AJ57=""),"",W57*'N-DBE'!E57)</f>
        <v/>
      </c>
      <c r="Y57" s="260" t="str">
        <f>IF('P-(K-Mg)-DBE'!N57="","",'P-(K-Mg)-DBE'!N57+'P-(K-Mg)-DBE'!R57)</f>
        <v/>
      </c>
      <c r="Z57" s="830" t="str">
        <f>IF(OR(B57="",'P-(K-Mg)-DBE'!N57=""),"",'N-DBE'!E57*('P-(K-Mg)-DBE'!N57+'P-(K-Mg)-DBE'!R57))</f>
        <v/>
      </c>
      <c r="AA57" s="259" t="str">
        <f>IF('P-(K-Mg)-DBE'!N57="","",SUM(AX57,BL57,BZ57,CN57,DB57,DP57))</f>
        <v/>
      </c>
      <c r="AB57" s="258" t="str">
        <f>IF(OR(B57="",'P-(K-Mg)-DBE'!Z57=""),"",SUM(AX57,BL57,BZ57,CN57,DB57,DP57)*'N-DBE'!E57)</f>
        <v/>
      </c>
      <c r="AC57" s="259" t="str">
        <f>IF('P-(K-Mg)-DBE'!O57="","",'P-(K-Mg)-DBE'!O57)</f>
        <v/>
      </c>
      <c r="AD57" s="815" t="str">
        <f>IF(OR(B57="",'P-(K-Mg)-DBE'!O57=""),"",'P-(K-Mg)-DBE'!O57*'N-DBE'!E57)</f>
        <v/>
      </c>
      <c r="AE57" s="239" t="str">
        <f>IF('P-(K-Mg)-DBE'!Z57="","",'P-(K-Mg)-DBE'!Z57)</f>
        <v/>
      </c>
      <c r="AF57" s="815" t="str">
        <f>IF(OR(B57="",'P-(K-Mg)-DBE'!Z57=""),"",'P-(K-Mg)-DBE'!Z57*'N-DBE'!E57)</f>
        <v/>
      </c>
      <c r="AG57" s="380" t="str">
        <f>IF('P-(K-Mg)-DBE'!Z57="","",SUM(AY57,BM57,CA57,CO57,DC57,DQ57))</f>
        <v/>
      </c>
      <c r="AH57" s="258" t="str">
        <f>IF(OR(B57="",'P-(K-Mg)-DBE'!AH57=""),"",SUM(AY57,BM57,CA57,CO57,DC57,DQ47)*'N-DBE'!E57)</f>
        <v/>
      </c>
      <c r="AI57" s="240" t="str">
        <f>IF('P-(K-Mg)-DBE'!AH57="","",'P-(K-Mg)-DBE'!AH57)</f>
        <v/>
      </c>
      <c r="AJ57" s="830" t="str">
        <f>IF(OR(B57="",'P-(K-Mg)-DBE'!AH57=""),"",'N-DBE'!E57*'P-(K-Mg)-DBE'!AH57)</f>
        <v/>
      </c>
      <c r="AK57" s="374" t="str">
        <f>IF('P-(K-Mg)-DBE'!AH57="","",SUM(AZ57,BN57,CB57,CP57,DD57,DR57))</f>
        <v/>
      </c>
      <c r="AL57" s="862" t="str">
        <f>IF('P-(K-Mg)-DBE'!AH57="","",SUM(AZ57,BN57,CB57,CP57,DD57,DR57))</f>
        <v/>
      </c>
      <c r="AM57" s="378"/>
      <c r="AN57" s="379"/>
      <c r="AO57" s="375"/>
      <c r="AP57" s="392" t="str">
        <f t="shared" si="12"/>
        <v/>
      </c>
      <c r="AQ57" s="453" t="str">
        <f t="shared" si="13"/>
        <v/>
      </c>
      <c r="AR57" s="872" t="str">
        <f>IF(AM57="","",VLOOKUP(AM57,'aktuelle Düngerliste'!A:H,2,FALSE))</f>
        <v/>
      </c>
      <c r="AS57" s="872" t="str">
        <f>IF(AM57="","",VLOOKUP(AM57,'aktuelle Düngerliste'!A:H,3,FALSE))</f>
        <v/>
      </c>
      <c r="AT57" s="873" t="str">
        <f>IF(AM57="","",VLOOKUP(AM57,'aktuelle Düngerliste'!A:H,8,FALSE))</f>
        <v/>
      </c>
      <c r="AU57" s="874" t="str">
        <f>IF(AM57="","",VLOOKUP(AM57,'aktuelle Düngerliste'!$A:$H,3,FALSE)*AO57/1000)</f>
        <v/>
      </c>
      <c r="AV57" s="874" t="str">
        <f>IF(AM57="","",IF(VLOOKUP(AM57,'aktuelle Düngerliste'!$A:$B,2,FALSE)="mineralisch",(VLOOKUP(AM57,'aktuelle Düngerliste'!$A:$H,3,FALSE)*AO57/1000),""))</f>
        <v/>
      </c>
      <c r="AW57" s="875" t="str">
        <f>IF(AM57="","",VLOOKUP(AM57,'aktuelle Düngerliste'!$A:$J,10,FALSE)*AO57/1000)</f>
        <v/>
      </c>
      <c r="AX57" s="875" t="str">
        <f>IF(AM57="","",VLOOKUP(AM57,'aktuelle Düngerliste'!$A:$H,5,FALSE)*AO57/1000)</f>
        <v/>
      </c>
      <c r="AY57" s="875" t="str">
        <f>IF(AM57="","",VLOOKUP(AM57,'aktuelle Düngerliste'!$A:$H,6,FALSE)*AO57/1000)</f>
        <v/>
      </c>
      <c r="AZ57" s="876" t="str">
        <f>IF(AM57="","",VLOOKUP(AM57,'aktuelle Düngerliste'!$A:$H,7,FALSE)*AO57/1000)</f>
        <v/>
      </c>
      <c r="BA57" s="378"/>
      <c r="BB57" s="379"/>
      <c r="BC57" s="375"/>
      <c r="BD57" s="392" t="str">
        <f t="shared" si="14"/>
        <v/>
      </c>
      <c r="BE57" s="453" t="str">
        <f t="shared" si="15"/>
        <v/>
      </c>
      <c r="BF57" s="872" t="str">
        <f>IF(BA57="","",VLOOKUP(BA57,'aktuelle Düngerliste'!$A:$H,2,FALSE))</f>
        <v/>
      </c>
      <c r="BG57" s="872" t="str">
        <f>IF(BA57="","",VLOOKUP(BA57,'aktuelle Düngerliste'!$A:$H,3,FALSE))</f>
        <v/>
      </c>
      <c r="BH57" s="873" t="str">
        <f>IF(BA57="","",VLOOKUP(BA57,'aktuelle Düngerliste'!$A:$H,8,FALSE))</f>
        <v/>
      </c>
      <c r="BI57" s="874" t="str">
        <f>IF(BA57="","",VLOOKUP(BA57,'aktuelle Düngerliste'!$A:$H,3,FALSE)*BC57/1000)</f>
        <v/>
      </c>
      <c r="BJ57" s="874" t="str">
        <f>IF(BA57="","",IF(VLOOKUP(BA57,'aktuelle Düngerliste'!$A:$B,2,FALSE)="mineralisch",(VLOOKUP(BA57,'aktuelle Düngerliste'!$A:$H,3,FALSE)*BC57/1000),""))</f>
        <v/>
      </c>
      <c r="BK57" s="875" t="str">
        <f>IF(BA57="","",VLOOKUP(BA57,'aktuelle Düngerliste'!$A:$J,10,FALSE)*BC57/1000)</f>
        <v/>
      </c>
      <c r="BL57" s="875" t="str">
        <f>IF(BA57="","",VLOOKUP(BA57,'aktuelle Düngerliste'!$A:$H,5,FALSE)*BC57/1000)</f>
        <v/>
      </c>
      <c r="BM57" s="875" t="str">
        <f>IF(BA57="","",VLOOKUP(BA57,'aktuelle Düngerliste'!$A:$H,6,FALSE)*BC57/1000)</f>
        <v/>
      </c>
      <c r="BN57" s="876" t="str">
        <f>IF(BA57="","",VLOOKUP(BA57,'aktuelle Düngerliste'!$A:$H,7,FALSE)*BC57/1000)</f>
        <v/>
      </c>
      <c r="BO57" s="378"/>
      <c r="BP57" s="379"/>
      <c r="BQ57" s="375"/>
      <c r="BR57" s="392" t="str">
        <f t="shared" si="16"/>
        <v/>
      </c>
      <c r="BS57" s="453" t="str">
        <f t="shared" si="17"/>
        <v/>
      </c>
      <c r="BT57" s="872" t="str">
        <f>IF(BO57="","",VLOOKUP(BO57,'aktuelle Düngerliste'!$A:$H,2,FALSE))</f>
        <v/>
      </c>
      <c r="BU57" s="872" t="str">
        <f>IF(BO57="","",VLOOKUP(BO57,'aktuelle Düngerliste'!$A:$H,3,FALSE))</f>
        <v/>
      </c>
      <c r="BV57" s="873" t="str">
        <f>IF(BO57="","",VLOOKUP(BO57,'aktuelle Düngerliste'!$A:$H,8,FALSE))</f>
        <v/>
      </c>
      <c r="BW57" s="874" t="str">
        <f>IF(BO57="","",VLOOKUP(BO57,'aktuelle Düngerliste'!$A:$H,3,FALSE)*BQ57/1000)</f>
        <v/>
      </c>
      <c r="BX57" s="874" t="str">
        <f>IF(BO57="","",IF(VLOOKUP(BO57,'aktuelle Düngerliste'!$A:$B,2,FALSE)="mineralisch",(VLOOKUP(BO57,'aktuelle Düngerliste'!$A:$H,3,FALSE)*BQ57/1000),""))</f>
        <v/>
      </c>
      <c r="BY57" s="875" t="str">
        <f>IF(BO57="","",VLOOKUP(BO57,'aktuelle Düngerliste'!$A:$J,10,FALSE)*BQ57/1000)</f>
        <v/>
      </c>
      <c r="BZ57" s="875" t="str">
        <f>IF(BO57="","",VLOOKUP(BO57,'aktuelle Düngerliste'!$A:$H,5,FALSE)*BQ57/1000)</f>
        <v/>
      </c>
      <c r="CA57" s="875" t="str">
        <f>IF(BO57="","",VLOOKUP(BO57,'aktuelle Düngerliste'!$A:$H,6,FALSE)*BQ57/1000)</f>
        <v/>
      </c>
      <c r="CB57" s="876" t="str">
        <f>IF(BO57="","",VLOOKUP(BO57,'aktuelle Düngerliste'!$A:$H,7,FALSE)*BQ57/1000)</f>
        <v/>
      </c>
      <c r="CC57" s="378"/>
      <c r="CD57" s="379"/>
      <c r="CE57" s="375"/>
      <c r="CF57" s="392" t="str">
        <f t="shared" si="18"/>
        <v/>
      </c>
      <c r="CG57" s="453" t="str">
        <f t="shared" si="19"/>
        <v/>
      </c>
      <c r="CH57" s="872" t="str">
        <f>IF(CC57="","",VLOOKUP(CC57,'aktuelle Düngerliste'!$A:$H,2,FALSE))</f>
        <v/>
      </c>
      <c r="CI57" s="872" t="str">
        <f>IF(CC57="","",VLOOKUP(CC57,'aktuelle Düngerliste'!$A:$H,3,FALSE))</f>
        <v/>
      </c>
      <c r="CJ57" s="873" t="str">
        <f>IF(CC57="","",VLOOKUP(CC57,'aktuelle Düngerliste'!$A:$H,8,FALSE))</f>
        <v/>
      </c>
      <c r="CK57" s="874" t="str">
        <f>IF(CC57="","",VLOOKUP(CC57,'aktuelle Düngerliste'!$A:$H,3,FALSE)*CE57/1000)</f>
        <v/>
      </c>
      <c r="CL57" s="874" t="str">
        <f>IF(CC57="","",IF(VLOOKUP(CC57,'aktuelle Düngerliste'!$A:$B,2,FALSE)="mineralisch",(VLOOKUP(CC57,'aktuelle Düngerliste'!$A:$H,3,FALSE)*CE57/1000),""))</f>
        <v/>
      </c>
      <c r="CM57" s="875" t="str">
        <f>IF(CC57="","",VLOOKUP(CC57,'aktuelle Düngerliste'!$A:$J,10,FALSE)*CE57/1000)</f>
        <v/>
      </c>
      <c r="CN57" s="875" t="str">
        <f>IF(CC57="","",VLOOKUP(CC57,'aktuelle Düngerliste'!$A:$H,5,FALSE)*CE57/1000)</f>
        <v/>
      </c>
      <c r="CO57" s="875" t="str">
        <f>IF(CC57="","",VLOOKUP(CC57,'aktuelle Düngerliste'!$A:$H,6,FALSE)*CE57/1000)</f>
        <v/>
      </c>
      <c r="CP57" s="876" t="str">
        <f>IF(CC57="","",VLOOKUP(CC57,'aktuelle Düngerliste'!$A:$H,7,FALSE)*CE57/1000)</f>
        <v/>
      </c>
      <c r="CQ57" s="378"/>
      <c r="CR57" s="379"/>
      <c r="CS57" s="375"/>
      <c r="CT57" s="392" t="str">
        <f t="shared" si="20"/>
        <v/>
      </c>
      <c r="CU57" s="453" t="str">
        <f t="shared" si="21"/>
        <v/>
      </c>
      <c r="CV57" s="872" t="str">
        <f>IF(CQ57="","",VLOOKUP(CQ57,'aktuelle Düngerliste'!$A:$H,2,FALSE))</f>
        <v/>
      </c>
      <c r="CW57" s="872" t="str">
        <f>IF(CQ57="","",VLOOKUP(CQ57,'aktuelle Düngerliste'!$A:$H,3,FALSE))</f>
        <v/>
      </c>
      <c r="CX57" s="873" t="str">
        <f>IF(CQ57="","",VLOOKUP(CQ57,'aktuelle Düngerliste'!$A:$H,8,FALSE))</f>
        <v/>
      </c>
      <c r="CY57" s="874" t="str">
        <f>IF(CQ57="","",VLOOKUP(CQ57,'aktuelle Düngerliste'!$A:$H,3,FALSE)*CS57/1000)</f>
        <v/>
      </c>
      <c r="CZ57" s="874" t="str">
        <f>IF(CQ57="","",IF(VLOOKUP(CQ57,'aktuelle Düngerliste'!$A:$B,2,FALSE)="mineralisch",(VLOOKUP(CQ57,'aktuelle Düngerliste'!$A:$H,3,FALSE)*CS57/1000),""))</f>
        <v/>
      </c>
      <c r="DA57" s="875" t="str">
        <f>IF(CQ57="","",VLOOKUP(CQ57,'aktuelle Düngerliste'!$A:$J,10,FALSE)*CS57/1000)</f>
        <v/>
      </c>
      <c r="DB57" s="875" t="str">
        <f>IF(CQ57="","",VLOOKUP(CQ57,'aktuelle Düngerliste'!$A:$H,5,FALSE)*CS57/1000)</f>
        <v/>
      </c>
      <c r="DC57" s="875" t="str">
        <f>IF(CQ57="","",VLOOKUP(CQ57,'aktuelle Düngerliste'!$A:$H,6,FALSE)*CS57/1000)</f>
        <v/>
      </c>
      <c r="DD57" s="876" t="str">
        <f>IF(CQ57="","",VLOOKUP(CQ57,'aktuelle Düngerliste'!$A:$H,7,FALSE)*CS57/1000)</f>
        <v/>
      </c>
      <c r="DE57" s="378"/>
      <c r="DF57" s="379"/>
      <c r="DG57" s="375"/>
      <c r="DH57" s="392" t="str">
        <f t="shared" si="22"/>
        <v/>
      </c>
      <c r="DI57" s="453" t="str">
        <f t="shared" si="23"/>
        <v/>
      </c>
      <c r="DJ57" s="872" t="str">
        <f>IF(DE57="","",VLOOKUP(DE57,'aktuelle Düngerliste'!$A:$H,2,FALSE))</f>
        <v/>
      </c>
      <c r="DK57" s="872" t="str">
        <f>IF(DE57="","",VLOOKUP(DE57,'aktuelle Düngerliste'!$A:$H,3,FALSE))</f>
        <v/>
      </c>
      <c r="DL57" s="873" t="str">
        <f>IF(DE57="","",VLOOKUP(DE57,'aktuelle Düngerliste'!$A:$H,8,FALSE))</f>
        <v/>
      </c>
      <c r="DM57" s="874" t="str">
        <f>IF(DE57="","",VLOOKUP(DE57,'aktuelle Düngerliste'!$A:$H,3,FALSE)*DG57/1000)</f>
        <v/>
      </c>
      <c r="DN57" s="874" t="str">
        <f>IF(DE57="","",IF(VLOOKUP(DE57,'aktuelle Düngerliste'!$A:$B,2,FALSE)="mineralisch",(VLOOKUP(DE57,'aktuelle Düngerliste'!$A:$H,3,FALSE)*DG57/1000),""))</f>
        <v/>
      </c>
      <c r="DO57" s="875" t="str">
        <f>IF(DE57="","",VLOOKUP(DE57,'aktuelle Düngerliste'!$A:$J,10,FALSE)*DG57/1000)</f>
        <v/>
      </c>
      <c r="DP57" s="875" t="str">
        <f>IF(DE57="","",VLOOKUP(DE57,'aktuelle Düngerliste'!$A:$H,5,FALSE)*DG57/1000)</f>
        <v/>
      </c>
      <c r="DQ57" s="875" t="str">
        <f>IF(DE57="","",VLOOKUP(DE57,'aktuelle Düngerliste'!$A:$H,6,FALSE)*DG57/1000)</f>
        <v/>
      </c>
      <c r="DR57" s="876" t="str">
        <f>IF(DE57="","",VLOOKUP(DE57,'aktuelle Düngerliste'!$A:$H,7,FALSE)*DG57/1000)</f>
        <v/>
      </c>
      <c r="DS57" s="265"/>
    </row>
    <row r="58" spans="1:123" s="145" customFormat="1">
      <c r="A58" s="261" t="str">
        <f>IF('N-DBE'!A58="","",'N-DBE'!A58)</f>
        <v/>
      </c>
      <c r="B58" s="285" t="str">
        <f>IF('N-DBE'!B58="","",'N-DBE'!B58)</f>
        <v/>
      </c>
      <c r="C58" s="262" t="str">
        <f>IF('N-DBE'!C58="","",'N-DBE'!C58)</f>
        <v/>
      </c>
      <c r="D58" s="262" t="str">
        <f>IF('N-DBE'!D58="","",'N-DBE'!D58)</f>
        <v/>
      </c>
      <c r="E58" s="238" t="str">
        <f>IF('N-DBE'!E58="","",'N-DBE'!E58)</f>
        <v/>
      </c>
      <c r="F58" s="238" t="str">
        <f>IF('N-DBE'!F58="","",'N-DBE'!F58)</f>
        <v/>
      </c>
      <c r="G58" s="225" t="str">
        <f>IF('N-DBE'!G58="","",'N-DBE'!G58)</f>
        <v/>
      </c>
      <c r="H58" s="247" t="str">
        <f>IF(OR(B58="",'N-DBE'!AJ58=""),"",'N-DBE'!AJ58+'N-DBE'!AN58)</f>
        <v/>
      </c>
      <c r="I58" s="815" t="str">
        <f>IF(OR(B58="",'N-DBE'!AJ58=""),"",'N-DBE'!E58*('N-DBE'!AJ58+'N-DBE'!AN58))</f>
        <v/>
      </c>
      <c r="J58" s="246" t="str">
        <f>IF('N-DBE'!AK58="","",IF('N-DBE'!AM58="ja",'N-DBE'!AK58+'N-DBE'!AN58,'N-DBE'!AK58))</f>
        <v/>
      </c>
      <c r="K58" s="829" t="str">
        <f>IF(OR(B58="",'N-DBE'!AK58=""),"",IF('N-DBE'!AM58="ja",'N-DBE'!E58*('N-DBE'!AK58+'N-DBE'!AN58),'N-DBE'!E58*'N-DBE'!AK58))</f>
        <v/>
      </c>
      <c r="L58" s="830" t="str">
        <f>IF(OR(B58="",'N-DBE'!AL58=""),"",'N-DBE'!AL58+'N-DBE'!AN58)</f>
        <v/>
      </c>
      <c r="M58" s="830" t="str">
        <f>IF(OR(B58="",'N-DBE'!AL58=""),"",'N-DBE'!E58*('N-DBE'!AL58+'N-DBE'!AN58))</f>
        <v/>
      </c>
      <c r="N58" s="831" t="str">
        <f>IF(AND('N-DBE'!C58="ja",G58&lt;&gt;""),I58-X58,"")</f>
        <v/>
      </c>
      <c r="O58" s="259" t="str">
        <f>IF('N-DBE'!AJ58="","",SUM(AU58,BI58,BW58,CK58,CY58,DM58))</f>
        <v/>
      </c>
      <c r="P58" s="830" t="str">
        <f>IF(OR(B58="",'N-DBE'!AJ58=""),"",O58*'N-DBE'!E58)</f>
        <v/>
      </c>
      <c r="Q58" s="253" t="str">
        <f>IF('N-DBE'!AJ58="","",IF(AR58="mineralisch",AU58,0)+IF(BF58="mineralisch",BI58,0)+IF(BT58="mineralisch",BW58,0)+IF(CH58="mineralisch",CK58,0)+IF(CV58="mineralisch",CY58,0)+IF(DJ58="mineralisch",DM58,0))</f>
        <v/>
      </c>
      <c r="R58" s="830" t="str">
        <f>IF(OR(B58="",'N-DBE'!AJ58=""),"",Q58*'N-DBE'!E58)</f>
        <v/>
      </c>
      <c r="S58" s="253" t="str">
        <f>IF('N-DBE'!AJ58="","",O58-Q58)</f>
        <v/>
      </c>
      <c r="T58" s="830" t="str">
        <f>IF(OR(B58="",'N-DBE'!AJ58=""),"",S58*'N-DBE'!E58)</f>
        <v/>
      </c>
      <c r="U58" s="253" t="str">
        <f>IF('N-DBE'!AJ58="","",(IF(AR58="Kompost",AU58,0)+IF(BF58="Kompost",BI58,0)+IF(BT58="Kompost",BW58,0)+IF(CH58="Kompost",CK58,0)+IF(CV58="Kompost",CY58,0)+IF(DJ58="Kompost",DM58,0)))</f>
        <v/>
      </c>
      <c r="V58" s="830" t="str">
        <f>IF(OR(B58="",'N-DBE'!AJ58=""),"",U58*'N-DBE'!E58)</f>
        <v/>
      </c>
      <c r="W58" s="370" t="str">
        <f>IF('N-DBE'!AJ58="","",SUM(AW58,BK58,BY58,CM58,DA58,DO58))</f>
        <v/>
      </c>
      <c r="X58" s="844" t="str">
        <f>IF(OR(B58="",'N-DBE'!AJ58=""),"",W58*'N-DBE'!E58)</f>
        <v/>
      </c>
      <c r="Y58" s="260" t="str">
        <f>IF('P-(K-Mg)-DBE'!N58="","",'P-(K-Mg)-DBE'!N58+'P-(K-Mg)-DBE'!R58)</f>
        <v/>
      </c>
      <c r="Z58" s="830" t="str">
        <f>IF(OR(B58="",'P-(K-Mg)-DBE'!N58=""),"",'N-DBE'!E58*('P-(K-Mg)-DBE'!N58+'P-(K-Mg)-DBE'!R58))</f>
        <v/>
      </c>
      <c r="AA58" s="259" t="str">
        <f>IF('P-(K-Mg)-DBE'!N58="","",SUM(AX58,BL58,BZ58,CN58,DB58,DP58))</f>
        <v/>
      </c>
      <c r="AB58" s="258" t="str">
        <f>IF(OR(B58="",'P-(K-Mg)-DBE'!Z58=""),"",SUM(AX58,BL58,BZ58,CN58,DB58,DP58)*'N-DBE'!E58)</f>
        <v/>
      </c>
      <c r="AC58" s="259" t="str">
        <f>IF('P-(K-Mg)-DBE'!O58="","",'P-(K-Mg)-DBE'!O58)</f>
        <v/>
      </c>
      <c r="AD58" s="815" t="str">
        <f>IF(OR(B58="",'P-(K-Mg)-DBE'!O58=""),"",'P-(K-Mg)-DBE'!O58*'N-DBE'!E58)</f>
        <v/>
      </c>
      <c r="AE58" s="239" t="str">
        <f>IF('P-(K-Mg)-DBE'!Z58="","",'P-(K-Mg)-DBE'!Z58)</f>
        <v/>
      </c>
      <c r="AF58" s="815" t="str">
        <f>IF(OR(B58="",'P-(K-Mg)-DBE'!Z58=""),"",'P-(K-Mg)-DBE'!Z58*'N-DBE'!E58)</f>
        <v/>
      </c>
      <c r="AG58" s="380" t="str">
        <f>IF('P-(K-Mg)-DBE'!Z58="","",SUM(AY58,BM58,CA58,CO58,DC58,DQ58))</f>
        <v/>
      </c>
      <c r="AH58" s="258" t="str">
        <f>IF(OR(B58="",'P-(K-Mg)-DBE'!AH58=""),"",SUM(AY58,BM58,CA58,CO58,DC58,DQ48)*'N-DBE'!E58)</f>
        <v/>
      </c>
      <c r="AI58" s="240" t="str">
        <f>IF('P-(K-Mg)-DBE'!AH58="","",'P-(K-Mg)-DBE'!AH58)</f>
        <v/>
      </c>
      <c r="AJ58" s="830" t="str">
        <f>IF(OR(B58="",'P-(K-Mg)-DBE'!AH58=""),"",'N-DBE'!E58*'P-(K-Mg)-DBE'!AH58)</f>
        <v/>
      </c>
      <c r="AK58" s="374" t="str">
        <f>IF('P-(K-Mg)-DBE'!AH58="","",SUM(AZ58,BN58,CB58,CP58,DD58,DR58))</f>
        <v/>
      </c>
      <c r="AL58" s="862" t="str">
        <f>IF('P-(K-Mg)-DBE'!AH58="","",SUM(AZ58,BN58,CB58,CP58,DD58,DR58))</f>
        <v/>
      </c>
      <c r="AM58" s="378"/>
      <c r="AN58" s="379"/>
      <c r="AO58" s="375"/>
      <c r="AP58" s="392" t="str">
        <f t="shared" si="12"/>
        <v/>
      </c>
      <c r="AQ58" s="453" t="str">
        <f t="shared" si="13"/>
        <v/>
      </c>
      <c r="AR58" s="872" t="str">
        <f>IF(AM58="","",VLOOKUP(AM58,'aktuelle Düngerliste'!A:H,2,FALSE))</f>
        <v/>
      </c>
      <c r="AS58" s="872" t="str">
        <f>IF(AM58="","",VLOOKUP(AM58,'aktuelle Düngerliste'!A:H,3,FALSE))</f>
        <v/>
      </c>
      <c r="AT58" s="873" t="str">
        <f>IF(AM58="","",VLOOKUP(AM58,'aktuelle Düngerliste'!A:H,8,FALSE))</f>
        <v/>
      </c>
      <c r="AU58" s="874" t="str">
        <f>IF(AM58="","",VLOOKUP(AM58,'aktuelle Düngerliste'!$A:$H,3,FALSE)*AO58/1000)</f>
        <v/>
      </c>
      <c r="AV58" s="874" t="str">
        <f>IF(AM58="","",IF(VLOOKUP(AM58,'aktuelle Düngerliste'!$A:$B,2,FALSE)="mineralisch",(VLOOKUP(AM58,'aktuelle Düngerliste'!$A:$H,3,FALSE)*AO58/1000),""))</f>
        <v/>
      </c>
      <c r="AW58" s="875" t="str">
        <f>IF(AM58="","",VLOOKUP(AM58,'aktuelle Düngerliste'!$A:$J,10,FALSE)*AO58/1000)</f>
        <v/>
      </c>
      <c r="AX58" s="875" t="str">
        <f>IF(AM58="","",VLOOKUP(AM58,'aktuelle Düngerliste'!$A:$H,5,FALSE)*AO58/1000)</f>
        <v/>
      </c>
      <c r="AY58" s="875" t="str">
        <f>IF(AM58="","",VLOOKUP(AM58,'aktuelle Düngerliste'!$A:$H,6,FALSE)*AO58/1000)</f>
        <v/>
      </c>
      <c r="AZ58" s="876" t="str">
        <f>IF(AM58="","",VLOOKUP(AM58,'aktuelle Düngerliste'!$A:$H,7,FALSE)*AO58/1000)</f>
        <v/>
      </c>
      <c r="BA58" s="378"/>
      <c r="BB58" s="379"/>
      <c r="BC58" s="375"/>
      <c r="BD58" s="392" t="str">
        <f t="shared" si="14"/>
        <v/>
      </c>
      <c r="BE58" s="453" t="str">
        <f t="shared" si="15"/>
        <v/>
      </c>
      <c r="BF58" s="872" t="str">
        <f>IF(BA58="","",VLOOKUP(BA58,'aktuelle Düngerliste'!$A:$H,2,FALSE))</f>
        <v/>
      </c>
      <c r="BG58" s="872" t="str">
        <f>IF(BA58="","",VLOOKUP(BA58,'aktuelle Düngerliste'!$A:$H,3,FALSE))</f>
        <v/>
      </c>
      <c r="BH58" s="873" t="str">
        <f>IF(BA58="","",VLOOKUP(BA58,'aktuelle Düngerliste'!$A:$H,8,FALSE))</f>
        <v/>
      </c>
      <c r="BI58" s="874" t="str">
        <f>IF(BA58="","",VLOOKUP(BA58,'aktuelle Düngerliste'!$A:$H,3,FALSE)*BC58/1000)</f>
        <v/>
      </c>
      <c r="BJ58" s="874" t="str">
        <f>IF(BA58="","",IF(VLOOKUP(BA58,'aktuelle Düngerliste'!$A:$B,2,FALSE)="mineralisch",(VLOOKUP(BA58,'aktuelle Düngerliste'!$A:$H,3,FALSE)*BC58/1000),""))</f>
        <v/>
      </c>
      <c r="BK58" s="875" t="str">
        <f>IF(BA58="","",VLOOKUP(BA58,'aktuelle Düngerliste'!$A:$J,10,FALSE)*BC58/1000)</f>
        <v/>
      </c>
      <c r="BL58" s="875" t="str">
        <f>IF(BA58="","",VLOOKUP(BA58,'aktuelle Düngerliste'!$A:$H,5,FALSE)*BC58/1000)</f>
        <v/>
      </c>
      <c r="BM58" s="875" t="str">
        <f>IF(BA58="","",VLOOKUP(BA58,'aktuelle Düngerliste'!$A:$H,6,FALSE)*BC58/1000)</f>
        <v/>
      </c>
      <c r="BN58" s="876" t="str">
        <f>IF(BA58="","",VLOOKUP(BA58,'aktuelle Düngerliste'!$A:$H,7,FALSE)*BC58/1000)</f>
        <v/>
      </c>
      <c r="BO58" s="378"/>
      <c r="BP58" s="379"/>
      <c r="BQ58" s="375"/>
      <c r="BR58" s="392" t="str">
        <f t="shared" si="16"/>
        <v/>
      </c>
      <c r="BS58" s="453" t="str">
        <f t="shared" si="17"/>
        <v/>
      </c>
      <c r="BT58" s="872" t="str">
        <f>IF(BO58="","",VLOOKUP(BO58,'aktuelle Düngerliste'!$A:$H,2,FALSE))</f>
        <v/>
      </c>
      <c r="BU58" s="872" t="str">
        <f>IF(BO58="","",VLOOKUP(BO58,'aktuelle Düngerliste'!$A:$H,3,FALSE))</f>
        <v/>
      </c>
      <c r="BV58" s="873" t="str">
        <f>IF(BO58="","",VLOOKUP(BO58,'aktuelle Düngerliste'!$A:$H,8,FALSE))</f>
        <v/>
      </c>
      <c r="BW58" s="874" t="str">
        <f>IF(BO58="","",VLOOKUP(BO58,'aktuelle Düngerliste'!$A:$H,3,FALSE)*BQ58/1000)</f>
        <v/>
      </c>
      <c r="BX58" s="874" t="str">
        <f>IF(BO58="","",IF(VLOOKUP(BO58,'aktuelle Düngerliste'!$A:$B,2,FALSE)="mineralisch",(VLOOKUP(BO58,'aktuelle Düngerliste'!$A:$H,3,FALSE)*BQ58/1000),""))</f>
        <v/>
      </c>
      <c r="BY58" s="875" t="str">
        <f>IF(BO58="","",VLOOKUP(BO58,'aktuelle Düngerliste'!$A:$J,10,FALSE)*BQ58/1000)</f>
        <v/>
      </c>
      <c r="BZ58" s="875" t="str">
        <f>IF(BO58="","",VLOOKUP(BO58,'aktuelle Düngerliste'!$A:$H,5,FALSE)*BQ58/1000)</f>
        <v/>
      </c>
      <c r="CA58" s="875" t="str">
        <f>IF(BO58="","",VLOOKUP(BO58,'aktuelle Düngerliste'!$A:$H,6,FALSE)*BQ58/1000)</f>
        <v/>
      </c>
      <c r="CB58" s="876" t="str">
        <f>IF(BO58="","",VLOOKUP(BO58,'aktuelle Düngerliste'!$A:$H,7,FALSE)*BQ58/1000)</f>
        <v/>
      </c>
      <c r="CC58" s="378"/>
      <c r="CD58" s="379"/>
      <c r="CE58" s="375"/>
      <c r="CF58" s="392" t="str">
        <f t="shared" si="18"/>
        <v/>
      </c>
      <c r="CG58" s="453" t="str">
        <f t="shared" si="19"/>
        <v/>
      </c>
      <c r="CH58" s="872" t="str">
        <f>IF(CC58="","",VLOOKUP(CC58,'aktuelle Düngerliste'!$A:$H,2,FALSE))</f>
        <v/>
      </c>
      <c r="CI58" s="872" t="str">
        <f>IF(CC58="","",VLOOKUP(CC58,'aktuelle Düngerliste'!$A:$H,3,FALSE))</f>
        <v/>
      </c>
      <c r="CJ58" s="873" t="str">
        <f>IF(CC58="","",VLOOKUP(CC58,'aktuelle Düngerliste'!$A:$H,8,FALSE))</f>
        <v/>
      </c>
      <c r="CK58" s="874" t="str">
        <f>IF(CC58="","",VLOOKUP(CC58,'aktuelle Düngerliste'!$A:$H,3,FALSE)*CE58/1000)</f>
        <v/>
      </c>
      <c r="CL58" s="874" t="str">
        <f>IF(CC58="","",IF(VLOOKUP(CC58,'aktuelle Düngerliste'!$A:$B,2,FALSE)="mineralisch",(VLOOKUP(CC58,'aktuelle Düngerliste'!$A:$H,3,FALSE)*CE58/1000),""))</f>
        <v/>
      </c>
      <c r="CM58" s="875" t="str">
        <f>IF(CC58="","",VLOOKUP(CC58,'aktuelle Düngerliste'!$A:$J,10,FALSE)*CE58/1000)</f>
        <v/>
      </c>
      <c r="CN58" s="875" t="str">
        <f>IF(CC58="","",VLOOKUP(CC58,'aktuelle Düngerliste'!$A:$H,5,FALSE)*CE58/1000)</f>
        <v/>
      </c>
      <c r="CO58" s="875" t="str">
        <f>IF(CC58="","",VLOOKUP(CC58,'aktuelle Düngerliste'!$A:$H,6,FALSE)*CE58/1000)</f>
        <v/>
      </c>
      <c r="CP58" s="876" t="str">
        <f>IF(CC58="","",VLOOKUP(CC58,'aktuelle Düngerliste'!$A:$H,7,FALSE)*CE58/1000)</f>
        <v/>
      </c>
      <c r="CQ58" s="378"/>
      <c r="CR58" s="379"/>
      <c r="CS58" s="375"/>
      <c r="CT58" s="392" t="str">
        <f t="shared" si="20"/>
        <v/>
      </c>
      <c r="CU58" s="453" t="str">
        <f t="shared" si="21"/>
        <v/>
      </c>
      <c r="CV58" s="872" t="str">
        <f>IF(CQ58="","",VLOOKUP(CQ58,'aktuelle Düngerliste'!$A:$H,2,FALSE))</f>
        <v/>
      </c>
      <c r="CW58" s="872" t="str">
        <f>IF(CQ58="","",VLOOKUP(CQ58,'aktuelle Düngerliste'!$A:$H,3,FALSE))</f>
        <v/>
      </c>
      <c r="CX58" s="873" t="str">
        <f>IF(CQ58="","",VLOOKUP(CQ58,'aktuelle Düngerliste'!$A:$H,8,FALSE))</f>
        <v/>
      </c>
      <c r="CY58" s="874" t="str">
        <f>IF(CQ58="","",VLOOKUP(CQ58,'aktuelle Düngerliste'!$A:$H,3,FALSE)*CS58/1000)</f>
        <v/>
      </c>
      <c r="CZ58" s="874" t="str">
        <f>IF(CQ58="","",IF(VLOOKUP(CQ58,'aktuelle Düngerliste'!$A:$B,2,FALSE)="mineralisch",(VLOOKUP(CQ58,'aktuelle Düngerliste'!$A:$H,3,FALSE)*CS58/1000),""))</f>
        <v/>
      </c>
      <c r="DA58" s="875" t="str">
        <f>IF(CQ58="","",VLOOKUP(CQ58,'aktuelle Düngerliste'!$A:$J,10,FALSE)*CS58/1000)</f>
        <v/>
      </c>
      <c r="DB58" s="875" t="str">
        <f>IF(CQ58="","",VLOOKUP(CQ58,'aktuelle Düngerliste'!$A:$H,5,FALSE)*CS58/1000)</f>
        <v/>
      </c>
      <c r="DC58" s="875" t="str">
        <f>IF(CQ58="","",VLOOKUP(CQ58,'aktuelle Düngerliste'!$A:$H,6,FALSE)*CS58/1000)</f>
        <v/>
      </c>
      <c r="DD58" s="876" t="str">
        <f>IF(CQ58="","",VLOOKUP(CQ58,'aktuelle Düngerliste'!$A:$H,7,FALSE)*CS58/1000)</f>
        <v/>
      </c>
      <c r="DE58" s="378"/>
      <c r="DF58" s="379"/>
      <c r="DG58" s="375"/>
      <c r="DH58" s="392" t="str">
        <f t="shared" si="22"/>
        <v/>
      </c>
      <c r="DI58" s="453" t="str">
        <f t="shared" si="23"/>
        <v/>
      </c>
      <c r="DJ58" s="872" t="str">
        <f>IF(DE58="","",VLOOKUP(DE58,'aktuelle Düngerliste'!$A:$H,2,FALSE))</f>
        <v/>
      </c>
      <c r="DK58" s="872" t="str">
        <f>IF(DE58="","",VLOOKUP(DE58,'aktuelle Düngerliste'!$A:$H,3,FALSE))</f>
        <v/>
      </c>
      <c r="DL58" s="873" t="str">
        <f>IF(DE58="","",VLOOKUP(DE58,'aktuelle Düngerliste'!$A:$H,8,FALSE))</f>
        <v/>
      </c>
      <c r="DM58" s="874" t="str">
        <f>IF(DE58="","",VLOOKUP(DE58,'aktuelle Düngerliste'!$A:$H,3,FALSE)*DG58/1000)</f>
        <v/>
      </c>
      <c r="DN58" s="874" t="str">
        <f>IF(DE58="","",IF(VLOOKUP(DE58,'aktuelle Düngerliste'!$A:$B,2,FALSE)="mineralisch",(VLOOKUP(DE58,'aktuelle Düngerliste'!$A:$H,3,FALSE)*DG58/1000),""))</f>
        <v/>
      </c>
      <c r="DO58" s="875" t="str">
        <f>IF(DE58="","",VLOOKUP(DE58,'aktuelle Düngerliste'!$A:$J,10,FALSE)*DG58/1000)</f>
        <v/>
      </c>
      <c r="DP58" s="875" t="str">
        <f>IF(DE58="","",VLOOKUP(DE58,'aktuelle Düngerliste'!$A:$H,5,FALSE)*DG58/1000)</f>
        <v/>
      </c>
      <c r="DQ58" s="875" t="str">
        <f>IF(DE58="","",VLOOKUP(DE58,'aktuelle Düngerliste'!$A:$H,6,FALSE)*DG58/1000)</f>
        <v/>
      </c>
      <c r="DR58" s="876" t="str">
        <f>IF(DE58="","",VLOOKUP(DE58,'aktuelle Düngerliste'!$A:$H,7,FALSE)*DG58/1000)</f>
        <v/>
      </c>
      <c r="DS58" s="265"/>
    </row>
    <row r="59" spans="1:123" s="145" customFormat="1">
      <c r="A59" s="261" t="str">
        <f>IF('N-DBE'!A59="","",'N-DBE'!A59)</f>
        <v/>
      </c>
      <c r="B59" s="285" t="str">
        <f>IF('N-DBE'!B59="","",'N-DBE'!B59)</f>
        <v/>
      </c>
      <c r="C59" s="262" t="str">
        <f>IF('N-DBE'!C59="","",'N-DBE'!C59)</f>
        <v/>
      </c>
      <c r="D59" s="262" t="str">
        <f>IF('N-DBE'!D59="","",'N-DBE'!D59)</f>
        <v/>
      </c>
      <c r="E59" s="238" t="str">
        <f>IF('N-DBE'!E59="","",'N-DBE'!E59)</f>
        <v/>
      </c>
      <c r="F59" s="238" t="str">
        <f>IF('N-DBE'!F59="","",'N-DBE'!F59)</f>
        <v/>
      </c>
      <c r="G59" s="225" t="str">
        <f>IF('N-DBE'!G59="","",'N-DBE'!G59)</f>
        <v/>
      </c>
      <c r="H59" s="247" t="str">
        <f>IF(OR(B59="",'N-DBE'!AJ59=""),"",'N-DBE'!AJ59+'N-DBE'!AN59)</f>
        <v/>
      </c>
      <c r="I59" s="815" t="str">
        <f>IF(OR(B59="",'N-DBE'!AJ59=""),"",'N-DBE'!E59*('N-DBE'!AJ59+'N-DBE'!AN59))</f>
        <v/>
      </c>
      <c r="J59" s="246" t="str">
        <f>IF('N-DBE'!AK59="","",IF('N-DBE'!AM59="ja",'N-DBE'!AK59+'N-DBE'!AN59,'N-DBE'!AK59))</f>
        <v/>
      </c>
      <c r="K59" s="829" t="str">
        <f>IF(OR(B59="",'N-DBE'!AK59=""),"",IF('N-DBE'!AM59="ja",'N-DBE'!E59*('N-DBE'!AK59+'N-DBE'!AN59),'N-DBE'!E59*'N-DBE'!AK59))</f>
        <v/>
      </c>
      <c r="L59" s="830" t="str">
        <f>IF(OR(B59="",'N-DBE'!AL59=""),"",'N-DBE'!AL59+'N-DBE'!AN59)</f>
        <v/>
      </c>
      <c r="M59" s="830" t="str">
        <f>IF(OR(B59="",'N-DBE'!AL59=""),"",'N-DBE'!E59*('N-DBE'!AL59+'N-DBE'!AN59))</f>
        <v/>
      </c>
      <c r="N59" s="831" t="str">
        <f>IF(AND('N-DBE'!C59="ja",G59&lt;&gt;""),I59-X59,"")</f>
        <v/>
      </c>
      <c r="O59" s="259" t="str">
        <f>IF('N-DBE'!AJ59="","",SUM(AU59,BI59,BW59,CK59,CY59,DM59))</f>
        <v/>
      </c>
      <c r="P59" s="830" t="str">
        <f>IF(OR(B59="",'N-DBE'!AJ59=""),"",O59*'N-DBE'!E59)</f>
        <v/>
      </c>
      <c r="Q59" s="253" t="str">
        <f>IF('N-DBE'!AJ59="","",IF(AR59="mineralisch",AU59,0)+IF(BF59="mineralisch",BI59,0)+IF(BT59="mineralisch",BW59,0)+IF(CH59="mineralisch",CK59,0)+IF(CV59="mineralisch",CY59,0)+IF(DJ59="mineralisch",DM59,0))</f>
        <v/>
      </c>
      <c r="R59" s="830" t="str">
        <f>IF(OR(B59="",'N-DBE'!AJ59=""),"",Q59*'N-DBE'!E59)</f>
        <v/>
      </c>
      <c r="S59" s="253" t="str">
        <f>IF('N-DBE'!AJ59="","",O59-Q59)</f>
        <v/>
      </c>
      <c r="T59" s="830" t="str">
        <f>IF(OR(B59="",'N-DBE'!AJ59=""),"",S59*'N-DBE'!E59)</f>
        <v/>
      </c>
      <c r="U59" s="253" t="str">
        <f>IF('N-DBE'!AJ59="","",(IF(AR59="Kompost",AU59,0)+IF(BF59="Kompost",BI59,0)+IF(BT59="Kompost",BW59,0)+IF(CH59="Kompost",CK59,0)+IF(CV59="Kompost",CY59,0)+IF(DJ59="Kompost",DM59,0)))</f>
        <v/>
      </c>
      <c r="V59" s="830" t="str">
        <f>IF(OR(B59="",'N-DBE'!AJ59=""),"",U59*'N-DBE'!E59)</f>
        <v/>
      </c>
      <c r="W59" s="370" t="str">
        <f>IF('N-DBE'!AJ59="","",SUM(AW59,BK59,BY59,CM59,DA59,DO59))</f>
        <v/>
      </c>
      <c r="X59" s="844" t="str">
        <f>IF(OR(B59="",'N-DBE'!AJ59=""),"",W59*'N-DBE'!E59)</f>
        <v/>
      </c>
      <c r="Y59" s="260" t="str">
        <f>IF('P-(K-Mg)-DBE'!N59="","",'P-(K-Mg)-DBE'!N59+'P-(K-Mg)-DBE'!R59)</f>
        <v/>
      </c>
      <c r="Z59" s="830" t="str">
        <f>IF(OR(B59="",'P-(K-Mg)-DBE'!N59=""),"",'N-DBE'!E59*('P-(K-Mg)-DBE'!N59+'P-(K-Mg)-DBE'!R59))</f>
        <v/>
      </c>
      <c r="AA59" s="259" t="str">
        <f>IF('P-(K-Mg)-DBE'!N59="","",SUM(AX59,BL59,BZ59,CN59,DB59,DP59))</f>
        <v/>
      </c>
      <c r="AB59" s="258" t="str">
        <f>IF(OR(B59="",'P-(K-Mg)-DBE'!Z59=""),"",SUM(AX59,BL59,BZ59,CN59,DB59,DP59)*'N-DBE'!E59)</f>
        <v/>
      </c>
      <c r="AC59" s="259" t="str">
        <f>IF('P-(K-Mg)-DBE'!O59="","",'P-(K-Mg)-DBE'!O59)</f>
        <v/>
      </c>
      <c r="AD59" s="815" t="str">
        <f>IF(OR(B59="",'P-(K-Mg)-DBE'!O59=""),"",'P-(K-Mg)-DBE'!O59*'N-DBE'!E59)</f>
        <v/>
      </c>
      <c r="AE59" s="239" t="str">
        <f>IF('P-(K-Mg)-DBE'!Z59="","",'P-(K-Mg)-DBE'!Z59)</f>
        <v/>
      </c>
      <c r="AF59" s="815" t="str">
        <f>IF(OR(B59="",'P-(K-Mg)-DBE'!Z59=""),"",'P-(K-Mg)-DBE'!Z59*'N-DBE'!E59)</f>
        <v/>
      </c>
      <c r="AG59" s="380" t="str">
        <f>IF('P-(K-Mg)-DBE'!Z59="","",SUM(AY59,BM59,CA59,CO59,DC59,DQ59))</f>
        <v/>
      </c>
      <c r="AH59" s="258" t="str">
        <f>IF(OR(B59="",'P-(K-Mg)-DBE'!AH59=""),"",SUM(AY59,BM59,CA59,CO59,DC59,DQ49)*'N-DBE'!E59)</f>
        <v/>
      </c>
      <c r="AI59" s="240" t="str">
        <f>IF('P-(K-Mg)-DBE'!AH59="","",'P-(K-Mg)-DBE'!AH59)</f>
        <v/>
      </c>
      <c r="AJ59" s="830" t="str">
        <f>IF(OR(B59="",'P-(K-Mg)-DBE'!AH59=""),"",'N-DBE'!E59*'P-(K-Mg)-DBE'!AH59)</f>
        <v/>
      </c>
      <c r="AK59" s="374" t="str">
        <f>IF('P-(K-Mg)-DBE'!AH59="","",SUM(AZ59,BN59,CB59,CP59,DD59,DR59))</f>
        <v/>
      </c>
      <c r="AL59" s="862" t="str">
        <f>IF('P-(K-Mg)-DBE'!AH59="","",SUM(AZ59,BN59,CB59,CP59,DD59,DR59))</f>
        <v/>
      </c>
      <c r="AM59" s="378"/>
      <c r="AN59" s="379"/>
      <c r="AO59" s="375"/>
      <c r="AP59" s="392" t="str">
        <f t="shared" si="12"/>
        <v/>
      </c>
      <c r="AQ59" s="453" t="str">
        <f t="shared" si="13"/>
        <v/>
      </c>
      <c r="AR59" s="872" t="str">
        <f>IF(AM59="","",VLOOKUP(AM59,'aktuelle Düngerliste'!A:H,2,FALSE))</f>
        <v/>
      </c>
      <c r="AS59" s="872" t="str">
        <f>IF(AM59="","",VLOOKUP(AM59,'aktuelle Düngerliste'!A:H,3,FALSE))</f>
        <v/>
      </c>
      <c r="AT59" s="873" t="str">
        <f>IF(AM59="","",VLOOKUP(AM59,'aktuelle Düngerliste'!A:H,8,FALSE))</f>
        <v/>
      </c>
      <c r="AU59" s="874" t="str">
        <f>IF(AM59="","",VLOOKUP(AM59,'aktuelle Düngerliste'!$A:$H,3,FALSE)*AO59/1000)</f>
        <v/>
      </c>
      <c r="AV59" s="874" t="str">
        <f>IF(AM59="","",IF(VLOOKUP(AM59,'aktuelle Düngerliste'!$A:$B,2,FALSE)="mineralisch",(VLOOKUP(AM59,'aktuelle Düngerliste'!$A:$H,3,FALSE)*AO59/1000),""))</f>
        <v/>
      </c>
      <c r="AW59" s="875" t="str">
        <f>IF(AM59="","",VLOOKUP(AM59,'aktuelle Düngerliste'!$A:$J,10,FALSE)*AO59/1000)</f>
        <v/>
      </c>
      <c r="AX59" s="875" t="str">
        <f>IF(AM59="","",VLOOKUP(AM59,'aktuelle Düngerliste'!$A:$H,5,FALSE)*AO59/1000)</f>
        <v/>
      </c>
      <c r="AY59" s="875" t="str">
        <f>IF(AM59="","",VLOOKUP(AM59,'aktuelle Düngerliste'!$A:$H,6,FALSE)*AO59/1000)</f>
        <v/>
      </c>
      <c r="AZ59" s="876" t="str">
        <f>IF(AM59="","",VLOOKUP(AM59,'aktuelle Düngerliste'!$A:$H,7,FALSE)*AO59/1000)</f>
        <v/>
      </c>
      <c r="BA59" s="378"/>
      <c r="BB59" s="379"/>
      <c r="BC59" s="375"/>
      <c r="BD59" s="392" t="str">
        <f t="shared" si="14"/>
        <v/>
      </c>
      <c r="BE59" s="453" t="str">
        <f t="shared" si="15"/>
        <v/>
      </c>
      <c r="BF59" s="872" t="str">
        <f>IF(BA59="","",VLOOKUP(BA59,'aktuelle Düngerliste'!$A:$H,2,FALSE))</f>
        <v/>
      </c>
      <c r="BG59" s="872" t="str">
        <f>IF(BA59="","",VLOOKUP(BA59,'aktuelle Düngerliste'!$A:$H,3,FALSE))</f>
        <v/>
      </c>
      <c r="BH59" s="873" t="str">
        <f>IF(BA59="","",VLOOKUP(BA59,'aktuelle Düngerliste'!$A:$H,8,FALSE))</f>
        <v/>
      </c>
      <c r="BI59" s="874" t="str">
        <f>IF(BA59="","",VLOOKUP(BA59,'aktuelle Düngerliste'!$A:$H,3,FALSE)*BC59/1000)</f>
        <v/>
      </c>
      <c r="BJ59" s="874" t="str">
        <f>IF(BA59="","",IF(VLOOKUP(BA59,'aktuelle Düngerliste'!$A:$B,2,FALSE)="mineralisch",(VLOOKUP(BA59,'aktuelle Düngerliste'!$A:$H,3,FALSE)*BC59/1000),""))</f>
        <v/>
      </c>
      <c r="BK59" s="875" t="str">
        <f>IF(BA59="","",VLOOKUP(BA59,'aktuelle Düngerliste'!$A:$J,10,FALSE)*BC59/1000)</f>
        <v/>
      </c>
      <c r="BL59" s="875" t="str">
        <f>IF(BA59="","",VLOOKUP(BA59,'aktuelle Düngerliste'!$A:$H,5,FALSE)*BC59/1000)</f>
        <v/>
      </c>
      <c r="BM59" s="875" t="str">
        <f>IF(BA59="","",VLOOKUP(BA59,'aktuelle Düngerliste'!$A:$H,6,FALSE)*BC59/1000)</f>
        <v/>
      </c>
      <c r="BN59" s="876" t="str">
        <f>IF(BA59="","",VLOOKUP(BA59,'aktuelle Düngerliste'!$A:$H,7,FALSE)*BC59/1000)</f>
        <v/>
      </c>
      <c r="BO59" s="378"/>
      <c r="BP59" s="379"/>
      <c r="BQ59" s="375"/>
      <c r="BR59" s="392" t="str">
        <f t="shared" si="16"/>
        <v/>
      </c>
      <c r="BS59" s="453" t="str">
        <f t="shared" si="17"/>
        <v/>
      </c>
      <c r="BT59" s="872" t="str">
        <f>IF(BO59="","",VLOOKUP(BO59,'aktuelle Düngerliste'!$A:$H,2,FALSE))</f>
        <v/>
      </c>
      <c r="BU59" s="872" t="str">
        <f>IF(BO59="","",VLOOKUP(BO59,'aktuelle Düngerliste'!$A:$H,3,FALSE))</f>
        <v/>
      </c>
      <c r="BV59" s="873" t="str">
        <f>IF(BO59="","",VLOOKUP(BO59,'aktuelle Düngerliste'!$A:$H,8,FALSE))</f>
        <v/>
      </c>
      <c r="BW59" s="874" t="str">
        <f>IF(BO59="","",VLOOKUP(BO59,'aktuelle Düngerliste'!$A:$H,3,FALSE)*BQ59/1000)</f>
        <v/>
      </c>
      <c r="BX59" s="874" t="str">
        <f>IF(BO59="","",IF(VLOOKUP(BO59,'aktuelle Düngerliste'!$A:$B,2,FALSE)="mineralisch",(VLOOKUP(BO59,'aktuelle Düngerliste'!$A:$H,3,FALSE)*BQ59/1000),""))</f>
        <v/>
      </c>
      <c r="BY59" s="875" t="str">
        <f>IF(BO59="","",VLOOKUP(BO59,'aktuelle Düngerliste'!$A:$J,10,FALSE)*BQ59/1000)</f>
        <v/>
      </c>
      <c r="BZ59" s="875" t="str">
        <f>IF(BO59="","",VLOOKUP(BO59,'aktuelle Düngerliste'!$A:$H,5,FALSE)*BQ59/1000)</f>
        <v/>
      </c>
      <c r="CA59" s="875" t="str">
        <f>IF(BO59="","",VLOOKUP(BO59,'aktuelle Düngerliste'!$A:$H,6,FALSE)*BQ59/1000)</f>
        <v/>
      </c>
      <c r="CB59" s="876" t="str">
        <f>IF(BO59="","",VLOOKUP(BO59,'aktuelle Düngerliste'!$A:$H,7,FALSE)*BQ59/1000)</f>
        <v/>
      </c>
      <c r="CC59" s="378"/>
      <c r="CD59" s="379"/>
      <c r="CE59" s="375"/>
      <c r="CF59" s="392" t="str">
        <f t="shared" si="18"/>
        <v/>
      </c>
      <c r="CG59" s="453" t="str">
        <f t="shared" si="19"/>
        <v/>
      </c>
      <c r="CH59" s="872" t="str">
        <f>IF(CC59="","",VLOOKUP(CC59,'aktuelle Düngerliste'!$A:$H,2,FALSE))</f>
        <v/>
      </c>
      <c r="CI59" s="872" t="str">
        <f>IF(CC59="","",VLOOKUP(CC59,'aktuelle Düngerliste'!$A:$H,3,FALSE))</f>
        <v/>
      </c>
      <c r="CJ59" s="873" t="str">
        <f>IF(CC59="","",VLOOKUP(CC59,'aktuelle Düngerliste'!$A:$H,8,FALSE))</f>
        <v/>
      </c>
      <c r="CK59" s="874" t="str">
        <f>IF(CC59="","",VLOOKUP(CC59,'aktuelle Düngerliste'!$A:$H,3,FALSE)*CE59/1000)</f>
        <v/>
      </c>
      <c r="CL59" s="874" t="str">
        <f>IF(CC59="","",IF(VLOOKUP(CC59,'aktuelle Düngerliste'!$A:$B,2,FALSE)="mineralisch",(VLOOKUP(CC59,'aktuelle Düngerliste'!$A:$H,3,FALSE)*CE59/1000),""))</f>
        <v/>
      </c>
      <c r="CM59" s="875" t="str">
        <f>IF(CC59="","",VLOOKUP(CC59,'aktuelle Düngerliste'!$A:$J,10,FALSE)*CE59/1000)</f>
        <v/>
      </c>
      <c r="CN59" s="875" t="str">
        <f>IF(CC59="","",VLOOKUP(CC59,'aktuelle Düngerliste'!$A:$H,5,FALSE)*CE59/1000)</f>
        <v/>
      </c>
      <c r="CO59" s="875" t="str">
        <f>IF(CC59="","",VLOOKUP(CC59,'aktuelle Düngerliste'!$A:$H,6,FALSE)*CE59/1000)</f>
        <v/>
      </c>
      <c r="CP59" s="876" t="str">
        <f>IF(CC59="","",VLOOKUP(CC59,'aktuelle Düngerliste'!$A:$H,7,FALSE)*CE59/1000)</f>
        <v/>
      </c>
      <c r="CQ59" s="378"/>
      <c r="CR59" s="379"/>
      <c r="CS59" s="375"/>
      <c r="CT59" s="392" t="str">
        <f t="shared" si="20"/>
        <v/>
      </c>
      <c r="CU59" s="453" t="str">
        <f t="shared" si="21"/>
        <v/>
      </c>
      <c r="CV59" s="872" t="str">
        <f>IF(CQ59="","",VLOOKUP(CQ59,'aktuelle Düngerliste'!$A:$H,2,FALSE))</f>
        <v/>
      </c>
      <c r="CW59" s="872" t="str">
        <f>IF(CQ59="","",VLOOKUP(CQ59,'aktuelle Düngerliste'!$A:$H,3,FALSE))</f>
        <v/>
      </c>
      <c r="CX59" s="873" t="str">
        <f>IF(CQ59="","",VLOOKUP(CQ59,'aktuelle Düngerliste'!$A:$H,8,FALSE))</f>
        <v/>
      </c>
      <c r="CY59" s="874" t="str">
        <f>IF(CQ59="","",VLOOKUP(CQ59,'aktuelle Düngerliste'!$A:$H,3,FALSE)*CS59/1000)</f>
        <v/>
      </c>
      <c r="CZ59" s="874" t="str">
        <f>IF(CQ59="","",IF(VLOOKUP(CQ59,'aktuelle Düngerliste'!$A:$B,2,FALSE)="mineralisch",(VLOOKUP(CQ59,'aktuelle Düngerliste'!$A:$H,3,FALSE)*CS59/1000),""))</f>
        <v/>
      </c>
      <c r="DA59" s="875" t="str">
        <f>IF(CQ59="","",VLOOKUP(CQ59,'aktuelle Düngerliste'!$A:$J,10,FALSE)*CS59/1000)</f>
        <v/>
      </c>
      <c r="DB59" s="875" t="str">
        <f>IF(CQ59="","",VLOOKUP(CQ59,'aktuelle Düngerliste'!$A:$H,5,FALSE)*CS59/1000)</f>
        <v/>
      </c>
      <c r="DC59" s="875" t="str">
        <f>IF(CQ59="","",VLOOKUP(CQ59,'aktuelle Düngerliste'!$A:$H,6,FALSE)*CS59/1000)</f>
        <v/>
      </c>
      <c r="DD59" s="876" t="str">
        <f>IF(CQ59="","",VLOOKUP(CQ59,'aktuelle Düngerliste'!$A:$H,7,FALSE)*CS59/1000)</f>
        <v/>
      </c>
      <c r="DE59" s="378"/>
      <c r="DF59" s="379"/>
      <c r="DG59" s="375"/>
      <c r="DH59" s="392" t="str">
        <f t="shared" si="22"/>
        <v/>
      </c>
      <c r="DI59" s="453" t="str">
        <f t="shared" si="23"/>
        <v/>
      </c>
      <c r="DJ59" s="872" t="str">
        <f>IF(DE59="","",VLOOKUP(DE59,'aktuelle Düngerliste'!$A:$H,2,FALSE))</f>
        <v/>
      </c>
      <c r="DK59" s="872" t="str">
        <f>IF(DE59="","",VLOOKUP(DE59,'aktuelle Düngerliste'!$A:$H,3,FALSE))</f>
        <v/>
      </c>
      <c r="DL59" s="873" t="str">
        <f>IF(DE59="","",VLOOKUP(DE59,'aktuelle Düngerliste'!$A:$H,8,FALSE))</f>
        <v/>
      </c>
      <c r="DM59" s="874" t="str">
        <f>IF(DE59="","",VLOOKUP(DE59,'aktuelle Düngerliste'!$A:$H,3,FALSE)*DG59/1000)</f>
        <v/>
      </c>
      <c r="DN59" s="874" t="str">
        <f>IF(DE59="","",IF(VLOOKUP(DE59,'aktuelle Düngerliste'!$A:$B,2,FALSE)="mineralisch",(VLOOKUP(DE59,'aktuelle Düngerliste'!$A:$H,3,FALSE)*DG59/1000),""))</f>
        <v/>
      </c>
      <c r="DO59" s="875" t="str">
        <f>IF(DE59="","",VLOOKUP(DE59,'aktuelle Düngerliste'!$A:$J,10,FALSE)*DG59/1000)</f>
        <v/>
      </c>
      <c r="DP59" s="875" t="str">
        <f>IF(DE59="","",VLOOKUP(DE59,'aktuelle Düngerliste'!$A:$H,5,FALSE)*DG59/1000)</f>
        <v/>
      </c>
      <c r="DQ59" s="875" t="str">
        <f>IF(DE59="","",VLOOKUP(DE59,'aktuelle Düngerliste'!$A:$H,6,FALSE)*DG59/1000)</f>
        <v/>
      </c>
      <c r="DR59" s="876" t="str">
        <f>IF(DE59="","",VLOOKUP(DE59,'aktuelle Düngerliste'!$A:$H,7,FALSE)*DG59/1000)</f>
        <v/>
      </c>
      <c r="DS59" s="265"/>
    </row>
    <row r="60" spans="1:123" s="145" customFormat="1">
      <c r="A60" s="261" t="str">
        <f>IF('N-DBE'!A60="","",'N-DBE'!A60)</f>
        <v/>
      </c>
      <c r="B60" s="285" t="str">
        <f>IF('N-DBE'!B60="","",'N-DBE'!B60)</f>
        <v/>
      </c>
      <c r="C60" s="262" t="str">
        <f>IF('N-DBE'!C60="","",'N-DBE'!C60)</f>
        <v/>
      </c>
      <c r="D60" s="262" t="str">
        <f>IF('N-DBE'!D60="","",'N-DBE'!D60)</f>
        <v/>
      </c>
      <c r="E60" s="238" t="str">
        <f>IF('N-DBE'!E60="","",'N-DBE'!E60)</f>
        <v/>
      </c>
      <c r="F60" s="238" t="str">
        <f>IF('N-DBE'!F60="","",'N-DBE'!F60)</f>
        <v/>
      </c>
      <c r="G60" s="225" t="str">
        <f>IF('N-DBE'!G60="","",'N-DBE'!G60)</f>
        <v/>
      </c>
      <c r="H60" s="247" t="str">
        <f>IF(OR(B60="",'N-DBE'!AJ60=""),"",'N-DBE'!AJ60+'N-DBE'!AN60)</f>
        <v/>
      </c>
      <c r="I60" s="815" t="str">
        <f>IF(OR(B60="",'N-DBE'!AJ60=""),"",'N-DBE'!E60*('N-DBE'!AJ60+'N-DBE'!AN60))</f>
        <v/>
      </c>
      <c r="J60" s="246" t="str">
        <f>IF('N-DBE'!AK60="","",IF('N-DBE'!AM60="ja",'N-DBE'!AK60+'N-DBE'!AN60,'N-DBE'!AK60))</f>
        <v/>
      </c>
      <c r="K60" s="829" t="str">
        <f>IF(OR(B60="",'N-DBE'!AK60=""),"",IF('N-DBE'!AM60="ja",'N-DBE'!E60*('N-DBE'!AK60+'N-DBE'!AN60),'N-DBE'!E60*'N-DBE'!AK60))</f>
        <v/>
      </c>
      <c r="L60" s="830" t="str">
        <f>IF(OR(B60="",'N-DBE'!AL60=""),"",'N-DBE'!AL60+'N-DBE'!AN60)</f>
        <v/>
      </c>
      <c r="M60" s="830" t="str">
        <f>IF(OR(B60="",'N-DBE'!AL60=""),"",'N-DBE'!E60*('N-DBE'!AL60+'N-DBE'!AN60))</f>
        <v/>
      </c>
      <c r="N60" s="831" t="str">
        <f>IF(AND('N-DBE'!C60="ja",G60&lt;&gt;""),I60-X60,"")</f>
        <v/>
      </c>
      <c r="O60" s="259" t="str">
        <f>IF('N-DBE'!AJ60="","",SUM(AU60,BI60,BW60,CK60,CY60,DM60))</f>
        <v/>
      </c>
      <c r="P60" s="830" t="str">
        <f>IF(OR(B60="",'N-DBE'!AJ60=""),"",O60*'N-DBE'!E60)</f>
        <v/>
      </c>
      <c r="Q60" s="253" t="str">
        <f>IF('N-DBE'!AJ60="","",IF(AR60="mineralisch",AU60,0)+IF(BF60="mineralisch",BI60,0)+IF(BT60="mineralisch",BW60,0)+IF(CH60="mineralisch",CK60,0)+IF(CV60="mineralisch",CY60,0)+IF(DJ60="mineralisch",DM60,0))</f>
        <v/>
      </c>
      <c r="R60" s="830" t="str">
        <f>IF(OR(B60="",'N-DBE'!AJ60=""),"",Q60*'N-DBE'!E60)</f>
        <v/>
      </c>
      <c r="S60" s="253" t="str">
        <f>IF('N-DBE'!AJ60="","",O60-Q60)</f>
        <v/>
      </c>
      <c r="T60" s="830" t="str">
        <f>IF(OR(B60="",'N-DBE'!AJ60=""),"",S60*'N-DBE'!E60)</f>
        <v/>
      </c>
      <c r="U60" s="253" t="str">
        <f>IF('N-DBE'!AJ60="","",(IF(AR60="Kompost",AU60,0)+IF(BF60="Kompost",BI60,0)+IF(BT60="Kompost",BW60,0)+IF(CH60="Kompost",CK60,0)+IF(CV60="Kompost",CY60,0)+IF(DJ60="Kompost",DM60,0)))</f>
        <v/>
      </c>
      <c r="V60" s="830" t="str">
        <f>IF(OR(B60="",'N-DBE'!AJ60=""),"",U60*'N-DBE'!E60)</f>
        <v/>
      </c>
      <c r="W60" s="370" t="str">
        <f>IF('N-DBE'!AJ60="","",SUM(AW60,BK60,BY60,CM60,DA60,DO60))</f>
        <v/>
      </c>
      <c r="X60" s="844" t="str">
        <f>IF(OR(B60="",'N-DBE'!AJ60=""),"",W60*'N-DBE'!E60)</f>
        <v/>
      </c>
      <c r="Y60" s="260" t="str">
        <f>IF('P-(K-Mg)-DBE'!N60="","",'P-(K-Mg)-DBE'!N60+'P-(K-Mg)-DBE'!R60)</f>
        <v/>
      </c>
      <c r="Z60" s="830" t="str">
        <f>IF(OR(B60="",'P-(K-Mg)-DBE'!N60=""),"",'N-DBE'!E60*('P-(K-Mg)-DBE'!N60+'P-(K-Mg)-DBE'!R60))</f>
        <v/>
      </c>
      <c r="AA60" s="259" t="str">
        <f>IF('P-(K-Mg)-DBE'!N60="","",SUM(AX60,BL60,BZ60,CN60,DB60,DP60))</f>
        <v/>
      </c>
      <c r="AB60" s="258" t="str">
        <f>IF(OR(B60="",'P-(K-Mg)-DBE'!Z60=""),"",SUM(AX60,BL60,BZ60,CN60,DB60,DP60)*'N-DBE'!E60)</f>
        <v/>
      </c>
      <c r="AC60" s="259" t="str">
        <f>IF('P-(K-Mg)-DBE'!O60="","",'P-(K-Mg)-DBE'!O60)</f>
        <v/>
      </c>
      <c r="AD60" s="815" t="str">
        <f>IF(OR(B60="",'P-(K-Mg)-DBE'!O60=""),"",'P-(K-Mg)-DBE'!O60*'N-DBE'!E60)</f>
        <v/>
      </c>
      <c r="AE60" s="239" t="str">
        <f>IF('P-(K-Mg)-DBE'!Z60="","",'P-(K-Mg)-DBE'!Z60)</f>
        <v/>
      </c>
      <c r="AF60" s="815" t="str">
        <f>IF(OR(B60="",'P-(K-Mg)-DBE'!Z60=""),"",'P-(K-Mg)-DBE'!Z60*'N-DBE'!E60)</f>
        <v/>
      </c>
      <c r="AG60" s="380" t="str">
        <f>IF('P-(K-Mg)-DBE'!Z60="","",SUM(AY60,BM60,CA60,CO60,DC60,DQ60))</f>
        <v/>
      </c>
      <c r="AH60" s="258" t="str">
        <f>IF(OR(B60="",'P-(K-Mg)-DBE'!AH60=""),"",SUM(AY60,BM60,CA60,CO60,DC60,DQ50)*'N-DBE'!E60)</f>
        <v/>
      </c>
      <c r="AI60" s="240" t="str">
        <f>IF('P-(K-Mg)-DBE'!AH60="","",'P-(K-Mg)-DBE'!AH60)</f>
        <v/>
      </c>
      <c r="AJ60" s="830" t="str">
        <f>IF(OR(B60="",'P-(K-Mg)-DBE'!AH60=""),"",'N-DBE'!E60*'P-(K-Mg)-DBE'!AH60)</f>
        <v/>
      </c>
      <c r="AK60" s="374" t="str">
        <f>IF('P-(K-Mg)-DBE'!AH60="","",SUM(AZ60,BN60,CB60,CP60,DD60,DR60))</f>
        <v/>
      </c>
      <c r="AL60" s="862" t="str">
        <f>IF('P-(K-Mg)-DBE'!AH60="","",SUM(AZ60,BN60,CB60,CP60,DD60,DR60))</f>
        <v/>
      </c>
      <c r="AM60" s="378"/>
      <c r="AN60" s="379"/>
      <c r="AO60" s="375"/>
      <c r="AP60" s="392" t="str">
        <f t="shared" si="12"/>
        <v/>
      </c>
      <c r="AQ60" s="453" t="str">
        <f t="shared" si="13"/>
        <v/>
      </c>
      <c r="AR60" s="872" t="str">
        <f>IF(AM60="","",VLOOKUP(AM60,'aktuelle Düngerliste'!A:H,2,FALSE))</f>
        <v/>
      </c>
      <c r="AS60" s="872" t="str">
        <f>IF(AM60="","",VLOOKUP(AM60,'aktuelle Düngerliste'!A:H,3,FALSE))</f>
        <v/>
      </c>
      <c r="AT60" s="873" t="str">
        <f>IF(AM60="","",VLOOKUP(AM60,'aktuelle Düngerliste'!A:H,8,FALSE))</f>
        <v/>
      </c>
      <c r="AU60" s="874" t="str">
        <f>IF(AM60="","",VLOOKUP(AM60,'aktuelle Düngerliste'!$A:$H,3,FALSE)*AO60/1000)</f>
        <v/>
      </c>
      <c r="AV60" s="874" t="str">
        <f>IF(AM60="","",IF(VLOOKUP(AM60,'aktuelle Düngerliste'!$A:$B,2,FALSE)="mineralisch",(VLOOKUP(AM60,'aktuelle Düngerliste'!$A:$H,3,FALSE)*AO60/1000),""))</f>
        <v/>
      </c>
      <c r="AW60" s="875" t="str">
        <f>IF(AM60="","",VLOOKUP(AM60,'aktuelle Düngerliste'!$A:$J,10,FALSE)*AO60/1000)</f>
        <v/>
      </c>
      <c r="AX60" s="875" t="str">
        <f>IF(AM60="","",VLOOKUP(AM60,'aktuelle Düngerliste'!$A:$H,5,FALSE)*AO60/1000)</f>
        <v/>
      </c>
      <c r="AY60" s="875" t="str">
        <f>IF(AM60="","",VLOOKUP(AM60,'aktuelle Düngerliste'!$A:$H,6,FALSE)*AO60/1000)</f>
        <v/>
      </c>
      <c r="AZ60" s="876" t="str">
        <f>IF(AM60="","",VLOOKUP(AM60,'aktuelle Düngerliste'!$A:$H,7,FALSE)*AO60/1000)</f>
        <v/>
      </c>
      <c r="BA60" s="378"/>
      <c r="BB60" s="379"/>
      <c r="BC60" s="375"/>
      <c r="BD60" s="392" t="str">
        <f t="shared" si="14"/>
        <v/>
      </c>
      <c r="BE60" s="453" t="str">
        <f t="shared" si="15"/>
        <v/>
      </c>
      <c r="BF60" s="872" t="str">
        <f>IF(BA60="","",VLOOKUP(BA60,'aktuelle Düngerliste'!$A:$H,2,FALSE))</f>
        <v/>
      </c>
      <c r="BG60" s="872" t="str">
        <f>IF(BA60="","",VLOOKUP(BA60,'aktuelle Düngerliste'!$A:$H,3,FALSE))</f>
        <v/>
      </c>
      <c r="BH60" s="873" t="str">
        <f>IF(BA60="","",VLOOKUP(BA60,'aktuelle Düngerliste'!$A:$H,8,FALSE))</f>
        <v/>
      </c>
      <c r="BI60" s="874" t="str">
        <f>IF(BA60="","",VLOOKUP(BA60,'aktuelle Düngerliste'!$A:$H,3,FALSE)*BC60/1000)</f>
        <v/>
      </c>
      <c r="BJ60" s="874" t="str">
        <f>IF(BA60="","",IF(VLOOKUP(BA60,'aktuelle Düngerliste'!$A:$B,2,FALSE)="mineralisch",(VLOOKUP(BA60,'aktuelle Düngerliste'!$A:$H,3,FALSE)*BC60/1000),""))</f>
        <v/>
      </c>
      <c r="BK60" s="875" t="str">
        <f>IF(BA60="","",VLOOKUP(BA60,'aktuelle Düngerliste'!$A:$J,10,FALSE)*BC60/1000)</f>
        <v/>
      </c>
      <c r="BL60" s="875" t="str">
        <f>IF(BA60="","",VLOOKUP(BA60,'aktuelle Düngerliste'!$A:$H,5,FALSE)*BC60/1000)</f>
        <v/>
      </c>
      <c r="BM60" s="875" t="str">
        <f>IF(BA60="","",VLOOKUP(BA60,'aktuelle Düngerliste'!$A:$H,6,FALSE)*BC60/1000)</f>
        <v/>
      </c>
      <c r="BN60" s="876" t="str">
        <f>IF(BA60="","",VLOOKUP(BA60,'aktuelle Düngerliste'!$A:$H,7,FALSE)*BC60/1000)</f>
        <v/>
      </c>
      <c r="BO60" s="378"/>
      <c r="BP60" s="379"/>
      <c r="BQ60" s="375"/>
      <c r="BR60" s="392" t="str">
        <f t="shared" si="16"/>
        <v/>
      </c>
      <c r="BS60" s="453" t="str">
        <f t="shared" si="17"/>
        <v/>
      </c>
      <c r="BT60" s="872" t="str">
        <f>IF(BO60="","",VLOOKUP(BO60,'aktuelle Düngerliste'!$A:$H,2,FALSE))</f>
        <v/>
      </c>
      <c r="BU60" s="872" t="str">
        <f>IF(BO60="","",VLOOKUP(BO60,'aktuelle Düngerliste'!$A:$H,3,FALSE))</f>
        <v/>
      </c>
      <c r="BV60" s="873" t="str">
        <f>IF(BO60="","",VLOOKUP(BO60,'aktuelle Düngerliste'!$A:$H,8,FALSE))</f>
        <v/>
      </c>
      <c r="BW60" s="874" t="str">
        <f>IF(BO60="","",VLOOKUP(BO60,'aktuelle Düngerliste'!$A:$H,3,FALSE)*BQ60/1000)</f>
        <v/>
      </c>
      <c r="BX60" s="874" t="str">
        <f>IF(BO60="","",IF(VLOOKUP(BO60,'aktuelle Düngerliste'!$A:$B,2,FALSE)="mineralisch",(VLOOKUP(BO60,'aktuelle Düngerliste'!$A:$H,3,FALSE)*BQ60/1000),""))</f>
        <v/>
      </c>
      <c r="BY60" s="875" t="str">
        <f>IF(BO60="","",VLOOKUP(BO60,'aktuelle Düngerliste'!$A:$J,10,FALSE)*BQ60/1000)</f>
        <v/>
      </c>
      <c r="BZ60" s="875" t="str">
        <f>IF(BO60="","",VLOOKUP(BO60,'aktuelle Düngerliste'!$A:$H,5,FALSE)*BQ60/1000)</f>
        <v/>
      </c>
      <c r="CA60" s="875" t="str">
        <f>IF(BO60="","",VLOOKUP(BO60,'aktuelle Düngerliste'!$A:$H,6,FALSE)*BQ60/1000)</f>
        <v/>
      </c>
      <c r="CB60" s="876" t="str">
        <f>IF(BO60="","",VLOOKUP(BO60,'aktuelle Düngerliste'!$A:$H,7,FALSE)*BQ60/1000)</f>
        <v/>
      </c>
      <c r="CC60" s="378"/>
      <c r="CD60" s="379"/>
      <c r="CE60" s="375"/>
      <c r="CF60" s="392" t="str">
        <f t="shared" si="18"/>
        <v/>
      </c>
      <c r="CG60" s="453" t="str">
        <f t="shared" si="19"/>
        <v/>
      </c>
      <c r="CH60" s="872" t="str">
        <f>IF(CC60="","",VLOOKUP(CC60,'aktuelle Düngerliste'!$A:$H,2,FALSE))</f>
        <v/>
      </c>
      <c r="CI60" s="872" t="str">
        <f>IF(CC60="","",VLOOKUP(CC60,'aktuelle Düngerliste'!$A:$H,3,FALSE))</f>
        <v/>
      </c>
      <c r="CJ60" s="873" t="str">
        <f>IF(CC60="","",VLOOKUP(CC60,'aktuelle Düngerliste'!$A:$H,8,FALSE))</f>
        <v/>
      </c>
      <c r="CK60" s="874" t="str">
        <f>IF(CC60="","",VLOOKUP(CC60,'aktuelle Düngerliste'!$A:$H,3,FALSE)*CE60/1000)</f>
        <v/>
      </c>
      <c r="CL60" s="874" t="str">
        <f>IF(CC60="","",IF(VLOOKUP(CC60,'aktuelle Düngerliste'!$A:$B,2,FALSE)="mineralisch",(VLOOKUP(CC60,'aktuelle Düngerliste'!$A:$H,3,FALSE)*CE60/1000),""))</f>
        <v/>
      </c>
      <c r="CM60" s="875" t="str">
        <f>IF(CC60="","",VLOOKUP(CC60,'aktuelle Düngerliste'!$A:$J,10,FALSE)*CE60/1000)</f>
        <v/>
      </c>
      <c r="CN60" s="875" t="str">
        <f>IF(CC60="","",VLOOKUP(CC60,'aktuelle Düngerliste'!$A:$H,5,FALSE)*CE60/1000)</f>
        <v/>
      </c>
      <c r="CO60" s="875" t="str">
        <f>IF(CC60="","",VLOOKUP(CC60,'aktuelle Düngerliste'!$A:$H,6,FALSE)*CE60/1000)</f>
        <v/>
      </c>
      <c r="CP60" s="876" t="str">
        <f>IF(CC60="","",VLOOKUP(CC60,'aktuelle Düngerliste'!$A:$H,7,FALSE)*CE60/1000)</f>
        <v/>
      </c>
      <c r="CQ60" s="378"/>
      <c r="CR60" s="379"/>
      <c r="CS60" s="375"/>
      <c r="CT60" s="392" t="str">
        <f t="shared" si="20"/>
        <v/>
      </c>
      <c r="CU60" s="453" t="str">
        <f t="shared" si="21"/>
        <v/>
      </c>
      <c r="CV60" s="872" t="str">
        <f>IF(CQ60="","",VLOOKUP(CQ60,'aktuelle Düngerliste'!$A:$H,2,FALSE))</f>
        <v/>
      </c>
      <c r="CW60" s="872" t="str">
        <f>IF(CQ60="","",VLOOKUP(CQ60,'aktuelle Düngerliste'!$A:$H,3,FALSE))</f>
        <v/>
      </c>
      <c r="CX60" s="873" t="str">
        <f>IF(CQ60="","",VLOOKUP(CQ60,'aktuelle Düngerliste'!$A:$H,8,FALSE))</f>
        <v/>
      </c>
      <c r="CY60" s="874" t="str">
        <f>IF(CQ60="","",VLOOKUP(CQ60,'aktuelle Düngerliste'!$A:$H,3,FALSE)*CS60/1000)</f>
        <v/>
      </c>
      <c r="CZ60" s="874" t="str">
        <f>IF(CQ60="","",IF(VLOOKUP(CQ60,'aktuelle Düngerliste'!$A:$B,2,FALSE)="mineralisch",(VLOOKUP(CQ60,'aktuelle Düngerliste'!$A:$H,3,FALSE)*CS60/1000),""))</f>
        <v/>
      </c>
      <c r="DA60" s="875" t="str">
        <f>IF(CQ60="","",VLOOKUP(CQ60,'aktuelle Düngerliste'!$A:$J,10,FALSE)*CS60/1000)</f>
        <v/>
      </c>
      <c r="DB60" s="875" t="str">
        <f>IF(CQ60="","",VLOOKUP(CQ60,'aktuelle Düngerliste'!$A:$H,5,FALSE)*CS60/1000)</f>
        <v/>
      </c>
      <c r="DC60" s="875" t="str">
        <f>IF(CQ60="","",VLOOKUP(CQ60,'aktuelle Düngerliste'!$A:$H,6,FALSE)*CS60/1000)</f>
        <v/>
      </c>
      <c r="DD60" s="876" t="str">
        <f>IF(CQ60="","",VLOOKUP(CQ60,'aktuelle Düngerliste'!$A:$H,7,FALSE)*CS60/1000)</f>
        <v/>
      </c>
      <c r="DE60" s="378"/>
      <c r="DF60" s="379"/>
      <c r="DG60" s="375"/>
      <c r="DH60" s="392" t="str">
        <f t="shared" si="22"/>
        <v/>
      </c>
      <c r="DI60" s="453" t="str">
        <f t="shared" si="23"/>
        <v/>
      </c>
      <c r="DJ60" s="872" t="str">
        <f>IF(DE60="","",VLOOKUP(DE60,'aktuelle Düngerliste'!$A:$H,2,FALSE))</f>
        <v/>
      </c>
      <c r="DK60" s="872" t="str">
        <f>IF(DE60="","",VLOOKUP(DE60,'aktuelle Düngerliste'!$A:$H,3,FALSE))</f>
        <v/>
      </c>
      <c r="DL60" s="873" t="str">
        <f>IF(DE60="","",VLOOKUP(DE60,'aktuelle Düngerliste'!$A:$H,8,FALSE))</f>
        <v/>
      </c>
      <c r="DM60" s="874" t="str">
        <f>IF(DE60="","",VLOOKUP(DE60,'aktuelle Düngerliste'!$A:$H,3,FALSE)*DG60/1000)</f>
        <v/>
      </c>
      <c r="DN60" s="874" t="str">
        <f>IF(DE60="","",IF(VLOOKUP(DE60,'aktuelle Düngerliste'!$A:$B,2,FALSE)="mineralisch",(VLOOKUP(DE60,'aktuelle Düngerliste'!$A:$H,3,FALSE)*DG60/1000),""))</f>
        <v/>
      </c>
      <c r="DO60" s="875" t="str">
        <f>IF(DE60="","",VLOOKUP(DE60,'aktuelle Düngerliste'!$A:$J,10,FALSE)*DG60/1000)</f>
        <v/>
      </c>
      <c r="DP60" s="875" t="str">
        <f>IF(DE60="","",VLOOKUP(DE60,'aktuelle Düngerliste'!$A:$H,5,FALSE)*DG60/1000)</f>
        <v/>
      </c>
      <c r="DQ60" s="875" t="str">
        <f>IF(DE60="","",VLOOKUP(DE60,'aktuelle Düngerliste'!$A:$H,6,FALSE)*DG60/1000)</f>
        <v/>
      </c>
      <c r="DR60" s="876" t="str">
        <f>IF(DE60="","",VLOOKUP(DE60,'aktuelle Düngerliste'!$A:$H,7,FALSE)*DG60/1000)</f>
        <v/>
      </c>
      <c r="DS60" s="265"/>
    </row>
    <row r="61" spans="1:123" s="145" customFormat="1">
      <c r="A61" s="261" t="str">
        <f>IF('N-DBE'!A61="","",'N-DBE'!A61)</f>
        <v/>
      </c>
      <c r="B61" s="285" t="str">
        <f>IF('N-DBE'!B61="","",'N-DBE'!B61)</f>
        <v/>
      </c>
      <c r="C61" s="262" t="str">
        <f>IF('N-DBE'!C61="","",'N-DBE'!C61)</f>
        <v/>
      </c>
      <c r="D61" s="262" t="str">
        <f>IF('N-DBE'!D61="","",'N-DBE'!D61)</f>
        <v/>
      </c>
      <c r="E61" s="238" t="str">
        <f>IF('N-DBE'!E61="","",'N-DBE'!E61)</f>
        <v/>
      </c>
      <c r="F61" s="238" t="str">
        <f>IF('N-DBE'!F61="","",'N-DBE'!F61)</f>
        <v/>
      </c>
      <c r="G61" s="225" t="str">
        <f>IF('N-DBE'!G61="","",'N-DBE'!G61)</f>
        <v/>
      </c>
      <c r="H61" s="247" t="str">
        <f>IF(OR(B61="",'N-DBE'!AJ61=""),"",'N-DBE'!AJ61+'N-DBE'!AN61)</f>
        <v/>
      </c>
      <c r="I61" s="815" t="str">
        <f>IF(OR(B61="",'N-DBE'!AJ61=""),"",'N-DBE'!E61*('N-DBE'!AJ61+'N-DBE'!AN61))</f>
        <v/>
      </c>
      <c r="J61" s="246" t="str">
        <f>IF('N-DBE'!AK61="","",IF('N-DBE'!AM61="ja",'N-DBE'!AK61+'N-DBE'!AN61,'N-DBE'!AK61))</f>
        <v/>
      </c>
      <c r="K61" s="829" t="str">
        <f>IF(OR(B61="",'N-DBE'!AK61=""),"",IF('N-DBE'!AM61="ja",'N-DBE'!E61*('N-DBE'!AK61+'N-DBE'!AN61),'N-DBE'!E61*'N-DBE'!AK61))</f>
        <v/>
      </c>
      <c r="L61" s="830" t="str">
        <f>IF(OR(B61="",'N-DBE'!AL61=""),"",'N-DBE'!AL61+'N-DBE'!AN61)</f>
        <v/>
      </c>
      <c r="M61" s="830" t="str">
        <f>IF(OR(B61="",'N-DBE'!AL61=""),"",'N-DBE'!E61*('N-DBE'!AL61+'N-DBE'!AN61))</f>
        <v/>
      </c>
      <c r="N61" s="831" t="str">
        <f>IF(AND('N-DBE'!C61="ja",G61&lt;&gt;""),I61-X61,"")</f>
        <v/>
      </c>
      <c r="O61" s="259" t="str">
        <f>IF('N-DBE'!AJ61="","",SUM(AU61,BI61,BW61,CK61,CY61,DM61))</f>
        <v/>
      </c>
      <c r="P61" s="830" t="str">
        <f>IF(OR(B61="",'N-DBE'!AJ61=""),"",O61*'N-DBE'!E61)</f>
        <v/>
      </c>
      <c r="Q61" s="253" t="str">
        <f>IF('N-DBE'!AJ61="","",IF(AR61="mineralisch",AU61,0)+IF(BF61="mineralisch",BI61,0)+IF(BT61="mineralisch",BW61,0)+IF(CH61="mineralisch",CK61,0)+IF(CV61="mineralisch",CY61,0)+IF(DJ61="mineralisch",DM61,0))</f>
        <v/>
      </c>
      <c r="R61" s="830" t="str">
        <f>IF(OR(B61="",'N-DBE'!AJ61=""),"",Q61*'N-DBE'!E61)</f>
        <v/>
      </c>
      <c r="S61" s="253" t="str">
        <f>IF('N-DBE'!AJ61="","",O61-Q61)</f>
        <v/>
      </c>
      <c r="T61" s="830" t="str">
        <f>IF(OR(B61="",'N-DBE'!AJ61=""),"",S61*'N-DBE'!E61)</f>
        <v/>
      </c>
      <c r="U61" s="253" t="str">
        <f>IF('N-DBE'!AJ61="","",(IF(AR61="Kompost",AU61,0)+IF(BF61="Kompost",BI61,0)+IF(BT61="Kompost",BW61,0)+IF(CH61="Kompost",CK61,0)+IF(CV61="Kompost",CY61,0)+IF(DJ61="Kompost",DM61,0)))</f>
        <v/>
      </c>
      <c r="V61" s="830" t="str">
        <f>IF(OR(B61="",'N-DBE'!AJ61=""),"",U61*'N-DBE'!E61)</f>
        <v/>
      </c>
      <c r="W61" s="370" t="str">
        <f>IF('N-DBE'!AJ61="","",SUM(AW61,BK61,BY61,CM61,DA61,DO61))</f>
        <v/>
      </c>
      <c r="X61" s="844" t="str">
        <f>IF(OR(B61="",'N-DBE'!AJ61=""),"",W61*'N-DBE'!E61)</f>
        <v/>
      </c>
      <c r="Y61" s="260" t="str">
        <f>IF('P-(K-Mg)-DBE'!N61="","",'P-(K-Mg)-DBE'!N61+'P-(K-Mg)-DBE'!R61)</f>
        <v/>
      </c>
      <c r="Z61" s="830" t="str">
        <f>IF(OR(B61="",'P-(K-Mg)-DBE'!N61=""),"",'N-DBE'!E61*('P-(K-Mg)-DBE'!N61+'P-(K-Mg)-DBE'!R61))</f>
        <v/>
      </c>
      <c r="AA61" s="259" t="str">
        <f>IF('P-(K-Mg)-DBE'!N61="","",SUM(AX61,BL61,BZ61,CN61,DB61,DP61))</f>
        <v/>
      </c>
      <c r="AB61" s="258" t="str">
        <f>IF(OR(B61="",'P-(K-Mg)-DBE'!Z61=""),"",SUM(AX61,BL61,BZ61,CN61,DB61,DP61)*'N-DBE'!E61)</f>
        <v/>
      </c>
      <c r="AC61" s="259" t="str">
        <f>IF('P-(K-Mg)-DBE'!O61="","",'P-(K-Mg)-DBE'!O61)</f>
        <v/>
      </c>
      <c r="AD61" s="815" t="str">
        <f>IF(OR(B61="",'P-(K-Mg)-DBE'!O61=""),"",'P-(K-Mg)-DBE'!O61*'N-DBE'!E61)</f>
        <v/>
      </c>
      <c r="AE61" s="239" t="str">
        <f>IF('P-(K-Mg)-DBE'!Z61="","",'P-(K-Mg)-DBE'!Z61)</f>
        <v/>
      </c>
      <c r="AF61" s="815" t="str">
        <f>IF(OR(B61="",'P-(K-Mg)-DBE'!Z61=""),"",'P-(K-Mg)-DBE'!Z61*'N-DBE'!E61)</f>
        <v/>
      </c>
      <c r="AG61" s="380" t="str">
        <f>IF('P-(K-Mg)-DBE'!Z61="","",SUM(AY61,BM61,CA61,CO61,DC61,DQ61))</f>
        <v/>
      </c>
      <c r="AH61" s="258" t="str">
        <f>IF(OR(B61="",'P-(K-Mg)-DBE'!AH61=""),"",SUM(AY61,BM61,CA61,CO61,DC61,DQ51)*'N-DBE'!E61)</f>
        <v/>
      </c>
      <c r="AI61" s="240" t="str">
        <f>IF('P-(K-Mg)-DBE'!AH61="","",'P-(K-Mg)-DBE'!AH61)</f>
        <v/>
      </c>
      <c r="AJ61" s="830" t="str">
        <f>IF(OR(B61="",'P-(K-Mg)-DBE'!AH61=""),"",'N-DBE'!E61*'P-(K-Mg)-DBE'!AH61)</f>
        <v/>
      </c>
      <c r="AK61" s="374" t="str">
        <f>IF('P-(K-Mg)-DBE'!AH61="","",SUM(AZ61,BN61,CB61,CP61,DD61,DR61))</f>
        <v/>
      </c>
      <c r="AL61" s="862" t="str">
        <f>IF('P-(K-Mg)-DBE'!AH61="","",SUM(AZ61,BN61,CB61,CP61,DD61,DR61))</f>
        <v/>
      </c>
      <c r="AM61" s="378"/>
      <c r="AN61" s="379"/>
      <c r="AO61" s="375"/>
      <c r="AP61" s="392" t="str">
        <f t="shared" si="12"/>
        <v/>
      </c>
      <c r="AQ61" s="453" t="str">
        <f t="shared" si="13"/>
        <v/>
      </c>
      <c r="AR61" s="872" t="str">
        <f>IF(AM61="","",VLOOKUP(AM61,'aktuelle Düngerliste'!A:H,2,FALSE))</f>
        <v/>
      </c>
      <c r="AS61" s="872" t="str">
        <f>IF(AM61="","",VLOOKUP(AM61,'aktuelle Düngerliste'!A:H,3,FALSE))</f>
        <v/>
      </c>
      <c r="AT61" s="873" t="str">
        <f>IF(AM61="","",VLOOKUP(AM61,'aktuelle Düngerliste'!A:H,8,FALSE))</f>
        <v/>
      </c>
      <c r="AU61" s="874" t="str">
        <f>IF(AM61="","",VLOOKUP(AM61,'aktuelle Düngerliste'!$A:$H,3,FALSE)*AO61/1000)</f>
        <v/>
      </c>
      <c r="AV61" s="874" t="str">
        <f>IF(AM61="","",IF(VLOOKUP(AM61,'aktuelle Düngerliste'!$A:$B,2,FALSE)="mineralisch",(VLOOKUP(AM61,'aktuelle Düngerliste'!$A:$H,3,FALSE)*AO61/1000),""))</f>
        <v/>
      </c>
      <c r="AW61" s="875" t="str">
        <f>IF(AM61="","",VLOOKUP(AM61,'aktuelle Düngerliste'!$A:$J,10,FALSE)*AO61/1000)</f>
        <v/>
      </c>
      <c r="AX61" s="875" t="str">
        <f>IF(AM61="","",VLOOKUP(AM61,'aktuelle Düngerliste'!$A:$H,5,FALSE)*AO61/1000)</f>
        <v/>
      </c>
      <c r="AY61" s="875" t="str">
        <f>IF(AM61="","",VLOOKUP(AM61,'aktuelle Düngerliste'!$A:$H,6,FALSE)*AO61/1000)</f>
        <v/>
      </c>
      <c r="AZ61" s="876" t="str">
        <f>IF(AM61="","",VLOOKUP(AM61,'aktuelle Düngerliste'!$A:$H,7,FALSE)*AO61/1000)</f>
        <v/>
      </c>
      <c r="BA61" s="378"/>
      <c r="BB61" s="379"/>
      <c r="BC61" s="375"/>
      <c r="BD61" s="392" t="str">
        <f t="shared" si="14"/>
        <v/>
      </c>
      <c r="BE61" s="453" t="str">
        <f t="shared" si="15"/>
        <v/>
      </c>
      <c r="BF61" s="872" t="str">
        <f>IF(BA61="","",VLOOKUP(BA61,'aktuelle Düngerliste'!$A:$H,2,FALSE))</f>
        <v/>
      </c>
      <c r="BG61" s="872" t="str">
        <f>IF(BA61="","",VLOOKUP(BA61,'aktuelle Düngerliste'!$A:$H,3,FALSE))</f>
        <v/>
      </c>
      <c r="BH61" s="873" t="str">
        <f>IF(BA61="","",VLOOKUP(BA61,'aktuelle Düngerliste'!$A:$H,8,FALSE))</f>
        <v/>
      </c>
      <c r="BI61" s="874" t="str">
        <f>IF(BA61="","",VLOOKUP(BA61,'aktuelle Düngerliste'!$A:$H,3,FALSE)*BC61/1000)</f>
        <v/>
      </c>
      <c r="BJ61" s="874" t="str">
        <f>IF(BA61="","",IF(VLOOKUP(BA61,'aktuelle Düngerliste'!$A:$B,2,FALSE)="mineralisch",(VLOOKUP(BA61,'aktuelle Düngerliste'!$A:$H,3,FALSE)*BC61/1000),""))</f>
        <v/>
      </c>
      <c r="BK61" s="875" t="str">
        <f>IF(BA61="","",VLOOKUP(BA61,'aktuelle Düngerliste'!$A:$J,10,FALSE)*BC61/1000)</f>
        <v/>
      </c>
      <c r="BL61" s="875" t="str">
        <f>IF(BA61="","",VLOOKUP(BA61,'aktuelle Düngerliste'!$A:$H,5,FALSE)*BC61/1000)</f>
        <v/>
      </c>
      <c r="BM61" s="875" t="str">
        <f>IF(BA61="","",VLOOKUP(BA61,'aktuelle Düngerliste'!$A:$H,6,FALSE)*BC61/1000)</f>
        <v/>
      </c>
      <c r="BN61" s="876" t="str">
        <f>IF(BA61="","",VLOOKUP(BA61,'aktuelle Düngerliste'!$A:$H,7,FALSE)*BC61/1000)</f>
        <v/>
      </c>
      <c r="BO61" s="378"/>
      <c r="BP61" s="379"/>
      <c r="BQ61" s="375"/>
      <c r="BR61" s="392" t="str">
        <f t="shared" si="16"/>
        <v/>
      </c>
      <c r="BS61" s="453" t="str">
        <f t="shared" si="17"/>
        <v/>
      </c>
      <c r="BT61" s="872" t="str">
        <f>IF(BO61="","",VLOOKUP(BO61,'aktuelle Düngerliste'!$A:$H,2,FALSE))</f>
        <v/>
      </c>
      <c r="BU61" s="872" t="str">
        <f>IF(BO61="","",VLOOKUP(BO61,'aktuelle Düngerliste'!$A:$H,3,FALSE))</f>
        <v/>
      </c>
      <c r="BV61" s="873" t="str">
        <f>IF(BO61="","",VLOOKUP(BO61,'aktuelle Düngerliste'!$A:$H,8,FALSE))</f>
        <v/>
      </c>
      <c r="BW61" s="874" t="str">
        <f>IF(BO61="","",VLOOKUP(BO61,'aktuelle Düngerliste'!$A:$H,3,FALSE)*BQ61/1000)</f>
        <v/>
      </c>
      <c r="BX61" s="874" t="str">
        <f>IF(BO61="","",IF(VLOOKUP(BO61,'aktuelle Düngerliste'!$A:$B,2,FALSE)="mineralisch",(VLOOKUP(BO61,'aktuelle Düngerliste'!$A:$H,3,FALSE)*BQ61/1000),""))</f>
        <v/>
      </c>
      <c r="BY61" s="875" t="str">
        <f>IF(BO61="","",VLOOKUP(BO61,'aktuelle Düngerliste'!$A:$J,10,FALSE)*BQ61/1000)</f>
        <v/>
      </c>
      <c r="BZ61" s="875" t="str">
        <f>IF(BO61="","",VLOOKUP(BO61,'aktuelle Düngerliste'!$A:$H,5,FALSE)*BQ61/1000)</f>
        <v/>
      </c>
      <c r="CA61" s="875" t="str">
        <f>IF(BO61="","",VLOOKUP(BO61,'aktuelle Düngerliste'!$A:$H,6,FALSE)*BQ61/1000)</f>
        <v/>
      </c>
      <c r="CB61" s="876" t="str">
        <f>IF(BO61="","",VLOOKUP(BO61,'aktuelle Düngerliste'!$A:$H,7,FALSE)*BQ61/1000)</f>
        <v/>
      </c>
      <c r="CC61" s="378"/>
      <c r="CD61" s="379"/>
      <c r="CE61" s="375"/>
      <c r="CF61" s="392" t="str">
        <f t="shared" si="18"/>
        <v/>
      </c>
      <c r="CG61" s="453" t="str">
        <f t="shared" si="19"/>
        <v/>
      </c>
      <c r="CH61" s="872" t="str">
        <f>IF(CC61="","",VLOOKUP(CC61,'aktuelle Düngerliste'!$A:$H,2,FALSE))</f>
        <v/>
      </c>
      <c r="CI61" s="872" t="str">
        <f>IF(CC61="","",VLOOKUP(CC61,'aktuelle Düngerliste'!$A:$H,3,FALSE))</f>
        <v/>
      </c>
      <c r="CJ61" s="873" t="str">
        <f>IF(CC61="","",VLOOKUP(CC61,'aktuelle Düngerliste'!$A:$H,8,FALSE))</f>
        <v/>
      </c>
      <c r="CK61" s="874" t="str">
        <f>IF(CC61="","",VLOOKUP(CC61,'aktuelle Düngerliste'!$A:$H,3,FALSE)*CE61/1000)</f>
        <v/>
      </c>
      <c r="CL61" s="874" t="str">
        <f>IF(CC61="","",IF(VLOOKUP(CC61,'aktuelle Düngerliste'!$A:$B,2,FALSE)="mineralisch",(VLOOKUP(CC61,'aktuelle Düngerliste'!$A:$H,3,FALSE)*CE61/1000),""))</f>
        <v/>
      </c>
      <c r="CM61" s="875" t="str">
        <f>IF(CC61="","",VLOOKUP(CC61,'aktuelle Düngerliste'!$A:$J,10,FALSE)*CE61/1000)</f>
        <v/>
      </c>
      <c r="CN61" s="875" t="str">
        <f>IF(CC61="","",VLOOKUP(CC61,'aktuelle Düngerliste'!$A:$H,5,FALSE)*CE61/1000)</f>
        <v/>
      </c>
      <c r="CO61" s="875" t="str">
        <f>IF(CC61="","",VLOOKUP(CC61,'aktuelle Düngerliste'!$A:$H,6,FALSE)*CE61/1000)</f>
        <v/>
      </c>
      <c r="CP61" s="876" t="str">
        <f>IF(CC61="","",VLOOKUP(CC61,'aktuelle Düngerliste'!$A:$H,7,FALSE)*CE61/1000)</f>
        <v/>
      </c>
      <c r="CQ61" s="378"/>
      <c r="CR61" s="379"/>
      <c r="CS61" s="375"/>
      <c r="CT61" s="392" t="str">
        <f t="shared" si="20"/>
        <v/>
      </c>
      <c r="CU61" s="453" t="str">
        <f t="shared" si="21"/>
        <v/>
      </c>
      <c r="CV61" s="872" t="str">
        <f>IF(CQ61="","",VLOOKUP(CQ61,'aktuelle Düngerliste'!$A:$H,2,FALSE))</f>
        <v/>
      </c>
      <c r="CW61" s="872" t="str">
        <f>IF(CQ61="","",VLOOKUP(CQ61,'aktuelle Düngerliste'!$A:$H,3,FALSE))</f>
        <v/>
      </c>
      <c r="CX61" s="873" t="str">
        <f>IF(CQ61="","",VLOOKUP(CQ61,'aktuelle Düngerliste'!$A:$H,8,FALSE))</f>
        <v/>
      </c>
      <c r="CY61" s="874" t="str">
        <f>IF(CQ61="","",VLOOKUP(CQ61,'aktuelle Düngerliste'!$A:$H,3,FALSE)*CS61/1000)</f>
        <v/>
      </c>
      <c r="CZ61" s="874" t="str">
        <f>IF(CQ61="","",IF(VLOOKUP(CQ61,'aktuelle Düngerliste'!$A:$B,2,FALSE)="mineralisch",(VLOOKUP(CQ61,'aktuelle Düngerliste'!$A:$H,3,FALSE)*CS61/1000),""))</f>
        <v/>
      </c>
      <c r="DA61" s="875" t="str">
        <f>IF(CQ61="","",VLOOKUP(CQ61,'aktuelle Düngerliste'!$A:$J,10,FALSE)*CS61/1000)</f>
        <v/>
      </c>
      <c r="DB61" s="875" t="str">
        <f>IF(CQ61="","",VLOOKUP(CQ61,'aktuelle Düngerliste'!$A:$H,5,FALSE)*CS61/1000)</f>
        <v/>
      </c>
      <c r="DC61" s="875" t="str">
        <f>IF(CQ61="","",VLOOKUP(CQ61,'aktuelle Düngerliste'!$A:$H,6,FALSE)*CS61/1000)</f>
        <v/>
      </c>
      <c r="DD61" s="876" t="str">
        <f>IF(CQ61="","",VLOOKUP(CQ61,'aktuelle Düngerliste'!$A:$H,7,FALSE)*CS61/1000)</f>
        <v/>
      </c>
      <c r="DE61" s="378"/>
      <c r="DF61" s="379"/>
      <c r="DG61" s="375"/>
      <c r="DH61" s="392" t="str">
        <f t="shared" si="22"/>
        <v/>
      </c>
      <c r="DI61" s="453" t="str">
        <f t="shared" si="23"/>
        <v/>
      </c>
      <c r="DJ61" s="872" t="str">
        <f>IF(DE61="","",VLOOKUP(DE61,'aktuelle Düngerliste'!$A:$H,2,FALSE))</f>
        <v/>
      </c>
      <c r="DK61" s="872" t="str">
        <f>IF(DE61="","",VLOOKUP(DE61,'aktuelle Düngerliste'!$A:$H,3,FALSE))</f>
        <v/>
      </c>
      <c r="DL61" s="873" t="str">
        <f>IF(DE61="","",VLOOKUP(DE61,'aktuelle Düngerliste'!$A:$H,8,FALSE))</f>
        <v/>
      </c>
      <c r="DM61" s="874" t="str">
        <f>IF(DE61="","",VLOOKUP(DE61,'aktuelle Düngerliste'!$A:$H,3,FALSE)*DG61/1000)</f>
        <v/>
      </c>
      <c r="DN61" s="874" t="str">
        <f>IF(DE61="","",IF(VLOOKUP(DE61,'aktuelle Düngerliste'!$A:$B,2,FALSE)="mineralisch",(VLOOKUP(DE61,'aktuelle Düngerliste'!$A:$H,3,FALSE)*DG61/1000),""))</f>
        <v/>
      </c>
      <c r="DO61" s="875" t="str">
        <f>IF(DE61="","",VLOOKUP(DE61,'aktuelle Düngerliste'!$A:$J,10,FALSE)*DG61/1000)</f>
        <v/>
      </c>
      <c r="DP61" s="875" t="str">
        <f>IF(DE61="","",VLOOKUP(DE61,'aktuelle Düngerliste'!$A:$H,5,FALSE)*DG61/1000)</f>
        <v/>
      </c>
      <c r="DQ61" s="875" t="str">
        <f>IF(DE61="","",VLOOKUP(DE61,'aktuelle Düngerliste'!$A:$H,6,FALSE)*DG61/1000)</f>
        <v/>
      </c>
      <c r="DR61" s="876" t="str">
        <f>IF(DE61="","",VLOOKUP(DE61,'aktuelle Düngerliste'!$A:$H,7,FALSE)*DG61/1000)</f>
        <v/>
      </c>
      <c r="DS61" s="265"/>
    </row>
    <row r="62" spans="1:123" s="145" customFormat="1">
      <c r="A62" s="261" t="str">
        <f>IF('N-DBE'!A62="","",'N-DBE'!A62)</f>
        <v/>
      </c>
      <c r="B62" s="285" t="str">
        <f>IF('N-DBE'!B62="","",'N-DBE'!B62)</f>
        <v/>
      </c>
      <c r="C62" s="262" t="str">
        <f>IF('N-DBE'!C62="","",'N-DBE'!C62)</f>
        <v/>
      </c>
      <c r="D62" s="262" t="str">
        <f>IF('N-DBE'!D62="","",'N-DBE'!D62)</f>
        <v/>
      </c>
      <c r="E62" s="238" t="str">
        <f>IF('N-DBE'!E62="","",'N-DBE'!E62)</f>
        <v/>
      </c>
      <c r="F62" s="238" t="str">
        <f>IF('N-DBE'!F62="","",'N-DBE'!F62)</f>
        <v/>
      </c>
      <c r="G62" s="225" t="str">
        <f>IF('N-DBE'!G62="","",'N-DBE'!G62)</f>
        <v/>
      </c>
      <c r="H62" s="247" t="str">
        <f>IF(OR(B62="",'N-DBE'!AJ62=""),"",'N-DBE'!AJ62+'N-DBE'!AN62)</f>
        <v/>
      </c>
      <c r="I62" s="815" t="str">
        <f>IF(OR(B62="",'N-DBE'!AJ62=""),"",'N-DBE'!E62*('N-DBE'!AJ62+'N-DBE'!AN62))</f>
        <v/>
      </c>
      <c r="J62" s="246" t="str">
        <f>IF('N-DBE'!AK62="","",IF('N-DBE'!AM62="ja",'N-DBE'!AK62+'N-DBE'!AN62,'N-DBE'!AK62))</f>
        <v/>
      </c>
      <c r="K62" s="829" t="str">
        <f>IF(OR(B62="",'N-DBE'!AK62=""),"",IF('N-DBE'!AM62="ja",'N-DBE'!E62*('N-DBE'!AK62+'N-DBE'!AN62),'N-DBE'!E62*'N-DBE'!AK62))</f>
        <v/>
      </c>
      <c r="L62" s="830" t="str">
        <f>IF(OR(B62="",'N-DBE'!AL62=""),"",'N-DBE'!AL62+'N-DBE'!AN62)</f>
        <v/>
      </c>
      <c r="M62" s="830" t="str">
        <f>IF(OR(B62="",'N-DBE'!AL62=""),"",'N-DBE'!E62*('N-DBE'!AL62+'N-DBE'!AN62))</f>
        <v/>
      </c>
      <c r="N62" s="831" t="str">
        <f>IF(AND('N-DBE'!C62="ja",G62&lt;&gt;""),I62-X62,"")</f>
        <v/>
      </c>
      <c r="O62" s="259" t="str">
        <f>IF('N-DBE'!AJ62="","",SUM(AU62,BI62,BW62,CK62,CY62,DM62))</f>
        <v/>
      </c>
      <c r="P62" s="830" t="str">
        <f>IF(OR(B62="",'N-DBE'!AJ62=""),"",O62*'N-DBE'!E62)</f>
        <v/>
      </c>
      <c r="Q62" s="253" t="str">
        <f>IF('N-DBE'!AJ62="","",IF(AR62="mineralisch",AU62,0)+IF(BF62="mineralisch",BI62,0)+IF(BT62="mineralisch",BW62,0)+IF(CH62="mineralisch",CK62,0)+IF(CV62="mineralisch",CY62,0)+IF(DJ62="mineralisch",DM62,0))</f>
        <v/>
      </c>
      <c r="R62" s="830" t="str">
        <f>IF(OR(B62="",'N-DBE'!AJ62=""),"",Q62*'N-DBE'!E62)</f>
        <v/>
      </c>
      <c r="S62" s="253" t="str">
        <f>IF('N-DBE'!AJ62="","",O62-Q62)</f>
        <v/>
      </c>
      <c r="T62" s="830" t="str">
        <f>IF(OR(B62="",'N-DBE'!AJ62=""),"",S62*'N-DBE'!E62)</f>
        <v/>
      </c>
      <c r="U62" s="253" t="str">
        <f>IF('N-DBE'!AJ62="","",(IF(AR62="Kompost",AU62,0)+IF(BF62="Kompost",BI62,0)+IF(BT62="Kompost",BW62,0)+IF(CH62="Kompost",CK62,0)+IF(CV62="Kompost",CY62,0)+IF(DJ62="Kompost",DM62,0)))</f>
        <v/>
      </c>
      <c r="V62" s="830" t="str">
        <f>IF(OR(B62="",'N-DBE'!AJ62=""),"",U62*'N-DBE'!E62)</f>
        <v/>
      </c>
      <c r="W62" s="370" t="str">
        <f>IF('N-DBE'!AJ62="","",SUM(AW62,BK62,BY62,CM62,DA62,DO62))</f>
        <v/>
      </c>
      <c r="X62" s="844" t="str">
        <f>IF(OR(B62="",'N-DBE'!AJ62=""),"",W62*'N-DBE'!E62)</f>
        <v/>
      </c>
      <c r="Y62" s="260" t="str">
        <f>IF('P-(K-Mg)-DBE'!N62="","",'P-(K-Mg)-DBE'!N62+'P-(K-Mg)-DBE'!R62)</f>
        <v/>
      </c>
      <c r="Z62" s="830" t="str">
        <f>IF(OR(B62="",'P-(K-Mg)-DBE'!N62=""),"",'N-DBE'!E62*('P-(K-Mg)-DBE'!N62+'P-(K-Mg)-DBE'!R62))</f>
        <v/>
      </c>
      <c r="AA62" s="259" t="str">
        <f>IF('P-(K-Mg)-DBE'!N62="","",SUM(AX62,BL62,BZ62,CN62,DB62,DP62))</f>
        <v/>
      </c>
      <c r="AB62" s="258" t="str">
        <f>IF(OR(B62="",'P-(K-Mg)-DBE'!Z62=""),"",SUM(AX62,BL62,BZ62,CN62,DB62,DP62)*'N-DBE'!E62)</f>
        <v/>
      </c>
      <c r="AC62" s="259" t="str">
        <f>IF('P-(K-Mg)-DBE'!O62="","",'P-(K-Mg)-DBE'!O62)</f>
        <v/>
      </c>
      <c r="AD62" s="815" t="str">
        <f>IF(OR(B62="",'P-(K-Mg)-DBE'!O62=""),"",'P-(K-Mg)-DBE'!O62*'N-DBE'!E62)</f>
        <v/>
      </c>
      <c r="AE62" s="239" t="str">
        <f>IF('P-(K-Mg)-DBE'!Z62="","",'P-(K-Mg)-DBE'!Z62)</f>
        <v/>
      </c>
      <c r="AF62" s="815" t="str">
        <f>IF(OR(B62="",'P-(K-Mg)-DBE'!Z62=""),"",'P-(K-Mg)-DBE'!Z62*'N-DBE'!E62)</f>
        <v/>
      </c>
      <c r="AG62" s="380" t="str">
        <f>IF('P-(K-Mg)-DBE'!Z62="","",SUM(AY62,BM62,CA62,CO62,DC62,DQ62))</f>
        <v/>
      </c>
      <c r="AH62" s="258" t="str">
        <f>IF(OR(B62="",'P-(K-Mg)-DBE'!AH62=""),"",SUM(AY62,BM62,CA62,CO62,DC62,DQ52)*'N-DBE'!E62)</f>
        <v/>
      </c>
      <c r="AI62" s="240" t="str">
        <f>IF('P-(K-Mg)-DBE'!AH62="","",'P-(K-Mg)-DBE'!AH62)</f>
        <v/>
      </c>
      <c r="AJ62" s="830" t="str">
        <f>IF(OR(B62="",'P-(K-Mg)-DBE'!AH62=""),"",'N-DBE'!E62*'P-(K-Mg)-DBE'!AH62)</f>
        <v/>
      </c>
      <c r="AK62" s="374" t="str">
        <f>IF('P-(K-Mg)-DBE'!AH62="","",SUM(AZ62,BN62,CB62,CP62,DD62,DR62))</f>
        <v/>
      </c>
      <c r="AL62" s="862" t="str">
        <f>IF('P-(K-Mg)-DBE'!AH62="","",SUM(AZ62,BN62,CB62,CP62,DD62,DR62))</f>
        <v/>
      </c>
      <c r="AM62" s="378"/>
      <c r="AN62" s="379"/>
      <c r="AO62" s="375"/>
      <c r="AP62" s="392" t="str">
        <f t="shared" si="12"/>
        <v/>
      </c>
      <c r="AQ62" s="453" t="str">
        <f t="shared" si="13"/>
        <v/>
      </c>
      <c r="AR62" s="872" t="str">
        <f>IF(AM62="","",VLOOKUP(AM62,'aktuelle Düngerliste'!A:H,2,FALSE))</f>
        <v/>
      </c>
      <c r="AS62" s="872" t="str">
        <f>IF(AM62="","",VLOOKUP(AM62,'aktuelle Düngerliste'!A:H,3,FALSE))</f>
        <v/>
      </c>
      <c r="AT62" s="873" t="str">
        <f>IF(AM62="","",VLOOKUP(AM62,'aktuelle Düngerliste'!A:H,8,FALSE))</f>
        <v/>
      </c>
      <c r="AU62" s="874" t="str">
        <f>IF(AM62="","",VLOOKUP(AM62,'aktuelle Düngerliste'!$A:$H,3,FALSE)*AO62/1000)</f>
        <v/>
      </c>
      <c r="AV62" s="874" t="str">
        <f>IF(AM62="","",IF(VLOOKUP(AM62,'aktuelle Düngerliste'!$A:$B,2,FALSE)="mineralisch",(VLOOKUP(AM62,'aktuelle Düngerliste'!$A:$H,3,FALSE)*AO62/1000),""))</f>
        <v/>
      </c>
      <c r="AW62" s="875" t="str">
        <f>IF(AM62="","",VLOOKUP(AM62,'aktuelle Düngerliste'!$A:$J,10,FALSE)*AO62/1000)</f>
        <v/>
      </c>
      <c r="AX62" s="875" t="str">
        <f>IF(AM62="","",VLOOKUP(AM62,'aktuelle Düngerliste'!$A:$H,5,FALSE)*AO62/1000)</f>
        <v/>
      </c>
      <c r="AY62" s="875" t="str">
        <f>IF(AM62="","",VLOOKUP(AM62,'aktuelle Düngerliste'!$A:$H,6,FALSE)*AO62/1000)</f>
        <v/>
      </c>
      <c r="AZ62" s="876" t="str">
        <f>IF(AM62="","",VLOOKUP(AM62,'aktuelle Düngerliste'!$A:$H,7,FALSE)*AO62/1000)</f>
        <v/>
      </c>
      <c r="BA62" s="378"/>
      <c r="BB62" s="379"/>
      <c r="BC62" s="375"/>
      <c r="BD62" s="392" t="str">
        <f t="shared" si="14"/>
        <v/>
      </c>
      <c r="BE62" s="453" t="str">
        <f t="shared" si="15"/>
        <v/>
      </c>
      <c r="BF62" s="872" t="str">
        <f>IF(BA62="","",VLOOKUP(BA62,'aktuelle Düngerliste'!$A:$H,2,FALSE))</f>
        <v/>
      </c>
      <c r="BG62" s="872" t="str">
        <f>IF(BA62="","",VLOOKUP(BA62,'aktuelle Düngerliste'!$A:$H,3,FALSE))</f>
        <v/>
      </c>
      <c r="BH62" s="873" t="str">
        <f>IF(BA62="","",VLOOKUP(BA62,'aktuelle Düngerliste'!$A:$H,8,FALSE))</f>
        <v/>
      </c>
      <c r="BI62" s="874" t="str">
        <f>IF(BA62="","",VLOOKUP(BA62,'aktuelle Düngerliste'!$A:$H,3,FALSE)*BC62/1000)</f>
        <v/>
      </c>
      <c r="BJ62" s="874" t="str">
        <f>IF(BA62="","",IF(VLOOKUP(BA62,'aktuelle Düngerliste'!$A:$B,2,FALSE)="mineralisch",(VLOOKUP(BA62,'aktuelle Düngerliste'!$A:$H,3,FALSE)*BC62/1000),""))</f>
        <v/>
      </c>
      <c r="BK62" s="875" t="str">
        <f>IF(BA62="","",VLOOKUP(BA62,'aktuelle Düngerliste'!$A:$J,10,FALSE)*BC62/1000)</f>
        <v/>
      </c>
      <c r="BL62" s="875" t="str">
        <f>IF(BA62="","",VLOOKUP(BA62,'aktuelle Düngerliste'!$A:$H,5,FALSE)*BC62/1000)</f>
        <v/>
      </c>
      <c r="BM62" s="875" t="str">
        <f>IF(BA62="","",VLOOKUP(BA62,'aktuelle Düngerliste'!$A:$H,6,FALSE)*BC62/1000)</f>
        <v/>
      </c>
      <c r="BN62" s="876" t="str">
        <f>IF(BA62="","",VLOOKUP(BA62,'aktuelle Düngerliste'!$A:$H,7,FALSE)*BC62/1000)</f>
        <v/>
      </c>
      <c r="BO62" s="378"/>
      <c r="BP62" s="379"/>
      <c r="BQ62" s="375"/>
      <c r="BR62" s="392" t="str">
        <f t="shared" si="16"/>
        <v/>
      </c>
      <c r="BS62" s="453" t="str">
        <f t="shared" si="17"/>
        <v/>
      </c>
      <c r="BT62" s="872" t="str">
        <f>IF(BO62="","",VLOOKUP(BO62,'aktuelle Düngerliste'!$A:$H,2,FALSE))</f>
        <v/>
      </c>
      <c r="BU62" s="872" t="str">
        <f>IF(BO62="","",VLOOKUP(BO62,'aktuelle Düngerliste'!$A:$H,3,FALSE))</f>
        <v/>
      </c>
      <c r="BV62" s="873" t="str">
        <f>IF(BO62="","",VLOOKUP(BO62,'aktuelle Düngerliste'!$A:$H,8,FALSE))</f>
        <v/>
      </c>
      <c r="BW62" s="874" t="str">
        <f>IF(BO62="","",VLOOKUP(BO62,'aktuelle Düngerliste'!$A:$H,3,FALSE)*BQ62/1000)</f>
        <v/>
      </c>
      <c r="BX62" s="874" t="str">
        <f>IF(BO62="","",IF(VLOOKUP(BO62,'aktuelle Düngerliste'!$A:$B,2,FALSE)="mineralisch",(VLOOKUP(BO62,'aktuelle Düngerliste'!$A:$H,3,FALSE)*BQ62/1000),""))</f>
        <v/>
      </c>
      <c r="BY62" s="875" t="str">
        <f>IF(BO62="","",VLOOKUP(BO62,'aktuelle Düngerliste'!$A:$J,10,FALSE)*BQ62/1000)</f>
        <v/>
      </c>
      <c r="BZ62" s="875" t="str">
        <f>IF(BO62="","",VLOOKUP(BO62,'aktuelle Düngerliste'!$A:$H,5,FALSE)*BQ62/1000)</f>
        <v/>
      </c>
      <c r="CA62" s="875" t="str">
        <f>IF(BO62="","",VLOOKUP(BO62,'aktuelle Düngerliste'!$A:$H,6,FALSE)*BQ62/1000)</f>
        <v/>
      </c>
      <c r="CB62" s="876" t="str">
        <f>IF(BO62="","",VLOOKUP(BO62,'aktuelle Düngerliste'!$A:$H,7,FALSE)*BQ62/1000)</f>
        <v/>
      </c>
      <c r="CC62" s="378"/>
      <c r="CD62" s="379"/>
      <c r="CE62" s="375"/>
      <c r="CF62" s="392" t="str">
        <f t="shared" si="18"/>
        <v/>
      </c>
      <c r="CG62" s="453" t="str">
        <f t="shared" si="19"/>
        <v/>
      </c>
      <c r="CH62" s="872" t="str">
        <f>IF(CC62="","",VLOOKUP(CC62,'aktuelle Düngerliste'!$A:$H,2,FALSE))</f>
        <v/>
      </c>
      <c r="CI62" s="872" t="str">
        <f>IF(CC62="","",VLOOKUP(CC62,'aktuelle Düngerliste'!$A:$H,3,FALSE))</f>
        <v/>
      </c>
      <c r="CJ62" s="873" t="str">
        <f>IF(CC62="","",VLOOKUP(CC62,'aktuelle Düngerliste'!$A:$H,8,FALSE))</f>
        <v/>
      </c>
      <c r="CK62" s="874" t="str">
        <f>IF(CC62="","",VLOOKUP(CC62,'aktuelle Düngerliste'!$A:$H,3,FALSE)*CE62/1000)</f>
        <v/>
      </c>
      <c r="CL62" s="874" t="str">
        <f>IF(CC62="","",IF(VLOOKUP(CC62,'aktuelle Düngerliste'!$A:$B,2,FALSE)="mineralisch",(VLOOKUP(CC62,'aktuelle Düngerliste'!$A:$H,3,FALSE)*CE62/1000),""))</f>
        <v/>
      </c>
      <c r="CM62" s="875" t="str">
        <f>IF(CC62="","",VLOOKUP(CC62,'aktuelle Düngerliste'!$A:$J,10,FALSE)*CE62/1000)</f>
        <v/>
      </c>
      <c r="CN62" s="875" t="str">
        <f>IF(CC62="","",VLOOKUP(CC62,'aktuelle Düngerliste'!$A:$H,5,FALSE)*CE62/1000)</f>
        <v/>
      </c>
      <c r="CO62" s="875" t="str">
        <f>IF(CC62="","",VLOOKUP(CC62,'aktuelle Düngerliste'!$A:$H,6,FALSE)*CE62/1000)</f>
        <v/>
      </c>
      <c r="CP62" s="876" t="str">
        <f>IF(CC62="","",VLOOKUP(CC62,'aktuelle Düngerliste'!$A:$H,7,FALSE)*CE62/1000)</f>
        <v/>
      </c>
      <c r="CQ62" s="378"/>
      <c r="CR62" s="379"/>
      <c r="CS62" s="375"/>
      <c r="CT62" s="392" t="str">
        <f t="shared" si="20"/>
        <v/>
      </c>
      <c r="CU62" s="453" t="str">
        <f t="shared" si="21"/>
        <v/>
      </c>
      <c r="CV62" s="872" t="str">
        <f>IF(CQ62="","",VLOOKUP(CQ62,'aktuelle Düngerliste'!$A:$H,2,FALSE))</f>
        <v/>
      </c>
      <c r="CW62" s="872" t="str">
        <f>IF(CQ62="","",VLOOKUP(CQ62,'aktuelle Düngerliste'!$A:$H,3,FALSE))</f>
        <v/>
      </c>
      <c r="CX62" s="873" t="str">
        <f>IF(CQ62="","",VLOOKUP(CQ62,'aktuelle Düngerliste'!$A:$H,8,FALSE))</f>
        <v/>
      </c>
      <c r="CY62" s="874" t="str">
        <f>IF(CQ62="","",VLOOKUP(CQ62,'aktuelle Düngerliste'!$A:$H,3,FALSE)*CS62/1000)</f>
        <v/>
      </c>
      <c r="CZ62" s="874" t="str">
        <f>IF(CQ62="","",IF(VLOOKUP(CQ62,'aktuelle Düngerliste'!$A:$B,2,FALSE)="mineralisch",(VLOOKUP(CQ62,'aktuelle Düngerliste'!$A:$H,3,FALSE)*CS62/1000),""))</f>
        <v/>
      </c>
      <c r="DA62" s="875" t="str">
        <f>IF(CQ62="","",VLOOKUP(CQ62,'aktuelle Düngerliste'!$A:$J,10,FALSE)*CS62/1000)</f>
        <v/>
      </c>
      <c r="DB62" s="875" t="str">
        <f>IF(CQ62="","",VLOOKUP(CQ62,'aktuelle Düngerliste'!$A:$H,5,FALSE)*CS62/1000)</f>
        <v/>
      </c>
      <c r="DC62" s="875" t="str">
        <f>IF(CQ62="","",VLOOKUP(CQ62,'aktuelle Düngerliste'!$A:$H,6,FALSE)*CS62/1000)</f>
        <v/>
      </c>
      <c r="DD62" s="876" t="str">
        <f>IF(CQ62="","",VLOOKUP(CQ62,'aktuelle Düngerliste'!$A:$H,7,FALSE)*CS62/1000)</f>
        <v/>
      </c>
      <c r="DE62" s="378"/>
      <c r="DF62" s="379"/>
      <c r="DG62" s="375"/>
      <c r="DH62" s="392" t="str">
        <f t="shared" si="22"/>
        <v/>
      </c>
      <c r="DI62" s="453" t="str">
        <f t="shared" si="23"/>
        <v/>
      </c>
      <c r="DJ62" s="872" t="str">
        <f>IF(DE62="","",VLOOKUP(DE62,'aktuelle Düngerliste'!$A:$H,2,FALSE))</f>
        <v/>
      </c>
      <c r="DK62" s="872" t="str">
        <f>IF(DE62="","",VLOOKUP(DE62,'aktuelle Düngerliste'!$A:$H,3,FALSE))</f>
        <v/>
      </c>
      <c r="DL62" s="873" t="str">
        <f>IF(DE62="","",VLOOKUP(DE62,'aktuelle Düngerliste'!$A:$H,8,FALSE))</f>
        <v/>
      </c>
      <c r="DM62" s="874" t="str">
        <f>IF(DE62="","",VLOOKUP(DE62,'aktuelle Düngerliste'!$A:$H,3,FALSE)*DG62/1000)</f>
        <v/>
      </c>
      <c r="DN62" s="874" t="str">
        <f>IF(DE62="","",IF(VLOOKUP(DE62,'aktuelle Düngerliste'!$A:$B,2,FALSE)="mineralisch",(VLOOKUP(DE62,'aktuelle Düngerliste'!$A:$H,3,FALSE)*DG62/1000),""))</f>
        <v/>
      </c>
      <c r="DO62" s="875" t="str">
        <f>IF(DE62="","",VLOOKUP(DE62,'aktuelle Düngerliste'!$A:$J,10,FALSE)*DG62/1000)</f>
        <v/>
      </c>
      <c r="DP62" s="875" t="str">
        <f>IF(DE62="","",VLOOKUP(DE62,'aktuelle Düngerliste'!$A:$H,5,FALSE)*DG62/1000)</f>
        <v/>
      </c>
      <c r="DQ62" s="875" t="str">
        <f>IF(DE62="","",VLOOKUP(DE62,'aktuelle Düngerliste'!$A:$H,6,FALSE)*DG62/1000)</f>
        <v/>
      </c>
      <c r="DR62" s="876" t="str">
        <f>IF(DE62="","",VLOOKUP(DE62,'aktuelle Düngerliste'!$A:$H,7,FALSE)*DG62/1000)</f>
        <v/>
      </c>
      <c r="DS62" s="265"/>
    </row>
    <row r="63" spans="1:123" s="145" customFormat="1">
      <c r="A63" s="261" t="str">
        <f>IF('N-DBE'!A63="","",'N-DBE'!A63)</f>
        <v/>
      </c>
      <c r="B63" s="285" t="str">
        <f>IF('N-DBE'!B63="","",'N-DBE'!B63)</f>
        <v/>
      </c>
      <c r="C63" s="262" t="str">
        <f>IF('N-DBE'!C63="","",'N-DBE'!C63)</f>
        <v/>
      </c>
      <c r="D63" s="262" t="str">
        <f>IF('N-DBE'!D63="","",'N-DBE'!D63)</f>
        <v/>
      </c>
      <c r="E63" s="238" t="str">
        <f>IF('N-DBE'!E63="","",'N-DBE'!E63)</f>
        <v/>
      </c>
      <c r="F63" s="238" t="str">
        <f>IF('N-DBE'!F63="","",'N-DBE'!F63)</f>
        <v/>
      </c>
      <c r="G63" s="225" t="str">
        <f>IF('N-DBE'!G63="","",'N-DBE'!G63)</f>
        <v/>
      </c>
      <c r="H63" s="247" t="str">
        <f>IF(OR(B63="",'N-DBE'!AJ63=""),"",'N-DBE'!AJ63+'N-DBE'!AN63)</f>
        <v/>
      </c>
      <c r="I63" s="815" t="str">
        <f>IF(OR(B63="",'N-DBE'!AJ63=""),"",'N-DBE'!E63*('N-DBE'!AJ63+'N-DBE'!AN63))</f>
        <v/>
      </c>
      <c r="J63" s="246" t="str">
        <f>IF('N-DBE'!AK63="","",IF('N-DBE'!AM63="ja",'N-DBE'!AK63+'N-DBE'!AN63,'N-DBE'!AK63))</f>
        <v/>
      </c>
      <c r="K63" s="829" t="str">
        <f>IF(OR(B63="",'N-DBE'!AK63=""),"",IF('N-DBE'!AM63="ja",'N-DBE'!E63*('N-DBE'!AK63+'N-DBE'!AN63),'N-DBE'!E63*'N-DBE'!AK63))</f>
        <v/>
      </c>
      <c r="L63" s="830" t="str">
        <f>IF(OR(B63="",'N-DBE'!AL63=""),"",'N-DBE'!AL63+'N-DBE'!AN63)</f>
        <v/>
      </c>
      <c r="M63" s="830" t="str">
        <f>IF(OR(B63="",'N-DBE'!AL63=""),"",'N-DBE'!E63*('N-DBE'!AL63+'N-DBE'!AN63))</f>
        <v/>
      </c>
      <c r="N63" s="831" t="str">
        <f>IF(AND('N-DBE'!C63="ja",G63&lt;&gt;""),I63-X63,"")</f>
        <v/>
      </c>
      <c r="O63" s="259" t="str">
        <f>IF('N-DBE'!AJ63="","",SUM(AU63,BI63,BW63,CK63,CY63,DM63))</f>
        <v/>
      </c>
      <c r="P63" s="830" t="str">
        <f>IF(OR(B63="",'N-DBE'!AJ63=""),"",O63*'N-DBE'!E63)</f>
        <v/>
      </c>
      <c r="Q63" s="253" t="str">
        <f>IF('N-DBE'!AJ63="","",IF(AR63="mineralisch",AU63,0)+IF(BF63="mineralisch",BI63,0)+IF(BT63="mineralisch",BW63,0)+IF(CH63="mineralisch",CK63,0)+IF(CV63="mineralisch",CY63,0)+IF(DJ63="mineralisch",DM63,0))</f>
        <v/>
      </c>
      <c r="R63" s="830" t="str">
        <f>IF(OR(B63="",'N-DBE'!AJ63=""),"",Q63*'N-DBE'!E63)</f>
        <v/>
      </c>
      <c r="S63" s="253" t="str">
        <f>IF('N-DBE'!AJ63="","",O63-Q63)</f>
        <v/>
      </c>
      <c r="T63" s="830" t="str">
        <f>IF(OR(B63="",'N-DBE'!AJ63=""),"",S63*'N-DBE'!E63)</f>
        <v/>
      </c>
      <c r="U63" s="253" t="str">
        <f>IF('N-DBE'!AJ63="","",(IF(AR63="Kompost",AU63,0)+IF(BF63="Kompost",BI63,0)+IF(BT63="Kompost",BW63,0)+IF(CH63="Kompost",CK63,0)+IF(CV63="Kompost",CY63,0)+IF(DJ63="Kompost",DM63,0)))</f>
        <v/>
      </c>
      <c r="V63" s="830" t="str">
        <f>IF(OR(B63="",'N-DBE'!AJ63=""),"",U63*'N-DBE'!E63)</f>
        <v/>
      </c>
      <c r="W63" s="370" t="str">
        <f>IF('N-DBE'!AJ63="","",SUM(AW63,BK63,BY63,CM63,DA63,DO63))</f>
        <v/>
      </c>
      <c r="X63" s="844" t="str">
        <f>IF(OR(B63="",'N-DBE'!AJ63=""),"",W63*'N-DBE'!E63)</f>
        <v/>
      </c>
      <c r="Y63" s="260" t="str">
        <f>IF('P-(K-Mg)-DBE'!N63="","",'P-(K-Mg)-DBE'!N63+'P-(K-Mg)-DBE'!R63)</f>
        <v/>
      </c>
      <c r="Z63" s="830" t="str">
        <f>IF(OR(B63="",'P-(K-Mg)-DBE'!N63=""),"",'N-DBE'!E63*('P-(K-Mg)-DBE'!N63+'P-(K-Mg)-DBE'!R63))</f>
        <v/>
      </c>
      <c r="AA63" s="259" t="str">
        <f>IF('P-(K-Mg)-DBE'!N63="","",SUM(AX63,BL63,BZ63,CN63,DB63,DP63))</f>
        <v/>
      </c>
      <c r="AB63" s="258" t="str">
        <f>IF(OR(B63="",'P-(K-Mg)-DBE'!Z63=""),"",SUM(AX63,BL63,BZ63,CN63,DB63,DP63)*'N-DBE'!E63)</f>
        <v/>
      </c>
      <c r="AC63" s="259" t="str">
        <f>IF('P-(K-Mg)-DBE'!O63="","",'P-(K-Mg)-DBE'!O63)</f>
        <v/>
      </c>
      <c r="AD63" s="815" t="str">
        <f>IF(OR(B63="",'P-(K-Mg)-DBE'!O63=""),"",'P-(K-Mg)-DBE'!O63*'N-DBE'!E63)</f>
        <v/>
      </c>
      <c r="AE63" s="239" t="str">
        <f>IF('P-(K-Mg)-DBE'!Z63="","",'P-(K-Mg)-DBE'!Z63)</f>
        <v/>
      </c>
      <c r="AF63" s="815" t="str">
        <f>IF(OR(B63="",'P-(K-Mg)-DBE'!Z63=""),"",'P-(K-Mg)-DBE'!Z63*'N-DBE'!E63)</f>
        <v/>
      </c>
      <c r="AG63" s="380" t="str">
        <f>IF('P-(K-Mg)-DBE'!Z63="","",SUM(AY63,BM63,CA63,CO63,DC63,DQ63))</f>
        <v/>
      </c>
      <c r="AH63" s="258" t="str">
        <f>IF(OR(B63="",'P-(K-Mg)-DBE'!AH63=""),"",SUM(AY63,BM63,CA63,CO63,DC63,DQ53)*'N-DBE'!E63)</f>
        <v/>
      </c>
      <c r="AI63" s="240" t="str">
        <f>IF('P-(K-Mg)-DBE'!AH63="","",'P-(K-Mg)-DBE'!AH63)</f>
        <v/>
      </c>
      <c r="AJ63" s="830" t="str">
        <f>IF(OR(B63="",'P-(K-Mg)-DBE'!AH63=""),"",'N-DBE'!E63*'P-(K-Mg)-DBE'!AH63)</f>
        <v/>
      </c>
      <c r="AK63" s="374" t="str">
        <f>IF('P-(K-Mg)-DBE'!AH63="","",SUM(AZ63,BN63,CB63,CP63,DD63,DR63))</f>
        <v/>
      </c>
      <c r="AL63" s="862" t="str">
        <f>IF('P-(K-Mg)-DBE'!AH63="","",SUM(AZ63,BN63,CB63,CP63,DD63,DR63))</f>
        <v/>
      </c>
      <c r="AM63" s="378"/>
      <c r="AN63" s="379"/>
      <c r="AO63" s="375"/>
      <c r="AP63" s="392" t="str">
        <f t="shared" si="12"/>
        <v/>
      </c>
      <c r="AQ63" s="453" t="str">
        <f t="shared" si="13"/>
        <v/>
      </c>
      <c r="AR63" s="872" t="str">
        <f>IF(AM63="","",VLOOKUP(AM63,'aktuelle Düngerliste'!A:H,2,FALSE))</f>
        <v/>
      </c>
      <c r="AS63" s="872" t="str">
        <f>IF(AM63="","",VLOOKUP(AM63,'aktuelle Düngerliste'!A:H,3,FALSE))</f>
        <v/>
      </c>
      <c r="AT63" s="873" t="str">
        <f>IF(AM63="","",VLOOKUP(AM63,'aktuelle Düngerliste'!A:H,8,FALSE))</f>
        <v/>
      </c>
      <c r="AU63" s="874" t="str">
        <f>IF(AM63="","",VLOOKUP(AM63,'aktuelle Düngerliste'!$A:$H,3,FALSE)*AO63/1000)</f>
        <v/>
      </c>
      <c r="AV63" s="874" t="str">
        <f>IF(AM63="","",IF(VLOOKUP(AM63,'aktuelle Düngerliste'!$A:$B,2,FALSE)="mineralisch",(VLOOKUP(AM63,'aktuelle Düngerliste'!$A:$H,3,FALSE)*AO63/1000),""))</f>
        <v/>
      </c>
      <c r="AW63" s="875" t="str">
        <f>IF(AM63="","",VLOOKUP(AM63,'aktuelle Düngerliste'!$A:$J,10,FALSE)*AO63/1000)</f>
        <v/>
      </c>
      <c r="AX63" s="875" t="str">
        <f>IF(AM63="","",VLOOKUP(AM63,'aktuelle Düngerliste'!$A:$H,5,FALSE)*AO63/1000)</f>
        <v/>
      </c>
      <c r="AY63" s="875" t="str">
        <f>IF(AM63="","",VLOOKUP(AM63,'aktuelle Düngerliste'!$A:$H,6,FALSE)*AO63/1000)</f>
        <v/>
      </c>
      <c r="AZ63" s="876" t="str">
        <f>IF(AM63="","",VLOOKUP(AM63,'aktuelle Düngerliste'!$A:$H,7,FALSE)*AO63/1000)</f>
        <v/>
      </c>
      <c r="BA63" s="378"/>
      <c r="BB63" s="379"/>
      <c r="BC63" s="375"/>
      <c r="BD63" s="392" t="str">
        <f t="shared" si="14"/>
        <v/>
      </c>
      <c r="BE63" s="453" t="str">
        <f t="shared" si="15"/>
        <v/>
      </c>
      <c r="BF63" s="872" t="str">
        <f>IF(BA63="","",VLOOKUP(BA63,'aktuelle Düngerliste'!$A:$H,2,FALSE))</f>
        <v/>
      </c>
      <c r="BG63" s="872" t="str">
        <f>IF(BA63="","",VLOOKUP(BA63,'aktuelle Düngerliste'!$A:$H,3,FALSE))</f>
        <v/>
      </c>
      <c r="BH63" s="873" t="str">
        <f>IF(BA63="","",VLOOKUP(BA63,'aktuelle Düngerliste'!$A:$H,8,FALSE))</f>
        <v/>
      </c>
      <c r="BI63" s="874" t="str">
        <f>IF(BA63="","",VLOOKUP(BA63,'aktuelle Düngerliste'!$A:$H,3,FALSE)*BC63/1000)</f>
        <v/>
      </c>
      <c r="BJ63" s="874" t="str">
        <f>IF(BA63="","",IF(VLOOKUP(BA63,'aktuelle Düngerliste'!$A:$B,2,FALSE)="mineralisch",(VLOOKUP(BA63,'aktuelle Düngerliste'!$A:$H,3,FALSE)*BC63/1000),""))</f>
        <v/>
      </c>
      <c r="BK63" s="875" t="str">
        <f>IF(BA63="","",VLOOKUP(BA63,'aktuelle Düngerliste'!$A:$J,10,FALSE)*BC63/1000)</f>
        <v/>
      </c>
      <c r="BL63" s="875" t="str">
        <f>IF(BA63="","",VLOOKUP(BA63,'aktuelle Düngerliste'!$A:$H,5,FALSE)*BC63/1000)</f>
        <v/>
      </c>
      <c r="BM63" s="875" t="str">
        <f>IF(BA63="","",VLOOKUP(BA63,'aktuelle Düngerliste'!$A:$H,6,FALSE)*BC63/1000)</f>
        <v/>
      </c>
      <c r="BN63" s="876" t="str">
        <f>IF(BA63="","",VLOOKUP(BA63,'aktuelle Düngerliste'!$A:$H,7,FALSE)*BC63/1000)</f>
        <v/>
      </c>
      <c r="BO63" s="378"/>
      <c r="BP63" s="379"/>
      <c r="BQ63" s="375"/>
      <c r="BR63" s="392" t="str">
        <f t="shared" si="16"/>
        <v/>
      </c>
      <c r="BS63" s="453" t="str">
        <f t="shared" si="17"/>
        <v/>
      </c>
      <c r="BT63" s="872" t="str">
        <f>IF(BO63="","",VLOOKUP(BO63,'aktuelle Düngerliste'!$A:$H,2,FALSE))</f>
        <v/>
      </c>
      <c r="BU63" s="872" t="str">
        <f>IF(BO63="","",VLOOKUP(BO63,'aktuelle Düngerliste'!$A:$H,3,FALSE))</f>
        <v/>
      </c>
      <c r="BV63" s="873" t="str">
        <f>IF(BO63="","",VLOOKUP(BO63,'aktuelle Düngerliste'!$A:$H,8,FALSE))</f>
        <v/>
      </c>
      <c r="BW63" s="874" t="str">
        <f>IF(BO63="","",VLOOKUP(BO63,'aktuelle Düngerliste'!$A:$H,3,FALSE)*BQ63/1000)</f>
        <v/>
      </c>
      <c r="BX63" s="874" t="str">
        <f>IF(BO63="","",IF(VLOOKUP(BO63,'aktuelle Düngerliste'!$A:$B,2,FALSE)="mineralisch",(VLOOKUP(BO63,'aktuelle Düngerliste'!$A:$H,3,FALSE)*BQ63/1000),""))</f>
        <v/>
      </c>
      <c r="BY63" s="875" t="str">
        <f>IF(BO63="","",VLOOKUP(BO63,'aktuelle Düngerliste'!$A:$J,10,FALSE)*BQ63/1000)</f>
        <v/>
      </c>
      <c r="BZ63" s="875" t="str">
        <f>IF(BO63="","",VLOOKUP(BO63,'aktuelle Düngerliste'!$A:$H,5,FALSE)*BQ63/1000)</f>
        <v/>
      </c>
      <c r="CA63" s="875" t="str">
        <f>IF(BO63="","",VLOOKUP(BO63,'aktuelle Düngerliste'!$A:$H,6,FALSE)*BQ63/1000)</f>
        <v/>
      </c>
      <c r="CB63" s="876" t="str">
        <f>IF(BO63="","",VLOOKUP(BO63,'aktuelle Düngerliste'!$A:$H,7,FALSE)*BQ63/1000)</f>
        <v/>
      </c>
      <c r="CC63" s="378"/>
      <c r="CD63" s="379"/>
      <c r="CE63" s="375"/>
      <c r="CF63" s="392" t="str">
        <f t="shared" si="18"/>
        <v/>
      </c>
      <c r="CG63" s="453" t="str">
        <f t="shared" si="19"/>
        <v/>
      </c>
      <c r="CH63" s="872" t="str">
        <f>IF(CC63="","",VLOOKUP(CC63,'aktuelle Düngerliste'!$A:$H,2,FALSE))</f>
        <v/>
      </c>
      <c r="CI63" s="872" t="str">
        <f>IF(CC63="","",VLOOKUP(CC63,'aktuelle Düngerliste'!$A:$H,3,FALSE))</f>
        <v/>
      </c>
      <c r="CJ63" s="873" t="str">
        <f>IF(CC63="","",VLOOKUP(CC63,'aktuelle Düngerliste'!$A:$H,8,FALSE))</f>
        <v/>
      </c>
      <c r="CK63" s="874" t="str">
        <f>IF(CC63="","",VLOOKUP(CC63,'aktuelle Düngerliste'!$A:$H,3,FALSE)*CE63/1000)</f>
        <v/>
      </c>
      <c r="CL63" s="874" t="str">
        <f>IF(CC63="","",IF(VLOOKUP(CC63,'aktuelle Düngerliste'!$A:$B,2,FALSE)="mineralisch",(VLOOKUP(CC63,'aktuelle Düngerliste'!$A:$H,3,FALSE)*CE63/1000),""))</f>
        <v/>
      </c>
      <c r="CM63" s="875" t="str">
        <f>IF(CC63="","",VLOOKUP(CC63,'aktuelle Düngerliste'!$A:$J,10,FALSE)*CE63/1000)</f>
        <v/>
      </c>
      <c r="CN63" s="875" t="str">
        <f>IF(CC63="","",VLOOKUP(CC63,'aktuelle Düngerliste'!$A:$H,5,FALSE)*CE63/1000)</f>
        <v/>
      </c>
      <c r="CO63" s="875" t="str">
        <f>IF(CC63="","",VLOOKUP(CC63,'aktuelle Düngerliste'!$A:$H,6,FALSE)*CE63/1000)</f>
        <v/>
      </c>
      <c r="CP63" s="876" t="str">
        <f>IF(CC63="","",VLOOKUP(CC63,'aktuelle Düngerliste'!$A:$H,7,FALSE)*CE63/1000)</f>
        <v/>
      </c>
      <c r="CQ63" s="378"/>
      <c r="CR63" s="379"/>
      <c r="CS63" s="375"/>
      <c r="CT63" s="392" t="str">
        <f t="shared" si="20"/>
        <v/>
      </c>
      <c r="CU63" s="453" t="str">
        <f t="shared" si="21"/>
        <v/>
      </c>
      <c r="CV63" s="872" t="str">
        <f>IF(CQ63="","",VLOOKUP(CQ63,'aktuelle Düngerliste'!$A:$H,2,FALSE))</f>
        <v/>
      </c>
      <c r="CW63" s="872" t="str">
        <f>IF(CQ63="","",VLOOKUP(CQ63,'aktuelle Düngerliste'!$A:$H,3,FALSE))</f>
        <v/>
      </c>
      <c r="CX63" s="873" t="str">
        <f>IF(CQ63="","",VLOOKUP(CQ63,'aktuelle Düngerliste'!$A:$H,8,FALSE))</f>
        <v/>
      </c>
      <c r="CY63" s="874" t="str">
        <f>IF(CQ63="","",VLOOKUP(CQ63,'aktuelle Düngerliste'!$A:$H,3,FALSE)*CS63/1000)</f>
        <v/>
      </c>
      <c r="CZ63" s="874" t="str">
        <f>IF(CQ63="","",IF(VLOOKUP(CQ63,'aktuelle Düngerliste'!$A:$B,2,FALSE)="mineralisch",(VLOOKUP(CQ63,'aktuelle Düngerliste'!$A:$H,3,FALSE)*CS63/1000),""))</f>
        <v/>
      </c>
      <c r="DA63" s="875" t="str">
        <f>IF(CQ63="","",VLOOKUP(CQ63,'aktuelle Düngerliste'!$A:$J,10,FALSE)*CS63/1000)</f>
        <v/>
      </c>
      <c r="DB63" s="875" t="str">
        <f>IF(CQ63="","",VLOOKUP(CQ63,'aktuelle Düngerliste'!$A:$H,5,FALSE)*CS63/1000)</f>
        <v/>
      </c>
      <c r="DC63" s="875" t="str">
        <f>IF(CQ63="","",VLOOKUP(CQ63,'aktuelle Düngerliste'!$A:$H,6,FALSE)*CS63/1000)</f>
        <v/>
      </c>
      <c r="DD63" s="876" t="str">
        <f>IF(CQ63="","",VLOOKUP(CQ63,'aktuelle Düngerliste'!$A:$H,7,FALSE)*CS63/1000)</f>
        <v/>
      </c>
      <c r="DE63" s="378"/>
      <c r="DF63" s="379"/>
      <c r="DG63" s="375"/>
      <c r="DH63" s="392" t="str">
        <f t="shared" si="22"/>
        <v/>
      </c>
      <c r="DI63" s="453" t="str">
        <f t="shared" si="23"/>
        <v/>
      </c>
      <c r="DJ63" s="872" t="str">
        <f>IF(DE63="","",VLOOKUP(DE63,'aktuelle Düngerliste'!$A:$H,2,FALSE))</f>
        <v/>
      </c>
      <c r="DK63" s="872" t="str">
        <f>IF(DE63="","",VLOOKUP(DE63,'aktuelle Düngerliste'!$A:$H,3,FALSE))</f>
        <v/>
      </c>
      <c r="DL63" s="873" t="str">
        <f>IF(DE63="","",VLOOKUP(DE63,'aktuelle Düngerliste'!$A:$H,8,FALSE))</f>
        <v/>
      </c>
      <c r="DM63" s="874" t="str">
        <f>IF(DE63="","",VLOOKUP(DE63,'aktuelle Düngerliste'!$A:$H,3,FALSE)*DG63/1000)</f>
        <v/>
      </c>
      <c r="DN63" s="874" t="str">
        <f>IF(DE63="","",IF(VLOOKUP(DE63,'aktuelle Düngerliste'!$A:$B,2,FALSE)="mineralisch",(VLOOKUP(DE63,'aktuelle Düngerliste'!$A:$H,3,FALSE)*DG63/1000),""))</f>
        <v/>
      </c>
      <c r="DO63" s="875" t="str">
        <f>IF(DE63="","",VLOOKUP(DE63,'aktuelle Düngerliste'!$A:$J,10,FALSE)*DG63/1000)</f>
        <v/>
      </c>
      <c r="DP63" s="875" t="str">
        <f>IF(DE63="","",VLOOKUP(DE63,'aktuelle Düngerliste'!$A:$H,5,FALSE)*DG63/1000)</f>
        <v/>
      </c>
      <c r="DQ63" s="875" t="str">
        <f>IF(DE63="","",VLOOKUP(DE63,'aktuelle Düngerliste'!$A:$H,6,FALSE)*DG63/1000)</f>
        <v/>
      </c>
      <c r="DR63" s="876" t="str">
        <f>IF(DE63="","",VLOOKUP(DE63,'aktuelle Düngerliste'!$A:$H,7,FALSE)*DG63/1000)</f>
        <v/>
      </c>
      <c r="DS63" s="265"/>
    </row>
    <row r="64" spans="1:123" s="145" customFormat="1">
      <c r="A64" s="261" t="str">
        <f>IF('N-DBE'!A64="","",'N-DBE'!A64)</f>
        <v/>
      </c>
      <c r="B64" s="285" t="str">
        <f>IF('N-DBE'!B64="","",'N-DBE'!B64)</f>
        <v/>
      </c>
      <c r="C64" s="262" t="str">
        <f>IF('N-DBE'!C64="","",'N-DBE'!C64)</f>
        <v/>
      </c>
      <c r="D64" s="262" t="str">
        <f>IF('N-DBE'!D64="","",'N-DBE'!D64)</f>
        <v/>
      </c>
      <c r="E64" s="238" t="str">
        <f>IF('N-DBE'!E64="","",'N-DBE'!E64)</f>
        <v/>
      </c>
      <c r="F64" s="238" t="str">
        <f>IF('N-DBE'!F64="","",'N-DBE'!F64)</f>
        <v/>
      </c>
      <c r="G64" s="225" t="str">
        <f>IF('N-DBE'!G64="","",'N-DBE'!G64)</f>
        <v/>
      </c>
      <c r="H64" s="247" t="str">
        <f>IF(OR(B64="",'N-DBE'!AJ64=""),"",'N-DBE'!AJ64+'N-DBE'!AN64)</f>
        <v/>
      </c>
      <c r="I64" s="815" t="str">
        <f>IF(OR(B64="",'N-DBE'!AJ64=""),"",'N-DBE'!E64*('N-DBE'!AJ64+'N-DBE'!AN64))</f>
        <v/>
      </c>
      <c r="J64" s="246" t="str">
        <f>IF('N-DBE'!AK64="","",IF('N-DBE'!AM64="ja",'N-DBE'!AK64+'N-DBE'!AN64,'N-DBE'!AK64))</f>
        <v/>
      </c>
      <c r="K64" s="829" t="str">
        <f>IF(OR(B64="",'N-DBE'!AK64=""),"",IF('N-DBE'!AM64="ja",'N-DBE'!E64*('N-DBE'!AK64+'N-DBE'!AN64),'N-DBE'!E64*'N-DBE'!AK64))</f>
        <v/>
      </c>
      <c r="L64" s="830" t="str">
        <f>IF(OR(B64="",'N-DBE'!AL64=""),"",'N-DBE'!AL64+'N-DBE'!AN64)</f>
        <v/>
      </c>
      <c r="M64" s="830" t="str">
        <f>IF(OR(B64="",'N-DBE'!AL64=""),"",'N-DBE'!E64*('N-DBE'!AL64+'N-DBE'!AN64))</f>
        <v/>
      </c>
      <c r="N64" s="831" t="str">
        <f>IF(AND('N-DBE'!C64="ja",G64&lt;&gt;""),I64-X64,"")</f>
        <v/>
      </c>
      <c r="O64" s="259" t="str">
        <f>IF('N-DBE'!AJ64="","",SUM(AU64,BI64,BW64,CK64,CY64,DM64))</f>
        <v/>
      </c>
      <c r="P64" s="830" t="str">
        <f>IF(OR(B64="",'N-DBE'!AJ64=""),"",O64*'N-DBE'!E64)</f>
        <v/>
      </c>
      <c r="Q64" s="253" t="str">
        <f>IF('N-DBE'!AJ64="","",IF(AR64="mineralisch",AU64,0)+IF(BF64="mineralisch",BI64,0)+IF(BT64="mineralisch",BW64,0)+IF(CH64="mineralisch",CK64,0)+IF(CV64="mineralisch",CY64,0)+IF(DJ64="mineralisch",DM64,0))</f>
        <v/>
      </c>
      <c r="R64" s="830" t="str">
        <f>IF(OR(B64="",'N-DBE'!AJ64=""),"",Q64*'N-DBE'!E64)</f>
        <v/>
      </c>
      <c r="S64" s="253" t="str">
        <f>IF('N-DBE'!AJ64="","",O64-Q64)</f>
        <v/>
      </c>
      <c r="T64" s="830" t="str">
        <f>IF(OR(B64="",'N-DBE'!AJ64=""),"",S64*'N-DBE'!E64)</f>
        <v/>
      </c>
      <c r="U64" s="253" t="str">
        <f>IF('N-DBE'!AJ64="","",(IF(AR64="Kompost",AU64,0)+IF(BF64="Kompost",BI64,0)+IF(BT64="Kompost",BW64,0)+IF(CH64="Kompost",CK64,0)+IF(CV64="Kompost",CY64,0)+IF(DJ64="Kompost",DM64,0)))</f>
        <v/>
      </c>
      <c r="V64" s="830" t="str">
        <f>IF(OR(B64="",'N-DBE'!AJ64=""),"",U64*'N-DBE'!E64)</f>
        <v/>
      </c>
      <c r="W64" s="370" t="str">
        <f>IF('N-DBE'!AJ64="","",SUM(AW64,BK64,BY64,CM64,DA64,DO64))</f>
        <v/>
      </c>
      <c r="X64" s="844" t="str">
        <f>IF(OR(B64="",'N-DBE'!AJ64=""),"",W64*'N-DBE'!E64)</f>
        <v/>
      </c>
      <c r="Y64" s="260" t="str">
        <f>IF('P-(K-Mg)-DBE'!N64="","",'P-(K-Mg)-DBE'!N64+'P-(K-Mg)-DBE'!R64)</f>
        <v/>
      </c>
      <c r="Z64" s="830" t="str">
        <f>IF(OR(B64="",'P-(K-Mg)-DBE'!N64=""),"",'N-DBE'!E64*('P-(K-Mg)-DBE'!N64+'P-(K-Mg)-DBE'!R64))</f>
        <v/>
      </c>
      <c r="AA64" s="259" t="str">
        <f>IF('P-(K-Mg)-DBE'!N64="","",SUM(AX64,BL64,BZ64,CN64,DB64,DP64))</f>
        <v/>
      </c>
      <c r="AB64" s="258" t="str">
        <f>IF(OR(B64="",'P-(K-Mg)-DBE'!Z64=""),"",SUM(AX64,BL64,BZ64,CN64,DB64,DP64)*'N-DBE'!E64)</f>
        <v/>
      </c>
      <c r="AC64" s="259" t="str">
        <f>IF('P-(K-Mg)-DBE'!O64="","",'P-(K-Mg)-DBE'!O64)</f>
        <v/>
      </c>
      <c r="AD64" s="815" t="str">
        <f>IF(OR(B64="",'P-(K-Mg)-DBE'!O64=""),"",'P-(K-Mg)-DBE'!O64*'N-DBE'!E64)</f>
        <v/>
      </c>
      <c r="AE64" s="239" t="str">
        <f>IF('P-(K-Mg)-DBE'!Z64="","",'P-(K-Mg)-DBE'!Z64)</f>
        <v/>
      </c>
      <c r="AF64" s="815" t="str">
        <f>IF(OR(B64="",'P-(K-Mg)-DBE'!Z64=""),"",'P-(K-Mg)-DBE'!Z64*'N-DBE'!E64)</f>
        <v/>
      </c>
      <c r="AG64" s="380" t="str">
        <f>IF('P-(K-Mg)-DBE'!Z64="","",SUM(AY64,BM64,CA64,CO64,DC64,DQ64))</f>
        <v/>
      </c>
      <c r="AH64" s="258" t="str">
        <f>IF(OR(B64="",'P-(K-Mg)-DBE'!AH64=""),"",SUM(AY64,BM64,CA64,CO64,DC64,DQ54)*'N-DBE'!E64)</f>
        <v/>
      </c>
      <c r="AI64" s="240" t="str">
        <f>IF('P-(K-Mg)-DBE'!AH64="","",'P-(K-Mg)-DBE'!AH64)</f>
        <v/>
      </c>
      <c r="AJ64" s="830" t="str">
        <f>IF(OR(B64="",'P-(K-Mg)-DBE'!AH64=""),"",'N-DBE'!E64*'P-(K-Mg)-DBE'!AH64)</f>
        <v/>
      </c>
      <c r="AK64" s="374" t="str">
        <f>IF('P-(K-Mg)-DBE'!AH64="","",SUM(AZ64,BN64,CB64,CP64,DD64,DR64))</f>
        <v/>
      </c>
      <c r="AL64" s="862" t="str">
        <f>IF('P-(K-Mg)-DBE'!AH64="","",SUM(AZ64,BN64,CB64,CP64,DD64,DR64))</f>
        <v/>
      </c>
      <c r="AM64" s="378"/>
      <c r="AN64" s="379"/>
      <c r="AO64" s="375"/>
      <c r="AP64" s="392" t="str">
        <f t="shared" si="12"/>
        <v/>
      </c>
      <c r="AQ64" s="453" t="str">
        <f t="shared" si="13"/>
        <v/>
      </c>
      <c r="AR64" s="872" t="str">
        <f>IF(AM64="","",VLOOKUP(AM64,'aktuelle Düngerliste'!A:H,2,FALSE))</f>
        <v/>
      </c>
      <c r="AS64" s="872" t="str">
        <f>IF(AM64="","",VLOOKUP(AM64,'aktuelle Düngerliste'!A:H,3,FALSE))</f>
        <v/>
      </c>
      <c r="AT64" s="873" t="str">
        <f>IF(AM64="","",VLOOKUP(AM64,'aktuelle Düngerliste'!A:H,8,FALSE))</f>
        <v/>
      </c>
      <c r="AU64" s="874" t="str">
        <f>IF(AM64="","",VLOOKUP(AM64,'aktuelle Düngerliste'!$A:$H,3,FALSE)*AO64/1000)</f>
        <v/>
      </c>
      <c r="AV64" s="874" t="str">
        <f>IF(AM64="","",IF(VLOOKUP(AM64,'aktuelle Düngerliste'!$A:$B,2,FALSE)="mineralisch",(VLOOKUP(AM64,'aktuelle Düngerliste'!$A:$H,3,FALSE)*AO64/1000),""))</f>
        <v/>
      </c>
      <c r="AW64" s="875" t="str">
        <f>IF(AM64="","",VLOOKUP(AM64,'aktuelle Düngerliste'!$A:$J,10,FALSE)*AO64/1000)</f>
        <v/>
      </c>
      <c r="AX64" s="875" t="str">
        <f>IF(AM64="","",VLOOKUP(AM64,'aktuelle Düngerliste'!$A:$H,5,FALSE)*AO64/1000)</f>
        <v/>
      </c>
      <c r="AY64" s="875" t="str">
        <f>IF(AM64="","",VLOOKUP(AM64,'aktuelle Düngerliste'!$A:$H,6,FALSE)*AO64/1000)</f>
        <v/>
      </c>
      <c r="AZ64" s="876" t="str">
        <f>IF(AM64="","",VLOOKUP(AM64,'aktuelle Düngerliste'!$A:$H,7,FALSE)*AO64/1000)</f>
        <v/>
      </c>
      <c r="BA64" s="378"/>
      <c r="BB64" s="379"/>
      <c r="BC64" s="375"/>
      <c r="BD64" s="392" t="str">
        <f t="shared" si="14"/>
        <v/>
      </c>
      <c r="BE64" s="453" t="str">
        <f t="shared" si="15"/>
        <v/>
      </c>
      <c r="BF64" s="872" t="str">
        <f>IF(BA64="","",VLOOKUP(BA64,'aktuelle Düngerliste'!$A:$H,2,FALSE))</f>
        <v/>
      </c>
      <c r="BG64" s="872" t="str">
        <f>IF(BA64="","",VLOOKUP(BA64,'aktuelle Düngerliste'!$A:$H,3,FALSE))</f>
        <v/>
      </c>
      <c r="BH64" s="873" t="str">
        <f>IF(BA64="","",VLOOKUP(BA64,'aktuelle Düngerliste'!$A:$H,8,FALSE))</f>
        <v/>
      </c>
      <c r="BI64" s="874" t="str">
        <f>IF(BA64="","",VLOOKUP(BA64,'aktuelle Düngerliste'!$A:$H,3,FALSE)*BC64/1000)</f>
        <v/>
      </c>
      <c r="BJ64" s="874" t="str">
        <f>IF(BA64="","",IF(VLOOKUP(BA64,'aktuelle Düngerliste'!$A:$B,2,FALSE)="mineralisch",(VLOOKUP(BA64,'aktuelle Düngerliste'!$A:$H,3,FALSE)*BC64/1000),""))</f>
        <v/>
      </c>
      <c r="BK64" s="875" t="str">
        <f>IF(BA64="","",VLOOKUP(BA64,'aktuelle Düngerliste'!$A:$J,10,FALSE)*BC64/1000)</f>
        <v/>
      </c>
      <c r="BL64" s="875" t="str">
        <f>IF(BA64="","",VLOOKUP(BA64,'aktuelle Düngerliste'!$A:$H,5,FALSE)*BC64/1000)</f>
        <v/>
      </c>
      <c r="BM64" s="875" t="str">
        <f>IF(BA64="","",VLOOKUP(BA64,'aktuelle Düngerliste'!$A:$H,6,FALSE)*BC64/1000)</f>
        <v/>
      </c>
      <c r="BN64" s="876" t="str">
        <f>IF(BA64="","",VLOOKUP(BA64,'aktuelle Düngerliste'!$A:$H,7,FALSE)*BC64/1000)</f>
        <v/>
      </c>
      <c r="BO64" s="378"/>
      <c r="BP64" s="379"/>
      <c r="BQ64" s="375"/>
      <c r="BR64" s="392" t="str">
        <f t="shared" si="16"/>
        <v/>
      </c>
      <c r="BS64" s="453" t="str">
        <f t="shared" si="17"/>
        <v/>
      </c>
      <c r="BT64" s="872" t="str">
        <f>IF(BO64="","",VLOOKUP(BO64,'aktuelle Düngerliste'!$A:$H,2,FALSE))</f>
        <v/>
      </c>
      <c r="BU64" s="872" t="str">
        <f>IF(BO64="","",VLOOKUP(BO64,'aktuelle Düngerliste'!$A:$H,3,FALSE))</f>
        <v/>
      </c>
      <c r="BV64" s="873" t="str">
        <f>IF(BO64="","",VLOOKUP(BO64,'aktuelle Düngerliste'!$A:$H,8,FALSE))</f>
        <v/>
      </c>
      <c r="BW64" s="874" t="str">
        <f>IF(BO64="","",VLOOKUP(BO64,'aktuelle Düngerliste'!$A:$H,3,FALSE)*BQ64/1000)</f>
        <v/>
      </c>
      <c r="BX64" s="874" t="str">
        <f>IF(BO64="","",IF(VLOOKUP(BO64,'aktuelle Düngerliste'!$A:$B,2,FALSE)="mineralisch",(VLOOKUP(BO64,'aktuelle Düngerliste'!$A:$H,3,FALSE)*BQ64/1000),""))</f>
        <v/>
      </c>
      <c r="BY64" s="875" t="str">
        <f>IF(BO64="","",VLOOKUP(BO64,'aktuelle Düngerliste'!$A:$J,10,FALSE)*BQ64/1000)</f>
        <v/>
      </c>
      <c r="BZ64" s="875" t="str">
        <f>IF(BO64="","",VLOOKUP(BO64,'aktuelle Düngerliste'!$A:$H,5,FALSE)*BQ64/1000)</f>
        <v/>
      </c>
      <c r="CA64" s="875" t="str">
        <f>IF(BO64="","",VLOOKUP(BO64,'aktuelle Düngerliste'!$A:$H,6,FALSE)*BQ64/1000)</f>
        <v/>
      </c>
      <c r="CB64" s="876" t="str">
        <f>IF(BO64="","",VLOOKUP(BO64,'aktuelle Düngerliste'!$A:$H,7,FALSE)*BQ64/1000)</f>
        <v/>
      </c>
      <c r="CC64" s="378"/>
      <c r="CD64" s="379"/>
      <c r="CE64" s="375"/>
      <c r="CF64" s="392" t="str">
        <f t="shared" si="18"/>
        <v/>
      </c>
      <c r="CG64" s="453" t="str">
        <f t="shared" si="19"/>
        <v/>
      </c>
      <c r="CH64" s="872" t="str">
        <f>IF(CC64="","",VLOOKUP(CC64,'aktuelle Düngerliste'!$A:$H,2,FALSE))</f>
        <v/>
      </c>
      <c r="CI64" s="872" t="str">
        <f>IF(CC64="","",VLOOKUP(CC64,'aktuelle Düngerliste'!$A:$H,3,FALSE))</f>
        <v/>
      </c>
      <c r="CJ64" s="873" t="str">
        <f>IF(CC64="","",VLOOKUP(CC64,'aktuelle Düngerliste'!$A:$H,8,FALSE))</f>
        <v/>
      </c>
      <c r="CK64" s="874" t="str">
        <f>IF(CC64="","",VLOOKUP(CC64,'aktuelle Düngerliste'!$A:$H,3,FALSE)*CE64/1000)</f>
        <v/>
      </c>
      <c r="CL64" s="874" t="str">
        <f>IF(CC64="","",IF(VLOOKUP(CC64,'aktuelle Düngerliste'!$A:$B,2,FALSE)="mineralisch",(VLOOKUP(CC64,'aktuelle Düngerliste'!$A:$H,3,FALSE)*CE64/1000),""))</f>
        <v/>
      </c>
      <c r="CM64" s="875" t="str">
        <f>IF(CC64="","",VLOOKUP(CC64,'aktuelle Düngerliste'!$A:$J,10,FALSE)*CE64/1000)</f>
        <v/>
      </c>
      <c r="CN64" s="875" t="str">
        <f>IF(CC64="","",VLOOKUP(CC64,'aktuelle Düngerliste'!$A:$H,5,FALSE)*CE64/1000)</f>
        <v/>
      </c>
      <c r="CO64" s="875" t="str">
        <f>IF(CC64="","",VLOOKUP(CC64,'aktuelle Düngerliste'!$A:$H,6,FALSE)*CE64/1000)</f>
        <v/>
      </c>
      <c r="CP64" s="876" t="str">
        <f>IF(CC64="","",VLOOKUP(CC64,'aktuelle Düngerliste'!$A:$H,7,FALSE)*CE64/1000)</f>
        <v/>
      </c>
      <c r="CQ64" s="378"/>
      <c r="CR64" s="379"/>
      <c r="CS64" s="375"/>
      <c r="CT64" s="392" t="str">
        <f t="shared" si="20"/>
        <v/>
      </c>
      <c r="CU64" s="453" t="str">
        <f t="shared" si="21"/>
        <v/>
      </c>
      <c r="CV64" s="872" t="str">
        <f>IF(CQ64="","",VLOOKUP(CQ64,'aktuelle Düngerliste'!$A:$H,2,FALSE))</f>
        <v/>
      </c>
      <c r="CW64" s="872" t="str">
        <f>IF(CQ64="","",VLOOKUP(CQ64,'aktuelle Düngerliste'!$A:$H,3,FALSE))</f>
        <v/>
      </c>
      <c r="CX64" s="873" t="str">
        <f>IF(CQ64="","",VLOOKUP(CQ64,'aktuelle Düngerliste'!$A:$H,8,FALSE))</f>
        <v/>
      </c>
      <c r="CY64" s="874" t="str">
        <f>IF(CQ64="","",VLOOKUP(CQ64,'aktuelle Düngerliste'!$A:$H,3,FALSE)*CS64/1000)</f>
        <v/>
      </c>
      <c r="CZ64" s="874" t="str">
        <f>IF(CQ64="","",IF(VLOOKUP(CQ64,'aktuelle Düngerliste'!$A:$B,2,FALSE)="mineralisch",(VLOOKUP(CQ64,'aktuelle Düngerliste'!$A:$H,3,FALSE)*CS64/1000),""))</f>
        <v/>
      </c>
      <c r="DA64" s="875" t="str">
        <f>IF(CQ64="","",VLOOKUP(CQ64,'aktuelle Düngerliste'!$A:$J,10,FALSE)*CS64/1000)</f>
        <v/>
      </c>
      <c r="DB64" s="875" t="str">
        <f>IF(CQ64="","",VLOOKUP(CQ64,'aktuelle Düngerliste'!$A:$H,5,FALSE)*CS64/1000)</f>
        <v/>
      </c>
      <c r="DC64" s="875" t="str">
        <f>IF(CQ64="","",VLOOKUP(CQ64,'aktuelle Düngerliste'!$A:$H,6,FALSE)*CS64/1000)</f>
        <v/>
      </c>
      <c r="DD64" s="876" t="str">
        <f>IF(CQ64="","",VLOOKUP(CQ64,'aktuelle Düngerliste'!$A:$H,7,FALSE)*CS64/1000)</f>
        <v/>
      </c>
      <c r="DE64" s="378"/>
      <c r="DF64" s="379"/>
      <c r="DG64" s="375"/>
      <c r="DH64" s="392" t="str">
        <f t="shared" si="22"/>
        <v/>
      </c>
      <c r="DI64" s="453" t="str">
        <f t="shared" si="23"/>
        <v/>
      </c>
      <c r="DJ64" s="872" t="str">
        <f>IF(DE64="","",VLOOKUP(DE64,'aktuelle Düngerliste'!$A:$H,2,FALSE))</f>
        <v/>
      </c>
      <c r="DK64" s="872" t="str">
        <f>IF(DE64="","",VLOOKUP(DE64,'aktuelle Düngerliste'!$A:$H,3,FALSE))</f>
        <v/>
      </c>
      <c r="DL64" s="873" t="str">
        <f>IF(DE64="","",VLOOKUP(DE64,'aktuelle Düngerliste'!$A:$H,8,FALSE))</f>
        <v/>
      </c>
      <c r="DM64" s="874" t="str">
        <f>IF(DE64="","",VLOOKUP(DE64,'aktuelle Düngerliste'!$A:$H,3,FALSE)*DG64/1000)</f>
        <v/>
      </c>
      <c r="DN64" s="874" t="str">
        <f>IF(DE64="","",IF(VLOOKUP(DE64,'aktuelle Düngerliste'!$A:$B,2,FALSE)="mineralisch",(VLOOKUP(DE64,'aktuelle Düngerliste'!$A:$H,3,FALSE)*DG64/1000),""))</f>
        <v/>
      </c>
      <c r="DO64" s="875" t="str">
        <f>IF(DE64="","",VLOOKUP(DE64,'aktuelle Düngerliste'!$A:$J,10,FALSE)*DG64/1000)</f>
        <v/>
      </c>
      <c r="DP64" s="875" t="str">
        <f>IF(DE64="","",VLOOKUP(DE64,'aktuelle Düngerliste'!$A:$H,5,FALSE)*DG64/1000)</f>
        <v/>
      </c>
      <c r="DQ64" s="875" t="str">
        <f>IF(DE64="","",VLOOKUP(DE64,'aktuelle Düngerliste'!$A:$H,6,FALSE)*DG64/1000)</f>
        <v/>
      </c>
      <c r="DR64" s="876" t="str">
        <f>IF(DE64="","",VLOOKUP(DE64,'aktuelle Düngerliste'!$A:$H,7,FALSE)*DG64/1000)</f>
        <v/>
      </c>
      <c r="DS64" s="265"/>
    </row>
    <row r="65" spans="1:123" s="145" customFormat="1">
      <c r="A65" s="261" t="str">
        <f>IF('N-DBE'!A65="","",'N-DBE'!A65)</f>
        <v/>
      </c>
      <c r="B65" s="285" t="str">
        <f>IF('N-DBE'!B65="","",'N-DBE'!B65)</f>
        <v/>
      </c>
      <c r="C65" s="262" t="str">
        <f>IF('N-DBE'!C65="","",'N-DBE'!C65)</f>
        <v/>
      </c>
      <c r="D65" s="262" t="str">
        <f>IF('N-DBE'!D65="","",'N-DBE'!D65)</f>
        <v/>
      </c>
      <c r="E65" s="238" t="str">
        <f>IF('N-DBE'!E65="","",'N-DBE'!E65)</f>
        <v/>
      </c>
      <c r="F65" s="238" t="str">
        <f>IF('N-DBE'!F65="","",'N-DBE'!F65)</f>
        <v/>
      </c>
      <c r="G65" s="225" t="str">
        <f>IF('N-DBE'!G65="","",'N-DBE'!G65)</f>
        <v/>
      </c>
      <c r="H65" s="247" t="str">
        <f>IF(OR(B65="",'N-DBE'!AJ65=""),"",'N-DBE'!AJ65+'N-DBE'!AN65)</f>
        <v/>
      </c>
      <c r="I65" s="815" t="str">
        <f>IF(OR(B65="",'N-DBE'!AJ65=""),"",'N-DBE'!E65*('N-DBE'!AJ65+'N-DBE'!AN65))</f>
        <v/>
      </c>
      <c r="J65" s="246" t="str">
        <f>IF('N-DBE'!AK65="","",IF('N-DBE'!AM65="ja",'N-DBE'!AK65+'N-DBE'!AN65,'N-DBE'!AK65))</f>
        <v/>
      </c>
      <c r="K65" s="829" t="str">
        <f>IF(OR(B65="",'N-DBE'!AK65=""),"",IF('N-DBE'!AM65="ja",'N-DBE'!E65*('N-DBE'!AK65+'N-DBE'!AN65),'N-DBE'!E65*'N-DBE'!AK65))</f>
        <v/>
      </c>
      <c r="L65" s="830" t="str">
        <f>IF(OR(B65="",'N-DBE'!AL65=""),"",'N-DBE'!AL65+'N-DBE'!AN65)</f>
        <v/>
      </c>
      <c r="M65" s="830" t="str">
        <f>IF(OR(B65="",'N-DBE'!AL65=""),"",'N-DBE'!E65*('N-DBE'!AL65+'N-DBE'!AN65))</f>
        <v/>
      </c>
      <c r="N65" s="831" t="str">
        <f>IF(AND('N-DBE'!C65="ja",G65&lt;&gt;""),I65-X65,"")</f>
        <v/>
      </c>
      <c r="O65" s="259" t="str">
        <f>IF('N-DBE'!AJ65="","",SUM(AU65,BI65,BW65,CK65,CY65,DM65))</f>
        <v/>
      </c>
      <c r="P65" s="830" t="str">
        <f>IF(OR(B65="",'N-DBE'!AJ65=""),"",O65*'N-DBE'!E65)</f>
        <v/>
      </c>
      <c r="Q65" s="253" t="str">
        <f>IF('N-DBE'!AJ65="","",IF(AR65="mineralisch",AU65,0)+IF(BF65="mineralisch",BI65,0)+IF(BT65="mineralisch",BW65,0)+IF(CH65="mineralisch",CK65,0)+IF(CV65="mineralisch",CY65,0)+IF(DJ65="mineralisch",DM65,0))</f>
        <v/>
      </c>
      <c r="R65" s="830" t="str">
        <f>IF(OR(B65="",'N-DBE'!AJ65=""),"",Q65*'N-DBE'!E65)</f>
        <v/>
      </c>
      <c r="S65" s="253" t="str">
        <f>IF('N-DBE'!AJ65="","",O65-Q65)</f>
        <v/>
      </c>
      <c r="T65" s="830" t="str">
        <f>IF(OR(B65="",'N-DBE'!AJ65=""),"",S65*'N-DBE'!E65)</f>
        <v/>
      </c>
      <c r="U65" s="253" t="str">
        <f>IF('N-DBE'!AJ65="","",(IF(AR65="Kompost",AU65,0)+IF(BF65="Kompost",BI65,0)+IF(BT65="Kompost",BW65,0)+IF(CH65="Kompost",CK65,0)+IF(CV65="Kompost",CY65,0)+IF(DJ65="Kompost",DM65,0)))</f>
        <v/>
      </c>
      <c r="V65" s="830" t="str">
        <f>IF(OR(B65="",'N-DBE'!AJ65=""),"",U65*'N-DBE'!E65)</f>
        <v/>
      </c>
      <c r="W65" s="370" t="str">
        <f>IF('N-DBE'!AJ65="","",SUM(AW65,BK65,BY65,CM65,DA65,DO65))</f>
        <v/>
      </c>
      <c r="X65" s="844" t="str">
        <f>IF(OR(B65="",'N-DBE'!AJ65=""),"",W65*'N-DBE'!E65)</f>
        <v/>
      </c>
      <c r="Y65" s="260" t="str">
        <f>IF('P-(K-Mg)-DBE'!N65="","",'P-(K-Mg)-DBE'!N65+'P-(K-Mg)-DBE'!R65)</f>
        <v/>
      </c>
      <c r="Z65" s="830" t="str">
        <f>IF(OR(B65="",'P-(K-Mg)-DBE'!N65=""),"",'N-DBE'!E65*('P-(K-Mg)-DBE'!N65+'P-(K-Mg)-DBE'!R65))</f>
        <v/>
      </c>
      <c r="AA65" s="259" t="str">
        <f>IF('P-(K-Mg)-DBE'!N65="","",SUM(AX65,BL65,BZ65,CN65,DB65,DP65))</f>
        <v/>
      </c>
      <c r="AB65" s="258" t="str">
        <f>IF(OR(B65="",'P-(K-Mg)-DBE'!Z65=""),"",SUM(AX65,BL65,BZ65,CN65,DB65,DP65)*'N-DBE'!E65)</f>
        <v/>
      </c>
      <c r="AC65" s="259" t="str">
        <f>IF('P-(K-Mg)-DBE'!O65="","",'P-(K-Mg)-DBE'!O65)</f>
        <v/>
      </c>
      <c r="AD65" s="815" t="str">
        <f>IF(OR(B65="",'P-(K-Mg)-DBE'!O65=""),"",'P-(K-Mg)-DBE'!O65*'N-DBE'!E65)</f>
        <v/>
      </c>
      <c r="AE65" s="239" t="str">
        <f>IF('P-(K-Mg)-DBE'!Z65="","",'P-(K-Mg)-DBE'!Z65)</f>
        <v/>
      </c>
      <c r="AF65" s="815" t="str">
        <f>IF(OR(B65="",'P-(K-Mg)-DBE'!Z65=""),"",'P-(K-Mg)-DBE'!Z65*'N-DBE'!E65)</f>
        <v/>
      </c>
      <c r="AG65" s="380" t="str">
        <f>IF('P-(K-Mg)-DBE'!Z65="","",SUM(AY65,BM65,CA65,CO65,DC65,DQ65))</f>
        <v/>
      </c>
      <c r="AH65" s="258" t="str">
        <f>IF(OR(B65="",'P-(K-Mg)-DBE'!AH65=""),"",SUM(AY65,BM65,CA65,CO65,DC65,DQ55)*'N-DBE'!E65)</f>
        <v/>
      </c>
      <c r="AI65" s="240" t="str">
        <f>IF('P-(K-Mg)-DBE'!AH65="","",'P-(K-Mg)-DBE'!AH65)</f>
        <v/>
      </c>
      <c r="AJ65" s="830" t="str">
        <f>IF(OR(B65="",'P-(K-Mg)-DBE'!AH65=""),"",'N-DBE'!E65*'P-(K-Mg)-DBE'!AH65)</f>
        <v/>
      </c>
      <c r="AK65" s="374" t="str">
        <f>IF('P-(K-Mg)-DBE'!AH65="","",SUM(AZ65,BN65,CB65,CP65,DD65,DR65))</f>
        <v/>
      </c>
      <c r="AL65" s="862" t="str">
        <f>IF('P-(K-Mg)-DBE'!AH65="","",SUM(AZ65,BN65,CB65,CP65,DD65,DR65))</f>
        <v/>
      </c>
      <c r="AM65" s="378"/>
      <c r="AN65" s="379"/>
      <c r="AO65" s="375"/>
      <c r="AP65" s="392" t="str">
        <f t="shared" si="12"/>
        <v/>
      </c>
      <c r="AQ65" s="453" t="str">
        <f t="shared" si="13"/>
        <v/>
      </c>
      <c r="AR65" s="872" t="str">
        <f>IF(AM65="","",VLOOKUP(AM65,'aktuelle Düngerliste'!A:H,2,FALSE))</f>
        <v/>
      </c>
      <c r="AS65" s="872" t="str">
        <f>IF(AM65="","",VLOOKUP(AM65,'aktuelle Düngerliste'!A:H,3,FALSE))</f>
        <v/>
      </c>
      <c r="AT65" s="873" t="str">
        <f>IF(AM65="","",VLOOKUP(AM65,'aktuelle Düngerliste'!A:H,8,FALSE))</f>
        <v/>
      </c>
      <c r="AU65" s="874" t="str">
        <f>IF(AM65="","",VLOOKUP(AM65,'aktuelle Düngerliste'!$A:$H,3,FALSE)*AO65/1000)</f>
        <v/>
      </c>
      <c r="AV65" s="874" t="str">
        <f>IF(AM65="","",IF(VLOOKUP(AM65,'aktuelle Düngerliste'!$A:$B,2,FALSE)="mineralisch",(VLOOKUP(AM65,'aktuelle Düngerliste'!$A:$H,3,FALSE)*AO65/1000),""))</f>
        <v/>
      </c>
      <c r="AW65" s="875" t="str">
        <f>IF(AM65="","",VLOOKUP(AM65,'aktuelle Düngerliste'!$A:$J,10,FALSE)*AO65/1000)</f>
        <v/>
      </c>
      <c r="AX65" s="875" t="str">
        <f>IF(AM65="","",VLOOKUP(AM65,'aktuelle Düngerliste'!$A:$H,5,FALSE)*AO65/1000)</f>
        <v/>
      </c>
      <c r="AY65" s="875" t="str">
        <f>IF(AM65="","",VLOOKUP(AM65,'aktuelle Düngerliste'!$A:$H,6,FALSE)*AO65/1000)</f>
        <v/>
      </c>
      <c r="AZ65" s="876" t="str">
        <f>IF(AM65="","",VLOOKUP(AM65,'aktuelle Düngerliste'!$A:$H,7,FALSE)*AO65/1000)</f>
        <v/>
      </c>
      <c r="BA65" s="378"/>
      <c r="BB65" s="379"/>
      <c r="BC65" s="375"/>
      <c r="BD65" s="392" t="str">
        <f t="shared" si="14"/>
        <v/>
      </c>
      <c r="BE65" s="453" t="str">
        <f t="shared" si="15"/>
        <v/>
      </c>
      <c r="BF65" s="872" t="str">
        <f>IF(BA65="","",VLOOKUP(BA65,'aktuelle Düngerliste'!$A:$H,2,FALSE))</f>
        <v/>
      </c>
      <c r="BG65" s="872" t="str">
        <f>IF(BA65="","",VLOOKUP(BA65,'aktuelle Düngerliste'!$A:$H,3,FALSE))</f>
        <v/>
      </c>
      <c r="BH65" s="873" t="str">
        <f>IF(BA65="","",VLOOKUP(BA65,'aktuelle Düngerliste'!$A:$H,8,FALSE))</f>
        <v/>
      </c>
      <c r="BI65" s="874" t="str">
        <f>IF(BA65="","",VLOOKUP(BA65,'aktuelle Düngerliste'!$A:$H,3,FALSE)*BC65/1000)</f>
        <v/>
      </c>
      <c r="BJ65" s="874" t="str">
        <f>IF(BA65="","",IF(VLOOKUP(BA65,'aktuelle Düngerliste'!$A:$B,2,FALSE)="mineralisch",(VLOOKUP(BA65,'aktuelle Düngerliste'!$A:$H,3,FALSE)*BC65/1000),""))</f>
        <v/>
      </c>
      <c r="BK65" s="875" t="str">
        <f>IF(BA65="","",VLOOKUP(BA65,'aktuelle Düngerliste'!$A:$J,10,FALSE)*BC65/1000)</f>
        <v/>
      </c>
      <c r="BL65" s="875" t="str">
        <f>IF(BA65="","",VLOOKUP(BA65,'aktuelle Düngerliste'!$A:$H,5,FALSE)*BC65/1000)</f>
        <v/>
      </c>
      <c r="BM65" s="875" t="str">
        <f>IF(BA65="","",VLOOKUP(BA65,'aktuelle Düngerliste'!$A:$H,6,FALSE)*BC65/1000)</f>
        <v/>
      </c>
      <c r="BN65" s="876" t="str">
        <f>IF(BA65="","",VLOOKUP(BA65,'aktuelle Düngerliste'!$A:$H,7,FALSE)*BC65/1000)</f>
        <v/>
      </c>
      <c r="BO65" s="378"/>
      <c r="BP65" s="379"/>
      <c r="BQ65" s="375"/>
      <c r="BR65" s="392" t="str">
        <f t="shared" si="16"/>
        <v/>
      </c>
      <c r="BS65" s="453" t="str">
        <f t="shared" si="17"/>
        <v/>
      </c>
      <c r="BT65" s="872" t="str">
        <f>IF(BO65="","",VLOOKUP(BO65,'aktuelle Düngerliste'!$A:$H,2,FALSE))</f>
        <v/>
      </c>
      <c r="BU65" s="872" t="str">
        <f>IF(BO65="","",VLOOKUP(BO65,'aktuelle Düngerliste'!$A:$H,3,FALSE))</f>
        <v/>
      </c>
      <c r="BV65" s="873" t="str">
        <f>IF(BO65="","",VLOOKUP(BO65,'aktuelle Düngerliste'!$A:$H,8,FALSE))</f>
        <v/>
      </c>
      <c r="BW65" s="874" t="str">
        <f>IF(BO65="","",VLOOKUP(BO65,'aktuelle Düngerliste'!$A:$H,3,FALSE)*BQ65/1000)</f>
        <v/>
      </c>
      <c r="BX65" s="874" t="str">
        <f>IF(BO65="","",IF(VLOOKUP(BO65,'aktuelle Düngerliste'!$A:$B,2,FALSE)="mineralisch",(VLOOKUP(BO65,'aktuelle Düngerliste'!$A:$H,3,FALSE)*BQ65/1000),""))</f>
        <v/>
      </c>
      <c r="BY65" s="875" t="str">
        <f>IF(BO65="","",VLOOKUP(BO65,'aktuelle Düngerliste'!$A:$J,10,FALSE)*BQ65/1000)</f>
        <v/>
      </c>
      <c r="BZ65" s="875" t="str">
        <f>IF(BO65="","",VLOOKUP(BO65,'aktuelle Düngerliste'!$A:$H,5,FALSE)*BQ65/1000)</f>
        <v/>
      </c>
      <c r="CA65" s="875" t="str">
        <f>IF(BO65="","",VLOOKUP(BO65,'aktuelle Düngerliste'!$A:$H,6,FALSE)*BQ65/1000)</f>
        <v/>
      </c>
      <c r="CB65" s="876" t="str">
        <f>IF(BO65="","",VLOOKUP(BO65,'aktuelle Düngerliste'!$A:$H,7,FALSE)*BQ65/1000)</f>
        <v/>
      </c>
      <c r="CC65" s="378"/>
      <c r="CD65" s="379"/>
      <c r="CE65" s="375"/>
      <c r="CF65" s="392" t="str">
        <f t="shared" si="18"/>
        <v/>
      </c>
      <c r="CG65" s="453" t="str">
        <f t="shared" si="19"/>
        <v/>
      </c>
      <c r="CH65" s="872" t="str">
        <f>IF(CC65="","",VLOOKUP(CC65,'aktuelle Düngerliste'!$A:$H,2,FALSE))</f>
        <v/>
      </c>
      <c r="CI65" s="872" t="str">
        <f>IF(CC65="","",VLOOKUP(CC65,'aktuelle Düngerliste'!$A:$H,3,FALSE))</f>
        <v/>
      </c>
      <c r="CJ65" s="873" t="str">
        <f>IF(CC65="","",VLOOKUP(CC65,'aktuelle Düngerliste'!$A:$H,8,FALSE))</f>
        <v/>
      </c>
      <c r="CK65" s="874" t="str">
        <f>IF(CC65="","",VLOOKUP(CC65,'aktuelle Düngerliste'!$A:$H,3,FALSE)*CE65/1000)</f>
        <v/>
      </c>
      <c r="CL65" s="874" t="str">
        <f>IF(CC65="","",IF(VLOOKUP(CC65,'aktuelle Düngerliste'!$A:$B,2,FALSE)="mineralisch",(VLOOKUP(CC65,'aktuelle Düngerliste'!$A:$H,3,FALSE)*CE65/1000),""))</f>
        <v/>
      </c>
      <c r="CM65" s="875" t="str">
        <f>IF(CC65="","",VLOOKUP(CC65,'aktuelle Düngerliste'!$A:$J,10,FALSE)*CE65/1000)</f>
        <v/>
      </c>
      <c r="CN65" s="875" t="str">
        <f>IF(CC65="","",VLOOKUP(CC65,'aktuelle Düngerliste'!$A:$H,5,FALSE)*CE65/1000)</f>
        <v/>
      </c>
      <c r="CO65" s="875" t="str">
        <f>IF(CC65="","",VLOOKUP(CC65,'aktuelle Düngerliste'!$A:$H,6,FALSE)*CE65/1000)</f>
        <v/>
      </c>
      <c r="CP65" s="876" t="str">
        <f>IF(CC65="","",VLOOKUP(CC65,'aktuelle Düngerliste'!$A:$H,7,FALSE)*CE65/1000)</f>
        <v/>
      </c>
      <c r="CQ65" s="378"/>
      <c r="CR65" s="379"/>
      <c r="CS65" s="375"/>
      <c r="CT65" s="392" t="str">
        <f t="shared" si="20"/>
        <v/>
      </c>
      <c r="CU65" s="453" t="str">
        <f t="shared" si="21"/>
        <v/>
      </c>
      <c r="CV65" s="872" t="str">
        <f>IF(CQ65="","",VLOOKUP(CQ65,'aktuelle Düngerliste'!$A:$H,2,FALSE))</f>
        <v/>
      </c>
      <c r="CW65" s="872" t="str">
        <f>IF(CQ65="","",VLOOKUP(CQ65,'aktuelle Düngerliste'!$A:$H,3,FALSE))</f>
        <v/>
      </c>
      <c r="CX65" s="873" t="str">
        <f>IF(CQ65="","",VLOOKUP(CQ65,'aktuelle Düngerliste'!$A:$H,8,FALSE))</f>
        <v/>
      </c>
      <c r="CY65" s="874" t="str">
        <f>IF(CQ65="","",VLOOKUP(CQ65,'aktuelle Düngerliste'!$A:$H,3,FALSE)*CS65/1000)</f>
        <v/>
      </c>
      <c r="CZ65" s="874" t="str">
        <f>IF(CQ65="","",IF(VLOOKUP(CQ65,'aktuelle Düngerliste'!$A:$B,2,FALSE)="mineralisch",(VLOOKUP(CQ65,'aktuelle Düngerliste'!$A:$H,3,FALSE)*CS65/1000),""))</f>
        <v/>
      </c>
      <c r="DA65" s="875" t="str">
        <f>IF(CQ65="","",VLOOKUP(CQ65,'aktuelle Düngerliste'!$A:$J,10,FALSE)*CS65/1000)</f>
        <v/>
      </c>
      <c r="DB65" s="875" t="str">
        <f>IF(CQ65="","",VLOOKUP(CQ65,'aktuelle Düngerliste'!$A:$H,5,FALSE)*CS65/1000)</f>
        <v/>
      </c>
      <c r="DC65" s="875" t="str">
        <f>IF(CQ65="","",VLOOKUP(CQ65,'aktuelle Düngerliste'!$A:$H,6,FALSE)*CS65/1000)</f>
        <v/>
      </c>
      <c r="DD65" s="876" t="str">
        <f>IF(CQ65="","",VLOOKUP(CQ65,'aktuelle Düngerliste'!$A:$H,7,FALSE)*CS65/1000)</f>
        <v/>
      </c>
      <c r="DE65" s="378"/>
      <c r="DF65" s="379"/>
      <c r="DG65" s="375"/>
      <c r="DH65" s="392" t="str">
        <f t="shared" si="22"/>
        <v/>
      </c>
      <c r="DI65" s="453" t="str">
        <f t="shared" si="23"/>
        <v/>
      </c>
      <c r="DJ65" s="872" t="str">
        <f>IF(DE65="","",VLOOKUP(DE65,'aktuelle Düngerliste'!$A:$H,2,FALSE))</f>
        <v/>
      </c>
      <c r="DK65" s="872" t="str">
        <f>IF(DE65="","",VLOOKUP(DE65,'aktuelle Düngerliste'!$A:$H,3,FALSE))</f>
        <v/>
      </c>
      <c r="DL65" s="873" t="str">
        <f>IF(DE65="","",VLOOKUP(DE65,'aktuelle Düngerliste'!$A:$H,8,FALSE))</f>
        <v/>
      </c>
      <c r="DM65" s="874" t="str">
        <f>IF(DE65="","",VLOOKUP(DE65,'aktuelle Düngerliste'!$A:$H,3,FALSE)*DG65/1000)</f>
        <v/>
      </c>
      <c r="DN65" s="874" t="str">
        <f>IF(DE65="","",IF(VLOOKUP(DE65,'aktuelle Düngerliste'!$A:$B,2,FALSE)="mineralisch",(VLOOKUP(DE65,'aktuelle Düngerliste'!$A:$H,3,FALSE)*DG65/1000),""))</f>
        <v/>
      </c>
      <c r="DO65" s="875" t="str">
        <f>IF(DE65="","",VLOOKUP(DE65,'aktuelle Düngerliste'!$A:$J,10,FALSE)*DG65/1000)</f>
        <v/>
      </c>
      <c r="DP65" s="875" t="str">
        <f>IF(DE65="","",VLOOKUP(DE65,'aktuelle Düngerliste'!$A:$H,5,FALSE)*DG65/1000)</f>
        <v/>
      </c>
      <c r="DQ65" s="875" t="str">
        <f>IF(DE65="","",VLOOKUP(DE65,'aktuelle Düngerliste'!$A:$H,6,FALSE)*DG65/1000)</f>
        <v/>
      </c>
      <c r="DR65" s="876" t="str">
        <f>IF(DE65="","",VLOOKUP(DE65,'aktuelle Düngerliste'!$A:$H,7,FALSE)*DG65/1000)</f>
        <v/>
      </c>
      <c r="DS65" s="265"/>
    </row>
    <row r="66" spans="1:123" s="145" customFormat="1">
      <c r="A66" s="261" t="str">
        <f>IF('N-DBE'!A66="","",'N-DBE'!A66)</f>
        <v/>
      </c>
      <c r="B66" s="285" t="str">
        <f>IF('N-DBE'!B66="","",'N-DBE'!B66)</f>
        <v/>
      </c>
      <c r="C66" s="262" t="str">
        <f>IF('N-DBE'!C66="","",'N-DBE'!C66)</f>
        <v/>
      </c>
      <c r="D66" s="262" t="str">
        <f>IF('N-DBE'!D66="","",'N-DBE'!D66)</f>
        <v/>
      </c>
      <c r="E66" s="238" t="str">
        <f>IF('N-DBE'!E66="","",'N-DBE'!E66)</f>
        <v/>
      </c>
      <c r="F66" s="238" t="str">
        <f>IF('N-DBE'!F66="","",'N-DBE'!F66)</f>
        <v/>
      </c>
      <c r="G66" s="225" t="str">
        <f>IF('N-DBE'!G66="","",'N-DBE'!G66)</f>
        <v/>
      </c>
      <c r="H66" s="247" t="str">
        <f>IF(OR(B66="",'N-DBE'!AJ66=""),"",'N-DBE'!AJ66+'N-DBE'!AN66)</f>
        <v/>
      </c>
      <c r="I66" s="815" t="str">
        <f>IF(OR(B66="",'N-DBE'!AJ66=""),"",'N-DBE'!E66*('N-DBE'!AJ66+'N-DBE'!AN66))</f>
        <v/>
      </c>
      <c r="J66" s="246" t="str">
        <f>IF('N-DBE'!AK66="","",IF('N-DBE'!AM66="ja",'N-DBE'!AK66+'N-DBE'!AN66,'N-DBE'!AK66))</f>
        <v/>
      </c>
      <c r="K66" s="829" t="str">
        <f>IF(OR(B66="",'N-DBE'!AK66=""),"",IF('N-DBE'!AM66="ja",'N-DBE'!E66*('N-DBE'!AK66+'N-DBE'!AN66),'N-DBE'!E66*'N-DBE'!AK66))</f>
        <v/>
      </c>
      <c r="L66" s="830" t="str">
        <f>IF(OR(B66="",'N-DBE'!AL66=""),"",'N-DBE'!AL66+'N-DBE'!AN66)</f>
        <v/>
      </c>
      <c r="M66" s="830" t="str">
        <f>IF(OR(B66="",'N-DBE'!AL66=""),"",'N-DBE'!E66*('N-DBE'!AL66+'N-DBE'!AN66))</f>
        <v/>
      </c>
      <c r="N66" s="831" t="str">
        <f>IF(AND('N-DBE'!C66="ja",G66&lt;&gt;""),I66-X66,"")</f>
        <v/>
      </c>
      <c r="O66" s="259" t="str">
        <f>IF('N-DBE'!AJ66="","",SUM(AU66,BI66,BW66,CK66,CY66,DM66))</f>
        <v/>
      </c>
      <c r="P66" s="830" t="str">
        <f>IF(OR(B66="",'N-DBE'!AJ66=""),"",O66*'N-DBE'!E66)</f>
        <v/>
      </c>
      <c r="Q66" s="253" t="str">
        <f>IF('N-DBE'!AJ66="","",IF(AR66="mineralisch",AU66,0)+IF(BF66="mineralisch",BI66,0)+IF(BT66="mineralisch",BW66,0)+IF(CH66="mineralisch",CK66,0)+IF(CV66="mineralisch",CY66,0)+IF(DJ66="mineralisch",DM66,0))</f>
        <v/>
      </c>
      <c r="R66" s="830" t="str">
        <f>IF(OR(B66="",'N-DBE'!AJ66=""),"",Q66*'N-DBE'!E66)</f>
        <v/>
      </c>
      <c r="S66" s="253" t="str">
        <f>IF('N-DBE'!AJ66="","",O66-Q66)</f>
        <v/>
      </c>
      <c r="T66" s="830" t="str">
        <f>IF(OR(B66="",'N-DBE'!AJ66=""),"",S66*'N-DBE'!E66)</f>
        <v/>
      </c>
      <c r="U66" s="253" t="str">
        <f>IF('N-DBE'!AJ66="","",(IF(AR66="Kompost",AU66,0)+IF(BF66="Kompost",BI66,0)+IF(BT66="Kompost",BW66,0)+IF(CH66="Kompost",CK66,0)+IF(CV66="Kompost",CY66,0)+IF(DJ66="Kompost",DM66,0)))</f>
        <v/>
      </c>
      <c r="V66" s="830" t="str">
        <f>IF(OR(B66="",'N-DBE'!AJ66=""),"",U66*'N-DBE'!E66)</f>
        <v/>
      </c>
      <c r="W66" s="370" t="str">
        <f>IF('N-DBE'!AJ66="","",SUM(AW66,BK66,BY66,CM66,DA66,DO66))</f>
        <v/>
      </c>
      <c r="X66" s="844" t="str">
        <f>IF(OR(B66="",'N-DBE'!AJ66=""),"",W66*'N-DBE'!E66)</f>
        <v/>
      </c>
      <c r="Y66" s="260" t="str">
        <f>IF('P-(K-Mg)-DBE'!N66="","",'P-(K-Mg)-DBE'!N66+'P-(K-Mg)-DBE'!R66)</f>
        <v/>
      </c>
      <c r="Z66" s="830" t="str">
        <f>IF(OR(B66="",'P-(K-Mg)-DBE'!N66=""),"",'N-DBE'!E66*('P-(K-Mg)-DBE'!N66+'P-(K-Mg)-DBE'!R66))</f>
        <v/>
      </c>
      <c r="AA66" s="259" t="str">
        <f>IF('P-(K-Mg)-DBE'!N66="","",SUM(AX66,BL66,BZ66,CN66,DB66,DP66))</f>
        <v/>
      </c>
      <c r="AB66" s="258" t="str">
        <f>IF(OR(B66="",'P-(K-Mg)-DBE'!Z66=""),"",SUM(AX66,BL66,BZ66,CN66,DB66,DP66)*'N-DBE'!E66)</f>
        <v/>
      </c>
      <c r="AC66" s="259" t="str">
        <f>IF('P-(K-Mg)-DBE'!O66="","",'P-(K-Mg)-DBE'!O66)</f>
        <v/>
      </c>
      <c r="AD66" s="815" t="str">
        <f>IF(OR(B66="",'P-(K-Mg)-DBE'!O66=""),"",'P-(K-Mg)-DBE'!O66*'N-DBE'!E66)</f>
        <v/>
      </c>
      <c r="AE66" s="239" t="str">
        <f>IF('P-(K-Mg)-DBE'!Z66="","",'P-(K-Mg)-DBE'!Z66)</f>
        <v/>
      </c>
      <c r="AF66" s="815" t="str">
        <f>IF(OR(B66="",'P-(K-Mg)-DBE'!Z66=""),"",'P-(K-Mg)-DBE'!Z66*'N-DBE'!E66)</f>
        <v/>
      </c>
      <c r="AG66" s="380" t="str">
        <f>IF('P-(K-Mg)-DBE'!Z66="","",SUM(AY66,BM66,CA66,CO66,DC66,DQ66))</f>
        <v/>
      </c>
      <c r="AH66" s="258" t="str">
        <f>IF(OR(B66="",'P-(K-Mg)-DBE'!AH66=""),"",SUM(AY66,BM66,CA66,CO66,DC66,DQ56)*'N-DBE'!E66)</f>
        <v/>
      </c>
      <c r="AI66" s="240" t="str">
        <f>IF('P-(K-Mg)-DBE'!AH66="","",'P-(K-Mg)-DBE'!AH66)</f>
        <v/>
      </c>
      <c r="AJ66" s="830" t="str">
        <f>IF(OR(B66="",'P-(K-Mg)-DBE'!AH66=""),"",'N-DBE'!E66*'P-(K-Mg)-DBE'!AH66)</f>
        <v/>
      </c>
      <c r="AK66" s="374" t="str">
        <f>IF('P-(K-Mg)-DBE'!AH66="","",SUM(AZ66,BN66,CB66,CP66,DD66,DR66))</f>
        <v/>
      </c>
      <c r="AL66" s="862" t="str">
        <f>IF('P-(K-Mg)-DBE'!AH66="","",SUM(AZ66,BN66,CB66,CP66,DD66,DR66))</f>
        <v/>
      </c>
      <c r="AM66" s="378"/>
      <c r="AN66" s="379"/>
      <c r="AO66" s="375"/>
      <c r="AP66" s="392" t="str">
        <f t="shared" si="12"/>
        <v/>
      </c>
      <c r="AQ66" s="453" t="str">
        <f t="shared" si="13"/>
        <v/>
      </c>
      <c r="AR66" s="872" t="str">
        <f>IF(AM66="","",VLOOKUP(AM66,'aktuelle Düngerliste'!A:H,2,FALSE))</f>
        <v/>
      </c>
      <c r="AS66" s="872" t="str">
        <f>IF(AM66="","",VLOOKUP(AM66,'aktuelle Düngerliste'!A:H,3,FALSE))</f>
        <v/>
      </c>
      <c r="AT66" s="873" t="str">
        <f>IF(AM66="","",VLOOKUP(AM66,'aktuelle Düngerliste'!A:H,8,FALSE))</f>
        <v/>
      </c>
      <c r="AU66" s="874" t="str">
        <f>IF(AM66="","",VLOOKUP(AM66,'aktuelle Düngerliste'!$A:$H,3,FALSE)*AO66/1000)</f>
        <v/>
      </c>
      <c r="AV66" s="874" t="str">
        <f>IF(AM66="","",IF(VLOOKUP(AM66,'aktuelle Düngerliste'!$A:$B,2,FALSE)="mineralisch",(VLOOKUP(AM66,'aktuelle Düngerliste'!$A:$H,3,FALSE)*AO66/1000),""))</f>
        <v/>
      </c>
      <c r="AW66" s="875" t="str">
        <f>IF(AM66="","",VLOOKUP(AM66,'aktuelle Düngerliste'!$A:$J,10,FALSE)*AO66/1000)</f>
        <v/>
      </c>
      <c r="AX66" s="875" t="str">
        <f>IF(AM66="","",VLOOKUP(AM66,'aktuelle Düngerliste'!$A:$H,5,FALSE)*AO66/1000)</f>
        <v/>
      </c>
      <c r="AY66" s="875" t="str">
        <f>IF(AM66="","",VLOOKUP(AM66,'aktuelle Düngerliste'!$A:$H,6,FALSE)*AO66/1000)</f>
        <v/>
      </c>
      <c r="AZ66" s="876" t="str">
        <f>IF(AM66="","",VLOOKUP(AM66,'aktuelle Düngerliste'!$A:$H,7,FALSE)*AO66/1000)</f>
        <v/>
      </c>
      <c r="BA66" s="378"/>
      <c r="BB66" s="379"/>
      <c r="BC66" s="375"/>
      <c r="BD66" s="392" t="str">
        <f t="shared" si="14"/>
        <v/>
      </c>
      <c r="BE66" s="453" t="str">
        <f t="shared" si="15"/>
        <v/>
      </c>
      <c r="BF66" s="872" t="str">
        <f>IF(BA66="","",VLOOKUP(BA66,'aktuelle Düngerliste'!$A:$H,2,FALSE))</f>
        <v/>
      </c>
      <c r="BG66" s="872" t="str">
        <f>IF(BA66="","",VLOOKUP(BA66,'aktuelle Düngerliste'!$A:$H,3,FALSE))</f>
        <v/>
      </c>
      <c r="BH66" s="873" t="str">
        <f>IF(BA66="","",VLOOKUP(BA66,'aktuelle Düngerliste'!$A:$H,8,FALSE))</f>
        <v/>
      </c>
      <c r="BI66" s="874" t="str">
        <f>IF(BA66="","",VLOOKUP(BA66,'aktuelle Düngerliste'!$A:$H,3,FALSE)*BC66/1000)</f>
        <v/>
      </c>
      <c r="BJ66" s="874" t="str">
        <f>IF(BA66="","",IF(VLOOKUP(BA66,'aktuelle Düngerliste'!$A:$B,2,FALSE)="mineralisch",(VLOOKUP(BA66,'aktuelle Düngerliste'!$A:$H,3,FALSE)*BC66/1000),""))</f>
        <v/>
      </c>
      <c r="BK66" s="875" t="str">
        <f>IF(BA66="","",VLOOKUP(BA66,'aktuelle Düngerliste'!$A:$J,10,FALSE)*BC66/1000)</f>
        <v/>
      </c>
      <c r="BL66" s="875" t="str">
        <f>IF(BA66="","",VLOOKUP(BA66,'aktuelle Düngerliste'!$A:$H,5,FALSE)*BC66/1000)</f>
        <v/>
      </c>
      <c r="BM66" s="875" t="str">
        <f>IF(BA66="","",VLOOKUP(BA66,'aktuelle Düngerliste'!$A:$H,6,FALSE)*BC66/1000)</f>
        <v/>
      </c>
      <c r="BN66" s="876" t="str">
        <f>IF(BA66="","",VLOOKUP(BA66,'aktuelle Düngerliste'!$A:$H,7,FALSE)*BC66/1000)</f>
        <v/>
      </c>
      <c r="BO66" s="378"/>
      <c r="BP66" s="379"/>
      <c r="BQ66" s="375"/>
      <c r="BR66" s="392" t="str">
        <f t="shared" si="16"/>
        <v/>
      </c>
      <c r="BS66" s="453" t="str">
        <f t="shared" si="17"/>
        <v/>
      </c>
      <c r="BT66" s="872" t="str">
        <f>IF(BO66="","",VLOOKUP(BO66,'aktuelle Düngerliste'!$A:$H,2,FALSE))</f>
        <v/>
      </c>
      <c r="BU66" s="872" t="str">
        <f>IF(BO66="","",VLOOKUP(BO66,'aktuelle Düngerliste'!$A:$H,3,FALSE))</f>
        <v/>
      </c>
      <c r="BV66" s="873" t="str">
        <f>IF(BO66="","",VLOOKUP(BO66,'aktuelle Düngerliste'!$A:$H,8,FALSE))</f>
        <v/>
      </c>
      <c r="BW66" s="874" t="str">
        <f>IF(BO66="","",VLOOKUP(BO66,'aktuelle Düngerliste'!$A:$H,3,FALSE)*BQ66/1000)</f>
        <v/>
      </c>
      <c r="BX66" s="874" t="str">
        <f>IF(BO66="","",IF(VLOOKUP(BO66,'aktuelle Düngerliste'!$A:$B,2,FALSE)="mineralisch",(VLOOKUP(BO66,'aktuelle Düngerliste'!$A:$H,3,FALSE)*BQ66/1000),""))</f>
        <v/>
      </c>
      <c r="BY66" s="875" t="str">
        <f>IF(BO66="","",VLOOKUP(BO66,'aktuelle Düngerliste'!$A:$J,10,FALSE)*BQ66/1000)</f>
        <v/>
      </c>
      <c r="BZ66" s="875" t="str">
        <f>IF(BO66="","",VLOOKUP(BO66,'aktuelle Düngerliste'!$A:$H,5,FALSE)*BQ66/1000)</f>
        <v/>
      </c>
      <c r="CA66" s="875" t="str">
        <f>IF(BO66="","",VLOOKUP(BO66,'aktuelle Düngerliste'!$A:$H,6,FALSE)*BQ66/1000)</f>
        <v/>
      </c>
      <c r="CB66" s="876" t="str">
        <f>IF(BO66="","",VLOOKUP(BO66,'aktuelle Düngerliste'!$A:$H,7,FALSE)*BQ66/1000)</f>
        <v/>
      </c>
      <c r="CC66" s="378"/>
      <c r="CD66" s="379"/>
      <c r="CE66" s="375"/>
      <c r="CF66" s="392" t="str">
        <f t="shared" si="18"/>
        <v/>
      </c>
      <c r="CG66" s="453" t="str">
        <f t="shared" si="19"/>
        <v/>
      </c>
      <c r="CH66" s="872" t="str">
        <f>IF(CC66="","",VLOOKUP(CC66,'aktuelle Düngerliste'!$A:$H,2,FALSE))</f>
        <v/>
      </c>
      <c r="CI66" s="872" t="str">
        <f>IF(CC66="","",VLOOKUP(CC66,'aktuelle Düngerliste'!$A:$H,3,FALSE))</f>
        <v/>
      </c>
      <c r="CJ66" s="873" t="str">
        <f>IF(CC66="","",VLOOKUP(CC66,'aktuelle Düngerliste'!$A:$H,8,FALSE))</f>
        <v/>
      </c>
      <c r="CK66" s="874" t="str">
        <f>IF(CC66="","",VLOOKUP(CC66,'aktuelle Düngerliste'!$A:$H,3,FALSE)*CE66/1000)</f>
        <v/>
      </c>
      <c r="CL66" s="874" t="str">
        <f>IF(CC66="","",IF(VLOOKUP(CC66,'aktuelle Düngerliste'!$A:$B,2,FALSE)="mineralisch",(VLOOKUP(CC66,'aktuelle Düngerliste'!$A:$H,3,FALSE)*CE66/1000),""))</f>
        <v/>
      </c>
      <c r="CM66" s="875" t="str">
        <f>IF(CC66="","",VLOOKUP(CC66,'aktuelle Düngerliste'!$A:$J,10,FALSE)*CE66/1000)</f>
        <v/>
      </c>
      <c r="CN66" s="875" t="str">
        <f>IF(CC66="","",VLOOKUP(CC66,'aktuelle Düngerliste'!$A:$H,5,FALSE)*CE66/1000)</f>
        <v/>
      </c>
      <c r="CO66" s="875" t="str">
        <f>IF(CC66="","",VLOOKUP(CC66,'aktuelle Düngerliste'!$A:$H,6,FALSE)*CE66/1000)</f>
        <v/>
      </c>
      <c r="CP66" s="876" t="str">
        <f>IF(CC66="","",VLOOKUP(CC66,'aktuelle Düngerliste'!$A:$H,7,FALSE)*CE66/1000)</f>
        <v/>
      </c>
      <c r="CQ66" s="378"/>
      <c r="CR66" s="379"/>
      <c r="CS66" s="375"/>
      <c r="CT66" s="392" t="str">
        <f t="shared" si="20"/>
        <v/>
      </c>
      <c r="CU66" s="453" t="str">
        <f t="shared" si="21"/>
        <v/>
      </c>
      <c r="CV66" s="872" t="str">
        <f>IF(CQ66="","",VLOOKUP(CQ66,'aktuelle Düngerliste'!$A:$H,2,FALSE))</f>
        <v/>
      </c>
      <c r="CW66" s="872" t="str">
        <f>IF(CQ66="","",VLOOKUP(CQ66,'aktuelle Düngerliste'!$A:$H,3,FALSE))</f>
        <v/>
      </c>
      <c r="CX66" s="873" t="str">
        <f>IF(CQ66="","",VLOOKUP(CQ66,'aktuelle Düngerliste'!$A:$H,8,FALSE))</f>
        <v/>
      </c>
      <c r="CY66" s="874" t="str">
        <f>IF(CQ66="","",VLOOKUP(CQ66,'aktuelle Düngerliste'!$A:$H,3,FALSE)*CS66/1000)</f>
        <v/>
      </c>
      <c r="CZ66" s="874" t="str">
        <f>IF(CQ66="","",IF(VLOOKUP(CQ66,'aktuelle Düngerliste'!$A:$B,2,FALSE)="mineralisch",(VLOOKUP(CQ66,'aktuelle Düngerliste'!$A:$H,3,FALSE)*CS66/1000),""))</f>
        <v/>
      </c>
      <c r="DA66" s="875" t="str">
        <f>IF(CQ66="","",VLOOKUP(CQ66,'aktuelle Düngerliste'!$A:$J,10,FALSE)*CS66/1000)</f>
        <v/>
      </c>
      <c r="DB66" s="875" t="str">
        <f>IF(CQ66="","",VLOOKUP(CQ66,'aktuelle Düngerliste'!$A:$H,5,FALSE)*CS66/1000)</f>
        <v/>
      </c>
      <c r="DC66" s="875" t="str">
        <f>IF(CQ66="","",VLOOKUP(CQ66,'aktuelle Düngerliste'!$A:$H,6,FALSE)*CS66/1000)</f>
        <v/>
      </c>
      <c r="DD66" s="876" t="str">
        <f>IF(CQ66="","",VLOOKUP(CQ66,'aktuelle Düngerliste'!$A:$H,7,FALSE)*CS66/1000)</f>
        <v/>
      </c>
      <c r="DE66" s="378"/>
      <c r="DF66" s="379"/>
      <c r="DG66" s="375"/>
      <c r="DH66" s="392" t="str">
        <f t="shared" si="22"/>
        <v/>
      </c>
      <c r="DI66" s="453" t="str">
        <f t="shared" si="23"/>
        <v/>
      </c>
      <c r="DJ66" s="872" t="str">
        <f>IF(DE66="","",VLOOKUP(DE66,'aktuelle Düngerliste'!$A:$H,2,FALSE))</f>
        <v/>
      </c>
      <c r="DK66" s="872" t="str">
        <f>IF(DE66="","",VLOOKUP(DE66,'aktuelle Düngerliste'!$A:$H,3,FALSE))</f>
        <v/>
      </c>
      <c r="DL66" s="873" t="str">
        <f>IF(DE66="","",VLOOKUP(DE66,'aktuelle Düngerliste'!$A:$H,8,FALSE))</f>
        <v/>
      </c>
      <c r="DM66" s="874" t="str">
        <f>IF(DE66="","",VLOOKUP(DE66,'aktuelle Düngerliste'!$A:$H,3,FALSE)*DG66/1000)</f>
        <v/>
      </c>
      <c r="DN66" s="874" t="str">
        <f>IF(DE66="","",IF(VLOOKUP(DE66,'aktuelle Düngerliste'!$A:$B,2,FALSE)="mineralisch",(VLOOKUP(DE66,'aktuelle Düngerliste'!$A:$H,3,FALSE)*DG66/1000),""))</f>
        <v/>
      </c>
      <c r="DO66" s="875" t="str">
        <f>IF(DE66="","",VLOOKUP(DE66,'aktuelle Düngerliste'!$A:$J,10,FALSE)*DG66/1000)</f>
        <v/>
      </c>
      <c r="DP66" s="875" t="str">
        <f>IF(DE66="","",VLOOKUP(DE66,'aktuelle Düngerliste'!$A:$H,5,FALSE)*DG66/1000)</f>
        <v/>
      </c>
      <c r="DQ66" s="875" t="str">
        <f>IF(DE66="","",VLOOKUP(DE66,'aktuelle Düngerliste'!$A:$H,6,FALSE)*DG66/1000)</f>
        <v/>
      </c>
      <c r="DR66" s="876" t="str">
        <f>IF(DE66="","",VLOOKUP(DE66,'aktuelle Düngerliste'!$A:$H,7,FALSE)*DG66/1000)</f>
        <v/>
      </c>
      <c r="DS66" s="265"/>
    </row>
    <row r="67" spans="1:123" s="145" customFormat="1">
      <c r="A67" s="261" t="str">
        <f>IF('N-DBE'!A67="","",'N-DBE'!A67)</f>
        <v/>
      </c>
      <c r="B67" s="285" t="str">
        <f>IF('N-DBE'!B67="","",'N-DBE'!B67)</f>
        <v/>
      </c>
      <c r="C67" s="262" t="str">
        <f>IF('N-DBE'!C67="","",'N-DBE'!C67)</f>
        <v/>
      </c>
      <c r="D67" s="262" t="str">
        <f>IF('N-DBE'!D67="","",'N-DBE'!D67)</f>
        <v/>
      </c>
      <c r="E67" s="238" t="str">
        <f>IF('N-DBE'!E67="","",'N-DBE'!E67)</f>
        <v/>
      </c>
      <c r="F67" s="238" t="str">
        <f>IF('N-DBE'!F67="","",'N-DBE'!F67)</f>
        <v/>
      </c>
      <c r="G67" s="225" t="str">
        <f>IF('N-DBE'!G67="","",'N-DBE'!G67)</f>
        <v/>
      </c>
      <c r="H67" s="247" t="str">
        <f>IF(OR(B67="",'N-DBE'!AJ67=""),"",'N-DBE'!AJ67+'N-DBE'!AN67)</f>
        <v/>
      </c>
      <c r="I67" s="815" t="str">
        <f>IF(OR(B67="",'N-DBE'!AJ67=""),"",'N-DBE'!E67*('N-DBE'!AJ67+'N-DBE'!AN67))</f>
        <v/>
      </c>
      <c r="J67" s="246" t="str">
        <f>IF('N-DBE'!AK67="","",IF('N-DBE'!AM67="ja",'N-DBE'!AK67+'N-DBE'!AN67,'N-DBE'!AK67))</f>
        <v/>
      </c>
      <c r="K67" s="829" t="str">
        <f>IF(OR(B67="",'N-DBE'!AK67=""),"",IF('N-DBE'!AM67="ja",'N-DBE'!E67*('N-DBE'!AK67+'N-DBE'!AN67),'N-DBE'!E67*'N-DBE'!AK67))</f>
        <v/>
      </c>
      <c r="L67" s="830" t="str">
        <f>IF(OR(B67="",'N-DBE'!AL67=""),"",'N-DBE'!AL67+'N-DBE'!AN67)</f>
        <v/>
      </c>
      <c r="M67" s="830" t="str">
        <f>IF(OR(B67="",'N-DBE'!AL67=""),"",'N-DBE'!E67*('N-DBE'!AL67+'N-DBE'!AN67))</f>
        <v/>
      </c>
      <c r="N67" s="831" t="str">
        <f>IF(AND('N-DBE'!C67="ja",G67&lt;&gt;""),I67-X67,"")</f>
        <v/>
      </c>
      <c r="O67" s="259" t="str">
        <f>IF('N-DBE'!AJ67="","",SUM(AU67,BI67,BW67,CK67,CY67,DM67))</f>
        <v/>
      </c>
      <c r="P67" s="830" t="str">
        <f>IF(OR(B67="",'N-DBE'!AJ67=""),"",O67*'N-DBE'!E67)</f>
        <v/>
      </c>
      <c r="Q67" s="253" t="str">
        <f>IF('N-DBE'!AJ67="","",IF(AR67="mineralisch",AU67,0)+IF(BF67="mineralisch",BI67,0)+IF(BT67="mineralisch",BW67,0)+IF(CH67="mineralisch",CK67,0)+IF(CV67="mineralisch",CY67,0)+IF(DJ67="mineralisch",DM67,0))</f>
        <v/>
      </c>
      <c r="R67" s="830" t="str">
        <f>IF(OR(B67="",'N-DBE'!AJ67=""),"",Q67*'N-DBE'!E67)</f>
        <v/>
      </c>
      <c r="S67" s="253" t="str">
        <f>IF('N-DBE'!AJ67="","",O67-Q67)</f>
        <v/>
      </c>
      <c r="T67" s="830" t="str">
        <f>IF(OR(B67="",'N-DBE'!AJ67=""),"",S67*'N-DBE'!E67)</f>
        <v/>
      </c>
      <c r="U67" s="253" t="str">
        <f>IF('N-DBE'!AJ67="","",(IF(AR67="Kompost",AU67,0)+IF(BF67="Kompost",BI67,0)+IF(BT67="Kompost",BW67,0)+IF(CH67="Kompost",CK67,0)+IF(CV67="Kompost",CY67,0)+IF(DJ67="Kompost",DM67,0)))</f>
        <v/>
      </c>
      <c r="V67" s="830" t="str">
        <f>IF(OR(B67="",'N-DBE'!AJ67=""),"",U67*'N-DBE'!E67)</f>
        <v/>
      </c>
      <c r="W67" s="370" t="str">
        <f>IF('N-DBE'!AJ67="","",SUM(AW67,BK67,BY67,CM67,DA67,DO67))</f>
        <v/>
      </c>
      <c r="X67" s="844" t="str">
        <f>IF(OR(B67="",'N-DBE'!AJ67=""),"",W67*'N-DBE'!E67)</f>
        <v/>
      </c>
      <c r="Y67" s="260" t="str">
        <f>IF('P-(K-Mg)-DBE'!N67="","",'P-(K-Mg)-DBE'!N67+'P-(K-Mg)-DBE'!R67)</f>
        <v/>
      </c>
      <c r="Z67" s="830" t="str">
        <f>IF(OR(B67="",'P-(K-Mg)-DBE'!N67=""),"",'N-DBE'!E67*('P-(K-Mg)-DBE'!N67+'P-(K-Mg)-DBE'!R67))</f>
        <v/>
      </c>
      <c r="AA67" s="259" t="str">
        <f>IF('P-(K-Mg)-DBE'!N67="","",SUM(AX67,BL67,BZ67,CN67,DB67,DP67))</f>
        <v/>
      </c>
      <c r="AB67" s="258" t="str">
        <f>IF(OR(B67="",'P-(K-Mg)-DBE'!Z67=""),"",SUM(AX67,BL67,BZ67,CN67,DB67,DP67)*'N-DBE'!E67)</f>
        <v/>
      </c>
      <c r="AC67" s="259" t="str">
        <f>IF('P-(K-Mg)-DBE'!O67="","",'P-(K-Mg)-DBE'!O67)</f>
        <v/>
      </c>
      <c r="AD67" s="815" t="str">
        <f>IF(OR(B67="",'P-(K-Mg)-DBE'!O67=""),"",'P-(K-Mg)-DBE'!O67*'N-DBE'!E67)</f>
        <v/>
      </c>
      <c r="AE67" s="239" t="str">
        <f>IF('P-(K-Mg)-DBE'!Z67="","",'P-(K-Mg)-DBE'!Z67)</f>
        <v/>
      </c>
      <c r="AF67" s="815" t="str">
        <f>IF(OR(B67="",'P-(K-Mg)-DBE'!Z67=""),"",'P-(K-Mg)-DBE'!Z67*'N-DBE'!E67)</f>
        <v/>
      </c>
      <c r="AG67" s="380" t="str">
        <f>IF('P-(K-Mg)-DBE'!Z67="","",SUM(AY67,BM67,CA67,CO67,DC67,DQ67))</f>
        <v/>
      </c>
      <c r="AH67" s="258" t="str">
        <f>IF(OR(B67="",'P-(K-Mg)-DBE'!AH67=""),"",SUM(AY67,BM67,CA67,CO67,DC67,DQ57)*'N-DBE'!E67)</f>
        <v/>
      </c>
      <c r="AI67" s="240" t="str">
        <f>IF('P-(K-Mg)-DBE'!AH67="","",'P-(K-Mg)-DBE'!AH67)</f>
        <v/>
      </c>
      <c r="AJ67" s="830" t="str">
        <f>IF(OR(B67="",'P-(K-Mg)-DBE'!AH67=""),"",'N-DBE'!E67*'P-(K-Mg)-DBE'!AH67)</f>
        <v/>
      </c>
      <c r="AK67" s="374" t="str">
        <f>IF('P-(K-Mg)-DBE'!AH67="","",SUM(AZ67,BN67,CB67,CP67,DD67,DR67))</f>
        <v/>
      </c>
      <c r="AL67" s="862" t="str">
        <f>IF('P-(K-Mg)-DBE'!AH67="","",SUM(AZ67,BN67,CB67,CP67,DD67,DR67))</f>
        <v/>
      </c>
      <c r="AM67" s="378"/>
      <c r="AN67" s="379"/>
      <c r="AO67" s="375"/>
      <c r="AP67" s="392" t="str">
        <f t="shared" si="12"/>
        <v/>
      </c>
      <c r="AQ67" s="453" t="str">
        <f t="shared" si="13"/>
        <v/>
      </c>
      <c r="AR67" s="872" t="str">
        <f>IF(AM67="","",VLOOKUP(AM67,'aktuelle Düngerliste'!A:H,2,FALSE))</f>
        <v/>
      </c>
      <c r="AS67" s="872" t="str">
        <f>IF(AM67="","",VLOOKUP(AM67,'aktuelle Düngerliste'!A:H,3,FALSE))</f>
        <v/>
      </c>
      <c r="AT67" s="873" t="str">
        <f>IF(AM67="","",VLOOKUP(AM67,'aktuelle Düngerliste'!A:H,8,FALSE))</f>
        <v/>
      </c>
      <c r="AU67" s="874" t="str">
        <f>IF(AM67="","",VLOOKUP(AM67,'aktuelle Düngerliste'!$A:$H,3,FALSE)*AO67/1000)</f>
        <v/>
      </c>
      <c r="AV67" s="874" t="str">
        <f>IF(AM67="","",IF(VLOOKUP(AM67,'aktuelle Düngerliste'!$A:$B,2,FALSE)="mineralisch",(VLOOKUP(AM67,'aktuelle Düngerliste'!$A:$H,3,FALSE)*AO67/1000),""))</f>
        <v/>
      </c>
      <c r="AW67" s="875" t="str">
        <f>IF(AM67="","",VLOOKUP(AM67,'aktuelle Düngerliste'!$A:$J,10,FALSE)*AO67/1000)</f>
        <v/>
      </c>
      <c r="AX67" s="875" t="str">
        <f>IF(AM67="","",VLOOKUP(AM67,'aktuelle Düngerliste'!$A:$H,5,FALSE)*AO67/1000)</f>
        <v/>
      </c>
      <c r="AY67" s="875" t="str">
        <f>IF(AM67="","",VLOOKUP(AM67,'aktuelle Düngerliste'!$A:$H,6,FALSE)*AO67/1000)</f>
        <v/>
      </c>
      <c r="AZ67" s="876" t="str">
        <f>IF(AM67="","",VLOOKUP(AM67,'aktuelle Düngerliste'!$A:$H,7,FALSE)*AO67/1000)</f>
        <v/>
      </c>
      <c r="BA67" s="378"/>
      <c r="BB67" s="379"/>
      <c r="BC67" s="375"/>
      <c r="BD67" s="392" t="str">
        <f t="shared" si="14"/>
        <v/>
      </c>
      <c r="BE67" s="453" t="str">
        <f t="shared" si="15"/>
        <v/>
      </c>
      <c r="BF67" s="872" t="str">
        <f>IF(BA67="","",VLOOKUP(BA67,'aktuelle Düngerliste'!$A:$H,2,FALSE))</f>
        <v/>
      </c>
      <c r="BG67" s="872" t="str">
        <f>IF(BA67="","",VLOOKUP(BA67,'aktuelle Düngerliste'!$A:$H,3,FALSE))</f>
        <v/>
      </c>
      <c r="BH67" s="873" t="str">
        <f>IF(BA67="","",VLOOKUP(BA67,'aktuelle Düngerliste'!$A:$H,8,FALSE))</f>
        <v/>
      </c>
      <c r="BI67" s="874" t="str">
        <f>IF(BA67="","",VLOOKUP(BA67,'aktuelle Düngerliste'!$A:$H,3,FALSE)*BC67/1000)</f>
        <v/>
      </c>
      <c r="BJ67" s="874" t="str">
        <f>IF(BA67="","",IF(VLOOKUP(BA67,'aktuelle Düngerliste'!$A:$B,2,FALSE)="mineralisch",(VLOOKUP(BA67,'aktuelle Düngerliste'!$A:$H,3,FALSE)*BC67/1000),""))</f>
        <v/>
      </c>
      <c r="BK67" s="875" t="str">
        <f>IF(BA67="","",VLOOKUP(BA67,'aktuelle Düngerliste'!$A:$J,10,FALSE)*BC67/1000)</f>
        <v/>
      </c>
      <c r="BL67" s="875" t="str">
        <f>IF(BA67="","",VLOOKUP(BA67,'aktuelle Düngerliste'!$A:$H,5,FALSE)*BC67/1000)</f>
        <v/>
      </c>
      <c r="BM67" s="875" t="str">
        <f>IF(BA67="","",VLOOKUP(BA67,'aktuelle Düngerliste'!$A:$H,6,FALSE)*BC67/1000)</f>
        <v/>
      </c>
      <c r="BN67" s="876" t="str">
        <f>IF(BA67="","",VLOOKUP(BA67,'aktuelle Düngerliste'!$A:$H,7,FALSE)*BC67/1000)</f>
        <v/>
      </c>
      <c r="BO67" s="378"/>
      <c r="BP67" s="379"/>
      <c r="BQ67" s="375"/>
      <c r="BR67" s="392" t="str">
        <f t="shared" si="16"/>
        <v/>
      </c>
      <c r="BS67" s="453" t="str">
        <f t="shared" si="17"/>
        <v/>
      </c>
      <c r="BT67" s="872" t="str">
        <f>IF(BO67="","",VLOOKUP(BO67,'aktuelle Düngerliste'!$A:$H,2,FALSE))</f>
        <v/>
      </c>
      <c r="BU67" s="872" t="str">
        <f>IF(BO67="","",VLOOKUP(BO67,'aktuelle Düngerliste'!$A:$H,3,FALSE))</f>
        <v/>
      </c>
      <c r="BV67" s="873" t="str">
        <f>IF(BO67="","",VLOOKUP(BO67,'aktuelle Düngerliste'!$A:$H,8,FALSE))</f>
        <v/>
      </c>
      <c r="BW67" s="874" t="str">
        <f>IF(BO67="","",VLOOKUP(BO67,'aktuelle Düngerliste'!$A:$H,3,FALSE)*BQ67/1000)</f>
        <v/>
      </c>
      <c r="BX67" s="874" t="str">
        <f>IF(BO67="","",IF(VLOOKUP(BO67,'aktuelle Düngerliste'!$A:$B,2,FALSE)="mineralisch",(VLOOKUP(BO67,'aktuelle Düngerliste'!$A:$H,3,FALSE)*BQ67/1000),""))</f>
        <v/>
      </c>
      <c r="BY67" s="875" t="str">
        <f>IF(BO67="","",VLOOKUP(BO67,'aktuelle Düngerliste'!$A:$J,10,FALSE)*BQ67/1000)</f>
        <v/>
      </c>
      <c r="BZ67" s="875" t="str">
        <f>IF(BO67="","",VLOOKUP(BO67,'aktuelle Düngerliste'!$A:$H,5,FALSE)*BQ67/1000)</f>
        <v/>
      </c>
      <c r="CA67" s="875" t="str">
        <f>IF(BO67="","",VLOOKUP(BO67,'aktuelle Düngerliste'!$A:$H,6,FALSE)*BQ67/1000)</f>
        <v/>
      </c>
      <c r="CB67" s="876" t="str">
        <f>IF(BO67="","",VLOOKUP(BO67,'aktuelle Düngerliste'!$A:$H,7,FALSE)*BQ67/1000)</f>
        <v/>
      </c>
      <c r="CC67" s="378"/>
      <c r="CD67" s="379"/>
      <c r="CE67" s="375"/>
      <c r="CF67" s="392" t="str">
        <f t="shared" si="18"/>
        <v/>
      </c>
      <c r="CG67" s="453" t="str">
        <f t="shared" si="19"/>
        <v/>
      </c>
      <c r="CH67" s="872" t="str">
        <f>IF(CC67="","",VLOOKUP(CC67,'aktuelle Düngerliste'!$A:$H,2,FALSE))</f>
        <v/>
      </c>
      <c r="CI67" s="872" t="str">
        <f>IF(CC67="","",VLOOKUP(CC67,'aktuelle Düngerliste'!$A:$H,3,FALSE))</f>
        <v/>
      </c>
      <c r="CJ67" s="873" t="str">
        <f>IF(CC67="","",VLOOKUP(CC67,'aktuelle Düngerliste'!$A:$H,8,FALSE))</f>
        <v/>
      </c>
      <c r="CK67" s="874" t="str">
        <f>IF(CC67="","",VLOOKUP(CC67,'aktuelle Düngerliste'!$A:$H,3,FALSE)*CE67/1000)</f>
        <v/>
      </c>
      <c r="CL67" s="874" t="str">
        <f>IF(CC67="","",IF(VLOOKUP(CC67,'aktuelle Düngerliste'!$A:$B,2,FALSE)="mineralisch",(VLOOKUP(CC67,'aktuelle Düngerliste'!$A:$H,3,FALSE)*CE67/1000),""))</f>
        <v/>
      </c>
      <c r="CM67" s="875" t="str">
        <f>IF(CC67="","",VLOOKUP(CC67,'aktuelle Düngerliste'!$A:$J,10,FALSE)*CE67/1000)</f>
        <v/>
      </c>
      <c r="CN67" s="875" t="str">
        <f>IF(CC67="","",VLOOKUP(CC67,'aktuelle Düngerliste'!$A:$H,5,FALSE)*CE67/1000)</f>
        <v/>
      </c>
      <c r="CO67" s="875" t="str">
        <f>IF(CC67="","",VLOOKUP(CC67,'aktuelle Düngerliste'!$A:$H,6,FALSE)*CE67/1000)</f>
        <v/>
      </c>
      <c r="CP67" s="876" t="str">
        <f>IF(CC67="","",VLOOKUP(CC67,'aktuelle Düngerliste'!$A:$H,7,FALSE)*CE67/1000)</f>
        <v/>
      </c>
      <c r="CQ67" s="378"/>
      <c r="CR67" s="379"/>
      <c r="CS67" s="375"/>
      <c r="CT67" s="392" t="str">
        <f t="shared" si="20"/>
        <v/>
      </c>
      <c r="CU67" s="453" t="str">
        <f t="shared" si="21"/>
        <v/>
      </c>
      <c r="CV67" s="872" t="str">
        <f>IF(CQ67="","",VLOOKUP(CQ67,'aktuelle Düngerliste'!$A:$H,2,FALSE))</f>
        <v/>
      </c>
      <c r="CW67" s="872" t="str">
        <f>IF(CQ67="","",VLOOKUP(CQ67,'aktuelle Düngerliste'!$A:$H,3,FALSE))</f>
        <v/>
      </c>
      <c r="CX67" s="873" t="str">
        <f>IF(CQ67="","",VLOOKUP(CQ67,'aktuelle Düngerliste'!$A:$H,8,FALSE))</f>
        <v/>
      </c>
      <c r="CY67" s="874" t="str">
        <f>IF(CQ67="","",VLOOKUP(CQ67,'aktuelle Düngerliste'!$A:$H,3,FALSE)*CS67/1000)</f>
        <v/>
      </c>
      <c r="CZ67" s="874" t="str">
        <f>IF(CQ67="","",IF(VLOOKUP(CQ67,'aktuelle Düngerliste'!$A:$B,2,FALSE)="mineralisch",(VLOOKUP(CQ67,'aktuelle Düngerliste'!$A:$H,3,FALSE)*CS67/1000),""))</f>
        <v/>
      </c>
      <c r="DA67" s="875" t="str">
        <f>IF(CQ67="","",VLOOKUP(CQ67,'aktuelle Düngerliste'!$A:$J,10,FALSE)*CS67/1000)</f>
        <v/>
      </c>
      <c r="DB67" s="875" t="str">
        <f>IF(CQ67="","",VLOOKUP(CQ67,'aktuelle Düngerliste'!$A:$H,5,FALSE)*CS67/1000)</f>
        <v/>
      </c>
      <c r="DC67" s="875" t="str">
        <f>IF(CQ67="","",VLOOKUP(CQ67,'aktuelle Düngerliste'!$A:$H,6,FALSE)*CS67/1000)</f>
        <v/>
      </c>
      <c r="DD67" s="876" t="str">
        <f>IF(CQ67="","",VLOOKUP(CQ67,'aktuelle Düngerliste'!$A:$H,7,FALSE)*CS67/1000)</f>
        <v/>
      </c>
      <c r="DE67" s="378"/>
      <c r="DF67" s="379"/>
      <c r="DG67" s="375"/>
      <c r="DH67" s="392" t="str">
        <f t="shared" si="22"/>
        <v/>
      </c>
      <c r="DI67" s="453" t="str">
        <f t="shared" si="23"/>
        <v/>
      </c>
      <c r="DJ67" s="872" t="str">
        <f>IF(DE67="","",VLOOKUP(DE67,'aktuelle Düngerliste'!$A:$H,2,FALSE))</f>
        <v/>
      </c>
      <c r="DK67" s="872" t="str">
        <f>IF(DE67="","",VLOOKUP(DE67,'aktuelle Düngerliste'!$A:$H,3,FALSE))</f>
        <v/>
      </c>
      <c r="DL67" s="873" t="str">
        <f>IF(DE67="","",VLOOKUP(DE67,'aktuelle Düngerliste'!$A:$H,8,FALSE))</f>
        <v/>
      </c>
      <c r="DM67" s="874" t="str">
        <f>IF(DE67="","",VLOOKUP(DE67,'aktuelle Düngerliste'!$A:$H,3,FALSE)*DG67/1000)</f>
        <v/>
      </c>
      <c r="DN67" s="874" t="str">
        <f>IF(DE67="","",IF(VLOOKUP(DE67,'aktuelle Düngerliste'!$A:$B,2,FALSE)="mineralisch",(VLOOKUP(DE67,'aktuelle Düngerliste'!$A:$H,3,FALSE)*DG67/1000),""))</f>
        <v/>
      </c>
      <c r="DO67" s="875" t="str">
        <f>IF(DE67="","",VLOOKUP(DE67,'aktuelle Düngerliste'!$A:$J,10,FALSE)*DG67/1000)</f>
        <v/>
      </c>
      <c r="DP67" s="875" t="str">
        <f>IF(DE67="","",VLOOKUP(DE67,'aktuelle Düngerliste'!$A:$H,5,FALSE)*DG67/1000)</f>
        <v/>
      </c>
      <c r="DQ67" s="875" t="str">
        <f>IF(DE67="","",VLOOKUP(DE67,'aktuelle Düngerliste'!$A:$H,6,FALSE)*DG67/1000)</f>
        <v/>
      </c>
      <c r="DR67" s="876" t="str">
        <f>IF(DE67="","",VLOOKUP(DE67,'aktuelle Düngerliste'!$A:$H,7,FALSE)*DG67/1000)</f>
        <v/>
      </c>
      <c r="DS67" s="265"/>
    </row>
    <row r="68" spans="1:123" s="145" customFormat="1">
      <c r="A68" s="261" t="str">
        <f>IF('N-DBE'!A68="","",'N-DBE'!A68)</f>
        <v/>
      </c>
      <c r="B68" s="285" t="str">
        <f>IF('N-DBE'!B68="","",'N-DBE'!B68)</f>
        <v/>
      </c>
      <c r="C68" s="262" t="str">
        <f>IF('N-DBE'!C68="","",'N-DBE'!C68)</f>
        <v/>
      </c>
      <c r="D68" s="262" t="str">
        <f>IF('N-DBE'!D68="","",'N-DBE'!D68)</f>
        <v/>
      </c>
      <c r="E68" s="238" t="str">
        <f>IF('N-DBE'!E68="","",'N-DBE'!E68)</f>
        <v/>
      </c>
      <c r="F68" s="238" t="str">
        <f>IF('N-DBE'!F68="","",'N-DBE'!F68)</f>
        <v/>
      </c>
      <c r="G68" s="225" t="str">
        <f>IF('N-DBE'!G68="","",'N-DBE'!G68)</f>
        <v/>
      </c>
      <c r="H68" s="247" t="str">
        <f>IF(OR(B68="",'N-DBE'!AJ68=""),"",'N-DBE'!AJ68+'N-DBE'!AN68)</f>
        <v/>
      </c>
      <c r="I68" s="815" t="str">
        <f>IF(OR(B68="",'N-DBE'!AJ68=""),"",'N-DBE'!E68*('N-DBE'!AJ68+'N-DBE'!AN68))</f>
        <v/>
      </c>
      <c r="J68" s="246" t="str">
        <f>IF('N-DBE'!AK68="","",IF('N-DBE'!AM68="ja",'N-DBE'!AK68+'N-DBE'!AN68,'N-DBE'!AK68))</f>
        <v/>
      </c>
      <c r="K68" s="829" t="str">
        <f>IF(OR(B68="",'N-DBE'!AK68=""),"",IF('N-DBE'!AM68="ja",'N-DBE'!E68*('N-DBE'!AK68+'N-DBE'!AN68),'N-DBE'!E68*'N-DBE'!AK68))</f>
        <v/>
      </c>
      <c r="L68" s="830" t="str">
        <f>IF(OR(B68="",'N-DBE'!AL68=""),"",'N-DBE'!AL68+'N-DBE'!AN68)</f>
        <v/>
      </c>
      <c r="M68" s="830" t="str">
        <f>IF(OR(B68="",'N-DBE'!AL68=""),"",'N-DBE'!E68*('N-DBE'!AL68+'N-DBE'!AN68))</f>
        <v/>
      </c>
      <c r="N68" s="831" t="str">
        <f>IF(AND('N-DBE'!C68="ja",G68&lt;&gt;""),I68-X68,"")</f>
        <v/>
      </c>
      <c r="O68" s="259" t="str">
        <f>IF('N-DBE'!AJ68="","",SUM(AU68,BI68,BW68,CK68,CY68,DM68))</f>
        <v/>
      </c>
      <c r="P68" s="830" t="str">
        <f>IF(OR(B68="",'N-DBE'!AJ68=""),"",O68*'N-DBE'!E68)</f>
        <v/>
      </c>
      <c r="Q68" s="253" t="str">
        <f>IF('N-DBE'!AJ68="","",IF(AR68="mineralisch",AU68,0)+IF(BF68="mineralisch",BI68,0)+IF(BT68="mineralisch",BW68,0)+IF(CH68="mineralisch",CK68,0)+IF(CV68="mineralisch",CY68,0)+IF(DJ68="mineralisch",DM68,0))</f>
        <v/>
      </c>
      <c r="R68" s="830" t="str">
        <f>IF(OR(B68="",'N-DBE'!AJ68=""),"",Q68*'N-DBE'!E68)</f>
        <v/>
      </c>
      <c r="S68" s="253" t="str">
        <f>IF('N-DBE'!AJ68="","",O68-Q68)</f>
        <v/>
      </c>
      <c r="T68" s="830" t="str">
        <f>IF(OR(B68="",'N-DBE'!AJ68=""),"",S68*'N-DBE'!E68)</f>
        <v/>
      </c>
      <c r="U68" s="253" t="str">
        <f>IF('N-DBE'!AJ68="","",(IF(AR68="Kompost",AU68,0)+IF(BF68="Kompost",BI68,0)+IF(BT68="Kompost",BW68,0)+IF(CH68="Kompost",CK68,0)+IF(CV68="Kompost",CY68,0)+IF(DJ68="Kompost",DM68,0)))</f>
        <v/>
      </c>
      <c r="V68" s="830" t="str">
        <f>IF(OR(B68="",'N-DBE'!AJ68=""),"",U68*'N-DBE'!E68)</f>
        <v/>
      </c>
      <c r="W68" s="370" t="str">
        <f>IF('N-DBE'!AJ68="","",SUM(AW68,BK68,BY68,CM68,DA68,DO68))</f>
        <v/>
      </c>
      <c r="X68" s="844" t="str">
        <f>IF(OR(B68="",'N-DBE'!AJ68=""),"",W68*'N-DBE'!E68)</f>
        <v/>
      </c>
      <c r="Y68" s="260" t="str">
        <f>IF('P-(K-Mg)-DBE'!N68="","",'P-(K-Mg)-DBE'!N68+'P-(K-Mg)-DBE'!R68)</f>
        <v/>
      </c>
      <c r="Z68" s="830" t="str">
        <f>IF(OR(B68="",'P-(K-Mg)-DBE'!N68=""),"",'N-DBE'!E68*('P-(K-Mg)-DBE'!N68+'P-(K-Mg)-DBE'!R68))</f>
        <v/>
      </c>
      <c r="AA68" s="259" t="str">
        <f>IF('P-(K-Mg)-DBE'!N68="","",SUM(AX68,BL68,BZ68,CN68,DB68,DP68))</f>
        <v/>
      </c>
      <c r="AB68" s="258" t="str">
        <f>IF(OR(B68="",'P-(K-Mg)-DBE'!Z68=""),"",SUM(AX68,BL68,BZ68,CN68,DB68,DP68)*'N-DBE'!E68)</f>
        <v/>
      </c>
      <c r="AC68" s="259" t="str">
        <f>IF('P-(K-Mg)-DBE'!O68="","",'P-(K-Mg)-DBE'!O68)</f>
        <v/>
      </c>
      <c r="AD68" s="815" t="str">
        <f>IF(OR(B68="",'P-(K-Mg)-DBE'!O68=""),"",'P-(K-Mg)-DBE'!O68*'N-DBE'!E68)</f>
        <v/>
      </c>
      <c r="AE68" s="239" t="str">
        <f>IF('P-(K-Mg)-DBE'!Z68="","",'P-(K-Mg)-DBE'!Z68)</f>
        <v/>
      </c>
      <c r="AF68" s="815" t="str">
        <f>IF(OR(B68="",'P-(K-Mg)-DBE'!Z68=""),"",'P-(K-Mg)-DBE'!Z68*'N-DBE'!E68)</f>
        <v/>
      </c>
      <c r="AG68" s="380" t="str">
        <f>IF('P-(K-Mg)-DBE'!Z68="","",SUM(AY68,BM68,CA68,CO68,DC68,DQ68))</f>
        <v/>
      </c>
      <c r="AH68" s="258" t="str">
        <f>IF(OR(B68="",'P-(K-Mg)-DBE'!AH68=""),"",SUM(AY68,BM68,CA68,CO68,DC68,DQ58)*'N-DBE'!E68)</f>
        <v/>
      </c>
      <c r="AI68" s="240" t="str">
        <f>IF('P-(K-Mg)-DBE'!AH68="","",'P-(K-Mg)-DBE'!AH68)</f>
        <v/>
      </c>
      <c r="AJ68" s="830" t="str">
        <f>IF(OR(B68="",'P-(K-Mg)-DBE'!AH68=""),"",'N-DBE'!E68*'P-(K-Mg)-DBE'!AH68)</f>
        <v/>
      </c>
      <c r="AK68" s="374" t="str">
        <f>IF('P-(K-Mg)-DBE'!AH68="","",SUM(AZ68,BN68,CB68,CP68,DD68,DR68))</f>
        <v/>
      </c>
      <c r="AL68" s="862" t="str">
        <f>IF('P-(K-Mg)-DBE'!AH68="","",SUM(AZ68,BN68,CB68,CP68,DD68,DR68))</f>
        <v/>
      </c>
      <c r="AM68" s="378"/>
      <c r="AN68" s="379"/>
      <c r="AO68" s="375"/>
      <c r="AP68" s="392" t="str">
        <f t="shared" si="12"/>
        <v/>
      </c>
      <c r="AQ68" s="453" t="str">
        <f t="shared" si="13"/>
        <v/>
      </c>
      <c r="AR68" s="872" t="str">
        <f>IF(AM68="","",VLOOKUP(AM68,'aktuelle Düngerliste'!A:H,2,FALSE))</f>
        <v/>
      </c>
      <c r="AS68" s="872" t="str">
        <f>IF(AM68="","",VLOOKUP(AM68,'aktuelle Düngerliste'!A:H,3,FALSE))</f>
        <v/>
      </c>
      <c r="AT68" s="873" t="str">
        <f>IF(AM68="","",VLOOKUP(AM68,'aktuelle Düngerliste'!A:H,8,FALSE))</f>
        <v/>
      </c>
      <c r="AU68" s="874" t="str">
        <f>IF(AM68="","",VLOOKUP(AM68,'aktuelle Düngerliste'!$A:$H,3,FALSE)*AO68/1000)</f>
        <v/>
      </c>
      <c r="AV68" s="874" t="str">
        <f>IF(AM68="","",IF(VLOOKUP(AM68,'aktuelle Düngerliste'!$A:$B,2,FALSE)="mineralisch",(VLOOKUP(AM68,'aktuelle Düngerliste'!$A:$H,3,FALSE)*AO68/1000),""))</f>
        <v/>
      </c>
      <c r="AW68" s="875" t="str">
        <f>IF(AM68="","",VLOOKUP(AM68,'aktuelle Düngerliste'!$A:$J,10,FALSE)*AO68/1000)</f>
        <v/>
      </c>
      <c r="AX68" s="875" t="str">
        <f>IF(AM68="","",VLOOKUP(AM68,'aktuelle Düngerliste'!$A:$H,5,FALSE)*AO68/1000)</f>
        <v/>
      </c>
      <c r="AY68" s="875" t="str">
        <f>IF(AM68="","",VLOOKUP(AM68,'aktuelle Düngerliste'!$A:$H,6,FALSE)*AO68/1000)</f>
        <v/>
      </c>
      <c r="AZ68" s="876" t="str">
        <f>IF(AM68="","",VLOOKUP(AM68,'aktuelle Düngerliste'!$A:$H,7,FALSE)*AO68/1000)</f>
        <v/>
      </c>
      <c r="BA68" s="378"/>
      <c r="BB68" s="379"/>
      <c r="BC68" s="375"/>
      <c r="BD68" s="392" t="str">
        <f t="shared" si="14"/>
        <v/>
      </c>
      <c r="BE68" s="453" t="str">
        <f t="shared" si="15"/>
        <v/>
      </c>
      <c r="BF68" s="872" t="str">
        <f>IF(BA68="","",VLOOKUP(BA68,'aktuelle Düngerliste'!$A:$H,2,FALSE))</f>
        <v/>
      </c>
      <c r="BG68" s="872" t="str">
        <f>IF(BA68="","",VLOOKUP(BA68,'aktuelle Düngerliste'!$A:$H,3,FALSE))</f>
        <v/>
      </c>
      <c r="BH68" s="873" t="str">
        <f>IF(BA68="","",VLOOKUP(BA68,'aktuelle Düngerliste'!$A:$H,8,FALSE))</f>
        <v/>
      </c>
      <c r="BI68" s="874" t="str">
        <f>IF(BA68="","",VLOOKUP(BA68,'aktuelle Düngerliste'!$A:$H,3,FALSE)*BC68/1000)</f>
        <v/>
      </c>
      <c r="BJ68" s="874" t="str">
        <f>IF(BA68="","",IF(VLOOKUP(BA68,'aktuelle Düngerliste'!$A:$B,2,FALSE)="mineralisch",(VLOOKUP(BA68,'aktuelle Düngerliste'!$A:$H,3,FALSE)*BC68/1000),""))</f>
        <v/>
      </c>
      <c r="BK68" s="875" t="str">
        <f>IF(BA68="","",VLOOKUP(BA68,'aktuelle Düngerliste'!$A:$J,10,FALSE)*BC68/1000)</f>
        <v/>
      </c>
      <c r="BL68" s="875" t="str">
        <f>IF(BA68="","",VLOOKUP(BA68,'aktuelle Düngerliste'!$A:$H,5,FALSE)*BC68/1000)</f>
        <v/>
      </c>
      <c r="BM68" s="875" t="str">
        <f>IF(BA68="","",VLOOKUP(BA68,'aktuelle Düngerliste'!$A:$H,6,FALSE)*BC68/1000)</f>
        <v/>
      </c>
      <c r="BN68" s="876" t="str">
        <f>IF(BA68="","",VLOOKUP(BA68,'aktuelle Düngerliste'!$A:$H,7,FALSE)*BC68/1000)</f>
        <v/>
      </c>
      <c r="BO68" s="378"/>
      <c r="BP68" s="379"/>
      <c r="BQ68" s="375"/>
      <c r="BR68" s="392" t="str">
        <f t="shared" si="16"/>
        <v/>
      </c>
      <c r="BS68" s="453" t="str">
        <f t="shared" si="17"/>
        <v/>
      </c>
      <c r="BT68" s="872" t="str">
        <f>IF(BO68="","",VLOOKUP(BO68,'aktuelle Düngerliste'!$A:$H,2,FALSE))</f>
        <v/>
      </c>
      <c r="BU68" s="872" t="str">
        <f>IF(BO68="","",VLOOKUP(BO68,'aktuelle Düngerliste'!$A:$H,3,FALSE))</f>
        <v/>
      </c>
      <c r="BV68" s="873" t="str">
        <f>IF(BO68="","",VLOOKUP(BO68,'aktuelle Düngerliste'!$A:$H,8,FALSE))</f>
        <v/>
      </c>
      <c r="BW68" s="874" t="str">
        <f>IF(BO68="","",VLOOKUP(BO68,'aktuelle Düngerliste'!$A:$H,3,FALSE)*BQ68/1000)</f>
        <v/>
      </c>
      <c r="BX68" s="874" t="str">
        <f>IF(BO68="","",IF(VLOOKUP(BO68,'aktuelle Düngerliste'!$A:$B,2,FALSE)="mineralisch",(VLOOKUP(BO68,'aktuelle Düngerliste'!$A:$H,3,FALSE)*BQ68/1000),""))</f>
        <v/>
      </c>
      <c r="BY68" s="875" t="str">
        <f>IF(BO68="","",VLOOKUP(BO68,'aktuelle Düngerliste'!$A:$J,10,FALSE)*BQ68/1000)</f>
        <v/>
      </c>
      <c r="BZ68" s="875" t="str">
        <f>IF(BO68="","",VLOOKUP(BO68,'aktuelle Düngerliste'!$A:$H,5,FALSE)*BQ68/1000)</f>
        <v/>
      </c>
      <c r="CA68" s="875" t="str">
        <f>IF(BO68="","",VLOOKUP(BO68,'aktuelle Düngerliste'!$A:$H,6,FALSE)*BQ68/1000)</f>
        <v/>
      </c>
      <c r="CB68" s="876" t="str">
        <f>IF(BO68="","",VLOOKUP(BO68,'aktuelle Düngerliste'!$A:$H,7,FALSE)*BQ68/1000)</f>
        <v/>
      </c>
      <c r="CC68" s="378"/>
      <c r="CD68" s="379"/>
      <c r="CE68" s="375"/>
      <c r="CF68" s="392" t="str">
        <f t="shared" si="18"/>
        <v/>
      </c>
      <c r="CG68" s="453" t="str">
        <f t="shared" si="19"/>
        <v/>
      </c>
      <c r="CH68" s="872" t="str">
        <f>IF(CC68="","",VLOOKUP(CC68,'aktuelle Düngerliste'!$A:$H,2,FALSE))</f>
        <v/>
      </c>
      <c r="CI68" s="872" t="str">
        <f>IF(CC68="","",VLOOKUP(CC68,'aktuelle Düngerliste'!$A:$H,3,FALSE))</f>
        <v/>
      </c>
      <c r="CJ68" s="873" t="str">
        <f>IF(CC68="","",VLOOKUP(CC68,'aktuelle Düngerliste'!$A:$H,8,FALSE))</f>
        <v/>
      </c>
      <c r="CK68" s="874" t="str">
        <f>IF(CC68="","",VLOOKUP(CC68,'aktuelle Düngerliste'!$A:$H,3,FALSE)*CE68/1000)</f>
        <v/>
      </c>
      <c r="CL68" s="874" t="str">
        <f>IF(CC68="","",IF(VLOOKUP(CC68,'aktuelle Düngerliste'!$A:$B,2,FALSE)="mineralisch",(VLOOKUP(CC68,'aktuelle Düngerliste'!$A:$H,3,FALSE)*CE68/1000),""))</f>
        <v/>
      </c>
      <c r="CM68" s="875" t="str">
        <f>IF(CC68="","",VLOOKUP(CC68,'aktuelle Düngerliste'!$A:$J,10,FALSE)*CE68/1000)</f>
        <v/>
      </c>
      <c r="CN68" s="875" t="str">
        <f>IF(CC68="","",VLOOKUP(CC68,'aktuelle Düngerliste'!$A:$H,5,FALSE)*CE68/1000)</f>
        <v/>
      </c>
      <c r="CO68" s="875" t="str">
        <f>IF(CC68="","",VLOOKUP(CC68,'aktuelle Düngerliste'!$A:$H,6,FALSE)*CE68/1000)</f>
        <v/>
      </c>
      <c r="CP68" s="876" t="str">
        <f>IF(CC68="","",VLOOKUP(CC68,'aktuelle Düngerliste'!$A:$H,7,FALSE)*CE68/1000)</f>
        <v/>
      </c>
      <c r="CQ68" s="378"/>
      <c r="CR68" s="379"/>
      <c r="CS68" s="375"/>
      <c r="CT68" s="392" t="str">
        <f t="shared" si="20"/>
        <v/>
      </c>
      <c r="CU68" s="453" t="str">
        <f t="shared" si="21"/>
        <v/>
      </c>
      <c r="CV68" s="872" t="str">
        <f>IF(CQ68="","",VLOOKUP(CQ68,'aktuelle Düngerliste'!$A:$H,2,FALSE))</f>
        <v/>
      </c>
      <c r="CW68" s="872" t="str">
        <f>IF(CQ68="","",VLOOKUP(CQ68,'aktuelle Düngerliste'!$A:$H,3,FALSE))</f>
        <v/>
      </c>
      <c r="CX68" s="873" t="str">
        <f>IF(CQ68="","",VLOOKUP(CQ68,'aktuelle Düngerliste'!$A:$H,8,FALSE))</f>
        <v/>
      </c>
      <c r="CY68" s="874" t="str">
        <f>IF(CQ68="","",VLOOKUP(CQ68,'aktuelle Düngerliste'!$A:$H,3,FALSE)*CS68/1000)</f>
        <v/>
      </c>
      <c r="CZ68" s="874" t="str">
        <f>IF(CQ68="","",IF(VLOOKUP(CQ68,'aktuelle Düngerliste'!$A:$B,2,FALSE)="mineralisch",(VLOOKUP(CQ68,'aktuelle Düngerliste'!$A:$H,3,FALSE)*CS68/1000),""))</f>
        <v/>
      </c>
      <c r="DA68" s="875" t="str">
        <f>IF(CQ68="","",VLOOKUP(CQ68,'aktuelle Düngerliste'!$A:$J,10,FALSE)*CS68/1000)</f>
        <v/>
      </c>
      <c r="DB68" s="875" t="str">
        <f>IF(CQ68="","",VLOOKUP(CQ68,'aktuelle Düngerliste'!$A:$H,5,FALSE)*CS68/1000)</f>
        <v/>
      </c>
      <c r="DC68" s="875" t="str">
        <f>IF(CQ68="","",VLOOKUP(CQ68,'aktuelle Düngerliste'!$A:$H,6,FALSE)*CS68/1000)</f>
        <v/>
      </c>
      <c r="DD68" s="876" t="str">
        <f>IF(CQ68="","",VLOOKUP(CQ68,'aktuelle Düngerliste'!$A:$H,7,FALSE)*CS68/1000)</f>
        <v/>
      </c>
      <c r="DE68" s="378"/>
      <c r="DF68" s="379"/>
      <c r="DG68" s="375"/>
      <c r="DH68" s="392" t="str">
        <f t="shared" si="22"/>
        <v/>
      </c>
      <c r="DI68" s="453" t="str">
        <f t="shared" si="23"/>
        <v/>
      </c>
      <c r="DJ68" s="872" t="str">
        <f>IF(DE68="","",VLOOKUP(DE68,'aktuelle Düngerliste'!$A:$H,2,FALSE))</f>
        <v/>
      </c>
      <c r="DK68" s="872" t="str">
        <f>IF(DE68="","",VLOOKUP(DE68,'aktuelle Düngerliste'!$A:$H,3,FALSE))</f>
        <v/>
      </c>
      <c r="DL68" s="873" t="str">
        <f>IF(DE68="","",VLOOKUP(DE68,'aktuelle Düngerliste'!$A:$H,8,FALSE))</f>
        <v/>
      </c>
      <c r="DM68" s="874" t="str">
        <f>IF(DE68="","",VLOOKUP(DE68,'aktuelle Düngerliste'!$A:$H,3,FALSE)*DG68/1000)</f>
        <v/>
      </c>
      <c r="DN68" s="874" t="str">
        <f>IF(DE68="","",IF(VLOOKUP(DE68,'aktuelle Düngerliste'!$A:$B,2,FALSE)="mineralisch",(VLOOKUP(DE68,'aktuelle Düngerliste'!$A:$H,3,FALSE)*DG68/1000),""))</f>
        <v/>
      </c>
      <c r="DO68" s="875" t="str">
        <f>IF(DE68="","",VLOOKUP(DE68,'aktuelle Düngerliste'!$A:$J,10,FALSE)*DG68/1000)</f>
        <v/>
      </c>
      <c r="DP68" s="875" t="str">
        <f>IF(DE68="","",VLOOKUP(DE68,'aktuelle Düngerliste'!$A:$H,5,FALSE)*DG68/1000)</f>
        <v/>
      </c>
      <c r="DQ68" s="875" t="str">
        <f>IF(DE68="","",VLOOKUP(DE68,'aktuelle Düngerliste'!$A:$H,6,FALSE)*DG68/1000)</f>
        <v/>
      </c>
      <c r="DR68" s="876" t="str">
        <f>IF(DE68="","",VLOOKUP(DE68,'aktuelle Düngerliste'!$A:$H,7,FALSE)*DG68/1000)</f>
        <v/>
      </c>
      <c r="DS68" s="265"/>
    </row>
    <row r="69" spans="1:123" s="145" customFormat="1">
      <c r="A69" s="261" t="str">
        <f>IF('N-DBE'!A69="","",'N-DBE'!A69)</f>
        <v/>
      </c>
      <c r="B69" s="285" t="str">
        <f>IF('N-DBE'!B69="","",'N-DBE'!B69)</f>
        <v/>
      </c>
      <c r="C69" s="262" t="str">
        <f>IF('N-DBE'!C69="","",'N-DBE'!C69)</f>
        <v/>
      </c>
      <c r="D69" s="262" t="str">
        <f>IF('N-DBE'!D69="","",'N-DBE'!D69)</f>
        <v/>
      </c>
      <c r="E69" s="238" t="str">
        <f>IF('N-DBE'!E69="","",'N-DBE'!E69)</f>
        <v/>
      </c>
      <c r="F69" s="238" t="str">
        <f>IF('N-DBE'!F69="","",'N-DBE'!F69)</f>
        <v/>
      </c>
      <c r="G69" s="225" t="str">
        <f>IF('N-DBE'!G69="","",'N-DBE'!G69)</f>
        <v/>
      </c>
      <c r="H69" s="247" t="str">
        <f>IF(OR(B69="",'N-DBE'!AJ69=""),"",'N-DBE'!AJ69+'N-DBE'!AN69)</f>
        <v/>
      </c>
      <c r="I69" s="815" t="str">
        <f>IF(OR(B69="",'N-DBE'!AJ69=""),"",'N-DBE'!E69*('N-DBE'!AJ69+'N-DBE'!AN69))</f>
        <v/>
      </c>
      <c r="J69" s="246" t="str">
        <f>IF('N-DBE'!AK69="","",IF('N-DBE'!AM69="ja",'N-DBE'!AK69+'N-DBE'!AN69,'N-DBE'!AK69))</f>
        <v/>
      </c>
      <c r="K69" s="829" t="str">
        <f>IF(OR(B69="",'N-DBE'!AK69=""),"",IF('N-DBE'!AM69="ja",'N-DBE'!E69*('N-DBE'!AK69+'N-DBE'!AN69),'N-DBE'!E69*'N-DBE'!AK69))</f>
        <v/>
      </c>
      <c r="L69" s="830" t="str">
        <f>IF(OR(B69="",'N-DBE'!AL69=""),"",'N-DBE'!AL69+'N-DBE'!AN69)</f>
        <v/>
      </c>
      <c r="M69" s="830" t="str">
        <f>IF(OR(B69="",'N-DBE'!AL69=""),"",'N-DBE'!E69*('N-DBE'!AL69+'N-DBE'!AN69))</f>
        <v/>
      </c>
      <c r="N69" s="831" t="str">
        <f>IF(AND('N-DBE'!C69="ja",G69&lt;&gt;""),I69-X69,"")</f>
        <v/>
      </c>
      <c r="O69" s="259" t="str">
        <f>IF('N-DBE'!AJ69="","",SUM(AU69,BI69,BW69,CK69,CY69,DM69))</f>
        <v/>
      </c>
      <c r="P69" s="830" t="str">
        <f>IF(OR(B69="",'N-DBE'!AJ69=""),"",O69*'N-DBE'!E69)</f>
        <v/>
      </c>
      <c r="Q69" s="253" t="str">
        <f>IF('N-DBE'!AJ69="","",IF(AR69="mineralisch",AU69,0)+IF(BF69="mineralisch",BI69,0)+IF(BT69="mineralisch",BW69,0)+IF(CH69="mineralisch",CK69,0)+IF(CV69="mineralisch",CY69,0)+IF(DJ69="mineralisch",DM69,0))</f>
        <v/>
      </c>
      <c r="R69" s="830" t="str">
        <f>IF(OR(B69="",'N-DBE'!AJ69=""),"",Q69*'N-DBE'!E69)</f>
        <v/>
      </c>
      <c r="S69" s="253" t="str">
        <f>IF('N-DBE'!AJ69="","",O69-Q69)</f>
        <v/>
      </c>
      <c r="T69" s="830" t="str">
        <f>IF(OR(B69="",'N-DBE'!AJ69=""),"",S69*'N-DBE'!E69)</f>
        <v/>
      </c>
      <c r="U69" s="253" t="str">
        <f>IF('N-DBE'!AJ69="","",(IF(AR69="Kompost",AU69,0)+IF(BF69="Kompost",BI69,0)+IF(BT69="Kompost",BW69,0)+IF(CH69="Kompost",CK69,0)+IF(CV69="Kompost",CY69,0)+IF(DJ69="Kompost",DM69,0)))</f>
        <v/>
      </c>
      <c r="V69" s="830" t="str">
        <f>IF(OR(B69="",'N-DBE'!AJ69=""),"",U69*'N-DBE'!E69)</f>
        <v/>
      </c>
      <c r="W69" s="370" t="str">
        <f>IF('N-DBE'!AJ69="","",SUM(AW69,BK69,BY69,CM69,DA69,DO69))</f>
        <v/>
      </c>
      <c r="X69" s="844" t="str">
        <f>IF(OR(B69="",'N-DBE'!AJ69=""),"",W69*'N-DBE'!E69)</f>
        <v/>
      </c>
      <c r="Y69" s="260" t="str">
        <f>IF('P-(K-Mg)-DBE'!N69="","",'P-(K-Mg)-DBE'!N69+'P-(K-Mg)-DBE'!R69)</f>
        <v/>
      </c>
      <c r="Z69" s="830" t="str">
        <f>IF(OR(B69="",'P-(K-Mg)-DBE'!N69=""),"",'N-DBE'!E69*('P-(K-Mg)-DBE'!N69+'P-(K-Mg)-DBE'!R69))</f>
        <v/>
      </c>
      <c r="AA69" s="259" t="str">
        <f>IF('P-(K-Mg)-DBE'!N69="","",SUM(AX69,BL69,BZ69,CN69,DB69,DP69))</f>
        <v/>
      </c>
      <c r="AB69" s="258" t="str">
        <f>IF(OR(B69="",'P-(K-Mg)-DBE'!Z69=""),"",SUM(AX69,BL69,BZ69,CN69,DB69,DP69)*'N-DBE'!E69)</f>
        <v/>
      </c>
      <c r="AC69" s="259" t="str">
        <f>IF('P-(K-Mg)-DBE'!O69="","",'P-(K-Mg)-DBE'!O69)</f>
        <v/>
      </c>
      <c r="AD69" s="815" t="str">
        <f>IF(OR(B69="",'P-(K-Mg)-DBE'!O69=""),"",'P-(K-Mg)-DBE'!O69*'N-DBE'!E69)</f>
        <v/>
      </c>
      <c r="AE69" s="239" t="str">
        <f>IF('P-(K-Mg)-DBE'!Z69="","",'P-(K-Mg)-DBE'!Z69)</f>
        <v/>
      </c>
      <c r="AF69" s="815" t="str">
        <f>IF(OR(B69="",'P-(K-Mg)-DBE'!Z69=""),"",'P-(K-Mg)-DBE'!Z69*'N-DBE'!E69)</f>
        <v/>
      </c>
      <c r="AG69" s="380" t="str">
        <f>IF('P-(K-Mg)-DBE'!Z69="","",SUM(AY69,BM69,CA69,CO69,DC69,DQ69))</f>
        <v/>
      </c>
      <c r="AH69" s="258" t="str">
        <f>IF(OR(B69="",'P-(K-Mg)-DBE'!AH69=""),"",SUM(AY69,BM69,CA69,CO69,DC69,DQ59)*'N-DBE'!E69)</f>
        <v/>
      </c>
      <c r="AI69" s="240" t="str">
        <f>IF('P-(K-Mg)-DBE'!AH69="","",'P-(K-Mg)-DBE'!AH69)</f>
        <v/>
      </c>
      <c r="AJ69" s="830" t="str">
        <f>IF(OR(B69="",'P-(K-Mg)-DBE'!AH69=""),"",'N-DBE'!E69*'P-(K-Mg)-DBE'!AH69)</f>
        <v/>
      </c>
      <c r="AK69" s="374" t="str">
        <f>IF('P-(K-Mg)-DBE'!AH69="","",SUM(AZ69,BN69,CB69,CP69,DD69,DR69))</f>
        <v/>
      </c>
      <c r="AL69" s="862" t="str">
        <f>IF('P-(K-Mg)-DBE'!AH69="","",SUM(AZ69,BN69,CB69,CP69,DD69,DR69))</f>
        <v/>
      </c>
      <c r="AM69" s="378"/>
      <c r="AN69" s="379"/>
      <c r="AO69" s="375"/>
      <c r="AP69" s="392" t="str">
        <f t="shared" si="12"/>
        <v/>
      </c>
      <c r="AQ69" s="453" t="str">
        <f t="shared" si="13"/>
        <v/>
      </c>
      <c r="AR69" s="872" t="str">
        <f>IF(AM69="","",VLOOKUP(AM69,'aktuelle Düngerliste'!A:H,2,FALSE))</f>
        <v/>
      </c>
      <c r="AS69" s="872" t="str">
        <f>IF(AM69="","",VLOOKUP(AM69,'aktuelle Düngerliste'!A:H,3,FALSE))</f>
        <v/>
      </c>
      <c r="AT69" s="873" t="str">
        <f>IF(AM69="","",VLOOKUP(AM69,'aktuelle Düngerliste'!A:H,8,FALSE))</f>
        <v/>
      </c>
      <c r="AU69" s="874" t="str">
        <f>IF(AM69="","",VLOOKUP(AM69,'aktuelle Düngerliste'!$A:$H,3,FALSE)*AO69/1000)</f>
        <v/>
      </c>
      <c r="AV69" s="874" t="str">
        <f>IF(AM69="","",IF(VLOOKUP(AM69,'aktuelle Düngerliste'!$A:$B,2,FALSE)="mineralisch",(VLOOKUP(AM69,'aktuelle Düngerliste'!$A:$H,3,FALSE)*AO69/1000),""))</f>
        <v/>
      </c>
      <c r="AW69" s="875" t="str">
        <f>IF(AM69="","",VLOOKUP(AM69,'aktuelle Düngerliste'!$A:$J,10,FALSE)*AO69/1000)</f>
        <v/>
      </c>
      <c r="AX69" s="875" t="str">
        <f>IF(AM69="","",VLOOKUP(AM69,'aktuelle Düngerliste'!$A:$H,5,FALSE)*AO69/1000)</f>
        <v/>
      </c>
      <c r="AY69" s="875" t="str">
        <f>IF(AM69="","",VLOOKUP(AM69,'aktuelle Düngerliste'!$A:$H,6,FALSE)*AO69/1000)</f>
        <v/>
      </c>
      <c r="AZ69" s="876" t="str">
        <f>IF(AM69="","",VLOOKUP(AM69,'aktuelle Düngerliste'!$A:$H,7,FALSE)*AO69/1000)</f>
        <v/>
      </c>
      <c r="BA69" s="378"/>
      <c r="BB69" s="379"/>
      <c r="BC69" s="375"/>
      <c r="BD69" s="392" t="str">
        <f t="shared" si="14"/>
        <v/>
      </c>
      <c r="BE69" s="453" t="str">
        <f t="shared" si="15"/>
        <v/>
      </c>
      <c r="BF69" s="872" t="str">
        <f>IF(BA69="","",VLOOKUP(BA69,'aktuelle Düngerliste'!$A:$H,2,FALSE))</f>
        <v/>
      </c>
      <c r="BG69" s="872" t="str">
        <f>IF(BA69="","",VLOOKUP(BA69,'aktuelle Düngerliste'!$A:$H,3,FALSE))</f>
        <v/>
      </c>
      <c r="BH69" s="873" t="str">
        <f>IF(BA69="","",VLOOKUP(BA69,'aktuelle Düngerliste'!$A:$H,8,FALSE))</f>
        <v/>
      </c>
      <c r="BI69" s="874" t="str">
        <f>IF(BA69="","",VLOOKUP(BA69,'aktuelle Düngerliste'!$A:$H,3,FALSE)*BC69/1000)</f>
        <v/>
      </c>
      <c r="BJ69" s="874" t="str">
        <f>IF(BA69="","",IF(VLOOKUP(BA69,'aktuelle Düngerliste'!$A:$B,2,FALSE)="mineralisch",(VLOOKUP(BA69,'aktuelle Düngerliste'!$A:$H,3,FALSE)*BC69/1000),""))</f>
        <v/>
      </c>
      <c r="BK69" s="875" t="str">
        <f>IF(BA69="","",VLOOKUP(BA69,'aktuelle Düngerliste'!$A:$J,10,FALSE)*BC69/1000)</f>
        <v/>
      </c>
      <c r="BL69" s="875" t="str">
        <f>IF(BA69="","",VLOOKUP(BA69,'aktuelle Düngerliste'!$A:$H,5,FALSE)*BC69/1000)</f>
        <v/>
      </c>
      <c r="BM69" s="875" t="str">
        <f>IF(BA69="","",VLOOKUP(BA69,'aktuelle Düngerliste'!$A:$H,6,FALSE)*BC69/1000)</f>
        <v/>
      </c>
      <c r="BN69" s="876" t="str">
        <f>IF(BA69="","",VLOOKUP(BA69,'aktuelle Düngerliste'!$A:$H,7,FALSE)*BC69/1000)</f>
        <v/>
      </c>
      <c r="BO69" s="378"/>
      <c r="BP69" s="379"/>
      <c r="BQ69" s="375"/>
      <c r="BR69" s="392" t="str">
        <f t="shared" si="16"/>
        <v/>
      </c>
      <c r="BS69" s="453" t="str">
        <f t="shared" si="17"/>
        <v/>
      </c>
      <c r="BT69" s="872" t="str">
        <f>IF(BO69="","",VLOOKUP(BO69,'aktuelle Düngerliste'!$A:$H,2,FALSE))</f>
        <v/>
      </c>
      <c r="BU69" s="872" t="str">
        <f>IF(BO69="","",VLOOKUP(BO69,'aktuelle Düngerliste'!$A:$H,3,FALSE))</f>
        <v/>
      </c>
      <c r="BV69" s="873" t="str">
        <f>IF(BO69="","",VLOOKUP(BO69,'aktuelle Düngerliste'!$A:$H,8,FALSE))</f>
        <v/>
      </c>
      <c r="BW69" s="874" t="str">
        <f>IF(BO69="","",VLOOKUP(BO69,'aktuelle Düngerliste'!$A:$H,3,FALSE)*BQ69/1000)</f>
        <v/>
      </c>
      <c r="BX69" s="874" t="str">
        <f>IF(BO69="","",IF(VLOOKUP(BO69,'aktuelle Düngerliste'!$A:$B,2,FALSE)="mineralisch",(VLOOKUP(BO69,'aktuelle Düngerliste'!$A:$H,3,FALSE)*BQ69/1000),""))</f>
        <v/>
      </c>
      <c r="BY69" s="875" t="str">
        <f>IF(BO69="","",VLOOKUP(BO69,'aktuelle Düngerliste'!$A:$J,10,FALSE)*BQ69/1000)</f>
        <v/>
      </c>
      <c r="BZ69" s="875" t="str">
        <f>IF(BO69="","",VLOOKUP(BO69,'aktuelle Düngerliste'!$A:$H,5,FALSE)*BQ69/1000)</f>
        <v/>
      </c>
      <c r="CA69" s="875" t="str">
        <f>IF(BO69="","",VLOOKUP(BO69,'aktuelle Düngerliste'!$A:$H,6,FALSE)*BQ69/1000)</f>
        <v/>
      </c>
      <c r="CB69" s="876" t="str">
        <f>IF(BO69="","",VLOOKUP(BO69,'aktuelle Düngerliste'!$A:$H,7,FALSE)*BQ69/1000)</f>
        <v/>
      </c>
      <c r="CC69" s="378"/>
      <c r="CD69" s="379"/>
      <c r="CE69" s="375"/>
      <c r="CF69" s="392" t="str">
        <f t="shared" si="18"/>
        <v/>
      </c>
      <c r="CG69" s="453" t="str">
        <f t="shared" si="19"/>
        <v/>
      </c>
      <c r="CH69" s="872" t="str">
        <f>IF(CC69="","",VLOOKUP(CC69,'aktuelle Düngerliste'!$A:$H,2,FALSE))</f>
        <v/>
      </c>
      <c r="CI69" s="872" t="str">
        <f>IF(CC69="","",VLOOKUP(CC69,'aktuelle Düngerliste'!$A:$H,3,FALSE))</f>
        <v/>
      </c>
      <c r="CJ69" s="873" t="str">
        <f>IF(CC69="","",VLOOKUP(CC69,'aktuelle Düngerliste'!$A:$H,8,FALSE))</f>
        <v/>
      </c>
      <c r="CK69" s="874" t="str">
        <f>IF(CC69="","",VLOOKUP(CC69,'aktuelle Düngerliste'!$A:$H,3,FALSE)*CE69/1000)</f>
        <v/>
      </c>
      <c r="CL69" s="874" t="str">
        <f>IF(CC69="","",IF(VLOOKUP(CC69,'aktuelle Düngerliste'!$A:$B,2,FALSE)="mineralisch",(VLOOKUP(CC69,'aktuelle Düngerliste'!$A:$H,3,FALSE)*CE69/1000),""))</f>
        <v/>
      </c>
      <c r="CM69" s="875" t="str">
        <f>IF(CC69="","",VLOOKUP(CC69,'aktuelle Düngerliste'!$A:$J,10,FALSE)*CE69/1000)</f>
        <v/>
      </c>
      <c r="CN69" s="875" t="str">
        <f>IF(CC69="","",VLOOKUP(CC69,'aktuelle Düngerliste'!$A:$H,5,FALSE)*CE69/1000)</f>
        <v/>
      </c>
      <c r="CO69" s="875" t="str">
        <f>IF(CC69="","",VLOOKUP(CC69,'aktuelle Düngerliste'!$A:$H,6,FALSE)*CE69/1000)</f>
        <v/>
      </c>
      <c r="CP69" s="876" t="str">
        <f>IF(CC69="","",VLOOKUP(CC69,'aktuelle Düngerliste'!$A:$H,7,FALSE)*CE69/1000)</f>
        <v/>
      </c>
      <c r="CQ69" s="378"/>
      <c r="CR69" s="379"/>
      <c r="CS69" s="375"/>
      <c r="CT69" s="392" t="str">
        <f t="shared" si="20"/>
        <v/>
      </c>
      <c r="CU69" s="453" t="str">
        <f t="shared" si="21"/>
        <v/>
      </c>
      <c r="CV69" s="872" t="str">
        <f>IF(CQ69="","",VLOOKUP(CQ69,'aktuelle Düngerliste'!$A:$H,2,FALSE))</f>
        <v/>
      </c>
      <c r="CW69" s="872" t="str">
        <f>IF(CQ69="","",VLOOKUP(CQ69,'aktuelle Düngerliste'!$A:$H,3,FALSE))</f>
        <v/>
      </c>
      <c r="CX69" s="873" t="str">
        <f>IF(CQ69="","",VLOOKUP(CQ69,'aktuelle Düngerliste'!$A:$H,8,FALSE))</f>
        <v/>
      </c>
      <c r="CY69" s="874" t="str">
        <f>IF(CQ69="","",VLOOKUP(CQ69,'aktuelle Düngerliste'!$A:$H,3,FALSE)*CS69/1000)</f>
        <v/>
      </c>
      <c r="CZ69" s="874" t="str">
        <f>IF(CQ69="","",IF(VLOOKUP(CQ69,'aktuelle Düngerliste'!$A:$B,2,FALSE)="mineralisch",(VLOOKUP(CQ69,'aktuelle Düngerliste'!$A:$H,3,FALSE)*CS69/1000),""))</f>
        <v/>
      </c>
      <c r="DA69" s="875" t="str">
        <f>IF(CQ69="","",VLOOKUP(CQ69,'aktuelle Düngerliste'!$A:$J,10,FALSE)*CS69/1000)</f>
        <v/>
      </c>
      <c r="DB69" s="875" t="str">
        <f>IF(CQ69="","",VLOOKUP(CQ69,'aktuelle Düngerliste'!$A:$H,5,FALSE)*CS69/1000)</f>
        <v/>
      </c>
      <c r="DC69" s="875" t="str">
        <f>IF(CQ69="","",VLOOKUP(CQ69,'aktuelle Düngerliste'!$A:$H,6,FALSE)*CS69/1000)</f>
        <v/>
      </c>
      <c r="DD69" s="876" t="str">
        <f>IF(CQ69="","",VLOOKUP(CQ69,'aktuelle Düngerliste'!$A:$H,7,FALSE)*CS69/1000)</f>
        <v/>
      </c>
      <c r="DE69" s="378"/>
      <c r="DF69" s="379"/>
      <c r="DG69" s="375"/>
      <c r="DH69" s="392" t="str">
        <f t="shared" si="22"/>
        <v/>
      </c>
      <c r="DI69" s="453" t="str">
        <f t="shared" si="23"/>
        <v/>
      </c>
      <c r="DJ69" s="872" t="str">
        <f>IF(DE69="","",VLOOKUP(DE69,'aktuelle Düngerliste'!$A:$H,2,FALSE))</f>
        <v/>
      </c>
      <c r="DK69" s="872" t="str">
        <f>IF(DE69="","",VLOOKUP(DE69,'aktuelle Düngerliste'!$A:$H,3,FALSE))</f>
        <v/>
      </c>
      <c r="DL69" s="873" t="str">
        <f>IF(DE69="","",VLOOKUP(DE69,'aktuelle Düngerliste'!$A:$H,8,FALSE))</f>
        <v/>
      </c>
      <c r="DM69" s="874" t="str">
        <f>IF(DE69="","",VLOOKUP(DE69,'aktuelle Düngerliste'!$A:$H,3,FALSE)*DG69/1000)</f>
        <v/>
      </c>
      <c r="DN69" s="874" t="str">
        <f>IF(DE69="","",IF(VLOOKUP(DE69,'aktuelle Düngerliste'!$A:$B,2,FALSE)="mineralisch",(VLOOKUP(DE69,'aktuelle Düngerliste'!$A:$H,3,FALSE)*DG69/1000),""))</f>
        <v/>
      </c>
      <c r="DO69" s="875" t="str">
        <f>IF(DE69="","",VLOOKUP(DE69,'aktuelle Düngerliste'!$A:$J,10,FALSE)*DG69/1000)</f>
        <v/>
      </c>
      <c r="DP69" s="875" t="str">
        <f>IF(DE69="","",VLOOKUP(DE69,'aktuelle Düngerliste'!$A:$H,5,FALSE)*DG69/1000)</f>
        <v/>
      </c>
      <c r="DQ69" s="875" t="str">
        <f>IF(DE69="","",VLOOKUP(DE69,'aktuelle Düngerliste'!$A:$H,6,FALSE)*DG69/1000)</f>
        <v/>
      </c>
      <c r="DR69" s="876" t="str">
        <f>IF(DE69="","",VLOOKUP(DE69,'aktuelle Düngerliste'!$A:$H,7,FALSE)*DG69/1000)</f>
        <v/>
      </c>
      <c r="DS69" s="265"/>
    </row>
    <row r="70" spans="1:123" s="145" customFormat="1">
      <c r="A70" s="261" t="str">
        <f>IF('N-DBE'!A70="","",'N-DBE'!A70)</f>
        <v/>
      </c>
      <c r="B70" s="285" t="str">
        <f>IF('N-DBE'!B70="","",'N-DBE'!B70)</f>
        <v/>
      </c>
      <c r="C70" s="262" t="str">
        <f>IF('N-DBE'!C70="","",'N-DBE'!C70)</f>
        <v/>
      </c>
      <c r="D70" s="262" t="str">
        <f>IF('N-DBE'!D70="","",'N-DBE'!D70)</f>
        <v/>
      </c>
      <c r="E70" s="238" t="str">
        <f>IF('N-DBE'!E70="","",'N-DBE'!E70)</f>
        <v/>
      </c>
      <c r="F70" s="238" t="str">
        <f>IF('N-DBE'!F70="","",'N-DBE'!F70)</f>
        <v/>
      </c>
      <c r="G70" s="225" t="str">
        <f>IF('N-DBE'!G70="","",'N-DBE'!G70)</f>
        <v/>
      </c>
      <c r="H70" s="247" t="str">
        <f>IF(OR(B70="",'N-DBE'!AJ70=""),"",'N-DBE'!AJ70+'N-DBE'!AN70)</f>
        <v/>
      </c>
      <c r="I70" s="815" t="str">
        <f>IF(OR(B70="",'N-DBE'!AJ70=""),"",'N-DBE'!E70*('N-DBE'!AJ70+'N-DBE'!AN70))</f>
        <v/>
      </c>
      <c r="J70" s="246" t="str">
        <f>IF('N-DBE'!AK70="","",IF('N-DBE'!AM70="ja",'N-DBE'!AK70+'N-DBE'!AN70,'N-DBE'!AK70))</f>
        <v/>
      </c>
      <c r="K70" s="829" t="str">
        <f>IF(OR(B70="",'N-DBE'!AK70=""),"",IF('N-DBE'!AM70="ja",'N-DBE'!E70*('N-DBE'!AK70+'N-DBE'!AN70),'N-DBE'!E70*'N-DBE'!AK70))</f>
        <v/>
      </c>
      <c r="L70" s="830" t="str">
        <f>IF(OR(B70="",'N-DBE'!AL70=""),"",'N-DBE'!AL70+'N-DBE'!AN70)</f>
        <v/>
      </c>
      <c r="M70" s="830" t="str">
        <f>IF(OR(B70="",'N-DBE'!AL70=""),"",'N-DBE'!E70*('N-DBE'!AL70+'N-DBE'!AN70))</f>
        <v/>
      </c>
      <c r="N70" s="831" t="str">
        <f>IF(AND('N-DBE'!C70="ja",G70&lt;&gt;""),I70-X70,"")</f>
        <v/>
      </c>
      <c r="O70" s="259" t="str">
        <f>IF('N-DBE'!AJ70="","",SUM(AU70,BI70,BW70,CK70,CY70,DM70))</f>
        <v/>
      </c>
      <c r="P70" s="830" t="str">
        <f>IF(OR(B70="",'N-DBE'!AJ70=""),"",O70*'N-DBE'!E70)</f>
        <v/>
      </c>
      <c r="Q70" s="253" t="str">
        <f>IF('N-DBE'!AJ70="","",IF(AR70="mineralisch",AU70,0)+IF(BF70="mineralisch",BI70,0)+IF(BT70="mineralisch",BW70,0)+IF(CH70="mineralisch",CK70,0)+IF(CV70="mineralisch",CY70,0)+IF(DJ70="mineralisch",DM70,0))</f>
        <v/>
      </c>
      <c r="R70" s="830" t="str">
        <f>IF(OR(B70="",'N-DBE'!AJ70=""),"",Q70*'N-DBE'!E70)</f>
        <v/>
      </c>
      <c r="S70" s="253" t="str">
        <f>IF('N-DBE'!AJ70="","",O70-Q70)</f>
        <v/>
      </c>
      <c r="T70" s="830" t="str">
        <f>IF(OR(B70="",'N-DBE'!AJ70=""),"",S70*'N-DBE'!E70)</f>
        <v/>
      </c>
      <c r="U70" s="253" t="str">
        <f>IF('N-DBE'!AJ70="","",(IF(AR70="Kompost",AU70,0)+IF(BF70="Kompost",BI70,0)+IF(BT70="Kompost",BW70,0)+IF(CH70="Kompost",CK70,0)+IF(CV70="Kompost",CY70,0)+IF(DJ70="Kompost",DM70,0)))</f>
        <v/>
      </c>
      <c r="V70" s="830" t="str">
        <f>IF(OR(B70="",'N-DBE'!AJ70=""),"",U70*'N-DBE'!E70)</f>
        <v/>
      </c>
      <c r="W70" s="370" t="str">
        <f>IF('N-DBE'!AJ70="","",SUM(AW70,BK70,BY70,CM70,DA70,DO70))</f>
        <v/>
      </c>
      <c r="X70" s="844" t="str">
        <f>IF(OR(B70="",'N-DBE'!AJ70=""),"",W70*'N-DBE'!E70)</f>
        <v/>
      </c>
      <c r="Y70" s="260" t="str">
        <f>IF('P-(K-Mg)-DBE'!N70="","",'P-(K-Mg)-DBE'!N70+'P-(K-Mg)-DBE'!R70)</f>
        <v/>
      </c>
      <c r="Z70" s="830" t="str">
        <f>IF(OR(B70="",'P-(K-Mg)-DBE'!N70=""),"",'N-DBE'!E70*('P-(K-Mg)-DBE'!N70+'P-(K-Mg)-DBE'!R70))</f>
        <v/>
      </c>
      <c r="AA70" s="259" t="str">
        <f>IF('P-(K-Mg)-DBE'!N70="","",SUM(AX70,BL70,BZ70,CN70,DB70,DP70))</f>
        <v/>
      </c>
      <c r="AB70" s="258" t="str">
        <f>IF(OR(B70="",'P-(K-Mg)-DBE'!Z70=""),"",SUM(AX70,BL70,BZ70,CN70,DB70,DP70)*'N-DBE'!E70)</f>
        <v/>
      </c>
      <c r="AC70" s="259" t="str">
        <f>IF('P-(K-Mg)-DBE'!O70="","",'P-(K-Mg)-DBE'!O70)</f>
        <v/>
      </c>
      <c r="AD70" s="815" t="str">
        <f>IF(OR(B70="",'P-(K-Mg)-DBE'!O70=""),"",'P-(K-Mg)-DBE'!O70*'N-DBE'!E70)</f>
        <v/>
      </c>
      <c r="AE70" s="239" t="str">
        <f>IF('P-(K-Mg)-DBE'!Z70="","",'P-(K-Mg)-DBE'!Z70)</f>
        <v/>
      </c>
      <c r="AF70" s="815" t="str">
        <f>IF(OR(B70="",'P-(K-Mg)-DBE'!Z70=""),"",'P-(K-Mg)-DBE'!Z70*'N-DBE'!E70)</f>
        <v/>
      </c>
      <c r="AG70" s="380" t="str">
        <f>IF('P-(K-Mg)-DBE'!Z70="","",SUM(AY70,BM70,CA70,CO70,DC70,DQ70))</f>
        <v/>
      </c>
      <c r="AH70" s="258" t="str">
        <f>IF(OR(B70="",'P-(K-Mg)-DBE'!AH70=""),"",SUM(AY70,BM70,CA70,CO70,DC70,DQ60)*'N-DBE'!E70)</f>
        <v/>
      </c>
      <c r="AI70" s="240" t="str">
        <f>IF('P-(K-Mg)-DBE'!AH70="","",'P-(K-Mg)-DBE'!AH70)</f>
        <v/>
      </c>
      <c r="AJ70" s="830" t="str">
        <f>IF(OR(B70="",'P-(K-Mg)-DBE'!AH70=""),"",'N-DBE'!E70*'P-(K-Mg)-DBE'!AH70)</f>
        <v/>
      </c>
      <c r="AK70" s="374" t="str">
        <f>IF('P-(K-Mg)-DBE'!AH70="","",SUM(AZ70,BN70,CB70,CP70,DD70,DR70))</f>
        <v/>
      </c>
      <c r="AL70" s="862" t="str">
        <f>IF('P-(K-Mg)-DBE'!AH70="","",SUM(AZ70,BN70,CB70,CP70,DD70,DR70))</f>
        <v/>
      </c>
      <c r="AM70" s="378"/>
      <c r="AN70" s="379"/>
      <c r="AO70" s="375"/>
      <c r="AP70" s="392" t="str">
        <f t="shared" si="12"/>
        <v/>
      </c>
      <c r="AQ70" s="453" t="str">
        <f t="shared" si="13"/>
        <v/>
      </c>
      <c r="AR70" s="872" t="str">
        <f>IF(AM70="","",VLOOKUP(AM70,'aktuelle Düngerliste'!A:H,2,FALSE))</f>
        <v/>
      </c>
      <c r="AS70" s="872" t="str">
        <f>IF(AM70="","",VLOOKUP(AM70,'aktuelle Düngerliste'!A:H,3,FALSE))</f>
        <v/>
      </c>
      <c r="AT70" s="873" t="str">
        <f>IF(AM70="","",VLOOKUP(AM70,'aktuelle Düngerliste'!A:H,8,FALSE))</f>
        <v/>
      </c>
      <c r="AU70" s="874" t="str">
        <f>IF(AM70="","",VLOOKUP(AM70,'aktuelle Düngerliste'!$A:$H,3,FALSE)*AO70/1000)</f>
        <v/>
      </c>
      <c r="AV70" s="874" t="str">
        <f>IF(AM70="","",IF(VLOOKUP(AM70,'aktuelle Düngerliste'!$A:$B,2,FALSE)="mineralisch",(VLOOKUP(AM70,'aktuelle Düngerliste'!$A:$H,3,FALSE)*AO70/1000),""))</f>
        <v/>
      </c>
      <c r="AW70" s="875" t="str">
        <f>IF(AM70="","",VLOOKUP(AM70,'aktuelle Düngerliste'!$A:$J,10,FALSE)*AO70/1000)</f>
        <v/>
      </c>
      <c r="AX70" s="875" t="str">
        <f>IF(AM70="","",VLOOKUP(AM70,'aktuelle Düngerliste'!$A:$H,5,FALSE)*AO70/1000)</f>
        <v/>
      </c>
      <c r="AY70" s="875" t="str">
        <f>IF(AM70="","",VLOOKUP(AM70,'aktuelle Düngerliste'!$A:$H,6,FALSE)*AO70/1000)</f>
        <v/>
      </c>
      <c r="AZ70" s="876" t="str">
        <f>IF(AM70="","",VLOOKUP(AM70,'aktuelle Düngerliste'!$A:$H,7,FALSE)*AO70/1000)</f>
        <v/>
      </c>
      <c r="BA70" s="378"/>
      <c r="BB70" s="379"/>
      <c r="BC70" s="375"/>
      <c r="BD70" s="392" t="str">
        <f t="shared" si="14"/>
        <v/>
      </c>
      <c r="BE70" s="453" t="str">
        <f t="shared" si="15"/>
        <v/>
      </c>
      <c r="BF70" s="872" t="str">
        <f>IF(BA70="","",VLOOKUP(BA70,'aktuelle Düngerliste'!$A:$H,2,FALSE))</f>
        <v/>
      </c>
      <c r="BG70" s="872" t="str">
        <f>IF(BA70="","",VLOOKUP(BA70,'aktuelle Düngerliste'!$A:$H,3,FALSE))</f>
        <v/>
      </c>
      <c r="BH70" s="873" t="str">
        <f>IF(BA70="","",VLOOKUP(BA70,'aktuelle Düngerliste'!$A:$H,8,FALSE))</f>
        <v/>
      </c>
      <c r="BI70" s="874" t="str">
        <f>IF(BA70="","",VLOOKUP(BA70,'aktuelle Düngerliste'!$A:$H,3,FALSE)*BC70/1000)</f>
        <v/>
      </c>
      <c r="BJ70" s="874" t="str">
        <f>IF(BA70="","",IF(VLOOKUP(BA70,'aktuelle Düngerliste'!$A:$B,2,FALSE)="mineralisch",(VLOOKUP(BA70,'aktuelle Düngerliste'!$A:$H,3,FALSE)*BC70/1000),""))</f>
        <v/>
      </c>
      <c r="BK70" s="875" t="str">
        <f>IF(BA70="","",VLOOKUP(BA70,'aktuelle Düngerliste'!$A:$J,10,FALSE)*BC70/1000)</f>
        <v/>
      </c>
      <c r="BL70" s="875" t="str">
        <f>IF(BA70="","",VLOOKUP(BA70,'aktuelle Düngerliste'!$A:$H,5,FALSE)*BC70/1000)</f>
        <v/>
      </c>
      <c r="BM70" s="875" t="str">
        <f>IF(BA70="","",VLOOKUP(BA70,'aktuelle Düngerliste'!$A:$H,6,FALSE)*BC70/1000)</f>
        <v/>
      </c>
      <c r="BN70" s="876" t="str">
        <f>IF(BA70="","",VLOOKUP(BA70,'aktuelle Düngerliste'!$A:$H,7,FALSE)*BC70/1000)</f>
        <v/>
      </c>
      <c r="BO70" s="378"/>
      <c r="BP70" s="379"/>
      <c r="BQ70" s="375"/>
      <c r="BR70" s="392" t="str">
        <f t="shared" si="16"/>
        <v/>
      </c>
      <c r="BS70" s="453" t="str">
        <f t="shared" si="17"/>
        <v/>
      </c>
      <c r="BT70" s="872" t="str">
        <f>IF(BO70="","",VLOOKUP(BO70,'aktuelle Düngerliste'!$A:$H,2,FALSE))</f>
        <v/>
      </c>
      <c r="BU70" s="872" t="str">
        <f>IF(BO70="","",VLOOKUP(BO70,'aktuelle Düngerliste'!$A:$H,3,FALSE))</f>
        <v/>
      </c>
      <c r="BV70" s="873" t="str">
        <f>IF(BO70="","",VLOOKUP(BO70,'aktuelle Düngerliste'!$A:$H,8,FALSE))</f>
        <v/>
      </c>
      <c r="BW70" s="874" t="str">
        <f>IF(BO70="","",VLOOKUP(BO70,'aktuelle Düngerliste'!$A:$H,3,FALSE)*BQ70/1000)</f>
        <v/>
      </c>
      <c r="BX70" s="874" t="str">
        <f>IF(BO70="","",IF(VLOOKUP(BO70,'aktuelle Düngerliste'!$A:$B,2,FALSE)="mineralisch",(VLOOKUP(BO70,'aktuelle Düngerliste'!$A:$H,3,FALSE)*BQ70/1000),""))</f>
        <v/>
      </c>
      <c r="BY70" s="875" t="str">
        <f>IF(BO70="","",VLOOKUP(BO70,'aktuelle Düngerliste'!$A:$J,10,FALSE)*BQ70/1000)</f>
        <v/>
      </c>
      <c r="BZ70" s="875" t="str">
        <f>IF(BO70="","",VLOOKUP(BO70,'aktuelle Düngerliste'!$A:$H,5,FALSE)*BQ70/1000)</f>
        <v/>
      </c>
      <c r="CA70" s="875" t="str">
        <f>IF(BO70="","",VLOOKUP(BO70,'aktuelle Düngerliste'!$A:$H,6,FALSE)*BQ70/1000)</f>
        <v/>
      </c>
      <c r="CB70" s="876" t="str">
        <f>IF(BO70="","",VLOOKUP(BO70,'aktuelle Düngerliste'!$A:$H,7,FALSE)*BQ70/1000)</f>
        <v/>
      </c>
      <c r="CC70" s="378"/>
      <c r="CD70" s="379"/>
      <c r="CE70" s="375"/>
      <c r="CF70" s="392" t="str">
        <f t="shared" si="18"/>
        <v/>
      </c>
      <c r="CG70" s="453" t="str">
        <f t="shared" si="19"/>
        <v/>
      </c>
      <c r="CH70" s="872" t="str">
        <f>IF(CC70="","",VLOOKUP(CC70,'aktuelle Düngerliste'!$A:$H,2,FALSE))</f>
        <v/>
      </c>
      <c r="CI70" s="872" t="str">
        <f>IF(CC70="","",VLOOKUP(CC70,'aktuelle Düngerliste'!$A:$H,3,FALSE))</f>
        <v/>
      </c>
      <c r="CJ70" s="873" t="str">
        <f>IF(CC70="","",VLOOKUP(CC70,'aktuelle Düngerliste'!$A:$H,8,FALSE))</f>
        <v/>
      </c>
      <c r="CK70" s="874" t="str">
        <f>IF(CC70="","",VLOOKUP(CC70,'aktuelle Düngerliste'!$A:$H,3,FALSE)*CE70/1000)</f>
        <v/>
      </c>
      <c r="CL70" s="874" t="str">
        <f>IF(CC70="","",IF(VLOOKUP(CC70,'aktuelle Düngerliste'!$A:$B,2,FALSE)="mineralisch",(VLOOKUP(CC70,'aktuelle Düngerliste'!$A:$H,3,FALSE)*CE70/1000),""))</f>
        <v/>
      </c>
      <c r="CM70" s="875" t="str">
        <f>IF(CC70="","",VLOOKUP(CC70,'aktuelle Düngerliste'!$A:$J,10,FALSE)*CE70/1000)</f>
        <v/>
      </c>
      <c r="CN70" s="875" t="str">
        <f>IF(CC70="","",VLOOKUP(CC70,'aktuelle Düngerliste'!$A:$H,5,FALSE)*CE70/1000)</f>
        <v/>
      </c>
      <c r="CO70" s="875" t="str">
        <f>IF(CC70="","",VLOOKUP(CC70,'aktuelle Düngerliste'!$A:$H,6,FALSE)*CE70/1000)</f>
        <v/>
      </c>
      <c r="CP70" s="876" t="str">
        <f>IF(CC70="","",VLOOKUP(CC70,'aktuelle Düngerliste'!$A:$H,7,FALSE)*CE70/1000)</f>
        <v/>
      </c>
      <c r="CQ70" s="378"/>
      <c r="CR70" s="379"/>
      <c r="CS70" s="375"/>
      <c r="CT70" s="392" t="str">
        <f t="shared" si="20"/>
        <v/>
      </c>
      <c r="CU70" s="453" t="str">
        <f t="shared" si="21"/>
        <v/>
      </c>
      <c r="CV70" s="872" t="str">
        <f>IF(CQ70="","",VLOOKUP(CQ70,'aktuelle Düngerliste'!$A:$H,2,FALSE))</f>
        <v/>
      </c>
      <c r="CW70" s="872" t="str">
        <f>IF(CQ70="","",VLOOKUP(CQ70,'aktuelle Düngerliste'!$A:$H,3,FALSE))</f>
        <v/>
      </c>
      <c r="CX70" s="873" t="str">
        <f>IF(CQ70="","",VLOOKUP(CQ70,'aktuelle Düngerliste'!$A:$H,8,FALSE))</f>
        <v/>
      </c>
      <c r="CY70" s="874" t="str">
        <f>IF(CQ70="","",VLOOKUP(CQ70,'aktuelle Düngerliste'!$A:$H,3,FALSE)*CS70/1000)</f>
        <v/>
      </c>
      <c r="CZ70" s="874" t="str">
        <f>IF(CQ70="","",IF(VLOOKUP(CQ70,'aktuelle Düngerliste'!$A:$B,2,FALSE)="mineralisch",(VLOOKUP(CQ70,'aktuelle Düngerliste'!$A:$H,3,FALSE)*CS70/1000),""))</f>
        <v/>
      </c>
      <c r="DA70" s="875" t="str">
        <f>IF(CQ70="","",VLOOKUP(CQ70,'aktuelle Düngerliste'!$A:$J,10,FALSE)*CS70/1000)</f>
        <v/>
      </c>
      <c r="DB70" s="875" t="str">
        <f>IF(CQ70="","",VLOOKUP(CQ70,'aktuelle Düngerliste'!$A:$H,5,FALSE)*CS70/1000)</f>
        <v/>
      </c>
      <c r="DC70" s="875" t="str">
        <f>IF(CQ70="","",VLOOKUP(CQ70,'aktuelle Düngerliste'!$A:$H,6,FALSE)*CS70/1000)</f>
        <v/>
      </c>
      <c r="DD70" s="876" t="str">
        <f>IF(CQ70="","",VLOOKUP(CQ70,'aktuelle Düngerliste'!$A:$H,7,FALSE)*CS70/1000)</f>
        <v/>
      </c>
      <c r="DE70" s="378"/>
      <c r="DF70" s="379"/>
      <c r="DG70" s="375"/>
      <c r="DH70" s="392" t="str">
        <f t="shared" si="22"/>
        <v/>
      </c>
      <c r="DI70" s="453" t="str">
        <f t="shared" si="23"/>
        <v/>
      </c>
      <c r="DJ70" s="872" t="str">
        <f>IF(DE70="","",VLOOKUP(DE70,'aktuelle Düngerliste'!$A:$H,2,FALSE))</f>
        <v/>
      </c>
      <c r="DK70" s="872" t="str">
        <f>IF(DE70="","",VLOOKUP(DE70,'aktuelle Düngerliste'!$A:$H,3,FALSE))</f>
        <v/>
      </c>
      <c r="DL70" s="873" t="str">
        <f>IF(DE70="","",VLOOKUP(DE70,'aktuelle Düngerliste'!$A:$H,8,FALSE))</f>
        <v/>
      </c>
      <c r="DM70" s="874" t="str">
        <f>IF(DE70="","",VLOOKUP(DE70,'aktuelle Düngerliste'!$A:$H,3,FALSE)*DG70/1000)</f>
        <v/>
      </c>
      <c r="DN70" s="874" t="str">
        <f>IF(DE70="","",IF(VLOOKUP(DE70,'aktuelle Düngerliste'!$A:$B,2,FALSE)="mineralisch",(VLOOKUP(DE70,'aktuelle Düngerliste'!$A:$H,3,FALSE)*DG70/1000),""))</f>
        <v/>
      </c>
      <c r="DO70" s="875" t="str">
        <f>IF(DE70="","",VLOOKUP(DE70,'aktuelle Düngerliste'!$A:$J,10,FALSE)*DG70/1000)</f>
        <v/>
      </c>
      <c r="DP70" s="875" t="str">
        <f>IF(DE70="","",VLOOKUP(DE70,'aktuelle Düngerliste'!$A:$H,5,FALSE)*DG70/1000)</f>
        <v/>
      </c>
      <c r="DQ70" s="875" t="str">
        <f>IF(DE70="","",VLOOKUP(DE70,'aktuelle Düngerliste'!$A:$H,6,FALSE)*DG70/1000)</f>
        <v/>
      </c>
      <c r="DR70" s="876" t="str">
        <f>IF(DE70="","",VLOOKUP(DE70,'aktuelle Düngerliste'!$A:$H,7,FALSE)*DG70/1000)</f>
        <v/>
      </c>
      <c r="DS70" s="265"/>
    </row>
    <row r="71" spans="1:123" s="145" customFormat="1">
      <c r="A71" s="261" t="str">
        <f>IF('N-DBE'!A71="","",'N-DBE'!A71)</f>
        <v/>
      </c>
      <c r="B71" s="285" t="str">
        <f>IF('N-DBE'!B71="","",'N-DBE'!B71)</f>
        <v/>
      </c>
      <c r="C71" s="262" t="str">
        <f>IF('N-DBE'!C71="","",'N-DBE'!C71)</f>
        <v/>
      </c>
      <c r="D71" s="262" t="str">
        <f>IF('N-DBE'!D71="","",'N-DBE'!D71)</f>
        <v/>
      </c>
      <c r="E71" s="238" t="str">
        <f>IF('N-DBE'!E71="","",'N-DBE'!E71)</f>
        <v/>
      </c>
      <c r="F71" s="238" t="str">
        <f>IF('N-DBE'!F71="","",'N-DBE'!F71)</f>
        <v/>
      </c>
      <c r="G71" s="225" t="str">
        <f>IF('N-DBE'!G71="","",'N-DBE'!G71)</f>
        <v/>
      </c>
      <c r="H71" s="247" t="str">
        <f>IF(OR(B71="",'N-DBE'!AJ71=""),"",'N-DBE'!AJ71+'N-DBE'!AN71)</f>
        <v/>
      </c>
      <c r="I71" s="815" t="str">
        <f>IF(OR(B71="",'N-DBE'!AJ71=""),"",'N-DBE'!E71*('N-DBE'!AJ71+'N-DBE'!AN71))</f>
        <v/>
      </c>
      <c r="J71" s="246" t="str">
        <f>IF('N-DBE'!AK71="","",IF('N-DBE'!AM71="ja",'N-DBE'!AK71+'N-DBE'!AN71,'N-DBE'!AK71))</f>
        <v/>
      </c>
      <c r="K71" s="829" t="str">
        <f>IF(OR(B71="",'N-DBE'!AK71=""),"",IF('N-DBE'!AM71="ja",'N-DBE'!E71*('N-DBE'!AK71+'N-DBE'!AN71),'N-DBE'!E71*'N-DBE'!AK71))</f>
        <v/>
      </c>
      <c r="L71" s="830" t="str">
        <f>IF(OR(B71="",'N-DBE'!AL71=""),"",'N-DBE'!AL71+'N-DBE'!AN71)</f>
        <v/>
      </c>
      <c r="M71" s="830" t="str">
        <f>IF(OR(B71="",'N-DBE'!AL71=""),"",'N-DBE'!E71*('N-DBE'!AL71+'N-DBE'!AN71))</f>
        <v/>
      </c>
      <c r="N71" s="831" t="str">
        <f>IF(AND('N-DBE'!C71="ja",G71&lt;&gt;""),I71-X71,"")</f>
        <v/>
      </c>
      <c r="O71" s="259" t="str">
        <f>IF('N-DBE'!AJ71="","",SUM(AU71,BI71,BW71,CK71,CY71,DM71))</f>
        <v/>
      </c>
      <c r="P71" s="830" t="str">
        <f>IF(OR(B71="",'N-DBE'!AJ71=""),"",O71*'N-DBE'!E71)</f>
        <v/>
      </c>
      <c r="Q71" s="253" t="str">
        <f>IF('N-DBE'!AJ71="","",IF(AR71="mineralisch",AU71,0)+IF(BF71="mineralisch",BI71,0)+IF(BT71="mineralisch",BW71,0)+IF(CH71="mineralisch",CK71,0)+IF(CV71="mineralisch",CY71,0)+IF(DJ71="mineralisch",DM71,0))</f>
        <v/>
      </c>
      <c r="R71" s="830" t="str">
        <f>IF(OR(B71="",'N-DBE'!AJ71=""),"",Q71*'N-DBE'!E71)</f>
        <v/>
      </c>
      <c r="S71" s="253" t="str">
        <f>IF('N-DBE'!AJ71="","",O71-Q71)</f>
        <v/>
      </c>
      <c r="T71" s="830" t="str">
        <f>IF(OR(B71="",'N-DBE'!AJ71=""),"",S71*'N-DBE'!E71)</f>
        <v/>
      </c>
      <c r="U71" s="253" t="str">
        <f>IF('N-DBE'!AJ71="","",(IF(AR71="Kompost",AU71,0)+IF(BF71="Kompost",BI71,0)+IF(BT71="Kompost",BW71,0)+IF(CH71="Kompost",CK71,0)+IF(CV71="Kompost",CY71,0)+IF(DJ71="Kompost",DM71,0)))</f>
        <v/>
      </c>
      <c r="V71" s="830" t="str">
        <f>IF(OR(B71="",'N-DBE'!AJ71=""),"",U71*'N-DBE'!E71)</f>
        <v/>
      </c>
      <c r="W71" s="370" t="str">
        <f>IF('N-DBE'!AJ71="","",SUM(AW71,BK71,BY71,CM71,DA71,DO71))</f>
        <v/>
      </c>
      <c r="X71" s="844" t="str">
        <f>IF(OR(B71="",'N-DBE'!AJ71=""),"",W71*'N-DBE'!E71)</f>
        <v/>
      </c>
      <c r="Y71" s="260" t="str">
        <f>IF('P-(K-Mg)-DBE'!N71="","",'P-(K-Mg)-DBE'!N71+'P-(K-Mg)-DBE'!R71)</f>
        <v/>
      </c>
      <c r="Z71" s="830" t="str">
        <f>IF(OR(B71="",'P-(K-Mg)-DBE'!N71=""),"",'N-DBE'!E71*('P-(K-Mg)-DBE'!N71+'P-(K-Mg)-DBE'!R71))</f>
        <v/>
      </c>
      <c r="AA71" s="259" t="str">
        <f>IF('P-(K-Mg)-DBE'!N71="","",SUM(AX71,BL71,BZ71,CN71,DB71,DP71))</f>
        <v/>
      </c>
      <c r="AB71" s="258" t="str">
        <f>IF(OR(B71="",'P-(K-Mg)-DBE'!Z71=""),"",SUM(AX71,BL71,BZ71,CN71,DB71,DP71)*'N-DBE'!E71)</f>
        <v/>
      </c>
      <c r="AC71" s="259" t="str">
        <f>IF('P-(K-Mg)-DBE'!O71="","",'P-(K-Mg)-DBE'!O71)</f>
        <v/>
      </c>
      <c r="AD71" s="815" t="str">
        <f>IF(OR(B71="",'P-(K-Mg)-DBE'!O71=""),"",'P-(K-Mg)-DBE'!O71*'N-DBE'!E71)</f>
        <v/>
      </c>
      <c r="AE71" s="239" t="str">
        <f>IF('P-(K-Mg)-DBE'!Z71="","",'P-(K-Mg)-DBE'!Z71)</f>
        <v/>
      </c>
      <c r="AF71" s="815" t="str">
        <f>IF(OR(B71="",'P-(K-Mg)-DBE'!Z71=""),"",'P-(K-Mg)-DBE'!Z71*'N-DBE'!E71)</f>
        <v/>
      </c>
      <c r="AG71" s="380" t="str">
        <f>IF('P-(K-Mg)-DBE'!Z71="","",SUM(AY71,BM71,CA71,CO71,DC71,DQ71))</f>
        <v/>
      </c>
      <c r="AH71" s="258" t="str">
        <f>IF(OR(B71="",'P-(K-Mg)-DBE'!AH71=""),"",SUM(AY71,BM71,CA71,CO71,DC71,DQ61)*'N-DBE'!E71)</f>
        <v/>
      </c>
      <c r="AI71" s="240" t="str">
        <f>IF('P-(K-Mg)-DBE'!AH71="","",'P-(K-Mg)-DBE'!AH71)</f>
        <v/>
      </c>
      <c r="AJ71" s="830" t="str">
        <f>IF(OR(B71="",'P-(K-Mg)-DBE'!AH71=""),"",'N-DBE'!E71*'P-(K-Mg)-DBE'!AH71)</f>
        <v/>
      </c>
      <c r="AK71" s="374" t="str">
        <f>IF('P-(K-Mg)-DBE'!AH71="","",SUM(AZ71,BN71,CB71,CP71,DD71,DR71))</f>
        <v/>
      </c>
      <c r="AL71" s="862" t="str">
        <f>IF('P-(K-Mg)-DBE'!AH71="","",SUM(AZ71,BN71,CB71,CP71,DD71,DR71))</f>
        <v/>
      </c>
      <c r="AM71" s="378"/>
      <c r="AN71" s="379"/>
      <c r="AO71" s="375"/>
      <c r="AP71" s="392" t="str">
        <f t="shared" si="12"/>
        <v/>
      </c>
      <c r="AQ71" s="453" t="str">
        <f t="shared" si="13"/>
        <v/>
      </c>
      <c r="AR71" s="872" t="str">
        <f>IF(AM71="","",VLOOKUP(AM71,'aktuelle Düngerliste'!A:H,2,FALSE))</f>
        <v/>
      </c>
      <c r="AS71" s="872" t="str">
        <f>IF(AM71="","",VLOOKUP(AM71,'aktuelle Düngerliste'!A:H,3,FALSE))</f>
        <v/>
      </c>
      <c r="AT71" s="873" t="str">
        <f>IF(AM71="","",VLOOKUP(AM71,'aktuelle Düngerliste'!A:H,8,FALSE))</f>
        <v/>
      </c>
      <c r="AU71" s="874" t="str">
        <f>IF(AM71="","",VLOOKUP(AM71,'aktuelle Düngerliste'!$A:$H,3,FALSE)*AO71/1000)</f>
        <v/>
      </c>
      <c r="AV71" s="874" t="str">
        <f>IF(AM71="","",IF(VLOOKUP(AM71,'aktuelle Düngerliste'!$A:$B,2,FALSE)="mineralisch",(VLOOKUP(AM71,'aktuelle Düngerliste'!$A:$H,3,FALSE)*AO71/1000),""))</f>
        <v/>
      </c>
      <c r="AW71" s="875" t="str">
        <f>IF(AM71="","",VLOOKUP(AM71,'aktuelle Düngerliste'!$A:$J,10,FALSE)*AO71/1000)</f>
        <v/>
      </c>
      <c r="AX71" s="875" t="str">
        <f>IF(AM71="","",VLOOKUP(AM71,'aktuelle Düngerliste'!$A:$H,5,FALSE)*AO71/1000)</f>
        <v/>
      </c>
      <c r="AY71" s="875" t="str">
        <f>IF(AM71="","",VLOOKUP(AM71,'aktuelle Düngerliste'!$A:$H,6,FALSE)*AO71/1000)</f>
        <v/>
      </c>
      <c r="AZ71" s="876" t="str">
        <f>IF(AM71="","",VLOOKUP(AM71,'aktuelle Düngerliste'!$A:$H,7,FALSE)*AO71/1000)</f>
        <v/>
      </c>
      <c r="BA71" s="378"/>
      <c r="BB71" s="379"/>
      <c r="BC71" s="375"/>
      <c r="BD71" s="392" t="str">
        <f t="shared" si="14"/>
        <v/>
      </c>
      <c r="BE71" s="453" t="str">
        <f t="shared" si="15"/>
        <v/>
      </c>
      <c r="BF71" s="872" t="str">
        <f>IF(BA71="","",VLOOKUP(BA71,'aktuelle Düngerliste'!$A:$H,2,FALSE))</f>
        <v/>
      </c>
      <c r="BG71" s="872" t="str">
        <f>IF(BA71="","",VLOOKUP(BA71,'aktuelle Düngerliste'!$A:$H,3,FALSE))</f>
        <v/>
      </c>
      <c r="BH71" s="873" t="str">
        <f>IF(BA71="","",VLOOKUP(BA71,'aktuelle Düngerliste'!$A:$H,8,FALSE))</f>
        <v/>
      </c>
      <c r="BI71" s="874" t="str">
        <f>IF(BA71="","",VLOOKUP(BA71,'aktuelle Düngerliste'!$A:$H,3,FALSE)*BC71/1000)</f>
        <v/>
      </c>
      <c r="BJ71" s="874" t="str">
        <f>IF(BA71="","",IF(VLOOKUP(BA71,'aktuelle Düngerliste'!$A:$B,2,FALSE)="mineralisch",(VLOOKUP(BA71,'aktuelle Düngerliste'!$A:$H,3,FALSE)*BC71/1000),""))</f>
        <v/>
      </c>
      <c r="BK71" s="875" t="str">
        <f>IF(BA71="","",VLOOKUP(BA71,'aktuelle Düngerliste'!$A:$J,10,FALSE)*BC71/1000)</f>
        <v/>
      </c>
      <c r="BL71" s="875" t="str">
        <f>IF(BA71="","",VLOOKUP(BA71,'aktuelle Düngerliste'!$A:$H,5,FALSE)*BC71/1000)</f>
        <v/>
      </c>
      <c r="BM71" s="875" t="str">
        <f>IF(BA71="","",VLOOKUP(BA71,'aktuelle Düngerliste'!$A:$H,6,FALSE)*BC71/1000)</f>
        <v/>
      </c>
      <c r="BN71" s="876" t="str">
        <f>IF(BA71="","",VLOOKUP(BA71,'aktuelle Düngerliste'!$A:$H,7,FALSE)*BC71/1000)</f>
        <v/>
      </c>
      <c r="BO71" s="378"/>
      <c r="BP71" s="379"/>
      <c r="BQ71" s="375"/>
      <c r="BR71" s="392" t="str">
        <f t="shared" si="16"/>
        <v/>
      </c>
      <c r="BS71" s="453" t="str">
        <f t="shared" si="17"/>
        <v/>
      </c>
      <c r="BT71" s="872" t="str">
        <f>IF(BO71="","",VLOOKUP(BO71,'aktuelle Düngerliste'!$A:$H,2,FALSE))</f>
        <v/>
      </c>
      <c r="BU71" s="872" t="str">
        <f>IF(BO71="","",VLOOKUP(BO71,'aktuelle Düngerliste'!$A:$H,3,FALSE))</f>
        <v/>
      </c>
      <c r="BV71" s="873" t="str">
        <f>IF(BO71="","",VLOOKUP(BO71,'aktuelle Düngerliste'!$A:$H,8,FALSE))</f>
        <v/>
      </c>
      <c r="BW71" s="874" t="str">
        <f>IF(BO71="","",VLOOKUP(BO71,'aktuelle Düngerliste'!$A:$H,3,FALSE)*BQ71/1000)</f>
        <v/>
      </c>
      <c r="BX71" s="874" t="str">
        <f>IF(BO71="","",IF(VLOOKUP(BO71,'aktuelle Düngerliste'!$A:$B,2,FALSE)="mineralisch",(VLOOKUP(BO71,'aktuelle Düngerliste'!$A:$H,3,FALSE)*BQ71/1000),""))</f>
        <v/>
      </c>
      <c r="BY71" s="875" t="str">
        <f>IF(BO71="","",VLOOKUP(BO71,'aktuelle Düngerliste'!$A:$J,10,FALSE)*BQ71/1000)</f>
        <v/>
      </c>
      <c r="BZ71" s="875" t="str">
        <f>IF(BO71="","",VLOOKUP(BO71,'aktuelle Düngerliste'!$A:$H,5,FALSE)*BQ71/1000)</f>
        <v/>
      </c>
      <c r="CA71" s="875" t="str">
        <f>IF(BO71="","",VLOOKUP(BO71,'aktuelle Düngerliste'!$A:$H,6,FALSE)*BQ71/1000)</f>
        <v/>
      </c>
      <c r="CB71" s="876" t="str">
        <f>IF(BO71="","",VLOOKUP(BO71,'aktuelle Düngerliste'!$A:$H,7,FALSE)*BQ71/1000)</f>
        <v/>
      </c>
      <c r="CC71" s="378"/>
      <c r="CD71" s="379"/>
      <c r="CE71" s="375"/>
      <c r="CF71" s="392" t="str">
        <f t="shared" si="18"/>
        <v/>
      </c>
      <c r="CG71" s="453" t="str">
        <f t="shared" si="19"/>
        <v/>
      </c>
      <c r="CH71" s="872" t="str">
        <f>IF(CC71="","",VLOOKUP(CC71,'aktuelle Düngerliste'!$A:$H,2,FALSE))</f>
        <v/>
      </c>
      <c r="CI71" s="872" t="str">
        <f>IF(CC71="","",VLOOKUP(CC71,'aktuelle Düngerliste'!$A:$H,3,FALSE))</f>
        <v/>
      </c>
      <c r="CJ71" s="873" t="str">
        <f>IF(CC71="","",VLOOKUP(CC71,'aktuelle Düngerliste'!$A:$H,8,FALSE))</f>
        <v/>
      </c>
      <c r="CK71" s="874" t="str">
        <f>IF(CC71="","",VLOOKUP(CC71,'aktuelle Düngerliste'!$A:$H,3,FALSE)*CE71/1000)</f>
        <v/>
      </c>
      <c r="CL71" s="874" t="str">
        <f>IF(CC71="","",IF(VLOOKUP(CC71,'aktuelle Düngerliste'!$A:$B,2,FALSE)="mineralisch",(VLOOKUP(CC71,'aktuelle Düngerliste'!$A:$H,3,FALSE)*CE71/1000),""))</f>
        <v/>
      </c>
      <c r="CM71" s="875" t="str">
        <f>IF(CC71="","",VLOOKUP(CC71,'aktuelle Düngerliste'!$A:$J,10,FALSE)*CE71/1000)</f>
        <v/>
      </c>
      <c r="CN71" s="875" t="str">
        <f>IF(CC71="","",VLOOKUP(CC71,'aktuelle Düngerliste'!$A:$H,5,FALSE)*CE71/1000)</f>
        <v/>
      </c>
      <c r="CO71" s="875" t="str">
        <f>IF(CC71="","",VLOOKUP(CC71,'aktuelle Düngerliste'!$A:$H,6,FALSE)*CE71/1000)</f>
        <v/>
      </c>
      <c r="CP71" s="876" t="str">
        <f>IF(CC71="","",VLOOKUP(CC71,'aktuelle Düngerliste'!$A:$H,7,FALSE)*CE71/1000)</f>
        <v/>
      </c>
      <c r="CQ71" s="378"/>
      <c r="CR71" s="379"/>
      <c r="CS71" s="375"/>
      <c r="CT71" s="392" t="str">
        <f t="shared" si="20"/>
        <v/>
      </c>
      <c r="CU71" s="453" t="str">
        <f t="shared" si="21"/>
        <v/>
      </c>
      <c r="CV71" s="872" t="str">
        <f>IF(CQ71="","",VLOOKUP(CQ71,'aktuelle Düngerliste'!$A:$H,2,FALSE))</f>
        <v/>
      </c>
      <c r="CW71" s="872" t="str">
        <f>IF(CQ71="","",VLOOKUP(CQ71,'aktuelle Düngerliste'!$A:$H,3,FALSE))</f>
        <v/>
      </c>
      <c r="CX71" s="873" t="str">
        <f>IF(CQ71="","",VLOOKUP(CQ71,'aktuelle Düngerliste'!$A:$H,8,FALSE))</f>
        <v/>
      </c>
      <c r="CY71" s="874" t="str">
        <f>IF(CQ71="","",VLOOKUP(CQ71,'aktuelle Düngerliste'!$A:$H,3,FALSE)*CS71/1000)</f>
        <v/>
      </c>
      <c r="CZ71" s="874" t="str">
        <f>IF(CQ71="","",IF(VLOOKUP(CQ71,'aktuelle Düngerliste'!$A:$B,2,FALSE)="mineralisch",(VLOOKUP(CQ71,'aktuelle Düngerliste'!$A:$H,3,FALSE)*CS71/1000),""))</f>
        <v/>
      </c>
      <c r="DA71" s="875" t="str">
        <f>IF(CQ71="","",VLOOKUP(CQ71,'aktuelle Düngerliste'!$A:$J,10,FALSE)*CS71/1000)</f>
        <v/>
      </c>
      <c r="DB71" s="875" t="str">
        <f>IF(CQ71="","",VLOOKUP(CQ71,'aktuelle Düngerliste'!$A:$H,5,FALSE)*CS71/1000)</f>
        <v/>
      </c>
      <c r="DC71" s="875" t="str">
        <f>IF(CQ71="","",VLOOKUP(CQ71,'aktuelle Düngerliste'!$A:$H,6,FALSE)*CS71/1000)</f>
        <v/>
      </c>
      <c r="DD71" s="876" t="str">
        <f>IF(CQ71="","",VLOOKUP(CQ71,'aktuelle Düngerliste'!$A:$H,7,FALSE)*CS71/1000)</f>
        <v/>
      </c>
      <c r="DE71" s="378"/>
      <c r="DF71" s="379"/>
      <c r="DG71" s="375"/>
      <c r="DH71" s="392" t="str">
        <f t="shared" si="22"/>
        <v/>
      </c>
      <c r="DI71" s="453" t="str">
        <f t="shared" si="23"/>
        <v/>
      </c>
      <c r="DJ71" s="872" t="str">
        <f>IF(DE71="","",VLOOKUP(DE71,'aktuelle Düngerliste'!$A:$H,2,FALSE))</f>
        <v/>
      </c>
      <c r="DK71" s="872" t="str">
        <f>IF(DE71="","",VLOOKUP(DE71,'aktuelle Düngerliste'!$A:$H,3,FALSE))</f>
        <v/>
      </c>
      <c r="DL71" s="873" t="str">
        <f>IF(DE71="","",VLOOKUP(DE71,'aktuelle Düngerliste'!$A:$H,8,FALSE))</f>
        <v/>
      </c>
      <c r="DM71" s="874" t="str">
        <f>IF(DE71="","",VLOOKUP(DE71,'aktuelle Düngerliste'!$A:$H,3,FALSE)*DG71/1000)</f>
        <v/>
      </c>
      <c r="DN71" s="874" t="str">
        <f>IF(DE71="","",IF(VLOOKUP(DE71,'aktuelle Düngerliste'!$A:$B,2,FALSE)="mineralisch",(VLOOKUP(DE71,'aktuelle Düngerliste'!$A:$H,3,FALSE)*DG71/1000),""))</f>
        <v/>
      </c>
      <c r="DO71" s="875" t="str">
        <f>IF(DE71="","",VLOOKUP(DE71,'aktuelle Düngerliste'!$A:$J,10,FALSE)*DG71/1000)</f>
        <v/>
      </c>
      <c r="DP71" s="875" t="str">
        <f>IF(DE71="","",VLOOKUP(DE71,'aktuelle Düngerliste'!$A:$H,5,FALSE)*DG71/1000)</f>
        <v/>
      </c>
      <c r="DQ71" s="875" t="str">
        <f>IF(DE71="","",VLOOKUP(DE71,'aktuelle Düngerliste'!$A:$H,6,FALSE)*DG71/1000)</f>
        <v/>
      </c>
      <c r="DR71" s="876" t="str">
        <f>IF(DE71="","",VLOOKUP(DE71,'aktuelle Düngerliste'!$A:$H,7,FALSE)*DG71/1000)</f>
        <v/>
      </c>
      <c r="DS71" s="265"/>
    </row>
    <row r="72" spans="1:123" s="145" customFormat="1">
      <c r="A72" s="261" t="str">
        <f>IF('N-DBE'!A72="","",'N-DBE'!A72)</f>
        <v/>
      </c>
      <c r="B72" s="285" t="str">
        <f>IF('N-DBE'!B72="","",'N-DBE'!B72)</f>
        <v/>
      </c>
      <c r="C72" s="262" t="str">
        <f>IF('N-DBE'!C72="","",'N-DBE'!C72)</f>
        <v/>
      </c>
      <c r="D72" s="262" t="str">
        <f>IF('N-DBE'!D72="","",'N-DBE'!D72)</f>
        <v/>
      </c>
      <c r="E72" s="238" t="str">
        <f>IF('N-DBE'!E72="","",'N-DBE'!E72)</f>
        <v/>
      </c>
      <c r="F72" s="238" t="str">
        <f>IF('N-DBE'!F72="","",'N-DBE'!F72)</f>
        <v/>
      </c>
      <c r="G72" s="225" t="str">
        <f>IF('N-DBE'!G72="","",'N-DBE'!G72)</f>
        <v/>
      </c>
      <c r="H72" s="247" t="str">
        <f>IF(OR(B72="",'N-DBE'!AJ72=""),"",'N-DBE'!AJ72+'N-DBE'!AN72)</f>
        <v/>
      </c>
      <c r="I72" s="815" t="str">
        <f>IF(OR(B72="",'N-DBE'!AJ72=""),"",'N-DBE'!E72*('N-DBE'!AJ72+'N-DBE'!AN72))</f>
        <v/>
      </c>
      <c r="J72" s="246" t="str">
        <f>IF('N-DBE'!AK72="","",IF('N-DBE'!AM72="ja",'N-DBE'!AK72+'N-DBE'!AN72,'N-DBE'!AK72))</f>
        <v/>
      </c>
      <c r="K72" s="829" t="str">
        <f>IF(OR(B72="",'N-DBE'!AK72=""),"",IF('N-DBE'!AM72="ja",'N-DBE'!E72*('N-DBE'!AK72+'N-DBE'!AN72),'N-DBE'!E72*'N-DBE'!AK72))</f>
        <v/>
      </c>
      <c r="L72" s="830" t="str">
        <f>IF(OR(B72="",'N-DBE'!AL72=""),"",'N-DBE'!AL72+'N-DBE'!AN72)</f>
        <v/>
      </c>
      <c r="M72" s="830" t="str">
        <f>IF(OR(B72="",'N-DBE'!AL72=""),"",'N-DBE'!E72*('N-DBE'!AL72+'N-DBE'!AN72))</f>
        <v/>
      </c>
      <c r="N72" s="831" t="str">
        <f>IF(AND('N-DBE'!C72="ja",G72&lt;&gt;""),I72-X72,"")</f>
        <v/>
      </c>
      <c r="O72" s="259" t="str">
        <f>IF('N-DBE'!AJ72="","",SUM(AU72,BI72,BW72,CK72,CY72,DM72))</f>
        <v/>
      </c>
      <c r="P72" s="830" t="str">
        <f>IF(OR(B72="",'N-DBE'!AJ72=""),"",O72*'N-DBE'!E72)</f>
        <v/>
      </c>
      <c r="Q72" s="253" t="str">
        <f>IF('N-DBE'!AJ72="","",IF(AR72="mineralisch",AU72,0)+IF(BF72="mineralisch",BI72,0)+IF(BT72="mineralisch",BW72,0)+IF(CH72="mineralisch",CK72,0)+IF(CV72="mineralisch",CY72,0)+IF(DJ72="mineralisch",DM72,0))</f>
        <v/>
      </c>
      <c r="R72" s="830" t="str">
        <f>IF(OR(B72="",'N-DBE'!AJ72=""),"",Q72*'N-DBE'!E72)</f>
        <v/>
      </c>
      <c r="S72" s="253" t="str">
        <f>IF('N-DBE'!AJ72="","",O72-Q72)</f>
        <v/>
      </c>
      <c r="T72" s="830" t="str">
        <f>IF(OR(B72="",'N-DBE'!AJ72=""),"",S72*'N-DBE'!E72)</f>
        <v/>
      </c>
      <c r="U72" s="253" t="str">
        <f>IF('N-DBE'!AJ72="","",(IF(AR72="Kompost",AU72,0)+IF(BF72="Kompost",BI72,0)+IF(BT72="Kompost",BW72,0)+IF(CH72="Kompost",CK72,0)+IF(CV72="Kompost",CY72,0)+IF(DJ72="Kompost",DM72,0)))</f>
        <v/>
      </c>
      <c r="V72" s="830" t="str">
        <f>IF(OR(B72="",'N-DBE'!AJ72=""),"",U72*'N-DBE'!E72)</f>
        <v/>
      </c>
      <c r="W72" s="370" t="str">
        <f>IF('N-DBE'!AJ72="","",SUM(AW72,BK72,BY72,CM72,DA72,DO72))</f>
        <v/>
      </c>
      <c r="X72" s="844" t="str">
        <f>IF(OR(B72="",'N-DBE'!AJ72=""),"",W72*'N-DBE'!E72)</f>
        <v/>
      </c>
      <c r="Y72" s="260" t="str">
        <f>IF('P-(K-Mg)-DBE'!N72="","",'P-(K-Mg)-DBE'!N72+'P-(K-Mg)-DBE'!R72)</f>
        <v/>
      </c>
      <c r="Z72" s="830" t="str">
        <f>IF(OR(B72="",'P-(K-Mg)-DBE'!N72=""),"",'N-DBE'!E72*('P-(K-Mg)-DBE'!N72+'P-(K-Mg)-DBE'!R72))</f>
        <v/>
      </c>
      <c r="AA72" s="259" t="str">
        <f>IF('P-(K-Mg)-DBE'!N72="","",SUM(AX72,BL72,BZ72,CN72,DB72,DP72))</f>
        <v/>
      </c>
      <c r="AB72" s="258" t="str">
        <f>IF(OR(B72="",'P-(K-Mg)-DBE'!Z72=""),"",SUM(AX72,BL72,BZ72,CN72,DB72,DP72)*'N-DBE'!E72)</f>
        <v/>
      </c>
      <c r="AC72" s="259" t="str">
        <f>IF('P-(K-Mg)-DBE'!O72="","",'P-(K-Mg)-DBE'!O72)</f>
        <v/>
      </c>
      <c r="AD72" s="815" t="str">
        <f>IF(OR(B72="",'P-(K-Mg)-DBE'!O72=""),"",'P-(K-Mg)-DBE'!O72*'N-DBE'!E72)</f>
        <v/>
      </c>
      <c r="AE72" s="239" t="str">
        <f>IF('P-(K-Mg)-DBE'!Z72="","",'P-(K-Mg)-DBE'!Z72)</f>
        <v/>
      </c>
      <c r="AF72" s="815" t="str">
        <f>IF(OR(B72="",'P-(K-Mg)-DBE'!Z72=""),"",'P-(K-Mg)-DBE'!Z72*'N-DBE'!E72)</f>
        <v/>
      </c>
      <c r="AG72" s="380" t="str">
        <f>IF('P-(K-Mg)-DBE'!Z72="","",SUM(AY72,BM72,CA72,CO72,DC72,DQ72))</f>
        <v/>
      </c>
      <c r="AH72" s="258" t="str">
        <f>IF(OR(B72="",'P-(K-Mg)-DBE'!AH72=""),"",SUM(AY72,BM72,CA72,CO72,DC72,DQ62)*'N-DBE'!E72)</f>
        <v/>
      </c>
      <c r="AI72" s="240" t="str">
        <f>IF('P-(K-Mg)-DBE'!AH72="","",'P-(K-Mg)-DBE'!AH72)</f>
        <v/>
      </c>
      <c r="AJ72" s="830" t="str">
        <f>IF(OR(B72="",'P-(K-Mg)-DBE'!AH72=""),"",'N-DBE'!E72*'P-(K-Mg)-DBE'!AH72)</f>
        <v/>
      </c>
      <c r="AK72" s="374" t="str">
        <f>IF('P-(K-Mg)-DBE'!AH72="","",SUM(AZ72,BN72,CB72,CP72,DD72,DR72))</f>
        <v/>
      </c>
      <c r="AL72" s="862" t="str">
        <f>IF('P-(K-Mg)-DBE'!AH72="","",SUM(AZ72,BN72,CB72,CP72,DD72,DR72))</f>
        <v/>
      </c>
      <c r="AM72" s="378"/>
      <c r="AN72" s="379"/>
      <c r="AO72" s="375"/>
      <c r="AP72" s="392" t="str">
        <f t="shared" si="12"/>
        <v/>
      </c>
      <c r="AQ72" s="453" t="str">
        <f t="shared" si="13"/>
        <v/>
      </c>
      <c r="AR72" s="872" t="str">
        <f>IF(AM72="","",VLOOKUP(AM72,'aktuelle Düngerliste'!A:H,2,FALSE))</f>
        <v/>
      </c>
      <c r="AS72" s="872" t="str">
        <f>IF(AM72="","",VLOOKUP(AM72,'aktuelle Düngerliste'!A:H,3,FALSE))</f>
        <v/>
      </c>
      <c r="AT72" s="873" t="str">
        <f>IF(AM72="","",VLOOKUP(AM72,'aktuelle Düngerliste'!A:H,8,FALSE))</f>
        <v/>
      </c>
      <c r="AU72" s="874" t="str">
        <f>IF(AM72="","",VLOOKUP(AM72,'aktuelle Düngerliste'!$A:$H,3,FALSE)*AO72/1000)</f>
        <v/>
      </c>
      <c r="AV72" s="874" t="str">
        <f>IF(AM72="","",IF(VLOOKUP(AM72,'aktuelle Düngerliste'!$A:$B,2,FALSE)="mineralisch",(VLOOKUP(AM72,'aktuelle Düngerliste'!$A:$H,3,FALSE)*AO72/1000),""))</f>
        <v/>
      </c>
      <c r="AW72" s="875" t="str">
        <f>IF(AM72="","",VLOOKUP(AM72,'aktuelle Düngerliste'!$A:$J,10,FALSE)*AO72/1000)</f>
        <v/>
      </c>
      <c r="AX72" s="875" t="str">
        <f>IF(AM72="","",VLOOKUP(AM72,'aktuelle Düngerliste'!$A:$H,5,FALSE)*AO72/1000)</f>
        <v/>
      </c>
      <c r="AY72" s="875" t="str">
        <f>IF(AM72="","",VLOOKUP(AM72,'aktuelle Düngerliste'!$A:$H,6,FALSE)*AO72/1000)</f>
        <v/>
      </c>
      <c r="AZ72" s="876" t="str">
        <f>IF(AM72="","",VLOOKUP(AM72,'aktuelle Düngerliste'!$A:$H,7,FALSE)*AO72/1000)</f>
        <v/>
      </c>
      <c r="BA72" s="378"/>
      <c r="BB72" s="379"/>
      <c r="BC72" s="375"/>
      <c r="BD72" s="392" t="str">
        <f t="shared" si="14"/>
        <v/>
      </c>
      <c r="BE72" s="453" t="str">
        <f t="shared" si="15"/>
        <v/>
      </c>
      <c r="BF72" s="872" t="str">
        <f>IF(BA72="","",VLOOKUP(BA72,'aktuelle Düngerliste'!$A:$H,2,FALSE))</f>
        <v/>
      </c>
      <c r="BG72" s="872" t="str">
        <f>IF(BA72="","",VLOOKUP(BA72,'aktuelle Düngerliste'!$A:$H,3,FALSE))</f>
        <v/>
      </c>
      <c r="BH72" s="873" t="str">
        <f>IF(BA72="","",VLOOKUP(BA72,'aktuelle Düngerliste'!$A:$H,8,FALSE))</f>
        <v/>
      </c>
      <c r="BI72" s="874" t="str">
        <f>IF(BA72="","",VLOOKUP(BA72,'aktuelle Düngerliste'!$A:$H,3,FALSE)*BC72/1000)</f>
        <v/>
      </c>
      <c r="BJ72" s="874" t="str">
        <f>IF(BA72="","",IF(VLOOKUP(BA72,'aktuelle Düngerliste'!$A:$B,2,FALSE)="mineralisch",(VLOOKUP(BA72,'aktuelle Düngerliste'!$A:$H,3,FALSE)*BC72/1000),""))</f>
        <v/>
      </c>
      <c r="BK72" s="875" t="str">
        <f>IF(BA72="","",VLOOKUP(BA72,'aktuelle Düngerliste'!$A:$J,10,FALSE)*BC72/1000)</f>
        <v/>
      </c>
      <c r="BL72" s="875" t="str">
        <f>IF(BA72="","",VLOOKUP(BA72,'aktuelle Düngerliste'!$A:$H,5,FALSE)*BC72/1000)</f>
        <v/>
      </c>
      <c r="BM72" s="875" t="str">
        <f>IF(BA72="","",VLOOKUP(BA72,'aktuelle Düngerliste'!$A:$H,6,FALSE)*BC72/1000)</f>
        <v/>
      </c>
      <c r="BN72" s="876" t="str">
        <f>IF(BA72="","",VLOOKUP(BA72,'aktuelle Düngerliste'!$A:$H,7,FALSE)*BC72/1000)</f>
        <v/>
      </c>
      <c r="BO72" s="378"/>
      <c r="BP72" s="379"/>
      <c r="BQ72" s="375"/>
      <c r="BR72" s="392" t="str">
        <f t="shared" si="16"/>
        <v/>
      </c>
      <c r="BS72" s="453" t="str">
        <f t="shared" si="17"/>
        <v/>
      </c>
      <c r="BT72" s="872" t="str">
        <f>IF(BO72="","",VLOOKUP(BO72,'aktuelle Düngerliste'!$A:$H,2,FALSE))</f>
        <v/>
      </c>
      <c r="BU72" s="872" t="str">
        <f>IF(BO72="","",VLOOKUP(BO72,'aktuelle Düngerliste'!$A:$H,3,FALSE))</f>
        <v/>
      </c>
      <c r="BV72" s="873" t="str">
        <f>IF(BO72="","",VLOOKUP(BO72,'aktuelle Düngerliste'!$A:$H,8,FALSE))</f>
        <v/>
      </c>
      <c r="BW72" s="874" t="str">
        <f>IF(BO72="","",VLOOKUP(BO72,'aktuelle Düngerliste'!$A:$H,3,FALSE)*BQ72/1000)</f>
        <v/>
      </c>
      <c r="BX72" s="874" t="str">
        <f>IF(BO72="","",IF(VLOOKUP(BO72,'aktuelle Düngerliste'!$A:$B,2,FALSE)="mineralisch",(VLOOKUP(BO72,'aktuelle Düngerliste'!$A:$H,3,FALSE)*BQ72/1000),""))</f>
        <v/>
      </c>
      <c r="BY72" s="875" t="str">
        <f>IF(BO72="","",VLOOKUP(BO72,'aktuelle Düngerliste'!$A:$J,10,FALSE)*BQ72/1000)</f>
        <v/>
      </c>
      <c r="BZ72" s="875" t="str">
        <f>IF(BO72="","",VLOOKUP(BO72,'aktuelle Düngerliste'!$A:$H,5,FALSE)*BQ72/1000)</f>
        <v/>
      </c>
      <c r="CA72" s="875" t="str">
        <f>IF(BO72="","",VLOOKUP(BO72,'aktuelle Düngerliste'!$A:$H,6,FALSE)*BQ72/1000)</f>
        <v/>
      </c>
      <c r="CB72" s="876" t="str">
        <f>IF(BO72="","",VLOOKUP(BO72,'aktuelle Düngerliste'!$A:$H,7,FALSE)*BQ72/1000)</f>
        <v/>
      </c>
      <c r="CC72" s="378"/>
      <c r="CD72" s="379"/>
      <c r="CE72" s="375"/>
      <c r="CF72" s="392" t="str">
        <f t="shared" si="18"/>
        <v/>
      </c>
      <c r="CG72" s="453" t="str">
        <f t="shared" si="19"/>
        <v/>
      </c>
      <c r="CH72" s="872" t="str">
        <f>IF(CC72="","",VLOOKUP(CC72,'aktuelle Düngerliste'!$A:$H,2,FALSE))</f>
        <v/>
      </c>
      <c r="CI72" s="872" t="str">
        <f>IF(CC72="","",VLOOKUP(CC72,'aktuelle Düngerliste'!$A:$H,3,FALSE))</f>
        <v/>
      </c>
      <c r="CJ72" s="873" t="str">
        <f>IF(CC72="","",VLOOKUP(CC72,'aktuelle Düngerliste'!$A:$H,8,FALSE))</f>
        <v/>
      </c>
      <c r="CK72" s="874" t="str">
        <f>IF(CC72="","",VLOOKUP(CC72,'aktuelle Düngerliste'!$A:$H,3,FALSE)*CE72/1000)</f>
        <v/>
      </c>
      <c r="CL72" s="874" t="str">
        <f>IF(CC72="","",IF(VLOOKUP(CC72,'aktuelle Düngerliste'!$A:$B,2,FALSE)="mineralisch",(VLOOKUP(CC72,'aktuelle Düngerliste'!$A:$H,3,FALSE)*CE72/1000),""))</f>
        <v/>
      </c>
      <c r="CM72" s="875" t="str">
        <f>IF(CC72="","",VLOOKUP(CC72,'aktuelle Düngerliste'!$A:$J,10,FALSE)*CE72/1000)</f>
        <v/>
      </c>
      <c r="CN72" s="875" t="str">
        <f>IF(CC72="","",VLOOKUP(CC72,'aktuelle Düngerliste'!$A:$H,5,FALSE)*CE72/1000)</f>
        <v/>
      </c>
      <c r="CO72" s="875" t="str">
        <f>IF(CC72="","",VLOOKUP(CC72,'aktuelle Düngerliste'!$A:$H,6,FALSE)*CE72/1000)</f>
        <v/>
      </c>
      <c r="CP72" s="876" t="str">
        <f>IF(CC72="","",VLOOKUP(CC72,'aktuelle Düngerliste'!$A:$H,7,FALSE)*CE72/1000)</f>
        <v/>
      </c>
      <c r="CQ72" s="378"/>
      <c r="CR72" s="379"/>
      <c r="CS72" s="375"/>
      <c r="CT72" s="392" t="str">
        <f t="shared" si="20"/>
        <v/>
      </c>
      <c r="CU72" s="453" t="str">
        <f t="shared" si="21"/>
        <v/>
      </c>
      <c r="CV72" s="872" t="str">
        <f>IF(CQ72="","",VLOOKUP(CQ72,'aktuelle Düngerliste'!$A:$H,2,FALSE))</f>
        <v/>
      </c>
      <c r="CW72" s="872" t="str">
        <f>IF(CQ72="","",VLOOKUP(CQ72,'aktuelle Düngerliste'!$A:$H,3,FALSE))</f>
        <v/>
      </c>
      <c r="CX72" s="873" t="str">
        <f>IF(CQ72="","",VLOOKUP(CQ72,'aktuelle Düngerliste'!$A:$H,8,FALSE))</f>
        <v/>
      </c>
      <c r="CY72" s="874" t="str">
        <f>IF(CQ72="","",VLOOKUP(CQ72,'aktuelle Düngerliste'!$A:$H,3,FALSE)*CS72/1000)</f>
        <v/>
      </c>
      <c r="CZ72" s="874" t="str">
        <f>IF(CQ72="","",IF(VLOOKUP(CQ72,'aktuelle Düngerliste'!$A:$B,2,FALSE)="mineralisch",(VLOOKUP(CQ72,'aktuelle Düngerliste'!$A:$H,3,FALSE)*CS72/1000),""))</f>
        <v/>
      </c>
      <c r="DA72" s="875" t="str">
        <f>IF(CQ72="","",VLOOKUP(CQ72,'aktuelle Düngerliste'!$A:$J,10,FALSE)*CS72/1000)</f>
        <v/>
      </c>
      <c r="DB72" s="875" t="str">
        <f>IF(CQ72="","",VLOOKUP(CQ72,'aktuelle Düngerliste'!$A:$H,5,FALSE)*CS72/1000)</f>
        <v/>
      </c>
      <c r="DC72" s="875" t="str">
        <f>IF(CQ72="","",VLOOKUP(CQ72,'aktuelle Düngerliste'!$A:$H,6,FALSE)*CS72/1000)</f>
        <v/>
      </c>
      <c r="DD72" s="876" t="str">
        <f>IF(CQ72="","",VLOOKUP(CQ72,'aktuelle Düngerliste'!$A:$H,7,FALSE)*CS72/1000)</f>
        <v/>
      </c>
      <c r="DE72" s="378"/>
      <c r="DF72" s="379"/>
      <c r="DG72" s="375"/>
      <c r="DH72" s="392" t="str">
        <f t="shared" si="22"/>
        <v/>
      </c>
      <c r="DI72" s="453" t="str">
        <f t="shared" si="23"/>
        <v/>
      </c>
      <c r="DJ72" s="872" t="str">
        <f>IF(DE72="","",VLOOKUP(DE72,'aktuelle Düngerliste'!$A:$H,2,FALSE))</f>
        <v/>
      </c>
      <c r="DK72" s="872" t="str">
        <f>IF(DE72="","",VLOOKUP(DE72,'aktuelle Düngerliste'!$A:$H,3,FALSE))</f>
        <v/>
      </c>
      <c r="DL72" s="873" t="str">
        <f>IF(DE72="","",VLOOKUP(DE72,'aktuelle Düngerliste'!$A:$H,8,FALSE))</f>
        <v/>
      </c>
      <c r="DM72" s="874" t="str">
        <f>IF(DE72="","",VLOOKUP(DE72,'aktuelle Düngerliste'!$A:$H,3,FALSE)*DG72/1000)</f>
        <v/>
      </c>
      <c r="DN72" s="874" t="str">
        <f>IF(DE72="","",IF(VLOOKUP(DE72,'aktuelle Düngerliste'!$A:$B,2,FALSE)="mineralisch",(VLOOKUP(DE72,'aktuelle Düngerliste'!$A:$H,3,FALSE)*DG72/1000),""))</f>
        <v/>
      </c>
      <c r="DO72" s="875" t="str">
        <f>IF(DE72="","",VLOOKUP(DE72,'aktuelle Düngerliste'!$A:$J,10,FALSE)*DG72/1000)</f>
        <v/>
      </c>
      <c r="DP72" s="875" t="str">
        <f>IF(DE72="","",VLOOKUP(DE72,'aktuelle Düngerliste'!$A:$H,5,FALSE)*DG72/1000)</f>
        <v/>
      </c>
      <c r="DQ72" s="875" t="str">
        <f>IF(DE72="","",VLOOKUP(DE72,'aktuelle Düngerliste'!$A:$H,6,FALSE)*DG72/1000)</f>
        <v/>
      </c>
      <c r="DR72" s="876" t="str">
        <f>IF(DE72="","",VLOOKUP(DE72,'aktuelle Düngerliste'!$A:$H,7,FALSE)*DG72/1000)</f>
        <v/>
      </c>
      <c r="DS72" s="265"/>
    </row>
    <row r="73" spans="1:123" s="145" customFormat="1">
      <c r="A73" s="261" t="str">
        <f>IF('N-DBE'!A73="","",'N-DBE'!A73)</f>
        <v/>
      </c>
      <c r="B73" s="285" t="str">
        <f>IF('N-DBE'!B73="","",'N-DBE'!B73)</f>
        <v/>
      </c>
      <c r="C73" s="262" t="str">
        <f>IF('N-DBE'!C73="","",'N-DBE'!C73)</f>
        <v/>
      </c>
      <c r="D73" s="262" t="str">
        <f>IF('N-DBE'!D73="","",'N-DBE'!D73)</f>
        <v/>
      </c>
      <c r="E73" s="238" t="str">
        <f>IF('N-DBE'!E73="","",'N-DBE'!E73)</f>
        <v/>
      </c>
      <c r="F73" s="238" t="str">
        <f>IF('N-DBE'!F73="","",'N-DBE'!F73)</f>
        <v/>
      </c>
      <c r="G73" s="225" t="str">
        <f>IF('N-DBE'!G73="","",'N-DBE'!G73)</f>
        <v/>
      </c>
      <c r="H73" s="247" t="str">
        <f>IF(OR(B73="",'N-DBE'!AJ73=""),"",'N-DBE'!AJ73+'N-DBE'!AN73)</f>
        <v/>
      </c>
      <c r="I73" s="815" t="str">
        <f>IF(OR(B73="",'N-DBE'!AJ73=""),"",'N-DBE'!E73*('N-DBE'!AJ73+'N-DBE'!AN73))</f>
        <v/>
      </c>
      <c r="J73" s="246" t="str">
        <f>IF('N-DBE'!AK73="","",IF('N-DBE'!AM73="ja",'N-DBE'!AK73+'N-DBE'!AN73,'N-DBE'!AK73))</f>
        <v/>
      </c>
      <c r="K73" s="829" t="str">
        <f>IF(OR(B73="",'N-DBE'!AK73=""),"",IF('N-DBE'!AM73="ja",'N-DBE'!E73*('N-DBE'!AK73+'N-DBE'!AN73),'N-DBE'!E73*'N-DBE'!AK73))</f>
        <v/>
      </c>
      <c r="L73" s="830" t="str">
        <f>IF(OR(B73="",'N-DBE'!AL73=""),"",'N-DBE'!AL73+'N-DBE'!AN73)</f>
        <v/>
      </c>
      <c r="M73" s="830" t="str">
        <f>IF(OR(B73="",'N-DBE'!AL73=""),"",'N-DBE'!E73*('N-DBE'!AL73+'N-DBE'!AN73))</f>
        <v/>
      </c>
      <c r="N73" s="831" t="str">
        <f>IF(AND('N-DBE'!C73="ja",G73&lt;&gt;""),I73-X73,"")</f>
        <v/>
      </c>
      <c r="O73" s="259" t="str">
        <f>IF('N-DBE'!AJ73="","",SUM(AU73,BI73,BW73,CK73,CY73,DM73))</f>
        <v/>
      </c>
      <c r="P73" s="830" t="str">
        <f>IF(OR(B73="",'N-DBE'!AJ73=""),"",O73*'N-DBE'!E73)</f>
        <v/>
      </c>
      <c r="Q73" s="253" t="str">
        <f>IF('N-DBE'!AJ73="","",IF(AR73="mineralisch",AU73,0)+IF(BF73="mineralisch",BI73,0)+IF(BT73="mineralisch",BW73,0)+IF(CH73="mineralisch",CK73,0)+IF(CV73="mineralisch",CY73,0)+IF(DJ73="mineralisch",DM73,0))</f>
        <v/>
      </c>
      <c r="R73" s="830" t="str">
        <f>IF(OR(B73="",'N-DBE'!AJ73=""),"",Q73*'N-DBE'!E73)</f>
        <v/>
      </c>
      <c r="S73" s="253" t="str">
        <f>IF('N-DBE'!AJ73="","",O73-Q73)</f>
        <v/>
      </c>
      <c r="T73" s="830" t="str">
        <f>IF(OR(B73="",'N-DBE'!AJ73=""),"",S73*'N-DBE'!E73)</f>
        <v/>
      </c>
      <c r="U73" s="253" t="str">
        <f>IF('N-DBE'!AJ73="","",(IF(AR73="Kompost",AU73,0)+IF(BF73="Kompost",BI73,0)+IF(BT73="Kompost",BW73,0)+IF(CH73="Kompost",CK73,0)+IF(CV73="Kompost",CY73,0)+IF(DJ73="Kompost",DM73,0)))</f>
        <v/>
      </c>
      <c r="V73" s="830" t="str">
        <f>IF(OR(B73="",'N-DBE'!AJ73=""),"",U73*'N-DBE'!E73)</f>
        <v/>
      </c>
      <c r="W73" s="370" t="str">
        <f>IF('N-DBE'!AJ73="","",SUM(AW73,BK73,BY73,CM73,DA73,DO73))</f>
        <v/>
      </c>
      <c r="X73" s="844" t="str">
        <f>IF(OR(B73="",'N-DBE'!AJ73=""),"",W73*'N-DBE'!E73)</f>
        <v/>
      </c>
      <c r="Y73" s="260" t="str">
        <f>IF('P-(K-Mg)-DBE'!N73="","",'P-(K-Mg)-DBE'!N73+'P-(K-Mg)-DBE'!R73)</f>
        <v/>
      </c>
      <c r="Z73" s="830" t="str">
        <f>IF(OR(B73="",'P-(K-Mg)-DBE'!N73=""),"",'N-DBE'!E73*('P-(K-Mg)-DBE'!N73+'P-(K-Mg)-DBE'!R73))</f>
        <v/>
      </c>
      <c r="AA73" s="259" t="str">
        <f>IF('P-(K-Mg)-DBE'!N73="","",SUM(AX73,BL73,BZ73,CN73,DB73,DP73))</f>
        <v/>
      </c>
      <c r="AB73" s="258" t="str">
        <f>IF(OR(B73="",'P-(K-Mg)-DBE'!Z73=""),"",SUM(AX73,BL73,BZ73,CN73,DB73,DP73)*'N-DBE'!E73)</f>
        <v/>
      </c>
      <c r="AC73" s="259" t="str">
        <f>IF('P-(K-Mg)-DBE'!O73="","",'P-(K-Mg)-DBE'!O73)</f>
        <v/>
      </c>
      <c r="AD73" s="815" t="str">
        <f>IF(OR(B73="",'P-(K-Mg)-DBE'!O73=""),"",'P-(K-Mg)-DBE'!O73*'N-DBE'!E73)</f>
        <v/>
      </c>
      <c r="AE73" s="239" t="str">
        <f>IF('P-(K-Mg)-DBE'!Z73="","",'P-(K-Mg)-DBE'!Z73)</f>
        <v/>
      </c>
      <c r="AF73" s="815" t="str">
        <f>IF(OR(B73="",'P-(K-Mg)-DBE'!Z73=""),"",'P-(K-Mg)-DBE'!Z73*'N-DBE'!E73)</f>
        <v/>
      </c>
      <c r="AG73" s="380" t="str">
        <f>IF('P-(K-Mg)-DBE'!Z73="","",SUM(AY73,BM73,CA73,CO73,DC73,DQ73))</f>
        <v/>
      </c>
      <c r="AH73" s="258" t="str">
        <f>IF(OR(B73="",'P-(K-Mg)-DBE'!AH73=""),"",SUM(AY73,BM73,CA73,CO73,DC73,DQ63)*'N-DBE'!E73)</f>
        <v/>
      </c>
      <c r="AI73" s="240" t="str">
        <f>IF('P-(K-Mg)-DBE'!AH73="","",'P-(K-Mg)-DBE'!AH73)</f>
        <v/>
      </c>
      <c r="AJ73" s="830" t="str">
        <f>IF(OR(B73="",'P-(K-Mg)-DBE'!AH73=""),"",'N-DBE'!E73*'P-(K-Mg)-DBE'!AH73)</f>
        <v/>
      </c>
      <c r="AK73" s="374" t="str">
        <f>IF('P-(K-Mg)-DBE'!AH73="","",SUM(AZ73,BN73,CB73,CP73,DD73,DR73))</f>
        <v/>
      </c>
      <c r="AL73" s="862" t="str">
        <f>IF('P-(K-Mg)-DBE'!AH73="","",SUM(AZ73,BN73,CB73,CP73,DD73,DR73))</f>
        <v/>
      </c>
      <c r="AM73" s="378"/>
      <c r="AN73" s="379"/>
      <c r="AO73" s="375"/>
      <c r="AP73" s="392" t="str">
        <f t="shared" si="12"/>
        <v/>
      </c>
      <c r="AQ73" s="453" t="str">
        <f t="shared" si="13"/>
        <v/>
      </c>
      <c r="AR73" s="872" t="str">
        <f>IF(AM73="","",VLOOKUP(AM73,'aktuelle Düngerliste'!A:H,2,FALSE))</f>
        <v/>
      </c>
      <c r="AS73" s="872" t="str">
        <f>IF(AM73="","",VLOOKUP(AM73,'aktuelle Düngerliste'!A:H,3,FALSE))</f>
        <v/>
      </c>
      <c r="AT73" s="873" t="str">
        <f>IF(AM73="","",VLOOKUP(AM73,'aktuelle Düngerliste'!A:H,8,FALSE))</f>
        <v/>
      </c>
      <c r="AU73" s="874" t="str">
        <f>IF(AM73="","",VLOOKUP(AM73,'aktuelle Düngerliste'!$A:$H,3,FALSE)*AO73/1000)</f>
        <v/>
      </c>
      <c r="AV73" s="874" t="str">
        <f>IF(AM73="","",IF(VLOOKUP(AM73,'aktuelle Düngerliste'!$A:$B,2,FALSE)="mineralisch",(VLOOKUP(AM73,'aktuelle Düngerliste'!$A:$H,3,FALSE)*AO73/1000),""))</f>
        <v/>
      </c>
      <c r="AW73" s="875" t="str">
        <f>IF(AM73="","",VLOOKUP(AM73,'aktuelle Düngerliste'!$A:$J,10,FALSE)*AO73/1000)</f>
        <v/>
      </c>
      <c r="AX73" s="875" t="str">
        <f>IF(AM73="","",VLOOKUP(AM73,'aktuelle Düngerliste'!$A:$H,5,FALSE)*AO73/1000)</f>
        <v/>
      </c>
      <c r="AY73" s="875" t="str">
        <f>IF(AM73="","",VLOOKUP(AM73,'aktuelle Düngerliste'!$A:$H,6,FALSE)*AO73/1000)</f>
        <v/>
      </c>
      <c r="AZ73" s="876" t="str">
        <f>IF(AM73="","",VLOOKUP(AM73,'aktuelle Düngerliste'!$A:$H,7,FALSE)*AO73/1000)</f>
        <v/>
      </c>
      <c r="BA73" s="378"/>
      <c r="BB73" s="379"/>
      <c r="BC73" s="375"/>
      <c r="BD73" s="392" t="str">
        <f t="shared" si="14"/>
        <v/>
      </c>
      <c r="BE73" s="453" t="str">
        <f t="shared" si="15"/>
        <v/>
      </c>
      <c r="BF73" s="872" t="str">
        <f>IF(BA73="","",VLOOKUP(BA73,'aktuelle Düngerliste'!$A:$H,2,FALSE))</f>
        <v/>
      </c>
      <c r="BG73" s="872" t="str">
        <f>IF(BA73="","",VLOOKUP(BA73,'aktuelle Düngerliste'!$A:$H,3,FALSE))</f>
        <v/>
      </c>
      <c r="BH73" s="873" t="str">
        <f>IF(BA73="","",VLOOKUP(BA73,'aktuelle Düngerliste'!$A:$H,8,FALSE))</f>
        <v/>
      </c>
      <c r="BI73" s="874" t="str">
        <f>IF(BA73="","",VLOOKUP(BA73,'aktuelle Düngerliste'!$A:$H,3,FALSE)*BC73/1000)</f>
        <v/>
      </c>
      <c r="BJ73" s="874" t="str">
        <f>IF(BA73="","",IF(VLOOKUP(BA73,'aktuelle Düngerliste'!$A:$B,2,FALSE)="mineralisch",(VLOOKUP(BA73,'aktuelle Düngerliste'!$A:$H,3,FALSE)*BC73/1000),""))</f>
        <v/>
      </c>
      <c r="BK73" s="875" t="str">
        <f>IF(BA73="","",VLOOKUP(BA73,'aktuelle Düngerliste'!$A:$J,10,FALSE)*BC73/1000)</f>
        <v/>
      </c>
      <c r="BL73" s="875" t="str">
        <f>IF(BA73="","",VLOOKUP(BA73,'aktuelle Düngerliste'!$A:$H,5,FALSE)*BC73/1000)</f>
        <v/>
      </c>
      <c r="BM73" s="875" t="str">
        <f>IF(BA73="","",VLOOKUP(BA73,'aktuelle Düngerliste'!$A:$H,6,FALSE)*BC73/1000)</f>
        <v/>
      </c>
      <c r="BN73" s="876" t="str">
        <f>IF(BA73="","",VLOOKUP(BA73,'aktuelle Düngerliste'!$A:$H,7,FALSE)*BC73/1000)</f>
        <v/>
      </c>
      <c r="BO73" s="378"/>
      <c r="BP73" s="379"/>
      <c r="BQ73" s="375"/>
      <c r="BR73" s="392" t="str">
        <f t="shared" si="16"/>
        <v/>
      </c>
      <c r="BS73" s="453" t="str">
        <f t="shared" si="17"/>
        <v/>
      </c>
      <c r="BT73" s="872" t="str">
        <f>IF(BO73="","",VLOOKUP(BO73,'aktuelle Düngerliste'!$A:$H,2,FALSE))</f>
        <v/>
      </c>
      <c r="BU73" s="872" t="str">
        <f>IF(BO73="","",VLOOKUP(BO73,'aktuelle Düngerliste'!$A:$H,3,FALSE))</f>
        <v/>
      </c>
      <c r="BV73" s="873" t="str">
        <f>IF(BO73="","",VLOOKUP(BO73,'aktuelle Düngerliste'!$A:$H,8,FALSE))</f>
        <v/>
      </c>
      <c r="BW73" s="874" t="str">
        <f>IF(BO73="","",VLOOKUP(BO73,'aktuelle Düngerliste'!$A:$H,3,FALSE)*BQ73/1000)</f>
        <v/>
      </c>
      <c r="BX73" s="874" t="str">
        <f>IF(BO73="","",IF(VLOOKUP(BO73,'aktuelle Düngerliste'!$A:$B,2,FALSE)="mineralisch",(VLOOKUP(BO73,'aktuelle Düngerliste'!$A:$H,3,FALSE)*BQ73/1000),""))</f>
        <v/>
      </c>
      <c r="BY73" s="875" t="str">
        <f>IF(BO73="","",VLOOKUP(BO73,'aktuelle Düngerliste'!$A:$J,10,FALSE)*BQ73/1000)</f>
        <v/>
      </c>
      <c r="BZ73" s="875" t="str">
        <f>IF(BO73="","",VLOOKUP(BO73,'aktuelle Düngerliste'!$A:$H,5,FALSE)*BQ73/1000)</f>
        <v/>
      </c>
      <c r="CA73" s="875" t="str">
        <f>IF(BO73="","",VLOOKUP(BO73,'aktuelle Düngerliste'!$A:$H,6,FALSE)*BQ73/1000)</f>
        <v/>
      </c>
      <c r="CB73" s="876" t="str">
        <f>IF(BO73="","",VLOOKUP(BO73,'aktuelle Düngerliste'!$A:$H,7,FALSE)*BQ73/1000)</f>
        <v/>
      </c>
      <c r="CC73" s="378"/>
      <c r="CD73" s="379"/>
      <c r="CE73" s="375"/>
      <c r="CF73" s="392" t="str">
        <f t="shared" si="18"/>
        <v/>
      </c>
      <c r="CG73" s="453" t="str">
        <f t="shared" si="19"/>
        <v/>
      </c>
      <c r="CH73" s="872" t="str">
        <f>IF(CC73="","",VLOOKUP(CC73,'aktuelle Düngerliste'!$A:$H,2,FALSE))</f>
        <v/>
      </c>
      <c r="CI73" s="872" t="str">
        <f>IF(CC73="","",VLOOKUP(CC73,'aktuelle Düngerliste'!$A:$H,3,FALSE))</f>
        <v/>
      </c>
      <c r="CJ73" s="873" t="str">
        <f>IF(CC73="","",VLOOKUP(CC73,'aktuelle Düngerliste'!$A:$H,8,FALSE))</f>
        <v/>
      </c>
      <c r="CK73" s="874" t="str">
        <f>IF(CC73="","",VLOOKUP(CC73,'aktuelle Düngerliste'!$A:$H,3,FALSE)*CE73/1000)</f>
        <v/>
      </c>
      <c r="CL73" s="874" t="str">
        <f>IF(CC73="","",IF(VLOOKUP(CC73,'aktuelle Düngerliste'!$A:$B,2,FALSE)="mineralisch",(VLOOKUP(CC73,'aktuelle Düngerliste'!$A:$H,3,FALSE)*CE73/1000),""))</f>
        <v/>
      </c>
      <c r="CM73" s="875" t="str">
        <f>IF(CC73="","",VLOOKUP(CC73,'aktuelle Düngerliste'!$A:$J,10,FALSE)*CE73/1000)</f>
        <v/>
      </c>
      <c r="CN73" s="875" t="str">
        <f>IF(CC73="","",VLOOKUP(CC73,'aktuelle Düngerliste'!$A:$H,5,FALSE)*CE73/1000)</f>
        <v/>
      </c>
      <c r="CO73" s="875" t="str">
        <f>IF(CC73="","",VLOOKUP(CC73,'aktuelle Düngerliste'!$A:$H,6,FALSE)*CE73/1000)</f>
        <v/>
      </c>
      <c r="CP73" s="876" t="str">
        <f>IF(CC73="","",VLOOKUP(CC73,'aktuelle Düngerliste'!$A:$H,7,FALSE)*CE73/1000)</f>
        <v/>
      </c>
      <c r="CQ73" s="378"/>
      <c r="CR73" s="379"/>
      <c r="CS73" s="375"/>
      <c r="CT73" s="392" t="str">
        <f t="shared" si="20"/>
        <v/>
      </c>
      <c r="CU73" s="453" t="str">
        <f t="shared" si="21"/>
        <v/>
      </c>
      <c r="CV73" s="872" t="str">
        <f>IF(CQ73="","",VLOOKUP(CQ73,'aktuelle Düngerliste'!$A:$H,2,FALSE))</f>
        <v/>
      </c>
      <c r="CW73" s="872" t="str">
        <f>IF(CQ73="","",VLOOKUP(CQ73,'aktuelle Düngerliste'!$A:$H,3,FALSE))</f>
        <v/>
      </c>
      <c r="CX73" s="873" t="str">
        <f>IF(CQ73="","",VLOOKUP(CQ73,'aktuelle Düngerliste'!$A:$H,8,FALSE))</f>
        <v/>
      </c>
      <c r="CY73" s="874" t="str">
        <f>IF(CQ73="","",VLOOKUP(CQ73,'aktuelle Düngerliste'!$A:$H,3,FALSE)*CS73/1000)</f>
        <v/>
      </c>
      <c r="CZ73" s="874" t="str">
        <f>IF(CQ73="","",IF(VLOOKUP(CQ73,'aktuelle Düngerliste'!$A:$B,2,FALSE)="mineralisch",(VLOOKUP(CQ73,'aktuelle Düngerliste'!$A:$H,3,FALSE)*CS73/1000),""))</f>
        <v/>
      </c>
      <c r="DA73" s="875" t="str">
        <f>IF(CQ73="","",VLOOKUP(CQ73,'aktuelle Düngerliste'!$A:$J,10,FALSE)*CS73/1000)</f>
        <v/>
      </c>
      <c r="DB73" s="875" t="str">
        <f>IF(CQ73="","",VLOOKUP(CQ73,'aktuelle Düngerliste'!$A:$H,5,FALSE)*CS73/1000)</f>
        <v/>
      </c>
      <c r="DC73" s="875" t="str">
        <f>IF(CQ73="","",VLOOKUP(CQ73,'aktuelle Düngerliste'!$A:$H,6,FALSE)*CS73/1000)</f>
        <v/>
      </c>
      <c r="DD73" s="876" t="str">
        <f>IF(CQ73="","",VLOOKUP(CQ73,'aktuelle Düngerliste'!$A:$H,7,FALSE)*CS73/1000)</f>
        <v/>
      </c>
      <c r="DE73" s="378"/>
      <c r="DF73" s="379"/>
      <c r="DG73" s="375"/>
      <c r="DH73" s="392" t="str">
        <f t="shared" si="22"/>
        <v/>
      </c>
      <c r="DI73" s="453" t="str">
        <f t="shared" si="23"/>
        <v/>
      </c>
      <c r="DJ73" s="872" t="str">
        <f>IF(DE73="","",VLOOKUP(DE73,'aktuelle Düngerliste'!$A:$H,2,FALSE))</f>
        <v/>
      </c>
      <c r="DK73" s="872" t="str">
        <f>IF(DE73="","",VLOOKUP(DE73,'aktuelle Düngerliste'!$A:$H,3,FALSE))</f>
        <v/>
      </c>
      <c r="DL73" s="873" t="str">
        <f>IF(DE73="","",VLOOKUP(DE73,'aktuelle Düngerliste'!$A:$H,8,FALSE))</f>
        <v/>
      </c>
      <c r="DM73" s="874" t="str">
        <f>IF(DE73="","",VLOOKUP(DE73,'aktuelle Düngerliste'!$A:$H,3,FALSE)*DG73/1000)</f>
        <v/>
      </c>
      <c r="DN73" s="874" t="str">
        <f>IF(DE73="","",IF(VLOOKUP(DE73,'aktuelle Düngerliste'!$A:$B,2,FALSE)="mineralisch",(VLOOKUP(DE73,'aktuelle Düngerliste'!$A:$H,3,FALSE)*DG73/1000),""))</f>
        <v/>
      </c>
      <c r="DO73" s="875" t="str">
        <f>IF(DE73="","",VLOOKUP(DE73,'aktuelle Düngerliste'!$A:$J,10,FALSE)*DG73/1000)</f>
        <v/>
      </c>
      <c r="DP73" s="875" t="str">
        <f>IF(DE73="","",VLOOKUP(DE73,'aktuelle Düngerliste'!$A:$H,5,FALSE)*DG73/1000)</f>
        <v/>
      </c>
      <c r="DQ73" s="875" t="str">
        <f>IF(DE73="","",VLOOKUP(DE73,'aktuelle Düngerliste'!$A:$H,6,FALSE)*DG73/1000)</f>
        <v/>
      </c>
      <c r="DR73" s="876" t="str">
        <f>IF(DE73="","",VLOOKUP(DE73,'aktuelle Düngerliste'!$A:$H,7,FALSE)*DG73/1000)</f>
        <v/>
      </c>
      <c r="DS73" s="265"/>
    </row>
    <row r="74" spans="1:123" s="145" customFormat="1">
      <c r="A74" s="261" t="str">
        <f>IF('N-DBE'!A74="","",'N-DBE'!A74)</f>
        <v/>
      </c>
      <c r="B74" s="285" t="str">
        <f>IF('N-DBE'!B74="","",'N-DBE'!B74)</f>
        <v/>
      </c>
      <c r="C74" s="262" t="str">
        <f>IF('N-DBE'!C74="","",'N-DBE'!C74)</f>
        <v/>
      </c>
      <c r="D74" s="262" t="str">
        <f>IF('N-DBE'!D74="","",'N-DBE'!D74)</f>
        <v/>
      </c>
      <c r="E74" s="238" t="str">
        <f>IF('N-DBE'!E74="","",'N-DBE'!E74)</f>
        <v/>
      </c>
      <c r="F74" s="238" t="str">
        <f>IF('N-DBE'!F74="","",'N-DBE'!F74)</f>
        <v/>
      </c>
      <c r="G74" s="225" t="str">
        <f>IF('N-DBE'!G74="","",'N-DBE'!G74)</f>
        <v/>
      </c>
      <c r="H74" s="247" t="str">
        <f>IF(OR(B74="",'N-DBE'!AJ74=""),"",'N-DBE'!AJ74+'N-DBE'!AN74)</f>
        <v/>
      </c>
      <c r="I74" s="815" t="str">
        <f>IF(OR(B74="",'N-DBE'!AJ74=""),"",'N-DBE'!E74*('N-DBE'!AJ74+'N-DBE'!AN74))</f>
        <v/>
      </c>
      <c r="J74" s="246" t="str">
        <f>IF('N-DBE'!AK74="","",IF('N-DBE'!AM74="ja",'N-DBE'!AK74+'N-DBE'!AN74,'N-DBE'!AK74))</f>
        <v/>
      </c>
      <c r="K74" s="829" t="str">
        <f>IF(OR(B74="",'N-DBE'!AK74=""),"",IF('N-DBE'!AM74="ja",'N-DBE'!E74*('N-DBE'!AK74+'N-DBE'!AN74),'N-DBE'!E74*'N-DBE'!AK74))</f>
        <v/>
      </c>
      <c r="L74" s="830" t="str">
        <f>IF(OR(B74="",'N-DBE'!AL74=""),"",'N-DBE'!AL74+'N-DBE'!AN74)</f>
        <v/>
      </c>
      <c r="M74" s="830" t="str">
        <f>IF(OR(B74="",'N-DBE'!AL74=""),"",'N-DBE'!E74*('N-DBE'!AL74+'N-DBE'!AN74))</f>
        <v/>
      </c>
      <c r="N74" s="831" t="str">
        <f>IF(AND('N-DBE'!C74="ja",G74&lt;&gt;""),I74-X74,"")</f>
        <v/>
      </c>
      <c r="O74" s="259" t="str">
        <f>IF('N-DBE'!AJ74="","",SUM(AU74,BI74,BW74,CK74,CY74,DM74))</f>
        <v/>
      </c>
      <c r="P74" s="830" t="str">
        <f>IF(OR(B74="",'N-DBE'!AJ74=""),"",O74*'N-DBE'!E74)</f>
        <v/>
      </c>
      <c r="Q74" s="253" t="str">
        <f>IF('N-DBE'!AJ74="","",IF(AR74="mineralisch",AU74,0)+IF(BF74="mineralisch",BI74,0)+IF(BT74="mineralisch",BW74,0)+IF(CH74="mineralisch",CK74,0)+IF(CV74="mineralisch",CY74,0)+IF(DJ74="mineralisch",DM74,0))</f>
        <v/>
      </c>
      <c r="R74" s="830" t="str">
        <f>IF(OR(B74="",'N-DBE'!AJ74=""),"",Q74*'N-DBE'!E74)</f>
        <v/>
      </c>
      <c r="S74" s="253" t="str">
        <f>IF('N-DBE'!AJ74="","",O74-Q74)</f>
        <v/>
      </c>
      <c r="T74" s="830" t="str">
        <f>IF(OR(B74="",'N-DBE'!AJ74=""),"",S74*'N-DBE'!E74)</f>
        <v/>
      </c>
      <c r="U74" s="253" t="str">
        <f>IF('N-DBE'!AJ74="","",(IF(AR74="Kompost",AU74,0)+IF(BF74="Kompost",BI74,0)+IF(BT74="Kompost",BW74,0)+IF(CH74="Kompost",CK74,0)+IF(CV74="Kompost",CY74,0)+IF(DJ74="Kompost",DM74,0)))</f>
        <v/>
      </c>
      <c r="V74" s="830" t="str">
        <f>IF(OR(B74="",'N-DBE'!AJ74=""),"",U74*'N-DBE'!E74)</f>
        <v/>
      </c>
      <c r="W74" s="370" t="str">
        <f>IF('N-DBE'!AJ74="","",SUM(AW74,BK74,BY74,CM74,DA74,DO74))</f>
        <v/>
      </c>
      <c r="X74" s="844" t="str">
        <f>IF(OR(B74="",'N-DBE'!AJ74=""),"",W74*'N-DBE'!E74)</f>
        <v/>
      </c>
      <c r="Y74" s="260" t="str">
        <f>IF('P-(K-Mg)-DBE'!N74="","",'P-(K-Mg)-DBE'!N74+'P-(K-Mg)-DBE'!R74)</f>
        <v/>
      </c>
      <c r="Z74" s="830" t="str">
        <f>IF(OR(B74="",'P-(K-Mg)-DBE'!N74=""),"",'N-DBE'!E74*('P-(K-Mg)-DBE'!N74+'P-(K-Mg)-DBE'!R74))</f>
        <v/>
      </c>
      <c r="AA74" s="259" t="str">
        <f>IF('P-(K-Mg)-DBE'!N74="","",SUM(AX74,BL74,BZ74,CN74,DB74,DP74))</f>
        <v/>
      </c>
      <c r="AB74" s="258" t="str">
        <f>IF(OR(B74="",'P-(K-Mg)-DBE'!Z74=""),"",SUM(AX74,BL74,BZ74,CN74,DB74,DP74)*'N-DBE'!E74)</f>
        <v/>
      </c>
      <c r="AC74" s="259" t="str">
        <f>IF('P-(K-Mg)-DBE'!O74="","",'P-(K-Mg)-DBE'!O74)</f>
        <v/>
      </c>
      <c r="AD74" s="815" t="str">
        <f>IF(OR(B74="",'P-(K-Mg)-DBE'!O74=""),"",'P-(K-Mg)-DBE'!O74*'N-DBE'!E74)</f>
        <v/>
      </c>
      <c r="AE74" s="239" t="str">
        <f>IF('P-(K-Mg)-DBE'!Z74="","",'P-(K-Mg)-DBE'!Z74)</f>
        <v/>
      </c>
      <c r="AF74" s="815" t="str">
        <f>IF(OR(B74="",'P-(K-Mg)-DBE'!Z74=""),"",'P-(K-Mg)-DBE'!Z74*'N-DBE'!E74)</f>
        <v/>
      </c>
      <c r="AG74" s="380" t="str">
        <f>IF('P-(K-Mg)-DBE'!Z74="","",SUM(AY74,BM74,CA74,CO74,DC74,DQ74))</f>
        <v/>
      </c>
      <c r="AH74" s="258" t="str">
        <f>IF(OR(B74="",'P-(K-Mg)-DBE'!AH74=""),"",SUM(AY74,BM74,CA74,CO74,DC74,DQ64)*'N-DBE'!E74)</f>
        <v/>
      </c>
      <c r="AI74" s="240" t="str">
        <f>IF('P-(K-Mg)-DBE'!AH74="","",'P-(K-Mg)-DBE'!AH74)</f>
        <v/>
      </c>
      <c r="AJ74" s="830" t="str">
        <f>IF(OR(B74="",'P-(K-Mg)-DBE'!AH74=""),"",'N-DBE'!E74*'P-(K-Mg)-DBE'!AH74)</f>
        <v/>
      </c>
      <c r="AK74" s="374" t="str">
        <f>IF('P-(K-Mg)-DBE'!AH74="","",SUM(AZ74,BN74,CB74,CP74,DD74,DR74))</f>
        <v/>
      </c>
      <c r="AL74" s="862" t="str">
        <f>IF('P-(K-Mg)-DBE'!AH74="","",SUM(AZ74,BN74,CB74,CP74,DD74,DR74))</f>
        <v/>
      </c>
      <c r="AM74" s="378"/>
      <c r="AN74" s="379"/>
      <c r="AO74" s="375"/>
      <c r="AP74" s="392" t="str">
        <f t="shared" si="12"/>
        <v/>
      </c>
      <c r="AQ74" s="453" t="str">
        <f t="shared" si="13"/>
        <v/>
      </c>
      <c r="AR74" s="872" t="str">
        <f>IF(AM74="","",VLOOKUP(AM74,'aktuelle Düngerliste'!A:H,2,FALSE))</f>
        <v/>
      </c>
      <c r="AS74" s="872" t="str">
        <f>IF(AM74="","",VLOOKUP(AM74,'aktuelle Düngerliste'!A:H,3,FALSE))</f>
        <v/>
      </c>
      <c r="AT74" s="873" t="str">
        <f>IF(AM74="","",VLOOKUP(AM74,'aktuelle Düngerliste'!A:H,8,FALSE))</f>
        <v/>
      </c>
      <c r="AU74" s="874" t="str">
        <f>IF(AM74="","",VLOOKUP(AM74,'aktuelle Düngerliste'!$A:$H,3,FALSE)*AO74/1000)</f>
        <v/>
      </c>
      <c r="AV74" s="874" t="str">
        <f>IF(AM74="","",IF(VLOOKUP(AM74,'aktuelle Düngerliste'!$A:$B,2,FALSE)="mineralisch",(VLOOKUP(AM74,'aktuelle Düngerliste'!$A:$H,3,FALSE)*AO74/1000),""))</f>
        <v/>
      </c>
      <c r="AW74" s="875" t="str">
        <f>IF(AM74="","",VLOOKUP(AM74,'aktuelle Düngerliste'!$A:$J,10,FALSE)*AO74/1000)</f>
        <v/>
      </c>
      <c r="AX74" s="875" t="str">
        <f>IF(AM74="","",VLOOKUP(AM74,'aktuelle Düngerliste'!$A:$H,5,FALSE)*AO74/1000)</f>
        <v/>
      </c>
      <c r="AY74" s="875" t="str">
        <f>IF(AM74="","",VLOOKUP(AM74,'aktuelle Düngerliste'!$A:$H,6,FALSE)*AO74/1000)</f>
        <v/>
      </c>
      <c r="AZ74" s="876" t="str">
        <f>IF(AM74="","",VLOOKUP(AM74,'aktuelle Düngerliste'!$A:$H,7,FALSE)*AO74/1000)</f>
        <v/>
      </c>
      <c r="BA74" s="378"/>
      <c r="BB74" s="379"/>
      <c r="BC74" s="375"/>
      <c r="BD74" s="392" t="str">
        <f t="shared" si="14"/>
        <v/>
      </c>
      <c r="BE74" s="453" t="str">
        <f t="shared" si="15"/>
        <v/>
      </c>
      <c r="BF74" s="872" t="str">
        <f>IF(BA74="","",VLOOKUP(BA74,'aktuelle Düngerliste'!$A:$H,2,FALSE))</f>
        <v/>
      </c>
      <c r="BG74" s="872" t="str">
        <f>IF(BA74="","",VLOOKUP(BA74,'aktuelle Düngerliste'!$A:$H,3,FALSE))</f>
        <v/>
      </c>
      <c r="BH74" s="873" t="str">
        <f>IF(BA74="","",VLOOKUP(BA74,'aktuelle Düngerliste'!$A:$H,8,FALSE))</f>
        <v/>
      </c>
      <c r="BI74" s="874" t="str">
        <f>IF(BA74="","",VLOOKUP(BA74,'aktuelle Düngerliste'!$A:$H,3,FALSE)*BC74/1000)</f>
        <v/>
      </c>
      <c r="BJ74" s="874" t="str">
        <f>IF(BA74="","",IF(VLOOKUP(BA74,'aktuelle Düngerliste'!$A:$B,2,FALSE)="mineralisch",(VLOOKUP(BA74,'aktuelle Düngerliste'!$A:$H,3,FALSE)*BC74/1000),""))</f>
        <v/>
      </c>
      <c r="BK74" s="875" t="str">
        <f>IF(BA74="","",VLOOKUP(BA74,'aktuelle Düngerliste'!$A:$J,10,FALSE)*BC74/1000)</f>
        <v/>
      </c>
      <c r="BL74" s="875" t="str">
        <f>IF(BA74="","",VLOOKUP(BA74,'aktuelle Düngerliste'!$A:$H,5,FALSE)*BC74/1000)</f>
        <v/>
      </c>
      <c r="BM74" s="875" t="str">
        <f>IF(BA74="","",VLOOKUP(BA74,'aktuelle Düngerliste'!$A:$H,6,FALSE)*BC74/1000)</f>
        <v/>
      </c>
      <c r="BN74" s="876" t="str">
        <f>IF(BA74="","",VLOOKUP(BA74,'aktuelle Düngerliste'!$A:$H,7,FALSE)*BC74/1000)</f>
        <v/>
      </c>
      <c r="BO74" s="378"/>
      <c r="BP74" s="379"/>
      <c r="BQ74" s="375"/>
      <c r="BR74" s="392" t="str">
        <f t="shared" si="16"/>
        <v/>
      </c>
      <c r="BS74" s="453" t="str">
        <f t="shared" si="17"/>
        <v/>
      </c>
      <c r="BT74" s="872" t="str">
        <f>IF(BO74="","",VLOOKUP(BO74,'aktuelle Düngerliste'!$A:$H,2,FALSE))</f>
        <v/>
      </c>
      <c r="BU74" s="872" t="str">
        <f>IF(BO74="","",VLOOKUP(BO74,'aktuelle Düngerliste'!$A:$H,3,FALSE))</f>
        <v/>
      </c>
      <c r="BV74" s="873" t="str">
        <f>IF(BO74="","",VLOOKUP(BO74,'aktuelle Düngerliste'!$A:$H,8,FALSE))</f>
        <v/>
      </c>
      <c r="BW74" s="874" t="str">
        <f>IF(BO74="","",VLOOKUP(BO74,'aktuelle Düngerliste'!$A:$H,3,FALSE)*BQ74/1000)</f>
        <v/>
      </c>
      <c r="BX74" s="874" t="str">
        <f>IF(BO74="","",IF(VLOOKUP(BO74,'aktuelle Düngerliste'!$A:$B,2,FALSE)="mineralisch",(VLOOKUP(BO74,'aktuelle Düngerliste'!$A:$H,3,FALSE)*BQ74/1000),""))</f>
        <v/>
      </c>
      <c r="BY74" s="875" t="str">
        <f>IF(BO74="","",VLOOKUP(BO74,'aktuelle Düngerliste'!$A:$J,10,FALSE)*BQ74/1000)</f>
        <v/>
      </c>
      <c r="BZ74" s="875" t="str">
        <f>IF(BO74="","",VLOOKUP(BO74,'aktuelle Düngerliste'!$A:$H,5,FALSE)*BQ74/1000)</f>
        <v/>
      </c>
      <c r="CA74" s="875" t="str">
        <f>IF(BO74="","",VLOOKUP(BO74,'aktuelle Düngerliste'!$A:$H,6,FALSE)*BQ74/1000)</f>
        <v/>
      </c>
      <c r="CB74" s="876" t="str">
        <f>IF(BO74="","",VLOOKUP(BO74,'aktuelle Düngerliste'!$A:$H,7,FALSE)*BQ74/1000)</f>
        <v/>
      </c>
      <c r="CC74" s="378"/>
      <c r="CD74" s="379"/>
      <c r="CE74" s="375"/>
      <c r="CF74" s="392" t="str">
        <f t="shared" si="18"/>
        <v/>
      </c>
      <c r="CG74" s="453" t="str">
        <f t="shared" si="19"/>
        <v/>
      </c>
      <c r="CH74" s="872" t="str">
        <f>IF(CC74="","",VLOOKUP(CC74,'aktuelle Düngerliste'!$A:$H,2,FALSE))</f>
        <v/>
      </c>
      <c r="CI74" s="872" t="str">
        <f>IF(CC74="","",VLOOKUP(CC74,'aktuelle Düngerliste'!$A:$H,3,FALSE))</f>
        <v/>
      </c>
      <c r="CJ74" s="873" t="str">
        <f>IF(CC74="","",VLOOKUP(CC74,'aktuelle Düngerliste'!$A:$H,8,FALSE))</f>
        <v/>
      </c>
      <c r="CK74" s="874" t="str">
        <f>IF(CC74="","",VLOOKUP(CC74,'aktuelle Düngerliste'!$A:$H,3,FALSE)*CE74/1000)</f>
        <v/>
      </c>
      <c r="CL74" s="874" t="str">
        <f>IF(CC74="","",IF(VLOOKUP(CC74,'aktuelle Düngerliste'!$A:$B,2,FALSE)="mineralisch",(VLOOKUP(CC74,'aktuelle Düngerliste'!$A:$H,3,FALSE)*CE74/1000),""))</f>
        <v/>
      </c>
      <c r="CM74" s="875" t="str">
        <f>IF(CC74="","",VLOOKUP(CC74,'aktuelle Düngerliste'!$A:$J,10,FALSE)*CE74/1000)</f>
        <v/>
      </c>
      <c r="CN74" s="875" t="str">
        <f>IF(CC74="","",VLOOKUP(CC74,'aktuelle Düngerliste'!$A:$H,5,FALSE)*CE74/1000)</f>
        <v/>
      </c>
      <c r="CO74" s="875" t="str">
        <f>IF(CC74="","",VLOOKUP(CC74,'aktuelle Düngerliste'!$A:$H,6,FALSE)*CE74/1000)</f>
        <v/>
      </c>
      <c r="CP74" s="876" t="str">
        <f>IF(CC74="","",VLOOKUP(CC74,'aktuelle Düngerliste'!$A:$H,7,FALSE)*CE74/1000)</f>
        <v/>
      </c>
      <c r="CQ74" s="378"/>
      <c r="CR74" s="379"/>
      <c r="CS74" s="375"/>
      <c r="CT74" s="392" t="str">
        <f t="shared" si="20"/>
        <v/>
      </c>
      <c r="CU74" s="453" t="str">
        <f t="shared" si="21"/>
        <v/>
      </c>
      <c r="CV74" s="872" t="str">
        <f>IF(CQ74="","",VLOOKUP(CQ74,'aktuelle Düngerliste'!$A:$H,2,FALSE))</f>
        <v/>
      </c>
      <c r="CW74" s="872" t="str">
        <f>IF(CQ74="","",VLOOKUP(CQ74,'aktuelle Düngerliste'!$A:$H,3,FALSE))</f>
        <v/>
      </c>
      <c r="CX74" s="873" t="str">
        <f>IF(CQ74="","",VLOOKUP(CQ74,'aktuelle Düngerliste'!$A:$H,8,FALSE))</f>
        <v/>
      </c>
      <c r="CY74" s="874" t="str">
        <f>IF(CQ74="","",VLOOKUP(CQ74,'aktuelle Düngerliste'!$A:$H,3,FALSE)*CS74/1000)</f>
        <v/>
      </c>
      <c r="CZ74" s="874" t="str">
        <f>IF(CQ74="","",IF(VLOOKUP(CQ74,'aktuelle Düngerliste'!$A:$B,2,FALSE)="mineralisch",(VLOOKUP(CQ74,'aktuelle Düngerliste'!$A:$H,3,FALSE)*CS74/1000),""))</f>
        <v/>
      </c>
      <c r="DA74" s="875" t="str">
        <f>IF(CQ74="","",VLOOKUP(CQ74,'aktuelle Düngerliste'!$A:$J,10,FALSE)*CS74/1000)</f>
        <v/>
      </c>
      <c r="DB74" s="875" t="str">
        <f>IF(CQ74="","",VLOOKUP(CQ74,'aktuelle Düngerliste'!$A:$H,5,FALSE)*CS74/1000)</f>
        <v/>
      </c>
      <c r="DC74" s="875" t="str">
        <f>IF(CQ74="","",VLOOKUP(CQ74,'aktuelle Düngerliste'!$A:$H,6,FALSE)*CS74/1000)</f>
        <v/>
      </c>
      <c r="DD74" s="876" t="str">
        <f>IF(CQ74="","",VLOOKUP(CQ74,'aktuelle Düngerliste'!$A:$H,7,FALSE)*CS74/1000)</f>
        <v/>
      </c>
      <c r="DE74" s="378"/>
      <c r="DF74" s="379"/>
      <c r="DG74" s="375"/>
      <c r="DH74" s="392" t="str">
        <f t="shared" si="22"/>
        <v/>
      </c>
      <c r="DI74" s="453" t="str">
        <f t="shared" si="23"/>
        <v/>
      </c>
      <c r="DJ74" s="872" t="str">
        <f>IF(DE74="","",VLOOKUP(DE74,'aktuelle Düngerliste'!$A:$H,2,FALSE))</f>
        <v/>
      </c>
      <c r="DK74" s="872" t="str">
        <f>IF(DE74="","",VLOOKUP(DE74,'aktuelle Düngerliste'!$A:$H,3,FALSE))</f>
        <v/>
      </c>
      <c r="DL74" s="873" t="str">
        <f>IF(DE74="","",VLOOKUP(DE74,'aktuelle Düngerliste'!$A:$H,8,FALSE))</f>
        <v/>
      </c>
      <c r="DM74" s="874" t="str">
        <f>IF(DE74="","",VLOOKUP(DE74,'aktuelle Düngerliste'!$A:$H,3,FALSE)*DG74/1000)</f>
        <v/>
      </c>
      <c r="DN74" s="874" t="str">
        <f>IF(DE74="","",IF(VLOOKUP(DE74,'aktuelle Düngerliste'!$A:$B,2,FALSE)="mineralisch",(VLOOKUP(DE74,'aktuelle Düngerliste'!$A:$H,3,FALSE)*DG74/1000),""))</f>
        <v/>
      </c>
      <c r="DO74" s="875" t="str">
        <f>IF(DE74="","",VLOOKUP(DE74,'aktuelle Düngerliste'!$A:$J,10,FALSE)*DG74/1000)</f>
        <v/>
      </c>
      <c r="DP74" s="875" t="str">
        <f>IF(DE74="","",VLOOKUP(DE74,'aktuelle Düngerliste'!$A:$H,5,FALSE)*DG74/1000)</f>
        <v/>
      </c>
      <c r="DQ74" s="875" t="str">
        <f>IF(DE74="","",VLOOKUP(DE74,'aktuelle Düngerliste'!$A:$H,6,FALSE)*DG74/1000)</f>
        <v/>
      </c>
      <c r="DR74" s="876" t="str">
        <f>IF(DE74="","",VLOOKUP(DE74,'aktuelle Düngerliste'!$A:$H,7,FALSE)*DG74/1000)</f>
        <v/>
      </c>
      <c r="DS74" s="265"/>
    </row>
    <row r="75" spans="1:123" s="145" customFormat="1">
      <c r="A75" s="261" t="str">
        <f>IF('N-DBE'!A75="","",'N-DBE'!A75)</f>
        <v/>
      </c>
      <c r="B75" s="285" t="str">
        <f>IF('N-DBE'!B75="","",'N-DBE'!B75)</f>
        <v/>
      </c>
      <c r="C75" s="262" t="str">
        <f>IF('N-DBE'!C75="","",'N-DBE'!C75)</f>
        <v/>
      </c>
      <c r="D75" s="262" t="str">
        <f>IF('N-DBE'!D75="","",'N-DBE'!D75)</f>
        <v/>
      </c>
      <c r="E75" s="238" t="str">
        <f>IF('N-DBE'!E75="","",'N-DBE'!E75)</f>
        <v/>
      </c>
      <c r="F75" s="238" t="str">
        <f>IF('N-DBE'!F75="","",'N-DBE'!F75)</f>
        <v/>
      </c>
      <c r="G75" s="225" t="str">
        <f>IF('N-DBE'!G75="","",'N-DBE'!G75)</f>
        <v/>
      </c>
      <c r="H75" s="247" t="str">
        <f>IF(OR(B75="",'N-DBE'!AJ75=""),"",'N-DBE'!AJ75+'N-DBE'!AN75)</f>
        <v/>
      </c>
      <c r="I75" s="815" t="str">
        <f>IF(OR(B75="",'N-DBE'!AJ75=""),"",'N-DBE'!E75*('N-DBE'!AJ75+'N-DBE'!AN75))</f>
        <v/>
      </c>
      <c r="J75" s="246" t="str">
        <f>IF('N-DBE'!AK75="","",IF('N-DBE'!AM75="ja",'N-DBE'!AK75+'N-DBE'!AN75,'N-DBE'!AK75))</f>
        <v/>
      </c>
      <c r="K75" s="829" t="str">
        <f>IF(OR(B75="",'N-DBE'!AK75=""),"",IF('N-DBE'!AM75="ja",'N-DBE'!E75*('N-DBE'!AK75+'N-DBE'!AN75),'N-DBE'!E75*'N-DBE'!AK75))</f>
        <v/>
      </c>
      <c r="L75" s="830" t="str">
        <f>IF(OR(B75="",'N-DBE'!AL75=""),"",'N-DBE'!AL75+'N-DBE'!AN75)</f>
        <v/>
      </c>
      <c r="M75" s="830" t="str">
        <f>IF(OR(B75="",'N-DBE'!AL75=""),"",'N-DBE'!E75*('N-DBE'!AL75+'N-DBE'!AN75))</f>
        <v/>
      </c>
      <c r="N75" s="831" t="str">
        <f>IF(AND('N-DBE'!C75="ja",G75&lt;&gt;""),I75-X75,"")</f>
        <v/>
      </c>
      <c r="O75" s="259" t="str">
        <f>IF('N-DBE'!AJ75="","",SUM(AU75,BI75,BW75,CK75,CY75,DM75))</f>
        <v/>
      </c>
      <c r="P75" s="830" t="str">
        <f>IF(OR(B75="",'N-DBE'!AJ75=""),"",O75*'N-DBE'!E75)</f>
        <v/>
      </c>
      <c r="Q75" s="253" t="str">
        <f>IF('N-DBE'!AJ75="","",IF(AR75="mineralisch",AU75,0)+IF(BF75="mineralisch",BI75,0)+IF(BT75="mineralisch",BW75,0)+IF(CH75="mineralisch",CK75,0)+IF(CV75="mineralisch",CY75,0)+IF(DJ75="mineralisch",DM75,0))</f>
        <v/>
      </c>
      <c r="R75" s="830" t="str">
        <f>IF(OR(B75="",'N-DBE'!AJ75=""),"",Q75*'N-DBE'!E75)</f>
        <v/>
      </c>
      <c r="S75" s="253" t="str">
        <f>IF('N-DBE'!AJ75="","",O75-Q75)</f>
        <v/>
      </c>
      <c r="T75" s="830" t="str">
        <f>IF(OR(B75="",'N-DBE'!AJ75=""),"",S75*'N-DBE'!E75)</f>
        <v/>
      </c>
      <c r="U75" s="253" t="str">
        <f>IF('N-DBE'!AJ75="","",(IF(AR75="Kompost",AU75,0)+IF(BF75="Kompost",BI75,0)+IF(BT75="Kompost",BW75,0)+IF(CH75="Kompost",CK75,0)+IF(CV75="Kompost",CY75,0)+IF(DJ75="Kompost",DM75,0)))</f>
        <v/>
      </c>
      <c r="V75" s="830" t="str">
        <f>IF(OR(B75="",'N-DBE'!AJ75=""),"",U75*'N-DBE'!E75)</f>
        <v/>
      </c>
      <c r="W75" s="370" t="str">
        <f>IF('N-DBE'!AJ75="","",SUM(AW75,BK75,BY75,CM75,DA75,DO75))</f>
        <v/>
      </c>
      <c r="X75" s="844" t="str">
        <f>IF(OR(B75="",'N-DBE'!AJ75=""),"",W75*'N-DBE'!E75)</f>
        <v/>
      </c>
      <c r="Y75" s="260" t="str">
        <f>IF('P-(K-Mg)-DBE'!N75="","",'P-(K-Mg)-DBE'!N75+'P-(K-Mg)-DBE'!R75)</f>
        <v/>
      </c>
      <c r="Z75" s="830" t="str">
        <f>IF(OR(B75="",'P-(K-Mg)-DBE'!N75=""),"",'N-DBE'!E75*('P-(K-Mg)-DBE'!N75+'P-(K-Mg)-DBE'!R75))</f>
        <v/>
      </c>
      <c r="AA75" s="259" t="str">
        <f>IF('P-(K-Mg)-DBE'!N75="","",SUM(AX75,BL75,BZ75,CN75,DB75,DP75))</f>
        <v/>
      </c>
      <c r="AB75" s="258" t="str">
        <f>IF(OR(B75="",'P-(K-Mg)-DBE'!Z75=""),"",SUM(AX75,BL75,BZ75,CN75,DB75,DP75)*'N-DBE'!E75)</f>
        <v/>
      </c>
      <c r="AC75" s="259" t="str">
        <f>IF('P-(K-Mg)-DBE'!O75="","",'P-(K-Mg)-DBE'!O75)</f>
        <v/>
      </c>
      <c r="AD75" s="815" t="str">
        <f>IF(OR(B75="",'P-(K-Mg)-DBE'!O75=""),"",'P-(K-Mg)-DBE'!O75*'N-DBE'!E75)</f>
        <v/>
      </c>
      <c r="AE75" s="239" t="str">
        <f>IF('P-(K-Mg)-DBE'!Z75="","",'P-(K-Mg)-DBE'!Z75)</f>
        <v/>
      </c>
      <c r="AF75" s="815" t="str">
        <f>IF(OR(B75="",'P-(K-Mg)-DBE'!Z75=""),"",'P-(K-Mg)-DBE'!Z75*'N-DBE'!E75)</f>
        <v/>
      </c>
      <c r="AG75" s="380" t="str">
        <f>IF('P-(K-Mg)-DBE'!Z75="","",SUM(AY75,BM75,CA75,CO75,DC75,DQ75))</f>
        <v/>
      </c>
      <c r="AH75" s="258" t="str">
        <f>IF(OR(B75="",'P-(K-Mg)-DBE'!AH75=""),"",SUM(AY75,BM75,CA75,CO75,DC75,DQ65)*'N-DBE'!E75)</f>
        <v/>
      </c>
      <c r="AI75" s="240" t="str">
        <f>IF('P-(K-Mg)-DBE'!AH75="","",'P-(K-Mg)-DBE'!AH75)</f>
        <v/>
      </c>
      <c r="AJ75" s="830" t="str">
        <f>IF(OR(B75="",'P-(K-Mg)-DBE'!AH75=""),"",'N-DBE'!E75*'P-(K-Mg)-DBE'!AH75)</f>
        <v/>
      </c>
      <c r="AK75" s="374" t="str">
        <f>IF('P-(K-Mg)-DBE'!AH75="","",SUM(AZ75,BN75,CB75,CP75,DD75,DR75))</f>
        <v/>
      </c>
      <c r="AL75" s="862" t="str">
        <f>IF('P-(K-Mg)-DBE'!AH75="","",SUM(AZ75,BN75,CB75,CP75,DD75,DR75))</f>
        <v/>
      </c>
      <c r="AM75" s="378"/>
      <c r="AN75" s="379"/>
      <c r="AO75" s="375"/>
      <c r="AP75" s="392" t="str">
        <f t="shared" si="12"/>
        <v/>
      </c>
      <c r="AQ75" s="453" t="str">
        <f t="shared" si="13"/>
        <v/>
      </c>
      <c r="AR75" s="872" t="str">
        <f>IF(AM75="","",VLOOKUP(AM75,'aktuelle Düngerliste'!A:H,2,FALSE))</f>
        <v/>
      </c>
      <c r="AS75" s="872" t="str">
        <f>IF(AM75="","",VLOOKUP(AM75,'aktuelle Düngerliste'!A:H,3,FALSE))</f>
        <v/>
      </c>
      <c r="AT75" s="873" t="str">
        <f>IF(AM75="","",VLOOKUP(AM75,'aktuelle Düngerliste'!A:H,8,FALSE))</f>
        <v/>
      </c>
      <c r="AU75" s="874" t="str">
        <f>IF(AM75="","",VLOOKUP(AM75,'aktuelle Düngerliste'!$A:$H,3,FALSE)*AO75/1000)</f>
        <v/>
      </c>
      <c r="AV75" s="874" t="str">
        <f>IF(AM75="","",IF(VLOOKUP(AM75,'aktuelle Düngerliste'!$A:$B,2,FALSE)="mineralisch",(VLOOKUP(AM75,'aktuelle Düngerliste'!$A:$H,3,FALSE)*AO75/1000),""))</f>
        <v/>
      </c>
      <c r="AW75" s="875" t="str">
        <f>IF(AM75="","",VLOOKUP(AM75,'aktuelle Düngerliste'!$A:$J,10,FALSE)*AO75/1000)</f>
        <v/>
      </c>
      <c r="AX75" s="875" t="str">
        <f>IF(AM75="","",VLOOKUP(AM75,'aktuelle Düngerliste'!$A:$H,5,FALSE)*AO75/1000)</f>
        <v/>
      </c>
      <c r="AY75" s="875" t="str">
        <f>IF(AM75="","",VLOOKUP(AM75,'aktuelle Düngerliste'!$A:$H,6,FALSE)*AO75/1000)</f>
        <v/>
      </c>
      <c r="AZ75" s="876" t="str">
        <f>IF(AM75="","",VLOOKUP(AM75,'aktuelle Düngerliste'!$A:$H,7,FALSE)*AO75/1000)</f>
        <v/>
      </c>
      <c r="BA75" s="378"/>
      <c r="BB75" s="379"/>
      <c r="BC75" s="375"/>
      <c r="BD75" s="392" t="str">
        <f t="shared" si="14"/>
        <v/>
      </c>
      <c r="BE75" s="453" t="str">
        <f t="shared" si="15"/>
        <v/>
      </c>
      <c r="BF75" s="872" t="str">
        <f>IF(BA75="","",VLOOKUP(BA75,'aktuelle Düngerliste'!$A:$H,2,FALSE))</f>
        <v/>
      </c>
      <c r="BG75" s="872" t="str">
        <f>IF(BA75="","",VLOOKUP(BA75,'aktuelle Düngerliste'!$A:$H,3,FALSE))</f>
        <v/>
      </c>
      <c r="BH75" s="873" t="str">
        <f>IF(BA75="","",VLOOKUP(BA75,'aktuelle Düngerliste'!$A:$H,8,FALSE))</f>
        <v/>
      </c>
      <c r="BI75" s="874" t="str">
        <f>IF(BA75="","",VLOOKUP(BA75,'aktuelle Düngerliste'!$A:$H,3,FALSE)*BC75/1000)</f>
        <v/>
      </c>
      <c r="BJ75" s="874" t="str">
        <f>IF(BA75="","",IF(VLOOKUP(BA75,'aktuelle Düngerliste'!$A:$B,2,FALSE)="mineralisch",(VLOOKUP(BA75,'aktuelle Düngerliste'!$A:$H,3,FALSE)*BC75/1000),""))</f>
        <v/>
      </c>
      <c r="BK75" s="875" t="str">
        <f>IF(BA75="","",VLOOKUP(BA75,'aktuelle Düngerliste'!$A:$J,10,FALSE)*BC75/1000)</f>
        <v/>
      </c>
      <c r="BL75" s="875" t="str">
        <f>IF(BA75="","",VLOOKUP(BA75,'aktuelle Düngerliste'!$A:$H,5,FALSE)*BC75/1000)</f>
        <v/>
      </c>
      <c r="BM75" s="875" t="str">
        <f>IF(BA75="","",VLOOKUP(BA75,'aktuelle Düngerliste'!$A:$H,6,FALSE)*BC75/1000)</f>
        <v/>
      </c>
      <c r="BN75" s="876" t="str">
        <f>IF(BA75="","",VLOOKUP(BA75,'aktuelle Düngerliste'!$A:$H,7,FALSE)*BC75/1000)</f>
        <v/>
      </c>
      <c r="BO75" s="378"/>
      <c r="BP75" s="379"/>
      <c r="BQ75" s="375"/>
      <c r="BR75" s="392" t="str">
        <f t="shared" si="16"/>
        <v/>
      </c>
      <c r="BS75" s="453" t="str">
        <f t="shared" si="17"/>
        <v/>
      </c>
      <c r="BT75" s="872" t="str">
        <f>IF(BO75="","",VLOOKUP(BO75,'aktuelle Düngerliste'!$A:$H,2,FALSE))</f>
        <v/>
      </c>
      <c r="BU75" s="872" t="str">
        <f>IF(BO75="","",VLOOKUP(BO75,'aktuelle Düngerliste'!$A:$H,3,FALSE))</f>
        <v/>
      </c>
      <c r="BV75" s="873" t="str">
        <f>IF(BO75="","",VLOOKUP(BO75,'aktuelle Düngerliste'!$A:$H,8,FALSE))</f>
        <v/>
      </c>
      <c r="BW75" s="874" t="str">
        <f>IF(BO75="","",VLOOKUP(BO75,'aktuelle Düngerliste'!$A:$H,3,FALSE)*BQ75/1000)</f>
        <v/>
      </c>
      <c r="BX75" s="874" t="str">
        <f>IF(BO75="","",IF(VLOOKUP(BO75,'aktuelle Düngerliste'!$A:$B,2,FALSE)="mineralisch",(VLOOKUP(BO75,'aktuelle Düngerliste'!$A:$H,3,FALSE)*BQ75/1000),""))</f>
        <v/>
      </c>
      <c r="BY75" s="875" t="str">
        <f>IF(BO75="","",VLOOKUP(BO75,'aktuelle Düngerliste'!$A:$J,10,FALSE)*BQ75/1000)</f>
        <v/>
      </c>
      <c r="BZ75" s="875" t="str">
        <f>IF(BO75="","",VLOOKUP(BO75,'aktuelle Düngerliste'!$A:$H,5,FALSE)*BQ75/1000)</f>
        <v/>
      </c>
      <c r="CA75" s="875" t="str">
        <f>IF(BO75="","",VLOOKUP(BO75,'aktuelle Düngerliste'!$A:$H,6,FALSE)*BQ75/1000)</f>
        <v/>
      </c>
      <c r="CB75" s="876" t="str">
        <f>IF(BO75="","",VLOOKUP(BO75,'aktuelle Düngerliste'!$A:$H,7,FALSE)*BQ75/1000)</f>
        <v/>
      </c>
      <c r="CC75" s="378"/>
      <c r="CD75" s="379"/>
      <c r="CE75" s="375"/>
      <c r="CF75" s="392" t="str">
        <f t="shared" si="18"/>
        <v/>
      </c>
      <c r="CG75" s="453" t="str">
        <f t="shared" si="19"/>
        <v/>
      </c>
      <c r="CH75" s="872" t="str">
        <f>IF(CC75="","",VLOOKUP(CC75,'aktuelle Düngerliste'!$A:$H,2,FALSE))</f>
        <v/>
      </c>
      <c r="CI75" s="872" t="str">
        <f>IF(CC75="","",VLOOKUP(CC75,'aktuelle Düngerliste'!$A:$H,3,FALSE))</f>
        <v/>
      </c>
      <c r="CJ75" s="873" t="str">
        <f>IF(CC75="","",VLOOKUP(CC75,'aktuelle Düngerliste'!$A:$H,8,FALSE))</f>
        <v/>
      </c>
      <c r="CK75" s="874" t="str">
        <f>IF(CC75="","",VLOOKUP(CC75,'aktuelle Düngerliste'!$A:$H,3,FALSE)*CE75/1000)</f>
        <v/>
      </c>
      <c r="CL75" s="874" t="str">
        <f>IF(CC75="","",IF(VLOOKUP(CC75,'aktuelle Düngerliste'!$A:$B,2,FALSE)="mineralisch",(VLOOKUP(CC75,'aktuelle Düngerliste'!$A:$H,3,FALSE)*CE75/1000),""))</f>
        <v/>
      </c>
      <c r="CM75" s="875" t="str">
        <f>IF(CC75="","",VLOOKUP(CC75,'aktuelle Düngerliste'!$A:$J,10,FALSE)*CE75/1000)</f>
        <v/>
      </c>
      <c r="CN75" s="875" t="str">
        <f>IF(CC75="","",VLOOKUP(CC75,'aktuelle Düngerliste'!$A:$H,5,FALSE)*CE75/1000)</f>
        <v/>
      </c>
      <c r="CO75" s="875" t="str">
        <f>IF(CC75="","",VLOOKUP(CC75,'aktuelle Düngerliste'!$A:$H,6,FALSE)*CE75/1000)</f>
        <v/>
      </c>
      <c r="CP75" s="876" t="str">
        <f>IF(CC75="","",VLOOKUP(CC75,'aktuelle Düngerliste'!$A:$H,7,FALSE)*CE75/1000)</f>
        <v/>
      </c>
      <c r="CQ75" s="378"/>
      <c r="CR75" s="379"/>
      <c r="CS75" s="375"/>
      <c r="CT75" s="392" t="str">
        <f t="shared" si="20"/>
        <v/>
      </c>
      <c r="CU75" s="453" t="str">
        <f t="shared" si="21"/>
        <v/>
      </c>
      <c r="CV75" s="872" t="str">
        <f>IF(CQ75="","",VLOOKUP(CQ75,'aktuelle Düngerliste'!$A:$H,2,FALSE))</f>
        <v/>
      </c>
      <c r="CW75" s="872" t="str">
        <f>IF(CQ75="","",VLOOKUP(CQ75,'aktuelle Düngerliste'!$A:$H,3,FALSE))</f>
        <v/>
      </c>
      <c r="CX75" s="873" t="str">
        <f>IF(CQ75="","",VLOOKUP(CQ75,'aktuelle Düngerliste'!$A:$H,8,FALSE))</f>
        <v/>
      </c>
      <c r="CY75" s="874" t="str">
        <f>IF(CQ75="","",VLOOKUP(CQ75,'aktuelle Düngerliste'!$A:$H,3,FALSE)*CS75/1000)</f>
        <v/>
      </c>
      <c r="CZ75" s="874" t="str">
        <f>IF(CQ75="","",IF(VLOOKUP(CQ75,'aktuelle Düngerliste'!$A:$B,2,FALSE)="mineralisch",(VLOOKUP(CQ75,'aktuelle Düngerliste'!$A:$H,3,FALSE)*CS75/1000),""))</f>
        <v/>
      </c>
      <c r="DA75" s="875" t="str">
        <f>IF(CQ75="","",VLOOKUP(CQ75,'aktuelle Düngerliste'!$A:$J,10,FALSE)*CS75/1000)</f>
        <v/>
      </c>
      <c r="DB75" s="875" t="str">
        <f>IF(CQ75="","",VLOOKUP(CQ75,'aktuelle Düngerliste'!$A:$H,5,FALSE)*CS75/1000)</f>
        <v/>
      </c>
      <c r="DC75" s="875" t="str">
        <f>IF(CQ75="","",VLOOKUP(CQ75,'aktuelle Düngerliste'!$A:$H,6,FALSE)*CS75/1000)</f>
        <v/>
      </c>
      <c r="DD75" s="876" t="str">
        <f>IF(CQ75="","",VLOOKUP(CQ75,'aktuelle Düngerliste'!$A:$H,7,FALSE)*CS75/1000)</f>
        <v/>
      </c>
      <c r="DE75" s="378"/>
      <c r="DF75" s="379"/>
      <c r="DG75" s="375"/>
      <c r="DH75" s="392" t="str">
        <f t="shared" si="22"/>
        <v/>
      </c>
      <c r="DI75" s="453" t="str">
        <f t="shared" si="23"/>
        <v/>
      </c>
      <c r="DJ75" s="872" t="str">
        <f>IF(DE75="","",VLOOKUP(DE75,'aktuelle Düngerliste'!$A:$H,2,FALSE))</f>
        <v/>
      </c>
      <c r="DK75" s="872" t="str">
        <f>IF(DE75="","",VLOOKUP(DE75,'aktuelle Düngerliste'!$A:$H,3,FALSE))</f>
        <v/>
      </c>
      <c r="DL75" s="873" t="str">
        <f>IF(DE75="","",VLOOKUP(DE75,'aktuelle Düngerliste'!$A:$H,8,FALSE))</f>
        <v/>
      </c>
      <c r="DM75" s="874" t="str">
        <f>IF(DE75="","",VLOOKUP(DE75,'aktuelle Düngerliste'!$A:$H,3,FALSE)*DG75/1000)</f>
        <v/>
      </c>
      <c r="DN75" s="874" t="str">
        <f>IF(DE75="","",IF(VLOOKUP(DE75,'aktuelle Düngerliste'!$A:$B,2,FALSE)="mineralisch",(VLOOKUP(DE75,'aktuelle Düngerliste'!$A:$H,3,FALSE)*DG75/1000),""))</f>
        <v/>
      </c>
      <c r="DO75" s="875" t="str">
        <f>IF(DE75="","",VLOOKUP(DE75,'aktuelle Düngerliste'!$A:$J,10,FALSE)*DG75/1000)</f>
        <v/>
      </c>
      <c r="DP75" s="875" t="str">
        <f>IF(DE75="","",VLOOKUP(DE75,'aktuelle Düngerliste'!$A:$H,5,FALSE)*DG75/1000)</f>
        <v/>
      </c>
      <c r="DQ75" s="875" t="str">
        <f>IF(DE75="","",VLOOKUP(DE75,'aktuelle Düngerliste'!$A:$H,6,FALSE)*DG75/1000)</f>
        <v/>
      </c>
      <c r="DR75" s="876" t="str">
        <f>IF(DE75="","",VLOOKUP(DE75,'aktuelle Düngerliste'!$A:$H,7,FALSE)*DG75/1000)</f>
        <v/>
      </c>
      <c r="DS75" s="265"/>
    </row>
    <row r="76" spans="1:123" s="145" customFormat="1">
      <c r="A76" s="261" t="str">
        <f>IF('N-DBE'!A76="","",'N-DBE'!A76)</f>
        <v/>
      </c>
      <c r="B76" s="285" t="str">
        <f>IF('N-DBE'!B76="","",'N-DBE'!B76)</f>
        <v/>
      </c>
      <c r="C76" s="262" t="str">
        <f>IF('N-DBE'!C76="","",'N-DBE'!C76)</f>
        <v/>
      </c>
      <c r="D76" s="262" t="str">
        <f>IF('N-DBE'!D76="","",'N-DBE'!D76)</f>
        <v/>
      </c>
      <c r="E76" s="238" t="str">
        <f>IF('N-DBE'!E76="","",'N-DBE'!E76)</f>
        <v/>
      </c>
      <c r="F76" s="238" t="str">
        <f>IF('N-DBE'!F76="","",'N-DBE'!F76)</f>
        <v/>
      </c>
      <c r="G76" s="225" t="str">
        <f>IF('N-DBE'!G76="","",'N-DBE'!G76)</f>
        <v/>
      </c>
      <c r="H76" s="247" t="str">
        <f>IF(OR(B76="",'N-DBE'!AJ76=""),"",'N-DBE'!AJ76+'N-DBE'!AN76)</f>
        <v/>
      </c>
      <c r="I76" s="815" t="str">
        <f>IF(OR(B76="",'N-DBE'!AJ76=""),"",'N-DBE'!E76*('N-DBE'!AJ76+'N-DBE'!AN76))</f>
        <v/>
      </c>
      <c r="J76" s="246" t="str">
        <f>IF('N-DBE'!AK76="","",IF('N-DBE'!AM76="ja",'N-DBE'!AK76+'N-DBE'!AN76,'N-DBE'!AK76))</f>
        <v/>
      </c>
      <c r="K76" s="829" t="str">
        <f>IF(OR(B76="",'N-DBE'!AK76=""),"",IF('N-DBE'!AM76="ja",'N-DBE'!E76*('N-DBE'!AK76+'N-DBE'!AN76),'N-DBE'!E76*'N-DBE'!AK76))</f>
        <v/>
      </c>
      <c r="L76" s="830" t="str">
        <f>IF(OR(B76="",'N-DBE'!AL76=""),"",'N-DBE'!AL76+'N-DBE'!AN76)</f>
        <v/>
      </c>
      <c r="M76" s="830" t="str">
        <f>IF(OR(B76="",'N-DBE'!AL76=""),"",'N-DBE'!E76*('N-DBE'!AL76+'N-DBE'!AN76))</f>
        <v/>
      </c>
      <c r="N76" s="831" t="str">
        <f>IF(AND('N-DBE'!C76="ja",G76&lt;&gt;""),I76-X76,"")</f>
        <v/>
      </c>
      <c r="O76" s="259" t="str">
        <f>IF('N-DBE'!AJ76="","",SUM(AU76,BI76,BW76,CK76,CY76,DM76))</f>
        <v/>
      </c>
      <c r="P76" s="830" t="str">
        <f>IF(OR(B76="",'N-DBE'!AJ76=""),"",O76*'N-DBE'!E76)</f>
        <v/>
      </c>
      <c r="Q76" s="253" t="str">
        <f>IF('N-DBE'!AJ76="","",IF(AR76="mineralisch",AU76,0)+IF(BF76="mineralisch",BI76,0)+IF(BT76="mineralisch",BW76,0)+IF(CH76="mineralisch",CK76,0)+IF(CV76="mineralisch",CY76,0)+IF(DJ76="mineralisch",DM76,0))</f>
        <v/>
      </c>
      <c r="R76" s="830" t="str">
        <f>IF(OR(B76="",'N-DBE'!AJ76=""),"",Q76*'N-DBE'!E76)</f>
        <v/>
      </c>
      <c r="S76" s="253" t="str">
        <f>IF('N-DBE'!AJ76="","",O76-Q76)</f>
        <v/>
      </c>
      <c r="T76" s="830" t="str">
        <f>IF(OR(B76="",'N-DBE'!AJ76=""),"",S76*'N-DBE'!E76)</f>
        <v/>
      </c>
      <c r="U76" s="253" t="str">
        <f>IF('N-DBE'!AJ76="","",(IF(AR76="Kompost",AU76,0)+IF(BF76="Kompost",BI76,0)+IF(BT76="Kompost",BW76,0)+IF(CH76="Kompost",CK76,0)+IF(CV76="Kompost",CY76,0)+IF(DJ76="Kompost",DM76,0)))</f>
        <v/>
      </c>
      <c r="V76" s="830" t="str">
        <f>IF(OR(B76="",'N-DBE'!AJ76=""),"",U76*'N-DBE'!E76)</f>
        <v/>
      </c>
      <c r="W76" s="370" t="str">
        <f>IF('N-DBE'!AJ76="","",SUM(AW76,BK76,BY76,CM76,DA76,DO76))</f>
        <v/>
      </c>
      <c r="X76" s="844" t="str">
        <f>IF(OR(B76="",'N-DBE'!AJ76=""),"",W76*'N-DBE'!E76)</f>
        <v/>
      </c>
      <c r="Y76" s="260" t="str">
        <f>IF('P-(K-Mg)-DBE'!N76="","",'P-(K-Mg)-DBE'!N76+'P-(K-Mg)-DBE'!R76)</f>
        <v/>
      </c>
      <c r="Z76" s="830" t="str">
        <f>IF(OR(B76="",'P-(K-Mg)-DBE'!N76=""),"",'N-DBE'!E76*('P-(K-Mg)-DBE'!N76+'P-(K-Mg)-DBE'!R76))</f>
        <v/>
      </c>
      <c r="AA76" s="259" t="str">
        <f>IF('P-(K-Mg)-DBE'!N76="","",SUM(AX76,BL76,BZ76,CN76,DB76,DP76))</f>
        <v/>
      </c>
      <c r="AB76" s="258" t="str">
        <f>IF(OR(B76="",'P-(K-Mg)-DBE'!Z76=""),"",SUM(AX76,BL76,BZ76,CN76,DB76,DP76)*'N-DBE'!E76)</f>
        <v/>
      </c>
      <c r="AC76" s="259" t="str">
        <f>IF('P-(K-Mg)-DBE'!O76="","",'P-(K-Mg)-DBE'!O76)</f>
        <v/>
      </c>
      <c r="AD76" s="815" t="str">
        <f>IF(OR(B76="",'P-(K-Mg)-DBE'!O76=""),"",'P-(K-Mg)-DBE'!O76*'N-DBE'!E76)</f>
        <v/>
      </c>
      <c r="AE76" s="239" t="str">
        <f>IF('P-(K-Mg)-DBE'!Z76="","",'P-(K-Mg)-DBE'!Z76)</f>
        <v/>
      </c>
      <c r="AF76" s="815" t="str">
        <f>IF(OR(B76="",'P-(K-Mg)-DBE'!Z76=""),"",'P-(K-Mg)-DBE'!Z76*'N-DBE'!E76)</f>
        <v/>
      </c>
      <c r="AG76" s="380" t="str">
        <f>IF('P-(K-Mg)-DBE'!Z76="","",SUM(AY76,BM76,CA76,CO76,DC76,DQ76))</f>
        <v/>
      </c>
      <c r="AH76" s="258" t="str">
        <f>IF(OR(B76="",'P-(K-Mg)-DBE'!AH76=""),"",SUM(AY76,BM76,CA76,CO76,DC76,DQ66)*'N-DBE'!E76)</f>
        <v/>
      </c>
      <c r="AI76" s="240" t="str">
        <f>IF('P-(K-Mg)-DBE'!AH76="","",'P-(K-Mg)-DBE'!AH76)</f>
        <v/>
      </c>
      <c r="AJ76" s="830" t="str">
        <f>IF(OR(B76="",'P-(K-Mg)-DBE'!AH76=""),"",'N-DBE'!E76*'P-(K-Mg)-DBE'!AH76)</f>
        <v/>
      </c>
      <c r="AK76" s="374" t="str">
        <f>IF('P-(K-Mg)-DBE'!AH76="","",SUM(AZ76,BN76,CB76,CP76,DD76,DR76))</f>
        <v/>
      </c>
      <c r="AL76" s="862" t="str">
        <f>IF('P-(K-Mg)-DBE'!AH76="","",SUM(AZ76,BN76,CB76,CP76,DD76,DR76))</f>
        <v/>
      </c>
      <c r="AM76" s="378"/>
      <c r="AN76" s="379"/>
      <c r="AO76" s="375"/>
      <c r="AP76" s="392" t="str">
        <f t="shared" si="12"/>
        <v/>
      </c>
      <c r="AQ76" s="453" t="str">
        <f t="shared" si="13"/>
        <v/>
      </c>
      <c r="AR76" s="872" t="str">
        <f>IF(AM76="","",VLOOKUP(AM76,'aktuelle Düngerliste'!A:H,2,FALSE))</f>
        <v/>
      </c>
      <c r="AS76" s="872" t="str">
        <f>IF(AM76="","",VLOOKUP(AM76,'aktuelle Düngerliste'!A:H,3,FALSE))</f>
        <v/>
      </c>
      <c r="AT76" s="873" t="str">
        <f>IF(AM76="","",VLOOKUP(AM76,'aktuelle Düngerliste'!A:H,8,FALSE))</f>
        <v/>
      </c>
      <c r="AU76" s="874" t="str">
        <f>IF(AM76="","",VLOOKUP(AM76,'aktuelle Düngerliste'!$A:$H,3,FALSE)*AO76/1000)</f>
        <v/>
      </c>
      <c r="AV76" s="874" t="str">
        <f>IF(AM76="","",IF(VLOOKUP(AM76,'aktuelle Düngerliste'!$A:$B,2,FALSE)="mineralisch",(VLOOKUP(AM76,'aktuelle Düngerliste'!$A:$H,3,FALSE)*AO76/1000),""))</f>
        <v/>
      </c>
      <c r="AW76" s="875" t="str">
        <f>IF(AM76="","",VLOOKUP(AM76,'aktuelle Düngerliste'!$A:$J,10,FALSE)*AO76/1000)</f>
        <v/>
      </c>
      <c r="AX76" s="875" t="str">
        <f>IF(AM76="","",VLOOKUP(AM76,'aktuelle Düngerliste'!$A:$H,5,FALSE)*AO76/1000)</f>
        <v/>
      </c>
      <c r="AY76" s="875" t="str">
        <f>IF(AM76="","",VLOOKUP(AM76,'aktuelle Düngerliste'!$A:$H,6,FALSE)*AO76/1000)</f>
        <v/>
      </c>
      <c r="AZ76" s="876" t="str">
        <f>IF(AM76="","",VLOOKUP(AM76,'aktuelle Düngerliste'!$A:$H,7,FALSE)*AO76/1000)</f>
        <v/>
      </c>
      <c r="BA76" s="378"/>
      <c r="BB76" s="379"/>
      <c r="BC76" s="375"/>
      <c r="BD76" s="392" t="str">
        <f t="shared" si="14"/>
        <v/>
      </c>
      <c r="BE76" s="453" t="str">
        <f t="shared" si="15"/>
        <v/>
      </c>
      <c r="BF76" s="872" t="str">
        <f>IF(BA76="","",VLOOKUP(BA76,'aktuelle Düngerliste'!$A:$H,2,FALSE))</f>
        <v/>
      </c>
      <c r="BG76" s="872" t="str">
        <f>IF(BA76="","",VLOOKUP(BA76,'aktuelle Düngerliste'!$A:$H,3,FALSE))</f>
        <v/>
      </c>
      <c r="BH76" s="873" t="str">
        <f>IF(BA76="","",VLOOKUP(BA76,'aktuelle Düngerliste'!$A:$H,8,FALSE))</f>
        <v/>
      </c>
      <c r="BI76" s="874" t="str">
        <f>IF(BA76="","",VLOOKUP(BA76,'aktuelle Düngerliste'!$A:$H,3,FALSE)*BC76/1000)</f>
        <v/>
      </c>
      <c r="BJ76" s="874" t="str">
        <f>IF(BA76="","",IF(VLOOKUP(BA76,'aktuelle Düngerliste'!$A:$B,2,FALSE)="mineralisch",(VLOOKUP(BA76,'aktuelle Düngerliste'!$A:$H,3,FALSE)*BC76/1000),""))</f>
        <v/>
      </c>
      <c r="BK76" s="875" t="str">
        <f>IF(BA76="","",VLOOKUP(BA76,'aktuelle Düngerliste'!$A:$J,10,FALSE)*BC76/1000)</f>
        <v/>
      </c>
      <c r="BL76" s="875" t="str">
        <f>IF(BA76="","",VLOOKUP(BA76,'aktuelle Düngerliste'!$A:$H,5,FALSE)*BC76/1000)</f>
        <v/>
      </c>
      <c r="BM76" s="875" t="str">
        <f>IF(BA76="","",VLOOKUP(BA76,'aktuelle Düngerliste'!$A:$H,6,FALSE)*BC76/1000)</f>
        <v/>
      </c>
      <c r="BN76" s="876" t="str">
        <f>IF(BA76="","",VLOOKUP(BA76,'aktuelle Düngerliste'!$A:$H,7,FALSE)*BC76/1000)</f>
        <v/>
      </c>
      <c r="BO76" s="378"/>
      <c r="BP76" s="379"/>
      <c r="BQ76" s="375"/>
      <c r="BR76" s="392" t="str">
        <f t="shared" si="16"/>
        <v/>
      </c>
      <c r="BS76" s="453" t="str">
        <f t="shared" si="17"/>
        <v/>
      </c>
      <c r="BT76" s="872" t="str">
        <f>IF(BO76="","",VLOOKUP(BO76,'aktuelle Düngerliste'!$A:$H,2,FALSE))</f>
        <v/>
      </c>
      <c r="BU76" s="872" t="str">
        <f>IF(BO76="","",VLOOKUP(BO76,'aktuelle Düngerliste'!$A:$H,3,FALSE))</f>
        <v/>
      </c>
      <c r="BV76" s="873" t="str">
        <f>IF(BO76="","",VLOOKUP(BO76,'aktuelle Düngerliste'!$A:$H,8,FALSE))</f>
        <v/>
      </c>
      <c r="BW76" s="874" t="str">
        <f>IF(BO76="","",VLOOKUP(BO76,'aktuelle Düngerliste'!$A:$H,3,FALSE)*BQ76/1000)</f>
        <v/>
      </c>
      <c r="BX76" s="874" t="str">
        <f>IF(BO76="","",IF(VLOOKUP(BO76,'aktuelle Düngerliste'!$A:$B,2,FALSE)="mineralisch",(VLOOKUP(BO76,'aktuelle Düngerliste'!$A:$H,3,FALSE)*BQ76/1000),""))</f>
        <v/>
      </c>
      <c r="BY76" s="875" t="str">
        <f>IF(BO76="","",VLOOKUP(BO76,'aktuelle Düngerliste'!$A:$J,10,FALSE)*BQ76/1000)</f>
        <v/>
      </c>
      <c r="BZ76" s="875" t="str">
        <f>IF(BO76="","",VLOOKUP(BO76,'aktuelle Düngerliste'!$A:$H,5,FALSE)*BQ76/1000)</f>
        <v/>
      </c>
      <c r="CA76" s="875" t="str">
        <f>IF(BO76="","",VLOOKUP(BO76,'aktuelle Düngerliste'!$A:$H,6,FALSE)*BQ76/1000)</f>
        <v/>
      </c>
      <c r="CB76" s="876" t="str">
        <f>IF(BO76="","",VLOOKUP(BO76,'aktuelle Düngerliste'!$A:$H,7,FALSE)*BQ76/1000)</f>
        <v/>
      </c>
      <c r="CC76" s="378"/>
      <c r="CD76" s="379"/>
      <c r="CE76" s="375"/>
      <c r="CF76" s="392" t="str">
        <f t="shared" si="18"/>
        <v/>
      </c>
      <c r="CG76" s="453" t="str">
        <f t="shared" si="19"/>
        <v/>
      </c>
      <c r="CH76" s="872" t="str">
        <f>IF(CC76="","",VLOOKUP(CC76,'aktuelle Düngerliste'!$A:$H,2,FALSE))</f>
        <v/>
      </c>
      <c r="CI76" s="872" t="str">
        <f>IF(CC76="","",VLOOKUP(CC76,'aktuelle Düngerliste'!$A:$H,3,FALSE))</f>
        <v/>
      </c>
      <c r="CJ76" s="873" t="str">
        <f>IF(CC76="","",VLOOKUP(CC76,'aktuelle Düngerliste'!$A:$H,8,FALSE))</f>
        <v/>
      </c>
      <c r="CK76" s="874" t="str">
        <f>IF(CC76="","",VLOOKUP(CC76,'aktuelle Düngerliste'!$A:$H,3,FALSE)*CE76/1000)</f>
        <v/>
      </c>
      <c r="CL76" s="874" t="str">
        <f>IF(CC76="","",IF(VLOOKUP(CC76,'aktuelle Düngerliste'!$A:$B,2,FALSE)="mineralisch",(VLOOKUP(CC76,'aktuelle Düngerliste'!$A:$H,3,FALSE)*CE76/1000),""))</f>
        <v/>
      </c>
      <c r="CM76" s="875" t="str">
        <f>IF(CC76="","",VLOOKUP(CC76,'aktuelle Düngerliste'!$A:$J,10,FALSE)*CE76/1000)</f>
        <v/>
      </c>
      <c r="CN76" s="875" t="str">
        <f>IF(CC76="","",VLOOKUP(CC76,'aktuelle Düngerliste'!$A:$H,5,FALSE)*CE76/1000)</f>
        <v/>
      </c>
      <c r="CO76" s="875" t="str">
        <f>IF(CC76="","",VLOOKUP(CC76,'aktuelle Düngerliste'!$A:$H,6,FALSE)*CE76/1000)</f>
        <v/>
      </c>
      <c r="CP76" s="876" t="str">
        <f>IF(CC76="","",VLOOKUP(CC76,'aktuelle Düngerliste'!$A:$H,7,FALSE)*CE76/1000)</f>
        <v/>
      </c>
      <c r="CQ76" s="378"/>
      <c r="CR76" s="379"/>
      <c r="CS76" s="375"/>
      <c r="CT76" s="392" t="str">
        <f t="shared" si="20"/>
        <v/>
      </c>
      <c r="CU76" s="453" t="str">
        <f t="shared" si="21"/>
        <v/>
      </c>
      <c r="CV76" s="872" t="str">
        <f>IF(CQ76="","",VLOOKUP(CQ76,'aktuelle Düngerliste'!$A:$H,2,FALSE))</f>
        <v/>
      </c>
      <c r="CW76" s="872" t="str">
        <f>IF(CQ76="","",VLOOKUP(CQ76,'aktuelle Düngerliste'!$A:$H,3,FALSE))</f>
        <v/>
      </c>
      <c r="CX76" s="873" t="str">
        <f>IF(CQ76="","",VLOOKUP(CQ76,'aktuelle Düngerliste'!$A:$H,8,FALSE))</f>
        <v/>
      </c>
      <c r="CY76" s="874" t="str">
        <f>IF(CQ76="","",VLOOKUP(CQ76,'aktuelle Düngerliste'!$A:$H,3,FALSE)*CS76/1000)</f>
        <v/>
      </c>
      <c r="CZ76" s="874" t="str">
        <f>IF(CQ76="","",IF(VLOOKUP(CQ76,'aktuelle Düngerliste'!$A:$B,2,FALSE)="mineralisch",(VLOOKUP(CQ76,'aktuelle Düngerliste'!$A:$H,3,FALSE)*CS76/1000),""))</f>
        <v/>
      </c>
      <c r="DA76" s="875" t="str">
        <f>IF(CQ76="","",VLOOKUP(CQ76,'aktuelle Düngerliste'!$A:$J,10,FALSE)*CS76/1000)</f>
        <v/>
      </c>
      <c r="DB76" s="875" t="str">
        <f>IF(CQ76="","",VLOOKUP(CQ76,'aktuelle Düngerliste'!$A:$H,5,FALSE)*CS76/1000)</f>
        <v/>
      </c>
      <c r="DC76" s="875" t="str">
        <f>IF(CQ76="","",VLOOKUP(CQ76,'aktuelle Düngerliste'!$A:$H,6,FALSE)*CS76/1000)</f>
        <v/>
      </c>
      <c r="DD76" s="876" t="str">
        <f>IF(CQ76="","",VLOOKUP(CQ76,'aktuelle Düngerliste'!$A:$H,7,FALSE)*CS76/1000)</f>
        <v/>
      </c>
      <c r="DE76" s="378"/>
      <c r="DF76" s="379"/>
      <c r="DG76" s="375"/>
      <c r="DH76" s="392" t="str">
        <f t="shared" si="22"/>
        <v/>
      </c>
      <c r="DI76" s="453" t="str">
        <f t="shared" si="23"/>
        <v/>
      </c>
      <c r="DJ76" s="872" t="str">
        <f>IF(DE76="","",VLOOKUP(DE76,'aktuelle Düngerliste'!$A:$H,2,FALSE))</f>
        <v/>
      </c>
      <c r="DK76" s="872" t="str">
        <f>IF(DE76="","",VLOOKUP(DE76,'aktuelle Düngerliste'!$A:$H,3,FALSE))</f>
        <v/>
      </c>
      <c r="DL76" s="873" t="str">
        <f>IF(DE76="","",VLOOKUP(DE76,'aktuelle Düngerliste'!$A:$H,8,FALSE))</f>
        <v/>
      </c>
      <c r="DM76" s="874" t="str">
        <f>IF(DE76="","",VLOOKUP(DE76,'aktuelle Düngerliste'!$A:$H,3,FALSE)*DG76/1000)</f>
        <v/>
      </c>
      <c r="DN76" s="874" t="str">
        <f>IF(DE76="","",IF(VLOOKUP(DE76,'aktuelle Düngerliste'!$A:$B,2,FALSE)="mineralisch",(VLOOKUP(DE76,'aktuelle Düngerliste'!$A:$H,3,FALSE)*DG76/1000),""))</f>
        <v/>
      </c>
      <c r="DO76" s="875" t="str">
        <f>IF(DE76="","",VLOOKUP(DE76,'aktuelle Düngerliste'!$A:$J,10,FALSE)*DG76/1000)</f>
        <v/>
      </c>
      <c r="DP76" s="875" t="str">
        <f>IF(DE76="","",VLOOKUP(DE76,'aktuelle Düngerliste'!$A:$H,5,FALSE)*DG76/1000)</f>
        <v/>
      </c>
      <c r="DQ76" s="875" t="str">
        <f>IF(DE76="","",VLOOKUP(DE76,'aktuelle Düngerliste'!$A:$H,6,FALSE)*DG76/1000)</f>
        <v/>
      </c>
      <c r="DR76" s="876" t="str">
        <f>IF(DE76="","",VLOOKUP(DE76,'aktuelle Düngerliste'!$A:$H,7,FALSE)*DG76/1000)</f>
        <v/>
      </c>
      <c r="DS76" s="265"/>
    </row>
    <row r="77" spans="1:123" s="145" customFormat="1">
      <c r="A77" s="261" t="str">
        <f>IF('N-DBE'!A77="","",'N-DBE'!A77)</f>
        <v/>
      </c>
      <c r="B77" s="285" t="str">
        <f>IF('N-DBE'!B77="","",'N-DBE'!B77)</f>
        <v/>
      </c>
      <c r="C77" s="262" t="str">
        <f>IF('N-DBE'!C77="","",'N-DBE'!C77)</f>
        <v/>
      </c>
      <c r="D77" s="262" t="str">
        <f>IF('N-DBE'!D77="","",'N-DBE'!D77)</f>
        <v/>
      </c>
      <c r="E77" s="238" t="str">
        <f>IF('N-DBE'!E77="","",'N-DBE'!E77)</f>
        <v/>
      </c>
      <c r="F77" s="238" t="str">
        <f>IF('N-DBE'!F77="","",'N-DBE'!F77)</f>
        <v/>
      </c>
      <c r="G77" s="225" t="str">
        <f>IF('N-DBE'!G77="","",'N-DBE'!G77)</f>
        <v/>
      </c>
      <c r="H77" s="247" t="str">
        <f>IF(OR(B77="",'N-DBE'!AJ77=""),"",'N-DBE'!AJ77+'N-DBE'!AN77)</f>
        <v/>
      </c>
      <c r="I77" s="815" t="str">
        <f>IF(OR(B77="",'N-DBE'!AJ77=""),"",'N-DBE'!E77*('N-DBE'!AJ77+'N-DBE'!AN77))</f>
        <v/>
      </c>
      <c r="J77" s="246" t="str">
        <f>IF('N-DBE'!AK77="","",IF('N-DBE'!AM77="ja",'N-DBE'!AK77+'N-DBE'!AN77,'N-DBE'!AK77))</f>
        <v/>
      </c>
      <c r="K77" s="829" t="str">
        <f>IF(OR(B77="",'N-DBE'!AK77=""),"",IF('N-DBE'!AM77="ja",'N-DBE'!E77*('N-DBE'!AK77+'N-DBE'!AN77),'N-DBE'!E77*'N-DBE'!AK77))</f>
        <v/>
      </c>
      <c r="L77" s="830" t="str">
        <f>IF(OR(B77="",'N-DBE'!AL77=""),"",'N-DBE'!AL77+'N-DBE'!AN77)</f>
        <v/>
      </c>
      <c r="M77" s="830" t="str">
        <f>IF(OR(B77="",'N-DBE'!AL77=""),"",'N-DBE'!E77*('N-DBE'!AL77+'N-DBE'!AN77))</f>
        <v/>
      </c>
      <c r="N77" s="831" t="str">
        <f>IF(AND('N-DBE'!C77="ja",G77&lt;&gt;""),I77-X77,"")</f>
        <v/>
      </c>
      <c r="O77" s="259" t="str">
        <f>IF('N-DBE'!AJ77="","",SUM(AU77,BI77,BW77,CK77,CY77,DM77))</f>
        <v/>
      </c>
      <c r="P77" s="830" t="str">
        <f>IF(OR(B77="",'N-DBE'!AJ77=""),"",O77*'N-DBE'!E77)</f>
        <v/>
      </c>
      <c r="Q77" s="253" t="str">
        <f>IF('N-DBE'!AJ77="","",IF(AR77="mineralisch",AU77,0)+IF(BF77="mineralisch",BI77,0)+IF(BT77="mineralisch",BW77,0)+IF(CH77="mineralisch",CK77,0)+IF(CV77="mineralisch",CY77,0)+IF(DJ77="mineralisch",DM77,0))</f>
        <v/>
      </c>
      <c r="R77" s="830" t="str">
        <f>IF(OR(B77="",'N-DBE'!AJ77=""),"",Q77*'N-DBE'!E77)</f>
        <v/>
      </c>
      <c r="S77" s="253" t="str">
        <f>IF('N-DBE'!AJ77="","",O77-Q77)</f>
        <v/>
      </c>
      <c r="T77" s="830" t="str">
        <f>IF(OR(B77="",'N-DBE'!AJ77=""),"",S77*'N-DBE'!E77)</f>
        <v/>
      </c>
      <c r="U77" s="253" t="str">
        <f>IF('N-DBE'!AJ77="","",(IF(AR77="Kompost",AU77,0)+IF(BF77="Kompost",BI77,0)+IF(BT77="Kompost",BW77,0)+IF(CH77="Kompost",CK77,0)+IF(CV77="Kompost",CY77,0)+IF(DJ77="Kompost",DM77,0)))</f>
        <v/>
      </c>
      <c r="V77" s="830" t="str">
        <f>IF(OR(B77="",'N-DBE'!AJ77=""),"",U77*'N-DBE'!E77)</f>
        <v/>
      </c>
      <c r="W77" s="370" t="str">
        <f>IF('N-DBE'!AJ77="","",SUM(AW77,BK77,BY77,CM77,DA77,DO77))</f>
        <v/>
      </c>
      <c r="X77" s="844" t="str">
        <f>IF(OR(B77="",'N-DBE'!AJ77=""),"",W77*'N-DBE'!E77)</f>
        <v/>
      </c>
      <c r="Y77" s="260" t="str">
        <f>IF('P-(K-Mg)-DBE'!N77="","",'P-(K-Mg)-DBE'!N77+'P-(K-Mg)-DBE'!R77)</f>
        <v/>
      </c>
      <c r="Z77" s="830" t="str">
        <f>IF(OR(B77="",'P-(K-Mg)-DBE'!N77=""),"",'N-DBE'!E77*('P-(K-Mg)-DBE'!N77+'P-(K-Mg)-DBE'!R77))</f>
        <v/>
      </c>
      <c r="AA77" s="259" t="str">
        <f>IF('P-(K-Mg)-DBE'!N77="","",SUM(AX77,BL77,BZ77,CN77,DB77,DP77))</f>
        <v/>
      </c>
      <c r="AB77" s="258" t="str">
        <f>IF(OR(B77="",'P-(K-Mg)-DBE'!Z77=""),"",SUM(AX77,BL77,BZ77,CN77,DB77,DP77)*'N-DBE'!E77)</f>
        <v/>
      </c>
      <c r="AC77" s="259" t="str">
        <f>IF('P-(K-Mg)-DBE'!O77="","",'P-(K-Mg)-DBE'!O77)</f>
        <v/>
      </c>
      <c r="AD77" s="815" t="str">
        <f>IF(OR(B77="",'P-(K-Mg)-DBE'!O77=""),"",'P-(K-Mg)-DBE'!O77*'N-DBE'!E77)</f>
        <v/>
      </c>
      <c r="AE77" s="239" t="str">
        <f>IF('P-(K-Mg)-DBE'!Z77="","",'P-(K-Mg)-DBE'!Z77)</f>
        <v/>
      </c>
      <c r="AF77" s="815" t="str">
        <f>IF(OR(B77="",'P-(K-Mg)-DBE'!Z77=""),"",'P-(K-Mg)-DBE'!Z77*'N-DBE'!E77)</f>
        <v/>
      </c>
      <c r="AG77" s="380" t="str">
        <f>IF('P-(K-Mg)-DBE'!Z77="","",SUM(AY77,BM77,CA77,CO77,DC77,DQ77))</f>
        <v/>
      </c>
      <c r="AH77" s="258" t="str">
        <f>IF(OR(B77="",'P-(K-Mg)-DBE'!AH77=""),"",SUM(AY77,BM77,CA77,CO77,DC77,DQ67)*'N-DBE'!E77)</f>
        <v/>
      </c>
      <c r="AI77" s="240" t="str">
        <f>IF('P-(K-Mg)-DBE'!AH77="","",'P-(K-Mg)-DBE'!AH77)</f>
        <v/>
      </c>
      <c r="AJ77" s="830" t="str">
        <f>IF(OR(B77="",'P-(K-Mg)-DBE'!AH77=""),"",'N-DBE'!E77*'P-(K-Mg)-DBE'!AH77)</f>
        <v/>
      </c>
      <c r="AK77" s="374" t="str">
        <f>IF('P-(K-Mg)-DBE'!AH77="","",SUM(AZ77,BN77,CB77,CP77,DD77,DR77))</f>
        <v/>
      </c>
      <c r="AL77" s="862" t="str">
        <f>IF('P-(K-Mg)-DBE'!AH77="","",SUM(AZ77,BN77,CB77,CP77,DD77,DR77))</f>
        <v/>
      </c>
      <c r="AM77" s="378"/>
      <c r="AN77" s="379"/>
      <c r="AO77" s="375"/>
      <c r="AP77" s="392" t="str">
        <f t="shared" si="12"/>
        <v/>
      </c>
      <c r="AQ77" s="453" t="str">
        <f t="shared" si="13"/>
        <v/>
      </c>
      <c r="AR77" s="872" t="str">
        <f>IF(AM77="","",VLOOKUP(AM77,'aktuelle Düngerliste'!A:H,2,FALSE))</f>
        <v/>
      </c>
      <c r="AS77" s="872" t="str">
        <f>IF(AM77="","",VLOOKUP(AM77,'aktuelle Düngerliste'!A:H,3,FALSE))</f>
        <v/>
      </c>
      <c r="AT77" s="873" t="str">
        <f>IF(AM77="","",VLOOKUP(AM77,'aktuelle Düngerliste'!A:H,8,FALSE))</f>
        <v/>
      </c>
      <c r="AU77" s="874" t="str">
        <f>IF(AM77="","",VLOOKUP(AM77,'aktuelle Düngerliste'!$A:$H,3,FALSE)*AO77/1000)</f>
        <v/>
      </c>
      <c r="AV77" s="874" t="str">
        <f>IF(AM77="","",IF(VLOOKUP(AM77,'aktuelle Düngerliste'!$A:$B,2,FALSE)="mineralisch",(VLOOKUP(AM77,'aktuelle Düngerliste'!$A:$H,3,FALSE)*AO77/1000),""))</f>
        <v/>
      </c>
      <c r="AW77" s="875" t="str">
        <f>IF(AM77="","",VLOOKUP(AM77,'aktuelle Düngerliste'!$A:$J,10,FALSE)*AO77/1000)</f>
        <v/>
      </c>
      <c r="AX77" s="875" t="str">
        <f>IF(AM77="","",VLOOKUP(AM77,'aktuelle Düngerliste'!$A:$H,5,FALSE)*AO77/1000)</f>
        <v/>
      </c>
      <c r="AY77" s="875" t="str">
        <f>IF(AM77="","",VLOOKUP(AM77,'aktuelle Düngerliste'!$A:$H,6,FALSE)*AO77/1000)</f>
        <v/>
      </c>
      <c r="AZ77" s="876" t="str">
        <f>IF(AM77="","",VLOOKUP(AM77,'aktuelle Düngerliste'!$A:$H,7,FALSE)*AO77/1000)</f>
        <v/>
      </c>
      <c r="BA77" s="378"/>
      <c r="BB77" s="379"/>
      <c r="BC77" s="375"/>
      <c r="BD77" s="392" t="str">
        <f t="shared" si="14"/>
        <v/>
      </c>
      <c r="BE77" s="453" t="str">
        <f t="shared" si="15"/>
        <v/>
      </c>
      <c r="BF77" s="872" t="str">
        <f>IF(BA77="","",VLOOKUP(BA77,'aktuelle Düngerliste'!$A:$H,2,FALSE))</f>
        <v/>
      </c>
      <c r="BG77" s="872" t="str">
        <f>IF(BA77="","",VLOOKUP(BA77,'aktuelle Düngerliste'!$A:$H,3,FALSE))</f>
        <v/>
      </c>
      <c r="BH77" s="873" t="str">
        <f>IF(BA77="","",VLOOKUP(BA77,'aktuelle Düngerliste'!$A:$H,8,FALSE))</f>
        <v/>
      </c>
      <c r="BI77" s="874" t="str">
        <f>IF(BA77="","",VLOOKUP(BA77,'aktuelle Düngerliste'!$A:$H,3,FALSE)*BC77/1000)</f>
        <v/>
      </c>
      <c r="BJ77" s="874" t="str">
        <f>IF(BA77="","",IF(VLOOKUP(BA77,'aktuelle Düngerliste'!$A:$B,2,FALSE)="mineralisch",(VLOOKUP(BA77,'aktuelle Düngerliste'!$A:$H,3,FALSE)*BC77/1000),""))</f>
        <v/>
      </c>
      <c r="BK77" s="875" t="str">
        <f>IF(BA77="","",VLOOKUP(BA77,'aktuelle Düngerliste'!$A:$J,10,FALSE)*BC77/1000)</f>
        <v/>
      </c>
      <c r="BL77" s="875" t="str">
        <f>IF(BA77="","",VLOOKUP(BA77,'aktuelle Düngerliste'!$A:$H,5,FALSE)*BC77/1000)</f>
        <v/>
      </c>
      <c r="BM77" s="875" t="str">
        <f>IF(BA77="","",VLOOKUP(BA77,'aktuelle Düngerliste'!$A:$H,6,FALSE)*BC77/1000)</f>
        <v/>
      </c>
      <c r="BN77" s="876" t="str">
        <f>IF(BA77="","",VLOOKUP(BA77,'aktuelle Düngerliste'!$A:$H,7,FALSE)*BC77/1000)</f>
        <v/>
      </c>
      <c r="BO77" s="378"/>
      <c r="BP77" s="379"/>
      <c r="BQ77" s="375"/>
      <c r="BR77" s="392" t="str">
        <f t="shared" si="16"/>
        <v/>
      </c>
      <c r="BS77" s="453" t="str">
        <f t="shared" si="17"/>
        <v/>
      </c>
      <c r="BT77" s="872" t="str">
        <f>IF(BO77="","",VLOOKUP(BO77,'aktuelle Düngerliste'!$A:$H,2,FALSE))</f>
        <v/>
      </c>
      <c r="BU77" s="872" t="str">
        <f>IF(BO77="","",VLOOKUP(BO77,'aktuelle Düngerliste'!$A:$H,3,FALSE))</f>
        <v/>
      </c>
      <c r="BV77" s="873" t="str">
        <f>IF(BO77="","",VLOOKUP(BO77,'aktuelle Düngerliste'!$A:$H,8,FALSE))</f>
        <v/>
      </c>
      <c r="BW77" s="874" t="str">
        <f>IF(BO77="","",VLOOKUP(BO77,'aktuelle Düngerliste'!$A:$H,3,FALSE)*BQ77/1000)</f>
        <v/>
      </c>
      <c r="BX77" s="874" t="str">
        <f>IF(BO77="","",IF(VLOOKUP(BO77,'aktuelle Düngerliste'!$A:$B,2,FALSE)="mineralisch",(VLOOKUP(BO77,'aktuelle Düngerliste'!$A:$H,3,FALSE)*BQ77/1000),""))</f>
        <v/>
      </c>
      <c r="BY77" s="875" t="str">
        <f>IF(BO77="","",VLOOKUP(BO77,'aktuelle Düngerliste'!$A:$J,10,FALSE)*BQ77/1000)</f>
        <v/>
      </c>
      <c r="BZ77" s="875" t="str">
        <f>IF(BO77="","",VLOOKUP(BO77,'aktuelle Düngerliste'!$A:$H,5,FALSE)*BQ77/1000)</f>
        <v/>
      </c>
      <c r="CA77" s="875" t="str">
        <f>IF(BO77="","",VLOOKUP(BO77,'aktuelle Düngerliste'!$A:$H,6,FALSE)*BQ77/1000)</f>
        <v/>
      </c>
      <c r="CB77" s="876" t="str">
        <f>IF(BO77="","",VLOOKUP(BO77,'aktuelle Düngerliste'!$A:$H,7,FALSE)*BQ77/1000)</f>
        <v/>
      </c>
      <c r="CC77" s="378"/>
      <c r="CD77" s="379"/>
      <c r="CE77" s="375"/>
      <c r="CF77" s="392" t="str">
        <f t="shared" si="18"/>
        <v/>
      </c>
      <c r="CG77" s="453" t="str">
        <f t="shared" si="19"/>
        <v/>
      </c>
      <c r="CH77" s="872" t="str">
        <f>IF(CC77="","",VLOOKUP(CC77,'aktuelle Düngerliste'!$A:$H,2,FALSE))</f>
        <v/>
      </c>
      <c r="CI77" s="872" t="str">
        <f>IF(CC77="","",VLOOKUP(CC77,'aktuelle Düngerliste'!$A:$H,3,FALSE))</f>
        <v/>
      </c>
      <c r="CJ77" s="873" t="str">
        <f>IF(CC77="","",VLOOKUP(CC77,'aktuelle Düngerliste'!$A:$H,8,FALSE))</f>
        <v/>
      </c>
      <c r="CK77" s="874" t="str">
        <f>IF(CC77="","",VLOOKUP(CC77,'aktuelle Düngerliste'!$A:$H,3,FALSE)*CE77/1000)</f>
        <v/>
      </c>
      <c r="CL77" s="874" t="str">
        <f>IF(CC77="","",IF(VLOOKUP(CC77,'aktuelle Düngerliste'!$A:$B,2,FALSE)="mineralisch",(VLOOKUP(CC77,'aktuelle Düngerliste'!$A:$H,3,FALSE)*CE77/1000),""))</f>
        <v/>
      </c>
      <c r="CM77" s="875" t="str">
        <f>IF(CC77="","",VLOOKUP(CC77,'aktuelle Düngerliste'!$A:$J,10,FALSE)*CE77/1000)</f>
        <v/>
      </c>
      <c r="CN77" s="875" t="str">
        <f>IF(CC77="","",VLOOKUP(CC77,'aktuelle Düngerliste'!$A:$H,5,FALSE)*CE77/1000)</f>
        <v/>
      </c>
      <c r="CO77" s="875" t="str">
        <f>IF(CC77="","",VLOOKUP(CC77,'aktuelle Düngerliste'!$A:$H,6,FALSE)*CE77/1000)</f>
        <v/>
      </c>
      <c r="CP77" s="876" t="str">
        <f>IF(CC77="","",VLOOKUP(CC77,'aktuelle Düngerliste'!$A:$H,7,FALSE)*CE77/1000)</f>
        <v/>
      </c>
      <c r="CQ77" s="378"/>
      <c r="CR77" s="379"/>
      <c r="CS77" s="375"/>
      <c r="CT77" s="392" t="str">
        <f t="shared" si="20"/>
        <v/>
      </c>
      <c r="CU77" s="453" t="str">
        <f t="shared" si="21"/>
        <v/>
      </c>
      <c r="CV77" s="872" t="str">
        <f>IF(CQ77="","",VLOOKUP(CQ77,'aktuelle Düngerliste'!$A:$H,2,FALSE))</f>
        <v/>
      </c>
      <c r="CW77" s="872" t="str">
        <f>IF(CQ77="","",VLOOKUP(CQ77,'aktuelle Düngerliste'!$A:$H,3,FALSE))</f>
        <v/>
      </c>
      <c r="CX77" s="873" t="str">
        <f>IF(CQ77="","",VLOOKUP(CQ77,'aktuelle Düngerliste'!$A:$H,8,FALSE))</f>
        <v/>
      </c>
      <c r="CY77" s="874" t="str">
        <f>IF(CQ77="","",VLOOKUP(CQ77,'aktuelle Düngerliste'!$A:$H,3,FALSE)*CS77/1000)</f>
        <v/>
      </c>
      <c r="CZ77" s="874" t="str">
        <f>IF(CQ77="","",IF(VLOOKUP(CQ77,'aktuelle Düngerliste'!$A:$B,2,FALSE)="mineralisch",(VLOOKUP(CQ77,'aktuelle Düngerliste'!$A:$H,3,FALSE)*CS77/1000),""))</f>
        <v/>
      </c>
      <c r="DA77" s="875" t="str">
        <f>IF(CQ77="","",VLOOKUP(CQ77,'aktuelle Düngerliste'!$A:$J,10,FALSE)*CS77/1000)</f>
        <v/>
      </c>
      <c r="DB77" s="875" t="str">
        <f>IF(CQ77="","",VLOOKUP(CQ77,'aktuelle Düngerliste'!$A:$H,5,FALSE)*CS77/1000)</f>
        <v/>
      </c>
      <c r="DC77" s="875" t="str">
        <f>IF(CQ77="","",VLOOKUP(CQ77,'aktuelle Düngerliste'!$A:$H,6,FALSE)*CS77/1000)</f>
        <v/>
      </c>
      <c r="DD77" s="876" t="str">
        <f>IF(CQ77="","",VLOOKUP(CQ77,'aktuelle Düngerliste'!$A:$H,7,FALSE)*CS77/1000)</f>
        <v/>
      </c>
      <c r="DE77" s="378"/>
      <c r="DF77" s="379"/>
      <c r="DG77" s="375"/>
      <c r="DH77" s="392" t="str">
        <f t="shared" si="22"/>
        <v/>
      </c>
      <c r="DI77" s="453" t="str">
        <f t="shared" si="23"/>
        <v/>
      </c>
      <c r="DJ77" s="872" t="str">
        <f>IF(DE77="","",VLOOKUP(DE77,'aktuelle Düngerliste'!$A:$H,2,FALSE))</f>
        <v/>
      </c>
      <c r="DK77" s="872" t="str">
        <f>IF(DE77="","",VLOOKUP(DE77,'aktuelle Düngerliste'!$A:$H,3,FALSE))</f>
        <v/>
      </c>
      <c r="DL77" s="873" t="str">
        <f>IF(DE77="","",VLOOKUP(DE77,'aktuelle Düngerliste'!$A:$H,8,FALSE))</f>
        <v/>
      </c>
      <c r="DM77" s="874" t="str">
        <f>IF(DE77="","",VLOOKUP(DE77,'aktuelle Düngerliste'!$A:$H,3,FALSE)*DG77/1000)</f>
        <v/>
      </c>
      <c r="DN77" s="874" t="str">
        <f>IF(DE77="","",IF(VLOOKUP(DE77,'aktuelle Düngerliste'!$A:$B,2,FALSE)="mineralisch",(VLOOKUP(DE77,'aktuelle Düngerliste'!$A:$H,3,FALSE)*DG77/1000),""))</f>
        <v/>
      </c>
      <c r="DO77" s="875" t="str">
        <f>IF(DE77="","",VLOOKUP(DE77,'aktuelle Düngerliste'!$A:$J,10,FALSE)*DG77/1000)</f>
        <v/>
      </c>
      <c r="DP77" s="875" t="str">
        <f>IF(DE77="","",VLOOKUP(DE77,'aktuelle Düngerliste'!$A:$H,5,FALSE)*DG77/1000)</f>
        <v/>
      </c>
      <c r="DQ77" s="875" t="str">
        <f>IF(DE77="","",VLOOKUP(DE77,'aktuelle Düngerliste'!$A:$H,6,FALSE)*DG77/1000)</f>
        <v/>
      </c>
      <c r="DR77" s="876" t="str">
        <f>IF(DE77="","",VLOOKUP(DE77,'aktuelle Düngerliste'!$A:$H,7,FALSE)*DG77/1000)</f>
        <v/>
      </c>
      <c r="DS77" s="265"/>
    </row>
    <row r="78" spans="1:123" s="145" customFormat="1">
      <c r="A78" s="261" t="str">
        <f>IF('N-DBE'!A78="","",'N-DBE'!A78)</f>
        <v/>
      </c>
      <c r="B78" s="285" t="str">
        <f>IF('N-DBE'!B78="","",'N-DBE'!B78)</f>
        <v/>
      </c>
      <c r="C78" s="262" t="str">
        <f>IF('N-DBE'!C78="","",'N-DBE'!C78)</f>
        <v/>
      </c>
      <c r="D78" s="262" t="str">
        <f>IF('N-DBE'!D78="","",'N-DBE'!D78)</f>
        <v/>
      </c>
      <c r="E78" s="238" t="str">
        <f>IF('N-DBE'!E78="","",'N-DBE'!E78)</f>
        <v/>
      </c>
      <c r="F78" s="238" t="str">
        <f>IF('N-DBE'!F78="","",'N-DBE'!F78)</f>
        <v/>
      </c>
      <c r="G78" s="225" t="str">
        <f>IF('N-DBE'!G78="","",'N-DBE'!G78)</f>
        <v/>
      </c>
      <c r="H78" s="247" t="str">
        <f>IF(OR(B78="",'N-DBE'!AJ78=""),"",'N-DBE'!AJ78+'N-DBE'!AN78)</f>
        <v/>
      </c>
      <c r="I78" s="815" t="str">
        <f>IF(OR(B78="",'N-DBE'!AJ78=""),"",'N-DBE'!E78*('N-DBE'!AJ78+'N-DBE'!AN78))</f>
        <v/>
      </c>
      <c r="J78" s="246" t="str">
        <f>IF('N-DBE'!AK78="","",IF('N-DBE'!AM78="ja",'N-DBE'!AK78+'N-DBE'!AN78,'N-DBE'!AK78))</f>
        <v/>
      </c>
      <c r="K78" s="829" t="str">
        <f>IF(OR(B78="",'N-DBE'!AK78=""),"",IF('N-DBE'!AM78="ja",'N-DBE'!E78*('N-DBE'!AK78+'N-DBE'!AN78),'N-DBE'!E78*'N-DBE'!AK78))</f>
        <v/>
      </c>
      <c r="L78" s="830" t="str">
        <f>IF(OR(B78="",'N-DBE'!AL78=""),"",'N-DBE'!AL78+'N-DBE'!AN78)</f>
        <v/>
      </c>
      <c r="M78" s="830" t="str">
        <f>IF(OR(B78="",'N-DBE'!AL78=""),"",'N-DBE'!E78*('N-DBE'!AL78+'N-DBE'!AN78))</f>
        <v/>
      </c>
      <c r="N78" s="831" t="str">
        <f>IF(AND('N-DBE'!C78="ja",G78&lt;&gt;""),I78-X78,"")</f>
        <v/>
      </c>
      <c r="O78" s="259" t="str">
        <f>IF('N-DBE'!AJ78="","",SUM(AU78,BI78,BW78,CK78,CY78,DM78))</f>
        <v/>
      </c>
      <c r="P78" s="830" t="str">
        <f>IF(OR(B78="",'N-DBE'!AJ78=""),"",O78*'N-DBE'!E78)</f>
        <v/>
      </c>
      <c r="Q78" s="253" t="str">
        <f>IF('N-DBE'!AJ78="","",IF(AR78="mineralisch",AU78,0)+IF(BF78="mineralisch",BI78,0)+IF(BT78="mineralisch",BW78,0)+IF(CH78="mineralisch",CK78,0)+IF(CV78="mineralisch",CY78,0)+IF(DJ78="mineralisch",DM78,0))</f>
        <v/>
      </c>
      <c r="R78" s="830" t="str">
        <f>IF(OR(B78="",'N-DBE'!AJ78=""),"",Q78*'N-DBE'!E78)</f>
        <v/>
      </c>
      <c r="S78" s="253" t="str">
        <f>IF('N-DBE'!AJ78="","",O78-Q78)</f>
        <v/>
      </c>
      <c r="T78" s="830" t="str">
        <f>IF(OR(B78="",'N-DBE'!AJ78=""),"",S78*'N-DBE'!E78)</f>
        <v/>
      </c>
      <c r="U78" s="253" t="str">
        <f>IF('N-DBE'!AJ78="","",(IF(AR78="Kompost",AU78,0)+IF(BF78="Kompost",BI78,0)+IF(BT78="Kompost",BW78,0)+IF(CH78="Kompost",CK78,0)+IF(CV78="Kompost",CY78,0)+IF(DJ78="Kompost",DM78,0)))</f>
        <v/>
      </c>
      <c r="V78" s="830" t="str">
        <f>IF(OR(B78="",'N-DBE'!AJ78=""),"",U78*'N-DBE'!E78)</f>
        <v/>
      </c>
      <c r="W78" s="370" t="str">
        <f>IF('N-DBE'!AJ78="","",SUM(AW78,BK78,BY78,CM78,DA78,DO78))</f>
        <v/>
      </c>
      <c r="X78" s="844" t="str">
        <f>IF(OR(B78="",'N-DBE'!AJ78=""),"",W78*'N-DBE'!E78)</f>
        <v/>
      </c>
      <c r="Y78" s="260" t="str">
        <f>IF('P-(K-Mg)-DBE'!N78="","",'P-(K-Mg)-DBE'!N78+'P-(K-Mg)-DBE'!R78)</f>
        <v/>
      </c>
      <c r="Z78" s="830" t="str">
        <f>IF(OR(B78="",'P-(K-Mg)-DBE'!N78=""),"",'N-DBE'!E78*('P-(K-Mg)-DBE'!N78+'P-(K-Mg)-DBE'!R78))</f>
        <v/>
      </c>
      <c r="AA78" s="259" t="str">
        <f>IF('P-(K-Mg)-DBE'!N78="","",SUM(AX78,BL78,BZ78,CN78,DB78,DP78))</f>
        <v/>
      </c>
      <c r="AB78" s="258" t="str">
        <f>IF(OR(B78="",'P-(K-Mg)-DBE'!Z78=""),"",SUM(AX78,BL78,BZ78,CN78,DB78,DP78)*'N-DBE'!E78)</f>
        <v/>
      </c>
      <c r="AC78" s="259" t="str">
        <f>IF('P-(K-Mg)-DBE'!O78="","",'P-(K-Mg)-DBE'!O78)</f>
        <v/>
      </c>
      <c r="AD78" s="815" t="str">
        <f>IF(OR(B78="",'P-(K-Mg)-DBE'!O78=""),"",'P-(K-Mg)-DBE'!O78*'N-DBE'!E78)</f>
        <v/>
      </c>
      <c r="AE78" s="239" t="str">
        <f>IF('P-(K-Mg)-DBE'!Z78="","",'P-(K-Mg)-DBE'!Z78)</f>
        <v/>
      </c>
      <c r="AF78" s="815" t="str">
        <f>IF(OR(B78="",'P-(K-Mg)-DBE'!Z78=""),"",'P-(K-Mg)-DBE'!Z78*'N-DBE'!E78)</f>
        <v/>
      </c>
      <c r="AG78" s="380" t="str">
        <f>IF('P-(K-Mg)-DBE'!Z78="","",SUM(AY78,BM78,CA78,CO78,DC78,DQ78))</f>
        <v/>
      </c>
      <c r="AH78" s="258" t="str">
        <f>IF(OR(B78="",'P-(K-Mg)-DBE'!AH78=""),"",SUM(AY78,BM78,CA78,CO78,DC78,DQ68)*'N-DBE'!E78)</f>
        <v/>
      </c>
      <c r="AI78" s="240" t="str">
        <f>IF('P-(K-Mg)-DBE'!AH78="","",'P-(K-Mg)-DBE'!AH78)</f>
        <v/>
      </c>
      <c r="AJ78" s="830" t="str">
        <f>IF(OR(B78="",'P-(K-Mg)-DBE'!AH78=""),"",'N-DBE'!E78*'P-(K-Mg)-DBE'!AH78)</f>
        <v/>
      </c>
      <c r="AK78" s="374" t="str">
        <f>IF('P-(K-Mg)-DBE'!AH78="","",SUM(AZ78,BN78,CB78,CP78,DD78,DR78))</f>
        <v/>
      </c>
      <c r="AL78" s="862" t="str">
        <f>IF('P-(K-Mg)-DBE'!AH78="","",SUM(AZ78,BN78,CB78,CP78,DD78,DR78))</f>
        <v/>
      </c>
      <c r="AM78" s="378"/>
      <c r="AN78" s="379"/>
      <c r="AO78" s="375"/>
      <c r="AP78" s="392" t="str">
        <f t="shared" si="12"/>
        <v/>
      </c>
      <c r="AQ78" s="453" t="str">
        <f t="shared" si="13"/>
        <v/>
      </c>
      <c r="AR78" s="872" t="str">
        <f>IF(AM78="","",VLOOKUP(AM78,'aktuelle Düngerliste'!A:H,2,FALSE))</f>
        <v/>
      </c>
      <c r="AS78" s="872" t="str">
        <f>IF(AM78="","",VLOOKUP(AM78,'aktuelle Düngerliste'!A:H,3,FALSE))</f>
        <v/>
      </c>
      <c r="AT78" s="873" t="str">
        <f>IF(AM78="","",VLOOKUP(AM78,'aktuelle Düngerliste'!A:H,8,FALSE))</f>
        <v/>
      </c>
      <c r="AU78" s="874" t="str">
        <f>IF(AM78="","",VLOOKUP(AM78,'aktuelle Düngerliste'!$A:$H,3,FALSE)*AO78/1000)</f>
        <v/>
      </c>
      <c r="AV78" s="874" t="str">
        <f>IF(AM78="","",IF(VLOOKUP(AM78,'aktuelle Düngerliste'!$A:$B,2,FALSE)="mineralisch",(VLOOKUP(AM78,'aktuelle Düngerliste'!$A:$H,3,FALSE)*AO78/1000),""))</f>
        <v/>
      </c>
      <c r="AW78" s="875" t="str">
        <f>IF(AM78="","",VLOOKUP(AM78,'aktuelle Düngerliste'!$A:$J,10,FALSE)*AO78/1000)</f>
        <v/>
      </c>
      <c r="AX78" s="875" t="str">
        <f>IF(AM78="","",VLOOKUP(AM78,'aktuelle Düngerliste'!$A:$H,5,FALSE)*AO78/1000)</f>
        <v/>
      </c>
      <c r="AY78" s="875" t="str">
        <f>IF(AM78="","",VLOOKUP(AM78,'aktuelle Düngerliste'!$A:$H,6,FALSE)*AO78/1000)</f>
        <v/>
      </c>
      <c r="AZ78" s="876" t="str">
        <f>IF(AM78="","",VLOOKUP(AM78,'aktuelle Düngerliste'!$A:$H,7,FALSE)*AO78/1000)</f>
        <v/>
      </c>
      <c r="BA78" s="378"/>
      <c r="BB78" s="379"/>
      <c r="BC78" s="375"/>
      <c r="BD78" s="392" t="str">
        <f t="shared" si="14"/>
        <v/>
      </c>
      <c r="BE78" s="453" t="str">
        <f t="shared" si="15"/>
        <v/>
      </c>
      <c r="BF78" s="872" t="str">
        <f>IF(BA78="","",VLOOKUP(BA78,'aktuelle Düngerliste'!$A:$H,2,FALSE))</f>
        <v/>
      </c>
      <c r="BG78" s="872" t="str">
        <f>IF(BA78="","",VLOOKUP(BA78,'aktuelle Düngerliste'!$A:$H,3,FALSE))</f>
        <v/>
      </c>
      <c r="BH78" s="873" t="str">
        <f>IF(BA78="","",VLOOKUP(BA78,'aktuelle Düngerliste'!$A:$H,8,FALSE))</f>
        <v/>
      </c>
      <c r="BI78" s="874" t="str">
        <f>IF(BA78="","",VLOOKUP(BA78,'aktuelle Düngerliste'!$A:$H,3,FALSE)*BC78/1000)</f>
        <v/>
      </c>
      <c r="BJ78" s="874" t="str">
        <f>IF(BA78="","",IF(VLOOKUP(BA78,'aktuelle Düngerliste'!$A:$B,2,FALSE)="mineralisch",(VLOOKUP(BA78,'aktuelle Düngerliste'!$A:$H,3,FALSE)*BC78/1000),""))</f>
        <v/>
      </c>
      <c r="BK78" s="875" t="str">
        <f>IF(BA78="","",VLOOKUP(BA78,'aktuelle Düngerliste'!$A:$J,10,FALSE)*BC78/1000)</f>
        <v/>
      </c>
      <c r="BL78" s="875" t="str">
        <f>IF(BA78="","",VLOOKUP(BA78,'aktuelle Düngerliste'!$A:$H,5,FALSE)*BC78/1000)</f>
        <v/>
      </c>
      <c r="BM78" s="875" t="str">
        <f>IF(BA78="","",VLOOKUP(BA78,'aktuelle Düngerliste'!$A:$H,6,FALSE)*BC78/1000)</f>
        <v/>
      </c>
      <c r="BN78" s="876" t="str">
        <f>IF(BA78="","",VLOOKUP(BA78,'aktuelle Düngerliste'!$A:$H,7,FALSE)*BC78/1000)</f>
        <v/>
      </c>
      <c r="BO78" s="378"/>
      <c r="BP78" s="379"/>
      <c r="BQ78" s="375"/>
      <c r="BR78" s="392" t="str">
        <f t="shared" si="16"/>
        <v/>
      </c>
      <c r="BS78" s="453" t="str">
        <f t="shared" si="17"/>
        <v/>
      </c>
      <c r="BT78" s="872" t="str">
        <f>IF(BO78="","",VLOOKUP(BO78,'aktuelle Düngerliste'!$A:$H,2,FALSE))</f>
        <v/>
      </c>
      <c r="BU78" s="872" t="str">
        <f>IF(BO78="","",VLOOKUP(BO78,'aktuelle Düngerliste'!$A:$H,3,FALSE))</f>
        <v/>
      </c>
      <c r="BV78" s="873" t="str">
        <f>IF(BO78="","",VLOOKUP(BO78,'aktuelle Düngerliste'!$A:$H,8,FALSE))</f>
        <v/>
      </c>
      <c r="BW78" s="874" t="str">
        <f>IF(BO78="","",VLOOKUP(BO78,'aktuelle Düngerliste'!$A:$H,3,FALSE)*BQ78/1000)</f>
        <v/>
      </c>
      <c r="BX78" s="874" t="str">
        <f>IF(BO78="","",IF(VLOOKUP(BO78,'aktuelle Düngerliste'!$A:$B,2,FALSE)="mineralisch",(VLOOKUP(BO78,'aktuelle Düngerliste'!$A:$H,3,FALSE)*BQ78/1000),""))</f>
        <v/>
      </c>
      <c r="BY78" s="875" t="str">
        <f>IF(BO78="","",VLOOKUP(BO78,'aktuelle Düngerliste'!$A:$J,10,FALSE)*BQ78/1000)</f>
        <v/>
      </c>
      <c r="BZ78" s="875" t="str">
        <f>IF(BO78="","",VLOOKUP(BO78,'aktuelle Düngerliste'!$A:$H,5,FALSE)*BQ78/1000)</f>
        <v/>
      </c>
      <c r="CA78" s="875" t="str">
        <f>IF(BO78="","",VLOOKUP(BO78,'aktuelle Düngerliste'!$A:$H,6,FALSE)*BQ78/1000)</f>
        <v/>
      </c>
      <c r="CB78" s="876" t="str">
        <f>IF(BO78="","",VLOOKUP(BO78,'aktuelle Düngerliste'!$A:$H,7,FALSE)*BQ78/1000)</f>
        <v/>
      </c>
      <c r="CC78" s="378"/>
      <c r="CD78" s="379"/>
      <c r="CE78" s="375"/>
      <c r="CF78" s="392" t="str">
        <f t="shared" si="18"/>
        <v/>
      </c>
      <c r="CG78" s="453" t="str">
        <f t="shared" si="19"/>
        <v/>
      </c>
      <c r="CH78" s="872" t="str">
        <f>IF(CC78="","",VLOOKUP(CC78,'aktuelle Düngerliste'!$A:$H,2,FALSE))</f>
        <v/>
      </c>
      <c r="CI78" s="872" t="str">
        <f>IF(CC78="","",VLOOKUP(CC78,'aktuelle Düngerliste'!$A:$H,3,FALSE))</f>
        <v/>
      </c>
      <c r="CJ78" s="873" t="str">
        <f>IF(CC78="","",VLOOKUP(CC78,'aktuelle Düngerliste'!$A:$H,8,FALSE))</f>
        <v/>
      </c>
      <c r="CK78" s="874" t="str">
        <f>IF(CC78="","",VLOOKUP(CC78,'aktuelle Düngerliste'!$A:$H,3,FALSE)*CE78/1000)</f>
        <v/>
      </c>
      <c r="CL78" s="874" t="str">
        <f>IF(CC78="","",IF(VLOOKUP(CC78,'aktuelle Düngerliste'!$A:$B,2,FALSE)="mineralisch",(VLOOKUP(CC78,'aktuelle Düngerliste'!$A:$H,3,FALSE)*CE78/1000),""))</f>
        <v/>
      </c>
      <c r="CM78" s="875" t="str">
        <f>IF(CC78="","",VLOOKUP(CC78,'aktuelle Düngerliste'!$A:$J,10,FALSE)*CE78/1000)</f>
        <v/>
      </c>
      <c r="CN78" s="875" t="str">
        <f>IF(CC78="","",VLOOKUP(CC78,'aktuelle Düngerliste'!$A:$H,5,FALSE)*CE78/1000)</f>
        <v/>
      </c>
      <c r="CO78" s="875" t="str">
        <f>IF(CC78="","",VLOOKUP(CC78,'aktuelle Düngerliste'!$A:$H,6,FALSE)*CE78/1000)</f>
        <v/>
      </c>
      <c r="CP78" s="876" t="str">
        <f>IF(CC78="","",VLOOKUP(CC78,'aktuelle Düngerliste'!$A:$H,7,FALSE)*CE78/1000)</f>
        <v/>
      </c>
      <c r="CQ78" s="378"/>
      <c r="CR78" s="379"/>
      <c r="CS78" s="375"/>
      <c r="CT78" s="392" t="str">
        <f t="shared" si="20"/>
        <v/>
      </c>
      <c r="CU78" s="453" t="str">
        <f t="shared" si="21"/>
        <v/>
      </c>
      <c r="CV78" s="872" t="str">
        <f>IF(CQ78="","",VLOOKUP(CQ78,'aktuelle Düngerliste'!$A:$H,2,FALSE))</f>
        <v/>
      </c>
      <c r="CW78" s="872" t="str">
        <f>IF(CQ78="","",VLOOKUP(CQ78,'aktuelle Düngerliste'!$A:$H,3,FALSE))</f>
        <v/>
      </c>
      <c r="CX78" s="873" t="str">
        <f>IF(CQ78="","",VLOOKUP(CQ78,'aktuelle Düngerliste'!$A:$H,8,FALSE))</f>
        <v/>
      </c>
      <c r="CY78" s="874" t="str">
        <f>IF(CQ78="","",VLOOKUP(CQ78,'aktuelle Düngerliste'!$A:$H,3,FALSE)*CS78/1000)</f>
        <v/>
      </c>
      <c r="CZ78" s="874" t="str">
        <f>IF(CQ78="","",IF(VLOOKUP(CQ78,'aktuelle Düngerliste'!$A:$B,2,FALSE)="mineralisch",(VLOOKUP(CQ78,'aktuelle Düngerliste'!$A:$H,3,FALSE)*CS78/1000),""))</f>
        <v/>
      </c>
      <c r="DA78" s="875" t="str">
        <f>IF(CQ78="","",VLOOKUP(CQ78,'aktuelle Düngerliste'!$A:$J,10,FALSE)*CS78/1000)</f>
        <v/>
      </c>
      <c r="DB78" s="875" t="str">
        <f>IF(CQ78="","",VLOOKUP(CQ78,'aktuelle Düngerliste'!$A:$H,5,FALSE)*CS78/1000)</f>
        <v/>
      </c>
      <c r="DC78" s="875" t="str">
        <f>IF(CQ78="","",VLOOKUP(CQ78,'aktuelle Düngerliste'!$A:$H,6,FALSE)*CS78/1000)</f>
        <v/>
      </c>
      <c r="DD78" s="876" t="str">
        <f>IF(CQ78="","",VLOOKUP(CQ78,'aktuelle Düngerliste'!$A:$H,7,FALSE)*CS78/1000)</f>
        <v/>
      </c>
      <c r="DE78" s="378"/>
      <c r="DF78" s="379"/>
      <c r="DG78" s="375"/>
      <c r="DH78" s="392" t="str">
        <f t="shared" si="22"/>
        <v/>
      </c>
      <c r="DI78" s="453" t="str">
        <f t="shared" si="23"/>
        <v/>
      </c>
      <c r="DJ78" s="872" t="str">
        <f>IF(DE78="","",VLOOKUP(DE78,'aktuelle Düngerliste'!$A:$H,2,FALSE))</f>
        <v/>
      </c>
      <c r="DK78" s="872" t="str">
        <f>IF(DE78="","",VLOOKUP(DE78,'aktuelle Düngerliste'!$A:$H,3,FALSE))</f>
        <v/>
      </c>
      <c r="DL78" s="873" t="str">
        <f>IF(DE78="","",VLOOKUP(DE78,'aktuelle Düngerliste'!$A:$H,8,FALSE))</f>
        <v/>
      </c>
      <c r="DM78" s="874" t="str">
        <f>IF(DE78="","",VLOOKUP(DE78,'aktuelle Düngerliste'!$A:$H,3,FALSE)*DG78/1000)</f>
        <v/>
      </c>
      <c r="DN78" s="874" t="str">
        <f>IF(DE78="","",IF(VLOOKUP(DE78,'aktuelle Düngerliste'!$A:$B,2,FALSE)="mineralisch",(VLOOKUP(DE78,'aktuelle Düngerliste'!$A:$H,3,FALSE)*DG78/1000),""))</f>
        <v/>
      </c>
      <c r="DO78" s="875" t="str">
        <f>IF(DE78="","",VLOOKUP(DE78,'aktuelle Düngerliste'!$A:$J,10,FALSE)*DG78/1000)</f>
        <v/>
      </c>
      <c r="DP78" s="875" t="str">
        <f>IF(DE78="","",VLOOKUP(DE78,'aktuelle Düngerliste'!$A:$H,5,FALSE)*DG78/1000)</f>
        <v/>
      </c>
      <c r="DQ78" s="875" t="str">
        <f>IF(DE78="","",VLOOKUP(DE78,'aktuelle Düngerliste'!$A:$H,6,FALSE)*DG78/1000)</f>
        <v/>
      </c>
      <c r="DR78" s="876" t="str">
        <f>IF(DE78="","",VLOOKUP(DE78,'aktuelle Düngerliste'!$A:$H,7,FALSE)*DG78/1000)</f>
        <v/>
      </c>
      <c r="DS78" s="265"/>
    </row>
    <row r="79" spans="1:123" s="145" customFormat="1">
      <c r="A79" s="261" t="str">
        <f>IF('N-DBE'!A79="","",'N-DBE'!A79)</f>
        <v/>
      </c>
      <c r="B79" s="285" t="str">
        <f>IF('N-DBE'!B79="","",'N-DBE'!B79)</f>
        <v/>
      </c>
      <c r="C79" s="262" t="str">
        <f>IF('N-DBE'!C79="","",'N-DBE'!C79)</f>
        <v/>
      </c>
      <c r="D79" s="262" t="str">
        <f>IF('N-DBE'!D79="","",'N-DBE'!D79)</f>
        <v/>
      </c>
      <c r="E79" s="238" t="str">
        <f>IF('N-DBE'!E79="","",'N-DBE'!E79)</f>
        <v/>
      </c>
      <c r="F79" s="238" t="str">
        <f>IF('N-DBE'!F79="","",'N-DBE'!F79)</f>
        <v/>
      </c>
      <c r="G79" s="225" t="str">
        <f>IF('N-DBE'!G79="","",'N-DBE'!G79)</f>
        <v/>
      </c>
      <c r="H79" s="247" t="str">
        <f>IF(OR(B79="",'N-DBE'!AJ79=""),"",'N-DBE'!AJ79+'N-DBE'!AN79)</f>
        <v/>
      </c>
      <c r="I79" s="815" t="str">
        <f>IF(OR(B79="",'N-DBE'!AJ79=""),"",'N-DBE'!E79*('N-DBE'!AJ79+'N-DBE'!AN79))</f>
        <v/>
      </c>
      <c r="J79" s="246" t="str">
        <f>IF('N-DBE'!AK79="","",IF('N-DBE'!AM79="ja",'N-DBE'!AK79+'N-DBE'!AN79,'N-DBE'!AK79))</f>
        <v/>
      </c>
      <c r="K79" s="829" t="str">
        <f>IF(OR(B79="",'N-DBE'!AK79=""),"",IF('N-DBE'!AM79="ja",'N-DBE'!E79*('N-DBE'!AK79+'N-DBE'!AN79),'N-DBE'!E79*'N-DBE'!AK79))</f>
        <v/>
      </c>
      <c r="L79" s="830" t="str">
        <f>IF(OR(B79="",'N-DBE'!AL79=""),"",'N-DBE'!AL79+'N-DBE'!AN79)</f>
        <v/>
      </c>
      <c r="M79" s="830" t="str">
        <f>IF(OR(B79="",'N-DBE'!AL79=""),"",'N-DBE'!E79*('N-DBE'!AL79+'N-DBE'!AN79))</f>
        <v/>
      </c>
      <c r="N79" s="831" t="str">
        <f>IF(AND('N-DBE'!C79="ja",G79&lt;&gt;""),I79-X79,"")</f>
        <v/>
      </c>
      <c r="O79" s="259" t="str">
        <f>IF('N-DBE'!AJ79="","",SUM(AU79,BI79,BW79,CK79,CY79,DM79))</f>
        <v/>
      </c>
      <c r="P79" s="830" t="str">
        <f>IF(OR(B79="",'N-DBE'!AJ79=""),"",O79*'N-DBE'!E79)</f>
        <v/>
      </c>
      <c r="Q79" s="253" t="str">
        <f>IF('N-DBE'!AJ79="","",IF(AR79="mineralisch",AU79,0)+IF(BF79="mineralisch",BI79,0)+IF(BT79="mineralisch",BW79,0)+IF(CH79="mineralisch",CK79,0)+IF(CV79="mineralisch",CY79,0)+IF(DJ79="mineralisch",DM79,0))</f>
        <v/>
      </c>
      <c r="R79" s="830" t="str">
        <f>IF(OR(B79="",'N-DBE'!AJ79=""),"",Q79*'N-DBE'!E79)</f>
        <v/>
      </c>
      <c r="S79" s="253" t="str">
        <f>IF('N-DBE'!AJ79="","",O79-Q79)</f>
        <v/>
      </c>
      <c r="T79" s="830" t="str">
        <f>IF(OR(B79="",'N-DBE'!AJ79=""),"",S79*'N-DBE'!E79)</f>
        <v/>
      </c>
      <c r="U79" s="253" t="str">
        <f>IF('N-DBE'!AJ79="","",(IF(AR79="Kompost",AU79,0)+IF(BF79="Kompost",BI79,0)+IF(BT79="Kompost",BW79,0)+IF(CH79="Kompost",CK79,0)+IF(CV79="Kompost",CY79,0)+IF(DJ79="Kompost",DM79,0)))</f>
        <v/>
      </c>
      <c r="V79" s="830" t="str">
        <f>IF(OR(B79="",'N-DBE'!AJ79=""),"",U79*'N-DBE'!E79)</f>
        <v/>
      </c>
      <c r="W79" s="370" t="str">
        <f>IF('N-DBE'!AJ79="","",SUM(AW79,BK79,BY79,CM79,DA79,DO79))</f>
        <v/>
      </c>
      <c r="X79" s="844" t="str">
        <f>IF(OR(B79="",'N-DBE'!AJ79=""),"",W79*'N-DBE'!E79)</f>
        <v/>
      </c>
      <c r="Y79" s="260" t="str">
        <f>IF('P-(K-Mg)-DBE'!N79="","",'P-(K-Mg)-DBE'!N79+'P-(K-Mg)-DBE'!R79)</f>
        <v/>
      </c>
      <c r="Z79" s="830" t="str">
        <f>IF(OR(B79="",'P-(K-Mg)-DBE'!N79=""),"",'N-DBE'!E79*('P-(K-Mg)-DBE'!N79+'P-(K-Mg)-DBE'!R79))</f>
        <v/>
      </c>
      <c r="AA79" s="259" t="str">
        <f>IF('P-(K-Mg)-DBE'!N79="","",SUM(AX79,BL79,BZ79,CN79,DB79,DP79))</f>
        <v/>
      </c>
      <c r="AB79" s="258" t="str">
        <f>IF(OR(B79="",'P-(K-Mg)-DBE'!Z79=""),"",SUM(AX79,BL79,BZ79,CN79,DB79,DP79)*'N-DBE'!E79)</f>
        <v/>
      </c>
      <c r="AC79" s="259" t="str">
        <f>IF('P-(K-Mg)-DBE'!O79="","",'P-(K-Mg)-DBE'!O79)</f>
        <v/>
      </c>
      <c r="AD79" s="815" t="str">
        <f>IF(OR(B79="",'P-(K-Mg)-DBE'!O79=""),"",'P-(K-Mg)-DBE'!O79*'N-DBE'!E79)</f>
        <v/>
      </c>
      <c r="AE79" s="239" t="str">
        <f>IF('P-(K-Mg)-DBE'!Z79="","",'P-(K-Mg)-DBE'!Z79)</f>
        <v/>
      </c>
      <c r="AF79" s="815" t="str">
        <f>IF(OR(B79="",'P-(K-Mg)-DBE'!Z79=""),"",'P-(K-Mg)-DBE'!Z79*'N-DBE'!E79)</f>
        <v/>
      </c>
      <c r="AG79" s="380" t="str">
        <f>IF('P-(K-Mg)-DBE'!Z79="","",SUM(AY79,BM79,CA79,CO79,DC79,DQ79))</f>
        <v/>
      </c>
      <c r="AH79" s="258" t="str">
        <f>IF(OR(B79="",'P-(K-Mg)-DBE'!AH79=""),"",SUM(AY79,BM79,CA79,CO79,DC79,DQ69)*'N-DBE'!E79)</f>
        <v/>
      </c>
      <c r="AI79" s="240" t="str">
        <f>IF('P-(K-Mg)-DBE'!AH79="","",'P-(K-Mg)-DBE'!AH79)</f>
        <v/>
      </c>
      <c r="AJ79" s="830" t="str">
        <f>IF(OR(B79="",'P-(K-Mg)-DBE'!AH79=""),"",'N-DBE'!E79*'P-(K-Mg)-DBE'!AH79)</f>
        <v/>
      </c>
      <c r="AK79" s="374" t="str">
        <f>IF('P-(K-Mg)-DBE'!AH79="","",SUM(AZ79,BN79,CB79,CP79,DD79,DR79))</f>
        <v/>
      </c>
      <c r="AL79" s="862" t="str">
        <f>IF('P-(K-Mg)-DBE'!AH79="","",SUM(AZ79,BN79,CB79,CP79,DD79,DR79))</f>
        <v/>
      </c>
      <c r="AM79" s="378"/>
      <c r="AN79" s="379"/>
      <c r="AO79" s="375"/>
      <c r="AP79" s="392" t="str">
        <f t="shared" si="12"/>
        <v/>
      </c>
      <c r="AQ79" s="453" t="str">
        <f t="shared" si="13"/>
        <v/>
      </c>
      <c r="AR79" s="872" t="str">
        <f>IF(AM79="","",VLOOKUP(AM79,'aktuelle Düngerliste'!A:H,2,FALSE))</f>
        <v/>
      </c>
      <c r="AS79" s="872" t="str">
        <f>IF(AM79="","",VLOOKUP(AM79,'aktuelle Düngerliste'!A:H,3,FALSE))</f>
        <v/>
      </c>
      <c r="AT79" s="873" t="str">
        <f>IF(AM79="","",VLOOKUP(AM79,'aktuelle Düngerliste'!A:H,8,FALSE))</f>
        <v/>
      </c>
      <c r="AU79" s="874" t="str">
        <f>IF(AM79="","",VLOOKUP(AM79,'aktuelle Düngerliste'!$A:$H,3,FALSE)*AO79/1000)</f>
        <v/>
      </c>
      <c r="AV79" s="874" t="str">
        <f>IF(AM79="","",IF(VLOOKUP(AM79,'aktuelle Düngerliste'!$A:$B,2,FALSE)="mineralisch",(VLOOKUP(AM79,'aktuelle Düngerliste'!$A:$H,3,FALSE)*AO79/1000),""))</f>
        <v/>
      </c>
      <c r="AW79" s="875" t="str">
        <f>IF(AM79="","",VLOOKUP(AM79,'aktuelle Düngerliste'!$A:$J,10,FALSE)*AO79/1000)</f>
        <v/>
      </c>
      <c r="AX79" s="875" t="str">
        <f>IF(AM79="","",VLOOKUP(AM79,'aktuelle Düngerliste'!$A:$H,5,FALSE)*AO79/1000)</f>
        <v/>
      </c>
      <c r="AY79" s="875" t="str">
        <f>IF(AM79="","",VLOOKUP(AM79,'aktuelle Düngerliste'!$A:$H,6,FALSE)*AO79/1000)</f>
        <v/>
      </c>
      <c r="AZ79" s="876" t="str">
        <f>IF(AM79="","",VLOOKUP(AM79,'aktuelle Düngerliste'!$A:$H,7,FALSE)*AO79/1000)</f>
        <v/>
      </c>
      <c r="BA79" s="378"/>
      <c r="BB79" s="379"/>
      <c r="BC79" s="375"/>
      <c r="BD79" s="392" t="str">
        <f t="shared" si="14"/>
        <v/>
      </c>
      <c r="BE79" s="453" t="str">
        <f t="shared" si="15"/>
        <v/>
      </c>
      <c r="BF79" s="872" t="str">
        <f>IF(BA79="","",VLOOKUP(BA79,'aktuelle Düngerliste'!$A:$H,2,FALSE))</f>
        <v/>
      </c>
      <c r="BG79" s="872" t="str">
        <f>IF(BA79="","",VLOOKUP(BA79,'aktuelle Düngerliste'!$A:$H,3,FALSE))</f>
        <v/>
      </c>
      <c r="BH79" s="873" t="str">
        <f>IF(BA79="","",VLOOKUP(BA79,'aktuelle Düngerliste'!$A:$H,8,FALSE))</f>
        <v/>
      </c>
      <c r="BI79" s="874" t="str">
        <f>IF(BA79="","",VLOOKUP(BA79,'aktuelle Düngerliste'!$A:$H,3,FALSE)*BC79/1000)</f>
        <v/>
      </c>
      <c r="BJ79" s="874" t="str">
        <f>IF(BA79="","",IF(VLOOKUP(BA79,'aktuelle Düngerliste'!$A:$B,2,FALSE)="mineralisch",(VLOOKUP(BA79,'aktuelle Düngerliste'!$A:$H,3,FALSE)*BC79/1000),""))</f>
        <v/>
      </c>
      <c r="BK79" s="875" t="str">
        <f>IF(BA79="","",VLOOKUP(BA79,'aktuelle Düngerliste'!$A:$J,10,FALSE)*BC79/1000)</f>
        <v/>
      </c>
      <c r="BL79" s="875" t="str">
        <f>IF(BA79="","",VLOOKUP(BA79,'aktuelle Düngerliste'!$A:$H,5,FALSE)*BC79/1000)</f>
        <v/>
      </c>
      <c r="BM79" s="875" t="str">
        <f>IF(BA79="","",VLOOKUP(BA79,'aktuelle Düngerliste'!$A:$H,6,FALSE)*BC79/1000)</f>
        <v/>
      </c>
      <c r="BN79" s="876" t="str">
        <f>IF(BA79="","",VLOOKUP(BA79,'aktuelle Düngerliste'!$A:$H,7,FALSE)*BC79/1000)</f>
        <v/>
      </c>
      <c r="BO79" s="378"/>
      <c r="BP79" s="379"/>
      <c r="BQ79" s="375"/>
      <c r="BR79" s="392" t="str">
        <f t="shared" si="16"/>
        <v/>
      </c>
      <c r="BS79" s="453" t="str">
        <f t="shared" si="17"/>
        <v/>
      </c>
      <c r="BT79" s="872" t="str">
        <f>IF(BO79="","",VLOOKUP(BO79,'aktuelle Düngerliste'!$A:$H,2,FALSE))</f>
        <v/>
      </c>
      <c r="BU79" s="872" t="str">
        <f>IF(BO79="","",VLOOKUP(BO79,'aktuelle Düngerliste'!$A:$H,3,FALSE))</f>
        <v/>
      </c>
      <c r="BV79" s="873" t="str">
        <f>IF(BO79="","",VLOOKUP(BO79,'aktuelle Düngerliste'!$A:$H,8,FALSE))</f>
        <v/>
      </c>
      <c r="BW79" s="874" t="str">
        <f>IF(BO79="","",VLOOKUP(BO79,'aktuelle Düngerliste'!$A:$H,3,FALSE)*BQ79/1000)</f>
        <v/>
      </c>
      <c r="BX79" s="874" t="str">
        <f>IF(BO79="","",IF(VLOOKUP(BO79,'aktuelle Düngerliste'!$A:$B,2,FALSE)="mineralisch",(VLOOKUP(BO79,'aktuelle Düngerliste'!$A:$H,3,FALSE)*BQ79/1000),""))</f>
        <v/>
      </c>
      <c r="BY79" s="875" t="str">
        <f>IF(BO79="","",VLOOKUP(BO79,'aktuelle Düngerliste'!$A:$J,10,FALSE)*BQ79/1000)</f>
        <v/>
      </c>
      <c r="BZ79" s="875" t="str">
        <f>IF(BO79="","",VLOOKUP(BO79,'aktuelle Düngerliste'!$A:$H,5,FALSE)*BQ79/1000)</f>
        <v/>
      </c>
      <c r="CA79" s="875" t="str">
        <f>IF(BO79="","",VLOOKUP(BO79,'aktuelle Düngerliste'!$A:$H,6,FALSE)*BQ79/1000)</f>
        <v/>
      </c>
      <c r="CB79" s="876" t="str">
        <f>IF(BO79="","",VLOOKUP(BO79,'aktuelle Düngerliste'!$A:$H,7,FALSE)*BQ79/1000)</f>
        <v/>
      </c>
      <c r="CC79" s="378"/>
      <c r="CD79" s="379"/>
      <c r="CE79" s="375"/>
      <c r="CF79" s="392" t="str">
        <f t="shared" si="18"/>
        <v/>
      </c>
      <c r="CG79" s="453" t="str">
        <f t="shared" si="19"/>
        <v/>
      </c>
      <c r="CH79" s="872" t="str">
        <f>IF(CC79="","",VLOOKUP(CC79,'aktuelle Düngerliste'!$A:$H,2,FALSE))</f>
        <v/>
      </c>
      <c r="CI79" s="872" t="str">
        <f>IF(CC79="","",VLOOKUP(CC79,'aktuelle Düngerliste'!$A:$H,3,FALSE))</f>
        <v/>
      </c>
      <c r="CJ79" s="873" t="str">
        <f>IF(CC79="","",VLOOKUP(CC79,'aktuelle Düngerliste'!$A:$H,8,FALSE))</f>
        <v/>
      </c>
      <c r="CK79" s="874" t="str">
        <f>IF(CC79="","",VLOOKUP(CC79,'aktuelle Düngerliste'!$A:$H,3,FALSE)*CE79/1000)</f>
        <v/>
      </c>
      <c r="CL79" s="874" t="str">
        <f>IF(CC79="","",IF(VLOOKUP(CC79,'aktuelle Düngerliste'!$A:$B,2,FALSE)="mineralisch",(VLOOKUP(CC79,'aktuelle Düngerliste'!$A:$H,3,FALSE)*CE79/1000),""))</f>
        <v/>
      </c>
      <c r="CM79" s="875" t="str">
        <f>IF(CC79="","",VLOOKUP(CC79,'aktuelle Düngerliste'!$A:$J,10,FALSE)*CE79/1000)</f>
        <v/>
      </c>
      <c r="CN79" s="875" t="str">
        <f>IF(CC79="","",VLOOKUP(CC79,'aktuelle Düngerliste'!$A:$H,5,FALSE)*CE79/1000)</f>
        <v/>
      </c>
      <c r="CO79" s="875" t="str">
        <f>IF(CC79="","",VLOOKUP(CC79,'aktuelle Düngerliste'!$A:$H,6,FALSE)*CE79/1000)</f>
        <v/>
      </c>
      <c r="CP79" s="876" t="str">
        <f>IF(CC79="","",VLOOKUP(CC79,'aktuelle Düngerliste'!$A:$H,7,FALSE)*CE79/1000)</f>
        <v/>
      </c>
      <c r="CQ79" s="378"/>
      <c r="CR79" s="379"/>
      <c r="CS79" s="375"/>
      <c r="CT79" s="392" t="str">
        <f t="shared" si="20"/>
        <v/>
      </c>
      <c r="CU79" s="453" t="str">
        <f t="shared" si="21"/>
        <v/>
      </c>
      <c r="CV79" s="872" t="str">
        <f>IF(CQ79="","",VLOOKUP(CQ79,'aktuelle Düngerliste'!$A:$H,2,FALSE))</f>
        <v/>
      </c>
      <c r="CW79" s="872" t="str">
        <f>IF(CQ79="","",VLOOKUP(CQ79,'aktuelle Düngerliste'!$A:$H,3,FALSE))</f>
        <v/>
      </c>
      <c r="CX79" s="873" t="str">
        <f>IF(CQ79="","",VLOOKUP(CQ79,'aktuelle Düngerliste'!$A:$H,8,FALSE))</f>
        <v/>
      </c>
      <c r="CY79" s="874" t="str">
        <f>IF(CQ79="","",VLOOKUP(CQ79,'aktuelle Düngerliste'!$A:$H,3,FALSE)*CS79/1000)</f>
        <v/>
      </c>
      <c r="CZ79" s="874" t="str">
        <f>IF(CQ79="","",IF(VLOOKUP(CQ79,'aktuelle Düngerliste'!$A:$B,2,FALSE)="mineralisch",(VLOOKUP(CQ79,'aktuelle Düngerliste'!$A:$H,3,FALSE)*CS79/1000),""))</f>
        <v/>
      </c>
      <c r="DA79" s="875" t="str">
        <f>IF(CQ79="","",VLOOKUP(CQ79,'aktuelle Düngerliste'!$A:$J,10,FALSE)*CS79/1000)</f>
        <v/>
      </c>
      <c r="DB79" s="875" t="str">
        <f>IF(CQ79="","",VLOOKUP(CQ79,'aktuelle Düngerliste'!$A:$H,5,FALSE)*CS79/1000)</f>
        <v/>
      </c>
      <c r="DC79" s="875" t="str">
        <f>IF(CQ79="","",VLOOKUP(CQ79,'aktuelle Düngerliste'!$A:$H,6,FALSE)*CS79/1000)</f>
        <v/>
      </c>
      <c r="DD79" s="876" t="str">
        <f>IF(CQ79="","",VLOOKUP(CQ79,'aktuelle Düngerliste'!$A:$H,7,FALSE)*CS79/1000)</f>
        <v/>
      </c>
      <c r="DE79" s="378"/>
      <c r="DF79" s="379"/>
      <c r="DG79" s="375"/>
      <c r="DH79" s="392" t="str">
        <f t="shared" si="22"/>
        <v/>
      </c>
      <c r="DI79" s="453" t="str">
        <f t="shared" si="23"/>
        <v/>
      </c>
      <c r="DJ79" s="872" t="str">
        <f>IF(DE79="","",VLOOKUP(DE79,'aktuelle Düngerliste'!$A:$H,2,FALSE))</f>
        <v/>
      </c>
      <c r="DK79" s="872" t="str">
        <f>IF(DE79="","",VLOOKUP(DE79,'aktuelle Düngerliste'!$A:$H,3,FALSE))</f>
        <v/>
      </c>
      <c r="DL79" s="873" t="str">
        <f>IF(DE79="","",VLOOKUP(DE79,'aktuelle Düngerliste'!$A:$H,8,FALSE))</f>
        <v/>
      </c>
      <c r="DM79" s="874" t="str">
        <f>IF(DE79="","",VLOOKUP(DE79,'aktuelle Düngerliste'!$A:$H,3,FALSE)*DG79/1000)</f>
        <v/>
      </c>
      <c r="DN79" s="874" t="str">
        <f>IF(DE79="","",IF(VLOOKUP(DE79,'aktuelle Düngerliste'!$A:$B,2,FALSE)="mineralisch",(VLOOKUP(DE79,'aktuelle Düngerliste'!$A:$H,3,FALSE)*DG79/1000),""))</f>
        <v/>
      </c>
      <c r="DO79" s="875" t="str">
        <f>IF(DE79="","",VLOOKUP(DE79,'aktuelle Düngerliste'!$A:$J,10,FALSE)*DG79/1000)</f>
        <v/>
      </c>
      <c r="DP79" s="875" t="str">
        <f>IF(DE79="","",VLOOKUP(DE79,'aktuelle Düngerliste'!$A:$H,5,FALSE)*DG79/1000)</f>
        <v/>
      </c>
      <c r="DQ79" s="875" t="str">
        <f>IF(DE79="","",VLOOKUP(DE79,'aktuelle Düngerliste'!$A:$H,6,FALSE)*DG79/1000)</f>
        <v/>
      </c>
      <c r="DR79" s="876" t="str">
        <f>IF(DE79="","",VLOOKUP(DE79,'aktuelle Düngerliste'!$A:$H,7,FALSE)*DG79/1000)</f>
        <v/>
      </c>
      <c r="DS79" s="265"/>
    </row>
    <row r="80" spans="1:123" s="145" customFormat="1">
      <c r="A80" s="261" t="str">
        <f>IF('N-DBE'!A80="","",'N-DBE'!A80)</f>
        <v/>
      </c>
      <c r="B80" s="285" t="str">
        <f>IF('N-DBE'!B80="","",'N-DBE'!B80)</f>
        <v/>
      </c>
      <c r="C80" s="262" t="str">
        <f>IF('N-DBE'!C80="","",'N-DBE'!C80)</f>
        <v/>
      </c>
      <c r="D80" s="262" t="str">
        <f>IF('N-DBE'!D80="","",'N-DBE'!D80)</f>
        <v/>
      </c>
      <c r="E80" s="238" t="str">
        <f>IF('N-DBE'!E80="","",'N-DBE'!E80)</f>
        <v/>
      </c>
      <c r="F80" s="238" t="str">
        <f>IF('N-DBE'!F80="","",'N-DBE'!F80)</f>
        <v/>
      </c>
      <c r="G80" s="225" t="str">
        <f>IF('N-DBE'!G80="","",'N-DBE'!G80)</f>
        <v/>
      </c>
      <c r="H80" s="247" t="str">
        <f>IF(OR(B80="",'N-DBE'!AJ80=""),"",'N-DBE'!AJ80+'N-DBE'!AN80)</f>
        <v/>
      </c>
      <c r="I80" s="815" t="str">
        <f>IF(OR(B80="",'N-DBE'!AJ80=""),"",'N-DBE'!E80*('N-DBE'!AJ80+'N-DBE'!AN80))</f>
        <v/>
      </c>
      <c r="J80" s="246" t="str">
        <f>IF('N-DBE'!AK80="","",IF('N-DBE'!AM80="ja",'N-DBE'!AK80+'N-DBE'!AN80,'N-DBE'!AK80))</f>
        <v/>
      </c>
      <c r="K80" s="829" t="str">
        <f>IF(OR(B80="",'N-DBE'!AK80=""),"",IF('N-DBE'!AM80="ja",'N-DBE'!E80*('N-DBE'!AK80+'N-DBE'!AN80),'N-DBE'!E80*'N-DBE'!AK80))</f>
        <v/>
      </c>
      <c r="L80" s="830" t="str">
        <f>IF(OR(B80="",'N-DBE'!AL80=""),"",'N-DBE'!AL80+'N-DBE'!AN80)</f>
        <v/>
      </c>
      <c r="M80" s="830" t="str">
        <f>IF(OR(B80="",'N-DBE'!AL80=""),"",'N-DBE'!E80*('N-DBE'!AL80+'N-DBE'!AN80))</f>
        <v/>
      </c>
      <c r="N80" s="831" t="str">
        <f>IF(AND('N-DBE'!C80="ja",G80&lt;&gt;""),I80-X80,"")</f>
        <v/>
      </c>
      <c r="O80" s="259" t="str">
        <f>IF('N-DBE'!AJ80="","",SUM(AU80,BI80,BW80,CK80,CY80,DM80))</f>
        <v/>
      </c>
      <c r="P80" s="830" t="str">
        <f>IF(OR(B80="",'N-DBE'!AJ80=""),"",O80*'N-DBE'!E80)</f>
        <v/>
      </c>
      <c r="Q80" s="253" t="str">
        <f>IF('N-DBE'!AJ80="","",IF(AR80="mineralisch",AU80,0)+IF(BF80="mineralisch",BI80,0)+IF(BT80="mineralisch",BW80,0)+IF(CH80="mineralisch",CK80,0)+IF(CV80="mineralisch",CY80,0)+IF(DJ80="mineralisch",DM80,0))</f>
        <v/>
      </c>
      <c r="R80" s="830" t="str">
        <f>IF(OR(B80="",'N-DBE'!AJ80=""),"",Q80*'N-DBE'!E80)</f>
        <v/>
      </c>
      <c r="S80" s="253" t="str">
        <f>IF('N-DBE'!AJ80="","",O80-Q80)</f>
        <v/>
      </c>
      <c r="T80" s="830" t="str">
        <f>IF(OR(B80="",'N-DBE'!AJ80=""),"",S80*'N-DBE'!E80)</f>
        <v/>
      </c>
      <c r="U80" s="253" t="str">
        <f>IF('N-DBE'!AJ80="","",(IF(AR80="Kompost",AU80,0)+IF(BF80="Kompost",BI80,0)+IF(BT80="Kompost",BW80,0)+IF(CH80="Kompost",CK80,0)+IF(CV80="Kompost",CY80,0)+IF(DJ80="Kompost",DM80,0)))</f>
        <v/>
      </c>
      <c r="V80" s="830" t="str">
        <f>IF(OR(B80="",'N-DBE'!AJ80=""),"",U80*'N-DBE'!E80)</f>
        <v/>
      </c>
      <c r="W80" s="370" t="str">
        <f>IF('N-DBE'!AJ80="","",SUM(AW80,BK80,BY80,CM80,DA80,DO80))</f>
        <v/>
      </c>
      <c r="X80" s="844" t="str">
        <f>IF(OR(B80="",'N-DBE'!AJ80=""),"",W80*'N-DBE'!E80)</f>
        <v/>
      </c>
      <c r="Y80" s="260" t="str">
        <f>IF('P-(K-Mg)-DBE'!N80="","",'P-(K-Mg)-DBE'!N80+'P-(K-Mg)-DBE'!R80)</f>
        <v/>
      </c>
      <c r="Z80" s="830" t="str">
        <f>IF(OR(B80="",'P-(K-Mg)-DBE'!N80=""),"",'N-DBE'!E80*('P-(K-Mg)-DBE'!N80+'P-(K-Mg)-DBE'!R80))</f>
        <v/>
      </c>
      <c r="AA80" s="259" t="str">
        <f>IF('P-(K-Mg)-DBE'!N80="","",SUM(AX80,BL80,BZ80,CN80,DB80,DP80))</f>
        <v/>
      </c>
      <c r="AB80" s="258" t="str">
        <f>IF(OR(B80="",'P-(K-Mg)-DBE'!Z80=""),"",SUM(AX80,BL80,BZ80,CN80,DB80,DP80)*'N-DBE'!E80)</f>
        <v/>
      </c>
      <c r="AC80" s="259" t="str">
        <f>IF('P-(K-Mg)-DBE'!O80="","",'P-(K-Mg)-DBE'!O80)</f>
        <v/>
      </c>
      <c r="AD80" s="815" t="str">
        <f>IF(OR(B80="",'P-(K-Mg)-DBE'!O80=""),"",'P-(K-Mg)-DBE'!O80*'N-DBE'!E80)</f>
        <v/>
      </c>
      <c r="AE80" s="239" t="str">
        <f>IF('P-(K-Mg)-DBE'!Z80="","",'P-(K-Mg)-DBE'!Z80)</f>
        <v/>
      </c>
      <c r="AF80" s="815" t="str">
        <f>IF(OR(B80="",'P-(K-Mg)-DBE'!Z80=""),"",'P-(K-Mg)-DBE'!Z80*'N-DBE'!E80)</f>
        <v/>
      </c>
      <c r="AG80" s="380" t="str">
        <f>IF('P-(K-Mg)-DBE'!Z80="","",SUM(AY80,BM80,CA80,CO80,DC80,DQ80))</f>
        <v/>
      </c>
      <c r="AH80" s="258" t="str">
        <f>IF(OR(B80="",'P-(K-Mg)-DBE'!AH80=""),"",SUM(AY80,BM80,CA80,CO80,DC80,DQ70)*'N-DBE'!E80)</f>
        <v/>
      </c>
      <c r="AI80" s="240" t="str">
        <f>IF('P-(K-Mg)-DBE'!AH80="","",'P-(K-Mg)-DBE'!AH80)</f>
        <v/>
      </c>
      <c r="AJ80" s="830" t="str">
        <f>IF(OR(B80="",'P-(K-Mg)-DBE'!AH80=""),"",'N-DBE'!E80*'P-(K-Mg)-DBE'!AH80)</f>
        <v/>
      </c>
      <c r="AK80" s="374" t="str">
        <f>IF('P-(K-Mg)-DBE'!AH80="","",SUM(AZ80,BN80,CB80,CP80,DD80,DR80))</f>
        <v/>
      </c>
      <c r="AL80" s="862" t="str">
        <f>IF('P-(K-Mg)-DBE'!AH80="","",SUM(AZ80,BN80,CB80,CP80,DD80,DR80))</f>
        <v/>
      </c>
      <c r="AM80" s="378"/>
      <c r="AN80" s="379"/>
      <c r="AO80" s="375"/>
      <c r="AP80" s="392" t="str">
        <f t="shared" si="12"/>
        <v/>
      </c>
      <c r="AQ80" s="453" t="str">
        <f t="shared" si="13"/>
        <v/>
      </c>
      <c r="AR80" s="872" t="str">
        <f>IF(AM80="","",VLOOKUP(AM80,'aktuelle Düngerliste'!A:H,2,FALSE))</f>
        <v/>
      </c>
      <c r="AS80" s="872" t="str">
        <f>IF(AM80="","",VLOOKUP(AM80,'aktuelle Düngerliste'!A:H,3,FALSE))</f>
        <v/>
      </c>
      <c r="AT80" s="873" t="str">
        <f>IF(AM80="","",VLOOKUP(AM80,'aktuelle Düngerliste'!A:H,8,FALSE))</f>
        <v/>
      </c>
      <c r="AU80" s="874" t="str">
        <f>IF(AM80="","",VLOOKUP(AM80,'aktuelle Düngerliste'!$A:$H,3,FALSE)*AO80/1000)</f>
        <v/>
      </c>
      <c r="AV80" s="874" t="str">
        <f>IF(AM80="","",IF(VLOOKUP(AM80,'aktuelle Düngerliste'!$A:$B,2,FALSE)="mineralisch",(VLOOKUP(AM80,'aktuelle Düngerliste'!$A:$H,3,FALSE)*AO80/1000),""))</f>
        <v/>
      </c>
      <c r="AW80" s="875" t="str">
        <f>IF(AM80="","",VLOOKUP(AM80,'aktuelle Düngerliste'!$A:$J,10,FALSE)*AO80/1000)</f>
        <v/>
      </c>
      <c r="AX80" s="875" t="str">
        <f>IF(AM80="","",VLOOKUP(AM80,'aktuelle Düngerliste'!$A:$H,5,FALSE)*AO80/1000)</f>
        <v/>
      </c>
      <c r="AY80" s="875" t="str">
        <f>IF(AM80="","",VLOOKUP(AM80,'aktuelle Düngerliste'!$A:$H,6,FALSE)*AO80/1000)</f>
        <v/>
      </c>
      <c r="AZ80" s="876" t="str">
        <f>IF(AM80="","",VLOOKUP(AM80,'aktuelle Düngerliste'!$A:$H,7,FALSE)*AO80/1000)</f>
        <v/>
      </c>
      <c r="BA80" s="378"/>
      <c r="BB80" s="379"/>
      <c r="BC80" s="375"/>
      <c r="BD80" s="392" t="str">
        <f t="shared" si="14"/>
        <v/>
      </c>
      <c r="BE80" s="453" t="str">
        <f t="shared" si="15"/>
        <v/>
      </c>
      <c r="BF80" s="872" t="str">
        <f>IF(BA80="","",VLOOKUP(BA80,'aktuelle Düngerliste'!$A:$H,2,FALSE))</f>
        <v/>
      </c>
      <c r="BG80" s="872" t="str">
        <f>IF(BA80="","",VLOOKUP(BA80,'aktuelle Düngerliste'!$A:$H,3,FALSE))</f>
        <v/>
      </c>
      <c r="BH80" s="873" t="str">
        <f>IF(BA80="","",VLOOKUP(BA80,'aktuelle Düngerliste'!$A:$H,8,FALSE))</f>
        <v/>
      </c>
      <c r="BI80" s="874" t="str">
        <f>IF(BA80="","",VLOOKUP(BA80,'aktuelle Düngerliste'!$A:$H,3,FALSE)*BC80/1000)</f>
        <v/>
      </c>
      <c r="BJ80" s="874" t="str">
        <f>IF(BA80="","",IF(VLOOKUP(BA80,'aktuelle Düngerliste'!$A:$B,2,FALSE)="mineralisch",(VLOOKUP(BA80,'aktuelle Düngerliste'!$A:$H,3,FALSE)*BC80/1000),""))</f>
        <v/>
      </c>
      <c r="BK80" s="875" t="str">
        <f>IF(BA80="","",VLOOKUP(BA80,'aktuelle Düngerliste'!$A:$J,10,FALSE)*BC80/1000)</f>
        <v/>
      </c>
      <c r="BL80" s="875" t="str">
        <f>IF(BA80="","",VLOOKUP(BA80,'aktuelle Düngerliste'!$A:$H,5,FALSE)*BC80/1000)</f>
        <v/>
      </c>
      <c r="BM80" s="875" t="str">
        <f>IF(BA80="","",VLOOKUP(BA80,'aktuelle Düngerliste'!$A:$H,6,FALSE)*BC80/1000)</f>
        <v/>
      </c>
      <c r="BN80" s="876" t="str">
        <f>IF(BA80="","",VLOOKUP(BA80,'aktuelle Düngerliste'!$A:$H,7,FALSE)*BC80/1000)</f>
        <v/>
      </c>
      <c r="BO80" s="378"/>
      <c r="BP80" s="379"/>
      <c r="BQ80" s="375"/>
      <c r="BR80" s="392" t="str">
        <f t="shared" si="16"/>
        <v/>
      </c>
      <c r="BS80" s="453" t="str">
        <f t="shared" si="17"/>
        <v/>
      </c>
      <c r="BT80" s="872" t="str">
        <f>IF(BO80="","",VLOOKUP(BO80,'aktuelle Düngerliste'!$A:$H,2,FALSE))</f>
        <v/>
      </c>
      <c r="BU80" s="872" t="str">
        <f>IF(BO80="","",VLOOKUP(BO80,'aktuelle Düngerliste'!$A:$H,3,FALSE))</f>
        <v/>
      </c>
      <c r="BV80" s="873" t="str">
        <f>IF(BO80="","",VLOOKUP(BO80,'aktuelle Düngerliste'!$A:$H,8,FALSE))</f>
        <v/>
      </c>
      <c r="BW80" s="874" t="str">
        <f>IF(BO80="","",VLOOKUP(BO80,'aktuelle Düngerliste'!$A:$H,3,FALSE)*BQ80/1000)</f>
        <v/>
      </c>
      <c r="BX80" s="874" t="str">
        <f>IF(BO80="","",IF(VLOOKUP(BO80,'aktuelle Düngerliste'!$A:$B,2,FALSE)="mineralisch",(VLOOKUP(BO80,'aktuelle Düngerliste'!$A:$H,3,FALSE)*BQ80/1000),""))</f>
        <v/>
      </c>
      <c r="BY80" s="875" t="str">
        <f>IF(BO80="","",VLOOKUP(BO80,'aktuelle Düngerliste'!$A:$J,10,FALSE)*BQ80/1000)</f>
        <v/>
      </c>
      <c r="BZ80" s="875" t="str">
        <f>IF(BO80="","",VLOOKUP(BO80,'aktuelle Düngerliste'!$A:$H,5,FALSE)*BQ80/1000)</f>
        <v/>
      </c>
      <c r="CA80" s="875" t="str">
        <f>IF(BO80="","",VLOOKUP(BO80,'aktuelle Düngerliste'!$A:$H,6,FALSE)*BQ80/1000)</f>
        <v/>
      </c>
      <c r="CB80" s="876" t="str">
        <f>IF(BO80="","",VLOOKUP(BO80,'aktuelle Düngerliste'!$A:$H,7,FALSE)*BQ80/1000)</f>
        <v/>
      </c>
      <c r="CC80" s="378"/>
      <c r="CD80" s="379"/>
      <c r="CE80" s="375"/>
      <c r="CF80" s="392" t="str">
        <f t="shared" si="18"/>
        <v/>
      </c>
      <c r="CG80" s="453" t="str">
        <f t="shared" si="19"/>
        <v/>
      </c>
      <c r="CH80" s="872" t="str">
        <f>IF(CC80="","",VLOOKUP(CC80,'aktuelle Düngerliste'!$A:$H,2,FALSE))</f>
        <v/>
      </c>
      <c r="CI80" s="872" t="str">
        <f>IF(CC80="","",VLOOKUP(CC80,'aktuelle Düngerliste'!$A:$H,3,FALSE))</f>
        <v/>
      </c>
      <c r="CJ80" s="873" t="str">
        <f>IF(CC80="","",VLOOKUP(CC80,'aktuelle Düngerliste'!$A:$H,8,FALSE))</f>
        <v/>
      </c>
      <c r="CK80" s="874" t="str">
        <f>IF(CC80="","",VLOOKUP(CC80,'aktuelle Düngerliste'!$A:$H,3,FALSE)*CE80/1000)</f>
        <v/>
      </c>
      <c r="CL80" s="874" t="str">
        <f>IF(CC80="","",IF(VLOOKUP(CC80,'aktuelle Düngerliste'!$A:$B,2,FALSE)="mineralisch",(VLOOKUP(CC80,'aktuelle Düngerliste'!$A:$H,3,FALSE)*CE80/1000),""))</f>
        <v/>
      </c>
      <c r="CM80" s="875" t="str">
        <f>IF(CC80="","",VLOOKUP(CC80,'aktuelle Düngerliste'!$A:$J,10,FALSE)*CE80/1000)</f>
        <v/>
      </c>
      <c r="CN80" s="875" t="str">
        <f>IF(CC80="","",VLOOKUP(CC80,'aktuelle Düngerliste'!$A:$H,5,FALSE)*CE80/1000)</f>
        <v/>
      </c>
      <c r="CO80" s="875" t="str">
        <f>IF(CC80="","",VLOOKUP(CC80,'aktuelle Düngerliste'!$A:$H,6,FALSE)*CE80/1000)</f>
        <v/>
      </c>
      <c r="CP80" s="876" t="str">
        <f>IF(CC80="","",VLOOKUP(CC80,'aktuelle Düngerliste'!$A:$H,7,FALSE)*CE80/1000)</f>
        <v/>
      </c>
      <c r="CQ80" s="378"/>
      <c r="CR80" s="379"/>
      <c r="CS80" s="375"/>
      <c r="CT80" s="392" t="str">
        <f t="shared" si="20"/>
        <v/>
      </c>
      <c r="CU80" s="453" t="str">
        <f t="shared" si="21"/>
        <v/>
      </c>
      <c r="CV80" s="872" t="str">
        <f>IF(CQ80="","",VLOOKUP(CQ80,'aktuelle Düngerliste'!$A:$H,2,FALSE))</f>
        <v/>
      </c>
      <c r="CW80" s="872" t="str">
        <f>IF(CQ80="","",VLOOKUP(CQ80,'aktuelle Düngerliste'!$A:$H,3,FALSE))</f>
        <v/>
      </c>
      <c r="CX80" s="873" t="str">
        <f>IF(CQ80="","",VLOOKUP(CQ80,'aktuelle Düngerliste'!$A:$H,8,FALSE))</f>
        <v/>
      </c>
      <c r="CY80" s="874" t="str">
        <f>IF(CQ80="","",VLOOKUP(CQ80,'aktuelle Düngerliste'!$A:$H,3,FALSE)*CS80/1000)</f>
        <v/>
      </c>
      <c r="CZ80" s="874" t="str">
        <f>IF(CQ80="","",IF(VLOOKUP(CQ80,'aktuelle Düngerliste'!$A:$B,2,FALSE)="mineralisch",(VLOOKUP(CQ80,'aktuelle Düngerliste'!$A:$H,3,FALSE)*CS80/1000),""))</f>
        <v/>
      </c>
      <c r="DA80" s="875" t="str">
        <f>IF(CQ80="","",VLOOKUP(CQ80,'aktuelle Düngerliste'!$A:$J,10,FALSE)*CS80/1000)</f>
        <v/>
      </c>
      <c r="DB80" s="875" t="str">
        <f>IF(CQ80="","",VLOOKUP(CQ80,'aktuelle Düngerliste'!$A:$H,5,FALSE)*CS80/1000)</f>
        <v/>
      </c>
      <c r="DC80" s="875" t="str">
        <f>IF(CQ80="","",VLOOKUP(CQ80,'aktuelle Düngerliste'!$A:$H,6,FALSE)*CS80/1000)</f>
        <v/>
      </c>
      <c r="DD80" s="876" t="str">
        <f>IF(CQ80="","",VLOOKUP(CQ80,'aktuelle Düngerliste'!$A:$H,7,FALSE)*CS80/1000)</f>
        <v/>
      </c>
      <c r="DE80" s="378"/>
      <c r="DF80" s="379"/>
      <c r="DG80" s="375"/>
      <c r="DH80" s="392" t="str">
        <f t="shared" si="22"/>
        <v/>
      </c>
      <c r="DI80" s="453" t="str">
        <f t="shared" si="23"/>
        <v/>
      </c>
      <c r="DJ80" s="872" t="str">
        <f>IF(DE80="","",VLOOKUP(DE80,'aktuelle Düngerliste'!$A:$H,2,FALSE))</f>
        <v/>
      </c>
      <c r="DK80" s="872" t="str">
        <f>IF(DE80="","",VLOOKUP(DE80,'aktuelle Düngerliste'!$A:$H,3,FALSE))</f>
        <v/>
      </c>
      <c r="DL80" s="873" t="str">
        <f>IF(DE80="","",VLOOKUP(DE80,'aktuelle Düngerliste'!$A:$H,8,FALSE))</f>
        <v/>
      </c>
      <c r="DM80" s="874" t="str">
        <f>IF(DE80="","",VLOOKUP(DE80,'aktuelle Düngerliste'!$A:$H,3,FALSE)*DG80/1000)</f>
        <v/>
      </c>
      <c r="DN80" s="874" t="str">
        <f>IF(DE80="","",IF(VLOOKUP(DE80,'aktuelle Düngerliste'!$A:$B,2,FALSE)="mineralisch",(VLOOKUP(DE80,'aktuelle Düngerliste'!$A:$H,3,FALSE)*DG80/1000),""))</f>
        <v/>
      </c>
      <c r="DO80" s="875" t="str">
        <f>IF(DE80="","",VLOOKUP(DE80,'aktuelle Düngerliste'!$A:$J,10,FALSE)*DG80/1000)</f>
        <v/>
      </c>
      <c r="DP80" s="875" t="str">
        <f>IF(DE80="","",VLOOKUP(DE80,'aktuelle Düngerliste'!$A:$H,5,FALSE)*DG80/1000)</f>
        <v/>
      </c>
      <c r="DQ80" s="875" t="str">
        <f>IF(DE80="","",VLOOKUP(DE80,'aktuelle Düngerliste'!$A:$H,6,FALSE)*DG80/1000)</f>
        <v/>
      </c>
      <c r="DR80" s="876" t="str">
        <f>IF(DE80="","",VLOOKUP(DE80,'aktuelle Düngerliste'!$A:$H,7,FALSE)*DG80/1000)</f>
        <v/>
      </c>
      <c r="DS80" s="265"/>
    </row>
    <row r="81" spans="1:123" s="145" customFormat="1">
      <c r="A81" s="261" t="str">
        <f>IF('N-DBE'!A81="","",'N-DBE'!A81)</f>
        <v/>
      </c>
      <c r="B81" s="285" t="str">
        <f>IF('N-DBE'!B81="","",'N-DBE'!B81)</f>
        <v/>
      </c>
      <c r="C81" s="262" t="str">
        <f>IF('N-DBE'!C81="","",'N-DBE'!C81)</f>
        <v/>
      </c>
      <c r="D81" s="262" t="str">
        <f>IF('N-DBE'!D81="","",'N-DBE'!D81)</f>
        <v/>
      </c>
      <c r="E81" s="238" t="str">
        <f>IF('N-DBE'!E81="","",'N-DBE'!E81)</f>
        <v/>
      </c>
      <c r="F81" s="238" t="str">
        <f>IF('N-DBE'!F81="","",'N-DBE'!F81)</f>
        <v/>
      </c>
      <c r="G81" s="225" t="str">
        <f>IF('N-DBE'!G81="","",'N-DBE'!G81)</f>
        <v/>
      </c>
      <c r="H81" s="247" t="str">
        <f>IF(OR(B81="",'N-DBE'!AJ81=""),"",'N-DBE'!AJ81+'N-DBE'!AN81)</f>
        <v/>
      </c>
      <c r="I81" s="815" t="str">
        <f>IF(OR(B81="",'N-DBE'!AJ81=""),"",'N-DBE'!E81*('N-DBE'!AJ81+'N-DBE'!AN81))</f>
        <v/>
      </c>
      <c r="J81" s="246" t="str">
        <f>IF('N-DBE'!AK81="","",IF('N-DBE'!AM81="ja",'N-DBE'!AK81+'N-DBE'!AN81,'N-DBE'!AK81))</f>
        <v/>
      </c>
      <c r="K81" s="829" t="str">
        <f>IF(OR(B81="",'N-DBE'!AK81=""),"",IF('N-DBE'!AM81="ja",'N-DBE'!E81*('N-DBE'!AK81+'N-DBE'!AN81),'N-DBE'!E81*'N-DBE'!AK81))</f>
        <v/>
      </c>
      <c r="L81" s="830" t="str">
        <f>IF(OR(B81="",'N-DBE'!AL81=""),"",'N-DBE'!AL81+'N-DBE'!AN81)</f>
        <v/>
      </c>
      <c r="M81" s="830" t="str">
        <f>IF(OR(B81="",'N-DBE'!AL81=""),"",'N-DBE'!E81*('N-DBE'!AL81+'N-DBE'!AN81))</f>
        <v/>
      </c>
      <c r="N81" s="831" t="str">
        <f>IF(AND('N-DBE'!C81="ja",G81&lt;&gt;""),I81-X81,"")</f>
        <v/>
      </c>
      <c r="O81" s="259" t="str">
        <f>IF('N-DBE'!AJ81="","",SUM(AU81,BI81,BW81,CK81,CY81,DM81))</f>
        <v/>
      </c>
      <c r="P81" s="830" t="str">
        <f>IF(OR(B81="",'N-DBE'!AJ81=""),"",O81*'N-DBE'!E81)</f>
        <v/>
      </c>
      <c r="Q81" s="253" t="str">
        <f>IF('N-DBE'!AJ81="","",IF(AR81="mineralisch",AU81,0)+IF(BF81="mineralisch",BI81,0)+IF(BT81="mineralisch",BW81,0)+IF(CH81="mineralisch",CK81,0)+IF(CV81="mineralisch",CY81,0)+IF(DJ81="mineralisch",DM81,0))</f>
        <v/>
      </c>
      <c r="R81" s="830" t="str">
        <f>IF(OR(B81="",'N-DBE'!AJ81=""),"",Q81*'N-DBE'!E81)</f>
        <v/>
      </c>
      <c r="S81" s="253" t="str">
        <f>IF('N-DBE'!AJ81="","",O81-Q81)</f>
        <v/>
      </c>
      <c r="T81" s="830" t="str">
        <f>IF(OR(B81="",'N-DBE'!AJ81=""),"",S81*'N-DBE'!E81)</f>
        <v/>
      </c>
      <c r="U81" s="253" t="str">
        <f>IF('N-DBE'!AJ81="","",(IF(AR81="Kompost",AU81,0)+IF(BF81="Kompost",BI81,0)+IF(BT81="Kompost",BW81,0)+IF(CH81="Kompost",CK81,0)+IF(CV81="Kompost",CY81,0)+IF(DJ81="Kompost",DM81,0)))</f>
        <v/>
      </c>
      <c r="V81" s="830" t="str">
        <f>IF(OR(B81="",'N-DBE'!AJ81=""),"",U81*'N-DBE'!E81)</f>
        <v/>
      </c>
      <c r="W81" s="370" t="str">
        <f>IF('N-DBE'!AJ81="","",SUM(AW81,BK81,BY81,CM81,DA81,DO81))</f>
        <v/>
      </c>
      <c r="X81" s="844" t="str">
        <f>IF(OR(B81="",'N-DBE'!AJ81=""),"",W81*'N-DBE'!E81)</f>
        <v/>
      </c>
      <c r="Y81" s="260" t="str">
        <f>IF('P-(K-Mg)-DBE'!N81="","",'P-(K-Mg)-DBE'!N81+'P-(K-Mg)-DBE'!R81)</f>
        <v/>
      </c>
      <c r="Z81" s="830" t="str">
        <f>IF(OR(B81="",'P-(K-Mg)-DBE'!N81=""),"",'N-DBE'!E81*('P-(K-Mg)-DBE'!N81+'P-(K-Mg)-DBE'!R81))</f>
        <v/>
      </c>
      <c r="AA81" s="259" t="str">
        <f>IF('P-(K-Mg)-DBE'!N81="","",SUM(AX81,BL81,BZ81,CN81,DB81,DP81))</f>
        <v/>
      </c>
      <c r="AB81" s="258" t="str">
        <f>IF(OR(B81="",'P-(K-Mg)-DBE'!Z81=""),"",SUM(AX81,BL81,BZ81,CN81,DB81,DP81)*'N-DBE'!E81)</f>
        <v/>
      </c>
      <c r="AC81" s="259" t="str">
        <f>IF('P-(K-Mg)-DBE'!O81="","",'P-(K-Mg)-DBE'!O81)</f>
        <v/>
      </c>
      <c r="AD81" s="815" t="str">
        <f>IF(OR(B81="",'P-(K-Mg)-DBE'!O81=""),"",'P-(K-Mg)-DBE'!O81*'N-DBE'!E81)</f>
        <v/>
      </c>
      <c r="AE81" s="239" t="str">
        <f>IF('P-(K-Mg)-DBE'!Z81="","",'P-(K-Mg)-DBE'!Z81)</f>
        <v/>
      </c>
      <c r="AF81" s="815" t="str">
        <f>IF(OR(B81="",'P-(K-Mg)-DBE'!Z81=""),"",'P-(K-Mg)-DBE'!Z81*'N-DBE'!E81)</f>
        <v/>
      </c>
      <c r="AG81" s="380" t="str">
        <f>IF('P-(K-Mg)-DBE'!Z81="","",SUM(AY81,BM81,CA81,CO81,DC81,DQ81))</f>
        <v/>
      </c>
      <c r="AH81" s="258" t="str">
        <f>IF(OR(B81="",'P-(K-Mg)-DBE'!AH81=""),"",SUM(AY81,BM81,CA81,CO81,DC81,DQ71)*'N-DBE'!E81)</f>
        <v/>
      </c>
      <c r="AI81" s="240" t="str">
        <f>IF('P-(K-Mg)-DBE'!AH81="","",'P-(K-Mg)-DBE'!AH81)</f>
        <v/>
      </c>
      <c r="AJ81" s="830" t="str">
        <f>IF(OR(B81="",'P-(K-Mg)-DBE'!AH81=""),"",'N-DBE'!E81*'P-(K-Mg)-DBE'!AH81)</f>
        <v/>
      </c>
      <c r="AK81" s="374" t="str">
        <f>IF('P-(K-Mg)-DBE'!AH81="","",SUM(AZ81,BN81,CB81,CP81,DD81,DR81))</f>
        <v/>
      </c>
      <c r="AL81" s="862" t="str">
        <f>IF('P-(K-Mg)-DBE'!AH81="","",SUM(AZ81,BN81,CB81,CP81,DD81,DR81))</f>
        <v/>
      </c>
      <c r="AM81" s="378"/>
      <c r="AN81" s="379"/>
      <c r="AO81" s="375"/>
      <c r="AP81" s="392" t="str">
        <f t="shared" si="12"/>
        <v/>
      </c>
      <c r="AQ81" s="453" t="str">
        <f t="shared" si="13"/>
        <v/>
      </c>
      <c r="AR81" s="872" t="str">
        <f>IF(AM81="","",VLOOKUP(AM81,'aktuelle Düngerliste'!A:H,2,FALSE))</f>
        <v/>
      </c>
      <c r="AS81" s="872" t="str">
        <f>IF(AM81="","",VLOOKUP(AM81,'aktuelle Düngerliste'!A:H,3,FALSE))</f>
        <v/>
      </c>
      <c r="AT81" s="873" t="str">
        <f>IF(AM81="","",VLOOKUP(AM81,'aktuelle Düngerliste'!A:H,8,FALSE))</f>
        <v/>
      </c>
      <c r="AU81" s="874" t="str">
        <f>IF(AM81="","",VLOOKUP(AM81,'aktuelle Düngerliste'!$A:$H,3,FALSE)*AO81/1000)</f>
        <v/>
      </c>
      <c r="AV81" s="874" t="str">
        <f>IF(AM81="","",IF(VLOOKUP(AM81,'aktuelle Düngerliste'!$A:$B,2,FALSE)="mineralisch",(VLOOKUP(AM81,'aktuelle Düngerliste'!$A:$H,3,FALSE)*AO81/1000),""))</f>
        <v/>
      </c>
      <c r="AW81" s="875" t="str">
        <f>IF(AM81="","",VLOOKUP(AM81,'aktuelle Düngerliste'!$A:$J,10,FALSE)*AO81/1000)</f>
        <v/>
      </c>
      <c r="AX81" s="875" t="str">
        <f>IF(AM81="","",VLOOKUP(AM81,'aktuelle Düngerliste'!$A:$H,5,FALSE)*AO81/1000)</f>
        <v/>
      </c>
      <c r="AY81" s="875" t="str">
        <f>IF(AM81="","",VLOOKUP(AM81,'aktuelle Düngerliste'!$A:$H,6,FALSE)*AO81/1000)</f>
        <v/>
      </c>
      <c r="AZ81" s="876" t="str">
        <f>IF(AM81="","",VLOOKUP(AM81,'aktuelle Düngerliste'!$A:$H,7,FALSE)*AO81/1000)</f>
        <v/>
      </c>
      <c r="BA81" s="378"/>
      <c r="BB81" s="379"/>
      <c r="BC81" s="375"/>
      <c r="BD81" s="392" t="str">
        <f t="shared" si="14"/>
        <v/>
      </c>
      <c r="BE81" s="453" t="str">
        <f t="shared" si="15"/>
        <v/>
      </c>
      <c r="BF81" s="872" t="str">
        <f>IF(BA81="","",VLOOKUP(BA81,'aktuelle Düngerliste'!$A:$H,2,FALSE))</f>
        <v/>
      </c>
      <c r="BG81" s="872" t="str">
        <f>IF(BA81="","",VLOOKUP(BA81,'aktuelle Düngerliste'!$A:$H,3,FALSE))</f>
        <v/>
      </c>
      <c r="BH81" s="873" t="str">
        <f>IF(BA81="","",VLOOKUP(BA81,'aktuelle Düngerliste'!$A:$H,8,FALSE))</f>
        <v/>
      </c>
      <c r="BI81" s="874" t="str">
        <f>IF(BA81="","",VLOOKUP(BA81,'aktuelle Düngerliste'!$A:$H,3,FALSE)*BC81/1000)</f>
        <v/>
      </c>
      <c r="BJ81" s="874" t="str">
        <f>IF(BA81="","",IF(VLOOKUP(BA81,'aktuelle Düngerliste'!$A:$B,2,FALSE)="mineralisch",(VLOOKUP(BA81,'aktuelle Düngerliste'!$A:$H,3,FALSE)*BC81/1000),""))</f>
        <v/>
      </c>
      <c r="BK81" s="875" t="str">
        <f>IF(BA81="","",VLOOKUP(BA81,'aktuelle Düngerliste'!$A:$J,10,FALSE)*BC81/1000)</f>
        <v/>
      </c>
      <c r="BL81" s="875" t="str">
        <f>IF(BA81="","",VLOOKUP(BA81,'aktuelle Düngerliste'!$A:$H,5,FALSE)*BC81/1000)</f>
        <v/>
      </c>
      <c r="BM81" s="875" t="str">
        <f>IF(BA81="","",VLOOKUP(BA81,'aktuelle Düngerliste'!$A:$H,6,FALSE)*BC81/1000)</f>
        <v/>
      </c>
      <c r="BN81" s="876" t="str">
        <f>IF(BA81="","",VLOOKUP(BA81,'aktuelle Düngerliste'!$A:$H,7,FALSE)*BC81/1000)</f>
        <v/>
      </c>
      <c r="BO81" s="378"/>
      <c r="BP81" s="379"/>
      <c r="BQ81" s="375"/>
      <c r="BR81" s="392" t="str">
        <f t="shared" si="16"/>
        <v/>
      </c>
      <c r="BS81" s="453" t="str">
        <f t="shared" si="17"/>
        <v/>
      </c>
      <c r="BT81" s="872" t="str">
        <f>IF(BO81="","",VLOOKUP(BO81,'aktuelle Düngerliste'!$A:$H,2,FALSE))</f>
        <v/>
      </c>
      <c r="BU81" s="872" t="str">
        <f>IF(BO81="","",VLOOKUP(BO81,'aktuelle Düngerliste'!$A:$H,3,FALSE))</f>
        <v/>
      </c>
      <c r="BV81" s="873" t="str">
        <f>IF(BO81="","",VLOOKUP(BO81,'aktuelle Düngerliste'!$A:$H,8,FALSE))</f>
        <v/>
      </c>
      <c r="BW81" s="874" t="str">
        <f>IF(BO81="","",VLOOKUP(BO81,'aktuelle Düngerliste'!$A:$H,3,FALSE)*BQ81/1000)</f>
        <v/>
      </c>
      <c r="BX81" s="874" t="str">
        <f>IF(BO81="","",IF(VLOOKUP(BO81,'aktuelle Düngerliste'!$A:$B,2,FALSE)="mineralisch",(VLOOKUP(BO81,'aktuelle Düngerliste'!$A:$H,3,FALSE)*BQ81/1000),""))</f>
        <v/>
      </c>
      <c r="BY81" s="875" t="str">
        <f>IF(BO81="","",VLOOKUP(BO81,'aktuelle Düngerliste'!$A:$J,10,FALSE)*BQ81/1000)</f>
        <v/>
      </c>
      <c r="BZ81" s="875" t="str">
        <f>IF(BO81="","",VLOOKUP(BO81,'aktuelle Düngerliste'!$A:$H,5,FALSE)*BQ81/1000)</f>
        <v/>
      </c>
      <c r="CA81" s="875" t="str">
        <f>IF(BO81="","",VLOOKUP(BO81,'aktuelle Düngerliste'!$A:$H,6,FALSE)*BQ81/1000)</f>
        <v/>
      </c>
      <c r="CB81" s="876" t="str">
        <f>IF(BO81="","",VLOOKUP(BO81,'aktuelle Düngerliste'!$A:$H,7,FALSE)*BQ81/1000)</f>
        <v/>
      </c>
      <c r="CC81" s="378"/>
      <c r="CD81" s="379"/>
      <c r="CE81" s="375"/>
      <c r="CF81" s="392" t="str">
        <f t="shared" si="18"/>
        <v/>
      </c>
      <c r="CG81" s="453" t="str">
        <f t="shared" si="19"/>
        <v/>
      </c>
      <c r="CH81" s="872" t="str">
        <f>IF(CC81="","",VLOOKUP(CC81,'aktuelle Düngerliste'!$A:$H,2,FALSE))</f>
        <v/>
      </c>
      <c r="CI81" s="872" t="str">
        <f>IF(CC81="","",VLOOKUP(CC81,'aktuelle Düngerliste'!$A:$H,3,FALSE))</f>
        <v/>
      </c>
      <c r="CJ81" s="873" t="str">
        <f>IF(CC81="","",VLOOKUP(CC81,'aktuelle Düngerliste'!$A:$H,8,FALSE))</f>
        <v/>
      </c>
      <c r="CK81" s="874" t="str">
        <f>IF(CC81="","",VLOOKUP(CC81,'aktuelle Düngerliste'!$A:$H,3,FALSE)*CE81/1000)</f>
        <v/>
      </c>
      <c r="CL81" s="874" t="str">
        <f>IF(CC81="","",IF(VLOOKUP(CC81,'aktuelle Düngerliste'!$A:$B,2,FALSE)="mineralisch",(VLOOKUP(CC81,'aktuelle Düngerliste'!$A:$H,3,FALSE)*CE81/1000),""))</f>
        <v/>
      </c>
      <c r="CM81" s="875" t="str">
        <f>IF(CC81="","",VLOOKUP(CC81,'aktuelle Düngerliste'!$A:$J,10,FALSE)*CE81/1000)</f>
        <v/>
      </c>
      <c r="CN81" s="875" t="str">
        <f>IF(CC81="","",VLOOKUP(CC81,'aktuelle Düngerliste'!$A:$H,5,FALSE)*CE81/1000)</f>
        <v/>
      </c>
      <c r="CO81" s="875" t="str">
        <f>IF(CC81="","",VLOOKUP(CC81,'aktuelle Düngerliste'!$A:$H,6,FALSE)*CE81/1000)</f>
        <v/>
      </c>
      <c r="CP81" s="876" t="str">
        <f>IF(CC81="","",VLOOKUP(CC81,'aktuelle Düngerliste'!$A:$H,7,FALSE)*CE81/1000)</f>
        <v/>
      </c>
      <c r="CQ81" s="378"/>
      <c r="CR81" s="379"/>
      <c r="CS81" s="375"/>
      <c r="CT81" s="392" t="str">
        <f t="shared" si="20"/>
        <v/>
      </c>
      <c r="CU81" s="453" t="str">
        <f t="shared" si="21"/>
        <v/>
      </c>
      <c r="CV81" s="872" t="str">
        <f>IF(CQ81="","",VLOOKUP(CQ81,'aktuelle Düngerliste'!$A:$H,2,FALSE))</f>
        <v/>
      </c>
      <c r="CW81" s="872" t="str">
        <f>IF(CQ81="","",VLOOKUP(CQ81,'aktuelle Düngerliste'!$A:$H,3,FALSE))</f>
        <v/>
      </c>
      <c r="CX81" s="873" t="str">
        <f>IF(CQ81="","",VLOOKUP(CQ81,'aktuelle Düngerliste'!$A:$H,8,FALSE))</f>
        <v/>
      </c>
      <c r="CY81" s="874" t="str">
        <f>IF(CQ81="","",VLOOKUP(CQ81,'aktuelle Düngerliste'!$A:$H,3,FALSE)*CS81/1000)</f>
        <v/>
      </c>
      <c r="CZ81" s="874" t="str">
        <f>IF(CQ81="","",IF(VLOOKUP(CQ81,'aktuelle Düngerliste'!$A:$B,2,FALSE)="mineralisch",(VLOOKUP(CQ81,'aktuelle Düngerliste'!$A:$H,3,FALSE)*CS81/1000),""))</f>
        <v/>
      </c>
      <c r="DA81" s="875" t="str">
        <f>IF(CQ81="","",VLOOKUP(CQ81,'aktuelle Düngerliste'!$A:$J,10,FALSE)*CS81/1000)</f>
        <v/>
      </c>
      <c r="DB81" s="875" t="str">
        <f>IF(CQ81="","",VLOOKUP(CQ81,'aktuelle Düngerliste'!$A:$H,5,FALSE)*CS81/1000)</f>
        <v/>
      </c>
      <c r="DC81" s="875" t="str">
        <f>IF(CQ81="","",VLOOKUP(CQ81,'aktuelle Düngerliste'!$A:$H,6,FALSE)*CS81/1000)</f>
        <v/>
      </c>
      <c r="DD81" s="876" t="str">
        <f>IF(CQ81="","",VLOOKUP(CQ81,'aktuelle Düngerliste'!$A:$H,7,FALSE)*CS81/1000)</f>
        <v/>
      </c>
      <c r="DE81" s="378"/>
      <c r="DF81" s="379"/>
      <c r="DG81" s="375"/>
      <c r="DH81" s="392" t="str">
        <f t="shared" si="22"/>
        <v/>
      </c>
      <c r="DI81" s="453" t="str">
        <f t="shared" si="23"/>
        <v/>
      </c>
      <c r="DJ81" s="872" t="str">
        <f>IF(DE81="","",VLOOKUP(DE81,'aktuelle Düngerliste'!$A:$H,2,FALSE))</f>
        <v/>
      </c>
      <c r="DK81" s="872" t="str">
        <f>IF(DE81="","",VLOOKUP(DE81,'aktuelle Düngerliste'!$A:$H,3,FALSE))</f>
        <v/>
      </c>
      <c r="DL81" s="873" t="str">
        <f>IF(DE81="","",VLOOKUP(DE81,'aktuelle Düngerliste'!$A:$H,8,FALSE))</f>
        <v/>
      </c>
      <c r="DM81" s="874" t="str">
        <f>IF(DE81="","",VLOOKUP(DE81,'aktuelle Düngerliste'!$A:$H,3,FALSE)*DG81/1000)</f>
        <v/>
      </c>
      <c r="DN81" s="874" t="str">
        <f>IF(DE81="","",IF(VLOOKUP(DE81,'aktuelle Düngerliste'!$A:$B,2,FALSE)="mineralisch",(VLOOKUP(DE81,'aktuelle Düngerliste'!$A:$H,3,FALSE)*DG81/1000),""))</f>
        <v/>
      </c>
      <c r="DO81" s="875" t="str">
        <f>IF(DE81="","",VLOOKUP(DE81,'aktuelle Düngerliste'!$A:$J,10,FALSE)*DG81/1000)</f>
        <v/>
      </c>
      <c r="DP81" s="875" t="str">
        <f>IF(DE81="","",VLOOKUP(DE81,'aktuelle Düngerliste'!$A:$H,5,FALSE)*DG81/1000)</f>
        <v/>
      </c>
      <c r="DQ81" s="875" t="str">
        <f>IF(DE81="","",VLOOKUP(DE81,'aktuelle Düngerliste'!$A:$H,6,FALSE)*DG81/1000)</f>
        <v/>
      </c>
      <c r="DR81" s="876" t="str">
        <f>IF(DE81="","",VLOOKUP(DE81,'aktuelle Düngerliste'!$A:$H,7,FALSE)*DG81/1000)</f>
        <v/>
      </c>
      <c r="DS81" s="265"/>
    </row>
    <row r="82" spans="1:123" s="145" customFormat="1">
      <c r="A82" s="261" t="str">
        <f>IF('N-DBE'!A82="","",'N-DBE'!A82)</f>
        <v/>
      </c>
      <c r="B82" s="285" t="str">
        <f>IF('N-DBE'!B82="","",'N-DBE'!B82)</f>
        <v/>
      </c>
      <c r="C82" s="262" t="str">
        <f>IF('N-DBE'!C82="","",'N-DBE'!C82)</f>
        <v/>
      </c>
      <c r="D82" s="262" t="str">
        <f>IF('N-DBE'!D82="","",'N-DBE'!D82)</f>
        <v/>
      </c>
      <c r="E82" s="238" t="str">
        <f>IF('N-DBE'!E82="","",'N-DBE'!E82)</f>
        <v/>
      </c>
      <c r="F82" s="238" t="str">
        <f>IF('N-DBE'!F82="","",'N-DBE'!F82)</f>
        <v/>
      </c>
      <c r="G82" s="225" t="str">
        <f>IF('N-DBE'!G82="","",'N-DBE'!G82)</f>
        <v/>
      </c>
      <c r="H82" s="247" t="str">
        <f>IF(OR(B82="",'N-DBE'!AJ82=""),"",'N-DBE'!AJ82+'N-DBE'!AN82)</f>
        <v/>
      </c>
      <c r="I82" s="815" t="str">
        <f>IF(OR(B82="",'N-DBE'!AJ82=""),"",'N-DBE'!E82*('N-DBE'!AJ82+'N-DBE'!AN82))</f>
        <v/>
      </c>
      <c r="J82" s="246" t="str">
        <f>IF('N-DBE'!AK82="","",IF('N-DBE'!AM82="ja",'N-DBE'!AK82+'N-DBE'!AN82,'N-DBE'!AK82))</f>
        <v/>
      </c>
      <c r="K82" s="829" t="str">
        <f>IF(OR(B82="",'N-DBE'!AK82=""),"",IF('N-DBE'!AM82="ja",'N-DBE'!E82*('N-DBE'!AK82+'N-DBE'!AN82),'N-DBE'!E82*'N-DBE'!AK82))</f>
        <v/>
      </c>
      <c r="L82" s="830" t="str">
        <f>IF(OR(B82="",'N-DBE'!AL82=""),"",'N-DBE'!AL82+'N-DBE'!AN82)</f>
        <v/>
      </c>
      <c r="M82" s="830" t="str">
        <f>IF(OR(B82="",'N-DBE'!AL82=""),"",'N-DBE'!E82*('N-DBE'!AL82+'N-DBE'!AN82))</f>
        <v/>
      </c>
      <c r="N82" s="831" t="str">
        <f>IF(AND('N-DBE'!C82="ja",G82&lt;&gt;""),I82-X82,"")</f>
        <v/>
      </c>
      <c r="O82" s="259" t="str">
        <f>IF('N-DBE'!AJ82="","",SUM(AU82,BI82,BW82,CK82,CY82,DM82))</f>
        <v/>
      </c>
      <c r="P82" s="830" t="str">
        <f>IF(OR(B82="",'N-DBE'!AJ82=""),"",O82*'N-DBE'!E82)</f>
        <v/>
      </c>
      <c r="Q82" s="253" t="str">
        <f>IF('N-DBE'!AJ82="","",IF(AR82="mineralisch",AU82,0)+IF(BF82="mineralisch",BI82,0)+IF(BT82="mineralisch",BW82,0)+IF(CH82="mineralisch",CK82,0)+IF(CV82="mineralisch",CY82,0)+IF(DJ82="mineralisch",DM82,0))</f>
        <v/>
      </c>
      <c r="R82" s="830" t="str">
        <f>IF(OR(B82="",'N-DBE'!AJ82=""),"",Q82*'N-DBE'!E82)</f>
        <v/>
      </c>
      <c r="S82" s="253" t="str">
        <f>IF('N-DBE'!AJ82="","",O82-Q82)</f>
        <v/>
      </c>
      <c r="T82" s="830" t="str">
        <f>IF(OR(B82="",'N-DBE'!AJ82=""),"",S82*'N-DBE'!E82)</f>
        <v/>
      </c>
      <c r="U82" s="253" t="str">
        <f>IF('N-DBE'!AJ82="","",(IF(AR82="Kompost",AU82,0)+IF(BF82="Kompost",BI82,0)+IF(BT82="Kompost",BW82,0)+IF(CH82="Kompost",CK82,0)+IF(CV82="Kompost",CY82,0)+IF(DJ82="Kompost",DM82,0)))</f>
        <v/>
      </c>
      <c r="V82" s="830" t="str">
        <f>IF(OR(B82="",'N-DBE'!AJ82=""),"",U82*'N-DBE'!E82)</f>
        <v/>
      </c>
      <c r="W82" s="370" t="str">
        <f>IF('N-DBE'!AJ82="","",SUM(AW82,BK82,BY82,CM82,DA82,DO82))</f>
        <v/>
      </c>
      <c r="X82" s="844" t="str">
        <f>IF(OR(B82="",'N-DBE'!AJ82=""),"",W82*'N-DBE'!E82)</f>
        <v/>
      </c>
      <c r="Y82" s="260" t="str">
        <f>IF('P-(K-Mg)-DBE'!N82="","",'P-(K-Mg)-DBE'!N82+'P-(K-Mg)-DBE'!R82)</f>
        <v/>
      </c>
      <c r="Z82" s="830" t="str">
        <f>IF(OR(B82="",'P-(K-Mg)-DBE'!N82=""),"",'N-DBE'!E82*('P-(K-Mg)-DBE'!N82+'P-(K-Mg)-DBE'!R82))</f>
        <v/>
      </c>
      <c r="AA82" s="259" t="str">
        <f>IF('P-(K-Mg)-DBE'!N82="","",SUM(AX82,BL82,BZ82,CN82,DB82,DP82))</f>
        <v/>
      </c>
      <c r="AB82" s="258" t="str">
        <f>IF(OR(B82="",'P-(K-Mg)-DBE'!Z82=""),"",SUM(AX82,BL82,BZ82,CN82,DB82,DP82)*'N-DBE'!E82)</f>
        <v/>
      </c>
      <c r="AC82" s="259" t="str">
        <f>IF('P-(K-Mg)-DBE'!O82="","",'P-(K-Mg)-DBE'!O82)</f>
        <v/>
      </c>
      <c r="AD82" s="815" t="str">
        <f>IF(OR(B82="",'P-(K-Mg)-DBE'!O82=""),"",'P-(K-Mg)-DBE'!O82*'N-DBE'!E82)</f>
        <v/>
      </c>
      <c r="AE82" s="239" t="str">
        <f>IF('P-(K-Mg)-DBE'!Z82="","",'P-(K-Mg)-DBE'!Z82)</f>
        <v/>
      </c>
      <c r="AF82" s="815" t="str">
        <f>IF(OR(B82="",'P-(K-Mg)-DBE'!Z82=""),"",'P-(K-Mg)-DBE'!Z82*'N-DBE'!E82)</f>
        <v/>
      </c>
      <c r="AG82" s="380" t="str">
        <f>IF('P-(K-Mg)-DBE'!Z82="","",SUM(AY82,BM82,CA82,CO82,DC82,DQ82))</f>
        <v/>
      </c>
      <c r="AH82" s="258" t="str">
        <f>IF(OR(B82="",'P-(K-Mg)-DBE'!AH82=""),"",SUM(AY82,BM82,CA82,CO82,DC82,DQ72)*'N-DBE'!E82)</f>
        <v/>
      </c>
      <c r="AI82" s="240" t="str">
        <f>IF('P-(K-Mg)-DBE'!AH82="","",'P-(K-Mg)-DBE'!AH82)</f>
        <v/>
      </c>
      <c r="AJ82" s="830" t="str">
        <f>IF(OR(B82="",'P-(K-Mg)-DBE'!AH82=""),"",'N-DBE'!E82*'P-(K-Mg)-DBE'!AH82)</f>
        <v/>
      </c>
      <c r="AK82" s="374" t="str">
        <f>IF('P-(K-Mg)-DBE'!AH82="","",SUM(AZ82,BN82,CB82,CP82,DD82,DR82))</f>
        <v/>
      </c>
      <c r="AL82" s="862" t="str">
        <f>IF('P-(K-Mg)-DBE'!AH82="","",SUM(AZ82,BN82,CB82,CP82,DD82,DR82))</f>
        <v/>
      </c>
      <c r="AM82" s="378"/>
      <c r="AN82" s="379"/>
      <c r="AO82" s="375"/>
      <c r="AP82" s="392" t="str">
        <f t="shared" si="12"/>
        <v/>
      </c>
      <c r="AQ82" s="453" t="str">
        <f t="shared" si="13"/>
        <v/>
      </c>
      <c r="AR82" s="872" t="str">
        <f>IF(AM82="","",VLOOKUP(AM82,'aktuelle Düngerliste'!A:H,2,FALSE))</f>
        <v/>
      </c>
      <c r="AS82" s="872" t="str">
        <f>IF(AM82="","",VLOOKUP(AM82,'aktuelle Düngerliste'!A:H,3,FALSE))</f>
        <v/>
      </c>
      <c r="AT82" s="873" t="str">
        <f>IF(AM82="","",VLOOKUP(AM82,'aktuelle Düngerliste'!A:H,8,FALSE))</f>
        <v/>
      </c>
      <c r="AU82" s="874" t="str">
        <f>IF(AM82="","",VLOOKUP(AM82,'aktuelle Düngerliste'!$A:$H,3,FALSE)*AO82/1000)</f>
        <v/>
      </c>
      <c r="AV82" s="874" t="str">
        <f>IF(AM82="","",IF(VLOOKUP(AM82,'aktuelle Düngerliste'!$A:$B,2,FALSE)="mineralisch",(VLOOKUP(AM82,'aktuelle Düngerliste'!$A:$H,3,FALSE)*AO82/1000),""))</f>
        <v/>
      </c>
      <c r="AW82" s="875" t="str">
        <f>IF(AM82="","",VLOOKUP(AM82,'aktuelle Düngerliste'!$A:$J,10,FALSE)*AO82/1000)</f>
        <v/>
      </c>
      <c r="AX82" s="875" t="str">
        <f>IF(AM82="","",VLOOKUP(AM82,'aktuelle Düngerliste'!$A:$H,5,FALSE)*AO82/1000)</f>
        <v/>
      </c>
      <c r="AY82" s="875" t="str">
        <f>IF(AM82="","",VLOOKUP(AM82,'aktuelle Düngerliste'!$A:$H,6,FALSE)*AO82/1000)</f>
        <v/>
      </c>
      <c r="AZ82" s="876" t="str">
        <f>IF(AM82="","",VLOOKUP(AM82,'aktuelle Düngerliste'!$A:$H,7,FALSE)*AO82/1000)</f>
        <v/>
      </c>
      <c r="BA82" s="378"/>
      <c r="BB82" s="379"/>
      <c r="BC82" s="375"/>
      <c r="BD82" s="392" t="str">
        <f t="shared" si="14"/>
        <v/>
      </c>
      <c r="BE82" s="453" t="str">
        <f t="shared" si="15"/>
        <v/>
      </c>
      <c r="BF82" s="872" t="str">
        <f>IF(BA82="","",VLOOKUP(BA82,'aktuelle Düngerliste'!$A:$H,2,FALSE))</f>
        <v/>
      </c>
      <c r="BG82" s="872" t="str">
        <f>IF(BA82="","",VLOOKUP(BA82,'aktuelle Düngerliste'!$A:$H,3,FALSE))</f>
        <v/>
      </c>
      <c r="BH82" s="873" t="str">
        <f>IF(BA82="","",VLOOKUP(BA82,'aktuelle Düngerliste'!$A:$H,8,FALSE))</f>
        <v/>
      </c>
      <c r="BI82" s="874" t="str">
        <f>IF(BA82="","",VLOOKUP(BA82,'aktuelle Düngerliste'!$A:$H,3,FALSE)*BC82/1000)</f>
        <v/>
      </c>
      <c r="BJ82" s="874" t="str">
        <f>IF(BA82="","",IF(VLOOKUP(BA82,'aktuelle Düngerliste'!$A:$B,2,FALSE)="mineralisch",(VLOOKUP(BA82,'aktuelle Düngerliste'!$A:$H,3,FALSE)*BC82/1000),""))</f>
        <v/>
      </c>
      <c r="BK82" s="875" t="str">
        <f>IF(BA82="","",VLOOKUP(BA82,'aktuelle Düngerliste'!$A:$J,10,FALSE)*BC82/1000)</f>
        <v/>
      </c>
      <c r="BL82" s="875" t="str">
        <f>IF(BA82="","",VLOOKUP(BA82,'aktuelle Düngerliste'!$A:$H,5,FALSE)*BC82/1000)</f>
        <v/>
      </c>
      <c r="BM82" s="875" t="str">
        <f>IF(BA82="","",VLOOKUP(BA82,'aktuelle Düngerliste'!$A:$H,6,FALSE)*BC82/1000)</f>
        <v/>
      </c>
      <c r="BN82" s="876" t="str">
        <f>IF(BA82="","",VLOOKUP(BA82,'aktuelle Düngerliste'!$A:$H,7,FALSE)*BC82/1000)</f>
        <v/>
      </c>
      <c r="BO82" s="378"/>
      <c r="BP82" s="379"/>
      <c r="BQ82" s="375"/>
      <c r="BR82" s="392" t="str">
        <f t="shared" si="16"/>
        <v/>
      </c>
      <c r="BS82" s="453" t="str">
        <f t="shared" si="17"/>
        <v/>
      </c>
      <c r="BT82" s="872" t="str">
        <f>IF(BO82="","",VLOOKUP(BO82,'aktuelle Düngerliste'!$A:$H,2,FALSE))</f>
        <v/>
      </c>
      <c r="BU82" s="872" t="str">
        <f>IF(BO82="","",VLOOKUP(BO82,'aktuelle Düngerliste'!$A:$H,3,FALSE))</f>
        <v/>
      </c>
      <c r="BV82" s="873" t="str">
        <f>IF(BO82="","",VLOOKUP(BO82,'aktuelle Düngerliste'!$A:$H,8,FALSE))</f>
        <v/>
      </c>
      <c r="BW82" s="874" t="str">
        <f>IF(BO82="","",VLOOKUP(BO82,'aktuelle Düngerliste'!$A:$H,3,FALSE)*BQ82/1000)</f>
        <v/>
      </c>
      <c r="BX82" s="874" t="str">
        <f>IF(BO82="","",IF(VLOOKUP(BO82,'aktuelle Düngerliste'!$A:$B,2,FALSE)="mineralisch",(VLOOKUP(BO82,'aktuelle Düngerliste'!$A:$H,3,FALSE)*BQ82/1000),""))</f>
        <v/>
      </c>
      <c r="BY82" s="875" t="str">
        <f>IF(BO82="","",VLOOKUP(BO82,'aktuelle Düngerliste'!$A:$J,10,FALSE)*BQ82/1000)</f>
        <v/>
      </c>
      <c r="BZ82" s="875" t="str">
        <f>IF(BO82="","",VLOOKUP(BO82,'aktuelle Düngerliste'!$A:$H,5,FALSE)*BQ82/1000)</f>
        <v/>
      </c>
      <c r="CA82" s="875" t="str">
        <f>IF(BO82="","",VLOOKUP(BO82,'aktuelle Düngerliste'!$A:$H,6,FALSE)*BQ82/1000)</f>
        <v/>
      </c>
      <c r="CB82" s="876" t="str">
        <f>IF(BO82="","",VLOOKUP(BO82,'aktuelle Düngerliste'!$A:$H,7,FALSE)*BQ82/1000)</f>
        <v/>
      </c>
      <c r="CC82" s="378"/>
      <c r="CD82" s="379"/>
      <c r="CE82" s="375"/>
      <c r="CF82" s="392" t="str">
        <f t="shared" si="18"/>
        <v/>
      </c>
      <c r="CG82" s="453" t="str">
        <f t="shared" si="19"/>
        <v/>
      </c>
      <c r="CH82" s="872" t="str">
        <f>IF(CC82="","",VLOOKUP(CC82,'aktuelle Düngerliste'!$A:$H,2,FALSE))</f>
        <v/>
      </c>
      <c r="CI82" s="872" t="str">
        <f>IF(CC82="","",VLOOKUP(CC82,'aktuelle Düngerliste'!$A:$H,3,FALSE))</f>
        <v/>
      </c>
      <c r="CJ82" s="873" t="str">
        <f>IF(CC82="","",VLOOKUP(CC82,'aktuelle Düngerliste'!$A:$H,8,FALSE))</f>
        <v/>
      </c>
      <c r="CK82" s="874" t="str">
        <f>IF(CC82="","",VLOOKUP(CC82,'aktuelle Düngerliste'!$A:$H,3,FALSE)*CE82/1000)</f>
        <v/>
      </c>
      <c r="CL82" s="874" t="str">
        <f>IF(CC82="","",IF(VLOOKUP(CC82,'aktuelle Düngerliste'!$A:$B,2,FALSE)="mineralisch",(VLOOKUP(CC82,'aktuelle Düngerliste'!$A:$H,3,FALSE)*CE82/1000),""))</f>
        <v/>
      </c>
      <c r="CM82" s="875" t="str">
        <f>IF(CC82="","",VLOOKUP(CC82,'aktuelle Düngerliste'!$A:$J,10,FALSE)*CE82/1000)</f>
        <v/>
      </c>
      <c r="CN82" s="875" t="str">
        <f>IF(CC82="","",VLOOKUP(CC82,'aktuelle Düngerliste'!$A:$H,5,FALSE)*CE82/1000)</f>
        <v/>
      </c>
      <c r="CO82" s="875" t="str">
        <f>IF(CC82="","",VLOOKUP(CC82,'aktuelle Düngerliste'!$A:$H,6,FALSE)*CE82/1000)</f>
        <v/>
      </c>
      <c r="CP82" s="876" t="str">
        <f>IF(CC82="","",VLOOKUP(CC82,'aktuelle Düngerliste'!$A:$H,7,FALSE)*CE82/1000)</f>
        <v/>
      </c>
      <c r="CQ82" s="378"/>
      <c r="CR82" s="379"/>
      <c r="CS82" s="375"/>
      <c r="CT82" s="392" t="str">
        <f t="shared" si="20"/>
        <v/>
      </c>
      <c r="CU82" s="453" t="str">
        <f t="shared" si="21"/>
        <v/>
      </c>
      <c r="CV82" s="872" t="str">
        <f>IF(CQ82="","",VLOOKUP(CQ82,'aktuelle Düngerliste'!$A:$H,2,FALSE))</f>
        <v/>
      </c>
      <c r="CW82" s="872" t="str">
        <f>IF(CQ82="","",VLOOKUP(CQ82,'aktuelle Düngerliste'!$A:$H,3,FALSE))</f>
        <v/>
      </c>
      <c r="CX82" s="873" t="str">
        <f>IF(CQ82="","",VLOOKUP(CQ82,'aktuelle Düngerliste'!$A:$H,8,FALSE))</f>
        <v/>
      </c>
      <c r="CY82" s="874" t="str">
        <f>IF(CQ82="","",VLOOKUP(CQ82,'aktuelle Düngerliste'!$A:$H,3,FALSE)*CS82/1000)</f>
        <v/>
      </c>
      <c r="CZ82" s="874" t="str">
        <f>IF(CQ82="","",IF(VLOOKUP(CQ82,'aktuelle Düngerliste'!$A:$B,2,FALSE)="mineralisch",(VLOOKUP(CQ82,'aktuelle Düngerliste'!$A:$H,3,FALSE)*CS82/1000),""))</f>
        <v/>
      </c>
      <c r="DA82" s="875" t="str">
        <f>IF(CQ82="","",VLOOKUP(CQ82,'aktuelle Düngerliste'!$A:$J,10,FALSE)*CS82/1000)</f>
        <v/>
      </c>
      <c r="DB82" s="875" t="str">
        <f>IF(CQ82="","",VLOOKUP(CQ82,'aktuelle Düngerliste'!$A:$H,5,FALSE)*CS82/1000)</f>
        <v/>
      </c>
      <c r="DC82" s="875" t="str">
        <f>IF(CQ82="","",VLOOKUP(CQ82,'aktuelle Düngerliste'!$A:$H,6,FALSE)*CS82/1000)</f>
        <v/>
      </c>
      <c r="DD82" s="876" t="str">
        <f>IF(CQ82="","",VLOOKUP(CQ82,'aktuelle Düngerliste'!$A:$H,7,FALSE)*CS82/1000)</f>
        <v/>
      </c>
      <c r="DE82" s="378"/>
      <c r="DF82" s="379"/>
      <c r="DG82" s="375"/>
      <c r="DH82" s="392" t="str">
        <f t="shared" si="22"/>
        <v/>
      </c>
      <c r="DI82" s="453" t="str">
        <f t="shared" si="23"/>
        <v/>
      </c>
      <c r="DJ82" s="872" t="str">
        <f>IF(DE82="","",VLOOKUP(DE82,'aktuelle Düngerliste'!$A:$H,2,FALSE))</f>
        <v/>
      </c>
      <c r="DK82" s="872" t="str">
        <f>IF(DE82="","",VLOOKUP(DE82,'aktuelle Düngerliste'!$A:$H,3,FALSE))</f>
        <v/>
      </c>
      <c r="DL82" s="873" t="str">
        <f>IF(DE82="","",VLOOKUP(DE82,'aktuelle Düngerliste'!$A:$H,8,FALSE))</f>
        <v/>
      </c>
      <c r="DM82" s="874" t="str">
        <f>IF(DE82="","",VLOOKUP(DE82,'aktuelle Düngerliste'!$A:$H,3,FALSE)*DG82/1000)</f>
        <v/>
      </c>
      <c r="DN82" s="874" t="str">
        <f>IF(DE82="","",IF(VLOOKUP(DE82,'aktuelle Düngerliste'!$A:$B,2,FALSE)="mineralisch",(VLOOKUP(DE82,'aktuelle Düngerliste'!$A:$H,3,FALSE)*DG82/1000),""))</f>
        <v/>
      </c>
      <c r="DO82" s="875" t="str">
        <f>IF(DE82="","",VLOOKUP(DE82,'aktuelle Düngerliste'!$A:$J,10,FALSE)*DG82/1000)</f>
        <v/>
      </c>
      <c r="DP82" s="875" t="str">
        <f>IF(DE82="","",VLOOKUP(DE82,'aktuelle Düngerliste'!$A:$H,5,FALSE)*DG82/1000)</f>
        <v/>
      </c>
      <c r="DQ82" s="875" t="str">
        <f>IF(DE82="","",VLOOKUP(DE82,'aktuelle Düngerliste'!$A:$H,6,FALSE)*DG82/1000)</f>
        <v/>
      </c>
      <c r="DR82" s="876" t="str">
        <f>IF(DE82="","",VLOOKUP(DE82,'aktuelle Düngerliste'!$A:$H,7,FALSE)*DG82/1000)</f>
        <v/>
      </c>
      <c r="DS82" s="265"/>
    </row>
    <row r="83" spans="1:123" s="145" customFormat="1">
      <c r="A83" s="261" t="str">
        <f>IF('N-DBE'!A83="","",'N-DBE'!A83)</f>
        <v/>
      </c>
      <c r="B83" s="285" t="str">
        <f>IF('N-DBE'!B83="","",'N-DBE'!B83)</f>
        <v/>
      </c>
      <c r="C83" s="262" t="str">
        <f>IF('N-DBE'!C83="","",'N-DBE'!C83)</f>
        <v/>
      </c>
      <c r="D83" s="262" t="str">
        <f>IF('N-DBE'!D83="","",'N-DBE'!D83)</f>
        <v/>
      </c>
      <c r="E83" s="238" t="str">
        <f>IF('N-DBE'!E83="","",'N-DBE'!E83)</f>
        <v/>
      </c>
      <c r="F83" s="238" t="str">
        <f>IF('N-DBE'!F83="","",'N-DBE'!F83)</f>
        <v/>
      </c>
      <c r="G83" s="225" t="str">
        <f>IF('N-DBE'!G83="","",'N-DBE'!G83)</f>
        <v/>
      </c>
      <c r="H83" s="247" t="str">
        <f>IF(OR(B83="",'N-DBE'!AJ83=""),"",'N-DBE'!AJ83+'N-DBE'!AN83)</f>
        <v/>
      </c>
      <c r="I83" s="815" t="str">
        <f>IF(OR(B83="",'N-DBE'!AJ83=""),"",'N-DBE'!E83*('N-DBE'!AJ83+'N-DBE'!AN83))</f>
        <v/>
      </c>
      <c r="J83" s="246" t="str">
        <f>IF('N-DBE'!AK83="","",IF('N-DBE'!AM83="ja",'N-DBE'!AK83+'N-DBE'!AN83,'N-DBE'!AK83))</f>
        <v/>
      </c>
      <c r="K83" s="829" t="str">
        <f>IF(OR(B83="",'N-DBE'!AK83=""),"",IF('N-DBE'!AM83="ja",'N-DBE'!E83*('N-DBE'!AK83+'N-DBE'!AN83),'N-DBE'!E83*'N-DBE'!AK83))</f>
        <v/>
      </c>
      <c r="L83" s="830" t="str">
        <f>IF(OR(B83="",'N-DBE'!AL83=""),"",'N-DBE'!AL83+'N-DBE'!AN83)</f>
        <v/>
      </c>
      <c r="M83" s="830" t="str">
        <f>IF(OR(B83="",'N-DBE'!AL83=""),"",'N-DBE'!E83*('N-DBE'!AL83+'N-DBE'!AN83))</f>
        <v/>
      </c>
      <c r="N83" s="831" t="str">
        <f>IF(AND('N-DBE'!C83="ja",G83&lt;&gt;""),I83-X83,"")</f>
        <v/>
      </c>
      <c r="O83" s="259" t="str">
        <f>IF('N-DBE'!AJ83="","",SUM(AU83,BI83,BW83,CK83,CY83,DM83))</f>
        <v/>
      </c>
      <c r="P83" s="830" t="str">
        <f>IF(OR(B83="",'N-DBE'!AJ83=""),"",O83*'N-DBE'!E83)</f>
        <v/>
      </c>
      <c r="Q83" s="253" t="str">
        <f>IF('N-DBE'!AJ83="","",IF(AR83="mineralisch",AU83,0)+IF(BF83="mineralisch",BI83,0)+IF(BT83="mineralisch",BW83,0)+IF(CH83="mineralisch",CK83,0)+IF(CV83="mineralisch",CY83,0)+IF(DJ83="mineralisch",DM83,0))</f>
        <v/>
      </c>
      <c r="R83" s="830" t="str">
        <f>IF(OR(B83="",'N-DBE'!AJ83=""),"",Q83*'N-DBE'!E83)</f>
        <v/>
      </c>
      <c r="S83" s="253" t="str">
        <f>IF('N-DBE'!AJ83="","",O83-Q83)</f>
        <v/>
      </c>
      <c r="T83" s="830" t="str">
        <f>IF(OR(B83="",'N-DBE'!AJ83=""),"",S83*'N-DBE'!E83)</f>
        <v/>
      </c>
      <c r="U83" s="253" t="str">
        <f>IF('N-DBE'!AJ83="","",(IF(AR83="Kompost",AU83,0)+IF(BF83="Kompost",BI83,0)+IF(BT83="Kompost",BW83,0)+IF(CH83="Kompost",CK83,0)+IF(CV83="Kompost",CY83,0)+IF(DJ83="Kompost",DM83,0)))</f>
        <v/>
      </c>
      <c r="V83" s="830" t="str">
        <f>IF(OR(B83="",'N-DBE'!AJ83=""),"",U83*'N-DBE'!E83)</f>
        <v/>
      </c>
      <c r="W83" s="370" t="str">
        <f>IF('N-DBE'!AJ83="","",SUM(AW83,BK83,BY83,CM83,DA83,DO83))</f>
        <v/>
      </c>
      <c r="X83" s="844" t="str">
        <f>IF(OR(B83="",'N-DBE'!AJ83=""),"",W83*'N-DBE'!E83)</f>
        <v/>
      </c>
      <c r="Y83" s="260" t="str">
        <f>IF('P-(K-Mg)-DBE'!N83="","",'P-(K-Mg)-DBE'!N83+'P-(K-Mg)-DBE'!R83)</f>
        <v/>
      </c>
      <c r="Z83" s="830" t="str">
        <f>IF(OR(B83="",'P-(K-Mg)-DBE'!N83=""),"",'N-DBE'!E83*('P-(K-Mg)-DBE'!N83+'P-(K-Mg)-DBE'!R83))</f>
        <v/>
      </c>
      <c r="AA83" s="259" t="str">
        <f>IF('P-(K-Mg)-DBE'!N83="","",SUM(AX83,BL83,BZ83,CN83,DB83,DP83))</f>
        <v/>
      </c>
      <c r="AB83" s="258" t="str">
        <f>IF(OR(B83="",'P-(K-Mg)-DBE'!Z83=""),"",SUM(AX83,BL83,BZ83,CN83,DB83,DP83)*'N-DBE'!E83)</f>
        <v/>
      </c>
      <c r="AC83" s="259" t="str">
        <f>IF('P-(K-Mg)-DBE'!O83="","",'P-(K-Mg)-DBE'!O83)</f>
        <v/>
      </c>
      <c r="AD83" s="815" t="str">
        <f>IF(OR(B83="",'P-(K-Mg)-DBE'!O83=""),"",'P-(K-Mg)-DBE'!O83*'N-DBE'!E83)</f>
        <v/>
      </c>
      <c r="AE83" s="239" t="str">
        <f>IF('P-(K-Mg)-DBE'!Z83="","",'P-(K-Mg)-DBE'!Z83)</f>
        <v/>
      </c>
      <c r="AF83" s="815" t="str">
        <f>IF(OR(B83="",'P-(K-Mg)-DBE'!Z83=""),"",'P-(K-Mg)-DBE'!Z83*'N-DBE'!E83)</f>
        <v/>
      </c>
      <c r="AG83" s="380" t="str">
        <f>IF('P-(K-Mg)-DBE'!Z83="","",SUM(AY83,BM83,CA83,CO83,DC83,DQ83))</f>
        <v/>
      </c>
      <c r="AH83" s="258" t="str">
        <f>IF(OR(B83="",'P-(K-Mg)-DBE'!AH83=""),"",SUM(AY83,BM83,CA83,CO83,DC83,DQ73)*'N-DBE'!E83)</f>
        <v/>
      </c>
      <c r="AI83" s="240" t="str">
        <f>IF('P-(K-Mg)-DBE'!AH83="","",'P-(K-Mg)-DBE'!AH83)</f>
        <v/>
      </c>
      <c r="AJ83" s="830" t="str">
        <f>IF(OR(B83="",'P-(K-Mg)-DBE'!AH83=""),"",'N-DBE'!E83*'P-(K-Mg)-DBE'!AH83)</f>
        <v/>
      </c>
      <c r="AK83" s="374" t="str">
        <f>IF('P-(K-Mg)-DBE'!AH83="","",SUM(AZ83,BN83,CB83,CP83,DD83,DR83))</f>
        <v/>
      </c>
      <c r="AL83" s="862" t="str">
        <f>IF('P-(K-Mg)-DBE'!AH83="","",SUM(AZ83,BN83,CB83,CP83,DD83,DR83))</f>
        <v/>
      </c>
      <c r="AM83" s="378"/>
      <c r="AN83" s="379"/>
      <c r="AO83" s="375"/>
      <c r="AP83" s="392" t="str">
        <f t="shared" si="12"/>
        <v/>
      </c>
      <c r="AQ83" s="453" t="str">
        <f t="shared" si="13"/>
        <v/>
      </c>
      <c r="AR83" s="872" t="str">
        <f>IF(AM83="","",VLOOKUP(AM83,'aktuelle Düngerliste'!A:H,2,FALSE))</f>
        <v/>
      </c>
      <c r="AS83" s="872" t="str">
        <f>IF(AM83="","",VLOOKUP(AM83,'aktuelle Düngerliste'!A:H,3,FALSE))</f>
        <v/>
      </c>
      <c r="AT83" s="873" t="str">
        <f>IF(AM83="","",VLOOKUP(AM83,'aktuelle Düngerliste'!A:H,8,FALSE))</f>
        <v/>
      </c>
      <c r="AU83" s="874" t="str">
        <f>IF(AM83="","",VLOOKUP(AM83,'aktuelle Düngerliste'!$A:$H,3,FALSE)*AO83/1000)</f>
        <v/>
      </c>
      <c r="AV83" s="874" t="str">
        <f>IF(AM83="","",IF(VLOOKUP(AM83,'aktuelle Düngerliste'!$A:$B,2,FALSE)="mineralisch",(VLOOKUP(AM83,'aktuelle Düngerliste'!$A:$H,3,FALSE)*AO83/1000),""))</f>
        <v/>
      </c>
      <c r="AW83" s="875" t="str">
        <f>IF(AM83="","",VLOOKUP(AM83,'aktuelle Düngerliste'!$A:$J,10,FALSE)*AO83/1000)</f>
        <v/>
      </c>
      <c r="AX83" s="875" t="str">
        <f>IF(AM83="","",VLOOKUP(AM83,'aktuelle Düngerliste'!$A:$H,5,FALSE)*AO83/1000)</f>
        <v/>
      </c>
      <c r="AY83" s="875" t="str">
        <f>IF(AM83="","",VLOOKUP(AM83,'aktuelle Düngerliste'!$A:$H,6,FALSE)*AO83/1000)</f>
        <v/>
      </c>
      <c r="AZ83" s="876" t="str">
        <f>IF(AM83="","",VLOOKUP(AM83,'aktuelle Düngerliste'!$A:$H,7,FALSE)*AO83/1000)</f>
        <v/>
      </c>
      <c r="BA83" s="378"/>
      <c r="BB83" s="379"/>
      <c r="BC83" s="375"/>
      <c r="BD83" s="392" t="str">
        <f t="shared" si="14"/>
        <v/>
      </c>
      <c r="BE83" s="453" t="str">
        <f t="shared" si="15"/>
        <v/>
      </c>
      <c r="BF83" s="872" t="str">
        <f>IF(BA83="","",VLOOKUP(BA83,'aktuelle Düngerliste'!$A:$H,2,FALSE))</f>
        <v/>
      </c>
      <c r="BG83" s="872" t="str">
        <f>IF(BA83="","",VLOOKUP(BA83,'aktuelle Düngerliste'!$A:$H,3,FALSE))</f>
        <v/>
      </c>
      <c r="BH83" s="873" t="str">
        <f>IF(BA83="","",VLOOKUP(BA83,'aktuelle Düngerliste'!$A:$H,8,FALSE))</f>
        <v/>
      </c>
      <c r="BI83" s="874" t="str">
        <f>IF(BA83="","",VLOOKUP(BA83,'aktuelle Düngerliste'!$A:$H,3,FALSE)*BC83/1000)</f>
        <v/>
      </c>
      <c r="BJ83" s="874" t="str">
        <f>IF(BA83="","",IF(VLOOKUP(BA83,'aktuelle Düngerliste'!$A:$B,2,FALSE)="mineralisch",(VLOOKUP(BA83,'aktuelle Düngerliste'!$A:$H,3,FALSE)*BC83/1000),""))</f>
        <v/>
      </c>
      <c r="BK83" s="875" t="str">
        <f>IF(BA83="","",VLOOKUP(BA83,'aktuelle Düngerliste'!$A:$J,10,FALSE)*BC83/1000)</f>
        <v/>
      </c>
      <c r="BL83" s="875" t="str">
        <f>IF(BA83="","",VLOOKUP(BA83,'aktuelle Düngerliste'!$A:$H,5,FALSE)*BC83/1000)</f>
        <v/>
      </c>
      <c r="BM83" s="875" t="str">
        <f>IF(BA83="","",VLOOKUP(BA83,'aktuelle Düngerliste'!$A:$H,6,FALSE)*BC83/1000)</f>
        <v/>
      </c>
      <c r="BN83" s="876" t="str">
        <f>IF(BA83="","",VLOOKUP(BA83,'aktuelle Düngerliste'!$A:$H,7,FALSE)*BC83/1000)</f>
        <v/>
      </c>
      <c r="BO83" s="378"/>
      <c r="BP83" s="379"/>
      <c r="BQ83" s="375"/>
      <c r="BR83" s="392" t="str">
        <f t="shared" si="16"/>
        <v/>
      </c>
      <c r="BS83" s="453" t="str">
        <f t="shared" si="17"/>
        <v/>
      </c>
      <c r="BT83" s="872" t="str">
        <f>IF(BO83="","",VLOOKUP(BO83,'aktuelle Düngerliste'!$A:$H,2,FALSE))</f>
        <v/>
      </c>
      <c r="BU83" s="872" t="str">
        <f>IF(BO83="","",VLOOKUP(BO83,'aktuelle Düngerliste'!$A:$H,3,FALSE))</f>
        <v/>
      </c>
      <c r="BV83" s="873" t="str">
        <f>IF(BO83="","",VLOOKUP(BO83,'aktuelle Düngerliste'!$A:$H,8,FALSE))</f>
        <v/>
      </c>
      <c r="BW83" s="874" t="str">
        <f>IF(BO83="","",VLOOKUP(BO83,'aktuelle Düngerliste'!$A:$H,3,FALSE)*BQ83/1000)</f>
        <v/>
      </c>
      <c r="BX83" s="874" t="str">
        <f>IF(BO83="","",IF(VLOOKUP(BO83,'aktuelle Düngerliste'!$A:$B,2,FALSE)="mineralisch",(VLOOKUP(BO83,'aktuelle Düngerliste'!$A:$H,3,FALSE)*BQ83/1000),""))</f>
        <v/>
      </c>
      <c r="BY83" s="875" t="str">
        <f>IF(BO83="","",VLOOKUP(BO83,'aktuelle Düngerliste'!$A:$J,10,FALSE)*BQ83/1000)</f>
        <v/>
      </c>
      <c r="BZ83" s="875" t="str">
        <f>IF(BO83="","",VLOOKUP(BO83,'aktuelle Düngerliste'!$A:$H,5,FALSE)*BQ83/1000)</f>
        <v/>
      </c>
      <c r="CA83" s="875" t="str">
        <f>IF(BO83="","",VLOOKUP(BO83,'aktuelle Düngerliste'!$A:$H,6,FALSE)*BQ83/1000)</f>
        <v/>
      </c>
      <c r="CB83" s="876" t="str">
        <f>IF(BO83="","",VLOOKUP(BO83,'aktuelle Düngerliste'!$A:$H,7,FALSE)*BQ83/1000)</f>
        <v/>
      </c>
      <c r="CC83" s="378"/>
      <c r="CD83" s="379"/>
      <c r="CE83" s="375"/>
      <c r="CF83" s="392" t="str">
        <f t="shared" si="18"/>
        <v/>
      </c>
      <c r="CG83" s="453" t="str">
        <f t="shared" si="19"/>
        <v/>
      </c>
      <c r="CH83" s="872" t="str">
        <f>IF(CC83="","",VLOOKUP(CC83,'aktuelle Düngerliste'!$A:$H,2,FALSE))</f>
        <v/>
      </c>
      <c r="CI83" s="872" t="str">
        <f>IF(CC83="","",VLOOKUP(CC83,'aktuelle Düngerliste'!$A:$H,3,FALSE))</f>
        <v/>
      </c>
      <c r="CJ83" s="873" t="str">
        <f>IF(CC83="","",VLOOKUP(CC83,'aktuelle Düngerliste'!$A:$H,8,FALSE))</f>
        <v/>
      </c>
      <c r="CK83" s="874" t="str">
        <f>IF(CC83="","",VLOOKUP(CC83,'aktuelle Düngerliste'!$A:$H,3,FALSE)*CE83/1000)</f>
        <v/>
      </c>
      <c r="CL83" s="874" t="str">
        <f>IF(CC83="","",IF(VLOOKUP(CC83,'aktuelle Düngerliste'!$A:$B,2,FALSE)="mineralisch",(VLOOKUP(CC83,'aktuelle Düngerliste'!$A:$H,3,FALSE)*CE83/1000),""))</f>
        <v/>
      </c>
      <c r="CM83" s="875" t="str">
        <f>IF(CC83="","",VLOOKUP(CC83,'aktuelle Düngerliste'!$A:$J,10,FALSE)*CE83/1000)</f>
        <v/>
      </c>
      <c r="CN83" s="875" t="str">
        <f>IF(CC83="","",VLOOKUP(CC83,'aktuelle Düngerliste'!$A:$H,5,FALSE)*CE83/1000)</f>
        <v/>
      </c>
      <c r="CO83" s="875" t="str">
        <f>IF(CC83="","",VLOOKUP(CC83,'aktuelle Düngerliste'!$A:$H,6,FALSE)*CE83/1000)</f>
        <v/>
      </c>
      <c r="CP83" s="876" t="str">
        <f>IF(CC83="","",VLOOKUP(CC83,'aktuelle Düngerliste'!$A:$H,7,FALSE)*CE83/1000)</f>
        <v/>
      </c>
      <c r="CQ83" s="378"/>
      <c r="CR83" s="379"/>
      <c r="CS83" s="375"/>
      <c r="CT83" s="392" t="str">
        <f t="shared" si="20"/>
        <v/>
      </c>
      <c r="CU83" s="453" t="str">
        <f t="shared" si="21"/>
        <v/>
      </c>
      <c r="CV83" s="872" t="str">
        <f>IF(CQ83="","",VLOOKUP(CQ83,'aktuelle Düngerliste'!$A:$H,2,FALSE))</f>
        <v/>
      </c>
      <c r="CW83" s="872" t="str">
        <f>IF(CQ83="","",VLOOKUP(CQ83,'aktuelle Düngerliste'!$A:$H,3,FALSE))</f>
        <v/>
      </c>
      <c r="CX83" s="873" t="str">
        <f>IF(CQ83="","",VLOOKUP(CQ83,'aktuelle Düngerliste'!$A:$H,8,FALSE))</f>
        <v/>
      </c>
      <c r="CY83" s="874" t="str">
        <f>IF(CQ83="","",VLOOKUP(CQ83,'aktuelle Düngerliste'!$A:$H,3,FALSE)*CS83/1000)</f>
        <v/>
      </c>
      <c r="CZ83" s="874" t="str">
        <f>IF(CQ83="","",IF(VLOOKUP(CQ83,'aktuelle Düngerliste'!$A:$B,2,FALSE)="mineralisch",(VLOOKUP(CQ83,'aktuelle Düngerliste'!$A:$H,3,FALSE)*CS83/1000),""))</f>
        <v/>
      </c>
      <c r="DA83" s="875" t="str">
        <f>IF(CQ83="","",VLOOKUP(CQ83,'aktuelle Düngerliste'!$A:$J,10,FALSE)*CS83/1000)</f>
        <v/>
      </c>
      <c r="DB83" s="875" t="str">
        <f>IF(CQ83="","",VLOOKUP(CQ83,'aktuelle Düngerliste'!$A:$H,5,FALSE)*CS83/1000)</f>
        <v/>
      </c>
      <c r="DC83" s="875" t="str">
        <f>IF(CQ83="","",VLOOKUP(CQ83,'aktuelle Düngerliste'!$A:$H,6,FALSE)*CS83/1000)</f>
        <v/>
      </c>
      <c r="DD83" s="876" t="str">
        <f>IF(CQ83="","",VLOOKUP(CQ83,'aktuelle Düngerliste'!$A:$H,7,FALSE)*CS83/1000)</f>
        <v/>
      </c>
      <c r="DE83" s="378"/>
      <c r="DF83" s="379"/>
      <c r="DG83" s="375"/>
      <c r="DH83" s="392" t="str">
        <f t="shared" si="22"/>
        <v/>
      </c>
      <c r="DI83" s="453" t="str">
        <f t="shared" si="23"/>
        <v/>
      </c>
      <c r="DJ83" s="872" t="str">
        <f>IF(DE83="","",VLOOKUP(DE83,'aktuelle Düngerliste'!$A:$H,2,FALSE))</f>
        <v/>
      </c>
      <c r="DK83" s="872" t="str">
        <f>IF(DE83="","",VLOOKUP(DE83,'aktuelle Düngerliste'!$A:$H,3,FALSE))</f>
        <v/>
      </c>
      <c r="DL83" s="873" t="str">
        <f>IF(DE83="","",VLOOKUP(DE83,'aktuelle Düngerliste'!$A:$H,8,FALSE))</f>
        <v/>
      </c>
      <c r="DM83" s="874" t="str">
        <f>IF(DE83="","",VLOOKUP(DE83,'aktuelle Düngerliste'!$A:$H,3,FALSE)*DG83/1000)</f>
        <v/>
      </c>
      <c r="DN83" s="874" t="str">
        <f>IF(DE83="","",IF(VLOOKUP(DE83,'aktuelle Düngerliste'!$A:$B,2,FALSE)="mineralisch",(VLOOKUP(DE83,'aktuelle Düngerliste'!$A:$H,3,FALSE)*DG83/1000),""))</f>
        <v/>
      </c>
      <c r="DO83" s="875" t="str">
        <f>IF(DE83="","",VLOOKUP(DE83,'aktuelle Düngerliste'!$A:$J,10,FALSE)*DG83/1000)</f>
        <v/>
      </c>
      <c r="DP83" s="875" t="str">
        <f>IF(DE83="","",VLOOKUP(DE83,'aktuelle Düngerliste'!$A:$H,5,FALSE)*DG83/1000)</f>
        <v/>
      </c>
      <c r="DQ83" s="875" t="str">
        <f>IF(DE83="","",VLOOKUP(DE83,'aktuelle Düngerliste'!$A:$H,6,FALSE)*DG83/1000)</f>
        <v/>
      </c>
      <c r="DR83" s="876" t="str">
        <f>IF(DE83="","",VLOOKUP(DE83,'aktuelle Düngerliste'!$A:$H,7,FALSE)*DG83/1000)</f>
        <v/>
      </c>
      <c r="DS83" s="265"/>
    </row>
    <row r="84" spans="1:123" s="145" customFormat="1">
      <c r="A84" s="261" t="str">
        <f>IF('N-DBE'!A84="","",'N-DBE'!A84)</f>
        <v/>
      </c>
      <c r="B84" s="285" t="str">
        <f>IF('N-DBE'!B84="","",'N-DBE'!B84)</f>
        <v/>
      </c>
      <c r="C84" s="262" t="str">
        <f>IF('N-DBE'!C84="","",'N-DBE'!C84)</f>
        <v/>
      </c>
      <c r="D84" s="262" t="str">
        <f>IF('N-DBE'!D84="","",'N-DBE'!D84)</f>
        <v/>
      </c>
      <c r="E84" s="238" t="str">
        <f>IF('N-DBE'!E84="","",'N-DBE'!E84)</f>
        <v/>
      </c>
      <c r="F84" s="238" t="str">
        <f>IF('N-DBE'!F84="","",'N-DBE'!F84)</f>
        <v/>
      </c>
      <c r="G84" s="225" t="str">
        <f>IF('N-DBE'!G84="","",'N-DBE'!G84)</f>
        <v/>
      </c>
      <c r="H84" s="247" t="str">
        <f>IF(OR(B84="",'N-DBE'!AJ84=""),"",'N-DBE'!AJ84+'N-DBE'!AN84)</f>
        <v/>
      </c>
      <c r="I84" s="815" t="str">
        <f>IF(OR(B84="",'N-DBE'!AJ84=""),"",'N-DBE'!E84*('N-DBE'!AJ84+'N-DBE'!AN84))</f>
        <v/>
      </c>
      <c r="J84" s="246" t="str">
        <f>IF('N-DBE'!AK84="","",IF('N-DBE'!AM84="ja",'N-DBE'!AK84+'N-DBE'!AN84,'N-DBE'!AK84))</f>
        <v/>
      </c>
      <c r="K84" s="829" t="str">
        <f>IF(OR(B84="",'N-DBE'!AK84=""),"",IF('N-DBE'!AM84="ja",'N-DBE'!E84*('N-DBE'!AK84+'N-DBE'!AN84),'N-DBE'!E84*'N-DBE'!AK84))</f>
        <v/>
      </c>
      <c r="L84" s="830" t="str">
        <f>IF(OR(B84="",'N-DBE'!AL84=""),"",'N-DBE'!AL84+'N-DBE'!AN84)</f>
        <v/>
      </c>
      <c r="M84" s="830" t="str">
        <f>IF(OR(B84="",'N-DBE'!AL84=""),"",'N-DBE'!E84*('N-DBE'!AL84+'N-DBE'!AN84))</f>
        <v/>
      </c>
      <c r="N84" s="831" t="str">
        <f>IF(AND('N-DBE'!C84="ja",G84&lt;&gt;""),I84-X84,"")</f>
        <v/>
      </c>
      <c r="O84" s="259" t="str">
        <f>IF('N-DBE'!AJ84="","",SUM(AU84,BI84,BW84,CK84,CY84,DM84))</f>
        <v/>
      </c>
      <c r="P84" s="830" t="str">
        <f>IF(OR(B84="",'N-DBE'!AJ84=""),"",O84*'N-DBE'!E84)</f>
        <v/>
      </c>
      <c r="Q84" s="253" t="str">
        <f>IF('N-DBE'!AJ84="","",IF(AR84="mineralisch",AU84,0)+IF(BF84="mineralisch",BI84,0)+IF(BT84="mineralisch",BW84,0)+IF(CH84="mineralisch",CK84,0)+IF(CV84="mineralisch",CY84,0)+IF(DJ84="mineralisch",DM84,0))</f>
        <v/>
      </c>
      <c r="R84" s="830" t="str">
        <f>IF(OR(B84="",'N-DBE'!AJ84=""),"",Q84*'N-DBE'!E84)</f>
        <v/>
      </c>
      <c r="S84" s="253" t="str">
        <f>IF('N-DBE'!AJ84="","",O84-Q84)</f>
        <v/>
      </c>
      <c r="T84" s="830" t="str">
        <f>IF(OR(B84="",'N-DBE'!AJ84=""),"",S84*'N-DBE'!E84)</f>
        <v/>
      </c>
      <c r="U84" s="253" t="str">
        <f>IF('N-DBE'!AJ84="","",(IF(AR84="Kompost",AU84,0)+IF(BF84="Kompost",BI84,0)+IF(BT84="Kompost",BW84,0)+IF(CH84="Kompost",CK84,0)+IF(CV84="Kompost",CY84,0)+IF(DJ84="Kompost",DM84,0)))</f>
        <v/>
      </c>
      <c r="V84" s="830" t="str">
        <f>IF(OR(B84="",'N-DBE'!AJ84=""),"",U84*'N-DBE'!E84)</f>
        <v/>
      </c>
      <c r="W84" s="370" t="str">
        <f>IF('N-DBE'!AJ84="","",SUM(AW84,BK84,BY84,CM84,DA84,DO84))</f>
        <v/>
      </c>
      <c r="X84" s="844" t="str">
        <f>IF(OR(B84="",'N-DBE'!AJ84=""),"",W84*'N-DBE'!E84)</f>
        <v/>
      </c>
      <c r="Y84" s="260" t="str">
        <f>IF('P-(K-Mg)-DBE'!N84="","",'P-(K-Mg)-DBE'!N84+'P-(K-Mg)-DBE'!R84)</f>
        <v/>
      </c>
      <c r="Z84" s="830" t="str">
        <f>IF(OR(B84="",'P-(K-Mg)-DBE'!N84=""),"",'N-DBE'!E84*('P-(K-Mg)-DBE'!N84+'P-(K-Mg)-DBE'!R84))</f>
        <v/>
      </c>
      <c r="AA84" s="259" t="str">
        <f>IF('P-(K-Mg)-DBE'!N84="","",SUM(AX84,BL84,BZ84,CN84,DB84,DP84))</f>
        <v/>
      </c>
      <c r="AB84" s="258" t="str">
        <f>IF(OR(B84="",'P-(K-Mg)-DBE'!Z84=""),"",SUM(AX84,BL84,BZ84,CN84,DB84,DP84)*'N-DBE'!E84)</f>
        <v/>
      </c>
      <c r="AC84" s="259" t="str">
        <f>IF('P-(K-Mg)-DBE'!O84="","",'P-(K-Mg)-DBE'!O84)</f>
        <v/>
      </c>
      <c r="AD84" s="815" t="str">
        <f>IF(OR(B84="",'P-(K-Mg)-DBE'!O84=""),"",'P-(K-Mg)-DBE'!O84*'N-DBE'!E84)</f>
        <v/>
      </c>
      <c r="AE84" s="239" t="str">
        <f>IF('P-(K-Mg)-DBE'!Z84="","",'P-(K-Mg)-DBE'!Z84)</f>
        <v/>
      </c>
      <c r="AF84" s="815" t="str">
        <f>IF(OR(B84="",'P-(K-Mg)-DBE'!Z84=""),"",'P-(K-Mg)-DBE'!Z84*'N-DBE'!E84)</f>
        <v/>
      </c>
      <c r="AG84" s="380" t="str">
        <f>IF('P-(K-Mg)-DBE'!Z84="","",SUM(AY84,BM84,CA84,CO84,DC84,DQ84))</f>
        <v/>
      </c>
      <c r="AH84" s="258" t="str">
        <f>IF(OR(B84="",'P-(K-Mg)-DBE'!AH84=""),"",SUM(AY84,BM84,CA84,CO84,DC84,DQ74)*'N-DBE'!E84)</f>
        <v/>
      </c>
      <c r="AI84" s="240" t="str">
        <f>IF('P-(K-Mg)-DBE'!AH84="","",'P-(K-Mg)-DBE'!AH84)</f>
        <v/>
      </c>
      <c r="AJ84" s="830" t="str">
        <f>IF(OR(B84="",'P-(K-Mg)-DBE'!AH84=""),"",'N-DBE'!E84*'P-(K-Mg)-DBE'!AH84)</f>
        <v/>
      </c>
      <c r="AK84" s="374" t="str">
        <f>IF('P-(K-Mg)-DBE'!AH84="","",SUM(AZ84,BN84,CB84,CP84,DD84,DR84))</f>
        <v/>
      </c>
      <c r="AL84" s="862" t="str">
        <f>IF('P-(K-Mg)-DBE'!AH84="","",SUM(AZ84,BN84,CB84,CP84,DD84,DR84))</f>
        <v/>
      </c>
      <c r="AM84" s="378"/>
      <c r="AN84" s="379"/>
      <c r="AO84" s="375"/>
      <c r="AP84" s="392" t="str">
        <f t="shared" si="12"/>
        <v/>
      </c>
      <c r="AQ84" s="453" t="str">
        <f t="shared" si="13"/>
        <v/>
      </c>
      <c r="AR84" s="872" t="str">
        <f>IF(AM84="","",VLOOKUP(AM84,'aktuelle Düngerliste'!A:H,2,FALSE))</f>
        <v/>
      </c>
      <c r="AS84" s="872" t="str">
        <f>IF(AM84="","",VLOOKUP(AM84,'aktuelle Düngerliste'!A:H,3,FALSE))</f>
        <v/>
      </c>
      <c r="AT84" s="873" t="str">
        <f>IF(AM84="","",VLOOKUP(AM84,'aktuelle Düngerliste'!A:H,8,FALSE))</f>
        <v/>
      </c>
      <c r="AU84" s="874" t="str">
        <f>IF(AM84="","",VLOOKUP(AM84,'aktuelle Düngerliste'!$A:$H,3,FALSE)*AO84/1000)</f>
        <v/>
      </c>
      <c r="AV84" s="874" t="str">
        <f>IF(AM84="","",IF(VLOOKUP(AM84,'aktuelle Düngerliste'!$A:$B,2,FALSE)="mineralisch",(VLOOKUP(AM84,'aktuelle Düngerliste'!$A:$H,3,FALSE)*AO84/1000),""))</f>
        <v/>
      </c>
      <c r="AW84" s="875" t="str">
        <f>IF(AM84="","",VLOOKUP(AM84,'aktuelle Düngerliste'!$A:$J,10,FALSE)*AO84/1000)</f>
        <v/>
      </c>
      <c r="AX84" s="875" t="str">
        <f>IF(AM84="","",VLOOKUP(AM84,'aktuelle Düngerliste'!$A:$H,5,FALSE)*AO84/1000)</f>
        <v/>
      </c>
      <c r="AY84" s="875" t="str">
        <f>IF(AM84="","",VLOOKUP(AM84,'aktuelle Düngerliste'!$A:$H,6,FALSE)*AO84/1000)</f>
        <v/>
      </c>
      <c r="AZ84" s="876" t="str">
        <f>IF(AM84="","",VLOOKUP(AM84,'aktuelle Düngerliste'!$A:$H,7,FALSE)*AO84/1000)</f>
        <v/>
      </c>
      <c r="BA84" s="378"/>
      <c r="BB84" s="379"/>
      <c r="BC84" s="375"/>
      <c r="BD84" s="392" t="str">
        <f t="shared" si="14"/>
        <v/>
      </c>
      <c r="BE84" s="453" t="str">
        <f t="shared" si="15"/>
        <v/>
      </c>
      <c r="BF84" s="872" t="str">
        <f>IF(BA84="","",VLOOKUP(BA84,'aktuelle Düngerliste'!$A:$H,2,FALSE))</f>
        <v/>
      </c>
      <c r="BG84" s="872" t="str">
        <f>IF(BA84="","",VLOOKUP(BA84,'aktuelle Düngerliste'!$A:$H,3,FALSE))</f>
        <v/>
      </c>
      <c r="BH84" s="873" t="str">
        <f>IF(BA84="","",VLOOKUP(BA84,'aktuelle Düngerliste'!$A:$H,8,FALSE))</f>
        <v/>
      </c>
      <c r="BI84" s="874" t="str">
        <f>IF(BA84="","",VLOOKUP(BA84,'aktuelle Düngerliste'!$A:$H,3,FALSE)*BC84/1000)</f>
        <v/>
      </c>
      <c r="BJ84" s="874" t="str">
        <f>IF(BA84="","",IF(VLOOKUP(BA84,'aktuelle Düngerliste'!$A:$B,2,FALSE)="mineralisch",(VLOOKUP(BA84,'aktuelle Düngerliste'!$A:$H,3,FALSE)*BC84/1000),""))</f>
        <v/>
      </c>
      <c r="BK84" s="875" t="str">
        <f>IF(BA84="","",VLOOKUP(BA84,'aktuelle Düngerliste'!$A:$J,10,FALSE)*BC84/1000)</f>
        <v/>
      </c>
      <c r="BL84" s="875" t="str">
        <f>IF(BA84="","",VLOOKUP(BA84,'aktuelle Düngerliste'!$A:$H,5,FALSE)*BC84/1000)</f>
        <v/>
      </c>
      <c r="BM84" s="875" t="str">
        <f>IF(BA84="","",VLOOKUP(BA84,'aktuelle Düngerliste'!$A:$H,6,FALSE)*BC84/1000)</f>
        <v/>
      </c>
      <c r="BN84" s="876" t="str">
        <f>IF(BA84="","",VLOOKUP(BA84,'aktuelle Düngerliste'!$A:$H,7,FALSE)*BC84/1000)</f>
        <v/>
      </c>
      <c r="BO84" s="378"/>
      <c r="BP84" s="379"/>
      <c r="BQ84" s="375"/>
      <c r="BR84" s="392" t="str">
        <f t="shared" si="16"/>
        <v/>
      </c>
      <c r="BS84" s="453" t="str">
        <f t="shared" si="17"/>
        <v/>
      </c>
      <c r="BT84" s="872" t="str">
        <f>IF(BO84="","",VLOOKUP(BO84,'aktuelle Düngerliste'!$A:$H,2,FALSE))</f>
        <v/>
      </c>
      <c r="BU84" s="872" t="str">
        <f>IF(BO84="","",VLOOKUP(BO84,'aktuelle Düngerliste'!$A:$H,3,FALSE))</f>
        <v/>
      </c>
      <c r="BV84" s="873" t="str">
        <f>IF(BO84="","",VLOOKUP(BO84,'aktuelle Düngerliste'!$A:$H,8,FALSE))</f>
        <v/>
      </c>
      <c r="BW84" s="874" t="str">
        <f>IF(BO84="","",VLOOKUP(BO84,'aktuelle Düngerliste'!$A:$H,3,FALSE)*BQ84/1000)</f>
        <v/>
      </c>
      <c r="BX84" s="874" t="str">
        <f>IF(BO84="","",IF(VLOOKUP(BO84,'aktuelle Düngerliste'!$A:$B,2,FALSE)="mineralisch",(VLOOKUP(BO84,'aktuelle Düngerliste'!$A:$H,3,FALSE)*BQ84/1000),""))</f>
        <v/>
      </c>
      <c r="BY84" s="875" t="str">
        <f>IF(BO84="","",VLOOKUP(BO84,'aktuelle Düngerliste'!$A:$J,10,FALSE)*BQ84/1000)</f>
        <v/>
      </c>
      <c r="BZ84" s="875" t="str">
        <f>IF(BO84="","",VLOOKUP(BO84,'aktuelle Düngerliste'!$A:$H,5,FALSE)*BQ84/1000)</f>
        <v/>
      </c>
      <c r="CA84" s="875" t="str">
        <f>IF(BO84="","",VLOOKUP(BO84,'aktuelle Düngerliste'!$A:$H,6,FALSE)*BQ84/1000)</f>
        <v/>
      </c>
      <c r="CB84" s="876" t="str">
        <f>IF(BO84="","",VLOOKUP(BO84,'aktuelle Düngerliste'!$A:$H,7,FALSE)*BQ84/1000)</f>
        <v/>
      </c>
      <c r="CC84" s="378"/>
      <c r="CD84" s="379"/>
      <c r="CE84" s="375"/>
      <c r="CF84" s="392" t="str">
        <f t="shared" si="18"/>
        <v/>
      </c>
      <c r="CG84" s="453" t="str">
        <f t="shared" si="19"/>
        <v/>
      </c>
      <c r="CH84" s="872" t="str">
        <f>IF(CC84="","",VLOOKUP(CC84,'aktuelle Düngerliste'!$A:$H,2,FALSE))</f>
        <v/>
      </c>
      <c r="CI84" s="872" t="str">
        <f>IF(CC84="","",VLOOKUP(CC84,'aktuelle Düngerliste'!$A:$H,3,FALSE))</f>
        <v/>
      </c>
      <c r="CJ84" s="873" t="str">
        <f>IF(CC84="","",VLOOKUP(CC84,'aktuelle Düngerliste'!$A:$H,8,FALSE))</f>
        <v/>
      </c>
      <c r="CK84" s="874" t="str">
        <f>IF(CC84="","",VLOOKUP(CC84,'aktuelle Düngerliste'!$A:$H,3,FALSE)*CE84/1000)</f>
        <v/>
      </c>
      <c r="CL84" s="874" t="str">
        <f>IF(CC84="","",IF(VLOOKUP(CC84,'aktuelle Düngerliste'!$A:$B,2,FALSE)="mineralisch",(VLOOKUP(CC84,'aktuelle Düngerliste'!$A:$H,3,FALSE)*CE84/1000),""))</f>
        <v/>
      </c>
      <c r="CM84" s="875" t="str">
        <f>IF(CC84="","",VLOOKUP(CC84,'aktuelle Düngerliste'!$A:$J,10,FALSE)*CE84/1000)</f>
        <v/>
      </c>
      <c r="CN84" s="875" t="str">
        <f>IF(CC84="","",VLOOKUP(CC84,'aktuelle Düngerliste'!$A:$H,5,FALSE)*CE84/1000)</f>
        <v/>
      </c>
      <c r="CO84" s="875" t="str">
        <f>IF(CC84="","",VLOOKUP(CC84,'aktuelle Düngerliste'!$A:$H,6,FALSE)*CE84/1000)</f>
        <v/>
      </c>
      <c r="CP84" s="876" t="str">
        <f>IF(CC84="","",VLOOKUP(CC84,'aktuelle Düngerliste'!$A:$H,7,FALSE)*CE84/1000)</f>
        <v/>
      </c>
      <c r="CQ84" s="378"/>
      <c r="CR84" s="379"/>
      <c r="CS84" s="375"/>
      <c r="CT84" s="392" t="str">
        <f t="shared" si="20"/>
        <v/>
      </c>
      <c r="CU84" s="453" t="str">
        <f t="shared" si="21"/>
        <v/>
      </c>
      <c r="CV84" s="872" t="str">
        <f>IF(CQ84="","",VLOOKUP(CQ84,'aktuelle Düngerliste'!$A:$H,2,FALSE))</f>
        <v/>
      </c>
      <c r="CW84" s="872" t="str">
        <f>IF(CQ84="","",VLOOKUP(CQ84,'aktuelle Düngerliste'!$A:$H,3,FALSE))</f>
        <v/>
      </c>
      <c r="CX84" s="873" t="str">
        <f>IF(CQ84="","",VLOOKUP(CQ84,'aktuelle Düngerliste'!$A:$H,8,FALSE))</f>
        <v/>
      </c>
      <c r="CY84" s="874" t="str">
        <f>IF(CQ84="","",VLOOKUP(CQ84,'aktuelle Düngerliste'!$A:$H,3,FALSE)*CS84/1000)</f>
        <v/>
      </c>
      <c r="CZ84" s="874" t="str">
        <f>IF(CQ84="","",IF(VLOOKUP(CQ84,'aktuelle Düngerliste'!$A:$B,2,FALSE)="mineralisch",(VLOOKUP(CQ84,'aktuelle Düngerliste'!$A:$H,3,FALSE)*CS84/1000),""))</f>
        <v/>
      </c>
      <c r="DA84" s="875" t="str">
        <f>IF(CQ84="","",VLOOKUP(CQ84,'aktuelle Düngerliste'!$A:$J,10,FALSE)*CS84/1000)</f>
        <v/>
      </c>
      <c r="DB84" s="875" t="str">
        <f>IF(CQ84="","",VLOOKUP(CQ84,'aktuelle Düngerliste'!$A:$H,5,FALSE)*CS84/1000)</f>
        <v/>
      </c>
      <c r="DC84" s="875" t="str">
        <f>IF(CQ84="","",VLOOKUP(CQ84,'aktuelle Düngerliste'!$A:$H,6,FALSE)*CS84/1000)</f>
        <v/>
      </c>
      <c r="DD84" s="876" t="str">
        <f>IF(CQ84="","",VLOOKUP(CQ84,'aktuelle Düngerliste'!$A:$H,7,FALSE)*CS84/1000)</f>
        <v/>
      </c>
      <c r="DE84" s="378"/>
      <c r="DF84" s="379"/>
      <c r="DG84" s="375"/>
      <c r="DH84" s="392" t="str">
        <f t="shared" si="22"/>
        <v/>
      </c>
      <c r="DI84" s="453" t="str">
        <f t="shared" si="23"/>
        <v/>
      </c>
      <c r="DJ84" s="872" t="str">
        <f>IF(DE84="","",VLOOKUP(DE84,'aktuelle Düngerliste'!$A:$H,2,FALSE))</f>
        <v/>
      </c>
      <c r="DK84" s="872" t="str">
        <f>IF(DE84="","",VLOOKUP(DE84,'aktuelle Düngerliste'!$A:$H,3,FALSE))</f>
        <v/>
      </c>
      <c r="DL84" s="873" t="str">
        <f>IF(DE84="","",VLOOKUP(DE84,'aktuelle Düngerliste'!$A:$H,8,FALSE))</f>
        <v/>
      </c>
      <c r="DM84" s="874" t="str">
        <f>IF(DE84="","",VLOOKUP(DE84,'aktuelle Düngerliste'!$A:$H,3,FALSE)*DG84/1000)</f>
        <v/>
      </c>
      <c r="DN84" s="874" t="str">
        <f>IF(DE84="","",IF(VLOOKUP(DE84,'aktuelle Düngerliste'!$A:$B,2,FALSE)="mineralisch",(VLOOKUP(DE84,'aktuelle Düngerliste'!$A:$H,3,FALSE)*DG84/1000),""))</f>
        <v/>
      </c>
      <c r="DO84" s="875" t="str">
        <f>IF(DE84="","",VLOOKUP(DE84,'aktuelle Düngerliste'!$A:$J,10,FALSE)*DG84/1000)</f>
        <v/>
      </c>
      <c r="DP84" s="875" t="str">
        <f>IF(DE84="","",VLOOKUP(DE84,'aktuelle Düngerliste'!$A:$H,5,FALSE)*DG84/1000)</f>
        <v/>
      </c>
      <c r="DQ84" s="875" t="str">
        <f>IF(DE84="","",VLOOKUP(DE84,'aktuelle Düngerliste'!$A:$H,6,FALSE)*DG84/1000)</f>
        <v/>
      </c>
      <c r="DR84" s="876" t="str">
        <f>IF(DE84="","",VLOOKUP(DE84,'aktuelle Düngerliste'!$A:$H,7,FALSE)*DG84/1000)</f>
        <v/>
      </c>
      <c r="DS84" s="265"/>
    </row>
    <row r="85" spans="1:123" s="145" customFormat="1">
      <c r="A85" s="261" t="str">
        <f>IF('N-DBE'!A85="","",'N-DBE'!A85)</f>
        <v/>
      </c>
      <c r="B85" s="285" t="str">
        <f>IF('N-DBE'!B85="","",'N-DBE'!B85)</f>
        <v/>
      </c>
      <c r="C85" s="262" t="str">
        <f>IF('N-DBE'!C85="","",'N-DBE'!C85)</f>
        <v/>
      </c>
      <c r="D85" s="262" t="str">
        <f>IF('N-DBE'!D85="","",'N-DBE'!D85)</f>
        <v/>
      </c>
      <c r="E85" s="238" t="str">
        <f>IF('N-DBE'!E85="","",'N-DBE'!E85)</f>
        <v/>
      </c>
      <c r="F85" s="238" t="str">
        <f>IF('N-DBE'!F85="","",'N-DBE'!F85)</f>
        <v/>
      </c>
      <c r="G85" s="225" t="str">
        <f>IF('N-DBE'!G85="","",'N-DBE'!G85)</f>
        <v/>
      </c>
      <c r="H85" s="247" t="str">
        <f>IF(OR(B85="",'N-DBE'!AJ85=""),"",'N-DBE'!AJ85+'N-DBE'!AN85)</f>
        <v/>
      </c>
      <c r="I85" s="815" t="str">
        <f>IF(OR(B85="",'N-DBE'!AJ85=""),"",'N-DBE'!E85*('N-DBE'!AJ85+'N-DBE'!AN85))</f>
        <v/>
      </c>
      <c r="J85" s="246" t="str">
        <f>IF('N-DBE'!AK85="","",IF('N-DBE'!AM85="ja",'N-DBE'!AK85+'N-DBE'!AN85,'N-DBE'!AK85))</f>
        <v/>
      </c>
      <c r="K85" s="829" t="str">
        <f>IF(OR(B85="",'N-DBE'!AK85=""),"",IF('N-DBE'!AM85="ja",'N-DBE'!E85*('N-DBE'!AK85+'N-DBE'!AN85),'N-DBE'!E85*'N-DBE'!AK85))</f>
        <v/>
      </c>
      <c r="L85" s="830" t="str">
        <f>IF(OR(B85="",'N-DBE'!AL85=""),"",'N-DBE'!AL85+'N-DBE'!AN85)</f>
        <v/>
      </c>
      <c r="M85" s="830" t="str">
        <f>IF(OR(B85="",'N-DBE'!AL85=""),"",'N-DBE'!E85*('N-DBE'!AL85+'N-DBE'!AN85))</f>
        <v/>
      </c>
      <c r="N85" s="831" t="str">
        <f>IF(AND('N-DBE'!C85="ja",G85&lt;&gt;""),I85-X85,"")</f>
        <v/>
      </c>
      <c r="O85" s="259" t="str">
        <f>IF('N-DBE'!AJ85="","",SUM(AU85,BI85,BW85,CK85,CY85,DM85))</f>
        <v/>
      </c>
      <c r="P85" s="830" t="str">
        <f>IF(OR(B85="",'N-DBE'!AJ85=""),"",O85*'N-DBE'!E85)</f>
        <v/>
      </c>
      <c r="Q85" s="253" t="str">
        <f>IF('N-DBE'!AJ85="","",IF(AR85="mineralisch",AU85,0)+IF(BF85="mineralisch",BI85,0)+IF(BT85="mineralisch",BW85,0)+IF(CH85="mineralisch",CK85,0)+IF(CV85="mineralisch",CY85,0)+IF(DJ85="mineralisch",DM85,0))</f>
        <v/>
      </c>
      <c r="R85" s="830" t="str">
        <f>IF(OR(B85="",'N-DBE'!AJ85=""),"",Q85*'N-DBE'!E85)</f>
        <v/>
      </c>
      <c r="S85" s="253" t="str">
        <f>IF('N-DBE'!AJ85="","",O85-Q85)</f>
        <v/>
      </c>
      <c r="T85" s="830" t="str">
        <f>IF(OR(B85="",'N-DBE'!AJ85=""),"",S85*'N-DBE'!E85)</f>
        <v/>
      </c>
      <c r="U85" s="253" t="str">
        <f>IF('N-DBE'!AJ85="","",(IF(AR85="Kompost",AU85,0)+IF(BF85="Kompost",BI85,0)+IF(BT85="Kompost",BW85,0)+IF(CH85="Kompost",CK85,0)+IF(CV85="Kompost",CY85,0)+IF(DJ85="Kompost",DM85,0)))</f>
        <v/>
      </c>
      <c r="V85" s="830" t="str">
        <f>IF(OR(B85="",'N-DBE'!AJ85=""),"",U85*'N-DBE'!E85)</f>
        <v/>
      </c>
      <c r="W85" s="370" t="str">
        <f>IF('N-DBE'!AJ85="","",SUM(AW85,BK85,BY85,CM85,DA85,DO85))</f>
        <v/>
      </c>
      <c r="X85" s="844" t="str">
        <f>IF(OR(B85="",'N-DBE'!AJ85=""),"",W85*'N-DBE'!E85)</f>
        <v/>
      </c>
      <c r="Y85" s="260" t="str">
        <f>IF('P-(K-Mg)-DBE'!N85="","",'P-(K-Mg)-DBE'!N85+'P-(K-Mg)-DBE'!R85)</f>
        <v/>
      </c>
      <c r="Z85" s="830" t="str">
        <f>IF(OR(B85="",'P-(K-Mg)-DBE'!N85=""),"",'N-DBE'!E85*('P-(K-Mg)-DBE'!N85+'P-(K-Mg)-DBE'!R85))</f>
        <v/>
      </c>
      <c r="AA85" s="259" t="str">
        <f>IF('P-(K-Mg)-DBE'!N85="","",SUM(AX85,BL85,BZ85,CN85,DB85,DP85))</f>
        <v/>
      </c>
      <c r="AB85" s="258" t="str">
        <f>IF(OR(B85="",'P-(K-Mg)-DBE'!Z85=""),"",SUM(AX85,BL85,BZ85,CN85,DB85,DP85)*'N-DBE'!E85)</f>
        <v/>
      </c>
      <c r="AC85" s="259" t="str">
        <f>IF('P-(K-Mg)-DBE'!O85="","",'P-(K-Mg)-DBE'!O85)</f>
        <v/>
      </c>
      <c r="AD85" s="815" t="str">
        <f>IF(OR(B85="",'P-(K-Mg)-DBE'!O85=""),"",'P-(K-Mg)-DBE'!O85*'N-DBE'!E85)</f>
        <v/>
      </c>
      <c r="AE85" s="239" t="str">
        <f>IF('P-(K-Mg)-DBE'!Z85="","",'P-(K-Mg)-DBE'!Z85)</f>
        <v/>
      </c>
      <c r="AF85" s="815" t="str">
        <f>IF(OR(B85="",'P-(K-Mg)-DBE'!Z85=""),"",'P-(K-Mg)-DBE'!Z85*'N-DBE'!E85)</f>
        <v/>
      </c>
      <c r="AG85" s="380" t="str">
        <f>IF('P-(K-Mg)-DBE'!Z85="","",SUM(AY85,BM85,CA85,CO85,DC85,DQ85))</f>
        <v/>
      </c>
      <c r="AH85" s="258" t="str">
        <f>IF(OR(B85="",'P-(K-Mg)-DBE'!AH85=""),"",SUM(AY85,BM85,CA85,CO85,DC85,DQ75)*'N-DBE'!E85)</f>
        <v/>
      </c>
      <c r="AI85" s="240" t="str">
        <f>IF('P-(K-Mg)-DBE'!AH85="","",'P-(K-Mg)-DBE'!AH85)</f>
        <v/>
      </c>
      <c r="AJ85" s="830" t="str">
        <f>IF(OR(B85="",'P-(K-Mg)-DBE'!AH85=""),"",'N-DBE'!E85*'P-(K-Mg)-DBE'!AH85)</f>
        <v/>
      </c>
      <c r="AK85" s="374" t="str">
        <f>IF('P-(K-Mg)-DBE'!AH85="","",SUM(AZ85,BN85,CB85,CP85,DD85,DR85))</f>
        <v/>
      </c>
      <c r="AL85" s="862" t="str">
        <f>IF('P-(K-Mg)-DBE'!AH85="","",SUM(AZ85,BN85,CB85,CP85,DD85,DR85))</f>
        <v/>
      </c>
      <c r="AM85" s="378"/>
      <c r="AN85" s="379"/>
      <c r="AO85" s="375"/>
      <c r="AP85" s="392" t="str">
        <f t="shared" si="12"/>
        <v/>
      </c>
      <c r="AQ85" s="453" t="str">
        <f t="shared" si="13"/>
        <v/>
      </c>
      <c r="AR85" s="872" t="str">
        <f>IF(AM85="","",VLOOKUP(AM85,'aktuelle Düngerliste'!A:H,2,FALSE))</f>
        <v/>
      </c>
      <c r="AS85" s="872" t="str">
        <f>IF(AM85="","",VLOOKUP(AM85,'aktuelle Düngerliste'!A:H,3,FALSE))</f>
        <v/>
      </c>
      <c r="AT85" s="873" t="str">
        <f>IF(AM85="","",VLOOKUP(AM85,'aktuelle Düngerliste'!A:H,8,FALSE))</f>
        <v/>
      </c>
      <c r="AU85" s="874" t="str">
        <f>IF(AM85="","",VLOOKUP(AM85,'aktuelle Düngerliste'!$A:$H,3,FALSE)*AO85/1000)</f>
        <v/>
      </c>
      <c r="AV85" s="874" t="str">
        <f>IF(AM85="","",IF(VLOOKUP(AM85,'aktuelle Düngerliste'!$A:$B,2,FALSE)="mineralisch",(VLOOKUP(AM85,'aktuelle Düngerliste'!$A:$H,3,FALSE)*AO85/1000),""))</f>
        <v/>
      </c>
      <c r="AW85" s="875" t="str">
        <f>IF(AM85="","",VLOOKUP(AM85,'aktuelle Düngerliste'!$A:$J,10,FALSE)*AO85/1000)</f>
        <v/>
      </c>
      <c r="AX85" s="875" t="str">
        <f>IF(AM85="","",VLOOKUP(AM85,'aktuelle Düngerliste'!$A:$H,5,FALSE)*AO85/1000)</f>
        <v/>
      </c>
      <c r="AY85" s="875" t="str">
        <f>IF(AM85="","",VLOOKUP(AM85,'aktuelle Düngerliste'!$A:$H,6,FALSE)*AO85/1000)</f>
        <v/>
      </c>
      <c r="AZ85" s="876" t="str">
        <f>IF(AM85="","",VLOOKUP(AM85,'aktuelle Düngerliste'!$A:$H,7,FALSE)*AO85/1000)</f>
        <v/>
      </c>
      <c r="BA85" s="378"/>
      <c r="BB85" s="379"/>
      <c r="BC85" s="375"/>
      <c r="BD85" s="392" t="str">
        <f t="shared" si="14"/>
        <v/>
      </c>
      <c r="BE85" s="453" t="str">
        <f t="shared" si="15"/>
        <v/>
      </c>
      <c r="BF85" s="872" t="str">
        <f>IF(BA85="","",VLOOKUP(BA85,'aktuelle Düngerliste'!$A:$H,2,FALSE))</f>
        <v/>
      </c>
      <c r="BG85" s="872" t="str">
        <f>IF(BA85="","",VLOOKUP(BA85,'aktuelle Düngerliste'!$A:$H,3,FALSE))</f>
        <v/>
      </c>
      <c r="BH85" s="873" t="str">
        <f>IF(BA85="","",VLOOKUP(BA85,'aktuelle Düngerliste'!$A:$H,8,FALSE))</f>
        <v/>
      </c>
      <c r="BI85" s="874" t="str">
        <f>IF(BA85="","",VLOOKUP(BA85,'aktuelle Düngerliste'!$A:$H,3,FALSE)*BC85/1000)</f>
        <v/>
      </c>
      <c r="BJ85" s="874" t="str">
        <f>IF(BA85="","",IF(VLOOKUP(BA85,'aktuelle Düngerliste'!$A:$B,2,FALSE)="mineralisch",(VLOOKUP(BA85,'aktuelle Düngerliste'!$A:$H,3,FALSE)*BC85/1000),""))</f>
        <v/>
      </c>
      <c r="BK85" s="875" t="str">
        <f>IF(BA85="","",VLOOKUP(BA85,'aktuelle Düngerliste'!$A:$J,10,FALSE)*BC85/1000)</f>
        <v/>
      </c>
      <c r="BL85" s="875" t="str">
        <f>IF(BA85="","",VLOOKUP(BA85,'aktuelle Düngerliste'!$A:$H,5,FALSE)*BC85/1000)</f>
        <v/>
      </c>
      <c r="BM85" s="875" t="str">
        <f>IF(BA85="","",VLOOKUP(BA85,'aktuelle Düngerliste'!$A:$H,6,FALSE)*BC85/1000)</f>
        <v/>
      </c>
      <c r="BN85" s="876" t="str">
        <f>IF(BA85="","",VLOOKUP(BA85,'aktuelle Düngerliste'!$A:$H,7,FALSE)*BC85/1000)</f>
        <v/>
      </c>
      <c r="BO85" s="378"/>
      <c r="BP85" s="379"/>
      <c r="BQ85" s="375"/>
      <c r="BR85" s="392" t="str">
        <f t="shared" si="16"/>
        <v/>
      </c>
      <c r="BS85" s="453" t="str">
        <f t="shared" si="17"/>
        <v/>
      </c>
      <c r="BT85" s="872" t="str">
        <f>IF(BO85="","",VLOOKUP(BO85,'aktuelle Düngerliste'!$A:$H,2,FALSE))</f>
        <v/>
      </c>
      <c r="BU85" s="872" t="str">
        <f>IF(BO85="","",VLOOKUP(BO85,'aktuelle Düngerliste'!$A:$H,3,FALSE))</f>
        <v/>
      </c>
      <c r="BV85" s="873" t="str">
        <f>IF(BO85="","",VLOOKUP(BO85,'aktuelle Düngerliste'!$A:$H,8,FALSE))</f>
        <v/>
      </c>
      <c r="BW85" s="874" t="str">
        <f>IF(BO85="","",VLOOKUP(BO85,'aktuelle Düngerliste'!$A:$H,3,FALSE)*BQ85/1000)</f>
        <v/>
      </c>
      <c r="BX85" s="874" t="str">
        <f>IF(BO85="","",IF(VLOOKUP(BO85,'aktuelle Düngerliste'!$A:$B,2,FALSE)="mineralisch",(VLOOKUP(BO85,'aktuelle Düngerliste'!$A:$H,3,FALSE)*BQ85/1000),""))</f>
        <v/>
      </c>
      <c r="BY85" s="875" t="str">
        <f>IF(BO85="","",VLOOKUP(BO85,'aktuelle Düngerliste'!$A:$J,10,FALSE)*BQ85/1000)</f>
        <v/>
      </c>
      <c r="BZ85" s="875" t="str">
        <f>IF(BO85="","",VLOOKUP(BO85,'aktuelle Düngerliste'!$A:$H,5,FALSE)*BQ85/1000)</f>
        <v/>
      </c>
      <c r="CA85" s="875" t="str">
        <f>IF(BO85="","",VLOOKUP(BO85,'aktuelle Düngerliste'!$A:$H,6,FALSE)*BQ85/1000)</f>
        <v/>
      </c>
      <c r="CB85" s="876" t="str">
        <f>IF(BO85="","",VLOOKUP(BO85,'aktuelle Düngerliste'!$A:$H,7,FALSE)*BQ85/1000)</f>
        <v/>
      </c>
      <c r="CC85" s="378"/>
      <c r="CD85" s="379"/>
      <c r="CE85" s="375"/>
      <c r="CF85" s="392" t="str">
        <f t="shared" si="18"/>
        <v/>
      </c>
      <c r="CG85" s="453" t="str">
        <f t="shared" si="19"/>
        <v/>
      </c>
      <c r="CH85" s="872" t="str">
        <f>IF(CC85="","",VLOOKUP(CC85,'aktuelle Düngerliste'!$A:$H,2,FALSE))</f>
        <v/>
      </c>
      <c r="CI85" s="872" t="str">
        <f>IF(CC85="","",VLOOKUP(CC85,'aktuelle Düngerliste'!$A:$H,3,FALSE))</f>
        <v/>
      </c>
      <c r="CJ85" s="873" t="str">
        <f>IF(CC85="","",VLOOKUP(CC85,'aktuelle Düngerliste'!$A:$H,8,FALSE))</f>
        <v/>
      </c>
      <c r="CK85" s="874" t="str">
        <f>IF(CC85="","",VLOOKUP(CC85,'aktuelle Düngerliste'!$A:$H,3,FALSE)*CE85/1000)</f>
        <v/>
      </c>
      <c r="CL85" s="874" t="str">
        <f>IF(CC85="","",IF(VLOOKUP(CC85,'aktuelle Düngerliste'!$A:$B,2,FALSE)="mineralisch",(VLOOKUP(CC85,'aktuelle Düngerliste'!$A:$H,3,FALSE)*CE85/1000),""))</f>
        <v/>
      </c>
      <c r="CM85" s="875" t="str">
        <f>IF(CC85="","",VLOOKUP(CC85,'aktuelle Düngerliste'!$A:$J,10,FALSE)*CE85/1000)</f>
        <v/>
      </c>
      <c r="CN85" s="875" t="str">
        <f>IF(CC85="","",VLOOKUP(CC85,'aktuelle Düngerliste'!$A:$H,5,FALSE)*CE85/1000)</f>
        <v/>
      </c>
      <c r="CO85" s="875" t="str">
        <f>IF(CC85="","",VLOOKUP(CC85,'aktuelle Düngerliste'!$A:$H,6,FALSE)*CE85/1000)</f>
        <v/>
      </c>
      <c r="CP85" s="876" t="str">
        <f>IF(CC85="","",VLOOKUP(CC85,'aktuelle Düngerliste'!$A:$H,7,FALSE)*CE85/1000)</f>
        <v/>
      </c>
      <c r="CQ85" s="378"/>
      <c r="CR85" s="379"/>
      <c r="CS85" s="375"/>
      <c r="CT85" s="392" t="str">
        <f t="shared" si="20"/>
        <v/>
      </c>
      <c r="CU85" s="453" t="str">
        <f t="shared" si="21"/>
        <v/>
      </c>
      <c r="CV85" s="872" t="str">
        <f>IF(CQ85="","",VLOOKUP(CQ85,'aktuelle Düngerliste'!$A:$H,2,FALSE))</f>
        <v/>
      </c>
      <c r="CW85" s="872" t="str">
        <f>IF(CQ85="","",VLOOKUP(CQ85,'aktuelle Düngerliste'!$A:$H,3,FALSE))</f>
        <v/>
      </c>
      <c r="CX85" s="873" t="str">
        <f>IF(CQ85="","",VLOOKUP(CQ85,'aktuelle Düngerliste'!$A:$H,8,FALSE))</f>
        <v/>
      </c>
      <c r="CY85" s="874" t="str">
        <f>IF(CQ85="","",VLOOKUP(CQ85,'aktuelle Düngerliste'!$A:$H,3,FALSE)*CS85/1000)</f>
        <v/>
      </c>
      <c r="CZ85" s="874" t="str">
        <f>IF(CQ85="","",IF(VLOOKUP(CQ85,'aktuelle Düngerliste'!$A:$B,2,FALSE)="mineralisch",(VLOOKUP(CQ85,'aktuelle Düngerliste'!$A:$H,3,FALSE)*CS85/1000),""))</f>
        <v/>
      </c>
      <c r="DA85" s="875" t="str">
        <f>IF(CQ85="","",VLOOKUP(CQ85,'aktuelle Düngerliste'!$A:$J,10,FALSE)*CS85/1000)</f>
        <v/>
      </c>
      <c r="DB85" s="875" t="str">
        <f>IF(CQ85="","",VLOOKUP(CQ85,'aktuelle Düngerliste'!$A:$H,5,FALSE)*CS85/1000)</f>
        <v/>
      </c>
      <c r="DC85" s="875" t="str">
        <f>IF(CQ85="","",VLOOKUP(CQ85,'aktuelle Düngerliste'!$A:$H,6,FALSE)*CS85/1000)</f>
        <v/>
      </c>
      <c r="DD85" s="876" t="str">
        <f>IF(CQ85="","",VLOOKUP(CQ85,'aktuelle Düngerliste'!$A:$H,7,FALSE)*CS85/1000)</f>
        <v/>
      </c>
      <c r="DE85" s="378"/>
      <c r="DF85" s="379"/>
      <c r="DG85" s="375"/>
      <c r="DH85" s="392" t="str">
        <f t="shared" si="22"/>
        <v/>
      </c>
      <c r="DI85" s="453" t="str">
        <f t="shared" si="23"/>
        <v/>
      </c>
      <c r="DJ85" s="872" t="str">
        <f>IF(DE85="","",VLOOKUP(DE85,'aktuelle Düngerliste'!$A:$H,2,FALSE))</f>
        <v/>
      </c>
      <c r="DK85" s="872" t="str">
        <f>IF(DE85="","",VLOOKUP(DE85,'aktuelle Düngerliste'!$A:$H,3,FALSE))</f>
        <v/>
      </c>
      <c r="DL85" s="873" t="str">
        <f>IF(DE85="","",VLOOKUP(DE85,'aktuelle Düngerliste'!$A:$H,8,FALSE))</f>
        <v/>
      </c>
      <c r="DM85" s="874" t="str">
        <f>IF(DE85="","",VLOOKUP(DE85,'aktuelle Düngerliste'!$A:$H,3,FALSE)*DG85/1000)</f>
        <v/>
      </c>
      <c r="DN85" s="874" t="str">
        <f>IF(DE85="","",IF(VLOOKUP(DE85,'aktuelle Düngerliste'!$A:$B,2,FALSE)="mineralisch",(VLOOKUP(DE85,'aktuelle Düngerliste'!$A:$H,3,FALSE)*DG85/1000),""))</f>
        <v/>
      </c>
      <c r="DO85" s="875" t="str">
        <f>IF(DE85="","",VLOOKUP(DE85,'aktuelle Düngerliste'!$A:$J,10,FALSE)*DG85/1000)</f>
        <v/>
      </c>
      <c r="DP85" s="875" t="str">
        <f>IF(DE85="","",VLOOKUP(DE85,'aktuelle Düngerliste'!$A:$H,5,FALSE)*DG85/1000)</f>
        <v/>
      </c>
      <c r="DQ85" s="875" t="str">
        <f>IF(DE85="","",VLOOKUP(DE85,'aktuelle Düngerliste'!$A:$H,6,FALSE)*DG85/1000)</f>
        <v/>
      </c>
      <c r="DR85" s="876" t="str">
        <f>IF(DE85="","",VLOOKUP(DE85,'aktuelle Düngerliste'!$A:$H,7,FALSE)*DG85/1000)</f>
        <v/>
      </c>
      <c r="DS85" s="265"/>
    </row>
    <row r="86" spans="1:123" s="145" customFormat="1">
      <c r="A86" s="261" t="str">
        <f>IF('N-DBE'!A86="","",'N-DBE'!A86)</f>
        <v/>
      </c>
      <c r="B86" s="285" t="str">
        <f>IF('N-DBE'!B86="","",'N-DBE'!B86)</f>
        <v/>
      </c>
      <c r="C86" s="262" t="str">
        <f>IF('N-DBE'!C86="","",'N-DBE'!C86)</f>
        <v/>
      </c>
      <c r="D86" s="262" t="str">
        <f>IF('N-DBE'!D86="","",'N-DBE'!D86)</f>
        <v/>
      </c>
      <c r="E86" s="238" t="str">
        <f>IF('N-DBE'!E86="","",'N-DBE'!E86)</f>
        <v/>
      </c>
      <c r="F86" s="238" t="str">
        <f>IF('N-DBE'!F86="","",'N-DBE'!F86)</f>
        <v/>
      </c>
      <c r="G86" s="225" t="str">
        <f>IF('N-DBE'!G86="","",'N-DBE'!G86)</f>
        <v/>
      </c>
      <c r="H86" s="247" t="str">
        <f>IF(OR(B86="",'N-DBE'!AJ86=""),"",'N-DBE'!AJ86+'N-DBE'!AN86)</f>
        <v/>
      </c>
      <c r="I86" s="815" t="str">
        <f>IF(OR(B86="",'N-DBE'!AJ86=""),"",'N-DBE'!E86*('N-DBE'!AJ86+'N-DBE'!AN86))</f>
        <v/>
      </c>
      <c r="J86" s="246" t="str">
        <f>IF('N-DBE'!AK86="","",IF('N-DBE'!AM86="ja",'N-DBE'!AK86+'N-DBE'!AN86,'N-DBE'!AK86))</f>
        <v/>
      </c>
      <c r="K86" s="829" t="str">
        <f>IF(OR(B86="",'N-DBE'!AK86=""),"",IF('N-DBE'!AM86="ja",'N-DBE'!E86*('N-DBE'!AK86+'N-DBE'!AN86),'N-DBE'!E86*'N-DBE'!AK86))</f>
        <v/>
      </c>
      <c r="L86" s="830" t="str">
        <f>IF(OR(B86="",'N-DBE'!AL86=""),"",'N-DBE'!AL86+'N-DBE'!AN86)</f>
        <v/>
      </c>
      <c r="M86" s="830" t="str">
        <f>IF(OR(B86="",'N-DBE'!AL86=""),"",'N-DBE'!E86*('N-DBE'!AL86+'N-DBE'!AN86))</f>
        <v/>
      </c>
      <c r="N86" s="831" t="str">
        <f>IF(AND('N-DBE'!C86="ja",G86&lt;&gt;""),I86-X86,"")</f>
        <v/>
      </c>
      <c r="O86" s="259" t="str">
        <f>IF('N-DBE'!AJ86="","",SUM(AU86,BI86,BW86,CK86,CY86,DM86))</f>
        <v/>
      </c>
      <c r="P86" s="830" t="str">
        <f>IF(OR(B86="",'N-DBE'!AJ86=""),"",O86*'N-DBE'!E86)</f>
        <v/>
      </c>
      <c r="Q86" s="253" t="str">
        <f>IF('N-DBE'!AJ86="","",IF(AR86="mineralisch",AU86,0)+IF(BF86="mineralisch",BI86,0)+IF(BT86="mineralisch",BW86,0)+IF(CH86="mineralisch",CK86,0)+IF(CV86="mineralisch",CY86,0)+IF(DJ86="mineralisch",DM86,0))</f>
        <v/>
      </c>
      <c r="R86" s="830" t="str">
        <f>IF(OR(B86="",'N-DBE'!AJ86=""),"",Q86*'N-DBE'!E86)</f>
        <v/>
      </c>
      <c r="S86" s="253" t="str">
        <f>IF('N-DBE'!AJ86="","",O86-Q86)</f>
        <v/>
      </c>
      <c r="T86" s="830" t="str">
        <f>IF(OR(B86="",'N-DBE'!AJ86=""),"",S86*'N-DBE'!E86)</f>
        <v/>
      </c>
      <c r="U86" s="253" t="str">
        <f>IF('N-DBE'!AJ86="","",(IF(AR86="Kompost",AU86,0)+IF(BF86="Kompost",BI86,0)+IF(BT86="Kompost",BW86,0)+IF(CH86="Kompost",CK86,0)+IF(CV86="Kompost",CY86,0)+IF(DJ86="Kompost",DM86,0)))</f>
        <v/>
      </c>
      <c r="V86" s="830" t="str">
        <f>IF(OR(B86="",'N-DBE'!AJ86=""),"",U86*'N-DBE'!E86)</f>
        <v/>
      </c>
      <c r="W86" s="370" t="str">
        <f>IF('N-DBE'!AJ86="","",SUM(AW86,BK86,BY86,CM86,DA86,DO86))</f>
        <v/>
      </c>
      <c r="X86" s="844" t="str">
        <f>IF(OR(B86="",'N-DBE'!AJ86=""),"",W86*'N-DBE'!E86)</f>
        <v/>
      </c>
      <c r="Y86" s="260" t="str">
        <f>IF('P-(K-Mg)-DBE'!N86="","",'P-(K-Mg)-DBE'!N86+'P-(K-Mg)-DBE'!R86)</f>
        <v/>
      </c>
      <c r="Z86" s="830" t="str">
        <f>IF(OR(B86="",'P-(K-Mg)-DBE'!N86=""),"",'N-DBE'!E86*('P-(K-Mg)-DBE'!N86+'P-(K-Mg)-DBE'!R86))</f>
        <v/>
      </c>
      <c r="AA86" s="259" t="str">
        <f>IF('P-(K-Mg)-DBE'!N86="","",SUM(AX86,BL86,BZ86,CN86,DB86,DP86))</f>
        <v/>
      </c>
      <c r="AB86" s="258" t="str">
        <f>IF(OR(B86="",'P-(K-Mg)-DBE'!Z86=""),"",SUM(AX86,BL86,BZ86,CN86,DB86,DP86)*'N-DBE'!E86)</f>
        <v/>
      </c>
      <c r="AC86" s="259" t="str">
        <f>IF('P-(K-Mg)-DBE'!O86="","",'P-(K-Mg)-DBE'!O86)</f>
        <v/>
      </c>
      <c r="AD86" s="815" t="str">
        <f>IF(OR(B86="",'P-(K-Mg)-DBE'!O86=""),"",'P-(K-Mg)-DBE'!O86*'N-DBE'!E86)</f>
        <v/>
      </c>
      <c r="AE86" s="239" t="str">
        <f>IF('P-(K-Mg)-DBE'!Z86="","",'P-(K-Mg)-DBE'!Z86)</f>
        <v/>
      </c>
      <c r="AF86" s="815" t="str">
        <f>IF(OR(B86="",'P-(K-Mg)-DBE'!Z86=""),"",'P-(K-Mg)-DBE'!Z86*'N-DBE'!E86)</f>
        <v/>
      </c>
      <c r="AG86" s="380" t="str">
        <f>IF('P-(K-Mg)-DBE'!Z86="","",SUM(AY86,BM86,CA86,CO86,DC86,DQ86))</f>
        <v/>
      </c>
      <c r="AH86" s="258" t="str">
        <f>IF(OR(B86="",'P-(K-Mg)-DBE'!AH86=""),"",SUM(AY86,BM86,CA86,CO86,DC86,DQ76)*'N-DBE'!E86)</f>
        <v/>
      </c>
      <c r="AI86" s="240" t="str">
        <f>IF('P-(K-Mg)-DBE'!AH86="","",'P-(K-Mg)-DBE'!AH86)</f>
        <v/>
      </c>
      <c r="AJ86" s="830" t="str">
        <f>IF(OR(B86="",'P-(K-Mg)-DBE'!AH86=""),"",'N-DBE'!E86*'P-(K-Mg)-DBE'!AH86)</f>
        <v/>
      </c>
      <c r="AK86" s="374" t="str">
        <f>IF('P-(K-Mg)-DBE'!AH86="","",SUM(AZ86,BN86,CB86,CP86,DD86,DR86))</f>
        <v/>
      </c>
      <c r="AL86" s="862" t="str">
        <f>IF('P-(K-Mg)-DBE'!AH86="","",SUM(AZ86,BN86,CB86,CP86,DD86,DR86))</f>
        <v/>
      </c>
      <c r="AM86" s="378"/>
      <c r="AN86" s="379"/>
      <c r="AO86" s="375"/>
      <c r="AP86" s="392" t="str">
        <f t="shared" si="12"/>
        <v/>
      </c>
      <c r="AQ86" s="453" t="str">
        <f t="shared" si="13"/>
        <v/>
      </c>
      <c r="AR86" s="872" t="str">
        <f>IF(AM86="","",VLOOKUP(AM86,'aktuelle Düngerliste'!A:H,2,FALSE))</f>
        <v/>
      </c>
      <c r="AS86" s="872" t="str">
        <f>IF(AM86="","",VLOOKUP(AM86,'aktuelle Düngerliste'!A:H,3,FALSE))</f>
        <v/>
      </c>
      <c r="AT86" s="873" t="str">
        <f>IF(AM86="","",VLOOKUP(AM86,'aktuelle Düngerliste'!A:H,8,FALSE))</f>
        <v/>
      </c>
      <c r="AU86" s="874" t="str">
        <f>IF(AM86="","",VLOOKUP(AM86,'aktuelle Düngerliste'!$A:$H,3,FALSE)*AO86/1000)</f>
        <v/>
      </c>
      <c r="AV86" s="874" t="str">
        <f>IF(AM86="","",IF(VLOOKUP(AM86,'aktuelle Düngerliste'!$A:$B,2,FALSE)="mineralisch",(VLOOKUP(AM86,'aktuelle Düngerliste'!$A:$H,3,FALSE)*AO86/1000),""))</f>
        <v/>
      </c>
      <c r="AW86" s="875" t="str">
        <f>IF(AM86="","",VLOOKUP(AM86,'aktuelle Düngerliste'!$A:$J,10,FALSE)*AO86/1000)</f>
        <v/>
      </c>
      <c r="AX86" s="875" t="str">
        <f>IF(AM86="","",VLOOKUP(AM86,'aktuelle Düngerliste'!$A:$H,5,FALSE)*AO86/1000)</f>
        <v/>
      </c>
      <c r="AY86" s="875" t="str">
        <f>IF(AM86="","",VLOOKUP(AM86,'aktuelle Düngerliste'!$A:$H,6,FALSE)*AO86/1000)</f>
        <v/>
      </c>
      <c r="AZ86" s="876" t="str">
        <f>IF(AM86="","",VLOOKUP(AM86,'aktuelle Düngerliste'!$A:$H,7,FALSE)*AO86/1000)</f>
        <v/>
      </c>
      <c r="BA86" s="378"/>
      <c r="BB86" s="379"/>
      <c r="BC86" s="375"/>
      <c r="BD86" s="392" t="str">
        <f t="shared" si="14"/>
        <v/>
      </c>
      <c r="BE86" s="453" t="str">
        <f t="shared" si="15"/>
        <v/>
      </c>
      <c r="BF86" s="872" t="str">
        <f>IF(BA86="","",VLOOKUP(BA86,'aktuelle Düngerliste'!$A:$H,2,FALSE))</f>
        <v/>
      </c>
      <c r="BG86" s="872" t="str">
        <f>IF(BA86="","",VLOOKUP(BA86,'aktuelle Düngerliste'!$A:$H,3,FALSE))</f>
        <v/>
      </c>
      <c r="BH86" s="873" t="str">
        <f>IF(BA86="","",VLOOKUP(BA86,'aktuelle Düngerliste'!$A:$H,8,FALSE))</f>
        <v/>
      </c>
      <c r="BI86" s="874" t="str">
        <f>IF(BA86="","",VLOOKUP(BA86,'aktuelle Düngerliste'!$A:$H,3,FALSE)*BC86/1000)</f>
        <v/>
      </c>
      <c r="BJ86" s="874" t="str">
        <f>IF(BA86="","",IF(VLOOKUP(BA86,'aktuelle Düngerliste'!$A:$B,2,FALSE)="mineralisch",(VLOOKUP(BA86,'aktuelle Düngerliste'!$A:$H,3,FALSE)*BC86/1000),""))</f>
        <v/>
      </c>
      <c r="BK86" s="875" t="str">
        <f>IF(BA86="","",VLOOKUP(BA86,'aktuelle Düngerliste'!$A:$J,10,FALSE)*BC86/1000)</f>
        <v/>
      </c>
      <c r="BL86" s="875" t="str">
        <f>IF(BA86="","",VLOOKUP(BA86,'aktuelle Düngerliste'!$A:$H,5,FALSE)*BC86/1000)</f>
        <v/>
      </c>
      <c r="BM86" s="875" t="str">
        <f>IF(BA86="","",VLOOKUP(BA86,'aktuelle Düngerliste'!$A:$H,6,FALSE)*BC86/1000)</f>
        <v/>
      </c>
      <c r="BN86" s="876" t="str">
        <f>IF(BA86="","",VLOOKUP(BA86,'aktuelle Düngerliste'!$A:$H,7,FALSE)*BC86/1000)</f>
        <v/>
      </c>
      <c r="BO86" s="378"/>
      <c r="BP86" s="379"/>
      <c r="BQ86" s="375"/>
      <c r="BR86" s="392" t="str">
        <f t="shared" si="16"/>
        <v/>
      </c>
      <c r="BS86" s="453" t="str">
        <f t="shared" si="17"/>
        <v/>
      </c>
      <c r="BT86" s="872" t="str">
        <f>IF(BO86="","",VLOOKUP(BO86,'aktuelle Düngerliste'!$A:$H,2,FALSE))</f>
        <v/>
      </c>
      <c r="BU86" s="872" t="str">
        <f>IF(BO86="","",VLOOKUP(BO86,'aktuelle Düngerliste'!$A:$H,3,FALSE))</f>
        <v/>
      </c>
      <c r="BV86" s="873" t="str">
        <f>IF(BO86="","",VLOOKUP(BO86,'aktuelle Düngerliste'!$A:$H,8,FALSE))</f>
        <v/>
      </c>
      <c r="BW86" s="874" t="str">
        <f>IF(BO86="","",VLOOKUP(BO86,'aktuelle Düngerliste'!$A:$H,3,FALSE)*BQ86/1000)</f>
        <v/>
      </c>
      <c r="BX86" s="874" t="str">
        <f>IF(BO86="","",IF(VLOOKUP(BO86,'aktuelle Düngerliste'!$A:$B,2,FALSE)="mineralisch",(VLOOKUP(BO86,'aktuelle Düngerliste'!$A:$H,3,FALSE)*BQ86/1000),""))</f>
        <v/>
      </c>
      <c r="BY86" s="875" t="str">
        <f>IF(BO86="","",VLOOKUP(BO86,'aktuelle Düngerliste'!$A:$J,10,FALSE)*BQ86/1000)</f>
        <v/>
      </c>
      <c r="BZ86" s="875" t="str">
        <f>IF(BO86="","",VLOOKUP(BO86,'aktuelle Düngerliste'!$A:$H,5,FALSE)*BQ86/1000)</f>
        <v/>
      </c>
      <c r="CA86" s="875" t="str">
        <f>IF(BO86="","",VLOOKUP(BO86,'aktuelle Düngerliste'!$A:$H,6,FALSE)*BQ86/1000)</f>
        <v/>
      </c>
      <c r="CB86" s="876" t="str">
        <f>IF(BO86="","",VLOOKUP(BO86,'aktuelle Düngerliste'!$A:$H,7,FALSE)*BQ86/1000)</f>
        <v/>
      </c>
      <c r="CC86" s="378"/>
      <c r="CD86" s="379"/>
      <c r="CE86" s="375"/>
      <c r="CF86" s="392" t="str">
        <f t="shared" si="18"/>
        <v/>
      </c>
      <c r="CG86" s="453" t="str">
        <f t="shared" si="19"/>
        <v/>
      </c>
      <c r="CH86" s="872" t="str">
        <f>IF(CC86="","",VLOOKUP(CC86,'aktuelle Düngerliste'!$A:$H,2,FALSE))</f>
        <v/>
      </c>
      <c r="CI86" s="872" t="str">
        <f>IF(CC86="","",VLOOKUP(CC86,'aktuelle Düngerliste'!$A:$H,3,FALSE))</f>
        <v/>
      </c>
      <c r="CJ86" s="873" t="str">
        <f>IF(CC86="","",VLOOKUP(CC86,'aktuelle Düngerliste'!$A:$H,8,FALSE))</f>
        <v/>
      </c>
      <c r="CK86" s="874" t="str">
        <f>IF(CC86="","",VLOOKUP(CC86,'aktuelle Düngerliste'!$A:$H,3,FALSE)*CE86/1000)</f>
        <v/>
      </c>
      <c r="CL86" s="874" t="str">
        <f>IF(CC86="","",IF(VLOOKUP(CC86,'aktuelle Düngerliste'!$A:$B,2,FALSE)="mineralisch",(VLOOKUP(CC86,'aktuelle Düngerliste'!$A:$H,3,FALSE)*CE86/1000),""))</f>
        <v/>
      </c>
      <c r="CM86" s="875" t="str">
        <f>IF(CC86="","",VLOOKUP(CC86,'aktuelle Düngerliste'!$A:$J,10,FALSE)*CE86/1000)</f>
        <v/>
      </c>
      <c r="CN86" s="875" t="str">
        <f>IF(CC86="","",VLOOKUP(CC86,'aktuelle Düngerliste'!$A:$H,5,FALSE)*CE86/1000)</f>
        <v/>
      </c>
      <c r="CO86" s="875" t="str">
        <f>IF(CC86="","",VLOOKUP(CC86,'aktuelle Düngerliste'!$A:$H,6,FALSE)*CE86/1000)</f>
        <v/>
      </c>
      <c r="CP86" s="876" t="str">
        <f>IF(CC86="","",VLOOKUP(CC86,'aktuelle Düngerliste'!$A:$H,7,FALSE)*CE86/1000)</f>
        <v/>
      </c>
      <c r="CQ86" s="378"/>
      <c r="CR86" s="379"/>
      <c r="CS86" s="375"/>
      <c r="CT86" s="392" t="str">
        <f t="shared" si="20"/>
        <v/>
      </c>
      <c r="CU86" s="453" t="str">
        <f t="shared" si="21"/>
        <v/>
      </c>
      <c r="CV86" s="872" t="str">
        <f>IF(CQ86="","",VLOOKUP(CQ86,'aktuelle Düngerliste'!$A:$H,2,FALSE))</f>
        <v/>
      </c>
      <c r="CW86" s="872" t="str">
        <f>IF(CQ86="","",VLOOKUP(CQ86,'aktuelle Düngerliste'!$A:$H,3,FALSE))</f>
        <v/>
      </c>
      <c r="CX86" s="873" t="str">
        <f>IF(CQ86="","",VLOOKUP(CQ86,'aktuelle Düngerliste'!$A:$H,8,FALSE))</f>
        <v/>
      </c>
      <c r="CY86" s="874" t="str">
        <f>IF(CQ86="","",VLOOKUP(CQ86,'aktuelle Düngerliste'!$A:$H,3,FALSE)*CS86/1000)</f>
        <v/>
      </c>
      <c r="CZ86" s="874" t="str">
        <f>IF(CQ86="","",IF(VLOOKUP(CQ86,'aktuelle Düngerliste'!$A:$B,2,FALSE)="mineralisch",(VLOOKUP(CQ86,'aktuelle Düngerliste'!$A:$H,3,FALSE)*CS86/1000),""))</f>
        <v/>
      </c>
      <c r="DA86" s="875" t="str">
        <f>IF(CQ86="","",VLOOKUP(CQ86,'aktuelle Düngerliste'!$A:$J,10,FALSE)*CS86/1000)</f>
        <v/>
      </c>
      <c r="DB86" s="875" t="str">
        <f>IF(CQ86="","",VLOOKUP(CQ86,'aktuelle Düngerliste'!$A:$H,5,FALSE)*CS86/1000)</f>
        <v/>
      </c>
      <c r="DC86" s="875" t="str">
        <f>IF(CQ86="","",VLOOKUP(CQ86,'aktuelle Düngerliste'!$A:$H,6,FALSE)*CS86/1000)</f>
        <v/>
      </c>
      <c r="DD86" s="876" t="str">
        <f>IF(CQ86="","",VLOOKUP(CQ86,'aktuelle Düngerliste'!$A:$H,7,FALSE)*CS86/1000)</f>
        <v/>
      </c>
      <c r="DE86" s="378"/>
      <c r="DF86" s="379"/>
      <c r="DG86" s="375"/>
      <c r="DH86" s="392" t="str">
        <f t="shared" si="22"/>
        <v/>
      </c>
      <c r="DI86" s="453" t="str">
        <f t="shared" si="23"/>
        <v/>
      </c>
      <c r="DJ86" s="872" t="str">
        <f>IF(DE86="","",VLOOKUP(DE86,'aktuelle Düngerliste'!$A:$H,2,FALSE))</f>
        <v/>
      </c>
      <c r="DK86" s="872" t="str">
        <f>IF(DE86="","",VLOOKUP(DE86,'aktuelle Düngerliste'!$A:$H,3,FALSE))</f>
        <v/>
      </c>
      <c r="DL86" s="873" t="str">
        <f>IF(DE86="","",VLOOKUP(DE86,'aktuelle Düngerliste'!$A:$H,8,FALSE))</f>
        <v/>
      </c>
      <c r="DM86" s="874" t="str">
        <f>IF(DE86="","",VLOOKUP(DE86,'aktuelle Düngerliste'!$A:$H,3,FALSE)*DG86/1000)</f>
        <v/>
      </c>
      <c r="DN86" s="874" t="str">
        <f>IF(DE86="","",IF(VLOOKUP(DE86,'aktuelle Düngerliste'!$A:$B,2,FALSE)="mineralisch",(VLOOKUP(DE86,'aktuelle Düngerliste'!$A:$H,3,FALSE)*DG86/1000),""))</f>
        <v/>
      </c>
      <c r="DO86" s="875" t="str">
        <f>IF(DE86="","",VLOOKUP(DE86,'aktuelle Düngerliste'!$A:$J,10,FALSE)*DG86/1000)</f>
        <v/>
      </c>
      <c r="DP86" s="875" t="str">
        <f>IF(DE86="","",VLOOKUP(DE86,'aktuelle Düngerliste'!$A:$H,5,FALSE)*DG86/1000)</f>
        <v/>
      </c>
      <c r="DQ86" s="875" t="str">
        <f>IF(DE86="","",VLOOKUP(DE86,'aktuelle Düngerliste'!$A:$H,6,FALSE)*DG86/1000)</f>
        <v/>
      </c>
      <c r="DR86" s="876" t="str">
        <f>IF(DE86="","",VLOOKUP(DE86,'aktuelle Düngerliste'!$A:$H,7,FALSE)*DG86/1000)</f>
        <v/>
      </c>
      <c r="DS86" s="265"/>
    </row>
    <row r="87" spans="1:123" s="145" customFormat="1">
      <c r="A87" s="261" t="str">
        <f>IF('N-DBE'!A87="","",'N-DBE'!A87)</f>
        <v/>
      </c>
      <c r="B87" s="285" t="str">
        <f>IF('N-DBE'!B87="","",'N-DBE'!B87)</f>
        <v/>
      </c>
      <c r="C87" s="262" t="str">
        <f>IF('N-DBE'!C87="","",'N-DBE'!C87)</f>
        <v/>
      </c>
      <c r="D87" s="262" t="str">
        <f>IF('N-DBE'!D87="","",'N-DBE'!D87)</f>
        <v/>
      </c>
      <c r="E87" s="238" t="str">
        <f>IF('N-DBE'!E87="","",'N-DBE'!E87)</f>
        <v/>
      </c>
      <c r="F87" s="238" t="str">
        <f>IF('N-DBE'!F87="","",'N-DBE'!F87)</f>
        <v/>
      </c>
      <c r="G87" s="225" t="str">
        <f>IF('N-DBE'!G87="","",'N-DBE'!G87)</f>
        <v/>
      </c>
      <c r="H87" s="247" t="str">
        <f>IF(OR(B87="",'N-DBE'!AJ87=""),"",'N-DBE'!AJ87+'N-DBE'!AN87)</f>
        <v/>
      </c>
      <c r="I87" s="815" t="str">
        <f>IF(OR(B87="",'N-DBE'!AJ87=""),"",'N-DBE'!E87*('N-DBE'!AJ87+'N-DBE'!AN87))</f>
        <v/>
      </c>
      <c r="J87" s="246" t="str">
        <f>IF('N-DBE'!AK87="","",IF('N-DBE'!AM87="ja",'N-DBE'!AK87+'N-DBE'!AN87,'N-DBE'!AK87))</f>
        <v/>
      </c>
      <c r="K87" s="829" t="str">
        <f>IF(OR(B87="",'N-DBE'!AK87=""),"",IF('N-DBE'!AM87="ja",'N-DBE'!E87*('N-DBE'!AK87+'N-DBE'!AN87),'N-DBE'!E87*'N-DBE'!AK87))</f>
        <v/>
      </c>
      <c r="L87" s="830" t="str">
        <f>IF(OR(B87="",'N-DBE'!AL87=""),"",'N-DBE'!AL87+'N-DBE'!AN87)</f>
        <v/>
      </c>
      <c r="M87" s="830" t="str">
        <f>IF(OR(B87="",'N-DBE'!AL87=""),"",'N-DBE'!E87*('N-DBE'!AL87+'N-DBE'!AN87))</f>
        <v/>
      </c>
      <c r="N87" s="831" t="str">
        <f>IF(AND('N-DBE'!C87="ja",G87&lt;&gt;""),I87-X87,"")</f>
        <v/>
      </c>
      <c r="O87" s="259" t="str">
        <f>IF('N-DBE'!AJ87="","",SUM(AU87,BI87,BW87,CK87,CY87,DM87))</f>
        <v/>
      </c>
      <c r="P87" s="830" t="str">
        <f>IF(OR(B87="",'N-DBE'!AJ87=""),"",O87*'N-DBE'!E87)</f>
        <v/>
      </c>
      <c r="Q87" s="253" t="str">
        <f>IF('N-DBE'!AJ87="","",IF(AR87="mineralisch",AU87,0)+IF(BF87="mineralisch",BI87,0)+IF(BT87="mineralisch",BW87,0)+IF(CH87="mineralisch",CK87,0)+IF(CV87="mineralisch",CY87,0)+IF(DJ87="mineralisch",DM87,0))</f>
        <v/>
      </c>
      <c r="R87" s="830" t="str">
        <f>IF(OR(B87="",'N-DBE'!AJ87=""),"",Q87*'N-DBE'!E87)</f>
        <v/>
      </c>
      <c r="S87" s="253" t="str">
        <f>IF('N-DBE'!AJ87="","",O87-Q87)</f>
        <v/>
      </c>
      <c r="T87" s="830" t="str">
        <f>IF(OR(B87="",'N-DBE'!AJ87=""),"",S87*'N-DBE'!E87)</f>
        <v/>
      </c>
      <c r="U87" s="253" t="str">
        <f>IF('N-DBE'!AJ87="","",(IF(AR87="Kompost",AU87,0)+IF(BF87="Kompost",BI87,0)+IF(BT87="Kompost",BW87,0)+IF(CH87="Kompost",CK87,0)+IF(CV87="Kompost",CY87,0)+IF(DJ87="Kompost",DM87,0)))</f>
        <v/>
      </c>
      <c r="V87" s="830" t="str">
        <f>IF(OR(B87="",'N-DBE'!AJ87=""),"",U87*'N-DBE'!E87)</f>
        <v/>
      </c>
      <c r="W87" s="370" t="str">
        <f>IF('N-DBE'!AJ87="","",SUM(AW87,BK87,BY87,CM87,DA87,DO87))</f>
        <v/>
      </c>
      <c r="X87" s="844" t="str">
        <f>IF(OR(B87="",'N-DBE'!AJ87=""),"",W87*'N-DBE'!E87)</f>
        <v/>
      </c>
      <c r="Y87" s="260" t="str">
        <f>IF('P-(K-Mg)-DBE'!N87="","",'P-(K-Mg)-DBE'!N87+'P-(K-Mg)-DBE'!R87)</f>
        <v/>
      </c>
      <c r="Z87" s="830" t="str">
        <f>IF(OR(B87="",'P-(K-Mg)-DBE'!N87=""),"",'N-DBE'!E87*('P-(K-Mg)-DBE'!N87+'P-(K-Mg)-DBE'!R87))</f>
        <v/>
      </c>
      <c r="AA87" s="259" t="str">
        <f>IF('P-(K-Mg)-DBE'!N87="","",SUM(AX87,BL87,BZ87,CN87,DB87,DP87))</f>
        <v/>
      </c>
      <c r="AB87" s="258" t="str">
        <f>IF(OR(B87="",'P-(K-Mg)-DBE'!Z87=""),"",SUM(AX87,BL87,BZ87,CN87,DB87,DP87)*'N-DBE'!E87)</f>
        <v/>
      </c>
      <c r="AC87" s="259" t="str">
        <f>IF('P-(K-Mg)-DBE'!O87="","",'P-(K-Mg)-DBE'!O87)</f>
        <v/>
      </c>
      <c r="AD87" s="815" t="str">
        <f>IF(OR(B87="",'P-(K-Mg)-DBE'!O87=""),"",'P-(K-Mg)-DBE'!O87*'N-DBE'!E87)</f>
        <v/>
      </c>
      <c r="AE87" s="239" t="str">
        <f>IF('P-(K-Mg)-DBE'!Z87="","",'P-(K-Mg)-DBE'!Z87)</f>
        <v/>
      </c>
      <c r="AF87" s="815" t="str">
        <f>IF(OR(B87="",'P-(K-Mg)-DBE'!Z87=""),"",'P-(K-Mg)-DBE'!Z87*'N-DBE'!E87)</f>
        <v/>
      </c>
      <c r="AG87" s="380" t="str">
        <f>IF('P-(K-Mg)-DBE'!Z87="","",SUM(AY87,BM87,CA87,CO87,DC87,DQ87))</f>
        <v/>
      </c>
      <c r="AH87" s="258" t="str">
        <f>IF(OR(B87="",'P-(K-Mg)-DBE'!AH87=""),"",SUM(AY87,BM87,CA87,CO87,DC87,DQ77)*'N-DBE'!E87)</f>
        <v/>
      </c>
      <c r="AI87" s="240" t="str">
        <f>IF('P-(K-Mg)-DBE'!AH87="","",'P-(K-Mg)-DBE'!AH87)</f>
        <v/>
      </c>
      <c r="AJ87" s="830" t="str">
        <f>IF(OR(B87="",'P-(K-Mg)-DBE'!AH87=""),"",'N-DBE'!E87*'P-(K-Mg)-DBE'!AH87)</f>
        <v/>
      </c>
      <c r="AK87" s="374" t="str">
        <f>IF('P-(K-Mg)-DBE'!AH87="","",SUM(AZ87,BN87,CB87,CP87,DD87,DR87))</f>
        <v/>
      </c>
      <c r="AL87" s="862" t="str">
        <f>IF('P-(K-Mg)-DBE'!AH87="","",SUM(AZ87,BN87,CB87,CP87,DD87,DR87))</f>
        <v/>
      </c>
      <c r="AM87" s="378"/>
      <c r="AN87" s="379"/>
      <c r="AO87" s="375"/>
      <c r="AP87" s="392" t="str">
        <f t="shared" si="12"/>
        <v/>
      </c>
      <c r="AQ87" s="453" t="str">
        <f t="shared" si="13"/>
        <v/>
      </c>
      <c r="AR87" s="872" t="str">
        <f>IF(AM87="","",VLOOKUP(AM87,'aktuelle Düngerliste'!A:H,2,FALSE))</f>
        <v/>
      </c>
      <c r="AS87" s="872" t="str">
        <f>IF(AM87="","",VLOOKUP(AM87,'aktuelle Düngerliste'!A:H,3,FALSE))</f>
        <v/>
      </c>
      <c r="AT87" s="873" t="str">
        <f>IF(AM87="","",VLOOKUP(AM87,'aktuelle Düngerliste'!A:H,8,FALSE))</f>
        <v/>
      </c>
      <c r="AU87" s="874" t="str">
        <f>IF(AM87="","",VLOOKUP(AM87,'aktuelle Düngerliste'!$A:$H,3,FALSE)*AO87/1000)</f>
        <v/>
      </c>
      <c r="AV87" s="874" t="str">
        <f>IF(AM87="","",IF(VLOOKUP(AM87,'aktuelle Düngerliste'!$A:$B,2,FALSE)="mineralisch",(VLOOKUP(AM87,'aktuelle Düngerliste'!$A:$H,3,FALSE)*AO87/1000),""))</f>
        <v/>
      </c>
      <c r="AW87" s="875" t="str">
        <f>IF(AM87="","",VLOOKUP(AM87,'aktuelle Düngerliste'!$A:$J,10,FALSE)*AO87/1000)</f>
        <v/>
      </c>
      <c r="AX87" s="875" t="str">
        <f>IF(AM87="","",VLOOKUP(AM87,'aktuelle Düngerliste'!$A:$H,5,FALSE)*AO87/1000)</f>
        <v/>
      </c>
      <c r="AY87" s="875" t="str">
        <f>IF(AM87="","",VLOOKUP(AM87,'aktuelle Düngerliste'!$A:$H,6,FALSE)*AO87/1000)</f>
        <v/>
      </c>
      <c r="AZ87" s="876" t="str">
        <f>IF(AM87="","",VLOOKUP(AM87,'aktuelle Düngerliste'!$A:$H,7,FALSE)*AO87/1000)</f>
        <v/>
      </c>
      <c r="BA87" s="378"/>
      <c r="BB87" s="379"/>
      <c r="BC87" s="375"/>
      <c r="BD87" s="392" t="str">
        <f t="shared" si="14"/>
        <v/>
      </c>
      <c r="BE87" s="453" t="str">
        <f t="shared" si="15"/>
        <v/>
      </c>
      <c r="BF87" s="872" t="str">
        <f>IF(BA87="","",VLOOKUP(BA87,'aktuelle Düngerliste'!$A:$H,2,FALSE))</f>
        <v/>
      </c>
      <c r="BG87" s="872" t="str">
        <f>IF(BA87="","",VLOOKUP(BA87,'aktuelle Düngerliste'!$A:$H,3,FALSE))</f>
        <v/>
      </c>
      <c r="BH87" s="873" t="str">
        <f>IF(BA87="","",VLOOKUP(BA87,'aktuelle Düngerliste'!$A:$H,8,FALSE))</f>
        <v/>
      </c>
      <c r="BI87" s="874" t="str">
        <f>IF(BA87="","",VLOOKUP(BA87,'aktuelle Düngerliste'!$A:$H,3,FALSE)*BC87/1000)</f>
        <v/>
      </c>
      <c r="BJ87" s="874" t="str">
        <f>IF(BA87="","",IF(VLOOKUP(BA87,'aktuelle Düngerliste'!$A:$B,2,FALSE)="mineralisch",(VLOOKUP(BA87,'aktuelle Düngerliste'!$A:$H,3,FALSE)*BC87/1000),""))</f>
        <v/>
      </c>
      <c r="BK87" s="875" t="str">
        <f>IF(BA87="","",VLOOKUP(BA87,'aktuelle Düngerliste'!$A:$J,10,FALSE)*BC87/1000)</f>
        <v/>
      </c>
      <c r="BL87" s="875" t="str">
        <f>IF(BA87="","",VLOOKUP(BA87,'aktuelle Düngerliste'!$A:$H,5,FALSE)*BC87/1000)</f>
        <v/>
      </c>
      <c r="BM87" s="875" t="str">
        <f>IF(BA87="","",VLOOKUP(BA87,'aktuelle Düngerliste'!$A:$H,6,FALSE)*BC87/1000)</f>
        <v/>
      </c>
      <c r="BN87" s="876" t="str">
        <f>IF(BA87="","",VLOOKUP(BA87,'aktuelle Düngerliste'!$A:$H,7,FALSE)*BC87/1000)</f>
        <v/>
      </c>
      <c r="BO87" s="378"/>
      <c r="BP87" s="379"/>
      <c r="BQ87" s="375"/>
      <c r="BR87" s="392" t="str">
        <f t="shared" si="16"/>
        <v/>
      </c>
      <c r="BS87" s="453" t="str">
        <f t="shared" si="17"/>
        <v/>
      </c>
      <c r="BT87" s="872" t="str">
        <f>IF(BO87="","",VLOOKUP(BO87,'aktuelle Düngerliste'!$A:$H,2,FALSE))</f>
        <v/>
      </c>
      <c r="BU87" s="872" t="str">
        <f>IF(BO87="","",VLOOKUP(BO87,'aktuelle Düngerliste'!$A:$H,3,FALSE))</f>
        <v/>
      </c>
      <c r="BV87" s="873" t="str">
        <f>IF(BO87="","",VLOOKUP(BO87,'aktuelle Düngerliste'!$A:$H,8,FALSE))</f>
        <v/>
      </c>
      <c r="BW87" s="874" t="str">
        <f>IF(BO87="","",VLOOKUP(BO87,'aktuelle Düngerliste'!$A:$H,3,FALSE)*BQ87/1000)</f>
        <v/>
      </c>
      <c r="BX87" s="874" t="str">
        <f>IF(BO87="","",IF(VLOOKUP(BO87,'aktuelle Düngerliste'!$A:$B,2,FALSE)="mineralisch",(VLOOKUP(BO87,'aktuelle Düngerliste'!$A:$H,3,FALSE)*BQ87/1000),""))</f>
        <v/>
      </c>
      <c r="BY87" s="875" t="str">
        <f>IF(BO87="","",VLOOKUP(BO87,'aktuelle Düngerliste'!$A:$J,10,FALSE)*BQ87/1000)</f>
        <v/>
      </c>
      <c r="BZ87" s="875" t="str">
        <f>IF(BO87="","",VLOOKUP(BO87,'aktuelle Düngerliste'!$A:$H,5,FALSE)*BQ87/1000)</f>
        <v/>
      </c>
      <c r="CA87" s="875" t="str">
        <f>IF(BO87="","",VLOOKUP(BO87,'aktuelle Düngerliste'!$A:$H,6,FALSE)*BQ87/1000)</f>
        <v/>
      </c>
      <c r="CB87" s="876" t="str">
        <f>IF(BO87="","",VLOOKUP(BO87,'aktuelle Düngerliste'!$A:$H,7,FALSE)*BQ87/1000)</f>
        <v/>
      </c>
      <c r="CC87" s="378"/>
      <c r="CD87" s="379"/>
      <c r="CE87" s="375"/>
      <c r="CF87" s="392" t="str">
        <f t="shared" si="18"/>
        <v/>
      </c>
      <c r="CG87" s="453" t="str">
        <f t="shared" si="19"/>
        <v/>
      </c>
      <c r="CH87" s="872" t="str">
        <f>IF(CC87="","",VLOOKUP(CC87,'aktuelle Düngerliste'!$A:$H,2,FALSE))</f>
        <v/>
      </c>
      <c r="CI87" s="872" t="str">
        <f>IF(CC87="","",VLOOKUP(CC87,'aktuelle Düngerliste'!$A:$H,3,FALSE))</f>
        <v/>
      </c>
      <c r="CJ87" s="873" t="str">
        <f>IF(CC87="","",VLOOKUP(CC87,'aktuelle Düngerliste'!$A:$H,8,FALSE))</f>
        <v/>
      </c>
      <c r="CK87" s="874" t="str">
        <f>IF(CC87="","",VLOOKUP(CC87,'aktuelle Düngerliste'!$A:$H,3,FALSE)*CE87/1000)</f>
        <v/>
      </c>
      <c r="CL87" s="874" t="str">
        <f>IF(CC87="","",IF(VLOOKUP(CC87,'aktuelle Düngerliste'!$A:$B,2,FALSE)="mineralisch",(VLOOKUP(CC87,'aktuelle Düngerliste'!$A:$H,3,FALSE)*CE87/1000),""))</f>
        <v/>
      </c>
      <c r="CM87" s="875" t="str">
        <f>IF(CC87="","",VLOOKUP(CC87,'aktuelle Düngerliste'!$A:$J,10,FALSE)*CE87/1000)</f>
        <v/>
      </c>
      <c r="CN87" s="875" t="str">
        <f>IF(CC87="","",VLOOKUP(CC87,'aktuelle Düngerliste'!$A:$H,5,FALSE)*CE87/1000)</f>
        <v/>
      </c>
      <c r="CO87" s="875" t="str">
        <f>IF(CC87="","",VLOOKUP(CC87,'aktuelle Düngerliste'!$A:$H,6,FALSE)*CE87/1000)</f>
        <v/>
      </c>
      <c r="CP87" s="876" t="str">
        <f>IF(CC87="","",VLOOKUP(CC87,'aktuelle Düngerliste'!$A:$H,7,FALSE)*CE87/1000)</f>
        <v/>
      </c>
      <c r="CQ87" s="378"/>
      <c r="CR87" s="379"/>
      <c r="CS87" s="375"/>
      <c r="CT87" s="392" t="str">
        <f t="shared" si="20"/>
        <v/>
      </c>
      <c r="CU87" s="453" t="str">
        <f t="shared" si="21"/>
        <v/>
      </c>
      <c r="CV87" s="872" t="str">
        <f>IF(CQ87="","",VLOOKUP(CQ87,'aktuelle Düngerliste'!$A:$H,2,FALSE))</f>
        <v/>
      </c>
      <c r="CW87" s="872" t="str">
        <f>IF(CQ87="","",VLOOKUP(CQ87,'aktuelle Düngerliste'!$A:$H,3,FALSE))</f>
        <v/>
      </c>
      <c r="CX87" s="873" t="str">
        <f>IF(CQ87="","",VLOOKUP(CQ87,'aktuelle Düngerliste'!$A:$H,8,FALSE))</f>
        <v/>
      </c>
      <c r="CY87" s="874" t="str">
        <f>IF(CQ87="","",VLOOKUP(CQ87,'aktuelle Düngerliste'!$A:$H,3,FALSE)*CS87/1000)</f>
        <v/>
      </c>
      <c r="CZ87" s="874" t="str">
        <f>IF(CQ87="","",IF(VLOOKUP(CQ87,'aktuelle Düngerliste'!$A:$B,2,FALSE)="mineralisch",(VLOOKUP(CQ87,'aktuelle Düngerliste'!$A:$H,3,FALSE)*CS87/1000),""))</f>
        <v/>
      </c>
      <c r="DA87" s="875" t="str">
        <f>IF(CQ87="","",VLOOKUP(CQ87,'aktuelle Düngerliste'!$A:$J,10,FALSE)*CS87/1000)</f>
        <v/>
      </c>
      <c r="DB87" s="875" t="str">
        <f>IF(CQ87="","",VLOOKUP(CQ87,'aktuelle Düngerliste'!$A:$H,5,FALSE)*CS87/1000)</f>
        <v/>
      </c>
      <c r="DC87" s="875" t="str">
        <f>IF(CQ87="","",VLOOKUP(CQ87,'aktuelle Düngerliste'!$A:$H,6,FALSE)*CS87/1000)</f>
        <v/>
      </c>
      <c r="DD87" s="876" t="str">
        <f>IF(CQ87="","",VLOOKUP(CQ87,'aktuelle Düngerliste'!$A:$H,7,FALSE)*CS87/1000)</f>
        <v/>
      </c>
      <c r="DE87" s="378"/>
      <c r="DF87" s="379"/>
      <c r="DG87" s="375"/>
      <c r="DH87" s="392" t="str">
        <f t="shared" si="22"/>
        <v/>
      </c>
      <c r="DI87" s="453" t="str">
        <f t="shared" si="23"/>
        <v/>
      </c>
      <c r="DJ87" s="872" t="str">
        <f>IF(DE87="","",VLOOKUP(DE87,'aktuelle Düngerliste'!$A:$H,2,FALSE))</f>
        <v/>
      </c>
      <c r="DK87" s="872" t="str">
        <f>IF(DE87="","",VLOOKUP(DE87,'aktuelle Düngerliste'!$A:$H,3,FALSE))</f>
        <v/>
      </c>
      <c r="DL87" s="873" t="str">
        <f>IF(DE87="","",VLOOKUP(DE87,'aktuelle Düngerliste'!$A:$H,8,FALSE))</f>
        <v/>
      </c>
      <c r="DM87" s="874" t="str">
        <f>IF(DE87="","",VLOOKUP(DE87,'aktuelle Düngerliste'!$A:$H,3,FALSE)*DG87/1000)</f>
        <v/>
      </c>
      <c r="DN87" s="874" t="str">
        <f>IF(DE87="","",IF(VLOOKUP(DE87,'aktuelle Düngerliste'!$A:$B,2,FALSE)="mineralisch",(VLOOKUP(DE87,'aktuelle Düngerliste'!$A:$H,3,FALSE)*DG87/1000),""))</f>
        <v/>
      </c>
      <c r="DO87" s="875" t="str">
        <f>IF(DE87="","",VLOOKUP(DE87,'aktuelle Düngerliste'!$A:$J,10,FALSE)*DG87/1000)</f>
        <v/>
      </c>
      <c r="DP87" s="875" t="str">
        <f>IF(DE87="","",VLOOKUP(DE87,'aktuelle Düngerliste'!$A:$H,5,FALSE)*DG87/1000)</f>
        <v/>
      </c>
      <c r="DQ87" s="875" t="str">
        <f>IF(DE87="","",VLOOKUP(DE87,'aktuelle Düngerliste'!$A:$H,6,FALSE)*DG87/1000)</f>
        <v/>
      </c>
      <c r="DR87" s="876" t="str">
        <f>IF(DE87="","",VLOOKUP(DE87,'aktuelle Düngerliste'!$A:$H,7,FALSE)*DG87/1000)</f>
        <v/>
      </c>
      <c r="DS87" s="265"/>
    </row>
    <row r="88" spans="1:123" s="145" customFormat="1">
      <c r="A88" s="261" t="str">
        <f>IF('N-DBE'!A88="","",'N-DBE'!A88)</f>
        <v/>
      </c>
      <c r="B88" s="285" t="str">
        <f>IF('N-DBE'!B88="","",'N-DBE'!B88)</f>
        <v/>
      </c>
      <c r="C88" s="262" t="str">
        <f>IF('N-DBE'!C88="","",'N-DBE'!C88)</f>
        <v/>
      </c>
      <c r="D88" s="262" t="str">
        <f>IF('N-DBE'!D88="","",'N-DBE'!D88)</f>
        <v/>
      </c>
      <c r="E88" s="238" t="str">
        <f>IF('N-DBE'!E88="","",'N-DBE'!E88)</f>
        <v/>
      </c>
      <c r="F88" s="238" t="str">
        <f>IF('N-DBE'!F88="","",'N-DBE'!F88)</f>
        <v/>
      </c>
      <c r="G88" s="225" t="str">
        <f>IF('N-DBE'!G88="","",'N-DBE'!G88)</f>
        <v/>
      </c>
      <c r="H88" s="247" t="str">
        <f>IF(OR(B88="",'N-DBE'!AJ88=""),"",'N-DBE'!AJ88+'N-DBE'!AN88)</f>
        <v/>
      </c>
      <c r="I88" s="815" t="str">
        <f>IF(OR(B88="",'N-DBE'!AJ88=""),"",'N-DBE'!E88*('N-DBE'!AJ88+'N-DBE'!AN88))</f>
        <v/>
      </c>
      <c r="J88" s="246" t="str">
        <f>IF('N-DBE'!AK88="","",IF('N-DBE'!AM88="ja",'N-DBE'!AK88+'N-DBE'!AN88,'N-DBE'!AK88))</f>
        <v/>
      </c>
      <c r="K88" s="829" t="str">
        <f>IF(OR(B88="",'N-DBE'!AK88=""),"",IF('N-DBE'!AM88="ja",'N-DBE'!E88*('N-DBE'!AK88+'N-DBE'!AN88),'N-DBE'!E88*'N-DBE'!AK88))</f>
        <v/>
      </c>
      <c r="L88" s="830" t="str">
        <f>IF(OR(B88="",'N-DBE'!AL88=""),"",'N-DBE'!AL88+'N-DBE'!AN88)</f>
        <v/>
      </c>
      <c r="M88" s="830" t="str">
        <f>IF(OR(B88="",'N-DBE'!AL88=""),"",'N-DBE'!E88*('N-DBE'!AL88+'N-DBE'!AN88))</f>
        <v/>
      </c>
      <c r="N88" s="831" t="str">
        <f>IF(AND('N-DBE'!C88="ja",G88&lt;&gt;""),I88-X88,"")</f>
        <v/>
      </c>
      <c r="O88" s="259" t="str">
        <f>IF('N-DBE'!AJ88="","",SUM(AU88,BI88,BW88,CK88,CY88,DM88))</f>
        <v/>
      </c>
      <c r="P88" s="830" t="str">
        <f>IF(OR(B88="",'N-DBE'!AJ88=""),"",O88*'N-DBE'!E88)</f>
        <v/>
      </c>
      <c r="Q88" s="253" t="str">
        <f>IF('N-DBE'!AJ88="","",IF(AR88="mineralisch",AU88,0)+IF(BF88="mineralisch",BI88,0)+IF(BT88="mineralisch",BW88,0)+IF(CH88="mineralisch",CK88,0)+IF(CV88="mineralisch",CY88,0)+IF(DJ88="mineralisch",DM88,0))</f>
        <v/>
      </c>
      <c r="R88" s="830" t="str">
        <f>IF(OR(B88="",'N-DBE'!AJ88=""),"",Q88*'N-DBE'!E88)</f>
        <v/>
      </c>
      <c r="S88" s="253" t="str">
        <f>IF('N-DBE'!AJ88="","",O88-Q88)</f>
        <v/>
      </c>
      <c r="T88" s="830" t="str">
        <f>IF(OR(B88="",'N-DBE'!AJ88=""),"",S88*'N-DBE'!E88)</f>
        <v/>
      </c>
      <c r="U88" s="253" t="str">
        <f>IF('N-DBE'!AJ88="","",(IF(AR88="Kompost",AU88,0)+IF(BF88="Kompost",BI88,0)+IF(BT88="Kompost",BW88,0)+IF(CH88="Kompost",CK88,0)+IF(CV88="Kompost",CY88,0)+IF(DJ88="Kompost",DM88,0)))</f>
        <v/>
      </c>
      <c r="V88" s="830" t="str">
        <f>IF(OR(B88="",'N-DBE'!AJ88=""),"",U88*'N-DBE'!E88)</f>
        <v/>
      </c>
      <c r="W88" s="370" t="str">
        <f>IF('N-DBE'!AJ88="","",SUM(AW88,BK88,BY88,CM88,DA88,DO88))</f>
        <v/>
      </c>
      <c r="X88" s="844" t="str">
        <f>IF(OR(B88="",'N-DBE'!AJ88=""),"",W88*'N-DBE'!E88)</f>
        <v/>
      </c>
      <c r="Y88" s="260" t="str">
        <f>IF('P-(K-Mg)-DBE'!N88="","",'P-(K-Mg)-DBE'!N88+'P-(K-Mg)-DBE'!R88)</f>
        <v/>
      </c>
      <c r="Z88" s="830" t="str">
        <f>IF(OR(B88="",'P-(K-Mg)-DBE'!N88=""),"",'N-DBE'!E88*('P-(K-Mg)-DBE'!N88+'P-(K-Mg)-DBE'!R88))</f>
        <v/>
      </c>
      <c r="AA88" s="259" t="str">
        <f>IF('P-(K-Mg)-DBE'!N88="","",SUM(AX88,BL88,BZ88,CN88,DB88,DP88))</f>
        <v/>
      </c>
      <c r="AB88" s="258" t="str">
        <f>IF(OR(B88="",'P-(K-Mg)-DBE'!Z88=""),"",SUM(AX88,BL88,BZ88,CN88,DB88,DP88)*'N-DBE'!E88)</f>
        <v/>
      </c>
      <c r="AC88" s="259" t="str">
        <f>IF('P-(K-Mg)-DBE'!O88="","",'P-(K-Mg)-DBE'!O88)</f>
        <v/>
      </c>
      <c r="AD88" s="815" t="str">
        <f>IF(OR(B88="",'P-(K-Mg)-DBE'!O88=""),"",'P-(K-Mg)-DBE'!O88*'N-DBE'!E88)</f>
        <v/>
      </c>
      <c r="AE88" s="239" t="str">
        <f>IF('P-(K-Mg)-DBE'!Z88="","",'P-(K-Mg)-DBE'!Z88)</f>
        <v/>
      </c>
      <c r="AF88" s="815" t="str">
        <f>IF(OR(B88="",'P-(K-Mg)-DBE'!Z88=""),"",'P-(K-Mg)-DBE'!Z88*'N-DBE'!E88)</f>
        <v/>
      </c>
      <c r="AG88" s="380" t="str">
        <f>IF('P-(K-Mg)-DBE'!Z88="","",SUM(AY88,BM88,CA88,CO88,DC88,DQ88))</f>
        <v/>
      </c>
      <c r="AH88" s="258" t="str">
        <f>IF(OR(B88="",'P-(K-Mg)-DBE'!AH88=""),"",SUM(AY88,BM88,CA88,CO88,DC88,DQ78)*'N-DBE'!E88)</f>
        <v/>
      </c>
      <c r="AI88" s="240" t="str">
        <f>IF('P-(K-Mg)-DBE'!AH88="","",'P-(K-Mg)-DBE'!AH88)</f>
        <v/>
      </c>
      <c r="AJ88" s="830" t="str">
        <f>IF(OR(B88="",'P-(K-Mg)-DBE'!AH88=""),"",'N-DBE'!E88*'P-(K-Mg)-DBE'!AH88)</f>
        <v/>
      </c>
      <c r="AK88" s="374" t="str">
        <f>IF('P-(K-Mg)-DBE'!AH88="","",SUM(AZ88,BN88,CB88,CP88,DD88,DR88))</f>
        <v/>
      </c>
      <c r="AL88" s="862" t="str">
        <f>IF('P-(K-Mg)-DBE'!AH88="","",SUM(AZ88,BN88,CB88,CP88,DD88,DR88))</f>
        <v/>
      </c>
      <c r="AM88" s="378"/>
      <c r="AN88" s="379"/>
      <c r="AO88" s="375"/>
      <c r="AP88" s="392" t="str">
        <f t="shared" si="12"/>
        <v/>
      </c>
      <c r="AQ88" s="453" t="str">
        <f t="shared" si="13"/>
        <v/>
      </c>
      <c r="AR88" s="872" t="str">
        <f>IF(AM88="","",VLOOKUP(AM88,'aktuelle Düngerliste'!A:H,2,FALSE))</f>
        <v/>
      </c>
      <c r="AS88" s="872" t="str">
        <f>IF(AM88="","",VLOOKUP(AM88,'aktuelle Düngerliste'!A:H,3,FALSE))</f>
        <v/>
      </c>
      <c r="AT88" s="873" t="str">
        <f>IF(AM88="","",VLOOKUP(AM88,'aktuelle Düngerliste'!A:H,8,FALSE))</f>
        <v/>
      </c>
      <c r="AU88" s="874" t="str">
        <f>IF(AM88="","",VLOOKUP(AM88,'aktuelle Düngerliste'!$A:$H,3,FALSE)*AO88/1000)</f>
        <v/>
      </c>
      <c r="AV88" s="874" t="str">
        <f>IF(AM88="","",IF(VLOOKUP(AM88,'aktuelle Düngerliste'!$A:$B,2,FALSE)="mineralisch",(VLOOKUP(AM88,'aktuelle Düngerliste'!$A:$H,3,FALSE)*AO88/1000),""))</f>
        <v/>
      </c>
      <c r="AW88" s="875" t="str">
        <f>IF(AM88="","",VLOOKUP(AM88,'aktuelle Düngerliste'!$A:$J,10,FALSE)*AO88/1000)</f>
        <v/>
      </c>
      <c r="AX88" s="875" t="str">
        <f>IF(AM88="","",VLOOKUP(AM88,'aktuelle Düngerliste'!$A:$H,5,FALSE)*AO88/1000)</f>
        <v/>
      </c>
      <c r="AY88" s="875" t="str">
        <f>IF(AM88="","",VLOOKUP(AM88,'aktuelle Düngerliste'!$A:$H,6,FALSE)*AO88/1000)</f>
        <v/>
      </c>
      <c r="AZ88" s="876" t="str">
        <f>IF(AM88="","",VLOOKUP(AM88,'aktuelle Düngerliste'!$A:$H,7,FALSE)*AO88/1000)</f>
        <v/>
      </c>
      <c r="BA88" s="378"/>
      <c r="BB88" s="379"/>
      <c r="BC88" s="375"/>
      <c r="BD88" s="392" t="str">
        <f t="shared" si="14"/>
        <v/>
      </c>
      <c r="BE88" s="453" t="str">
        <f t="shared" si="15"/>
        <v/>
      </c>
      <c r="BF88" s="872" t="str">
        <f>IF(BA88="","",VLOOKUP(BA88,'aktuelle Düngerliste'!$A:$H,2,FALSE))</f>
        <v/>
      </c>
      <c r="BG88" s="872" t="str">
        <f>IF(BA88="","",VLOOKUP(BA88,'aktuelle Düngerliste'!$A:$H,3,FALSE))</f>
        <v/>
      </c>
      <c r="BH88" s="873" t="str">
        <f>IF(BA88="","",VLOOKUP(BA88,'aktuelle Düngerliste'!$A:$H,8,FALSE))</f>
        <v/>
      </c>
      <c r="BI88" s="874" t="str">
        <f>IF(BA88="","",VLOOKUP(BA88,'aktuelle Düngerliste'!$A:$H,3,FALSE)*BC88/1000)</f>
        <v/>
      </c>
      <c r="BJ88" s="874" t="str">
        <f>IF(BA88="","",IF(VLOOKUP(BA88,'aktuelle Düngerliste'!$A:$B,2,FALSE)="mineralisch",(VLOOKUP(BA88,'aktuelle Düngerliste'!$A:$H,3,FALSE)*BC88/1000),""))</f>
        <v/>
      </c>
      <c r="BK88" s="875" t="str">
        <f>IF(BA88="","",VLOOKUP(BA88,'aktuelle Düngerliste'!$A:$J,10,FALSE)*BC88/1000)</f>
        <v/>
      </c>
      <c r="BL88" s="875" t="str">
        <f>IF(BA88="","",VLOOKUP(BA88,'aktuelle Düngerliste'!$A:$H,5,FALSE)*BC88/1000)</f>
        <v/>
      </c>
      <c r="BM88" s="875" t="str">
        <f>IF(BA88="","",VLOOKUP(BA88,'aktuelle Düngerliste'!$A:$H,6,FALSE)*BC88/1000)</f>
        <v/>
      </c>
      <c r="BN88" s="876" t="str">
        <f>IF(BA88="","",VLOOKUP(BA88,'aktuelle Düngerliste'!$A:$H,7,FALSE)*BC88/1000)</f>
        <v/>
      </c>
      <c r="BO88" s="378"/>
      <c r="BP88" s="379"/>
      <c r="BQ88" s="375"/>
      <c r="BR88" s="392" t="str">
        <f t="shared" si="16"/>
        <v/>
      </c>
      <c r="BS88" s="453" t="str">
        <f t="shared" si="17"/>
        <v/>
      </c>
      <c r="BT88" s="872" t="str">
        <f>IF(BO88="","",VLOOKUP(BO88,'aktuelle Düngerliste'!$A:$H,2,FALSE))</f>
        <v/>
      </c>
      <c r="BU88" s="872" t="str">
        <f>IF(BO88="","",VLOOKUP(BO88,'aktuelle Düngerliste'!$A:$H,3,FALSE))</f>
        <v/>
      </c>
      <c r="BV88" s="873" t="str">
        <f>IF(BO88="","",VLOOKUP(BO88,'aktuelle Düngerliste'!$A:$H,8,FALSE))</f>
        <v/>
      </c>
      <c r="BW88" s="874" t="str">
        <f>IF(BO88="","",VLOOKUP(BO88,'aktuelle Düngerliste'!$A:$H,3,FALSE)*BQ88/1000)</f>
        <v/>
      </c>
      <c r="BX88" s="874" t="str">
        <f>IF(BO88="","",IF(VLOOKUP(BO88,'aktuelle Düngerliste'!$A:$B,2,FALSE)="mineralisch",(VLOOKUP(BO88,'aktuelle Düngerliste'!$A:$H,3,FALSE)*BQ88/1000),""))</f>
        <v/>
      </c>
      <c r="BY88" s="875" t="str">
        <f>IF(BO88="","",VLOOKUP(BO88,'aktuelle Düngerliste'!$A:$J,10,FALSE)*BQ88/1000)</f>
        <v/>
      </c>
      <c r="BZ88" s="875" t="str">
        <f>IF(BO88="","",VLOOKUP(BO88,'aktuelle Düngerliste'!$A:$H,5,FALSE)*BQ88/1000)</f>
        <v/>
      </c>
      <c r="CA88" s="875" t="str">
        <f>IF(BO88="","",VLOOKUP(BO88,'aktuelle Düngerliste'!$A:$H,6,FALSE)*BQ88/1000)</f>
        <v/>
      </c>
      <c r="CB88" s="876" t="str">
        <f>IF(BO88="","",VLOOKUP(BO88,'aktuelle Düngerliste'!$A:$H,7,FALSE)*BQ88/1000)</f>
        <v/>
      </c>
      <c r="CC88" s="378"/>
      <c r="CD88" s="379"/>
      <c r="CE88" s="375"/>
      <c r="CF88" s="392" t="str">
        <f t="shared" si="18"/>
        <v/>
      </c>
      <c r="CG88" s="453" t="str">
        <f t="shared" si="19"/>
        <v/>
      </c>
      <c r="CH88" s="872" t="str">
        <f>IF(CC88="","",VLOOKUP(CC88,'aktuelle Düngerliste'!$A:$H,2,FALSE))</f>
        <v/>
      </c>
      <c r="CI88" s="872" t="str">
        <f>IF(CC88="","",VLOOKUP(CC88,'aktuelle Düngerliste'!$A:$H,3,FALSE))</f>
        <v/>
      </c>
      <c r="CJ88" s="873" t="str">
        <f>IF(CC88="","",VLOOKUP(CC88,'aktuelle Düngerliste'!$A:$H,8,FALSE))</f>
        <v/>
      </c>
      <c r="CK88" s="874" t="str">
        <f>IF(CC88="","",VLOOKUP(CC88,'aktuelle Düngerliste'!$A:$H,3,FALSE)*CE88/1000)</f>
        <v/>
      </c>
      <c r="CL88" s="874" t="str">
        <f>IF(CC88="","",IF(VLOOKUP(CC88,'aktuelle Düngerliste'!$A:$B,2,FALSE)="mineralisch",(VLOOKUP(CC88,'aktuelle Düngerliste'!$A:$H,3,FALSE)*CE88/1000),""))</f>
        <v/>
      </c>
      <c r="CM88" s="875" t="str">
        <f>IF(CC88="","",VLOOKUP(CC88,'aktuelle Düngerliste'!$A:$J,10,FALSE)*CE88/1000)</f>
        <v/>
      </c>
      <c r="CN88" s="875" t="str">
        <f>IF(CC88="","",VLOOKUP(CC88,'aktuelle Düngerliste'!$A:$H,5,FALSE)*CE88/1000)</f>
        <v/>
      </c>
      <c r="CO88" s="875" t="str">
        <f>IF(CC88="","",VLOOKUP(CC88,'aktuelle Düngerliste'!$A:$H,6,FALSE)*CE88/1000)</f>
        <v/>
      </c>
      <c r="CP88" s="876" t="str">
        <f>IF(CC88="","",VLOOKUP(CC88,'aktuelle Düngerliste'!$A:$H,7,FALSE)*CE88/1000)</f>
        <v/>
      </c>
      <c r="CQ88" s="378"/>
      <c r="CR88" s="379"/>
      <c r="CS88" s="375"/>
      <c r="CT88" s="392" t="str">
        <f t="shared" si="20"/>
        <v/>
      </c>
      <c r="CU88" s="453" t="str">
        <f t="shared" si="21"/>
        <v/>
      </c>
      <c r="CV88" s="872" t="str">
        <f>IF(CQ88="","",VLOOKUP(CQ88,'aktuelle Düngerliste'!$A:$H,2,FALSE))</f>
        <v/>
      </c>
      <c r="CW88" s="872" t="str">
        <f>IF(CQ88="","",VLOOKUP(CQ88,'aktuelle Düngerliste'!$A:$H,3,FALSE))</f>
        <v/>
      </c>
      <c r="CX88" s="873" t="str">
        <f>IF(CQ88="","",VLOOKUP(CQ88,'aktuelle Düngerliste'!$A:$H,8,FALSE))</f>
        <v/>
      </c>
      <c r="CY88" s="874" t="str">
        <f>IF(CQ88="","",VLOOKUP(CQ88,'aktuelle Düngerliste'!$A:$H,3,FALSE)*CS88/1000)</f>
        <v/>
      </c>
      <c r="CZ88" s="874" t="str">
        <f>IF(CQ88="","",IF(VLOOKUP(CQ88,'aktuelle Düngerliste'!$A:$B,2,FALSE)="mineralisch",(VLOOKUP(CQ88,'aktuelle Düngerliste'!$A:$H,3,FALSE)*CS88/1000),""))</f>
        <v/>
      </c>
      <c r="DA88" s="875" t="str">
        <f>IF(CQ88="","",VLOOKUP(CQ88,'aktuelle Düngerliste'!$A:$J,10,FALSE)*CS88/1000)</f>
        <v/>
      </c>
      <c r="DB88" s="875" t="str">
        <f>IF(CQ88="","",VLOOKUP(CQ88,'aktuelle Düngerliste'!$A:$H,5,FALSE)*CS88/1000)</f>
        <v/>
      </c>
      <c r="DC88" s="875" t="str">
        <f>IF(CQ88="","",VLOOKUP(CQ88,'aktuelle Düngerliste'!$A:$H,6,FALSE)*CS88/1000)</f>
        <v/>
      </c>
      <c r="DD88" s="876" t="str">
        <f>IF(CQ88="","",VLOOKUP(CQ88,'aktuelle Düngerliste'!$A:$H,7,FALSE)*CS88/1000)</f>
        <v/>
      </c>
      <c r="DE88" s="378"/>
      <c r="DF88" s="379"/>
      <c r="DG88" s="375"/>
      <c r="DH88" s="392" t="str">
        <f t="shared" si="22"/>
        <v/>
      </c>
      <c r="DI88" s="453" t="str">
        <f t="shared" si="23"/>
        <v/>
      </c>
      <c r="DJ88" s="872" t="str">
        <f>IF(DE88="","",VLOOKUP(DE88,'aktuelle Düngerliste'!$A:$H,2,FALSE))</f>
        <v/>
      </c>
      <c r="DK88" s="872" t="str">
        <f>IF(DE88="","",VLOOKUP(DE88,'aktuelle Düngerliste'!$A:$H,3,FALSE))</f>
        <v/>
      </c>
      <c r="DL88" s="873" t="str">
        <f>IF(DE88="","",VLOOKUP(DE88,'aktuelle Düngerliste'!$A:$H,8,FALSE))</f>
        <v/>
      </c>
      <c r="DM88" s="874" t="str">
        <f>IF(DE88="","",VLOOKUP(DE88,'aktuelle Düngerliste'!$A:$H,3,FALSE)*DG88/1000)</f>
        <v/>
      </c>
      <c r="DN88" s="874" t="str">
        <f>IF(DE88="","",IF(VLOOKUP(DE88,'aktuelle Düngerliste'!$A:$B,2,FALSE)="mineralisch",(VLOOKUP(DE88,'aktuelle Düngerliste'!$A:$H,3,FALSE)*DG88/1000),""))</f>
        <v/>
      </c>
      <c r="DO88" s="875" t="str">
        <f>IF(DE88="","",VLOOKUP(DE88,'aktuelle Düngerliste'!$A:$J,10,FALSE)*DG88/1000)</f>
        <v/>
      </c>
      <c r="DP88" s="875" t="str">
        <f>IF(DE88="","",VLOOKUP(DE88,'aktuelle Düngerliste'!$A:$H,5,FALSE)*DG88/1000)</f>
        <v/>
      </c>
      <c r="DQ88" s="875" t="str">
        <f>IF(DE88="","",VLOOKUP(DE88,'aktuelle Düngerliste'!$A:$H,6,FALSE)*DG88/1000)</f>
        <v/>
      </c>
      <c r="DR88" s="876" t="str">
        <f>IF(DE88="","",VLOOKUP(DE88,'aktuelle Düngerliste'!$A:$H,7,FALSE)*DG88/1000)</f>
        <v/>
      </c>
      <c r="DS88" s="265"/>
    </row>
    <row r="89" spans="1:123" s="145" customFormat="1">
      <c r="A89" s="261" t="str">
        <f>IF('N-DBE'!A89="","",'N-DBE'!A89)</f>
        <v/>
      </c>
      <c r="B89" s="285" t="str">
        <f>IF('N-DBE'!B89="","",'N-DBE'!B89)</f>
        <v/>
      </c>
      <c r="C89" s="262" t="str">
        <f>IF('N-DBE'!C89="","",'N-DBE'!C89)</f>
        <v/>
      </c>
      <c r="D89" s="262" t="str">
        <f>IF('N-DBE'!D89="","",'N-DBE'!D89)</f>
        <v/>
      </c>
      <c r="E89" s="238" t="str">
        <f>IF('N-DBE'!E89="","",'N-DBE'!E89)</f>
        <v/>
      </c>
      <c r="F89" s="238" t="str">
        <f>IF('N-DBE'!F89="","",'N-DBE'!F89)</f>
        <v/>
      </c>
      <c r="G89" s="225" t="str">
        <f>IF('N-DBE'!G89="","",'N-DBE'!G89)</f>
        <v/>
      </c>
      <c r="H89" s="247" t="str">
        <f>IF(OR(B89="",'N-DBE'!AJ89=""),"",'N-DBE'!AJ89+'N-DBE'!AN89)</f>
        <v/>
      </c>
      <c r="I89" s="815" t="str">
        <f>IF(OR(B89="",'N-DBE'!AJ89=""),"",'N-DBE'!E89*('N-DBE'!AJ89+'N-DBE'!AN89))</f>
        <v/>
      </c>
      <c r="J89" s="246" t="str">
        <f>IF('N-DBE'!AK89="","",IF('N-DBE'!AM89="ja",'N-DBE'!AK89+'N-DBE'!AN89,'N-DBE'!AK89))</f>
        <v/>
      </c>
      <c r="K89" s="829" t="str">
        <f>IF(OR(B89="",'N-DBE'!AK89=""),"",IF('N-DBE'!AM89="ja",'N-DBE'!E89*('N-DBE'!AK89+'N-DBE'!AN89),'N-DBE'!E89*'N-DBE'!AK89))</f>
        <v/>
      </c>
      <c r="L89" s="830" t="str">
        <f>IF(OR(B89="",'N-DBE'!AL89=""),"",'N-DBE'!AL89+'N-DBE'!AN89)</f>
        <v/>
      </c>
      <c r="M89" s="830" t="str">
        <f>IF(OR(B89="",'N-DBE'!AL89=""),"",'N-DBE'!E89*('N-DBE'!AL89+'N-DBE'!AN89))</f>
        <v/>
      </c>
      <c r="N89" s="831" t="str">
        <f>IF(AND('N-DBE'!C89="ja",G89&lt;&gt;""),I89-X89,"")</f>
        <v/>
      </c>
      <c r="O89" s="259" t="str">
        <f>IF('N-DBE'!AJ89="","",SUM(AU89,BI89,BW89,CK89,CY89,DM89))</f>
        <v/>
      </c>
      <c r="P89" s="830" t="str">
        <f>IF(OR(B89="",'N-DBE'!AJ89=""),"",O89*'N-DBE'!E89)</f>
        <v/>
      </c>
      <c r="Q89" s="253" t="str">
        <f>IF('N-DBE'!AJ89="","",IF(AR89="mineralisch",AU89,0)+IF(BF89="mineralisch",BI89,0)+IF(BT89="mineralisch",BW89,0)+IF(CH89="mineralisch",CK89,0)+IF(CV89="mineralisch",CY89,0)+IF(DJ89="mineralisch",DM89,0))</f>
        <v/>
      </c>
      <c r="R89" s="830" t="str">
        <f>IF(OR(B89="",'N-DBE'!AJ89=""),"",Q89*'N-DBE'!E89)</f>
        <v/>
      </c>
      <c r="S89" s="253" t="str">
        <f>IF('N-DBE'!AJ89="","",O89-Q89)</f>
        <v/>
      </c>
      <c r="T89" s="830" t="str">
        <f>IF(OR(B89="",'N-DBE'!AJ89=""),"",S89*'N-DBE'!E89)</f>
        <v/>
      </c>
      <c r="U89" s="253" t="str">
        <f>IF('N-DBE'!AJ89="","",(IF(AR89="Kompost",AU89,0)+IF(BF89="Kompost",BI89,0)+IF(BT89="Kompost",BW89,0)+IF(CH89="Kompost",CK89,0)+IF(CV89="Kompost",CY89,0)+IF(DJ89="Kompost",DM89,0)))</f>
        <v/>
      </c>
      <c r="V89" s="830" t="str">
        <f>IF(OR(B89="",'N-DBE'!AJ89=""),"",U89*'N-DBE'!E89)</f>
        <v/>
      </c>
      <c r="W89" s="370" t="str">
        <f>IF('N-DBE'!AJ89="","",SUM(AW89,BK89,BY89,CM89,DA89,DO89))</f>
        <v/>
      </c>
      <c r="X89" s="844" t="str">
        <f>IF(OR(B89="",'N-DBE'!AJ89=""),"",W89*'N-DBE'!E89)</f>
        <v/>
      </c>
      <c r="Y89" s="260" t="str">
        <f>IF('P-(K-Mg)-DBE'!N89="","",'P-(K-Mg)-DBE'!N89+'P-(K-Mg)-DBE'!R89)</f>
        <v/>
      </c>
      <c r="Z89" s="830" t="str">
        <f>IF(OR(B89="",'P-(K-Mg)-DBE'!N89=""),"",'N-DBE'!E89*('P-(K-Mg)-DBE'!N89+'P-(K-Mg)-DBE'!R89))</f>
        <v/>
      </c>
      <c r="AA89" s="259" t="str">
        <f>IF('P-(K-Mg)-DBE'!N89="","",SUM(AX89,BL89,BZ89,CN89,DB89,DP89))</f>
        <v/>
      </c>
      <c r="AB89" s="258" t="str">
        <f>IF(OR(B89="",'P-(K-Mg)-DBE'!Z89=""),"",SUM(AX89,BL89,BZ89,CN89,DB89,DP89)*'N-DBE'!E89)</f>
        <v/>
      </c>
      <c r="AC89" s="259" t="str">
        <f>IF('P-(K-Mg)-DBE'!O89="","",'P-(K-Mg)-DBE'!O89)</f>
        <v/>
      </c>
      <c r="AD89" s="815" t="str">
        <f>IF(OR(B89="",'P-(K-Mg)-DBE'!O89=""),"",'P-(K-Mg)-DBE'!O89*'N-DBE'!E89)</f>
        <v/>
      </c>
      <c r="AE89" s="239" t="str">
        <f>IF('P-(K-Mg)-DBE'!Z89="","",'P-(K-Mg)-DBE'!Z89)</f>
        <v/>
      </c>
      <c r="AF89" s="815" t="str">
        <f>IF(OR(B89="",'P-(K-Mg)-DBE'!Z89=""),"",'P-(K-Mg)-DBE'!Z89*'N-DBE'!E89)</f>
        <v/>
      </c>
      <c r="AG89" s="380" t="str">
        <f>IF('P-(K-Mg)-DBE'!Z89="","",SUM(AY89,BM89,CA89,CO89,DC89,DQ89))</f>
        <v/>
      </c>
      <c r="AH89" s="258" t="str">
        <f>IF(OR(B89="",'P-(K-Mg)-DBE'!AH89=""),"",SUM(AY89,BM89,CA89,CO89,DC89,DQ79)*'N-DBE'!E89)</f>
        <v/>
      </c>
      <c r="AI89" s="240" t="str">
        <f>IF('P-(K-Mg)-DBE'!AH89="","",'P-(K-Mg)-DBE'!AH89)</f>
        <v/>
      </c>
      <c r="AJ89" s="830" t="str">
        <f>IF(OR(B89="",'P-(K-Mg)-DBE'!AH89=""),"",'N-DBE'!E89*'P-(K-Mg)-DBE'!AH89)</f>
        <v/>
      </c>
      <c r="AK89" s="374" t="str">
        <f>IF('P-(K-Mg)-DBE'!AH89="","",SUM(AZ89,BN89,CB89,CP89,DD89,DR89))</f>
        <v/>
      </c>
      <c r="AL89" s="862" t="str">
        <f>IF('P-(K-Mg)-DBE'!AH89="","",SUM(AZ89,BN89,CB89,CP89,DD89,DR89))</f>
        <v/>
      </c>
      <c r="AM89" s="378"/>
      <c r="AN89" s="379"/>
      <c r="AO89" s="375"/>
      <c r="AP89" s="392" t="str">
        <f t="shared" si="12"/>
        <v/>
      </c>
      <c r="AQ89" s="453" t="str">
        <f t="shared" si="13"/>
        <v/>
      </c>
      <c r="AR89" s="872" t="str">
        <f>IF(AM89="","",VLOOKUP(AM89,'aktuelle Düngerliste'!A:H,2,FALSE))</f>
        <v/>
      </c>
      <c r="AS89" s="872" t="str">
        <f>IF(AM89="","",VLOOKUP(AM89,'aktuelle Düngerliste'!A:H,3,FALSE))</f>
        <v/>
      </c>
      <c r="AT89" s="873" t="str">
        <f>IF(AM89="","",VLOOKUP(AM89,'aktuelle Düngerliste'!A:H,8,FALSE))</f>
        <v/>
      </c>
      <c r="AU89" s="874" t="str">
        <f>IF(AM89="","",VLOOKUP(AM89,'aktuelle Düngerliste'!$A:$H,3,FALSE)*AO89/1000)</f>
        <v/>
      </c>
      <c r="AV89" s="874" t="str">
        <f>IF(AM89="","",IF(VLOOKUP(AM89,'aktuelle Düngerliste'!$A:$B,2,FALSE)="mineralisch",(VLOOKUP(AM89,'aktuelle Düngerliste'!$A:$H,3,FALSE)*AO89/1000),""))</f>
        <v/>
      </c>
      <c r="AW89" s="875" t="str">
        <f>IF(AM89="","",VLOOKUP(AM89,'aktuelle Düngerliste'!$A:$J,10,FALSE)*AO89/1000)</f>
        <v/>
      </c>
      <c r="AX89" s="875" t="str">
        <f>IF(AM89="","",VLOOKUP(AM89,'aktuelle Düngerliste'!$A:$H,5,FALSE)*AO89/1000)</f>
        <v/>
      </c>
      <c r="AY89" s="875" t="str">
        <f>IF(AM89="","",VLOOKUP(AM89,'aktuelle Düngerliste'!$A:$H,6,FALSE)*AO89/1000)</f>
        <v/>
      </c>
      <c r="AZ89" s="876" t="str">
        <f>IF(AM89="","",VLOOKUP(AM89,'aktuelle Düngerliste'!$A:$H,7,FALSE)*AO89/1000)</f>
        <v/>
      </c>
      <c r="BA89" s="378"/>
      <c r="BB89" s="379"/>
      <c r="BC89" s="375"/>
      <c r="BD89" s="392" t="str">
        <f t="shared" si="14"/>
        <v/>
      </c>
      <c r="BE89" s="453" t="str">
        <f t="shared" si="15"/>
        <v/>
      </c>
      <c r="BF89" s="872" t="str">
        <f>IF(BA89="","",VLOOKUP(BA89,'aktuelle Düngerliste'!$A:$H,2,FALSE))</f>
        <v/>
      </c>
      <c r="BG89" s="872" t="str">
        <f>IF(BA89="","",VLOOKUP(BA89,'aktuelle Düngerliste'!$A:$H,3,FALSE))</f>
        <v/>
      </c>
      <c r="BH89" s="873" t="str">
        <f>IF(BA89="","",VLOOKUP(BA89,'aktuelle Düngerliste'!$A:$H,8,FALSE))</f>
        <v/>
      </c>
      <c r="BI89" s="874" t="str">
        <f>IF(BA89="","",VLOOKUP(BA89,'aktuelle Düngerliste'!$A:$H,3,FALSE)*BC89/1000)</f>
        <v/>
      </c>
      <c r="BJ89" s="874" t="str">
        <f>IF(BA89="","",IF(VLOOKUP(BA89,'aktuelle Düngerliste'!$A:$B,2,FALSE)="mineralisch",(VLOOKUP(BA89,'aktuelle Düngerliste'!$A:$H,3,FALSE)*BC89/1000),""))</f>
        <v/>
      </c>
      <c r="BK89" s="875" t="str">
        <f>IF(BA89="","",VLOOKUP(BA89,'aktuelle Düngerliste'!$A:$J,10,FALSE)*BC89/1000)</f>
        <v/>
      </c>
      <c r="BL89" s="875" t="str">
        <f>IF(BA89="","",VLOOKUP(BA89,'aktuelle Düngerliste'!$A:$H,5,FALSE)*BC89/1000)</f>
        <v/>
      </c>
      <c r="BM89" s="875" t="str">
        <f>IF(BA89="","",VLOOKUP(BA89,'aktuelle Düngerliste'!$A:$H,6,FALSE)*BC89/1000)</f>
        <v/>
      </c>
      <c r="BN89" s="876" t="str">
        <f>IF(BA89="","",VLOOKUP(BA89,'aktuelle Düngerliste'!$A:$H,7,FALSE)*BC89/1000)</f>
        <v/>
      </c>
      <c r="BO89" s="378"/>
      <c r="BP89" s="379"/>
      <c r="BQ89" s="375"/>
      <c r="BR89" s="392" t="str">
        <f t="shared" si="16"/>
        <v/>
      </c>
      <c r="BS89" s="453" t="str">
        <f t="shared" si="17"/>
        <v/>
      </c>
      <c r="BT89" s="872" t="str">
        <f>IF(BO89="","",VLOOKUP(BO89,'aktuelle Düngerliste'!$A:$H,2,FALSE))</f>
        <v/>
      </c>
      <c r="BU89" s="872" t="str">
        <f>IF(BO89="","",VLOOKUP(BO89,'aktuelle Düngerliste'!$A:$H,3,FALSE))</f>
        <v/>
      </c>
      <c r="BV89" s="873" t="str">
        <f>IF(BO89="","",VLOOKUP(BO89,'aktuelle Düngerliste'!$A:$H,8,FALSE))</f>
        <v/>
      </c>
      <c r="BW89" s="874" t="str">
        <f>IF(BO89="","",VLOOKUP(BO89,'aktuelle Düngerliste'!$A:$H,3,FALSE)*BQ89/1000)</f>
        <v/>
      </c>
      <c r="BX89" s="874" t="str">
        <f>IF(BO89="","",IF(VLOOKUP(BO89,'aktuelle Düngerliste'!$A:$B,2,FALSE)="mineralisch",(VLOOKUP(BO89,'aktuelle Düngerliste'!$A:$H,3,FALSE)*BQ89/1000),""))</f>
        <v/>
      </c>
      <c r="BY89" s="875" t="str">
        <f>IF(BO89="","",VLOOKUP(BO89,'aktuelle Düngerliste'!$A:$J,10,FALSE)*BQ89/1000)</f>
        <v/>
      </c>
      <c r="BZ89" s="875" t="str">
        <f>IF(BO89="","",VLOOKUP(BO89,'aktuelle Düngerliste'!$A:$H,5,FALSE)*BQ89/1000)</f>
        <v/>
      </c>
      <c r="CA89" s="875" t="str">
        <f>IF(BO89="","",VLOOKUP(BO89,'aktuelle Düngerliste'!$A:$H,6,FALSE)*BQ89/1000)</f>
        <v/>
      </c>
      <c r="CB89" s="876" t="str">
        <f>IF(BO89="","",VLOOKUP(BO89,'aktuelle Düngerliste'!$A:$H,7,FALSE)*BQ89/1000)</f>
        <v/>
      </c>
      <c r="CC89" s="378"/>
      <c r="CD89" s="379"/>
      <c r="CE89" s="375"/>
      <c r="CF89" s="392" t="str">
        <f t="shared" si="18"/>
        <v/>
      </c>
      <c r="CG89" s="453" t="str">
        <f t="shared" si="19"/>
        <v/>
      </c>
      <c r="CH89" s="872" t="str">
        <f>IF(CC89="","",VLOOKUP(CC89,'aktuelle Düngerliste'!$A:$H,2,FALSE))</f>
        <v/>
      </c>
      <c r="CI89" s="872" t="str">
        <f>IF(CC89="","",VLOOKUP(CC89,'aktuelle Düngerliste'!$A:$H,3,FALSE))</f>
        <v/>
      </c>
      <c r="CJ89" s="873" t="str">
        <f>IF(CC89="","",VLOOKUP(CC89,'aktuelle Düngerliste'!$A:$H,8,FALSE))</f>
        <v/>
      </c>
      <c r="CK89" s="874" t="str">
        <f>IF(CC89="","",VLOOKUP(CC89,'aktuelle Düngerliste'!$A:$H,3,FALSE)*CE89/1000)</f>
        <v/>
      </c>
      <c r="CL89" s="874" t="str">
        <f>IF(CC89="","",IF(VLOOKUP(CC89,'aktuelle Düngerliste'!$A:$B,2,FALSE)="mineralisch",(VLOOKUP(CC89,'aktuelle Düngerliste'!$A:$H,3,FALSE)*CE89/1000),""))</f>
        <v/>
      </c>
      <c r="CM89" s="875" t="str">
        <f>IF(CC89="","",VLOOKUP(CC89,'aktuelle Düngerliste'!$A:$J,10,FALSE)*CE89/1000)</f>
        <v/>
      </c>
      <c r="CN89" s="875" t="str">
        <f>IF(CC89="","",VLOOKUP(CC89,'aktuelle Düngerliste'!$A:$H,5,FALSE)*CE89/1000)</f>
        <v/>
      </c>
      <c r="CO89" s="875" t="str">
        <f>IF(CC89="","",VLOOKUP(CC89,'aktuelle Düngerliste'!$A:$H,6,FALSE)*CE89/1000)</f>
        <v/>
      </c>
      <c r="CP89" s="876" t="str">
        <f>IF(CC89="","",VLOOKUP(CC89,'aktuelle Düngerliste'!$A:$H,7,FALSE)*CE89/1000)</f>
        <v/>
      </c>
      <c r="CQ89" s="378"/>
      <c r="CR89" s="379"/>
      <c r="CS89" s="375"/>
      <c r="CT89" s="392" t="str">
        <f t="shared" si="20"/>
        <v/>
      </c>
      <c r="CU89" s="453" t="str">
        <f t="shared" si="21"/>
        <v/>
      </c>
      <c r="CV89" s="872" t="str">
        <f>IF(CQ89="","",VLOOKUP(CQ89,'aktuelle Düngerliste'!$A:$H,2,FALSE))</f>
        <v/>
      </c>
      <c r="CW89" s="872" t="str">
        <f>IF(CQ89="","",VLOOKUP(CQ89,'aktuelle Düngerliste'!$A:$H,3,FALSE))</f>
        <v/>
      </c>
      <c r="CX89" s="873" t="str">
        <f>IF(CQ89="","",VLOOKUP(CQ89,'aktuelle Düngerliste'!$A:$H,8,FALSE))</f>
        <v/>
      </c>
      <c r="CY89" s="874" t="str">
        <f>IF(CQ89="","",VLOOKUP(CQ89,'aktuelle Düngerliste'!$A:$H,3,FALSE)*CS89/1000)</f>
        <v/>
      </c>
      <c r="CZ89" s="874" t="str">
        <f>IF(CQ89="","",IF(VLOOKUP(CQ89,'aktuelle Düngerliste'!$A:$B,2,FALSE)="mineralisch",(VLOOKUP(CQ89,'aktuelle Düngerliste'!$A:$H,3,FALSE)*CS89/1000),""))</f>
        <v/>
      </c>
      <c r="DA89" s="875" t="str">
        <f>IF(CQ89="","",VLOOKUP(CQ89,'aktuelle Düngerliste'!$A:$J,10,FALSE)*CS89/1000)</f>
        <v/>
      </c>
      <c r="DB89" s="875" t="str">
        <f>IF(CQ89="","",VLOOKUP(CQ89,'aktuelle Düngerliste'!$A:$H,5,FALSE)*CS89/1000)</f>
        <v/>
      </c>
      <c r="DC89" s="875" t="str">
        <f>IF(CQ89="","",VLOOKUP(CQ89,'aktuelle Düngerliste'!$A:$H,6,FALSE)*CS89/1000)</f>
        <v/>
      </c>
      <c r="DD89" s="876" t="str">
        <f>IF(CQ89="","",VLOOKUP(CQ89,'aktuelle Düngerliste'!$A:$H,7,FALSE)*CS89/1000)</f>
        <v/>
      </c>
      <c r="DE89" s="378"/>
      <c r="DF89" s="379"/>
      <c r="DG89" s="375"/>
      <c r="DH89" s="392" t="str">
        <f t="shared" si="22"/>
        <v/>
      </c>
      <c r="DI89" s="453" t="str">
        <f t="shared" si="23"/>
        <v/>
      </c>
      <c r="DJ89" s="872" t="str">
        <f>IF(DE89="","",VLOOKUP(DE89,'aktuelle Düngerliste'!$A:$H,2,FALSE))</f>
        <v/>
      </c>
      <c r="DK89" s="872" t="str">
        <f>IF(DE89="","",VLOOKUP(DE89,'aktuelle Düngerliste'!$A:$H,3,FALSE))</f>
        <v/>
      </c>
      <c r="DL89" s="873" t="str">
        <f>IF(DE89="","",VLOOKUP(DE89,'aktuelle Düngerliste'!$A:$H,8,FALSE))</f>
        <v/>
      </c>
      <c r="DM89" s="874" t="str">
        <f>IF(DE89="","",VLOOKUP(DE89,'aktuelle Düngerliste'!$A:$H,3,FALSE)*DG89/1000)</f>
        <v/>
      </c>
      <c r="DN89" s="874" t="str">
        <f>IF(DE89="","",IF(VLOOKUP(DE89,'aktuelle Düngerliste'!$A:$B,2,FALSE)="mineralisch",(VLOOKUP(DE89,'aktuelle Düngerliste'!$A:$H,3,FALSE)*DG89/1000),""))</f>
        <v/>
      </c>
      <c r="DO89" s="875" t="str">
        <f>IF(DE89="","",VLOOKUP(DE89,'aktuelle Düngerliste'!$A:$J,10,FALSE)*DG89/1000)</f>
        <v/>
      </c>
      <c r="DP89" s="875" t="str">
        <f>IF(DE89="","",VLOOKUP(DE89,'aktuelle Düngerliste'!$A:$H,5,FALSE)*DG89/1000)</f>
        <v/>
      </c>
      <c r="DQ89" s="875" t="str">
        <f>IF(DE89="","",VLOOKUP(DE89,'aktuelle Düngerliste'!$A:$H,6,FALSE)*DG89/1000)</f>
        <v/>
      </c>
      <c r="DR89" s="876" t="str">
        <f>IF(DE89="","",VLOOKUP(DE89,'aktuelle Düngerliste'!$A:$H,7,FALSE)*DG89/1000)</f>
        <v/>
      </c>
      <c r="DS89" s="265"/>
    </row>
    <row r="90" spans="1:123" s="145" customFormat="1">
      <c r="A90" s="261" t="str">
        <f>IF('N-DBE'!A90="","",'N-DBE'!A90)</f>
        <v/>
      </c>
      <c r="B90" s="285" t="str">
        <f>IF('N-DBE'!B90="","",'N-DBE'!B90)</f>
        <v/>
      </c>
      <c r="C90" s="262" t="str">
        <f>IF('N-DBE'!C90="","",'N-DBE'!C90)</f>
        <v/>
      </c>
      <c r="D90" s="262" t="str">
        <f>IF('N-DBE'!D90="","",'N-DBE'!D90)</f>
        <v/>
      </c>
      <c r="E90" s="238" t="str">
        <f>IF('N-DBE'!E90="","",'N-DBE'!E90)</f>
        <v/>
      </c>
      <c r="F90" s="238" t="str">
        <f>IF('N-DBE'!F90="","",'N-DBE'!F90)</f>
        <v/>
      </c>
      <c r="G90" s="225" t="str">
        <f>IF('N-DBE'!G90="","",'N-DBE'!G90)</f>
        <v/>
      </c>
      <c r="H90" s="247" t="str">
        <f>IF(OR(B90="",'N-DBE'!AJ90=""),"",'N-DBE'!AJ90+'N-DBE'!AN90)</f>
        <v/>
      </c>
      <c r="I90" s="815" t="str">
        <f>IF(OR(B90="",'N-DBE'!AJ90=""),"",'N-DBE'!E90*('N-DBE'!AJ90+'N-DBE'!AN90))</f>
        <v/>
      </c>
      <c r="J90" s="246" t="str">
        <f>IF('N-DBE'!AK90="","",IF('N-DBE'!AM90="ja",'N-DBE'!AK90+'N-DBE'!AN90,'N-DBE'!AK90))</f>
        <v/>
      </c>
      <c r="K90" s="829" t="str">
        <f>IF(OR(B90="",'N-DBE'!AK90=""),"",IF('N-DBE'!AM90="ja",'N-DBE'!E90*('N-DBE'!AK90+'N-DBE'!AN90),'N-DBE'!E90*'N-DBE'!AK90))</f>
        <v/>
      </c>
      <c r="L90" s="830" t="str">
        <f>IF(OR(B90="",'N-DBE'!AL90=""),"",'N-DBE'!AL90+'N-DBE'!AN90)</f>
        <v/>
      </c>
      <c r="M90" s="830" t="str">
        <f>IF(OR(B90="",'N-DBE'!AL90=""),"",'N-DBE'!E90*('N-DBE'!AL90+'N-DBE'!AN90))</f>
        <v/>
      </c>
      <c r="N90" s="831" t="str">
        <f>IF(AND('N-DBE'!C90="ja",G90&lt;&gt;""),I90-X90,"")</f>
        <v/>
      </c>
      <c r="O90" s="259" t="str">
        <f>IF('N-DBE'!AJ90="","",SUM(AU90,BI90,BW90,CK90,CY90,DM90))</f>
        <v/>
      </c>
      <c r="P90" s="830" t="str">
        <f>IF(OR(B90="",'N-DBE'!AJ90=""),"",O90*'N-DBE'!E90)</f>
        <v/>
      </c>
      <c r="Q90" s="253" t="str">
        <f>IF('N-DBE'!AJ90="","",IF(AR90="mineralisch",AU90,0)+IF(BF90="mineralisch",BI90,0)+IF(BT90="mineralisch",BW90,0)+IF(CH90="mineralisch",CK90,0)+IF(CV90="mineralisch",CY90,0)+IF(DJ90="mineralisch",DM90,0))</f>
        <v/>
      </c>
      <c r="R90" s="830" t="str">
        <f>IF(OR(B90="",'N-DBE'!AJ90=""),"",Q90*'N-DBE'!E90)</f>
        <v/>
      </c>
      <c r="S90" s="253" t="str">
        <f>IF('N-DBE'!AJ90="","",O90-Q90)</f>
        <v/>
      </c>
      <c r="T90" s="830" t="str">
        <f>IF(OR(B90="",'N-DBE'!AJ90=""),"",S90*'N-DBE'!E90)</f>
        <v/>
      </c>
      <c r="U90" s="253" t="str">
        <f>IF('N-DBE'!AJ90="","",(IF(AR90="Kompost",AU90,0)+IF(BF90="Kompost",BI90,0)+IF(BT90="Kompost",BW90,0)+IF(CH90="Kompost",CK90,0)+IF(CV90="Kompost",CY90,0)+IF(DJ90="Kompost",DM90,0)))</f>
        <v/>
      </c>
      <c r="V90" s="830" t="str">
        <f>IF(OR(B90="",'N-DBE'!AJ90=""),"",U90*'N-DBE'!E90)</f>
        <v/>
      </c>
      <c r="W90" s="370" t="str">
        <f>IF('N-DBE'!AJ90="","",SUM(AW90,BK90,BY90,CM90,DA90,DO90))</f>
        <v/>
      </c>
      <c r="X90" s="844" t="str">
        <f>IF(OR(B90="",'N-DBE'!AJ90=""),"",W90*'N-DBE'!E90)</f>
        <v/>
      </c>
      <c r="Y90" s="260" t="str">
        <f>IF('P-(K-Mg)-DBE'!N90="","",'P-(K-Mg)-DBE'!N90+'P-(K-Mg)-DBE'!R90)</f>
        <v/>
      </c>
      <c r="Z90" s="830" t="str">
        <f>IF(OR(B90="",'P-(K-Mg)-DBE'!N90=""),"",'N-DBE'!E90*('P-(K-Mg)-DBE'!N90+'P-(K-Mg)-DBE'!R90))</f>
        <v/>
      </c>
      <c r="AA90" s="259" t="str">
        <f>IF('P-(K-Mg)-DBE'!N90="","",SUM(AX90,BL90,BZ90,CN90,DB90,DP90))</f>
        <v/>
      </c>
      <c r="AB90" s="258" t="str">
        <f>IF(OR(B90="",'P-(K-Mg)-DBE'!Z90=""),"",SUM(AX90,BL90,BZ90,CN90,DB90,DP90)*'N-DBE'!E90)</f>
        <v/>
      </c>
      <c r="AC90" s="259" t="str">
        <f>IF('P-(K-Mg)-DBE'!O90="","",'P-(K-Mg)-DBE'!O90)</f>
        <v/>
      </c>
      <c r="AD90" s="815" t="str">
        <f>IF(OR(B90="",'P-(K-Mg)-DBE'!O90=""),"",'P-(K-Mg)-DBE'!O90*'N-DBE'!E90)</f>
        <v/>
      </c>
      <c r="AE90" s="239" t="str">
        <f>IF('P-(K-Mg)-DBE'!Z90="","",'P-(K-Mg)-DBE'!Z90)</f>
        <v/>
      </c>
      <c r="AF90" s="815" t="str">
        <f>IF(OR(B90="",'P-(K-Mg)-DBE'!Z90=""),"",'P-(K-Mg)-DBE'!Z90*'N-DBE'!E90)</f>
        <v/>
      </c>
      <c r="AG90" s="380" t="str">
        <f>IF('P-(K-Mg)-DBE'!Z90="","",SUM(AY90,BM90,CA90,CO90,DC90,DQ90))</f>
        <v/>
      </c>
      <c r="AH90" s="258" t="str">
        <f>IF(OR(B90="",'P-(K-Mg)-DBE'!AH90=""),"",SUM(AY90,BM90,CA90,CO90,DC90,DQ80)*'N-DBE'!E90)</f>
        <v/>
      </c>
      <c r="AI90" s="240" t="str">
        <f>IF('P-(K-Mg)-DBE'!AH90="","",'P-(K-Mg)-DBE'!AH90)</f>
        <v/>
      </c>
      <c r="AJ90" s="830" t="str">
        <f>IF(OR(B90="",'P-(K-Mg)-DBE'!AH90=""),"",'N-DBE'!E90*'P-(K-Mg)-DBE'!AH90)</f>
        <v/>
      </c>
      <c r="AK90" s="374" t="str">
        <f>IF('P-(K-Mg)-DBE'!AH90="","",SUM(AZ90,BN90,CB90,CP90,DD90,DR90))</f>
        <v/>
      </c>
      <c r="AL90" s="862" t="str">
        <f>IF('P-(K-Mg)-DBE'!AH90="","",SUM(AZ90,BN90,CB90,CP90,DD90,DR90))</f>
        <v/>
      </c>
      <c r="AM90" s="378"/>
      <c r="AN90" s="379"/>
      <c r="AO90" s="375"/>
      <c r="AP90" s="392" t="str">
        <f t="shared" si="12"/>
        <v/>
      </c>
      <c r="AQ90" s="453" t="str">
        <f t="shared" si="13"/>
        <v/>
      </c>
      <c r="AR90" s="872" t="str">
        <f>IF(AM90="","",VLOOKUP(AM90,'aktuelle Düngerliste'!A:H,2,FALSE))</f>
        <v/>
      </c>
      <c r="AS90" s="872" t="str">
        <f>IF(AM90="","",VLOOKUP(AM90,'aktuelle Düngerliste'!A:H,3,FALSE))</f>
        <v/>
      </c>
      <c r="AT90" s="873" t="str">
        <f>IF(AM90="","",VLOOKUP(AM90,'aktuelle Düngerliste'!A:H,8,FALSE))</f>
        <v/>
      </c>
      <c r="AU90" s="874" t="str">
        <f>IF(AM90="","",VLOOKUP(AM90,'aktuelle Düngerliste'!$A:$H,3,FALSE)*AO90/1000)</f>
        <v/>
      </c>
      <c r="AV90" s="874" t="str">
        <f>IF(AM90="","",IF(VLOOKUP(AM90,'aktuelle Düngerliste'!$A:$B,2,FALSE)="mineralisch",(VLOOKUP(AM90,'aktuelle Düngerliste'!$A:$H,3,FALSE)*AO90/1000),""))</f>
        <v/>
      </c>
      <c r="AW90" s="875" t="str">
        <f>IF(AM90="","",VLOOKUP(AM90,'aktuelle Düngerliste'!$A:$J,10,FALSE)*AO90/1000)</f>
        <v/>
      </c>
      <c r="AX90" s="875" t="str">
        <f>IF(AM90="","",VLOOKUP(AM90,'aktuelle Düngerliste'!$A:$H,5,FALSE)*AO90/1000)</f>
        <v/>
      </c>
      <c r="AY90" s="875" t="str">
        <f>IF(AM90="","",VLOOKUP(AM90,'aktuelle Düngerliste'!$A:$H,6,FALSE)*AO90/1000)</f>
        <v/>
      </c>
      <c r="AZ90" s="876" t="str">
        <f>IF(AM90="","",VLOOKUP(AM90,'aktuelle Düngerliste'!$A:$H,7,FALSE)*AO90/1000)</f>
        <v/>
      </c>
      <c r="BA90" s="378"/>
      <c r="BB90" s="379"/>
      <c r="BC90" s="375"/>
      <c r="BD90" s="392" t="str">
        <f t="shared" si="14"/>
        <v/>
      </c>
      <c r="BE90" s="453" t="str">
        <f t="shared" si="15"/>
        <v/>
      </c>
      <c r="BF90" s="872" t="str">
        <f>IF(BA90="","",VLOOKUP(BA90,'aktuelle Düngerliste'!$A:$H,2,FALSE))</f>
        <v/>
      </c>
      <c r="BG90" s="872" t="str">
        <f>IF(BA90="","",VLOOKUP(BA90,'aktuelle Düngerliste'!$A:$H,3,FALSE))</f>
        <v/>
      </c>
      <c r="BH90" s="873" t="str">
        <f>IF(BA90="","",VLOOKUP(BA90,'aktuelle Düngerliste'!$A:$H,8,FALSE))</f>
        <v/>
      </c>
      <c r="BI90" s="874" t="str">
        <f>IF(BA90="","",VLOOKUP(BA90,'aktuelle Düngerliste'!$A:$H,3,FALSE)*BC90/1000)</f>
        <v/>
      </c>
      <c r="BJ90" s="874" t="str">
        <f>IF(BA90="","",IF(VLOOKUP(BA90,'aktuelle Düngerliste'!$A:$B,2,FALSE)="mineralisch",(VLOOKUP(BA90,'aktuelle Düngerliste'!$A:$H,3,FALSE)*BC90/1000),""))</f>
        <v/>
      </c>
      <c r="BK90" s="875" t="str">
        <f>IF(BA90="","",VLOOKUP(BA90,'aktuelle Düngerliste'!$A:$J,10,FALSE)*BC90/1000)</f>
        <v/>
      </c>
      <c r="BL90" s="875" t="str">
        <f>IF(BA90="","",VLOOKUP(BA90,'aktuelle Düngerliste'!$A:$H,5,FALSE)*BC90/1000)</f>
        <v/>
      </c>
      <c r="BM90" s="875" t="str">
        <f>IF(BA90="","",VLOOKUP(BA90,'aktuelle Düngerliste'!$A:$H,6,FALSE)*BC90/1000)</f>
        <v/>
      </c>
      <c r="BN90" s="876" t="str">
        <f>IF(BA90="","",VLOOKUP(BA90,'aktuelle Düngerliste'!$A:$H,7,FALSE)*BC90/1000)</f>
        <v/>
      </c>
      <c r="BO90" s="378"/>
      <c r="BP90" s="379"/>
      <c r="BQ90" s="375"/>
      <c r="BR90" s="392" t="str">
        <f t="shared" si="16"/>
        <v/>
      </c>
      <c r="BS90" s="453" t="str">
        <f t="shared" si="17"/>
        <v/>
      </c>
      <c r="BT90" s="872" t="str">
        <f>IF(BO90="","",VLOOKUP(BO90,'aktuelle Düngerliste'!$A:$H,2,FALSE))</f>
        <v/>
      </c>
      <c r="BU90" s="872" t="str">
        <f>IF(BO90="","",VLOOKUP(BO90,'aktuelle Düngerliste'!$A:$H,3,FALSE))</f>
        <v/>
      </c>
      <c r="BV90" s="873" t="str">
        <f>IF(BO90="","",VLOOKUP(BO90,'aktuelle Düngerliste'!$A:$H,8,FALSE))</f>
        <v/>
      </c>
      <c r="BW90" s="874" t="str">
        <f>IF(BO90="","",VLOOKUP(BO90,'aktuelle Düngerliste'!$A:$H,3,FALSE)*BQ90/1000)</f>
        <v/>
      </c>
      <c r="BX90" s="874" t="str">
        <f>IF(BO90="","",IF(VLOOKUP(BO90,'aktuelle Düngerliste'!$A:$B,2,FALSE)="mineralisch",(VLOOKUP(BO90,'aktuelle Düngerliste'!$A:$H,3,FALSE)*BQ90/1000),""))</f>
        <v/>
      </c>
      <c r="BY90" s="875" t="str">
        <f>IF(BO90="","",VLOOKUP(BO90,'aktuelle Düngerliste'!$A:$J,10,FALSE)*BQ90/1000)</f>
        <v/>
      </c>
      <c r="BZ90" s="875" t="str">
        <f>IF(BO90="","",VLOOKUP(BO90,'aktuelle Düngerliste'!$A:$H,5,FALSE)*BQ90/1000)</f>
        <v/>
      </c>
      <c r="CA90" s="875" t="str">
        <f>IF(BO90="","",VLOOKUP(BO90,'aktuelle Düngerliste'!$A:$H,6,FALSE)*BQ90/1000)</f>
        <v/>
      </c>
      <c r="CB90" s="876" t="str">
        <f>IF(BO90="","",VLOOKUP(BO90,'aktuelle Düngerliste'!$A:$H,7,FALSE)*BQ90/1000)</f>
        <v/>
      </c>
      <c r="CC90" s="378"/>
      <c r="CD90" s="379"/>
      <c r="CE90" s="375"/>
      <c r="CF90" s="392" t="str">
        <f t="shared" si="18"/>
        <v/>
      </c>
      <c r="CG90" s="453" t="str">
        <f t="shared" si="19"/>
        <v/>
      </c>
      <c r="CH90" s="872" t="str">
        <f>IF(CC90="","",VLOOKUP(CC90,'aktuelle Düngerliste'!$A:$H,2,FALSE))</f>
        <v/>
      </c>
      <c r="CI90" s="872" t="str">
        <f>IF(CC90="","",VLOOKUP(CC90,'aktuelle Düngerliste'!$A:$H,3,FALSE))</f>
        <v/>
      </c>
      <c r="CJ90" s="873" t="str">
        <f>IF(CC90="","",VLOOKUP(CC90,'aktuelle Düngerliste'!$A:$H,8,FALSE))</f>
        <v/>
      </c>
      <c r="CK90" s="874" t="str">
        <f>IF(CC90="","",VLOOKUP(CC90,'aktuelle Düngerliste'!$A:$H,3,FALSE)*CE90/1000)</f>
        <v/>
      </c>
      <c r="CL90" s="874" t="str">
        <f>IF(CC90="","",IF(VLOOKUP(CC90,'aktuelle Düngerliste'!$A:$B,2,FALSE)="mineralisch",(VLOOKUP(CC90,'aktuelle Düngerliste'!$A:$H,3,FALSE)*CE90/1000),""))</f>
        <v/>
      </c>
      <c r="CM90" s="875" t="str">
        <f>IF(CC90="","",VLOOKUP(CC90,'aktuelle Düngerliste'!$A:$J,10,FALSE)*CE90/1000)</f>
        <v/>
      </c>
      <c r="CN90" s="875" t="str">
        <f>IF(CC90="","",VLOOKUP(CC90,'aktuelle Düngerliste'!$A:$H,5,FALSE)*CE90/1000)</f>
        <v/>
      </c>
      <c r="CO90" s="875" t="str">
        <f>IF(CC90="","",VLOOKUP(CC90,'aktuelle Düngerliste'!$A:$H,6,FALSE)*CE90/1000)</f>
        <v/>
      </c>
      <c r="CP90" s="876" t="str">
        <f>IF(CC90="","",VLOOKUP(CC90,'aktuelle Düngerliste'!$A:$H,7,FALSE)*CE90/1000)</f>
        <v/>
      </c>
      <c r="CQ90" s="378"/>
      <c r="CR90" s="379"/>
      <c r="CS90" s="375"/>
      <c r="CT90" s="392" t="str">
        <f t="shared" si="20"/>
        <v/>
      </c>
      <c r="CU90" s="453" t="str">
        <f t="shared" si="21"/>
        <v/>
      </c>
      <c r="CV90" s="872" t="str">
        <f>IF(CQ90="","",VLOOKUP(CQ90,'aktuelle Düngerliste'!$A:$H,2,FALSE))</f>
        <v/>
      </c>
      <c r="CW90" s="872" t="str">
        <f>IF(CQ90="","",VLOOKUP(CQ90,'aktuelle Düngerliste'!$A:$H,3,FALSE))</f>
        <v/>
      </c>
      <c r="CX90" s="873" t="str">
        <f>IF(CQ90="","",VLOOKUP(CQ90,'aktuelle Düngerliste'!$A:$H,8,FALSE))</f>
        <v/>
      </c>
      <c r="CY90" s="874" t="str">
        <f>IF(CQ90="","",VLOOKUP(CQ90,'aktuelle Düngerliste'!$A:$H,3,FALSE)*CS90/1000)</f>
        <v/>
      </c>
      <c r="CZ90" s="874" t="str">
        <f>IF(CQ90="","",IF(VLOOKUP(CQ90,'aktuelle Düngerliste'!$A:$B,2,FALSE)="mineralisch",(VLOOKUP(CQ90,'aktuelle Düngerliste'!$A:$H,3,FALSE)*CS90/1000),""))</f>
        <v/>
      </c>
      <c r="DA90" s="875" t="str">
        <f>IF(CQ90="","",VLOOKUP(CQ90,'aktuelle Düngerliste'!$A:$J,10,FALSE)*CS90/1000)</f>
        <v/>
      </c>
      <c r="DB90" s="875" t="str">
        <f>IF(CQ90="","",VLOOKUP(CQ90,'aktuelle Düngerliste'!$A:$H,5,FALSE)*CS90/1000)</f>
        <v/>
      </c>
      <c r="DC90" s="875" t="str">
        <f>IF(CQ90="","",VLOOKUP(CQ90,'aktuelle Düngerliste'!$A:$H,6,FALSE)*CS90/1000)</f>
        <v/>
      </c>
      <c r="DD90" s="876" t="str">
        <f>IF(CQ90="","",VLOOKUP(CQ90,'aktuelle Düngerliste'!$A:$H,7,FALSE)*CS90/1000)</f>
        <v/>
      </c>
      <c r="DE90" s="378"/>
      <c r="DF90" s="379"/>
      <c r="DG90" s="375"/>
      <c r="DH90" s="392" t="str">
        <f t="shared" si="22"/>
        <v/>
      </c>
      <c r="DI90" s="453" t="str">
        <f t="shared" si="23"/>
        <v/>
      </c>
      <c r="DJ90" s="872" t="str">
        <f>IF(DE90="","",VLOOKUP(DE90,'aktuelle Düngerliste'!$A:$H,2,FALSE))</f>
        <v/>
      </c>
      <c r="DK90" s="872" t="str">
        <f>IF(DE90="","",VLOOKUP(DE90,'aktuelle Düngerliste'!$A:$H,3,FALSE))</f>
        <v/>
      </c>
      <c r="DL90" s="873" t="str">
        <f>IF(DE90="","",VLOOKUP(DE90,'aktuelle Düngerliste'!$A:$H,8,FALSE))</f>
        <v/>
      </c>
      <c r="DM90" s="874" t="str">
        <f>IF(DE90="","",VLOOKUP(DE90,'aktuelle Düngerliste'!$A:$H,3,FALSE)*DG90/1000)</f>
        <v/>
      </c>
      <c r="DN90" s="874" t="str">
        <f>IF(DE90="","",IF(VLOOKUP(DE90,'aktuelle Düngerliste'!$A:$B,2,FALSE)="mineralisch",(VLOOKUP(DE90,'aktuelle Düngerliste'!$A:$H,3,FALSE)*DG90/1000),""))</f>
        <v/>
      </c>
      <c r="DO90" s="875" t="str">
        <f>IF(DE90="","",VLOOKUP(DE90,'aktuelle Düngerliste'!$A:$J,10,FALSE)*DG90/1000)</f>
        <v/>
      </c>
      <c r="DP90" s="875" t="str">
        <f>IF(DE90="","",VLOOKUP(DE90,'aktuelle Düngerliste'!$A:$H,5,FALSE)*DG90/1000)</f>
        <v/>
      </c>
      <c r="DQ90" s="875" t="str">
        <f>IF(DE90="","",VLOOKUP(DE90,'aktuelle Düngerliste'!$A:$H,6,FALSE)*DG90/1000)</f>
        <v/>
      </c>
      <c r="DR90" s="876" t="str">
        <f>IF(DE90="","",VLOOKUP(DE90,'aktuelle Düngerliste'!$A:$H,7,FALSE)*DG90/1000)</f>
        <v/>
      </c>
      <c r="DS90" s="265"/>
    </row>
    <row r="91" spans="1:123" s="145" customFormat="1">
      <c r="A91" s="261" t="str">
        <f>IF('N-DBE'!A91="","",'N-DBE'!A91)</f>
        <v/>
      </c>
      <c r="B91" s="285" t="str">
        <f>IF('N-DBE'!B91="","",'N-DBE'!B91)</f>
        <v/>
      </c>
      <c r="C91" s="262" t="str">
        <f>IF('N-DBE'!C91="","",'N-DBE'!C91)</f>
        <v/>
      </c>
      <c r="D91" s="262" t="str">
        <f>IF('N-DBE'!D91="","",'N-DBE'!D91)</f>
        <v/>
      </c>
      <c r="E91" s="238" t="str">
        <f>IF('N-DBE'!E91="","",'N-DBE'!E91)</f>
        <v/>
      </c>
      <c r="F91" s="238" t="str">
        <f>IF('N-DBE'!F91="","",'N-DBE'!F91)</f>
        <v/>
      </c>
      <c r="G91" s="225" t="str">
        <f>IF('N-DBE'!G91="","",'N-DBE'!G91)</f>
        <v/>
      </c>
      <c r="H91" s="247" t="str">
        <f>IF(OR(B91="",'N-DBE'!AJ91=""),"",'N-DBE'!AJ91+'N-DBE'!AN91)</f>
        <v/>
      </c>
      <c r="I91" s="815" t="str">
        <f>IF(OR(B91="",'N-DBE'!AJ91=""),"",'N-DBE'!E91*('N-DBE'!AJ91+'N-DBE'!AN91))</f>
        <v/>
      </c>
      <c r="J91" s="246" t="str">
        <f>IF('N-DBE'!AK91="","",IF('N-DBE'!AM91="ja",'N-DBE'!AK91+'N-DBE'!AN91,'N-DBE'!AK91))</f>
        <v/>
      </c>
      <c r="K91" s="829" t="str">
        <f>IF(OR(B91="",'N-DBE'!AK91=""),"",IF('N-DBE'!AM91="ja",'N-DBE'!E91*('N-DBE'!AK91+'N-DBE'!AN91),'N-DBE'!E91*'N-DBE'!AK91))</f>
        <v/>
      </c>
      <c r="L91" s="830" t="str">
        <f>IF(OR(B91="",'N-DBE'!AL91=""),"",'N-DBE'!AL91+'N-DBE'!AN91)</f>
        <v/>
      </c>
      <c r="M91" s="830" t="str">
        <f>IF(OR(B91="",'N-DBE'!AL91=""),"",'N-DBE'!E91*('N-DBE'!AL91+'N-DBE'!AN91))</f>
        <v/>
      </c>
      <c r="N91" s="831" t="str">
        <f>IF(AND('N-DBE'!C91="ja",G91&lt;&gt;""),I91-X91,"")</f>
        <v/>
      </c>
      <c r="O91" s="259" t="str">
        <f>IF('N-DBE'!AJ91="","",SUM(AU91,BI91,BW91,CK91,CY91,DM91))</f>
        <v/>
      </c>
      <c r="P91" s="830" t="str">
        <f>IF(OR(B91="",'N-DBE'!AJ91=""),"",O91*'N-DBE'!E91)</f>
        <v/>
      </c>
      <c r="Q91" s="253" t="str">
        <f>IF('N-DBE'!AJ91="","",IF(AR91="mineralisch",AU91,0)+IF(BF91="mineralisch",BI91,0)+IF(BT91="mineralisch",BW91,0)+IF(CH91="mineralisch",CK91,0)+IF(CV91="mineralisch",CY91,0)+IF(DJ91="mineralisch",DM91,0))</f>
        <v/>
      </c>
      <c r="R91" s="830" t="str">
        <f>IF(OR(B91="",'N-DBE'!AJ91=""),"",Q91*'N-DBE'!E91)</f>
        <v/>
      </c>
      <c r="S91" s="253" t="str">
        <f>IF('N-DBE'!AJ91="","",O91-Q91)</f>
        <v/>
      </c>
      <c r="T91" s="830" t="str">
        <f>IF(OR(B91="",'N-DBE'!AJ91=""),"",S91*'N-DBE'!E91)</f>
        <v/>
      </c>
      <c r="U91" s="253" t="str">
        <f>IF('N-DBE'!AJ91="","",(IF(AR91="Kompost",AU91,0)+IF(BF91="Kompost",BI91,0)+IF(BT91="Kompost",BW91,0)+IF(CH91="Kompost",CK91,0)+IF(CV91="Kompost",CY91,0)+IF(DJ91="Kompost",DM91,0)))</f>
        <v/>
      </c>
      <c r="V91" s="830" t="str">
        <f>IF(OR(B91="",'N-DBE'!AJ91=""),"",U91*'N-DBE'!E91)</f>
        <v/>
      </c>
      <c r="W91" s="370" t="str">
        <f>IF('N-DBE'!AJ91="","",SUM(AW91,BK91,BY91,CM91,DA91,DO91))</f>
        <v/>
      </c>
      <c r="X91" s="844" t="str">
        <f>IF(OR(B91="",'N-DBE'!AJ91=""),"",W91*'N-DBE'!E91)</f>
        <v/>
      </c>
      <c r="Y91" s="260" t="str">
        <f>IF('P-(K-Mg)-DBE'!N91="","",'P-(K-Mg)-DBE'!N91+'P-(K-Mg)-DBE'!R91)</f>
        <v/>
      </c>
      <c r="Z91" s="830" t="str">
        <f>IF(OR(B91="",'P-(K-Mg)-DBE'!N91=""),"",'N-DBE'!E91*('P-(K-Mg)-DBE'!N91+'P-(K-Mg)-DBE'!R91))</f>
        <v/>
      </c>
      <c r="AA91" s="259" t="str">
        <f>IF('P-(K-Mg)-DBE'!N91="","",SUM(AX91,BL91,BZ91,CN91,DB91,DP91))</f>
        <v/>
      </c>
      <c r="AB91" s="258" t="str">
        <f>IF(OR(B91="",'P-(K-Mg)-DBE'!Z91=""),"",SUM(AX91,BL91,BZ91,CN91,DB91,DP91)*'N-DBE'!E91)</f>
        <v/>
      </c>
      <c r="AC91" s="259" t="str">
        <f>IF('P-(K-Mg)-DBE'!O91="","",'P-(K-Mg)-DBE'!O91)</f>
        <v/>
      </c>
      <c r="AD91" s="815" t="str">
        <f>IF(OR(B91="",'P-(K-Mg)-DBE'!O91=""),"",'P-(K-Mg)-DBE'!O91*'N-DBE'!E91)</f>
        <v/>
      </c>
      <c r="AE91" s="239" t="str">
        <f>IF('P-(K-Mg)-DBE'!Z91="","",'P-(K-Mg)-DBE'!Z91)</f>
        <v/>
      </c>
      <c r="AF91" s="815" t="str">
        <f>IF(OR(B91="",'P-(K-Mg)-DBE'!Z91=""),"",'P-(K-Mg)-DBE'!Z91*'N-DBE'!E91)</f>
        <v/>
      </c>
      <c r="AG91" s="380" t="str">
        <f>IF('P-(K-Mg)-DBE'!Z91="","",SUM(AY91,BM91,CA91,CO91,DC91,DQ91))</f>
        <v/>
      </c>
      <c r="AH91" s="258" t="str">
        <f>IF(OR(B91="",'P-(K-Mg)-DBE'!AH91=""),"",SUM(AY91,BM91,CA91,CO91,DC91,DQ81)*'N-DBE'!E91)</f>
        <v/>
      </c>
      <c r="AI91" s="240" t="str">
        <f>IF('P-(K-Mg)-DBE'!AH91="","",'P-(K-Mg)-DBE'!AH91)</f>
        <v/>
      </c>
      <c r="AJ91" s="830" t="str">
        <f>IF(OR(B91="",'P-(K-Mg)-DBE'!AH91=""),"",'N-DBE'!E91*'P-(K-Mg)-DBE'!AH91)</f>
        <v/>
      </c>
      <c r="AK91" s="374" t="str">
        <f>IF('P-(K-Mg)-DBE'!AH91="","",SUM(AZ91,BN91,CB91,CP91,DD91,DR91))</f>
        <v/>
      </c>
      <c r="AL91" s="862" t="str">
        <f>IF('P-(K-Mg)-DBE'!AH91="","",SUM(AZ91,BN91,CB91,CP91,DD91,DR91))</f>
        <v/>
      </c>
      <c r="AM91" s="378"/>
      <c r="AN91" s="379"/>
      <c r="AO91" s="375"/>
      <c r="AP91" s="392" t="str">
        <f t="shared" si="12"/>
        <v/>
      </c>
      <c r="AQ91" s="453" t="str">
        <f t="shared" si="13"/>
        <v/>
      </c>
      <c r="AR91" s="872" t="str">
        <f>IF(AM91="","",VLOOKUP(AM91,'aktuelle Düngerliste'!A:H,2,FALSE))</f>
        <v/>
      </c>
      <c r="AS91" s="872" t="str">
        <f>IF(AM91="","",VLOOKUP(AM91,'aktuelle Düngerliste'!A:H,3,FALSE))</f>
        <v/>
      </c>
      <c r="AT91" s="873" t="str">
        <f>IF(AM91="","",VLOOKUP(AM91,'aktuelle Düngerliste'!A:H,8,FALSE))</f>
        <v/>
      </c>
      <c r="AU91" s="874" t="str">
        <f>IF(AM91="","",VLOOKUP(AM91,'aktuelle Düngerliste'!$A:$H,3,FALSE)*AO91/1000)</f>
        <v/>
      </c>
      <c r="AV91" s="874" t="str">
        <f>IF(AM91="","",IF(VLOOKUP(AM91,'aktuelle Düngerliste'!$A:$B,2,FALSE)="mineralisch",(VLOOKUP(AM91,'aktuelle Düngerliste'!$A:$H,3,FALSE)*AO91/1000),""))</f>
        <v/>
      </c>
      <c r="AW91" s="875" t="str">
        <f>IF(AM91="","",VLOOKUP(AM91,'aktuelle Düngerliste'!$A:$J,10,FALSE)*AO91/1000)</f>
        <v/>
      </c>
      <c r="AX91" s="875" t="str">
        <f>IF(AM91="","",VLOOKUP(AM91,'aktuelle Düngerliste'!$A:$H,5,FALSE)*AO91/1000)</f>
        <v/>
      </c>
      <c r="AY91" s="875" t="str">
        <f>IF(AM91="","",VLOOKUP(AM91,'aktuelle Düngerliste'!$A:$H,6,FALSE)*AO91/1000)</f>
        <v/>
      </c>
      <c r="AZ91" s="876" t="str">
        <f>IF(AM91="","",VLOOKUP(AM91,'aktuelle Düngerliste'!$A:$H,7,FALSE)*AO91/1000)</f>
        <v/>
      </c>
      <c r="BA91" s="378"/>
      <c r="BB91" s="379"/>
      <c r="BC91" s="375"/>
      <c r="BD91" s="392" t="str">
        <f t="shared" si="14"/>
        <v/>
      </c>
      <c r="BE91" s="453" t="str">
        <f t="shared" si="15"/>
        <v/>
      </c>
      <c r="BF91" s="872" t="str">
        <f>IF(BA91="","",VLOOKUP(BA91,'aktuelle Düngerliste'!$A:$H,2,FALSE))</f>
        <v/>
      </c>
      <c r="BG91" s="872" t="str">
        <f>IF(BA91="","",VLOOKUP(BA91,'aktuelle Düngerliste'!$A:$H,3,FALSE))</f>
        <v/>
      </c>
      <c r="BH91" s="873" t="str">
        <f>IF(BA91="","",VLOOKUP(BA91,'aktuelle Düngerliste'!$A:$H,8,FALSE))</f>
        <v/>
      </c>
      <c r="BI91" s="874" t="str">
        <f>IF(BA91="","",VLOOKUP(BA91,'aktuelle Düngerliste'!$A:$H,3,FALSE)*BC91/1000)</f>
        <v/>
      </c>
      <c r="BJ91" s="874" t="str">
        <f>IF(BA91="","",IF(VLOOKUP(BA91,'aktuelle Düngerliste'!$A:$B,2,FALSE)="mineralisch",(VLOOKUP(BA91,'aktuelle Düngerliste'!$A:$H,3,FALSE)*BC91/1000),""))</f>
        <v/>
      </c>
      <c r="BK91" s="875" t="str">
        <f>IF(BA91="","",VLOOKUP(BA91,'aktuelle Düngerliste'!$A:$J,10,FALSE)*BC91/1000)</f>
        <v/>
      </c>
      <c r="BL91" s="875" t="str">
        <f>IF(BA91="","",VLOOKUP(BA91,'aktuelle Düngerliste'!$A:$H,5,FALSE)*BC91/1000)</f>
        <v/>
      </c>
      <c r="BM91" s="875" t="str">
        <f>IF(BA91="","",VLOOKUP(BA91,'aktuelle Düngerliste'!$A:$H,6,FALSE)*BC91/1000)</f>
        <v/>
      </c>
      <c r="BN91" s="876" t="str">
        <f>IF(BA91="","",VLOOKUP(BA91,'aktuelle Düngerliste'!$A:$H,7,FALSE)*BC91/1000)</f>
        <v/>
      </c>
      <c r="BO91" s="378"/>
      <c r="BP91" s="379"/>
      <c r="BQ91" s="375"/>
      <c r="BR91" s="392" t="str">
        <f t="shared" si="16"/>
        <v/>
      </c>
      <c r="BS91" s="453" t="str">
        <f t="shared" si="17"/>
        <v/>
      </c>
      <c r="BT91" s="872" t="str">
        <f>IF(BO91="","",VLOOKUP(BO91,'aktuelle Düngerliste'!$A:$H,2,FALSE))</f>
        <v/>
      </c>
      <c r="BU91" s="872" t="str">
        <f>IF(BO91="","",VLOOKUP(BO91,'aktuelle Düngerliste'!$A:$H,3,FALSE))</f>
        <v/>
      </c>
      <c r="BV91" s="873" t="str">
        <f>IF(BO91="","",VLOOKUP(BO91,'aktuelle Düngerliste'!$A:$H,8,FALSE))</f>
        <v/>
      </c>
      <c r="BW91" s="874" t="str">
        <f>IF(BO91="","",VLOOKUP(BO91,'aktuelle Düngerliste'!$A:$H,3,FALSE)*BQ91/1000)</f>
        <v/>
      </c>
      <c r="BX91" s="874" t="str">
        <f>IF(BO91="","",IF(VLOOKUP(BO91,'aktuelle Düngerliste'!$A:$B,2,FALSE)="mineralisch",(VLOOKUP(BO91,'aktuelle Düngerliste'!$A:$H,3,FALSE)*BQ91/1000),""))</f>
        <v/>
      </c>
      <c r="BY91" s="875" t="str">
        <f>IF(BO91="","",VLOOKUP(BO91,'aktuelle Düngerliste'!$A:$J,10,FALSE)*BQ91/1000)</f>
        <v/>
      </c>
      <c r="BZ91" s="875" t="str">
        <f>IF(BO91="","",VLOOKUP(BO91,'aktuelle Düngerliste'!$A:$H,5,FALSE)*BQ91/1000)</f>
        <v/>
      </c>
      <c r="CA91" s="875" t="str">
        <f>IF(BO91="","",VLOOKUP(BO91,'aktuelle Düngerliste'!$A:$H,6,FALSE)*BQ91/1000)</f>
        <v/>
      </c>
      <c r="CB91" s="876" t="str">
        <f>IF(BO91="","",VLOOKUP(BO91,'aktuelle Düngerliste'!$A:$H,7,FALSE)*BQ91/1000)</f>
        <v/>
      </c>
      <c r="CC91" s="378"/>
      <c r="CD91" s="379"/>
      <c r="CE91" s="375"/>
      <c r="CF91" s="392" t="str">
        <f t="shared" si="18"/>
        <v/>
      </c>
      <c r="CG91" s="453" t="str">
        <f t="shared" si="19"/>
        <v/>
      </c>
      <c r="CH91" s="872" t="str">
        <f>IF(CC91="","",VLOOKUP(CC91,'aktuelle Düngerliste'!$A:$H,2,FALSE))</f>
        <v/>
      </c>
      <c r="CI91" s="872" t="str">
        <f>IF(CC91="","",VLOOKUP(CC91,'aktuelle Düngerliste'!$A:$H,3,FALSE))</f>
        <v/>
      </c>
      <c r="CJ91" s="873" t="str">
        <f>IF(CC91="","",VLOOKUP(CC91,'aktuelle Düngerliste'!$A:$H,8,FALSE))</f>
        <v/>
      </c>
      <c r="CK91" s="874" t="str">
        <f>IF(CC91="","",VLOOKUP(CC91,'aktuelle Düngerliste'!$A:$H,3,FALSE)*CE91/1000)</f>
        <v/>
      </c>
      <c r="CL91" s="874" t="str">
        <f>IF(CC91="","",IF(VLOOKUP(CC91,'aktuelle Düngerliste'!$A:$B,2,FALSE)="mineralisch",(VLOOKUP(CC91,'aktuelle Düngerliste'!$A:$H,3,FALSE)*CE91/1000),""))</f>
        <v/>
      </c>
      <c r="CM91" s="875" t="str">
        <f>IF(CC91="","",VLOOKUP(CC91,'aktuelle Düngerliste'!$A:$J,10,FALSE)*CE91/1000)</f>
        <v/>
      </c>
      <c r="CN91" s="875" t="str">
        <f>IF(CC91="","",VLOOKUP(CC91,'aktuelle Düngerliste'!$A:$H,5,FALSE)*CE91/1000)</f>
        <v/>
      </c>
      <c r="CO91" s="875" t="str">
        <f>IF(CC91="","",VLOOKUP(CC91,'aktuelle Düngerliste'!$A:$H,6,FALSE)*CE91/1000)</f>
        <v/>
      </c>
      <c r="CP91" s="876" t="str">
        <f>IF(CC91="","",VLOOKUP(CC91,'aktuelle Düngerliste'!$A:$H,7,FALSE)*CE91/1000)</f>
        <v/>
      </c>
      <c r="CQ91" s="378"/>
      <c r="CR91" s="379"/>
      <c r="CS91" s="375"/>
      <c r="CT91" s="392" t="str">
        <f t="shared" si="20"/>
        <v/>
      </c>
      <c r="CU91" s="453" t="str">
        <f t="shared" si="21"/>
        <v/>
      </c>
      <c r="CV91" s="872" t="str">
        <f>IF(CQ91="","",VLOOKUP(CQ91,'aktuelle Düngerliste'!$A:$H,2,FALSE))</f>
        <v/>
      </c>
      <c r="CW91" s="872" t="str">
        <f>IF(CQ91="","",VLOOKUP(CQ91,'aktuelle Düngerliste'!$A:$H,3,FALSE))</f>
        <v/>
      </c>
      <c r="CX91" s="873" t="str">
        <f>IF(CQ91="","",VLOOKUP(CQ91,'aktuelle Düngerliste'!$A:$H,8,FALSE))</f>
        <v/>
      </c>
      <c r="CY91" s="874" t="str">
        <f>IF(CQ91="","",VLOOKUP(CQ91,'aktuelle Düngerliste'!$A:$H,3,FALSE)*CS91/1000)</f>
        <v/>
      </c>
      <c r="CZ91" s="874" t="str">
        <f>IF(CQ91="","",IF(VLOOKUP(CQ91,'aktuelle Düngerliste'!$A:$B,2,FALSE)="mineralisch",(VLOOKUP(CQ91,'aktuelle Düngerliste'!$A:$H,3,FALSE)*CS91/1000),""))</f>
        <v/>
      </c>
      <c r="DA91" s="875" t="str">
        <f>IF(CQ91="","",VLOOKUP(CQ91,'aktuelle Düngerliste'!$A:$J,10,FALSE)*CS91/1000)</f>
        <v/>
      </c>
      <c r="DB91" s="875" t="str">
        <f>IF(CQ91="","",VLOOKUP(CQ91,'aktuelle Düngerliste'!$A:$H,5,FALSE)*CS91/1000)</f>
        <v/>
      </c>
      <c r="DC91" s="875" t="str">
        <f>IF(CQ91="","",VLOOKUP(CQ91,'aktuelle Düngerliste'!$A:$H,6,FALSE)*CS91/1000)</f>
        <v/>
      </c>
      <c r="DD91" s="876" t="str">
        <f>IF(CQ91="","",VLOOKUP(CQ91,'aktuelle Düngerliste'!$A:$H,7,FALSE)*CS91/1000)</f>
        <v/>
      </c>
      <c r="DE91" s="378"/>
      <c r="DF91" s="379"/>
      <c r="DG91" s="375"/>
      <c r="DH91" s="392" t="str">
        <f t="shared" si="22"/>
        <v/>
      </c>
      <c r="DI91" s="453" t="str">
        <f t="shared" si="23"/>
        <v/>
      </c>
      <c r="DJ91" s="872" t="str">
        <f>IF(DE91="","",VLOOKUP(DE91,'aktuelle Düngerliste'!$A:$H,2,FALSE))</f>
        <v/>
      </c>
      <c r="DK91" s="872" t="str">
        <f>IF(DE91="","",VLOOKUP(DE91,'aktuelle Düngerliste'!$A:$H,3,FALSE))</f>
        <v/>
      </c>
      <c r="DL91" s="873" t="str">
        <f>IF(DE91="","",VLOOKUP(DE91,'aktuelle Düngerliste'!$A:$H,8,FALSE))</f>
        <v/>
      </c>
      <c r="DM91" s="874" t="str">
        <f>IF(DE91="","",VLOOKUP(DE91,'aktuelle Düngerliste'!$A:$H,3,FALSE)*DG91/1000)</f>
        <v/>
      </c>
      <c r="DN91" s="874" t="str">
        <f>IF(DE91="","",IF(VLOOKUP(DE91,'aktuelle Düngerliste'!$A:$B,2,FALSE)="mineralisch",(VLOOKUP(DE91,'aktuelle Düngerliste'!$A:$H,3,FALSE)*DG91/1000),""))</f>
        <v/>
      </c>
      <c r="DO91" s="875" t="str">
        <f>IF(DE91="","",VLOOKUP(DE91,'aktuelle Düngerliste'!$A:$J,10,FALSE)*DG91/1000)</f>
        <v/>
      </c>
      <c r="DP91" s="875" t="str">
        <f>IF(DE91="","",VLOOKUP(DE91,'aktuelle Düngerliste'!$A:$H,5,FALSE)*DG91/1000)</f>
        <v/>
      </c>
      <c r="DQ91" s="875" t="str">
        <f>IF(DE91="","",VLOOKUP(DE91,'aktuelle Düngerliste'!$A:$H,6,FALSE)*DG91/1000)</f>
        <v/>
      </c>
      <c r="DR91" s="876" t="str">
        <f>IF(DE91="","",VLOOKUP(DE91,'aktuelle Düngerliste'!$A:$H,7,FALSE)*DG91/1000)</f>
        <v/>
      </c>
      <c r="DS91" s="265"/>
    </row>
    <row r="92" spans="1:123" s="145" customFormat="1">
      <c r="A92" s="261" t="str">
        <f>IF('N-DBE'!A92="","",'N-DBE'!A92)</f>
        <v/>
      </c>
      <c r="B92" s="285" t="str">
        <f>IF('N-DBE'!B92="","",'N-DBE'!B92)</f>
        <v/>
      </c>
      <c r="C92" s="262" t="str">
        <f>IF('N-DBE'!C92="","",'N-DBE'!C92)</f>
        <v/>
      </c>
      <c r="D92" s="262" t="str">
        <f>IF('N-DBE'!D92="","",'N-DBE'!D92)</f>
        <v/>
      </c>
      <c r="E92" s="238" t="str">
        <f>IF('N-DBE'!E92="","",'N-DBE'!E92)</f>
        <v/>
      </c>
      <c r="F92" s="238" t="str">
        <f>IF('N-DBE'!F92="","",'N-DBE'!F92)</f>
        <v/>
      </c>
      <c r="G92" s="225" t="str">
        <f>IF('N-DBE'!G92="","",'N-DBE'!G92)</f>
        <v/>
      </c>
      <c r="H92" s="247" t="str">
        <f>IF(OR(B92="",'N-DBE'!AJ92=""),"",'N-DBE'!AJ92+'N-DBE'!AN92)</f>
        <v/>
      </c>
      <c r="I92" s="815" t="str">
        <f>IF(OR(B92="",'N-DBE'!AJ92=""),"",'N-DBE'!E92*('N-DBE'!AJ92+'N-DBE'!AN92))</f>
        <v/>
      </c>
      <c r="J92" s="246" t="str">
        <f>IF('N-DBE'!AK92="","",IF('N-DBE'!AM92="ja",'N-DBE'!AK92+'N-DBE'!AN92,'N-DBE'!AK92))</f>
        <v/>
      </c>
      <c r="K92" s="829" t="str">
        <f>IF(OR(B92="",'N-DBE'!AK92=""),"",IF('N-DBE'!AM92="ja",'N-DBE'!E92*('N-DBE'!AK92+'N-DBE'!AN92),'N-DBE'!E92*'N-DBE'!AK92))</f>
        <v/>
      </c>
      <c r="L92" s="830" t="str">
        <f>IF(OR(B92="",'N-DBE'!AL92=""),"",'N-DBE'!AL92+'N-DBE'!AN92)</f>
        <v/>
      </c>
      <c r="M92" s="830" t="str">
        <f>IF(OR(B92="",'N-DBE'!AL92=""),"",'N-DBE'!E92*('N-DBE'!AL92+'N-DBE'!AN92))</f>
        <v/>
      </c>
      <c r="N92" s="831" t="str">
        <f>IF(AND('N-DBE'!C92="ja",G92&lt;&gt;""),I92-X92,"")</f>
        <v/>
      </c>
      <c r="O92" s="259" t="str">
        <f>IF('N-DBE'!AJ92="","",SUM(AU92,BI92,BW92,CK92,CY92,DM92))</f>
        <v/>
      </c>
      <c r="P92" s="830" t="str">
        <f>IF(OR(B92="",'N-DBE'!AJ92=""),"",O92*'N-DBE'!E92)</f>
        <v/>
      </c>
      <c r="Q92" s="253" t="str">
        <f>IF('N-DBE'!AJ92="","",IF(AR92="mineralisch",AU92,0)+IF(BF92="mineralisch",BI92,0)+IF(BT92="mineralisch",BW92,0)+IF(CH92="mineralisch",CK92,0)+IF(CV92="mineralisch",CY92,0)+IF(DJ92="mineralisch",DM92,0))</f>
        <v/>
      </c>
      <c r="R92" s="830" t="str">
        <f>IF(OR(B92="",'N-DBE'!AJ92=""),"",Q92*'N-DBE'!E92)</f>
        <v/>
      </c>
      <c r="S92" s="253" t="str">
        <f>IF('N-DBE'!AJ92="","",O92-Q92)</f>
        <v/>
      </c>
      <c r="T92" s="830" t="str">
        <f>IF(OR(B92="",'N-DBE'!AJ92=""),"",S92*'N-DBE'!E92)</f>
        <v/>
      </c>
      <c r="U92" s="253" t="str">
        <f>IF('N-DBE'!AJ92="","",(IF(AR92="Kompost",AU92,0)+IF(BF92="Kompost",BI92,0)+IF(BT92="Kompost",BW92,0)+IF(CH92="Kompost",CK92,0)+IF(CV92="Kompost",CY92,0)+IF(DJ92="Kompost",DM92,0)))</f>
        <v/>
      </c>
      <c r="V92" s="830" t="str">
        <f>IF(OR(B92="",'N-DBE'!AJ92=""),"",U92*'N-DBE'!E92)</f>
        <v/>
      </c>
      <c r="W92" s="370" t="str">
        <f>IF('N-DBE'!AJ92="","",SUM(AW92,BK92,BY92,CM92,DA92,DO92))</f>
        <v/>
      </c>
      <c r="X92" s="844" t="str">
        <f>IF(OR(B92="",'N-DBE'!AJ92=""),"",W92*'N-DBE'!E92)</f>
        <v/>
      </c>
      <c r="Y92" s="260" t="str">
        <f>IF('P-(K-Mg)-DBE'!N92="","",'P-(K-Mg)-DBE'!N92+'P-(K-Mg)-DBE'!R92)</f>
        <v/>
      </c>
      <c r="Z92" s="830" t="str">
        <f>IF(OR(B92="",'P-(K-Mg)-DBE'!N92=""),"",'N-DBE'!E92*('P-(K-Mg)-DBE'!N92+'P-(K-Mg)-DBE'!R92))</f>
        <v/>
      </c>
      <c r="AA92" s="259" t="str">
        <f>IF('P-(K-Mg)-DBE'!N92="","",SUM(AX92,BL92,BZ92,CN92,DB92,DP92))</f>
        <v/>
      </c>
      <c r="AB92" s="258" t="str">
        <f>IF(OR(B92="",'P-(K-Mg)-DBE'!Z92=""),"",SUM(AX92,BL92,BZ92,CN92,DB92,DP92)*'N-DBE'!E92)</f>
        <v/>
      </c>
      <c r="AC92" s="259" t="str">
        <f>IF('P-(K-Mg)-DBE'!O92="","",'P-(K-Mg)-DBE'!O92)</f>
        <v/>
      </c>
      <c r="AD92" s="815" t="str">
        <f>IF(OR(B92="",'P-(K-Mg)-DBE'!O92=""),"",'P-(K-Mg)-DBE'!O92*'N-DBE'!E92)</f>
        <v/>
      </c>
      <c r="AE92" s="239" t="str">
        <f>IF('P-(K-Mg)-DBE'!Z92="","",'P-(K-Mg)-DBE'!Z92)</f>
        <v/>
      </c>
      <c r="AF92" s="815" t="str">
        <f>IF(OR(B92="",'P-(K-Mg)-DBE'!Z92=""),"",'P-(K-Mg)-DBE'!Z92*'N-DBE'!E92)</f>
        <v/>
      </c>
      <c r="AG92" s="380" t="str">
        <f>IF('P-(K-Mg)-DBE'!Z92="","",SUM(AY92,BM92,CA92,CO92,DC92,DQ92))</f>
        <v/>
      </c>
      <c r="AH92" s="258" t="str">
        <f>IF(OR(B92="",'P-(K-Mg)-DBE'!AH92=""),"",SUM(AY92,BM92,CA92,CO92,DC92,DQ82)*'N-DBE'!E92)</f>
        <v/>
      </c>
      <c r="AI92" s="240" t="str">
        <f>IF('P-(K-Mg)-DBE'!AH92="","",'P-(K-Mg)-DBE'!AH92)</f>
        <v/>
      </c>
      <c r="AJ92" s="830" t="str">
        <f>IF(OR(B92="",'P-(K-Mg)-DBE'!AH92=""),"",'N-DBE'!E92*'P-(K-Mg)-DBE'!AH92)</f>
        <v/>
      </c>
      <c r="AK92" s="374" t="str">
        <f>IF('P-(K-Mg)-DBE'!AH92="","",SUM(AZ92,BN92,CB92,CP92,DD92,DR92))</f>
        <v/>
      </c>
      <c r="AL92" s="862" t="str">
        <f>IF('P-(K-Mg)-DBE'!AH92="","",SUM(AZ92,BN92,CB92,CP92,DD92,DR92))</f>
        <v/>
      </c>
      <c r="AM92" s="378"/>
      <c r="AN92" s="379"/>
      <c r="AO92" s="375"/>
      <c r="AP92" s="392" t="str">
        <f t="shared" si="12"/>
        <v/>
      </c>
      <c r="AQ92" s="453" t="str">
        <f t="shared" si="13"/>
        <v/>
      </c>
      <c r="AR92" s="872" t="str">
        <f>IF(AM92="","",VLOOKUP(AM92,'aktuelle Düngerliste'!A:H,2,FALSE))</f>
        <v/>
      </c>
      <c r="AS92" s="872" t="str">
        <f>IF(AM92="","",VLOOKUP(AM92,'aktuelle Düngerliste'!A:H,3,FALSE))</f>
        <v/>
      </c>
      <c r="AT92" s="873" t="str">
        <f>IF(AM92="","",VLOOKUP(AM92,'aktuelle Düngerliste'!A:H,8,FALSE))</f>
        <v/>
      </c>
      <c r="AU92" s="874" t="str">
        <f>IF(AM92="","",VLOOKUP(AM92,'aktuelle Düngerliste'!$A:$H,3,FALSE)*AO92/1000)</f>
        <v/>
      </c>
      <c r="AV92" s="874" t="str">
        <f>IF(AM92="","",IF(VLOOKUP(AM92,'aktuelle Düngerliste'!$A:$B,2,FALSE)="mineralisch",(VLOOKUP(AM92,'aktuelle Düngerliste'!$A:$H,3,FALSE)*AO92/1000),""))</f>
        <v/>
      </c>
      <c r="AW92" s="875" t="str">
        <f>IF(AM92="","",VLOOKUP(AM92,'aktuelle Düngerliste'!$A:$J,10,FALSE)*AO92/1000)</f>
        <v/>
      </c>
      <c r="AX92" s="875" t="str">
        <f>IF(AM92="","",VLOOKUP(AM92,'aktuelle Düngerliste'!$A:$H,5,FALSE)*AO92/1000)</f>
        <v/>
      </c>
      <c r="AY92" s="875" t="str">
        <f>IF(AM92="","",VLOOKUP(AM92,'aktuelle Düngerliste'!$A:$H,6,FALSE)*AO92/1000)</f>
        <v/>
      </c>
      <c r="AZ92" s="876" t="str">
        <f>IF(AM92="","",VLOOKUP(AM92,'aktuelle Düngerliste'!$A:$H,7,FALSE)*AO92/1000)</f>
        <v/>
      </c>
      <c r="BA92" s="378"/>
      <c r="BB92" s="379"/>
      <c r="BC92" s="375"/>
      <c r="BD92" s="392" t="str">
        <f t="shared" si="14"/>
        <v/>
      </c>
      <c r="BE92" s="453" t="str">
        <f t="shared" si="15"/>
        <v/>
      </c>
      <c r="BF92" s="872" t="str">
        <f>IF(BA92="","",VLOOKUP(BA92,'aktuelle Düngerliste'!$A:$H,2,FALSE))</f>
        <v/>
      </c>
      <c r="BG92" s="872" t="str">
        <f>IF(BA92="","",VLOOKUP(BA92,'aktuelle Düngerliste'!$A:$H,3,FALSE))</f>
        <v/>
      </c>
      <c r="BH92" s="873" t="str">
        <f>IF(BA92="","",VLOOKUP(BA92,'aktuelle Düngerliste'!$A:$H,8,FALSE))</f>
        <v/>
      </c>
      <c r="BI92" s="874" t="str">
        <f>IF(BA92="","",VLOOKUP(BA92,'aktuelle Düngerliste'!$A:$H,3,FALSE)*BC92/1000)</f>
        <v/>
      </c>
      <c r="BJ92" s="874" t="str">
        <f>IF(BA92="","",IF(VLOOKUP(BA92,'aktuelle Düngerliste'!$A:$B,2,FALSE)="mineralisch",(VLOOKUP(BA92,'aktuelle Düngerliste'!$A:$H,3,FALSE)*BC92/1000),""))</f>
        <v/>
      </c>
      <c r="BK92" s="875" t="str">
        <f>IF(BA92="","",VLOOKUP(BA92,'aktuelle Düngerliste'!$A:$J,10,FALSE)*BC92/1000)</f>
        <v/>
      </c>
      <c r="BL92" s="875" t="str">
        <f>IF(BA92="","",VLOOKUP(BA92,'aktuelle Düngerliste'!$A:$H,5,FALSE)*BC92/1000)</f>
        <v/>
      </c>
      <c r="BM92" s="875" t="str">
        <f>IF(BA92="","",VLOOKUP(BA92,'aktuelle Düngerliste'!$A:$H,6,FALSE)*BC92/1000)</f>
        <v/>
      </c>
      <c r="BN92" s="876" t="str">
        <f>IF(BA92="","",VLOOKUP(BA92,'aktuelle Düngerliste'!$A:$H,7,FALSE)*BC92/1000)</f>
        <v/>
      </c>
      <c r="BO92" s="378"/>
      <c r="BP92" s="379"/>
      <c r="BQ92" s="375"/>
      <c r="BR92" s="392" t="str">
        <f t="shared" si="16"/>
        <v/>
      </c>
      <c r="BS92" s="453" t="str">
        <f t="shared" si="17"/>
        <v/>
      </c>
      <c r="BT92" s="872" t="str">
        <f>IF(BO92="","",VLOOKUP(BO92,'aktuelle Düngerliste'!$A:$H,2,FALSE))</f>
        <v/>
      </c>
      <c r="BU92" s="872" t="str">
        <f>IF(BO92="","",VLOOKUP(BO92,'aktuelle Düngerliste'!$A:$H,3,FALSE))</f>
        <v/>
      </c>
      <c r="BV92" s="873" t="str">
        <f>IF(BO92="","",VLOOKUP(BO92,'aktuelle Düngerliste'!$A:$H,8,FALSE))</f>
        <v/>
      </c>
      <c r="BW92" s="874" t="str">
        <f>IF(BO92="","",VLOOKUP(BO92,'aktuelle Düngerliste'!$A:$H,3,FALSE)*BQ92/1000)</f>
        <v/>
      </c>
      <c r="BX92" s="874" t="str">
        <f>IF(BO92="","",IF(VLOOKUP(BO92,'aktuelle Düngerliste'!$A:$B,2,FALSE)="mineralisch",(VLOOKUP(BO92,'aktuelle Düngerliste'!$A:$H,3,FALSE)*BQ92/1000),""))</f>
        <v/>
      </c>
      <c r="BY92" s="875" t="str">
        <f>IF(BO92="","",VLOOKUP(BO92,'aktuelle Düngerliste'!$A:$J,10,FALSE)*BQ92/1000)</f>
        <v/>
      </c>
      <c r="BZ92" s="875" t="str">
        <f>IF(BO92="","",VLOOKUP(BO92,'aktuelle Düngerliste'!$A:$H,5,FALSE)*BQ92/1000)</f>
        <v/>
      </c>
      <c r="CA92" s="875" t="str">
        <f>IF(BO92="","",VLOOKUP(BO92,'aktuelle Düngerliste'!$A:$H,6,FALSE)*BQ92/1000)</f>
        <v/>
      </c>
      <c r="CB92" s="876" t="str">
        <f>IF(BO92="","",VLOOKUP(BO92,'aktuelle Düngerliste'!$A:$H,7,FALSE)*BQ92/1000)</f>
        <v/>
      </c>
      <c r="CC92" s="378"/>
      <c r="CD92" s="379"/>
      <c r="CE92" s="375"/>
      <c r="CF92" s="392" t="str">
        <f t="shared" si="18"/>
        <v/>
      </c>
      <c r="CG92" s="453" t="str">
        <f t="shared" si="19"/>
        <v/>
      </c>
      <c r="CH92" s="872" t="str">
        <f>IF(CC92="","",VLOOKUP(CC92,'aktuelle Düngerliste'!$A:$H,2,FALSE))</f>
        <v/>
      </c>
      <c r="CI92" s="872" t="str">
        <f>IF(CC92="","",VLOOKUP(CC92,'aktuelle Düngerliste'!$A:$H,3,FALSE))</f>
        <v/>
      </c>
      <c r="CJ92" s="873" t="str">
        <f>IF(CC92="","",VLOOKUP(CC92,'aktuelle Düngerliste'!$A:$H,8,FALSE))</f>
        <v/>
      </c>
      <c r="CK92" s="874" t="str">
        <f>IF(CC92="","",VLOOKUP(CC92,'aktuelle Düngerliste'!$A:$H,3,FALSE)*CE92/1000)</f>
        <v/>
      </c>
      <c r="CL92" s="874" t="str">
        <f>IF(CC92="","",IF(VLOOKUP(CC92,'aktuelle Düngerliste'!$A:$B,2,FALSE)="mineralisch",(VLOOKUP(CC92,'aktuelle Düngerliste'!$A:$H,3,FALSE)*CE92/1000),""))</f>
        <v/>
      </c>
      <c r="CM92" s="875" t="str">
        <f>IF(CC92="","",VLOOKUP(CC92,'aktuelle Düngerliste'!$A:$J,10,FALSE)*CE92/1000)</f>
        <v/>
      </c>
      <c r="CN92" s="875" t="str">
        <f>IF(CC92="","",VLOOKUP(CC92,'aktuelle Düngerliste'!$A:$H,5,FALSE)*CE92/1000)</f>
        <v/>
      </c>
      <c r="CO92" s="875" t="str">
        <f>IF(CC92="","",VLOOKUP(CC92,'aktuelle Düngerliste'!$A:$H,6,FALSE)*CE92/1000)</f>
        <v/>
      </c>
      <c r="CP92" s="876" t="str">
        <f>IF(CC92="","",VLOOKUP(CC92,'aktuelle Düngerliste'!$A:$H,7,FALSE)*CE92/1000)</f>
        <v/>
      </c>
      <c r="CQ92" s="378"/>
      <c r="CR92" s="379"/>
      <c r="CS92" s="375"/>
      <c r="CT92" s="392" t="str">
        <f t="shared" si="20"/>
        <v/>
      </c>
      <c r="CU92" s="453" t="str">
        <f t="shared" si="21"/>
        <v/>
      </c>
      <c r="CV92" s="872" t="str">
        <f>IF(CQ92="","",VLOOKUP(CQ92,'aktuelle Düngerliste'!$A:$H,2,FALSE))</f>
        <v/>
      </c>
      <c r="CW92" s="872" t="str">
        <f>IF(CQ92="","",VLOOKUP(CQ92,'aktuelle Düngerliste'!$A:$H,3,FALSE))</f>
        <v/>
      </c>
      <c r="CX92" s="873" t="str">
        <f>IF(CQ92="","",VLOOKUP(CQ92,'aktuelle Düngerliste'!$A:$H,8,FALSE))</f>
        <v/>
      </c>
      <c r="CY92" s="874" t="str">
        <f>IF(CQ92="","",VLOOKUP(CQ92,'aktuelle Düngerliste'!$A:$H,3,FALSE)*CS92/1000)</f>
        <v/>
      </c>
      <c r="CZ92" s="874" t="str">
        <f>IF(CQ92="","",IF(VLOOKUP(CQ92,'aktuelle Düngerliste'!$A:$B,2,FALSE)="mineralisch",(VLOOKUP(CQ92,'aktuelle Düngerliste'!$A:$H,3,FALSE)*CS92/1000),""))</f>
        <v/>
      </c>
      <c r="DA92" s="875" t="str">
        <f>IF(CQ92="","",VLOOKUP(CQ92,'aktuelle Düngerliste'!$A:$J,10,FALSE)*CS92/1000)</f>
        <v/>
      </c>
      <c r="DB92" s="875" t="str">
        <f>IF(CQ92="","",VLOOKUP(CQ92,'aktuelle Düngerliste'!$A:$H,5,FALSE)*CS92/1000)</f>
        <v/>
      </c>
      <c r="DC92" s="875" t="str">
        <f>IF(CQ92="","",VLOOKUP(CQ92,'aktuelle Düngerliste'!$A:$H,6,FALSE)*CS92/1000)</f>
        <v/>
      </c>
      <c r="DD92" s="876" t="str">
        <f>IF(CQ92="","",VLOOKUP(CQ92,'aktuelle Düngerliste'!$A:$H,7,FALSE)*CS92/1000)</f>
        <v/>
      </c>
      <c r="DE92" s="378"/>
      <c r="DF92" s="379"/>
      <c r="DG92" s="375"/>
      <c r="DH92" s="392" t="str">
        <f t="shared" si="22"/>
        <v/>
      </c>
      <c r="DI92" s="453" t="str">
        <f t="shared" si="23"/>
        <v/>
      </c>
      <c r="DJ92" s="872" t="str">
        <f>IF(DE92="","",VLOOKUP(DE92,'aktuelle Düngerliste'!$A:$H,2,FALSE))</f>
        <v/>
      </c>
      <c r="DK92" s="872" t="str">
        <f>IF(DE92="","",VLOOKUP(DE92,'aktuelle Düngerliste'!$A:$H,3,FALSE))</f>
        <v/>
      </c>
      <c r="DL92" s="873" t="str">
        <f>IF(DE92="","",VLOOKUP(DE92,'aktuelle Düngerliste'!$A:$H,8,FALSE))</f>
        <v/>
      </c>
      <c r="DM92" s="874" t="str">
        <f>IF(DE92="","",VLOOKUP(DE92,'aktuelle Düngerliste'!$A:$H,3,FALSE)*DG92/1000)</f>
        <v/>
      </c>
      <c r="DN92" s="874" t="str">
        <f>IF(DE92="","",IF(VLOOKUP(DE92,'aktuelle Düngerliste'!$A:$B,2,FALSE)="mineralisch",(VLOOKUP(DE92,'aktuelle Düngerliste'!$A:$H,3,FALSE)*DG92/1000),""))</f>
        <v/>
      </c>
      <c r="DO92" s="875" t="str">
        <f>IF(DE92="","",VLOOKUP(DE92,'aktuelle Düngerliste'!$A:$J,10,FALSE)*DG92/1000)</f>
        <v/>
      </c>
      <c r="DP92" s="875" t="str">
        <f>IF(DE92="","",VLOOKUP(DE92,'aktuelle Düngerliste'!$A:$H,5,FALSE)*DG92/1000)</f>
        <v/>
      </c>
      <c r="DQ92" s="875" t="str">
        <f>IF(DE92="","",VLOOKUP(DE92,'aktuelle Düngerliste'!$A:$H,6,FALSE)*DG92/1000)</f>
        <v/>
      </c>
      <c r="DR92" s="876" t="str">
        <f>IF(DE92="","",VLOOKUP(DE92,'aktuelle Düngerliste'!$A:$H,7,FALSE)*DG92/1000)</f>
        <v/>
      </c>
      <c r="DS92" s="265"/>
    </row>
    <row r="93" spans="1:123" s="145" customFormat="1">
      <c r="A93" s="261" t="str">
        <f>IF('N-DBE'!A93="","",'N-DBE'!A93)</f>
        <v/>
      </c>
      <c r="B93" s="285" t="str">
        <f>IF('N-DBE'!B93="","",'N-DBE'!B93)</f>
        <v/>
      </c>
      <c r="C93" s="262" t="str">
        <f>IF('N-DBE'!C93="","",'N-DBE'!C93)</f>
        <v/>
      </c>
      <c r="D93" s="262" t="str">
        <f>IF('N-DBE'!D93="","",'N-DBE'!D93)</f>
        <v/>
      </c>
      <c r="E93" s="238" t="str">
        <f>IF('N-DBE'!E93="","",'N-DBE'!E93)</f>
        <v/>
      </c>
      <c r="F93" s="238" t="str">
        <f>IF('N-DBE'!F93="","",'N-DBE'!F93)</f>
        <v/>
      </c>
      <c r="G93" s="225" t="str">
        <f>IF('N-DBE'!G93="","",'N-DBE'!G93)</f>
        <v/>
      </c>
      <c r="H93" s="247" t="str">
        <f>IF(OR(B93="",'N-DBE'!AJ93=""),"",'N-DBE'!AJ93+'N-DBE'!AN93)</f>
        <v/>
      </c>
      <c r="I93" s="815" t="str">
        <f>IF(OR(B93="",'N-DBE'!AJ93=""),"",'N-DBE'!E93*('N-DBE'!AJ93+'N-DBE'!AN93))</f>
        <v/>
      </c>
      <c r="J93" s="246" t="str">
        <f>IF('N-DBE'!AK93="","",IF('N-DBE'!AM93="ja",'N-DBE'!AK93+'N-DBE'!AN93,'N-DBE'!AK93))</f>
        <v/>
      </c>
      <c r="K93" s="829" t="str">
        <f>IF(OR(B93="",'N-DBE'!AK93=""),"",IF('N-DBE'!AM93="ja",'N-DBE'!E93*('N-DBE'!AK93+'N-DBE'!AN93),'N-DBE'!E93*'N-DBE'!AK93))</f>
        <v/>
      </c>
      <c r="L93" s="830" t="str">
        <f>IF(OR(B93="",'N-DBE'!AL93=""),"",'N-DBE'!AL93+'N-DBE'!AN93)</f>
        <v/>
      </c>
      <c r="M93" s="830" t="str">
        <f>IF(OR(B93="",'N-DBE'!AL93=""),"",'N-DBE'!E93*('N-DBE'!AL93+'N-DBE'!AN93))</f>
        <v/>
      </c>
      <c r="N93" s="831" t="str">
        <f>IF(AND('N-DBE'!C93="ja",G93&lt;&gt;""),I93-X93,"")</f>
        <v/>
      </c>
      <c r="O93" s="259" t="str">
        <f>IF('N-DBE'!AJ93="","",SUM(AU93,BI93,BW93,CK93,CY93,DM93))</f>
        <v/>
      </c>
      <c r="P93" s="830" t="str">
        <f>IF(OR(B93="",'N-DBE'!AJ93=""),"",O93*'N-DBE'!E93)</f>
        <v/>
      </c>
      <c r="Q93" s="253" t="str">
        <f>IF('N-DBE'!AJ93="","",IF(AR93="mineralisch",AU93,0)+IF(BF93="mineralisch",BI93,0)+IF(BT93="mineralisch",BW93,0)+IF(CH93="mineralisch",CK93,0)+IF(CV93="mineralisch",CY93,0)+IF(DJ93="mineralisch",DM93,0))</f>
        <v/>
      </c>
      <c r="R93" s="830" t="str">
        <f>IF(OR(B93="",'N-DBE'!AJ93=""),"",Q93*'N-DBE'!E93)</f>
        <v/>
      </c>
      <c r="S93" s="253" t="str">
        <f>IF('N-DBE'!AJ93="","",O93-Q93)</f>
        <v/>
      </c>
      <c r="T93" s="830" t="str">
        <f>IF(OR(B93="",'N-DBE'!AJ93=""),"",S93*'N-DBE'!E93)</f>
        <v/>
      </c>
      <c r="U93" s="253" t="str">
        <f>IF('N-DBE'!AJ93="","",(IF(AR93="Kompost",AU93,0)+IF(BF93="Kompost",BI93,0)+IF(BT93="Kompost",BW93,0)+IF(CH93="Kompost",CK93,0)+IF(CV93="Kompost",CY93,0)+IF(DJ93="Kompost",DM93,0)))</f>
        <v/>
      </c>
      <c r="V93" s="830" t="str">
        <f>IF(OR(B93="",'N-DBE'!AJ93=""),"",U93*'N-DBE'!E93)</f>
        <v/>
      </c>
      <c r="W93" s="370" t="str">
        <f>IF('N-DBE'!AJ93="","",SUM(AW93,BK93,BY93,CM93,DA93,DO93))</f>
        <v/>
      </c>
      <c r="X93" s="844" t="str">
        <f>IF(OR(B93="",'N-DBE'!AJ93=""),"",W93*'N-DBE'!E93)</f>
        <v/>
      </c>
      <c r="Y93" s="260" t="str">
        <f>IF('P-(K-Mg)-DBE'!N93="","",'P-(K-Mg)-DBE'!N93+'P-(K-Mg)-DBE'!R93)</f>
        <v/>
      </c>
      <c r="Z93" s="830" t="str">
        <f>IF(OR(B93="",'P-(K-Mg)-DBE'!N93=""),"",'N-DBE'!E93*('P-(K-Mg)-DBE'!N93+'P-(K-Mg)-DBE'!R93))</f>
        <v/>
      </c>
      <c r="AA93" s="259" t="str">
        <f>IF('P-(K-Mg)-DBE'!N93="","",SUM(AX93,BL93,BZ93,CN93,DB93,DP93))</f>
        <v/>
      </c>
      <c r="AB93" s="258" t="str">
        <f>IF(OR(B93="",'P-(K-Mg)-DBE'!Z93=""),"",SUM(AX93,BL93,BZ93,CN93,DB93,DP93)*'N-DBE'!E93)</f>
        <v/>
      </c>
      <c r="AC93" s="259" t="str">
        <f>IF('P-(K-Mg)-DBE'!O93="","",'P-(K-Mg)-DBE'!O93)</f>
        <v/>
      </c>
      <c r="AD93" s="815" t="str">
        <f>IF(OR(B93="",'P-(K-Mg)-DBE'!O93=""),"",'P-(K-Mg)-DBE'!O93*'N-DBE'!E93)</f>
        <v/>
      </c>
      <c r="AE93" s="239" t="str">
        <f>IF('P-(K-Mg)-DBE'!Z93="","",'P-(K-Mg)-DBE'!Z93)</f>
        <v/>
      </c>
      <c r="AF93" s="815" t="str">
        <f>IF(OR(B93="",'P-(K-Mg)-DBE'!Z93=""),"",'P-(K-Mg)-DBE'!Z93*'N-DBE'!E93)</f>
        <v/>
      </c>
      <c r="AG93" s="380" t="str">
        <f>IF('P-(K-Mg)-DBE'!Z93="","",SUM(AY93,BM93,CA93,CO93,DC93,DQ93))</f>
        <v/>
      </c>
      <c r="AH93" s="258" t="str">
        <f>IF(OR(B93="",'P-(K-Mg)-DBE'!AH93=""),"",SUM(AY93,BM93,CA93,CO93,DC93,DQ83)*'N-DBE'!E93)</f>
        <v/>
      </c>
      <c r="AI93" s="240" t="str">
        <f>IF('P-(K-Mg)-DBE'!AH93="","",'P-(K-Mg)-DBE'!AH93)</f>
        <v/>
      </c>
      <c r="AJ93" s="830" t="str">
        <f>IF(OR(B93="",'P-(K-Mg)-DBE'!AH93=""),"",'N-DBE'!E93*'P-(K-Mg)-DBE'!AH93)</f>
        <v/>
      </c>
      <c r="AK93" s="374" t="str">
        <f>IF('P-(K-Mg)-DBE'!AH93="","",SUM(AZ93,BN93,CB93,CP93,DD93,DR93))</f>
        <v/>
      </c>
      <c r="AL93" s="862" t="str">
        <f>IF('P-(K-Mg)-DBE'!AH93="","",SUM(AZ93,BN93,CB93,CP93,DD93,DR93))</f>
        <v/>
      </c>
      <c r="AM93" s="378"/>
      <c r="AN93" s="379"/>
      <c r="AO93" s="375"/>
      <c r="AP93" s="392" t="str">
        <f t="shared" si="12"/>
        <v/>
      </c>
      <c r="AQ93" s="453" t="str">
        <f t="shared" si="13"/>
        <v/>
      </c>
      <c r="AR93" s="872" t="str">
        <f>IF(AM93="","",VLOOKUP(AM93,'aktuelle Düngerliste'!A:H,2,FALSE))</f>
        <v/>
      </c>
      <c r="AS93" s="872" t="str">
        <f>IF(AM93="","",VLOOKUP(AM93,'aktuelle Düngerliste'!A:H,3,FALSE))</f>
        <v/>
      </c>
      <c r="AT93" s="873" t="str">
        <f>IF(AM93="","",VLOOKUP(AM93,'aktuelle Düngerliste'!A:H,8,FALSE))</f>
        <v/>
      </c>
      <c r="AU93" s="874" t="str">
        <f>IF(AM93="","",VLOOKUP(AM93,'aktuelle Düngerliste'!$A:$H,3,FALSE)*AO93/1000)</f>
        <v/>
      </c>
      <c r="AV93" s="874" t="str">
        <f>IF(AM93="","",IF(VLOOKUP(AM93,'aktuelle Düngerliste'!$A:$B,2,FALSE)="mineralisch",(VLOOKUP(AM93,'aktuelle Düngerliste'!$A:$H,3,FALSE)*AO93/1000),""))</f>
        <v/>
      </c>
      <c r="AW93" s="875" t="str">
        <f>IF(AM93="","",VLOOKUP(AM93,'aktuelle Düngerliste'!$A:$J,10,FALSE)*AO93/1000)</f>
        <v/>
      </c>
      <c r="AX93" s="875" t="str">
        <f>IF(AM93="","",VLOOKUP(AM93,'aktuelle Düngerliste'!$A:$H,5,FALSE)*AO93/1000)</f>
        <v/>
      </c>
      <c r="AY93" s="875" t="str">
        <f>IF(AM93="","",VLOOKUP(AM93,'aktuelle Düngerliste'!$A:$H,6,FALSE)*AO93/1000)</f>
        <v/>
      </c>
      <c r="AZ93" s="876" t="str">
        <f>IF(AM93="","",VLOOKUP(AM93,'aktuelle Düngerliste'!$A:$H,7,FALSE)*AO93/1000)</f>
        <v/>
      </c>
      <c r="BA93" s="378"/>
      <c r="BB93" s="379"/>
      <c r="BC93" s="375"/>
      <c r="BD93" s="392" t="str">
        <f t="shared" si="14"/>
        <v/>
      </c>
      <c r="BE93" s="453" t="str">
        <f t="shared" si="15"/>
        <v/>
      </c>
      <c r="BF93" s="872" t="str">
        <f>IF(BA93="","",VLOOKUP(BA93,'aktuelle Düngerliste'!$A:$H,2,FALSE))</f>
        <v/>
      </c>
      <c r="BG93" s="872" t="str">
        <f>IF(BA93="","",VLOOKUP(BA93,'aktuelle Düngerliste'!$A:$H,3,FALSE))</f>
        <v/>
      </c>
      <c r="BH93" s="873" t="str">
        <f>IF(BA93="","",VLOOKUP(BA93,'aktuelle Düngerliste'!$A:$H,8,FALSE))</f>
        <v/>
      </c>
      <c r="BI93" s="874" t="str">
        <f>IF(BA93="","",VLOOKUP(BA93,'aktuelle Düngerliste'!$A:$H,3,FALSE)*BC93/1000)</f>
        <v/>
      </c>
      <c r="BJ93" s="874" t="str">
        <f>IF(BA93="","",IF(VLOOKUP(BA93,'aktuelle Düngerliste'!$A:$B,2,FALSE)="mineralisch",(VLOOKUP(BA93,'aktuelle Düngerliste'!$A:$H,3,FALSE)*BC93/1000),""))</f>
        <v/>
      </c>
      <c r="BK93" s="875" t="str">
        <f>IF(BA93="","",VLOOKUP(BA93,'aktuelle Düngerliste'!$A:$J,10,FALSE)*BC93/1000)</f>
        <v/>
      </c>
      <c r="BL93" s="875" t="str">
        <f>IF(BA93="","",VLOOKUP(BA93,'aktuelle Düngerliste'!$A:$H,5,FALSE)*BC93/1000)</f>
        <v/>
      </c>
      <c r="BM93" s="875" t="str">
        <f>IF(BA93="","",VLOOKUP(BA93,'aktuelle Düngerliste'!$A:$H,6,FALSE)*BC93/1000)</f>
        <v/>
      </c>
      <c r="BN93" s="876" t="str">
        <f>IF(BA93="","",VLOOKUP(BA93,'aktuelle Düngerliste'!$A:$H,7,FALSE)*BC93/1000)</f>
        <v/>
      </c>
      <c r="BO93" s="378"/>
      <c r="BP93" s="379"/>
      <c r="BQ93" s="375"/>
      <c r="BR93" s="392" t="str">
        <f t="shared" si="16"/>
        <v/>
      </c>
      <c r="BS93" s="453" t="str">
        <f t="shared" si="17"/>
        <v/>
      </c>
      <c r="BT93" s="872" t="str">
        <f>IF(BO93="","",VLOOKUP(BO93,'aktuelle Düngerliste'!$A:$H,2,FALSE))</f>
        <v/>
      </c>
      <c r="BU93" s="872" t="str">
        <f>IF(BO93="","",VLOOKUP(BO93,'aktuelle Düngerliste'!$A:$H,3,FALSE))</f>
        <v/>
      </c>
      <c r="BV93" s="873" t="str">
        <f>IF(BO93="","",VLOOKUP(BO93,'aktuelle Düngerliste'!$A:$H,8,FALSE))</f>
        <v/>
      </c>
      <c r="BW93" s="874" t="str">
        <f>IF(BO93="","",VLOOKUP(BO93,'aktuelle Düngerliste'!$A:$H,3,FALSE)*BQ93/1000)</f>
        <v/>
      </c>
      <c r="BX93" s="874" t="str">
        <f>IF(BO93="","",IF(VLOOKUP(BO93,'aktuelle Düngerliste'!$A:$B,2,FALSE)="mineralisch",(VLOOKUP(BO93,'aktuelle Düngerliste'!$A:$H,3,FALSE)*BQ93/1000),""))</f>
        <v/>
      </c>
      <c r="BY93" s="875" t="str">
        <f>IF(BO93="","",VLOOKUP(BO93,'aktuelle Düngerliste'!$A:$J,10,FALSE)*BQ93/1000)</f>
        <v/>
      </c>
      <c r="BZ93" s="875" t="str">
        <f>IF(BO93="","",VLOOKUP(BO93,'aktuelle Düngerliste'!$A:$H,5,FALSE)*BQ93/1000)</f>
        <v/>
      </c>
      <c r="CA93" s="875" t="str">
        <f>IF(BO93="","",VLOOKUP(BO93,'aktuelle Düngerliste'!$A:$H,6,FALSE)*BQ93/1000)</f>
        <v/>
      </c>
      <c r="CB93" s="876" t="str">
        <f>IF(BO93="","",VLOOKUP(BO93,'aktuelle Düngerliste'!$A:$H,7,FALSE)*BQ93/1000)</f>
        <v/>
      </c>
      <c r="CC93" s="378"/>
      <c r="CD93" s="379"/>
      <c r="CE93" s="375"/>
      <c r="CF93" s="392" t="str">
        <f t="shared" si="18"/>
        <v/>
      </c>
      <c r="CG93" s="453" t="str">
        <f t="shared" si="19"/>
        <v/>
      </c>
      <c r="CH93" s="872" t="str">
        <f>IF(CC93="","",VLOOKUP(CC93,'aktuelle Düngerliste'!$A:$H,2,FALSE))</f>
        <v/>
      </c>
      <c r="CI93" s="872" t="str">
        <f>IF(CC93="","",VLOOKUP(CC93,'aktuelle Düngerliste'!$A:$H,3,FALSE))</f>
        <v/>
      </c>
      <c r="CJ93" s="873" t="str">
        <f>IF(CC93="","",VLOOKUP(CC93,'aktuelle Düngerliste'!$A:$H,8,FALSE))</f>
        <v/>
      </c>
      <c r="CK93" s="874" t="str">
        <f>IF(CC93="","",VLOOKUP(CC93,'aktuelle Düngerliste'!$A:$H,3,FALSE)*CE93/1000)</f>
        <v/>
      </c>
      <c r="CL93" s="874" t="str">
        <f>IF(CC93="","",IF(VLOOKUP(CC93,'aktuelle Düngerliste'!$A:$B,2,FALSE)="mineralisch",(VLOOKUP(CC93,'aktuelle Düngerliste'!$A:$H,3,FALSE)*CE93/1000),""))</f>
        <v/>
      </c>
      <c r="CM93" s="875" t="str">
        <f>IF(CC93="","",VLOOKUP(CC93,'aktuelle Düngerliste'!$A:$J,10,FALSE)*CE93/1000)</f>
        <v/>
      </c>
      <c r="CN93" s="875" t="str">
        <f>IF(CC93="","",VLOOKUP(CC93,'aktuelle Düngerliste'!$A:$H,5,FALSE)*CE93/1000)</f>
        <v/>
      </c>
      <c r="CO93" s="875" t="str">
        <f>IF(CC93="","",VLOOKUP(CC93,'aktuelle Düngerliste'!$A:$H,6,FALSE)*CE93/1000)</f>
        <v/>
      </c>
      <c r="CP93" s="876" t="str">
        <f>IF(CC93="","",VLOOKUP(CC93,'aktuelle Düngerliste'!$A:$H,7,FALSE)*CE93/1000)</f>
        <v/>
      </c>
      <c r="CQ93" s="378"/>
      <c r="CR93" s="379"/>
      <c r="CS93" s="375"/>
      <c r="CT93" s="392" t="str">
        <f t="shared" si="20"/>
        <v/>
      </c>
      <c r="CU93" s="453" t="str">
        <f t="shared" si="21"/>
        <v/>
      </c>
      <c r="CV93" s="872" t="str">
        <f>IF(CQ93="","",VLOOKUP(CQ93,'aktuelle Düngerliste'!$A:$H,2,FALSE))</f>
        <v/>
      </c>
      <c r="CW93" s="872" t="str">
        <f>IF(CQ93="","",VLOOKUP(CQ93,'aktuelle Düngerliste'!$A:$H,3,FALSE))</f>
        <v/>
      </c>
      <c r="CX93" s="873" t="str">
        <f>IF(CQ93="","",VLOOKUP(CQ93,'aktuelle Düngerliste'!$A:$H,8,FALSE))</f>
        <v/>
      </c>
      <c r="CY93" s="874" t="str">
        <f>IF(CQ93="","",VLOOKUP(CQ93,'aktuelle Düngerliste'!$A:$H,3,FALSE)*CS93/1000)</f>
        <v/>
      </c>
      <c r="CZ93" s="874" t="str">
        <f>IF(CQ93="","",IF(VLOOKUP(CQ93,'aktuelle Düngerliste'!$A:$B,2,FALSE)="mineralisch",(VLOOKUP(CQ93,'aktuelle Düngerliste'!$A:$H,3,FALSE)*CS93/1000),""))</f>
        <v/>
      </c>
      <c r="DA93" s="875" t="str">
        <f>IF(CQ93="","",VLOOKUP(CQ93,'aktuelle Düngerliste'!$A:$J,10,FALSE)*CS93/1000)</f>
        <v/>
      </c>
      <c r="DB93" s="875" t="str">
        <f>IF(CQ93="","",VLOOKUP(CQ93,'aktuelle Düngerliste'!$A:$H,5,FALSE)*CS93/1000)</f>
        <v/>
      </c>
      <c r="DC93" s="875" t="str">
        <f>IF(CQ93="","",VLOOKUP(CQ93,'aktuelle Düngerliste'!$A:$H,6,FALSE)*CS93/1000)</f>
        <v/>
      </c>
      <c r="DD93" s="876" t="str">
        <f>IF(CQ93="","",VLOOKUP(CQ93,'aktuelle Düngerliste'!$A:$H,7,FALSE)*CS93/1000)</f>
        <v/>
      </c>
      <c r="DE93" s="378"/>
      <c r="DF93" s="379"/>
      <c r="DG93" s="375"/>
      <c r="DH93" s="392" t="str">
        <f t="shared" si="22"/>
        <v/>
      </c>
      <c r="DI93" s="453" t="str">
        <f t="shared" si="23"/>
        <v/>
      </c>
      <c r="DJ93" s="872" t="str">
        <f>IF(DE93="","",VLOOKUP(DE93,'aktuelle Düngerliste'!$A:$H,2,FALSE))</f>
        <v/>
      </c>
      <c r="DK93" s="872" t="str">
        <f>IF(DE93="","",VLOOKUP(DE93,'aktuelle Düngerliste'!$A:$H,3,FALSE))</f>
        <v/>
      </c>
      <c r="DL93" s="873" t="str">
        <f>IF(DE93="","",VLOOKUP(DE93,'aktuelle Düngerliste'!$A:$H,8,FALSE))</f>
        <v/>
      </c>
      <c r="DM93" s="874" t="str">
        <f>IF(DE93="","",VLOOKUP(DE93,'aktuelle Düngerliste'!$A:$H,3,FALSE)*DG93/1000)</f>
        <v/>
      </c>
      <c r="DN93" s="874" t="str">
        <f>IF(DE93="","",IF(VLOOKUP(DE93,'aktuelle Düngerliste'!$A:$B,2,FALSE)="mineralisch",(VLOOKUP(DE93,'aktuelle Düngerliste'!$A:$H,3,FALSE)*DG93/1000),""))</f>
        <v/>
      </c>
      <c r="DO93" s="875" t="str">
        <f>IF(DE93="","",VLOOKUP(DE93,'aktuelle Düngerliste'!$A:$J,10,FALSE)*DG93/1000)</f>
        <v/>
      </c>
      <c r="DP93" s="875" t="str">
        <f>IF(DE93="","",VLOOKUP(DE93,'aktuelle Düngerliste'!$A:$H,5,FALSE)*DG93/1000)</f>
        <v/>
      </c>
      <c r="DQ93" s="875" t="str">
        <f>IF(DE93="","",VLOOKUP(DE93,'aktuelle Düngerliste'!$A:$H,6,FALSE)*DG93/1000)</f>
        <v/>
      </c>
      <c r="DR93" s="876" t="str">
        <f>IF(DE93="","",VLOOKUP(DE93,'aktuelle Düngerliste'!$A:$H,7,FALSE)*DG93/1000)</f>
        <v/>
      </c>
      <c r="DS93" s="265"/>
    </row>
    <row r="94" spans="1:123" s="145" customFormat="1">
      <c r="A94" s="261" t="str">
        <f>IF('N-DBE'!A94="","",'N-DBE'!A94)</f>
        <v/>
      </c>
      <c r="B94" s="285" t="str">
        <f>IF('N-DBE'!B94="","",'N-DBE'!B94)</f>
        <v/>
      </c>
      <c r="C94" s="262" t="str">
        <f>IF('N-DBE'!C94="","",'N-DBE'!C94)</f>
        <v/>
      </c>
      <c r="D94" s="262" t="str">
        <f>IF('N-DBE'!D94="","",'N-DBE'!D94)</f>
        <v/>
      </c>
      <c r="E94" s="238" t="str">
        <f>IF('N-DBE'!E94="","",'N-DBE'!E94)</f>
        <v/>
      </c>
      <c r="F94" s="238" t="str">
        <f>IF('N-DBE'!F94="","",'N-DBE'!F94)</f>
        <v/>
      </c>
      <c r="G94" s="225" t="str">
        <f>IF('N-DBE'!G94="","",'N-DBE'!G94)</f>
        <v/>
      </c>
      <c r="H94" s="247" t="str">
        <f>IF(OR(B94="",'N-DBE'!AJ94=""),"",'N-DBE'!AJ94+'N-DBE'!AN94)</f>
        <v/>
      </c>
      <c r="I94" s="815" t="str">
        <f>IF(OR(B94="",'N-DBE'!AJ94=""),"",'N-DBE'!E94*('N-DBE'!AJ94+'N-DBE'!AN94))</f>
        <v/>
      </c>
      <c r="J94" s="246" t="str">
        <f>IF('N-DBE'!AK94="","",IF('N-DBE'!AM94="ja",'N-DBE'!AK94+'N-DBE'!AN94,'N-DBE'!AK94))</f>
        <v/>
      </c>
      <c r="K94" s="829" t="str">
        <f>IF(OR(B94="",'N-DBE'!AK94=""),"",IF('N-DBE'!AM94="ja",'N-DBE'!E94*('N-DBE'!AK94+'N-DBE'!AN94),'N-DBE'!E94*'N-DBE'!AK94))</f>
        <v/>
      </c>
      <c r="L94" s="830" t="str">
        <f>IF(OR(B94="",'N-DBE'!AL94=""),"",'N-DBE'!AL94+'N-DBE'!AN94)</f>
        <v/>
      </c>
      <c r="M94" s="830" t="str">
        <f>IF(OR(B94="",'N-DBE'!AL94=""),"",'N-DBE'!E94*('N-DBE'!AL94+'N-DBE'!AN94))</f>
        <v/>
      </c>
      <c r="N94" s="831" t="str">
        <f>IF(AND('N-DBE'!C94="ja",G94&lt;&gt;""),I94-X94,"")</f>
        <v/>
      </c>
      <c r="O94" s="259" t="str">
        <f>IF('N-DBE'!AJ94="","",SUM(AU94,BI94,BW94,CK94,CY94,DM94))</f>
        <v/>
      </c>
      <c r="P94" s="830" t="str">
        <f>IF(OR(B94="",'N-DBE'!AJ94=""),"",O94*'N-DBE'!E94)</f>
        <v/>
      </c>
      <c r="Q94" s="253" t="str">
        <f>IF('N-DBE'!AJ94="","",IF(AR94="mineralisch",AU94,0)+IF(BF94="mineralisch",BI94,0)+IF(BT94="mineralisch",BW94,0)+IF(CH94="mineralisch",CK94,0)+IF(CV94="mineralisch",CY94,0)+IF(DJ94="mineralisch",DM94,0))</f>
        <v/>
      </c>
      <c r="R94" s="830" t="str">
        <f>IF(OR(B94="",'N-DBE'!AJ94=""),"",Q94*'N-DBE'!E94)</f>
        <v/>
      </c>
      <c r="S94" s="253" t="str">
        <f>IF('N-DBE'!AJ94="","",O94-Q94)</f>
        <v/>
      </c>
      <c r="T94" s="830" t="str">
        <f>IF(OR(B94="",'N-DBE'!AJ94=""),"",S94*'N-DBE'!E94)</f>
        <v/>
      </c>
      <c r="U94" s="253" t="str">
        <f>IF('N-DBE'!AJ94="","",(IF(AR94="Kompost",AU94,0)+IF(BF94="Kompost",BI94,0)+IF(BT94="Kompost",BW94,0)+IF(CH94="Kompost",CK94,0)+IF(CV94="Kompost",CY94,0)+IF(DJ94="Kompost",DM94,0)))</f>
        <v/>
      </c>
      <c r="V94" s="830" t="str">
        <f>IF(OR(B94="",'N-DBE'!AJ94=""),"",U94*'N-DBE'!E94)</f>
        <v/>
      </c>
      <c r="W94" s="370" t="str">
        <f>IF('N-DBE'!AJ94="","",SUM(AW94,BK94,BY94,CM94,DA94,DO94))</f>
        <v/>
      </c>
      <c r="X94" s="844" t="str">
        <f>IF(OR(B94="",'N-DBE'!AJ94=""),"",W94*'N-DBE'!E94)</f>
        <v/>
      </c>
      <c r="Y94" s="260" t="str">
        <f>IF('P-(K-Mg)-DBE'!N94="","",'P-(K-Mg)-DBE'!N94+'P-(K-Mg)-DBE'!R94)</f>
        <v/>
      </c>
      <c r="Z94" s="830" t="str">
        <f>IF(OR(B94="",'P-(K-Mg)-DBE'!N94=""),"",'N-DBE'!E94*('P-(K-Mg)-DBE'!N94+'P-(K-Mg)-DBE'!R94))</f>
        <v/>
      </c>
      <c r="AA94" s="259" t="str">
        <f>IF('P-(K-Mg)-DBE'!N94="","",SUM(AX94,BL94,BZ94,CN94,DB94,DP94))</f>
        <v/>
      </c>
      <c r="AB94" s="258" t="str">
        <f>IF(OR(B94="",'P-(K-Mg)-DBE'!Z94=""),"",SUM(AX94,BL94,BZ94,CN94,DB94,DP94)*'N-DBE'!E94)</f>
        <v/>
      </c>
      <c r="AC94" s="259" t="str">
        <f>IF('P-(K-Mg)-DBE'!O94="","",'P-(K-Mg)-DBE'!O94)</f>
        <v/>
      </c>
      <c r="AD94" s="815" t="str">
        <f>IF(OR(B94="",'P-(K-Mg)-DBE'!O94=""),"",'P-(K-Mg)-DBE'!O94*'N-DBE'!E94)</f>
        <v/>
      </c>
      <c r="AE94" s="239" t="str">
        <f>IF('P-(K-Mg)-DBE'!Z94="","",'P-(K-Mg)-DBE'!Z94)</f>
        <v/>
      </c>
      <c r="AF94" s="815" t="str">
        <f>IF(OR(B94="",'P-(K-Mg)-DBE'!Z94=""),"",'P-(K-Mg)-DBE'!Z94*'N-DBE'!E94)</f>
        <v/>
      </c>
      <c r="AG94" s="380" t="str">
        <f>IF('P-(K-Mg)-DBE'!Z94="","",SUM(AY94,BM94,CA94,CO94,DC94,DQ94))</f>
        <v/>
      </c>
      <c r="AH94" s="258" t="str">
        <f>IF(OR(B94="",'P-(K-Mg)-DBE'!AH94=""),"",SUM(AY94,BM94,CA94,CO94,DC94,DQ84)*'N-DBE'!E94)</f>
        <v/>
      </c>
      <c r="AI94" s="240" t="str">
        <f>IF('P-(K-Mg)-DBE'!AH94="","",'P-(K-Mg)-DBE'!AH94)</f>
        <v/>
      </c>
      <c r="AJ94" s="830" t="str">
        <f>IF(OR(B94="",'P-(K-Mg)-DBE'!AH94=""),"",'N-DBE'!E94*'P-(K-Mg)-DBE'!AH94)</f>
        <v/>
      </c>
      <c r="AK94" s="374" t="str">
        <f>IF('P-(K-Mg)-DBE'!AH94="","",SUM(AZ94,BN94,CB94,CP94,DD94,DR94))</f>
        <v/>
      </c>
      <c r="AL94" s="862" t="str">
        <f>IF('P-(K-Mg)-DBE'!AH94="","",SUM(AZ94,BN94,CB94,CP94,DD94,DR94))</f>
        <v/>
      </c>
      <c r="AM94" s="378"/>
      <c r="AN94" s="379"/>
      <c r="AO94" s="375"/>
      <c r="AP94" s="392" t="str">
        <f t="shared" si="12"/>
        <v/>
      </c>
      <c r="AQ94" s="453" t="str">
        <f t="shared" si="13"/>
        <v/>
      </c>
      <c r="AR94" s="872" t="str">
        <f>IF(AM94="","",VLOOKUP(AM94,'aktuelle Düngerliste'!A:H,2,FALSE))</f>
        <v/>
      </c>
      <c r="AS94" s="872" t="str">
        <f>IF(AM94="","",VLOOKUP(AM94,'aktuelle Düngerliste'!A:H,3,FALSE))</f>
        <v/>
      </c>
      <c r="AT94" s="873" t="str">
        <f>IF(AM94="","",VLOOKUP(AM94,'aktuelle Düngerliste'!A:H,8,FALSE))</f>
        <v/>
      </c>
      <c r="AU94" s="874" t="str">
        <f>IF(AM94="","",VLOOKUP(AM94,'aktuelle Düngerliste'!$A:$H,3,FALSE)*AO94/1000)</f>
        <v/>
      </c>
      <c r="AV94" s="874" t="str">
        <f>IF(AM94="","",IF(VLOOKUP(AM94,'aktuelle Düngerliste'!$A:$B,2,FALSE)="mineralisch",(VLOOKUP(AM94,'aktuelle Düngerliste'!$A:$H,3,FALSE)*AO94/1000),""))</f>
        <v/>
      </c>
      <c r="AW94" s="875" t="str">
        <f>IF(AM94="","",VLOOKUP(AM94,'aktuelle Düngerliste'!$A:$J,10,FALSE)*AO94/1000)</f>
        <v/>
      </c>
      <c r="AX94" s="875" t="str">
        <f>IF(AM94="","",VLOOKUP(AM94,'aktuelle Düngerliste'!$A:$H,5,FALSE)*AO94/1000)</f>
        <v/>
      </c>
      <c r="AY94" s="875" t="str">
        <f>IF(AM94="","",VLOOKUP(AM94,'aktuelle Düngerliste'!$A:$H,6,FALSE)*AO94/1000)</f>
        <v/>
      </c>
      <c r="AZ94" s="876" t="str">
        <f>IF(AM94="","",VLOOKUP(AM94,'aktuelle Düngerliste'!$A:$H,7,FALSE)*AO94/1000)</f>
        <v/>
      </c>
      <c r="BA94" s="378"/>
      <c r="BB94" s="379"/>
      <c r="BC94" s="375"/>
      <c r="BD94" s="392" t="str">
        <f t="shared" si="14"/>
        <v/>
      </c>
      <c r="BE94" s="453" t="str">
        <f t="shared" si="15"/>
        <v/>
      </c>
      <c r="BF94" s="872" t="str">
        <f>IF(BA94="","",VLOOKUP(BA94,'aktuelle Düngerliste'!$A:$H,2,FALSE))</f>
        <v/>
      </c>
      <c r="BG94" s="872" t="str">
        <f>IF(BA94="","",VLOOKUP(BA94,'aktuelle Düngerliste'!$A:$H,3,FALSE))</f>
        <v/>
      </c>
      <c r="BH94" s="873" t="str">
        <f>IF(BA94="","",VLOOKUP(BA94,'aktuelle Düngerliste'!$A:$H,8,FALSE))</f>
        <v/>
      </c>
      <c r="BI94" s="874" t="str">
        <f>IF(BA94="","",VLOOKUP(BA94,'aktuelle Düngerliste'!$A:$H,3,FALSE)*BC94/1000)</f>
        <v/>
      </c>
      <c r="BJ94" s="874" t="str">
        <f>IF(BA94="","",IF(VLOOKUP(BA94,'aktuelle Düngerliste'!$A:$B,2,FALSE)="mineralisch",(VLOOKUP(BA94,'aktuelle Düngerliste'!$A:$H,3,FALSE)*BC94/1000),""))</f>
        <v/>
      </c>
      <c r="BK94" s="875" t="str">
        <f>IF(BA94="","",VLOOKUP(BA94,'aktuelle Düngerliste'!$A:$J,10,FALSE)*BC94/1000)</f>
        <v/>
      </c>
      <c r="BL94" s="875" t="str">
        <f>IF(BA94="","",VLOOKUP(BA94,'aktuelle Düngerliste'!$A:$H,5,FALSE)*BC94/1000)</f>
        <v/>
      </c>
      <c r="BM94" s="875" t="str">
        <f>IF(BA94="","",VLOOKUP(BA94,'aktuelle Düngerliste'!$A:$H,6,FALSE)*BC94/1000)</f>
        <v/>
      </c>
      <c r="BN94" s="876" t="str">
        <f>IF(BA94="","",VLOOKUP(BA94,'aktuelle Düngerliste'!$A:$H,7,FALSE)*BC94/1000)</f>
        <v/>
      </c>
      <c r="BO94" s="378"/>
      <c r="BP94" s="379"/>
      <c r="BQ94" s="375"/>
      <c r="BR94" s="392" t="str">
        <f t="shared" si="16"/>
        <v/>
      </c>
      <c r="BS94" s="453" t="str">
        <f t="shared" si="17"/>
        <v/>
      </c>
      <c r="BT94" s="872" t="str">
        <f>IF(BO94="","",VLOOKUP(BO94,'aktuelle Düngerliste'!$A:$H,2,FALSE))</f>
        <v/>
      </c>
      <c r="BU94" s="872" t="str">
        <f>IF(BO94="","",VLOOKUP(BO94,'aktuelle Düngerliste'!$A:$H,3,FALSE))</f>
        <v/>
      </c>
      <c r="BV94" s="873" t="str">
        <f>IF(BO94="","",VLOOKUP(BO94,'aktuelle Düngerliste'!$A:$H,8,FALSE))</f>
        <v/>
      </c>
      <c r="BW94" s="874" t="str">
        <f>IF(BO94="","",VLOOKUP(BO94,'aktuelle Düngerliste'!$A:$H,3,FALSE)*BQ94/1000)</f>
        <v/>
      </c>
      <c r="BX94" s="874" t="str">
        <f>IF(BO94="","",IF(VLOOKUP(BO94,'aktuelle Düngerliste'!$A:$B,2,FALSE)="mineralisch",(VLOOKUP(BO94,'aktuelle Düngerliste'!$A:$H,3,FALSE)*BQ94/1000),""))</f>
        <v/>
      </c>
      <c r="BY94" s="875" t="str">
        <f>IF(BO94="","",VLOOKUP(BO94,'aktuelle Düngerliste'!$A:$J,10,FALSE)*BQ94/1000)</f>
        <v/>
      </c>
      <c r="BZ94" s="875" t="str">
        <f>IF(BO94="","",VLOOKUP(BO94,'aktuelle Düngerliste'!$A:$H,5,FALSE)*BQ94/1000)</f>
        <v/>
      </c>
      <c r="CA94" s="875" t="str">
        <f>IF(BO94="","",VLOOKUP(BO94,'aktuelle Düngerliste'!$A:$H,6,FALSE)*BQ94/1000)</f>
        <v/>
      </c>
      <c r="CB94" s="876" t="str">
        <f>IF(BO94="","",VLOOKUP(BO94,'aktuelle Düngerliste'!$A:$H,7,FALSE)*BQ94/1000)</f>
        <v/>
      </c>
      <c r="CC94" s="378"/>
      <c r="CD94" s="379"/>
      <c r="CE94" s="375"/>
      <c r="CF94" s="392" t="str">
        <f t="shared" si="18"/>
        <v/>
      </c>
      <c r="CG94" s="453" t="str">
        <f t="shared" si="19"/>
        <v/>
      </c>
      <c r="CH94" s="872" t="str">
        <f>IF(CC94="","",VLOOKUP(CC94,'aktuelle Düngerliste'!$A:$H,2,FALSE))</f>
        <v/>
      </c>
      <c r="CI94" s="872" t="str">
        <f>IF(CC94="","",VLOOKUP(CC94,'aktuelle Düngerliste'!$A:$H,3,FALSE))</f>
        <v/>
      </c>
      <c r="CJ94" s="873" t="str">
        <f>IF(CC94="","",VLOOKUP(CC94,'aktuelle Düngerliste'!$A:$H,8,FALSE))</f>
        <v/>
      </c>
      <c r="CK94" s="874" t="str">
        <f>IF(CC94="","",VLOOKUP(CC94,'aktuelle Düngerliste'!$A:$H,3,FALSE)*CE94/1000)</f>
        <v/>
      </c>
      <c r="CL94" s="874" t="str">
        <f>IF(CC94="","",IF(VLOOKUP(CC94,'aktuelle Düngerliste'!$A:$B,2,FALSE)="mineralisch",(VLOOKUP(CC94,'aktuelle Düngerliste'!$A:$H,3,FALSE)*CE94/1000),""))</f>
        <v/>
      </c>
      <c r="CM94" s="875" t="str">
        <f>IF(CC94="","",VLOOKUP(CC94,'aktuelle Düngerliste'!$A:$J,10,FALSE)*CE94/1000)</f>
        <v/>
      </c>
      <c r="CN94" s="875" t="str">
        <f>IF(CC94="","",VLOOKUP(CC94,'aktuelle Düngerliste'!$A:$H,5,FALSE)*CE94/1000)</f>
        <v/>
      </c>
      <c r="CO94" s="875" t="str">
        <f>IF(CC94="","",VLOOKUP(CC94,'aktuelle Düngerliste'!$A:$H,6,FALSE)*CE94/1000)</f>
        <v/>
      </c>
      <c r="CP94" s="876" t="str">
        <f>IF(CC94="","",VLOOKUP(CC94,'aktuelle Düngerliste'!$A:$H,7,FALSE)*CE94/1000)</f>
        <v/>
      </c>
      <c r="CQ94" s="378"/>
      <c r="CR94" s="379"/>
      <c r="CS94" s="375"/>
      <c r="CT94" s="392" t="str">
        <f t="shared" si="20"/>
        <v/>
      </c>
      <c r="CU94" s="453" t="str">
        <f t="shared" si="21"/>
        <v/>
      </c>
      <c r="CV94" s="872" t="str">
        <f>IF(CQ94="","",VLOOKUP(CQ94,'aktuelle Düngerliste'!$A:$H,2,FALSE))</f>
        <v/>
      </c>
      <c r="CW94" s="872" t="str">
        <f>IF(CQ94="","",VLOOKUP(CQ94,'aktuelle Düngerliste'!$A:$H,3,FALSE))</f>
        <v/>
      </c>
      <c r="CX94" s="873" t="str">
        <f>IF(CQ94="","",VLOOKUP(CQ94,'aktuelle Düngerliste'!$A:$H,8,FALSE))</f>
        <v/>
      </c>
      <c r="CY94" s="874" t="str">
        <f>IF(CQ94="","",VLOOKUP(CQ94,'aktuelle Düngerliste'!$A:$H,3,FALSE)*CS94/1000)</f>
        <v/>
      </c>
      <c r="CZ94" s="874" t="str">
        <f>IF(CQ94="","",IF(VLOOKUP(CQ94,'aktuelle Düngerliste'!$A:$B,2,FALSE)="mineralisch",(VLOOKUP(CQ94,'aktuelle Düngerliste'!$A:$H,3,FALSE)*CS94/1000),""))</f>
        <v/>
      </c>
      <c r="DA94" s="875" t="str">
        <f>IF(CQ94="","",VLOOKUP(CQ94,'aktuelle Düngerliste'!$A:$J,10,FALSE)*CS94/1000)</f>
        <v/>
      </c>
      <c r="DB94" s="875" t="str">
        <f>IF(CQ94="","",VLOOKUP(CQ94,'aktuelle Düngerliste'!$A:$H,5,FALSE)*CS94/1000)</f>
        <v/>
      </c>
      <c r="DC94" s="875" t="str">
        <f>IF(CQ94="","",VLOOKUP(CQ94,'aktuelle Düngerliste'!$A:$H,6,FALSE)*CS94/1000)</f>
        <v/>
      </c>
      <c r="DD94" s="876" t="str">
        <f>IF(CQ94="","",VLOOKUP(CQ94,'aktuelle Düngerliste'!$A:$H,7,FALSE)*CS94/1000)</f>
        <v/>
      </c>
      <c r="DE94" s="378"/>
      <c r="DF94" s="379"/>
      <c r="DG94" s="375"/>
      <c r="DH94" s="392" t="str">
        <f t="shared" si="22"/>
        <v/>
      </c>
      <c r="DI94" s="453" t="str">
        <f t="shared" si="23"/>
        <v/>
      </c>
      <c r="DJ94" s="872" t="str">
        <f>IF(DE94="","",VLOOKUP(DE94,'aktuelle Düngerliste'!$A:$H,2,FALSE))</f>
        <v/>
      </c>
      <c r="DK94" s="872" t="str">
        <f>IF(DE94="","",VLOOKUP(DE94,'aktuelle Düngerliste'!$A:$H,3,FALSE))</f>
        <v/>
      </c>
      <c r="DL94" s="873" t="str">
        <f>IF(DE94="","",VLOOKUP(DE94,'aktuelle Düngerliste'!$A:$H,8,FALSE))</f>
        <v/>
      </c>
      <c r="DM94" s="874" t="str">
        <f>IF(DE94="","",VLOOKUP(DE94,'aktuelle Düngerliste'!$A:$H,3,FALSE)*DG94/1000)</f>
        <v/>
      </c>
      <c r="DN94" s="874" t="str">
        <f>IF(DE94="","",IF(VLOOKUP(DE94,'aktuelle Düngerliste'!$A:$B,2,FALSE)="mineralisch",(VLOOKUP(DE94,'aktuelle Düngerliste'!$A:$H,3,FALSE)*DG94/1000),""))</f>
        <v/>
      </c>
      <c r="DO94" s="875" t="str">
        <f>IF(DE94="","",VLOOKUP(DE94,'aktuelle Düngerliste'!$A:$J,10,FALSE)*DG94/1000)</f>
        <v/>
      </c>
      <c r="DP94" s="875" t="str">
        <f>IF(DE94="","",VLOOKUP(DE94,'aktuelle Düngerliste'!$A:$H,5,FALSE)*DG94/1000)</f>
        <v/>
      </c>
      <c r="DQ94" s="875" t="str">
        <f>IF(DE94="","",VLOOKUP(DE94,'aktuelle Düngerliste'!$A:$H,6,FALSE)*DG94/1000)</f>
        <v/>
      </c>
      <c r="DR94" s="876" t="str">
        <f>IF(DE94="","",VLOOKUP(DE94,'aktuelle Düngerliste'!$A:$H,7,FALSE)*DG94/1000)</f>
        <v/>
      </c>
      <c r="DS94" s="265"/>
    </row>
    <row r="95" spans="1:123" s="145" customFormat="1">
      <c r="A95" s="261" t="str">
        <f>IF('N-DBE'!A95="","",'N-DBE'!A95)</f>
        <v/>
      </c>
      <c r="B95" s="285" t="str">
        <f>IF('N-DBE'!B95="","",'N-DBE'!B95)</f>
        <v/>
      </c>
      <c r="C95" s="262" t="str">
        <f>IF('N-DBE'!C95="","",'N-DBE'!C95)</f>
        <v/>
      </c>
      <c r="D95" s="262" t="str">
        <f>IF('N-DBE'!D95="","",'N-DBE'!D95)</f>
        <v/>
      </c>
      <c r="E95" s="238" t="str">
        <f>IF('N-DBE'!E95="","",'N-DBE'!E95)</f>
        <v/>
      </c>
      <c r="F95" s="238" t="str">
        <f>IF('N-DBE'!F95="","",'N-DBE'!F95)</f>
        <v/>
      </c>
      <c r="G95" s="225" t="str">
        <f>IF('N-DBE'!G95="","",'N-DBE'!G95)</f>
        <v/>
      </c>
      <c r="H95" s="247" t="str">
        <f>IF(OR(B95="",'N-DBE'!AJ95=""),"",'N-DBE'!AJ95+'N-DBE'!AN95)</f>
        <v/>
      </c>
      <c r="I95" s="815" t="str">
        <f>IF(OR(B95="",'N-DBE'!AJ95=""),"",'N-DBE'!E95*('N-DBE'!AJ95+'N-DBE'!AN95))</f>
        <v/>
      </c>
      <c r="J95" s="246" t="str">
        <f>IF('N-DBE'!AK95="","",IF('N-DBE'!AM95="ja",'N-DBE'!AK95+'N-DBE'!AN95,'N-DBE'!AK95))</f>
        <v/>
      </c>
      <c r="K95" s="829" t="str">
        <f>IF(OR(B95="",'N-DBE'!AK95=""),"",IF('N-DBE'!AM95="ja",'N-DBE'!E95*('N-DBE'!AK95+'N-DBE'!AN95),'N-DBE'!E95*'N-DBE'!AK95))</f>
        <v/>
      </c>
      <c r="L95" s="830" t="str">
        <f>IF(OR(B95="",'N-DBE'!AL95=""),"",'N-DBE'!AL95+'N-DBE'!AN95)</f>
        <v/>
      </c>
      <c r="M95" s="830" t="str">
        <f>IF(OR(B95="",'N-DBE'!AL95=""),"",'N-DBE'!E95*('N-DBE'!AL95+'N-DBE'!AN95))</f>
        <v/>
      </c>
      <c r="N95" s="831" t="str">
        <f>IF(AND('N-DBE'!C95="ja",G95&lt;&gt;""),I95-X95,"")</f>
        <v/>
      </c>
      <c r="O95" s="259" t="str">
        <f>IF('N-DBE'!AJ95="","",SUM(AU95,BI95,BW95,CK95,CY95,DM95))</f>
        <v/>
      </c>
      <c r="P95" s="830" t="str">
        <f>IF(OR(B95="",'N-DBE'!AJ95=""),"",O95*'N-DBE'!E95)</f>
        <v/>
      </c>
      <c r="Q95" s="253" t="str">
        <f>IF('N-DBE'!AJ95="","",IF(AR95="mineralisch",AU95,0)+IF(BF95="mineralisch",BI95,0)+IF(BT95="mineralisch",BW95,0)+IF(CH95="mineralisch",CK95,0)+IF(CV95="mineralisch",CY95,0)+IF(DJ95="mineralisch",DM95,0))</f>
        <v/>
      </c>
      <c r="R95" s="830" t="str">
        <f>IF(OR(B95="",'N-DBE'!AJ95=""),"",Q95*'N-DBE'!E95)</f>
        <v/>
      </c>
      <c r="S95" s="253" t="str">
        <f>IF('N-DBE'!AJ95="","",O95-Q95)</f>
        <v/>
      </c>
      <c r="T95" s="830" t="str">
        <f>IF(OR(B95="",'N-DBE'!AJ95=""),"",S95*'N-DBE'!E95)</f>
        <v/>
      </c>
      <c r="U95" s="253" t="str">
        <f>IF('N-DBE'!AJ95="","",(IF(AR95="Kompost",AU95,0)+IF(BF95="Kompost",BI95,0)+IF(BT95="Kompost",BW95,0)+IF(CH95="Kompost",CK95,0)+IF(CV95="Kompost",CY95,0)+IF(DJ95="Kompost",DM95,0)))</f>
        <v/>
      </c>
      <c r="V95" s="830" t="str">
        <f>IF(OR(B95="",'N-DBE'!AJ95=""),"",U95*'N-DBE'!E95)</f>
        <v/>
      </c>
      <c r="W95" s="370" t="str">
        <f>IF('N-DBE'!AJ95="","",SUM(AW95,BK95,BY95,CM95,DA95,DO95))</f>
        <v/>
      </c>
      <c r="X95" s="844" t="str">
        <f>IF(OR(B95="",'N-DBE'!AJ95=""),"",W95*'N-DBE'!E95)</f>
        <v/>
      </c>
      <c r="Y95" s="260" t="str">
        <f>IF('P-(K-Mg)-DBE'!N95="","",'P-(K-Mg)-DBE'!N95+'P-(K-Mg)-DBE'!R95)</f>
        <v/>
      </c>
      <c r="Z95" s="830" t="str">
        <f>IF(OR(B95="",'P-(K-Mg)-DBE'!N95=""),"",'N-DBE'!E95*('P-(K-Mg)-DBE'!N95+'P-(K-Mg)-DBE'!R95))</f>
        <v/>
      </c>
      <c r="AA95" s="259" t="str">
        <f>IF('P-(K-Mg)-DBE'!N95="","",SUM(AX95,BL95,BZ95,CN95,DB95,DP95))</f>
        <v/>
      </c>
      <c r="AB95" s="258" t="str">
        <f>IF(OR(B95="",'P-(K-Mg)-DBE'!Z95=""),"",SUM(AX95,BL95,BZ95,CN95,DB95,DP95)*'N-DBE'!E95)</f>
        <v/>
      </c>
      <c r="AC95" s="259" t="str">
        <f>IF('P-(K-Mg)-DBE'!O95="","",'P-(K-Mg)-DBE'!O95)</f>
        <v/>
      </c>
      <c r="AD95" s="815" t="str">
        <f>IF(OR(B95="",'P-(K-Mg)-DBE'!O95=""),"",'P-(K-Mg)-DBE'!O95*'N-DBE'!E95)</f>
        <v/>
      </c>
      <c r="AE95" s="239" t="str">
        <f>IF('P-(K-Mg)-DBE'!Z95="","",'P-(K-Mg)-DBE'!Z95)</f>
        <v/>
      </c>
      <c r="AF95" s="815" t="str">
        <f>IF(OR(B95="",'P-(K-Mg)-DBE'!Z95=""),"",'P-(K-Mg)-DBE'!Z95*'N-DBE'!E95)</f>
        <v/>
      </c>
      <c r="AG95" s="380" t="str">
        <f>IF('P-(K-Mg)-DBE'!Z95="","",SUM(AY95,BM95,CA95,CO95,DC95,DQ95))</f>
        <v/>
      </c>
      <c r="AH95" s="258" t="str">
        <f>IF(OR(B95="",'P-(K-Mg)-DBE'!AH95=""),"",SUM(AY95,BM95,CA95,CO95,DC95,DQ85)*'N-DBE'!E95)</f>
        <v/>
      </c>
      <c r="AI95" s="240" t="str">
        <f>IF('P-(K-Mg)-DBE'!AH95="","",'P-(K-Mg)-DBE'!AH95)</f>
        <v/>
      </c>
      <c r="AJ95" s="830" t="str">
        <f>IF(OR(B95="",'P-(K-Mg)-DBE'!AH95=""),"",'N-DBE'!E95*'P-(K-Mg)-DBE'!AH95)</f>
        <v/>
      </c>
      <c r="AK95" s="374" t="str">
        <f>IF('P-(K-Mg)-DBE'!AH95="","",SUM(AZ95,BN95,CB95,CP95,DD95,DR95))</f>
        <v/>
      </c>
      <c r="AL95" s="862" t="str">
        <f>IF('P-(K-Mg)-DBE'!AH95="","",SUM(AZ95,BN95,CB95,CP95,DD95,DR95))</f>
        <v/>
      </c>
      <c r="AM95" s="378"/>
      <c r="AN95" s="379"/>
      <c r="AO95" s="375"/>
      <c r="AP95" s="392" t="str">
        <f t="shared" si="12"/>
        <v/>
      </c>
      <c r="AQ95" s="453" t="str">
        <f t="shared" si="13"/>
        <v/>
      </c>
      <c r="AR95" s="872" t="str">
        <f>IF(AM95="","",VLOOKUP(AM95,'aktuelle Düngerliste'!A:H,2,FALSE))</f>
        <v/>
      </c>
      <c r="AS95" s="872" t="str">
        <f>IF(AM95="","",VLOOKUP(AM95,'aktuelle Düngerliste'!A:H,3,FALSE))</f>
        <v/>
      </c>
      <c r="AT95" s="873" t="str">
        <f>IF(AM95="","",VLOOKUP(AM95,'aktuelle Düngerliste'!A:H,8,FALSE))</f>
        <v/>
      </c>
      <c r="AU95" s="874" t="str">
        <f>IF(AM95="","",VLOOKUP(AM95,'aktuelle Düngerliste'!$A:$H,3,FALSE)*AO95/1000)</f>
        <v/>
      </c>
      <c r="AV95" s="874" t="str">
        <f>IF(AM95="","",IF(VLOOKUP(AM95,'aktuelle Düngerliste'!$A:$B,2,FALSE)="mineralisch",(VLOOKUP(AM95,'aktuelle Düngerliste'!$A:$H,3,FALSE)*AO95/1000),""))</f>
        <v/>
      </c>
      <c r="AW95" s="875" t="str">
        <f>IF(AM95="","",VLOOKUP(AM95,'aktuelle Düngerliste'!$A:$J,10,FALSE)*AO95/1000)</f>
        <v/>
      </c>
      <c r="AX95" s="875" t="str">
        <f>IF(AM95="","",VLOOKUP(AM95,'aktuelle Düngerliste'!$A:$H,5,FALSE)*AO95/1000)</f>
        <v/>
      </c>
      <c r="AY95" s="875" t="str">
        <f>IF(AM95="","",VLOOKUP(AM95,'aktuelle Düngerliste'!$A:$H,6,FALSE)*AO95/1000)</f>
        <v/>
      </c>
      <c r="AZ95" s="876" t="str">
        <f>IF(AM95="","",VLOOKUP(AM95,'aktuelle Düngerliste'!$A:$H,7,FALSE)*AO95/1000)</f>
        <v/>
      </c>
      <c r="BA95" s="378"/>
      <c r="BB95" s="379"/>
      <c r="BC95" s="375"/>
      <c r="BD95" s="392" t="str">
        <f t="shared" si="14"/>
        <v/>
      </c>
      <c r="BE95" s="453" t="str">
        <f t="shared" si="15"/>
        <v/>
      </c>
      <c r="BF95" s="872" t="str">
        <f>IF(BA95="","",VLOOKUP(BA95,'aktuelle Düngerliste'!$A:$H,2,FALSE))</f>
        <v/>
      </c>
      <c r="BG95" s="872" t="str">
        <f>IF(BA95="","",VLOOKUP(BA95,'aktuelle Düngerliste'!$A:$H,3,FALSE))</f>
        <v/>
      </c>
      <c r="BH95" s="873" t="str">
        <f>IF(BA95="","",VLOOKUP(BA95,'aktuelle Düngerliste'!$A:$H,8,FALSE))</f>
        <v/>
      </c>
      <c r="BI95" s="874" t="str">
        <f>IF(BA95="","",VLOOKUP(BA95,'aktuelle Düngerliste'!$A:$H,3,FALSE)*BC95/1000)</f>
        <v/>
      </c>
      <c r="BJ95" s="874" t="str">
        <f>IF(BA95="","",IF(VLOOKUP(BA95,'aktuelle Düngerliste'!$A:$B,2,FALSE)="mineralisch",(VLOOKUP(BA95,'aktuelle Düngerliste'!$A:$H,3,FALSE)*BC95/1000),""))</f>
        <v/>
      </c>
      <c r="BK95" s="875" t="str">
        <f>IF(BA95="","",VLOOKUP(BA95,'aktuelle Düngerliste'!$A:$J,10,FALSE)*BC95/1000)</f>
        <v/>
      </c>
      <c r="BL95" s="875" t="str">
        <f>IF(BA95="","",VLOOKUP(BA95,'aktuelle Düngerliste'!$A:$H,5,FALSE)*BC95/1000)</f>
        <v/>
      </c>
      <c r="BM95" s="875" t="str">
        <f>IF(BA95="","",VLOOKUP(BA95,'aktuelle Düngerliste'!$A:$H,6,FALSE)*BC95/1000)</f>
        <v/>
      </c>
      <c r="BN95" s="876" t="str">
        <f>IF(BA95="","",VLOOKUP(BA95,'aktuelle Düngerliste'!$A:$H,7,FALSE)*BC95/1000)</f>
        <v/>
      </c>
      <c r="BO95" s="378"/>
      <c r="BP95" s="379"/>
      <c r="BQ95" s="375"/>
      <c r="BR95" s="392" t="str">
        <f t="shared" si="16"/>
        <v/>
      </c>
      <c r="BS95" s="453" t="str">
        <f t="shared" si="17"/>
        <v/>
      </c>
      <c r="BT95" s="872" t="str">
        <f>IF(BO95="","",VLOOKUP(BO95,'aktuelle Düngerliste'!$A:$H,2,FALSE))</f>
        <v/>
      </c>
      <c r="BU95" s="872" t="str">
        <f>IF(BO95="","",VLOOKUP(BO95,'aktuelle Düngerliste'!$A:$H,3,FALSE))</f>
        <v/>
      </c>
      <c r="BV95" s="873" t="str">
        <f>IF(BO95="","",VLOOKUP(BO95,'aktuelle Düngerliste'!$A:$H,8,FALSE))</f>
        <v/>
      </c>
      <c r="BW95" s="874" t="str">
        <f>IF(BO95="","",VLOOKUP(BO95,'aktuelle Düngerliste'!$A:$H,3,FALSE)*BQ95/1000)</f>
        <v/>
      </c>
      <c r="BX95" s="874" t="str">
        <f>IF(BO95="","",IF(VLOOKUP(BO95,'aktuelle Düngerliste'!$A:$B,2,FALSE)="mineralisch",(VLOOKUP(BO95,'aktuelle Düngerliste'!$A:$H,3,FALSE)*BQ95/1000),""))</f>
        <v/>
      </c>
      <c r="BY95" s="875" t="str">
        <f>IF(BO95="","",VLOOKUP(BO95,'aktuelle Düngerliste'!$A:$J,10,FALSE)*BQ95/1000)</f>
        <v/>
      </c>
      <c r="BZ95" s="875" t="str">
        <f>IF(BO95="","",VLOOKUP(BO95,'aktuelle Düngerliste'!$A:$H,5,FALSE)*BQ95/1000)</f>
        <v/>
      </c>
      <c r="CA95" s="875" t="str">
        <f>IF(BO95="","",VLOOKUP(BO95,'aktuelle Düngerliste'!$A:$H,6,FALSE)*BQ95/1000)</f>
        <v/>
      </c>
      <c r="CB95" s="876" t="str">
        <f>IF(BO95="","",VLOOKUP(BO95,'aktuelle Düngerliste'!$A:$H,7,FALSE)*BQ95/1000)</f>
        <v/>
      </c>
      <c r="CC95" s="378"/>
      <c r="CD95" s="379"/>
      <c r="CE95" s="375"/>
      <c r="CF95" s="392" t="str">
        <f t="shared" si="18"/>
        <v/>
      </c>
      <c r="CG95" s="453" t="str">
        <f t="shared" si="19"/>
        <v/>
      </c>
      <c r="CH95" s="872" t="str">
        <f>IF(CC95="","",VLOOKUP(CC95,'aktuelle Düngerliste'!$A:$H,2,FALSE))</f>
        <v/>
      </c>
      <c r="CI95" s="872" t="str">
        <f>IF(CC95="","",VLOOKUP(CC95,'aktuelle Düngerliste'!$A:$H,3,FALSE))</f>
        <v/>
      </c>
      <c r="CJ95" s="873" t="str">
        <f>IF(CC95="","",VLOOKUP(CC95,'aktuelle Düngerliste'!$A:$H,8,FALSE))</f>
        <v/>
      </c>
      <c r="CK95" s="874" t="str">
        <f>IF(CC95="","",VLOOKUP(CC95,'aktuelle Düngerliste'!$A:$H,3,FALSE)*CE95/1000)</f>
        <v/>
      </c>
      <c r="CL95" s="874" t="str">
        <f>IF(CC95="","",IF(VLOOKUP(CC95,'aktuelle Düngerliste'!$A:$B,2,FALSE)="mineralisch",(VLOOKUP(CC95,'aktuelle Düngerliste'!$A:$H,3,FALSE)*CE95/1000),""))</f>
        <v/>
      </c>
      <c r="CM95" s="875" t="str">
        <f>IF(CC95="","",VLOOKUP(CC95,'aktuelle Düngerliste'!$A:$J,10,FALSE)*CE95/1000)</f>
        <v/>
      </c>
      <c r="CN95" s="875" t="str">
        <f>IF(CC95="","",VLOOKUP(CC95,'aktuelle Düngerliste'!$A:$H,5,FALSE)*CE95/1000)</f>
        <v/>
      </c>
      <c r="CO95" s="875" t="str">
        <f>IF(CC95="","",VLOOKUP(CC95,'aktuelle Düngerliste'!$A:$H,6,FALSE)*CE95/1000)</f>
        <v/>
      </c>
      <c r="CP95" s="876" t="str">
        <f>IF(CC95="","",VLOOKUP(CC95,'aktuelle Düngerliste'!$A:$H,7,FALSE)*CE95/1000)</f>
        <v/>
      </c>
      <c r="CQ95" s="378"/>
      <c r="CR95" s="379"/>
      <c r="CS95" s="375"/>
      <c r="CT95" s="392" t="str">
        <f t="shared" si="20"/>
        <v/>
      </c>
      <c r="CU95" s="453" t="str">
        <f t="shared" si="21"/>
        <v/>
      </c>
      <c r="CV95" s="872" t="str">
        <f>IF(CQ95="","",VLOOKUP(CQ95,'aktuelle Düngerliste'!$A:$H,2,FALSE))</f>
        <v/>
      </c>
      <c r="CW95" s="872" t="str">
        <f>IF(CQ95="","",VLOOKUP(CQ95,'aktuelle Düngerliste'!$A:$H,3,FALSE))</f>
        <v/>
      </c>
      <c r="CX95" s="873" t="str">
        <f>IF(CQ95="","",VLOOKUP(CQ95,'aktuelle Düngerliste'!$A:$H,8,FALSE))</f>
        <v/>
      </c>
      <c r="CY95" s="874" t="str">
        <f>IF(CQ95="","",VLOOKUP(CQ95,'aktuelle Düngerliste'!$A:$H,3,FALSE)*CS95/1000)</f>
        <v/>
      </c>
      <c r="CZ95" s="874" t="str">
        <f>IF(CQ95="","",IF(VLOOKUP(CQ95,'aktuelle Düngerliste'!$A:$B,2,FALSE)="mineralisch",(VLOOKUP(CQ95,'aktuelle Düngerliste'!$A:$H,3,FALSE)*CS95/1000),""))</f>
        <v/>
      </c>
      <c r="DA95" s="875" t="str">
        <f>IF(CQ95="","",VLOOKUP(CQ95,'aktuelle Düngerliste'!$A:$J,10,FALSE)*CS95/1000)</f>
        <v/>
      </c>
      <c r="DB95" s="875" t="str">
        <f>IF(CQ95="","",VLOOKUP(CQ95,'aktuelle Düngerliste'!$A:$H,5,FALSE)*CS95/1000)</f>
        <v/>
      </c>
      <c r="DC95" s="875" t="str">
        <f>IF(CQ95="","",VLOOKUP(CQ95,'aktuelle Düngerliste'!$A:$H,6,FALSE)*CS95/1000)</f>
        <v/>
      </c>
      <c r="DD95" s="876" t="str">
        <f>IF(CQ95="","",VLOOKUP(CQ95,'aktuelle Düngerliste'!$A:$H,7,FALSE)*CS95/1000)</f>
        <v/>
      </c>
      <c r="DE95" s="378"/>
      <c r="DF95" s="379"/>
      <c r="DG95" s="375"/>
      <c r="DH95" s="392" t="str">
        <f t="shared" si="22"/>
        <v/>
      </c>
      <c r="DI95" s="453" t="str">
        <f t="shared" si="23"/>
        <v/>
      </c>
      <c r="DJ95" s="872" t="str">
        <f>IF(DE95="","",VLOOKUP(DE95,'aktuelle Düngerliste'!$A:$H,2,FALSE))</f>
        <v/>
      </c>
      <c r="DK95" s="872" t="str">
        <f>IF(DE95="","",VLOOKUP(DE95,'aktuelle Düngerliste'!$A:$H,3,FALSE))</f>
        <v/>
      </c>
      <c r="DL95" s="873" t="str">
        <f>IF(DE95="","",VLOOKUP(DE95,'aktuelle Düngerliste'!$A:$H,8,FALSE))</f>
        <v/>
      </c>
      <c r="DM95" s="874" t="str">
        <f>IF(DE95="","",VLOOKUP(DE95,'aktuelle Düngerliste'!$A:$H,3,FALSE)*DG95/1000)</f>
        <v/>
      </c>
      <c r="DN95" s="874" t="str">
        <f>IF(DE95="","",IF(VLOOKUP(DE95,'aktuelle Düngerliste'!$A:$B,2,FALSE)="mineralisch",(VLOOKUP(DE95,'aktuelle Düngerliste'!$A:$H,3,FALSE)*DG95/1000),""))</f>
        <v/>
      </c>
      <c r="DO95" s="875" t="str">
        <f>IF(DE95="","",VLOOKUP(DE95,'aktuelle Düngerliste'!$A:$J,10,FALSE)*DG95/1000)</f>
        <v/>
      </c>
      <c r="DP95" s="875" t="str">
        <f>IF(DE95="","",VLOOKUP(DE95,'aktuelle Düngerliste'!$A:$H,5,FALSE)*DG95/1000)</f>
        <v/>
      </c>
      <c r="DQ95" s="875" t="str">
        <f>IF(DE95="","",VLOOKUP(DE95,'aktuelle Düngerliste'!$A:$H,6,FALSE)*DG95/1000)</f>
        <v/>
      </c>
      <c r="DR95" s="876" t="str">
        <f>IF(DE95="","",VLOOKUP(DE95,'aktuelle Düngerliste'!$A:$H,7,FALSE)*DG95/1000)</f>
        <v/>
      </c>
      <c r="DS95" s="265"/>
    </row>
    <row r="96" spans="1:123" s="145" customFormat="1">
      <c r="A96" s="261" t="str">
        <f>IF('N-DBE'!A96="","",'N-DBE'!A96)</f>
        <v/>
      </c>
      <c r="B96" s="285" t="str">
        <f>IF('N-DBE'!B96="","",'N-DBE'!B96)</f>
        <v/>
      </c>
      <c r="C96" s="262" t="str">
        <f>IF('N-DBE'!C96="","",'N-DBE'!C96)</f>
        <v/>
      </c>
      <c r="D96" s="262" t="str">
        <f>IF('N-DBE'!D96="","",'N-DBE'!D96)</f>
        <v/>
      </c>
      <c r="E96" s="238" t="str">
        <f>IF('N-DBE'!E96="","",'N-DBE'!E96)</f>
        <v/>
      </c>
      <c r="F96" s="238" t="str">
        <f>IF('N-DBE'!F96="","",'N-DBE'!F96)</f>
        <v/>
      </c>
      <c r="G96" s="225" t="str">
        <f>IF('N-DBE'!G96="","",'N-DBE'!G96)</f>
        <v/>
      </c>
      <c r="H96" s="247" t="str">
        <f>IF(OR(B96="",'N-DBE'!AJ96=""),"",'N-DBE'!AJ96+'N-DBE'!AN96)</f>
        <v/>
      </c>
      <c r="I96" s="815" t="str">
        <f>IF(OR(B96="",'N-DBE'!AJ96=""),"",'N-DBE'!E96*('N-DBE'!AJ96+'N-DBE'!AN96))</f>
        <v/>
      </c>
      <c r="J96" s="246" t="str">
        <f>IF('N-DBE'!AK96="","",IF('N-DBE'!AM96="ja",'N-DBE'!AK96+'N-DBE'!AN96,'N-DBE'!AK96))</f>
        <v/>
      </c>
      <c r="K96" s="829" t="str">
        <f>IF(OR(B96="",'N-DBE'!AK96=""),"",IF('N-DBE'!AM96="ja",'N-DBE'!E96*('N-DBE'!AK96+'N-DBE'!AN96),'N-DBE'!E96*'N-DBE'!AK96))</f>
        <v/>
      </c>
      <c r="L96" s="830" t="str">
        <f>IF(OR(B96="",'N-DBE'!AL96=""),"",'N-DBE'!AL96+'N-DBE'!AN96)</f>
        <v/>
      </c>
      <c r="M96" s="830" t="str">
        <f>IF(OR(B96="",'N-DBE'!AL96=""),"",'N-DBE'!E96*('N-DBE'!AL96+'N-DBE'!AN96))</f>
        <v/>
      </c>
      <c r="N96" s="831" t="str">
        <f>IF(AND('N-DBE'!C96="ja",G96&lt;&gt;""),I96-X96,"")</f>
        <v/>
      </c>
      <c r="O96" s="259" t="str">
        <f>IF('N-DBE'!AJ96="","",SUM(AU96,BI96,BW96,CK96,CY96,DM96))</f>
        <v/>
      </c>
      <c r="P96" s="830" t="str">
        <f>IF(OR(B96="",'N-DBE'!AJ96=""),"",O96*'N-DBE'!E96)</f>
        <v/>
      </c>
      <c r="Q96" s="253" t="str">
        <f>IF('N-DBE'!AJ96="","",IF(AR96="mineralisch",AU96,0)+IF(BF96="mineralisch",BI96,0)+IF(BT96="mineralisch",BW96,0)+IF(CH96="mineralisch",CK96,0)+IF(CV96="mineralisch",CY96,0)+IF(DJ96="mineralisch",DM96,0))</f>
        <v/>
      </c>
      <c r="R96" s="830" t="str">
        <f>IF(OR(B96="",'N-DBE'!AJ96=""),"",Q96*'N-DBE'!E96)</f>
        <v/>
      </c>
      <c r="S96" s="253" t="str">
        <f>IF('N-DBE'!AJ96="","",O96-Q96)</f>
        <v/>
      </c>
      <c r="T96" s="830" t="str">
        <f>IF(OR(B96="",'N-DBE'!AJ96=""),"",S96*'N-DBE'!E96)</f>
        <v/>
      </c>
      <c r="U96" s="253" t="str">
        <f>IF('N-DBE'!AJ96="","",(IF(AR96="Kompost",AU96,0)+IF(BF96="Kompost",BI96,0)+IF(BT96="Kompost",BW96,0)+IF(CH96="Kompost",CK96,0)+IF(CV96="Kompost",CY96,0)+IF(DJ96="Kompost",DM96,0)))</f>
        <v/>
      </c>
      <c r="V96" s="830" t="str">
        <f>IF(OR(B96="",'N-DBE'!AJ96=""),"",U96*'N-DBE'!E96)</f>
        <v/>
      </c>
      <c r="W96" s="370" t="str">
        <f>IF('N-DBE'!AJ96="","",SUM(AW96,BK96,BY96,CM96,DA96,DO96))</f>
        <v/>
      </c>
      <c r="X96" s="844" t="str">
        <f>IF(OR(B96="",'N-DBE'!AJ96=""),"",W96*'N-DBE'!E96)</f>
        <v/>
      </c>
      <c r="Y96" s="260" t="str">
        <f>IF('P-(K-Mg)-DBE'!N96="","",'P-(K-Mg)-DBE'!N96+'P-(K-Mg)-DBE'!R96)</f>
        <v/>
      </c>
      <c r="Z96" s="830" t="str">
        <f>IF(OR(B96="",'P-(K-Mg)-DBE'!N96=""),"",'N-DBE'!E96*('P-(K-Mg)-DBE'!N96+'P-(K-Mg)-DBE'!R96))</f>
        <v/>
      </c>
      <c r="AA96" s="259" t="str">
        <f>IF('P-(K-Mg)-DBE'!N96="","",SUM(AX96,BL96,BZ96,CN96,DB96,DP96))</f>
        <v/>
      </c>
      <c r="AB96" s="258" t="str">
        <f>IF(OR(B96="",'P-(K-Mg)-DBE'!Z96=""),"",SUM(AX96,BL96,BZ96,CN96,DB96,DP96)*'N-DBE'!E96)</f>
        <v/>
      </c>
      <c r="AC96" s="259" t="str">
        <f>IF('P-(K-Mg)-DBE'!O96="","",'P-(K-Mg)-DBE'!O96)</f>
        <v/>
      </c>
      <c r="AD96" s="815" t="str">
        <f>IF(OR(B96="",'P-(K-Mg)-DBE'!O96=""),"",'P-(K-Mg)-DBE'!O96*'N-DBE'!E96)</f>
        <v/>
      </c>
      <c r="AE96" s="239" t="str">
        <f>IF('P-(K-Mg)-DBE'!Z96="","",'P-(K-Mg)-DBE'!Z96)</f>
        <v/>
      </c>
      <c r="AF96" s="815" t="str">
        <f>IF(OR(B96="",'P-(K-Mg)-DBE'!Z96=""),"",'P-(K-Mg)-DBE'!Z96*'N-DBE'!E96)</f>
        <v/>
      </c>
      <c r="AG96" s="380" t="str">
        <f>IF('P-(K-Mg)-DBE'!Z96="","",SUM(AY96,BM96,CA96,CO96,DC96,DQ96))</f>
        <v/>
      </c>
      <c r="AH96" s="258" t="str">
        <f>IF(OR(B96="",'P-(K-Mg)-DBE'!AH96=""),"",SUM(AY96,BM96,CA96,CO96,DC96,DQ86)*'N-DBE'!E96)</f>
        <v/>
      </c>
      <c r="AI96" s="240" t="str">
        <f>IF('P-(K-Mg)-DBE'!AH96="","",'P-(K-Mg)-DBE'!AH96)</f>
        <v/>
      </c>
      <c r="AJ96" s="830" t="str">
        <f>IF(OR(B96="",'P-(K-Mg)-DBE'!AH96=""),"",'N-DBE'!E96*'P-(K-Mg)-DBE'!AH96)</f>
        <v/>
      </c>
      <c r="AK96" s="374" t="str">
        <f>IF('P-(K-Mg)-DBE'!AH96="","",SUM(AZ96,BN96,CB96,CP96,DD96,DR96))</f>
        <v/>
      </c>
      <c r="AL96" s="862" t="str">
        <f>IF('P-(K-Mg)-DBE'!AH96="","",SUM(AZ96,BN96,CB96,CP96,DD96,DR96))</f>
        <v/>
      </c>
      <c r="AM96" s="378"/>
      <c r="AN96" s="379"/>
      <c r="AO96" s="375"/>
      <c r="AP96" s="392" t="str">
        <f t="shared" si="12"/>
        <v/>
      </c>
      <c r="AQ96" s="453" t="str">
        <f t="shared" si="13"/>
        <v/>
      </c>
      <c r="AR96" s="872" t="str">
        <f>IF(AM96="","",VLOOKUP(AM96,'aktuelle Düngerliste'!A:H,2,FALSE))</f>
        <v/>
      </c>
      <c r="AS96" s="872" t="str">
        <f>IF(AM96="","",VLOOKUP(AM96,'aktuelle Düngerliste'!A:H,3,FALSE))</f>
        <v/>
      </c>
      <c r="AT96" s="873" t="str">
        <f>IF(AM96="","",VLOOKUP(AM96,'aktuelle Düngerliste'!A:H,8,FALSE))</f>
        <v/>
      </c>
      <c r="AU96" s="874" t="str">
        <f>IF(AM96="","",VLOOKUP(AM96,'aktuelle Düngerliste'!$A:$H,3,FALSE)*AO96/1000)</f>
        <v/>
      </c>
      <c r="AV96" s="874" t="str">
        <f>IF(AM96="","",IF(VLOOKUP(AM96,'aktuelle Düngerliste'!$A:$B,2,FALSE)="mineralisch",(VLOOKUP(AM96,'aktuelle Düngerliste'!$A:$H,3,FALSE)*AO96/1000),""))</f>
        <v/>
      </c>
      <c r="AW96" s="875" t="str">
        <f>IF(AM96="","",VLOOKUP(AM96,'aktuelle Düngerliste'!$A:$J,10,FALSE)*AO96/1000)</f>
        <v/>
      </c>
      <c r="AX96" s="875" t="str">
        <f>IF(AM96="","",VLOOKUP(AM96,'aktuelle Düngerliste'!$A:$H,5,FALSE)*AO96/1000)</f>
        <v/>
      </c>
      <c r="AY96" s="875" t="str">
        <f>IF(AM96="","",VLOOKUP(AM96,'aktuelle Düngerliste'!$A:$H,6,FALSE)*AO96/1000)</f>
        <v/>
      </c>
      <c r="AZ96" s="876" t="str">
        <f>IF(AM96="","",VLOOKUP(AM96,'aktuelle Düngerliste'!$A:$H,7,FALSE)*AO96/1000)</f>
        <v/>
      </c>
      <c r="BA96" s="378"/>
      <c r="BB96" s="379"/>
      <c r="BC96" s="375"/>
      <c r="BD96" s="392" t="str">
        <f t="shared" si="14"/>
        <v/>
      </c>
      <c r="BE96" s="453" t="str">
        <f t="shared" si="15"/>
        <v/>
      </c>
      <c r="BF96" s="872" t="str">
        <f>IF(BA96="","",VLOOKUP(BA96,'aktuelle Düngerliste'!$A:$H,2,FALSE))</f>
        <v/>
      </c>
      <c r="BG96" s="872" t="str">
        <f>IF(BA96="","",VLOOKUP(BA96,'aktuelle Düngerliste'!$A:$H,3,FALSE))</f>
        <v/>
      </c>
      <c r="BH96" s="873" t="str">
        <f>IF(BA96="","",VLOOKUP(BA96,'aktuelle Düngerliste'!$A:$H,8,FALSE))</f>
        <v/>
      </c>
      <c r="BI96" s="874" t="str">
        <f>IF(BA96="","",VLOOKUP(BA96,'aktuelle Düngerliste'!$A:$H,3,FALSE)*BC96/1000)</f>
        <v/>
      </c>
      <c r="BJ96" s="874" t="str">
        <f>IF(BA96="","",IF(VLOOKUP(BA96,'aktuelle Düngerliste'!$A:$B,2,FALSE)="mineralisch",(VLOOKUP(BA96,'aktuelle Düngerliste'!$A:$H,3,FALSE)*BC96/1000),""))</f>
        <v/>
      </c>
      <c r="BK96" s="875" t="str">
        <f>IF(BA96="","",VLOOKUP(BA96,'aktuelle Düngerliste'!$A:$J,10,FALSE)*BC96/1000)</f>
        <v/>
      </c>
      <c r="BL96" s="875" t="str">
        <f>IF(BA96="","",VLOOKUP(BA96,'aktuelle Düngerliste'!$A:$H,5,FALSE)*BC96/1000)</f>
        <v/>
      </c>
      <c r="BM96" s="875" t="str">
        <f>IF(BA96="","",VLOOKUP(BA96,'aktuelle Düngerliste'!$A:$H,6,FALSE)*BC96/1000)</f>
        <v/>
      </c>
      <c r="BN96" s="876" t="str">
        <f>IF(BA96="","",VLOOKUP(BA96,'aktuelle Düngerliste'!$A:$H,7,FALSE)*BC96/1000)</f>
        <v/>
      </c>
      <c r="BO96" s="378"/>
      <c r="BP96" s="379"/>
      <c r="BQ96" s="375"/>
      <c r="BR96" s="392" t="str">
        <f t="shared" si="16"/>
        <v/>
      </c>
      <c r="BS96" s="453" t="str">
        <f t="shared" si="17"/>
        <v/>
      </c>
      <c r="BT96" s="872" t="str">
        <f>IF(BO96="","",VLOOKUP(BO96,'aktuelle Düngerliste'!$A:$H,2,FALSE))</f>
        <v/>
      </c>
      <c r="BU96" s="872" t="str">
        <f>IF(BO96="","",VLOOKUP(BO96,'aktuelle Düngerliste'!$A:$H,3,FALSE))</f>
        <v/>
      </c>
      <c r="BV96" s="873" t="str">
        <f>IF(BO96="","",VLOOKUP(BO96,'aktuelle Düngerliste'!$A:$H,8,FALSE))</f>
        <v/>
      </c>
      <c r="BW96" s="874" t="str">
        <f>IF(BO96="","",VLOOKUP(BO96,'aktuelle Düngerliste'!$A:$H,3,FALSE)*BQ96/1000)</f>
        <v/>
      </c>
      <c r="BX96" s="874" t="str">
        <f>IF(BO96="","",IF(VLOOKUP(BO96,'aktuelle Düngerliste'!$A:$B,2,FALSE)="mineralisch",(VLOOKUP(BO96,'aktuelle Düngerliste'!$A:$H,3,FALSE)*BQ96/1000),""))</f>
        <v/>
      </c>
      <c r="BY96" s="875" t="str">
        <f>IF(BO96="","",VLOOKUP(BO96,'aktuelle Düngerliste'!$A:$J,10,FALSE)*BQ96/1000)</f>
        <v/>
      </c>
      <c r="BZ96" s="875" t="str">
        <f>IF(BO96="","",VLOOKUP(BO96,'aktuelle Düngerliste'!$A:$H,5,FALSE)*BQ96/1000)</f>
        <v/>
      </c>
      <c r="CA96" s="875" t="str">
        <f>IF(BO96="","",VLOOKUP(BO96,'aktuelle Düngerliste'!$A:$H,6,FALSE)*BQ96/1000)</f>
        <v/>
      </c>
      <c r="CB96" s="876" t="str">
        <f>IF(BO96="","",VLOOKUP(BO96,'aktuelle Düngerliste'!$A:$H,7,FALSE)*BQ96/1000)</f>
        <v/>
      </c>
      <c r="CC96" s="378"/>
      <c r="CD96" s="379"/>
      <c r="CE96" s="375"/>
      <c r="CF96" s="392" t="str">
        <f t="shared" si="18"/>
        <v/>
      </c>
      <c r="CG96" s="453" t="str">
        <f t="shared" si="19"/>
        <v/>
      </c>
      <c r="CH96" s="872" t="str">
        <f>IF(CC96="","",VLOOKUP(CC96,'aktuelle Düngerliste'!$A:$H,2,FALSE))</f>
        <v/>
      </c>
      <c r="CI96" s="872" t="str">
        <f>IF(CC96="","",VLOOKUP(CC96,'aktuelle Düngerliste'!$A:$H,3,FALSE))</f>
        <v/>
      </c>
      <c r="CJ96" s="873" t="str">
        <f>IF(CC96="","",VLOOKUP(CC96,'aktuelle Düngerliste'!$A:$H,8,FALSE))</f>
        <v/>
      </c>
      <c r="CK96" s="874" t="str">
        <f>IF(CC96="","",VLOOKUP(CC96,'aktuelle Düngerliste'!$A:$H,3,FALSE)*CE96/1000)</f>
        <v/>
      </c>
      <c r="CL96" s="874" t="str">
        <f>IF(CC96="","",IF(VLOOKUP(CC96,'aktuelle Düngerliste'!$A:$B,2,FALSE)="mineralisch",(VLOOKUP(CC96,'aktuelle Düngerliste'!$A:$H,3,FALSE)*CE96/1000),""))</f>
        <v/>
      </c>
      <c r="CM96" s="875" t="str">
        <f>IF(CC96="","",VLOOKUP(CC96,'aktuelle Düngerliste'!$A:$J,10,FALSE)*CE96/1000)</f>
        <v/>
      </c>
      <c r="CN96" s="875" t="str">
        <f>IF(CC96="","",VLOOKUP(CC96,'aktuelle Düngerliste'!$A:$H,5,FALSE)*CE96/1000)</f>
        <v/>
      </c>
      <c r="CO96" s="875" t="str">
        <f>IF(CC96="","",VLOOKUP(CC96,'aktuelle Düngerliste'!$A:$H,6,FALSE)*CE96/1000)</f>
        <v/>
      </c>
      <c r="CP96" s="876" t="str">
        <f>IF(CC96="","",VLOOKUP(CC96,'aktuelle Düngerliste'!$A:$H,7,FALSE)*CE96/1000)</f>
        <v/>
      </c>
      <c r="CQ96" s="378"/>
      <c r="CR96" s="379"/>
      <c r="CS96" s="375"/>
      <c r="CT96" s="392" t="str">
        <f t="shared" si="20"/>
        <v/>
      </c>
      <c r="CU96" s="453" t="str">
        <f t="shared" si="21"/>
        <v/>
      </c>
      <c r="CV96" s="872" t="str">
        <f>IF(CQ96="","",VLOOKUP(CQ96,'aktuelle Düngerliste'!$A:$H,2,FALSE))</f>
        <v/>
      </c>
      <c r="CW96" s="872" t="str">
        <f>IF(CQ96="","",VLOOKUP(CQ96,'aktuelle Düngerliste'!$A:$H,3,FALSE))</f>
        <v/>
      </c>
      <c r="CX96" s="873" t="str">
        <f>IF(CQ96="","",VLOOKUP(CQ96,'aktuelle Düngerliste'!$A:$H,8,FALSE))</f>
        <v/>
      </c>
      <c r="CY96" s="874" t="str">
        <f>IF(CQ96="","",VLOOKUP(CQ96,'aktuelle Düngerliste'!$A:$H,3,FALSE)*CS96/1000)</f>
        <v/>
      </c>
      <c r="CZ96" s="874" t="str">
        <f>IF(CQ96="","",IF(VLOOKUP(CQ96,'aktuelle Düngerliste'!$A:$B,2,FALSE)="mineralisch",(VLOOKUP(CQ96,'aktuelle Düngerliste'!$A:$H,3,FALSE)*CS96/1000),""))</f>
        <v/>
      </c>
      <c r="DA96" s="875" t="str">
        <f>IF(CQ96="","",VLOOKUP(CQ96,'aktuelle Düngerliste'!$A:$J,10,FALSE)*CS96/1000)</f>
        <v/>
      </c>
      <c r="DB96" s="875" t="str">
        <f>IF(CQ96="","",VLOOKUP(CQ96,'aktuelle Düngerliste'!$A:$H,5,FALSE)*CS96/1000)</f>
        <v/>
      </c>
      <c r="DC96" s="875" t="str">
        <f>IF(CQ96="","",VLOOKUP(CQ96,'aktuelle Düngerliste'!$A:$H,6,FALSE)*CS96/1000)</f>
        <v/>
      </c>
      <c r="DD96" s="876" t="str">
        <f>IF(CQ96="","",VLOOKUP(CQ96,'aktuelle Düngerliste'!$A:$H,7,FALSE)*CS96/1000)</f>
        <v/>
      </c>
      <c r="DE96" s="378"/>
      <c r="DF96" s="379"/>
      <c r="DG96" s="375"/>
      <c r="DH96" s="392" t="str">
        <f t="shared" si="22"/>
        <v/>
      </c>
      <c r="DI96" s="453" t="str">
        <f t="shared" si="23"/>
        <v/>
      </c>
      <c r="DJ96" s="872" t="str">
        <f>IF(DE96="","",VLOOKUP(DE96,'aktuelle Düngerliste'!$A:$H,2,FALSE))</f>
        <v/>
      </c>
      <c r="DK96" s="872" t="str">
        <f>IF(DE96="","",VLOOKUP(DE96,'aktuelle Düngerliste'!$A:$H,3,FALSE))</f>
        <v/>
      </c>
      <c r="DL96" s="873" t="str">
        <f>IF(DE96="","",VLOOKUP(DE96,'aktuelle Düngerliste'!$A:$H,8,FALSE))</f>
        <v/>
      </c>
      <c r="DM96" s="874" t="str">
        <f>IF(DE96="","",VLOOKUP(DE96,'aktuelle Düngerliste'!$A:$H,3,FALSE)*DG96/1000)</f>
        <v/>
      </c>
      <c r="DN96" s="874" t="str">
        <f>IF(DE96="","",IF(VLOOKUP(DE96,'aktuelle Düngerliste'!$A:$B,2,FALSE)="mineralisch",(VLOOKUP(DE96,'aktuelle Düngerliste'!$A:$H,3,FALSE)*DG96/1000),""))</f>
        <v/>
      </c>
      <c r="DO96" s="875" t="str">
        <f>IF(DE96="","",VLOOKUP(DE96,'aktuelle Düngerliste'!$A:$J,10,FALSE)*DG96/1000)</f>
        <v/>
      </c>
      <c r="DP96" s="875" t="str">
        <f>IF(DE96="","",VLOOKUP(DE96,'aktuelle Düngerliste'!$A:$H,5,FALSE)*DG96/1000)</f>
        <v/>
      </c>
      <c r="DQ96" s="875" t="str">
        <f>IF(DE96="","",VLOOKUP(DE96,'aktuelle Düngerliste'!$A:$H,6,FALSE)*DG96/1000)</f>
        <v/>
      </c>
      <c r="DR96" s="876" t="str">
        <f>IF(DE96="","",VLOOKUP(DE96,'aktuelle Düngerliste'!$A:$H,7,FALSE)*DG96/1000)</f>
        <v/>
      </c>
      <c r="DS96" s="265"/>
    </row>
    <row r="97" spans="1:123" s="145" customFormat="1">
      <c r="A97" s="261" t="str">
        <f>IF('N-DBE'!A97="","",'N-DBE'!A97)</f>
        <v/>
      </c>
      <c r="B97" s="285" t="str">
        <f>IF('N-DBE'!B97="","",'N-DBE'!B97)</f>
        <v/>
      </c>
      <c r="C97" s="262" t="str">
        <f>IF('N-DBE'!C97="","",'N-DBE'!C97)</f>
        <v/>
      </c>
      <c r="D97" s="262" t="str">
        <f>IF('N-DBE'!D97="","",'N-DBE'!D97)</f>
        <v/>
      </c>
      <c r="E97" s="238" t="str">
        <f>IF('N-DBE'!E97="","",'N-DBE'!E97)</f>
        <v/>
      </c>
      <c r="F97" s="238" t="str">
        <f>IF('N-DBE'!F97="","",'N-DBE'!F97)</f>
        <v/>
      </c>
      <c r="G97" s="225" t="str">
        <f>IF('N-DBE'!G97="","",'N-DBE'!G97)</f>
        <v/>
      </c>
      <c r="H97" s="247" t="str">
        <f>IF(OR(B97="",'N-DBE'!AJ97=""),"",'N-DBE'!AJ97+'N-DBE'!AN97)</f>
        <v/>
      </c>
      <c r="I97" s="815" t="str">
        <f>IF(OR(B97="",'N-DBE'!AJ97=""),"",'N-DBE'!E97*('N-DBE'!AJ97+'N-DBE'!AN97))</f>
        <v/>
      </c>
      <c r="J97" s="246" t="str">
        <f>IF('N-DBE'!AK97="","",IF('N-DBE'!AM97="ja",'N-DBE'!AK97+'N-DBE'!AN97,'N-DBE'!AK97))</f>
        <v/>
      </c>
      <c r="K97" s="829" t="str">
        <f>IF(OR(B97="",'N-DBE'!AK97=""),"",IF('N-DBE'!AM97="ja",'N-DBE'!E97*('N-DBE'!AK97+'N-DBE'!AN97),'N-DBE'!E97*'N-DBE'!AK97))</f>
        <v/>
      </c>
      <c r="L97" s="830" t="str">
        <f>IF(OR(B97="",'N-DBE'!AL97=""),"",'N-DBE'!AL97+'N-DBE'!AN97)</f>
        <v/>
      </c>
      <c r="M97" s="830" t="str">
        <f>IF(OR(B97="",'N-DBE'!AL97=""),"",'N-DBE'!E97*('N-DBE'!AL97+'N-DBE'!AN97))</f>
        <v/>
      </c>
      <c r="N97" s="831" t="str">
        <f>IF(AND('N-DBE'!C97="ja",G97&lt;&gt;""),I97-X97,"")</f>
        <v/>
      </c>
      <c r="O97" s="259" t="str">
        <f>IF('N-DBE'!AJ97="","",SUM(AU97,BI97,BW97,CK97,CY97,DM97))</f>
        <v/>
      </c>
      <c r="P97" s="830" t="str">
        <f>IF(OR(B97="",'N-DBE'!AJ97=""),"",O97*'N-DBE'!E97)</f>
        <v/>
      </c>
      <c r="Q97" s="253" t="str">
        <f>IF('N-DBE'!AJ97="","",IF(AR97="mineralisch",AU97,0)+IF(BF97="mineralisch",BI97,0)+IF(BT97="mineralisch",BW97,0)+IF(CH97="mineralisch",CK97,0)+IF(CV97="mineralisch",CY97,0)+IF(DJ97="mineralisch",DM97,0))</f>
        <v/>
      </c>
      <c r="R97" s="830" t="str">
        <f>IF(OR(B97="",'N-DBE'!AJ97=""),"",Q97*'N-DBE'!E97)</f>
        <v/>
      </c>
      <c r="S97" s="253" t="str">
        <f>IF('N-DBE'!AJ97="","",O97-Q97)</f>
        <v/>
      </c>
      <c r="T97" s="830" t="str">
        <f>IF(OR(B97="",'N-DBE'!AJ97=""),"",S97*'N-DBE'!E97)</f>
        <v/>
      </c>
      <c r="U97" s="253" t="str">
        <f>IF('N-DBE'!AJ97="","",(IF(AR97="Kompost",AU97,0)+IF(BF97="Kompost",BI97,0)+IF(BT97="Kompost",BW97,0)+IF(CH97="Kompost",CK97,0)+IF(CV97="Kompost",CY97,0)+IF(DJ97="Kompost",DM97,0)))</f>
        <v/>
      </c>
      <c r="V97" s="830" t="str">
        <f>IF(OR(B97="",'N-DBE'!AJ97=""),"",U97*'N-DBE'!E97)</f>
        <v/>
      </c>
      <c r="W97" s="370" t="str">
        <f>IF('N-DBE'!AJ97="","",SUM(AW97,BK97,BY97,CM97,DA97,DO97))</f>
        <v/>
      </c>
      <c r="X97" s="844" t="str">
        <f>IF(OR(B97="",'N-DBE'!AJ97=""),"",W97*'N-DBE'!E97)</f>
        <v/>
      </c>
      <c r="Y97" s="260" t="str">
        <f>IF('P-(K-Mg)-DBE'!N97="","",'P-(K-Mg)-DBE'!N97+'P-(K-Mg)-DBE'!R97)</f>
        <v/>
      </c>
      <c r="Z97" s="830" t="str">
        <f>IF(OR(B97="",'P-(K-Mg)-DBE'!N97=""),"",'N-DBE'!E97*('P-(K-Mg)-DBE'!N97+'P-(K-Mg)-DBE'!R97))</f>
        <v/>
      </c>
      <c r="AA97" s="259" t="str">
        <f>IF('P-(K-Mg)-DBE'!N97="","",SUM(AX97,BL97,BZ97,CN97,DB97,DP97))</f>
        <v/>
      </c>
      <c r="AB97" s="258" t="str">
        <f>IF(OR(B97="",'P-(K-Mg)-DBE'!Z97=""),"",SUM(AX97,BL97,BZ97,CN97,DB97,DP97)*'N-DBE'!E97)</f>
        <v/>
      </c>
      <c r="AC97" s="259" t="str">
        <f>IF('P-(K-Mg)-DBE'!O97="","",'P-(K-Mg)-DBE'!O97)</f>
        <v/>
      </c>
      <c r="AD97" s="815" t="str">
        <f>IF(OR(B97="",'P-(K-Mg)-DBE'!O97=""),"",'P-(K-Mg)-DBE'!O97*'N-DBE'!E97)</f>
        <v/>
      </c>
      <c r="AE97" s="239" t="str">
        <f>IF('P-(K-Mg)-DBE'!Z97="","",'P-(K-Mg)-DBE'!Z97)</f>
        <v/>
      </c>
      <c r="AF97" s="815" t="str">
        <f>IF(OR(B97="",'P-(K-Mg)-DBE'!Z97=""),"",'P-(K-Mg)-DBE'!Z97*'N-DBE'!E97)</f>
        <v/>
      </c>
      <c r="AG97" s="380" t="str">
        <f>IF('P-(K-Mg)-DBE'!Z97="","",SUM(AY97,BM97,CA97,CO97,DC97,DQ97))</f>
        <v/>
      </c>
      <c r="AH97" s="258" t="str">
        <f>IF(OR(B97="",'P-(K-Mg)-DBE'!AH97=""),"",SUM(AY97,BM97,CA97,CO97,DC97,DQ87)*'N-DBE'!E97)</f>
        <v/>
      </c>
      <c r="AI97" s="240" t="str">
        <f>IF('P-(K-Mg)-DBE'!AH97="","",'P-(K-Mg)-DBE'!AH97)</f>
        <v/>
      </c>
      <c r="AJ97" s="830" t="str">
        <f>IF(OR(B97="",'P-(K-Mg)-DBE'!AH97=""),"",'N-DBE'!E97*'P-(K-Mg)-DBE'!AH97)</f>
        <v/>
      </c>
      <c r="AK97" s="374" t="str">
        <f>IF('P-(K-Mg)-DBE'!AH97="","",SUM(AZ97,BN97,CB97,CP97,DD97,DR97))</f>
        <v/>
      </c>
      <c r="AL97" s="862" t="str">
        <f>IF('P-(K-Mg)-DBE'!AH97="","",SUM(AZ97,BN97,CB97,CP97,DD97,DR97))</f>
        <v/>
      </c>
      <c r="AM97" s="378"/>
      <c r="AN97" s="379"/>
      <c r="AO97" s="375"/>
      <c r="AP97" s="392" t="str">
        <f t="shared" si="12"/>
        <v/>
      </c>
      <c r="AQ97" s="453" t="str">
        <f t="shared" si="13"/>
        <v/>
      </c>
      <c r="AR97" s="872" t="str">
        <f>IF(AM97="","",VLOOKUP(AM97,'aktuelle Düngerliste'!A:H,2,FALSE))</f>
        <v/>
      </c>
      <c r="AS97" s="872" t="str">
        <f>IF(AM97="","",VLOOKUP(AM97,'aktuelle Düngerliste'!A:H,3,FALSE))</f>
        <v/>
      </c>
      <c r="AT97" s="873" t="str">
        <f>IF(AM97="","",VLOOKUP(AM97,'aktuelle Düngerliste'!A:H,8,FALSE))</f>
        <v/>
      </c>
      <c r="AU97" s="874" t="str">
        <f>IF(AM97="","",VLOOKUP(AM97,'aktuelle Düngerliste'!$A:$H,3,FALSE)*AO97/1000)</f>
        <v/>
      </c>
      <c r="AV97" s="874" t="str">
        <f>IF(AM97="","",IF(VLOOKUP(AM97,'aktuelle Düngerliste'!$A:$B,2,FALSE)="mineralisch",(VLOOKUP(AM97,'aktuelle Düngerliste'!$A:$H,3,FALSE)*AO97/1000),""))</f>
        <v/>
      </c>
      <c r="AW97" s="875" t="str">
        <f>IF(AM97="","",VLOOKUP(AM97,'aktuelle Düngerliste'!$A:$J,10,FALSE)*AO97/1000)</f>
        <v/>
      </c>
      <c r="AX97" s="875" t="str">
        <f>IF(AM97="","",VLOOKUP(AM97,'aktuelle Düngerliste'!$A:$H,5,FALSE)*AO97/1000)</f>
        <v/>
      </c>
      <c r="AY97" s="875" t="str">
        <f>IF(AM97="","",VLOOKUP(AM97,'aktuelle Düngerliste'!$A:$H,6,FALSE)*AO97/1000)</f>
        <v/>
      </c>
      <c r="AZ97" s="876" t="str">
        <f>IF(AM97="","",VLOOKUP(AM97,'aktuelle Düngerliste'!$A:$H,7,FALSE)*AO97/1000)</f>
        <v/>
      </c>
      <c r="BA97" s="378"/>
      <c r="BB97" s="379"/>
      <c r="BC97" s="375"/>
      <c r="BD97" s="392" t="str">
        <f t="shared" si="14"/>
        <v/>
      </c>
      <c r="BE97" s="453" t="str">
        <f t="shared" si="15"/>
        <v/>
      </c>
      <c r="BF97" s="872" t="str">
        <f>IF(BA97="","",VLOOKUP(BA97,'aktuelle Düngerliste'!$A:$H,2,FALSE))</f>
        <v/>
      </c>
      <c r="BG97" s="872" t="str">
        <f>IF(BA97="","",VLOOKUP(BA97,'aktuelle Düngerliste'!$A:$H,3,FALSE))</f>
        <v/>
      </c>
      <c r="BH97" s="873" t="str">
        <f>IF(BA97="","",VLOOKUP(BA97,'aktuelle Düngerliste'!$A:$H,8,FALSE))</f>
        <v/>
      </c>
      <c r="BI97" s="874" t="str">
        <f>IF(BA97="","",VLOOKUP(BA97,'aktuelle Düngerliste'!$A:$H,3,FALSE)*BC97/1000)</f>
        <v/>
      </c>
      <c r="BJ97" s="874" t="str">
        <f>IF(BA97="","",IF(VLOOKUP(BA97,'aktuelle Düngerliste'!$A:$B,2,FALSE)="mineralisch",(VLOOKUP(BA97,'aktuelle Düngerliste'!$A:$H,3,FALSE)*BC97/1000),""))</f>
        <v/>
      </c>
      <c r="BK97" s="875" t="str">
        <f>IF(BA97="","",VLOOKUP(BA97,'aktuelle Düngerliste'!$A:$J,10,FALSE)*BC97/1000)</f>
        <v/>
      </c>
      <c r="BL97" s="875" t="str">
        <f>IF(BA97="","",VLOOKUP(BA97,'aktuelle Düngerliste'!$A:$H,5,FALSE)*BC97/1000)</f>
        <v/>
      </c>
      <c r="BM97" s="875" t="str">
        <f>IF(BA97="","",VLOOKUP(BA97,'aktuelle Düngerliste'!$A:$H,6,FALSE)*BC97/1000)</f>
        <v/>
      </c>
      <c r="BN97" s="876" t="str">
        <f>IF(BA97="","",VLOOKUP(BA97,'aktuelle Düngerliste'!$A:$H,7,FALSE)*BC97/1000)</f>
        <v/>
      </c>
      <c r="BO97" s="378"/>
      <c r="BP97" s="379"/>
      <c r="BQ97" s="375"/>
      <c r="BR97" s="392" t="str">
        <f t="shared" si="16"/>
        <v/>
      </c>
      <c r="BS97" s="453" t="str">
        <f t="shared" si="17"/>
        <v/>
      </c>
      <c r="BT97" s="872" t="str">
        <f>IF(BO97="","",VLOOKUP(BO97,'aktuelle Düngerliste'!$A:$H,2,FALSE))</f>
        <v/>
      </c>
      <c r="BU97" s="872" t="str">
        <f>IF(BO97="","",VLOOKUP(BO97,'aktuelle Düngerliste'!$A:$H,3,FALSE))</f>
        <v/>
      </c>
      <c r="BV97" s="873" t="str">
        <f>IF(BO97="","",VLOOKUP(BO97,'aktuelle Düngerliste'!$A:$H,8,FALSE))</f>
        <v/>
      </c>
      <c r="BW97" s="874" t="str">
        <f>IF(BO97="","",VLOOKUP(BO97,'aktuelle Düngerliste'!$A:$H,3,FALSE)*BQ97/1000)</f>
        <v/>
      </c>
      <c r="BX97" s="874" t="str">
        <f>IF(BO97="","",IF(VLOOKUP(BO97,'aktuelle Düngerliste'!$A:$B,2,FALSE)="mineralisch",(VLOOKUP(BO97,'aktuelle Düngerliste'!$A:$H,3,FALSE)*BQ97/1000),""))</f>
        <v/>
      </c>
      <c r="BY97" s="875" t="str">
        <f>IF(BO97="","",VLOOKUP(BO97,'aktuelle Düngerliste'!$A:$J,10,FALSE)*BQ97/1000)</f>
        <v/>
      </c>
      <c r="BZ97" s="875" t="str">
        <f>IF(BO97="","",VLOOKUP(BO97,'aktuelle Düngerliste'!$A:$H,5,FALSE)*BQ97/1000)</f>
        <v/>
      </c>
      <c r="CA97" s="875" t="str">
        <f>IF(BO97="","",VLOOKUP(BO97,'aktuelle Düngerliste'!$A:$H,6,FALSE)*BQ97/1000)</f>
        <v/>
      </c>
      <c r="CB97" s="876" t="str">
        <f>IF(BO97="","",VLOOKUP(BO97,'aktuelle Düngerliste'!$A:$H,7,FALSE)*BQ97/1000)</f>
        <v/>
      </c>
      <c r="CC97" s="378"/>
      <c r="CD97" s="379"/>
      <c r="CE97" s="375"/>
      <c r="CF97" s="392" t="str">
        <f t="shared" si="18"/>
        <v/>
      </c>
      <c r="CG97" s="453" t="str">
        <f t="shared" si="19"/>
        <v/>
      </c>
      <c r="CH97" s="872" t="str">
        <f>IF(CC97="","",VLOOKUP(CC97,'aktuelle Düngerliste'!$A:$H,2,FALSE))</f>
        <v/>
      </c>
      <c r="CI97" s="872" t="str">
        <f>IF(CC97="","",VLOOKUP(CC97,'aktuelle Düngerliste'!$A:$H,3,FALSE))</f>
        <v/>
      </c>
      <c r="CJ97" s="873" t="str">
        <f>IF(CC97="","",VLOOKUP(CC97,'aktuelle Düngerliste'!$A:$H,8,FALSE))</f>
        <v/>
      </c>
      <c r="CK97" s="874" t="str">
        <f>IF(CC97="","",VLOOKUP(CC97,'aktuelle Düngerliste'!$A:$H,3,FALSE)*CE97/1000)</f>
        <v/>
      </c>
      <c r="CL97" s="874" t="str">
        <f>IF(CC97="","",IF(VLOOKUP(CC97,'aktuelle Düngerliste'!$A:$B,2,FALSE)="mineralisch",(VLOOKUP(CC97,'aktuelle Düngerliste'!$A:$H,3,FALSE)*CE97/1000),""))</f>
        <v/>
      </c>
      <c r="CM97" s="875" t="str">
        <f>IF(CC97="","",VLOOKUP(CC97,'aktuelle Düngerliste'!$A:$J,10,FALSE)*CE97/1000)</f>
        <v/>
      </c>
      <c r="CN97" s="875" t="str">
        <f>IF(CC97="","",VLOOKUP(CC97,'aktuelle Düngerliste'!$A:$H,5,FALSE)*CE97/1000)</f>
        <v/>
      </c>
      <c r="CO97" s="875" t="str">
        <f>IF(CC97="","",VLOOKUP(CC97,'aktuelle Düngerliste'!$A:$H,6,FALSE)*CE97/1000)</f>
        <v/>
      </c>
      <c r="CP97" s="876" t="str">
        <f>IF(CC97="","",VLOOKUP(CC97,'aktuelle Düngerliste'!$A:$H,7,FALSE)*CE97/1000)</f>
        <v/>
      </c>
      <c r="CQ97" s="378"/>
      <c r="CR97" s="379"/>
      <c r="CS97" s="375"/>
      <c r="CT97" s="392" t="str">
        <f t="shared" si="20"/>
        <v/>
      </c>
      <c r="CU97" s="453" t="str">
        <f t="shared" si="21"/>
        <v/>
      </c>
      <c r="CV97" s="872" t="str">
        <f>IF(CQ97="","",VLOOKUP(CQ97,'aktuelle Düngerliste'!$A:$H,2,FALSE))</f>
        <v/>
      </c>
      <c r="CW97" s="872" t="str">
        <f>IF(CQ97="","",VLOOKUP(CQ97,'aktuelle Düngerliste'!$A:$H,3,FALSE))</f>
        <v/>
      </c>
      <c r="CX97" s="873" t="str">
        <f>IF(CQ97="","",VLOOKUP(CQ97,'aktuelle Düngerliste'!$A:$H,8,FALSE))</f>
        <v/>
      </c>
      <c r="CY97" s="874" t="str">
        <f>IF(CQ97="","",VLOOKUP(CQ97,'aktuelle Düngerliste'!$A:$H,3,FALSE)*CS97/1000)</f>
        <v/>
      </c>
      <c r="CZ97" s="874" t="str">
        <f>IF(CQ97="","",IF(VLOOKUP(CQ97,'aktuelle Düngerliste'!$A:$B,2,FALSE)="mineralisch",(VLOOKUP(CQ97,'aktuelle Düngerliste'!$A:$H,3,FALSE)*CS97/1000),""))</f>
        <v/>
      </c>
      <c r="DA97" s="875" t="str">
        <f>IF(CQ97="","",VLOOKUP(CQ97,'aktuelle Düngerliste'!$A:$J,10,FALSE)*CS97/1000)</f>
        <v/>
      </c>
      <c r="DB97" s="875" t="str">
        <f>IF(CQ97="","",VLOOKUP(CQ97,'aktuelle Düngerliste'!$A:$H,5,FALSE)*CS97/1000)</f>
        <v/>
      </c>
      <c r="DC97" s="875" t="str">
        <f>IF(CQ97="","",VLOOKUP(CQ97,'aktuelle Düngerliste'!$A:$H,6,FALSE)*CS97/1000)</f>
        <v/>
      </c>
      <c r="DD97" s="876" t="str">
        <f>IF(CQ97="","",VLOOKUP(CQ97,'aktuelle Düngerliste'!$A:$H,7,FALSE)*CS97/1000)</f>
        <v/>
      </c>
      <c r="DE97" s="378"/>
      <c r="DF97" s="379"/>
      <c r="DG97" s="375"/>
      <c r="DH97" s="392" t="str">
        <f t="shared" si="22"/>
        <v/>
      </c>
      <c r="DI97" s="453" t="str">
        <f t="shared" si="23"/>
        <v/>
      </c>
      <c r="DJ97" s="872" t="str">
        <f>IF(DE97="","",VLOOKUP(DE97,'aktuelle Düngerliste'!$A:$H,2,FALSE))</f>
        <v/>
      </c>
      <c r="DK97" s="872" t="str">
        <f>IF(DE97="","",VLOOKUP(DE97,'aktuelle Düngerliste'!$A:$H,3,FALSE))</f>
        <v/>
      </c>
      <c r="DL97" s="873" t="str">
        <f>IF(DE97="","",VLOOKUP(DE97,'aktuelle Düngerliste'!$A:$H,8,FALSE))</f>
        <v/>
      </c>
      <c r="DM97" s="874" t="str">
        <f>IF(DE97="","",VLOOKUP(DE97,'aktuelle Düngerliste'!$A:$H,3,FALSE)*DG97/1000)</f>
        <v/>
      </c>
      <c r="DN97" s="874" t="str">
        <f>IF(DE97="","",IF(VLOOKUP(DE97,'aktuelle Düngerliste'!$A:$B,2,FALSE)="mineralisch",(VLOOKUP(DE97,'aktuelle Düngerliste'!$A:$H,3,FALSE)*DG97/1000),""))</f>
        <v/>
      </c>
      <c r="DO97" s="875" t="str">
        <f>IF(DE97="","",VLOOKUP(DE97,'aktuelle Düngerliste'!$A:$J,10,FALSE)*DG97/1000)</f>
        <v/>
      </c>
      <c r="DP97" s="875" t="str">
        <f>IF(DE97="","",VLOOKUP(DE97,'aktuelle Düngerliste'!$A:$H,5,FALSE)*DG97/1000)</f>
        <v/>
      </c>
      <c r="DQ97" s="875" t="str">
        <f>IF(DE97="","",VLOOKUP(DE97,'aktuelle Düngerliste'!$A:$H,6,FALSE)*DG97/1000)</f>
        <v/>
      </c>
      <c r="DR97" s="876" t="str">
        <f>IF(DE97="","",VLOOKUP(DE97,'aktuelle Düngerliste'!$A:$H,7,FALSE)*DG97/1000)</f>
        <v/>
      </c>
      <c r="DS97" s="265"/>
    </row>
    <row r="98" spans="1:123" s="145" customFormat="1">
      <c r="A98" s="261" t="str">
        <f>IF('N-DBE'!A98="","",'N-DBE'!A98)</f>
        <v/>
      </c>
      <c r="B98" s="285" t="str">
        <f>IF('N-DBE'!B98="","",'N-DBE'!B98)</f>
        <v/>
      </c>
      <c r="C98" s="262" t="str">
        <f>IF('N-DBE'!C98="","",'N-DBE'!C98)</f>
        <v/>
      </c>
      <c r="D98" s="262" t="str">
        <f>IF('N-DBE'!D98="","",'N-DBE'!D98)</f>
        <v/>
      </c>
      <c r="E98" s="238" t="str">
        <f>IF('N-DBE'!E98="","",'N-DBE'!E98)</f>
        <v/>
      </c>
      <c r="F98" s="238" t="str">
        <f>IF('N-DBE'!F98="","",'N-DBE'!F98)</f>
        <v/>
      </c>
      <c r="G98" s="225" t="str">
        <f>IF('N-DBE'!G98="","",'N-DBE'!G98)</f>
        <v/>
      </c>
      <c r="H98" s="247" t="str">
        <f>IF(OR(B98="",'N-DBE'!AJ98=""),"",'N-DBE'!AJ98+'N-DBE'!AN98)</f>
        <v/>
      </c>
      <c r="I98" s="815" t="str">
        <f>IF(OR(B98="",'N-DBE'!AJ98=""),"",'N-DBE'!E98*('N-DBE'!AJ98+'N-DBE'!AN98))</f>
        <v/>
      </c>
      <c r="J98" s="246" t="str">
        <f>IF('N-DBE'!AK98="","",IF('N-DBE'!AM98="ja",'N-DBE'!AK98+'N-DBE'!AN98,'N-DBE'!AK98))</f>
        <v/>
      </c>
      <c r="K98" s="829" t="str">
        <f>IF(OR(B98="",'N-DBE'!AK98=""),"",IF('N-DBE'!AM98="ja",'N-DBE'!E98*('N-DBE'!AK98+'N-DBE'!AN98),'N-DBE'!E98*'N-DBE'!AK98))</f>
        <v/>
      </c>
      <c r="L98" s="830" t="str">
        <f>IF(OR(B98="",'N-DBE'!AL98=""),"",'N-DBE'!AL98+'N-DBE'!AN98)</f>
        <v/>
      </c>
      <c r="M98" s="830" t="str">
        <f>IF(OR(B98="",'N-DBE'!AL98=""),"",'N-DBE'!E98*('N-DBE'!AL98+'N-DBE'!AN98))</f>
        <v/>
      </c>
      <c r="N98" s="831" t="str">
        <f>IF(AND('N-DBE'!C98="ja",G98&lt;&gt;""),I98-X98,"")</f>
        <v/>
      </c>
      <c r="O98" s="259" t="str">
        <f>IF('N-DBE'!AJ98="","",SUM(AU98,BI98,BW98,CK98,CY98,DM98))</f>
        <v/>
      </c>
      <c r="P98" s="830" t="str">
        <f>IF(OR(B98="",'N-DBE'!AJ98=""),"",O98*'N-DBE'!E98)</f>
        <v/>
      </c>
      <c r="Q98" s="253" t="str">
        <f>IF('N-DBE'!AJ98="","",IF(AR98="mineralisch",AU98,0)+IF(BF98="mineralisch",BI98,0)+IF(BT98="mineralisch",BW98,0)+IF(CH98="mineralisch",CK98,0)+IF(CV98="mineralisch",CY98,0)+IF(DJ98="mineralisch",DM98,0))</f>
        <v/>
      </c>
      <c r="R98" s="830" t="str">
        <f>IF(OR(B98="",'N-DBE'!AJ98=""),"",Q98*'N-DBE'!E98)</f>
        <v/>
      </c>
      <c r="S98" s="253" t="str">
        <f>IF('N-DBE'!AJ98="","",O98-Q98)</f>
        <v/>
      </c>
      <c r="T98" s="830" t="str">
        <f>IF(OR(B98="",'N-DBE'!AJ98=""),"",S98*'N-DBE'!E98)</f>
        <v/>
      </c>
      <c r="U98" s="253" t="str">
        <f>IF('N-DBE'!AJ98="","",(IF(AR98="Kompost",AU98,0)+IF(BF98="Kompost",BI98,0)+IF(BT98="Kompost",BW98,0)+IF(CH98="Kompost",CK98,0)+IF(CV98="Kompost",CY98,0)+IF(DJ98="Kompost",DM98,0)))</f>
        <v/>
      </c>
      <c r="V98" s="830" t="str">
        <f>IF(OR(B98="",'N-DBE'!AJ98=""),"",U98*'N-DBE'!E98)</f>
        <v/>
      </c>
      <c r="W98" s="370" t="str">
        <f>IF('N-DBE'!AJ98="","",SUM(AW98,BK98,BY98,CM98,DA98,DO98))</f>
        <v/>
      </c>
      <c r="X98" s="844" t="str">
        <f>IF(OR(B98="",'N-DBE'!AJ98=""),"",W98*'N-DBE'!E98)</f>
        <v/>
      </c>
      <c r="Y98" s="260" t="str">
        <f>IF('P-(K-Mg)-DBE'!N98="","",'P-(K-Mg)-DBE'!N98+'P-(K-Mg)-DBE'!R98)</f>
        <v/>
      </c>
      <c r="Z98" s="830" t="str">
        <f>IF(OR(B98="",'P-(K-Mg)-DBE'!N98=""),"",'N-DBE'!E98*('P-(K-Mg)-DBE'!N98+'P-(K-Mg)-DBE'!R98))</f>
        <v/>
      </c>
      <c r="AA98" s="259" t="str">
        <f>IF('P-(K-Mg)-DBE'!N98="","",SUM(AX98,BL98,BZ98,CN98,DB98,DP98))</f>
        <v/>
      </c>
      <c r="AB98" s="258" t="str">
        <f>IF(OR(B98="",'P-(K-Mg)-DBE'!Z98=""),"",SUM(AX98,BL98,BZ98,CN98,DB98,DP98)*'N-DBE'!E98)</f>
        <v/>
      </c>
      <c r="AC98" s="259" t="str">
        <f>IF('P-(K-Mg)-DBE'!O98="","",'P-(K-Mg)-DBE'!O98)</f>
        <v/>
      </c>
      <c r="AD98" s="815" t="str">
        <f>IF(OR(B98="",'P-(K-Mg)-DBE'!O98=""),"",'P-(K-Mg)-DBE'!O98*'N-DBE'!E98)</f>
        <v/>
      </c>
      <c r="AE98" s="239" t="str">
        <f>IF('P-(K-Mg)-DBE'!Z98="","",'P-(K-Mg)-DBE'!Z98)</f>
        <v/>
      </c>
      <c r="AF98" s="815" t="str">
        <f>IF(OR(B98="",'P-(K-Mg)-DBE'!Z98=""),"",'P-(K-Mg)-DBE'!Z98*'N-DBE'!E98)</f>
        <v/>
      </c>
      <c r="AG98" s="380" t="str">
        <f>IF('P-(K-Mg)-DBE'!Z98="","",SUM(AY98,BM98,CA98,CO98,DC98,DQ98))</f>
        <v/>
      </c>
      <c r="AH98" s="258" t="str">
        <f>IF(OR(B98="",'P-(K-Mg)-DBE'!AH98=""),"",SUM(AY98,BM98,CA98,CO98,DC98,DQ88)*'N-DBE'!E98)</f>
        <v/>
      </c>
      <c r="AI98" s="240" t="str">
        <f>IF('P-(K-Mg)-DBE'!AH98="","",'P-(K-Mg)-DBE'!AH98)</f>
        <v/>
      </c>
      <c r="AJ98" s="830" t="str">
        <f>IF(OR(B98="",'P-(K-Mg)-DBE'!AH98=""),"",'N-DBE'!E98*'P-(K-Mg)-DBE'!AH98)</f>
        <v/>
      </c>
      <c r="AK98" s="374" t="str">
        <f>IF('P-(K-Mg)-DBE'!AH98="","",SUM(AZ98,BN98,CB98,CP98,DD98,DR98))</f>
        <v/>
      </c>
      <c r="AL98" s="862" t="str">
        <f>IF('P-(K-Mg)-DBE'!AH98="","",SUM(AZ98,BN98,CB98,CP98,DD98,DR98))</f>
        <v/>
      </c>
      <c r="AM98" s="378"/>
      <c r="AN98" s="379"/>
      <c r="AO98" s="375"/>
      <c r="AP98" s="392" t="str">
        <f t="shared" si="12"/>
        <v/>
      </c>
      <c r="AQ98" s="453" t="str">
        <f t="shared" si="13"/>
        <v/>
      </c>
      <c r="AR98" s="872" t="str">
        <f>IF(AM98="","",VLOOKUP(AM98,'aktuelle Düngerliste'!A:H,2,FALSE))</f>
        <v/>
      </c>
      <c r="AS98" s="872" t="str">
        <f>IF(AM98="","",VLOOKUP(AM98,'aktuelle Düngerliste'!A:H,3,FALSE))</f>
        <v/>
      </c>
      <c r="AT98" s="873" t="str">
        <f>IF(AM98="","",VLOOKUP(AM98,'aktuelle Düngerliste'!A:H,8,FALSE))</f>
        <v/>
      </c>
      <c r="AU98" s="874" t="str">
        <f>IF(AM98="","",VLOOKUP(AM98,'aktuelle Düngerliste'!$A:$H,3,FALSE)*AO98/1000)</f>
        <v/>
      </c>
      <c r="AV98" s="874" t="str">
        <f>IF(AM98="","",IF(VLOOKUP(AM98,'aktuelle Düngerliste'!$A:$B,2,FALSE)="mineralisch",(VLOOKUP(AM98,'aktuelle Düngerliste'!$A:$H,3,FALSE)*AO98/1000),""))</f>
        <v/>
      </c>
      <c r="AW98" s="875" t="str">
        <f>IF(AM98="","",VLOOKUP(AM98,'aktuelle Düngerliste'!$A:$J,10,FALSE)*AO98/1000)</f>
        <v/>
      </c>
      <c r="AX98" s="875" t="str">
        <f>IF(AM98="","",VLOOKUP(AM98,'aktuelle Düngerliste'!$A:$H,5,FALSE)*AO98/1000)</f>
        <v/>
      </c>
      <c r="AY98" s="875" t="str">
        <f>IF(AM98="","",VLOOKUP(AM98,'aktuelle Düngerliste'!$A:$H,6,FALSE)*AO98/1000)</f>
        <v/>
      </c>
      <c r="AZ98" s="876" t="str">
        <f>IF(AM98="","",VLOOKUP(AM98,'aktuelle Düngerliste'!$A:$H,7,FALSE)*AO98/1000)</f>
        <v/>
      </c>
      <c r="BA98" s="378"/>
      <c r="BB98" s="379"/>
      <c r="BC98" s="375"/>
      <c r="BD98" s="392" t="str">
        <f t="shared" si="14"/>
        <v/>
      </c>
      <c r="BE98" s="453" t="str">
        <f t="shared" si="15"/>
        <v/>
      </c>
      <c r="BF98" s="872" t="str">
        <f>IF(BA98="","",VLOOKUP(BA98,'aktuelle Düngerliste'!$A:$H,2,FALSE))</f>
        <v/>
      </c>
      <c r="BG98" s="872" t="str">
        <f>IF(BA98="","",VLOOKUP(BA98,'aktuelle Düngerliste'!$A:$H,3,FALSE))</f>
        <v/>
      </c>
      <c r="BH98" s="873" t="str">
        <f>IF(BA98="","",VLOOKUP(BA98,'aktuelle Düngerliste'!$A:$H,8,FALSE))</f>
        <v/>
      </c>
      <c r="BI98" s="874" t="str">
        <f>IF(BA98="","",VLOOKUP(BA98,'aktuelle Düngerliste'!$A:$H,3,FALSE)*BC98/1000)</f>
        <v/>
      </c>
      <c r="BJ98" s="874" t="str">
        <f>IF(BA98="","",IF(VLOOKUP(BA98,'aktuelle Düngerliste'!$A:$B,2,FALSE)="mineralisch",(VLOOKUP(BA98,'aktuelle Düngerliste'!$A:$H,3,FALSE)*BC98/1000),""))</f>
        <v/>
      </c>
      <c r="BK98" s="875" t="str">
        <f>IF(BA98="","",VLOOKUP(BA98,'aktuelle Düngerliste'!$A:$J,10,FALSE)*BC98/1000)</f>
        <v/>
      </c>
      <c r="BL98" s="875" t="str">
        <f>IF(BA98="","",VLOOKUP(BA98,'aktuelle Düngerliste'!$A:$H,5,FALSE)*BC98/1000)</f>
        <v/>
      </c>
      <c r="BM98" s="875" t="str">
        <f>IF(BA98="","",VLOOKUP(BA98,'aktuelle Düngerliste'!$A:$H,6,FALSE)*BC98/1000)</f>
        <v/>
      </c>
      <c r="BN98" s="876" t="str">
        <f>IF(BA98="","",VLOOKUP(BA98,'aktuelle Düngerliste'!$A:$H,7,FALSE)*BC98/1000)</f>
        <v/>
      </c>
      <c r="BO98" s="378"/>
      <c r="BP98" s="379"/>
      <c r="BQ98" s="375"/>
      <c r="BR98" s="392" t="str">
        <f t="shared" si="16"/>
        <v/>
      </c>
      <c r="BS98" s="453" t="str">
        <f t="shared" si="17"/>
        <v/>
      </c>
      <c r="BT98" s="872" t="str">
        <f>IF(BO98="","",VLOOKUP(BO98,'aktuelle Düngerliste'!$A:$H,2,FALSE))</f>
        <v/>
      </c>
      <c r="BU98" s="872" t="str">
        <f>IF(BO98="","",VLOOKUP(BO98,'aktuelle Düngerliste'!$A:$H,3,FALSE))</f>
        <v/>
      </c>
      <c r="BV98" s="873" t="str">
        <f>IF(BO98="","",VLOOKUP(BO98,'aktuelle Düngerliste'!$A:$H,8,FALSE))</f>
        <v/>
      </c>
      <c r="BW98" s="874" t="str">
        <f>IF(BO98="","",VLOOKUP(BO98,'aktuelle Düngerliste'!$A:$H,3,FALSE)*BQ98/1000)</f>
        <v/>
      </c>
      <c r="BX98" s="874" t="str">
        <f>IF(BO98="","",IF(VLOOKUP(BO98,'aktuelle Düngerliste'!$A:$B,2,FALSE)="mineralisch",(VLOOKUP(BO98,'aktuelle Düngerliste'!$A:$H,3,FALSE)*BQ98/1000),""))</f>
        <v/>
      </c>
      <c r="BY98" s="875" t="str">
        <f>IF(BO98="","",VLOOKUP(BO98,'aktuelle Düngerliste'!$A:$J,10,FALSE)*BQ98/1000)</f>
        <v/>
      </c>
      <c r="BZ98" s="875" t="str">
        <f>IF(BO98="","",VLOOKUP(BO98,'aktuelle Düngerliste'!$A:$H,5,FALSE)*BQ98/1000)</f>
        <v/>
      </c>
      <c r="CA98" s="875" t="str">
        <f>IF(BO98="","",VLOOKUP(BO98,'aktuelle Düngerliste'!$A:$H,6,FALSE)*BQ98/1000)</f>
        <v/>
      </c>
      <c r="CB98" s="876" t="str">
        <f>IF(BO98="","",VLOOKUP(BO98,'aktuelle Düngerliste'!$A:$H,7,FALSE)*BQ98/1000)</f>
        <v/>
      </c>
      <c r="CC98" s="378"/>
      <c r="CD98" s="379"/>
      <c r="CE98" s="375"/>
      <c r="CF98" s="392" t="str">
        <f t="shared" si="18"/>
        <v/>
      </c>
      <c r="CG98" s="453" t="str">
        <f t="shared" si="19"/>
        <v/>
      </c>
      <c r="CH98" s="872" t="str">
        <f>IF(CC98="","",VLOOKUP(CC98,'aktuelle Düngerliste'!$A:$H,2,FALSE))</f>
        <v/>
      </c>
      <c r="CI98" s="872" t="str">
        <f>IF(CC98="","",VLOOKUP(CC98,'aktuelle Düngerliste'!$A:$H,3,FALSE))</f>
        <v/>
      </c>
      <c r="CJ98" s="873" t="str">
        <f>IF(CC98="","",VLOOKUP(CC98,'aktuelle Düngerliste'!$A:$H,8,FALSE))</f>
        <v/>
      </c>
      <c r="CK98" s="874" t="str">
        <f>IF(CC98="","",VLOOKUP(CC98,'aktuelle Düngerliste'!$A:$H,3,FALSE)*CE98/1000)</f>
        <v/>
      </c>
      <c r="CL98" s="874" t="str">
        <f>IF(CC98="","",IF(VLOOKUP(CC98,'aktuelle Düngerliste'!$A:$B,2,FALSE)="mineralisch",(VLOOKUP(CC98,'aktuelle Düngerliste'!$A:$H,3,FALSE)*CE98/1000),""))</f>
        <v/>
      </c>
      <c r="CM98" s="875" t="str">
        <f>IF(CC98="","",VLOOKUP(CC98,'aktuelle Düngerliste'!$A:$J,10,FALSE)*CE98/1000)</f>
        <v/>
      </c>
      <c r="CN98" s="875" t="str">
        <f>IF(CC98="","",VLOOKUP(CC98,'aktuelle Düngerliste'!$A:$H,5,FALSE)*CE98/1000)</f>
        <v/>
      </c>
      <c r="CO98" s="875" t="str">
        <f>IF(CC98="","",VLOOKUP(CC98,'aktuelle Düngerliste'!$A:$H,6,FALSE)*CE98/1000)</f>
        <v/>
      </c>
      <c r="CP98" s="876" t="str">
        <f>IF(CC98="","",VLOOKUP(CC98,'aktuelle Düngerliste'!$A:$H,7,FALSE)*CE98/1000)</f>
        <v/>
      </c>
      <c r="CQ98" s="378"/>
      <c r="CR98" s="379"/>
      <c r="CS98" s="375"/>
      <c r="CT98" s="392" t="str">
        <f t="shared" si="20"/>
        <v/>
      </c>
      <c r="CU98" s="453" t="str">
        <f t="shared" si="21"/>
        <v/>
      </c>
      <c r="CV98" s="872" t="str">
        <f>IF(CQ98="","",VLOOKUP(CQ98,'aktuelle Düngerliste'!$A:$H,2,FALSE))</f>
        <v/>
      </c>
      <c r="CW98" s="872" t="str">
        <f>IF(CQ98="","",VLOOKUP(CQ98,'aktuelle Düngerliste'!$A:$H,3,FALSE))</f>
        <v/>
      </c>
      <c r="CX98" s="873" t="str">
        <f>IF(CQ98="","",VLOOKUP(CQ98,'aktuelle Düngerliste'!$A:$H,8,FALSE))</f>
        <v/>
      </c>
      <c r="CY98" s="874" t="str">
        <f>IF(CQ98="","",VLOOKUP(CQ98,'aktuelle Düngerliste'!$A:$H,3,FALSE)*CS98/1000)</f>
        <v/>
      </c>
      <c r="CZ98" s="874" t="str">
        <f>IF(CQ98="","",IF(VLOOKUP(CQ98,'aktuelle Düngerliste'!$A:$B,2,FALSE)="mineralisch",(VLOOKUP(CQ98,'aktuelle Düngerliste'!$A:$H,3,FALSE)*CS98/1000),""))</f>
        <v/>
      </c>
      <c r="DA98" s="875" t="str">
        <f>IF(CQ98="","",VLOOKUP(CQ98,'aktuelle Düngerliste'!$A:$J,10,FALSE)*CS98/1000)</f>
        <v/>
      </c>
      <c r="DB98" s="875" t="str">
        <f>IF(CQ98="","",VLOOKUP(CQ98,'aktuelle Düngerliste'!$A:$H,5,FALSE)*CS98/1000)</f>
        <v/>
      </c>
      <c r="DC98" s="875" t="str">
        <f>IF(CQ98="","",VLOOKUP(CQ98,'aktuelle Düngerliste'!$A:$H,6,FALSE)*CS98/1000)</f>
        <v/>
      </c>
      <c r="DD98" s="876" t="str">
        <f>IF(CQ98="","",VLOOKUP(CQ98,'aktuelle Düngerliste'!$A:$H,7,FALSE)*CS98/1000)</f>
        <v/>
      </c>
      <c r="DE98" s="378"/>
      <c r="DF98" s="379"/>
      <c r="DG98" s="375"/>
      <c r="DH98" s="392" t="str">
        <f t="shared" si="22"/>
        <v/>
      </c>
      <c r="DI98" s="453" t="str">
        <f t="shared" si="23"/>
        <v/>
      </c>
      <c r="DJ98" s="872" t="str">
        <f>IF(DE98="","",VLOOKUP(DE98,'aktuelle Düngerliste'!$A:$H,2,FALSE))</f>
        <v/>
      </c>
      <c r="DK98" s="872" t="str">
        <f>IF(DE98="","",VLOOKUP(DE98,'aktuelle Düngerliste'!$A:$H,3,FALSE))</f>
        <v/>
      </c>
      <c r="DL98" s="873" t="str">
        <f>IF(DE98="","",VLOOKUP(DE98,'aktuelle Düngerliste'!$A:$H,8,FALSE))</f>
        <v/>
      </c>
      <c r="DM98" s="874" t="str">
        <f>IF(DE98="","",VLOOKUP(DE98,'aktuelle Düngerliste'!$A:$H,3,FALSE)*DG98/1000)</f>
        <v/>
      </c>
      <c r="DN98" s="874" t="str">
        <f>IF(DE98="","",IF(VLOOKUP(DE98,'aktuelle Düngerliste'!$A:$B,2,FALSE)="mineralisch",(VLOOKUP(DE98,'aktuelle Düngerliste'!$A:$H,3,FALSE)*DG98/1000),""))</f>
        <v/>
      </c>
      <c r="DO98" s="875" t="str">
        <f>IF(DE98="","",VLOOKUP(DE98,'aktuelle Düngerliste'!$A:$J,10,FALSE)*DG98/1000)</f>
        <v/>
      </c>
      <c r="DP98" s="875" t="str">
        <f>IF(DE98="","",VLOOKUP(DE98,'aktuelle Düngerliste'!$A:$H,5,FALSE)*DG98/1000)</f>
        <v/>
      </c>
      <c r="DQ98" s="875" t="str">
        <f>IF(DE98="","",VLOOKUP(DE98,'aktuelle Düngerliste'!$A:$H,6,FALSE)*DG98/1000)</f>
        <v/>
      </c>
      <c r="DR98" s="876" t="str">
        <f>IF(DE98="","",VLOOKUP(DE98,'aktuelle Düngerliste'!$A:$H,7,FALSE)*DG98/1000)</f>
        <v/>
      </c>
      <c r="DS98" s="265"/>
    </row>
    <row r="99" spans="1:123" s="145" customFormat="1">
      <c r="A99" s="261" t="str">
        <f>IF('N-DBE'!A99="","",'N-DBE'!A99)</f>
        <v/>
      </c>
      <c r="B99" s="285" t="str">
        <f>IF('N-DBE'!B99="","",'N-DBE'!B99)</f>
        <v/>
      </c>
      <c r="C99" s="262" t="str">
        <f>IF('N-DBE'!C99="","",'N-DBE'!C99)</f>
        <v/>
      </c>
      <c r="D99" s="262" t="str">
        <f>IF('N-DBE'!D99="","",'N-DBE'!D99)</f>
        <v/>
      </c>
      <c r="E99" s="238" t="str">
        <f>IF('N-DBE'!E99="","",'N-DBE'!E99)</f>
        <v/>
      </c>
      <c r="F99" s="238" t="str">
        <f>IF('N-DBE'!F99="","",'N-DBE'!F99)</f>
        <v/>
      </c>
      <c r="G99" s="225" t="str">
        <f>IF('N-DBE'!G99="","",'N-DBE'!G99)</f>
        <v/>
      </c>
      <c r="H99" s="247" t="str">
        <f>IF(OR(B99="",'N-DBE'!AJ99=""),"",'N-DBE'!AJ99+'N-DBE'!AN99)</f>
        <v/>
      </c>
      <c r="I99" s="815" t="str">
        <f>IF(OR(B99="",'N-DBE'!AJ99=""),"",'N-DBE'!E99*('N-DBE'!AJ99+'N-DBE'!AN99))</f>
        <v/>
      </c>
      <c r="J99" s="246" t="str">
        <f>IF('N-DBE'!AK99="","",IF('N-DBE'!AM99="ja",'N-DBE'!AK99+'N-DBE'!AN99,'N-DBE'!AK99))</f>
        <v/>
      </c>
      <c r="K99" s="829" t="str">
        <f>IF(OR(B99="",'N-DBE'!AK99=""),"",IF('N-DBE'!AM99="ja",'N-DBE'!E99*('N-DBE'!AK99+'N-DBE'!AN99),'N-DBE'!E99*'N-DBE'!AK99))</f>
        <v/>
      </c>
      <c r="L99" s="830" t="str">
        <f>IF(OR(B99="",'N-DBE'!AL99=""),"",'N-DBE'!AL99+'N-DBE'!AN99)</f>
        <v/>
      </c>
      <c r="M99" s="830" t="str">
        <f>IF(OR(B99="",'N-DBE'!AL99=""),"",'N-DBE'!E99*('N-DBE'!AL99+'N-DBE'!AN99))</f>
        <v/>
      </c>
      <c r="N99" s="831" t="str">
        <f>IF(AND('N-DBE'!C99="ja",G99&lt;&gt;""),I99-X99,"")</f>
        <v/>
      </c>
      <c r="O99" s="259" t="str">
        <f>IF('N-DBE'!AJ99="","",SUM(AU99,BI99,BW99,CK99,CY99,DM99))</f>
        <v/>
      </c>
      <c r="P99" s="830" t="str">
        <f>IF(OR(B99="",'N-DBE'!AJ99=""),"",O99*'N-DBE'!E99)</f>
        <v/>
      </c>
      <c r="Q99" s="253" t="str">
        <f>IF('N-DBE'!AJ99="","",IF(AR99="mineralisch",AU99,0)+IF(BF99="mineralisch",BI99,0)+IF(BT99="mineralisch",BW99,0)+IF(CH99="mineralisch",CK99,0)+IF(CV99="mineralisch",CY99,0)+IF(DJ99="mineralisch",DM99,0))</f>
        <v/>
      </c>
      <c r="R99" s="830" t="str">
        <f>IF(OR(B99="",'N-DBE'!AJ99=""),"",Q99*'N-DBE'!E99)</f>
        <v/>
      </c>
      <c r="S99" s="253" t="str">
        <f>IF('N-DBE'!AJ99="","",O99-Q99)</f>
        <v/>
      </c>
      <c r="T99" s="830" t="str">
        <f>IF(OR(B99="",'N-DBE'!AJ99=""),"",S99*'N-DBE'!E99)</f>
        <v/>
      </c>
      <c r="U99" s="253" t="str">
        <f>IF('N-DBE'!AJ99="","",(IF(AR99="Kompost",AU99,0)+IF(BF99="Kompost",BI99,0)+IF(BT99="Kompost",BW99,0)+IF(CH99="Kompost",CK99,0)+IF(CV99="Kompost",CY99,0)+IF(DJ99="Kompost",DM99,0)))</f>
        <v/>
      </c>
      <c r="V99" s="830" t="str">
        <f>IF(OR(B99="",'N-DBE'!AJ99=""),"",U99*'N-DBE'!E99)</f>
        <v/>
      </c>
      <c r="W99" s="370" t="str">
        <f>IF('N-DBE'!AJ99="","",SUM(AW99,BK99,BY99,CM99,DA99,DO99))</f>
        <v/>
      </c>
      <c r="X99" s="844" t="str">
        <f>IF(OR(B99="",'N-DBE'!AJ99=""),"",W99*'N-DBE'!E99)</f>
        <v/>
      </c>
      <c r="Y99" s="260" t="str">
        <f>IF('P-(K-Mg)-DBE'!N99="","",'P-(K-Mg)-DBE'!N99+'P-(K-Mg)-DBE'!R99)</f>
        <v/>
      </c>
      <c r="Z99" s="830" t="str">
        <f>IF(OR(B99="",'P-(K-Mg)-DBE'!N99=""),"",'N-DBE'!E99*('P-(K-Mg)-DBE'!N99+'P-(K-Mg)-DBE'!R99))</f>
        <v/>
      </c>
      <c r="AA99" s="259" t="str">
        <f>IF('P-(K-Mg)-DBE'!N99="","",SUM(AX99,BL99,BZ99,CN99,DB99,DP99))</f>
        <v/>
      </c>
      <c r="AB99" s="258" t="str">
        <f>IF(OR(B99="",'P-(K-Mg)-DBE'!Z99=""),"",SUM(AX99,BL99,BZ99,CN99,DB99,DP99)*'N-DBE'!E99)</f>
        <v/>
      </c>
      <c r="AC99" s="259" t="str">
        <f>IF('P-(K-Mg)-DBE'!O99="","",'P-(K-Mg)-DBE'!O99)</f>
        <v/>
      </c>
      <c r="AD99" s="815" t="str">
        <f>IF(OR(B99="",'P-(K-Mg)-DBE'!O99=""),"",'P-(K-Mg)-DBE'!O99*'N-DBE'!E99)</f>
        <v/>
      </c>
      <c r="AE99" s="239" t="str">
        <f>IF('P-(K-Mg)-DBE'!Z99="","",'P-(K-Mg)-DBE'!Z99)</f>
        <v/>
      </c>
      <c r="AF99" s="815" t="str">
        <f>IF(OR(B99="",'P-(K-Mg)-DBE'!Z99=""),"",'P-(K-Mg)-DBE'!Z99*'N-DBE'!E99)</f>
        <v/>
      </c>
      <c r="AG99" s="380" t="str">
        <f>IF('P-(K-Mg)-DBE'!Z99="","",SUM(AY99,BM99,CA99,CO99,DC99,DQ99))</f>
        <v/>
      </c>
      <c r="AH99" s="258" t="str">
        <f>IF(OR(B99="",'P-(K-Mg)-DBE'!AH99=""),"",SUM(AY99,BM99,CA99,CO99,DC99,DQ89)*'N-DBE'!E99)</f>
        <v/>
      </c>
      <c r="AI99" s="240" t="str">
        <f>IF('P-(K-Mg)-DBE'!AH99="","",'P-(K-Mg)-DBE'!AH99)</f>
        <v/>
      </c>
      <c r="AJ99" s="830" t="str">
        <f>IF(OR(B99="",'P-(K-Mg)-DBE'!AH99=""),"",'N-DBE'!E99*'P-(K-Mg)-DBE'!AH99)</f>
        <v/>
      </c>
      <c r="AK99" s="374" t="str">
        <f>IF('P-(K-Mg)-DBE'!AH99="","",SUM(AZ99,BN99,CB99,CP99,DD99,DR99))</f>
        <v/>
      </c>
      <c r="AL99" s="862" t="str">
        <f>IF('P-(K-Mg)-DBE'!AH99="","",SUM(AZ99,BN99,CB99,CP99,DD99,DR99))</f>
        <v/>
      </c>
      <c r="AM99" s="378"/>
      <c r="AN99" s="379"/>
      <c r="AO99" s="375"/>
      <c r="AP99" s="392" t="str">
        <f t="shared" si="12"/>
        <v/>
      </c>
      <c r="AQ99" s="453" t="str">
        <f t="shared" si="13"/>
        <v/>
      </c>
      <c r="AR99" s="872" t="str">
        <f>IF(AM99="","",VLOOKUP(AM99,'aktuelle Düngerliste'!A:H,2,FALSE))</f>
        <v/>
      </c>
      <c r="AS99" s="872" t="str">
        <f>IF(AM99="","",VLOOKUP(AM99,'aktuelle Düngerliste'!A:H,3,FALSE))</f>
        <v/>
      </c>
      <c r="AT99" s="873" t="str">
        <f>IF(AM99="","",VLOOKUP(AM99,'aktuelle Düngerliste'!A:H,8,FALSE))</f>
        <v/>
      </c>
      <c r="AU99" s="874" t="str">
        <f>IF(AM99="","",VLOOKUP(AM99,'aktuelle Düngerliste'!$A:$H,3,FALSE)*AO99/1000)</f>
        <v/>
      </c>
      <c r="AV99" s="874" t="str">
        <f>IF(AM99="","",IF(VLOOKUP(AM99,'aktuelle Düngerliste'!$A:$B,2,FALSE)="mineralisch",(VLOOKUP(AM99,'aktuelle Düngerliste'!$A:$H,3,FALSE)*AO99/1000),""))</f>
        <v/>
      </c>
      <c r="AW99" s="875" t="str">
        <f>IF(AM99="","",VLOOKUP(AM99,'aktuelle Düngerliste'!$A:$J,10,FALSE)*AO99/1000)</f>
        <v/>
      </c>
      <c r="AX99" s="875" t="str">
        <f>IF(AM99="","",VLOOKUP(AM99,'aktuelle Düngerliste'!$A:$H,5,FALSE)*AO99/1000)</f>
        <v/>
      </c>
      <c r="AY99" s="875" t="str">
        <f>IF(AM99="","",VLOOKUP(AM99,'aktuelle Düngerliste'!$A:$H,6,FALSE)*AO99/1000)</f>
        <v/>
      </c>
      <c r="AZ99" s="876" t="str">
        <f>IF(AM99="","",VLOOKUP(AM99,'aktuelle Düngerliste'!$A:$H,7,FALSE)*AO99/1000)</f>
        <v/>
      </c>
      <c r="BA99" s="378"/>
      <c r="BB99" s="379"/>
      <c r="BC99" s="375"/>
      <c r="BD99" s="392" t="str">
        <f t="shared" si="14"/>
        <v/>
      </c>
      <c r="BE99" s="453" t="str">
        <f t="shared" si="15"/>
        <v/>
      </c>
      <c r="BF99" s="872" t="str">
        <f>IF(BA99="","",VLOOKUP(BA99,'aktuelle Düngerliste'!$A:$H,2,FALSE))</f>
        <v/>
      </c>
      <c r="BG99" s="872" t="str">
        <f>IF(BA99="","",VLOOKUP(BA99,'aktuelle Düngerliste'!$A:$H,3,FALSE))</f>
        <v/>
      </c>
      <c r="BH99" s="873" t="str">
        <f>IF(BA99="","",VLOOKUP(BA99,'aktuelle Düngerliste'!$A:$H,8,FALSE))</f>
        <v/>
      </c>
      <c r="BI99" s="874" t="str">
        <f>IF(BA99="","",VLOOKUP(BA99,'aktuelle Düngerliste'!$A:$H,3,FALSE)*BC99/1000)</f>
        <v/>
      </c>
      <c r="BJ99" s="874" t="str">
        <f>IF(BA99="","",IF(VLOOKUP(BA99,'aktuelle Düngerliste'!$A:$B,2,FALSE)="mineralisch",(VLOOKUP(BA99,'aktuelle Düngerliste'!$A:$H,3,FALSE)*BC99/1000),""))</f>
        <v/>
      </c>
      <c r="BK99" s="875" t="str">
        <f>IF(BA99="","",VLOOKUP(BA99,'aktuelle Düngerliste'!$A:$J,10,FALSE)*BC99/1000)</f>
        <v/>
      </c>
      <c r="BL99" s="875" t="str">
        <f>IF(BA99="","",VLOOKUP(BA99,'aktuelle Düngerliste'!$A:$H,5,FALSE)*BC99/1000)</f>
        <v/>
      </c>
      <c r="BM99" s="875" t="str">
        <f>IF(BA99="","",VLOOKUP(BA99,'aktuelle Düngerliste'!$A:$H,6,FALSE)*BC99/1000)</f>
        <v/>
      </c>
      <c r="BN99" s="876" t="str">
        <f>IF(BA99="","",VLOOKUP(BA99,'aktuelle Düngerliste'!$A:$H,7,FALSE)*BC99/1000)</f>
        <v/>
      </c>
      <c r="BO99" s="378"/>
      <c r="BP99" s="379"/>
      <c r="BQ99" s="375"/>
      <c r="BR99" s="392" t="str">
        <f t="shared" si="16"/>
        <v/>
      </c>
      <c r="BS99" s="453" t="str">
        <f t="shared" si="17"/>
        <v/>
      </c>
      <c r="BT99" s="872" t="str">
        <f>IF(BO99="","",VLOOKUP(BO99,'aktuelle Düngerliste'!$A:$H,2,FALSE))</f>
        <v/>
      </c>
      <c r="BU99" s="872" t="str">
        <f>IF(BO99="","",VLOOKUP(BO99,'aktuelle Düngerliste'!$A:$H,3,FALSE))</f>
        <v/>
      </c>
      <c r="BV99" s="873" t="str">
        <f>IF(BO99="","",VLOOKUP(BO99,'aktuelle Düngerliste'!$A:$H,8,FALSE))</f>
        <v/>
      </c>
      <c r="BW99" s="874" t="str">
        <f>IF(BO99="","",VLOOKUP(BO99,'aktuelle Düngerliste'!$A:$H,3,FALSE)*BQ99/1000)</f>
        <v/>
      </c>
      <c r="BX99" s="874" t="str">
        <f>IF(BO99="","",IF(VLOOKUP(BO99,'aktuelle Düngerliste'!$A:$B,2,FALSE)="mineralisch",(VLOOKUP(BO99,'aktuelle Düngerliste'!$A:$H,3,FALSE)*BQ99/1000),""))</f>
        <v/>
      </c>
      <c r="BY99" s="875" t="str">
        <f>IF(BO99="","",VLOOKUP(BO99,'aktuelle Düngerliste'!$A:$J,10,FALSE)*BQ99/1000)</f>
        <v/>
      </c>
      <c r="BZ99" s="875" t="str">
        <f>IF(BO99="","",VLOOKUP(BO99,'aktuelle Düngerliste'!$A:$H,5,FALSE)*BQ99/1000)</f>
        <v/>
      </c>
      <c r="CA99" s="875" t="str">
        <f>IF(BO99="","",VLOOKUP(BO99,'aktuelle Düngerliste'!$A:$H,6,FALSE)*BQ99/1000)</f>
        <v/>
      </c>
      <c r="CB99" s="876" t="str">
        <f>IF(BO99="","",VLOOKUP(BO99,'aktuelle Düngerliste'!$A:$H,7,FALSE)*BQ99/1000)</f>
        <v/>
      </c>
      <c r="CC99" s="378"/>
      <c r="CD99" s="379"/>
      <c r="CE99" s="375"/>
      <c r="CF99" s="392" t="str">
        <f t="shared" si="18"/>
        <v/>
      </c>
      <c r="CG99" s="453" t="str">
        <f t="shared" si="19"/>
        <v/>
      </c>
      <c r="CH99" s="872" t="str">
        <f>IF(CC99="","",VLOOKUP(CC99,'aktuelle Düngerliste'!$A:$H,2,FALSE))</f>
        <v/>
      </c>
      <c r="CI99" s="872" t="str">
        <f>IF(CC99="","",VLOOKUP(CC99,'aktuelle Düngerliste'!$A:$H,3,FALSE))</f>
        <v/>
      </c>
      <c r="CJ99" s="873" t="str">
        <f>IF(CC99="","",VLOOKUP(CC99,'aktuelle Düngerliste'!$A:$H,8,FALSE))</f>
        <v/>
      </c>
      <c r="CK99" s="874" t="str">
        <f>IF(CC99="","",VLOOKUP(CC99,'aktuelle Düngerliste'!$A:$H,3,FALSE)*CE99/1000)</f>
        <v/>
      </c>
      <c r="CL99" s="874" t="str">
        <f>IF(CC99="","",IF(VLOOKUP(CC99,'aktuelle Düngerliste'!$A:$B,2,FALSE)="mineralisch",(VLOOKUP(CC99,'aktuelle Düngerliste'!$A:$H,3,FALSE)*CE99/1000),""))</f>
        <v/>
      </c>
      <c r="CM99" s="875" t="str">
        <f>IF(CC99="","",VLOOKUP(CC99,'aktuelle Düngerliste'!$A:$J,10,FALSE)*CE99/1000)</f>
        <v/>
      </c>
      <c r="CN99" s="875" t="str">
        <f>IF(CC99="","",VLOOKUP(CC99,'aktuelle Düngerliste'!$A:$H,5,FALSE)*CE99/1000)</f>
        <v/>
      </c>
      <c r="CO99" s="875" t="str">
        <f>IF(CC99="","",VLOOKUP(CC99,'aktuelle Düngerliste'!$A:$H,6,FALSE)*CE99/1000)</f>
        <v/>
      </c>
      <c r="CP99" s="876" t="str">
        <f>IF(CC99="","",VLOOKUP(CC99,'aktuelle Düngerliste'!$A:$H,7,FALSE)*CE99/1000)</f>
        <v/>
      </c>
      <c r="CQ99" s="378"/>
      <c r="CR99" s="379"/>
      <c r="CS99" s="375"/>
      <c r="CT99" s="392" t="str">
        <f t="shared" si="20"/>
        <v/>
      </c>
      <c r="CU99" s="453" t="str">
        <f t="shared" si="21"/>
        <v/>
      </c>
      <c r="CV99" s="872" t="str">
        <f>IF(CQ99="","",VLOOKUP(CQ99,'aktuelle Düngerliste'!$A:$H,2,FALSE))</f>
        <v/>
      </c>
      <c r="CW99" s="872" t="str">
        <f>IF(CQ99="","",VLOOKUP(CQ99,'aktuelle Düngerliste'!$A:$H,3,FALSE))</f>
        <v/>
      </c>
      <c r="CX99" s="873" t="str">
        <f>IF(CQ99="","",VLOOKUP(CQ99,'aktuelle Düngerliste'!$A:$H,8,FALSE))</f>
        <v/>
      </c>
      <c r="CY99" s="874" t="str">
        <f>IF(CQ99="","",VLOOKUP(CQ99,'aktuelle Düngerliste'!$A:$H,3,FALSE)*CS99/1000)</f>
        <v/>
      </c>
      <c r="CZ99" s="874" t="str">
        <f>IF(CQ99="","",IF(VLOOKUP(CQ99,'aktuelle Düngerliste'!$A:$B,2,FALSE)="mineralisch",(VLOOKUP(CQ99,'aktuelle Düngerliste'!$A:$H,3,FALSE)*CS99/1000),""))</f>
        <v/>
      </c>
      <c r="DA99" s="875" t="str">
        <f>IF(CQ99="","",VLOOKUP(CQ99,'aktuelle Düngerliste'!$A:$J,10,FALSE)*CS99/1000)</f>
        <v/>
      </c>
      <c r="DB99" s="875" t="str">
        <f>IF(CQ99="","",VLOOKUP(CQ99,'aktuelle Düngerliste'!$A:$H,5,FALSE)*CS99/1000)</f>
        <v/>
      </c>
      <c r="DC99" s="875" t="str">
        <f>IF(CQ99="","",VLOOKUP(CQ99,'aktuelle Düngerliste'!$A:$H,6,FALSE)*CS99/1000)</f>
        <v/>
      </c>
      <c r="DD99" s="876" t="str">
        <f>IF(CQ99="","",VLOOKUP(CQ99,'aktuelle Düngerliste'!$A:$H,7,FALSE)*CS99/1000)</f>
        <v/>
      </c>
      <c r="DE99" s="378"/>
      <c r="DF99" s="379"/>
      <c r="DG99" s="375"/>
      <c r="DH99" s="392" t="str">
        <f t="shared" si="22"/>
        <v/>
      </c>
      <c r="DI99" s="453" t="str">
        <f t="shared" si="23"/>
        <v/>
      </c>
      <c r="DJ99" s="872" t="str">
        <f>IF(DE99="","",VLOOKUP(DE99,'aktuelle Düngerliste'!$A:$H,2,FALSE))</f>
        <v/>
      </c>
      <c r="DK99" s="872" t="str">
        <f>IF(DE99="","",VLOOKUP(DE99,'aktuelle Düngerliste'!$A:$H,3,FALSE))</f>
        <v/>
      </c>
      <c r="DL99" s="873" t="str">
        <f>IF(DE99="","",VLOOKUP(DE99,'aktuelle Düngerliste'!$A:$H,8,FALSE))</f>
        <v/>
      </c>
      <c r="DM99" s="874" t="str">
        <f>IF(DE99="","",VLOOKUP(DE99,'aktuelle Düngerliste'!$A:$H,3,FALSE)*DG99/1000)</f>
        <v/>
      </c>
      <c r="DN99" s="874" t="str">
        <f>IF(DE99="","",IF(VLOOKUP(DE99,'aktuelle Düngerliste'!$A:$B,2,FALSE)="mineralisch",(VLOOKUP(DE99,'aktuelle Düngerliste'!$A:$H,3,FALSE)*DG99/1000),""))</f>
        <v/>
      </c>
      <c r="DO99" s="875" t="str">
        <f>IF(DE99="","",VLOOKUP(DE99,'aktuelle Düngerliste'!$A:$J,10,FALSE)*DG99/1000)</f>
        <v/>
      </c>
      <c r="DP99" s="875" t="str">
        <f>IF(DE99="","",VLOOKUP(DE99,'aktuelle Düngerliste'!$A:$H,5,FALSE)*DG99/1000)</f>
        <v/>
      </c>
      <c r="DQ99" s="875" t="str">
        <f>IF(DE99="","",VLOOKUP(DE99,'aktuelle Düngerliste'!$A:$H,6,FALSE)*DG99/1000)</f>
        <v/>
      </c>
      <c r="DR99" s="876" t="str">
        <f>IF(DE99="","",VLOOKUP(DE99,'aktuelle Düngerliste'!$A:$H,7,FALSE)*DG99/1000)</f>
        <v/>
      </c>
      <c r="DS99" s="265"/>
    </row>
    <row r="100" spans="1:123" s="145" customFormat="1">
      <c r="A100" s="261" t="str">
        <f>IF('N-DBE'!A100="","",'N-DBE'!A100)</f>
        <v/>
      </c>
      <c r="B100" s="285" t="str">
        <f>IF('N-DBE'!B100="","",'N-DBE'!B100)</f>
        <v/>
      </c>
      <c r="C100" s="262" t="str">
        <f>IF('N-DBE'!C100="","",'N-DBE'!C100)</f>
        <v/>
      </c>
      <c r="D100" s="262" t="str">
        <f>IF('N-DBE'!D100="","",'N-DBE'!D100)</f>
        <v/>
      </c>
      <c r="E100" s="238" t="str">
        <f>IF('N-DBE'!E100="","",'N-DBE'!E100)</f>
        <v/>
      </c>
      <c r="F100" s="238" t="str">
        <f>IF('N-DBE'!F100="","",'N-DBE'!F100)</f>
        <v/>
      </c>
      <c r="G100" s="225" t="str">
        <f>IF('N-DBE'!G100="","",'N-DBE'!G100)</f>
        <v/>
      </c>
      <c r="H100" s="247" t="str">
        <f>IF(OR(B100="",'N-DBE'!AJ100=""),"",'N-DBE'!AJ100+'N-DBE'!AN100)</f>
        <v/>
      </c>
      <c r="I100" s="815" t="str">
        <f>IF(OR(B100="",'N-DBE'!AJ100=""),"",'N-DBE'!E100*('N-DBE'!AJ100+'N-DBE'!AN100))</f>
        <v/>
      </c>
      <c r="J100" s="246" t="str">
        <f>IF('N-DBE'!AK100="","",IF('N-DBE'!AM100="ja",'N-DBE'!AK100+'N-DBE'!AN100,'N-DBE'!AK100))</f>
        <v/>
      </c>
      <c r="K100" s="829" t="str">
        <f>IF(OR(B100="",'N-DBE'!AK100=""),"",IF('N-DBE'!AM100="ja",'N-DBE'!E100*('N-DBE'!AK100+'N-DBE'!AN100),'N-DBE'!E100*'N-DBE'!AK100))</f>
        <v/>
      </c>
      <c r="L100" s="830" t="str">
        <f>IF(OR(B100="",'N-DBE'!AL100=""),"",'N-DBE'!AL100+'N-DBE'!AN100)</f>
        <v/>
      </c>
      <c r="M100" s="830" t="str">
        <f>IF(OR(B100="",'N-DBE'!AL100=""),"",'N-DBE'!E100*('N-DBE'!AL100+'N-DBE'!AN100))</f>
        <v/>
      </c>
      <c r="N100" s="831" t="str">
        <f>IF(AND('N-DBE'!C100="ja",G100&lt;&gt;""),I100-X100,"")</f>
        <v/>
      </c>
      <c r="O100" s="259" t="str">
        <f>IF('N-DBE'!AJ100="","",SUM(AU100,BI100,BW100,CK100,CY100,DM100))</f>
        <v/>
      </c>
      <c r="P100" s="830" t="str">
        <f>IF(OR(B100="",'N-DBE'!AJ100=""),"",O100*'N-DBE'!E100)</f>
        <v/>
      </c>
      <c r="Q100" s="253" t="str">
        <f>IF('N-DBE'!AJ100="","",IF(AR100="mineralisch",AU100,0)+IF(BF100="mineralisch",BI100,0)+IF(BT100="mineralisch",BW100,0)+IF(CH100="mineralisch",CK100,0)+IF(CV100="mineralisch",CY100,0)+IF(DJ100="mineralisch",DM100,0))</f>
        <v/>
      </c>
      <c r="R100" s="830" t="str">
        <f>IF(OR(B100="",'N-DBE'!AJ100=""),"",Q100*'N-DBE'!E100)</f>
        <v/>
      </c>
      <c r="S100" s="253" t="str">
        <f>IF('N-DBE'!AJ100="","",O100-Q100)</f>
        <v/>
      </c>
      <c r="T100" s="830" t="str">
        <f>IF(OR(B100="",'N-DBE'!AJ100=""),"",S100*'N-DBE'!E100)</f>
        <v/>
      </c>
      <c r="U100" s="253" t="str">
        <f>IF('N-DBE'!AJ100="","",(IF(AR100="Kompost",AU100,0)+IF(BF100="Kompost",BI100,0)+IF(BT100="Kompost",BW100,0)+IF(CH100="Kompost",CK100,0)+IF(CV100="Kompost",CY100,0)+IF(DJ100="Kompost",DM100,0)))</f>
        <v/>
      </c>
      <c r="V100" s="830" t="str">
        <f>IF(OR(B100="",'N-DBE'!AJ100=""),"",U100*'N-DBE'!E100)</f>
        <v/>
      </c>
      <c r="W100" s="370" t="str">
        <f>IF('N-DBE'!AJ100="","",SUM(AW100,BK100,BY100,CM100,DA100,DO100))</f>
        <v/>
      </c>
      <c r="X100" s="844" t="str">
        <f>IF(OR(B100="",'N-DBE'!AJ100=""),"",W100*'N-DBE'!E100)</f>
        <v/>
      </c>
      <c r="Y100" s="260" t="str">
        <f>IF('P-(K-Mg)-DBE'!N100="","",'P-(K-Mg)-DBE'!N100+'P-(K-Mg)-DBE'!R100)</f>
        <v/>
      </c>
      <c r="Z100" s="830" t="str">
        <f>IF(OR(B100="",'P-(K-Mg)-DBE'!N100=""),"",'N-DBE'!E100*('P-(K-Mg)-DBE'!N100+'P-(K-Mg)-DBE'!R100))</f>
        <v/>
      </c>
      <c r="AA100" s="259" t="str">
        <f>IF('P-(K-Mg)-DBE'!N100="","",SUM(AX100,BL100,BZ100,CN100,DB100,DP100))</f>
        <v/>
      </c>
      <c r="AB100" s="258" t="str">
        <f>IF(OR(B100="",'P-(K-Mg)-DBE'!Z100=""),"",SUM(AX100,BL100,BZ100,CN100,DB100,DP100)*'N-DBE'!E100)</f>
        <v/>
      </c>
      <c r="AC100" s="259" t="str">
        <f>IF('P-(K-Mg)-DBE'!O100="","",'P-(K-Mg)-DBE'!O100)</f>
        <v/>
      </c>
      <c r="AD100" s="815" t="str">
        <f>IF(OR(B100="",'P-(K-Mg)-DBE'!O100=""),"",'P-(K-Mg)-DBE'!O100*'N-DBE'!E100)</f>
        <v/>
      </c>
      <c r="AE100" s="239" t="str">
        <f>IF('P-(K-Mg)-DBE'!Z100="","",'P-(K-Mg)-DBE'!Z100)</f>
        <v/>
      </c>
      <c r="AF100" s="815" t="str">
        <f>IF(OR(B100="",'P-(K-Mg)-DBE'!Z100=""),"",'P-(K-Mg)-DBE'!Z100*'N-DBE'!E100)</f>
        <v/>
      </c>
      <c r="AG100" s="380" t="str">
        <f>IF('P-(K-Mg)-DBE'!Z100="","",SUM(AY100,BM100,CA100,CO100,DC100,DQ100))</f>
        <v/>
      </c>
      <c r="AH100" s="258" t="str">
        <f>IF(OR(B100="",'P-(K-Mg)-DBE'!AH100=""),"",SUM(AY100,BM100,CA100,CO100,DC100,DQ90)*'N-DBE'!E100)</f>
        <v/>
      </c>
      <c r="AI100" s="240" t="str">
        <f>IF('P-(K-Mg)-DBE'!AH100="","",'P-(K-Mg)-DBE'!AH100)</f>
        <v/>
      </c>
      <c r="AJ100" s="830" t="str">
        <f>IF(OR(B100="",'P-(K-Mg)-DBE'!AH100=""),"",'N-DBE'!E100*'P-(K-Mg)-DBE'!AH100)</f>
        <v/>
      </c>
      <c r="AK100" s="374" t="str">
        <f>IF('P-(K-Mg)-DBE'!AH100="","",SUM(AZ100,BN100,CB100,CP100,DD100,DR100))</f>
        <v/>
      </c>
      <c r="AL100" s="862" t="str">
        <f>IF('P-(K-Mg)-DBE'!AH100="","",SUM(AZ100,BN100,CB100,CP100,DD100,DR100))</f>
        <v/>
      </c>
      <c r="AM100" s="378"/>
      <c r="AN100" s="379"/>
      <c r="AO100" s="375"/>
      <c r="AP100" s="392" t="str">
        <f t="shared" si="12"/>
        <v/>
      </c>
      <c r="AQ100" s="453" t="str">
        <f t="shared" si="13"/>
        <v/>
      </c>
      <c r="AR100" s="872" t="str">
        <f>IF(AM100="","",VLOOKUP(AM100,'aktuelle Düngerliste'!A:H,2,FALSE))</f>
        <v/>
      </c>
      <c r="AS100" s="872" t="str">
        <f>IF(AM100="","",VLOOKUP(AM100,'aktuelle Düngerliste'!A:H,3,FALSE))</f>
        <v/>
      </c>
      <c r="AT100" s="873" t="str">
        <f>IF(AM100="","",VLOOKUP(AM100,'aktuelle Düngerliste'!A:H,8,FALSE))</f>
        <v/>
      </c>
      <c r="AU100" s="874" t="str">
        <f>IF(AM100="","",VLOOKUP(AM100,'aktuelle Düngerliste'!$A:$H,3,FALSE)*AO100/1000)</f>
        <v/>
      </c>
      <c r="AV100" s="874" t="str">
        <f>IF(AM100="","",IF(VLOOKUP(AM100,'aktuelle Düngerliste'!$A:$B,2,FALSE)="mineralisch",(VLOOKUP(AM100,'aktuelle Düngerliste'!$A:$H,3,FALSE)*AO100/1000),""))</f>
        <v/>
      </c>
      <c r="AW100" s="875" t="str">
        <f>IF(AM100="","",VLOOKUP(AM100,'aktuelle Düngerliste'!$A:$J,10,FALSE)*AO100/1000)</f>
        <v/>
      </c>
      <c r="AX100" s="875" t="str">
        <f>IF(AM100="","",VLOOKUP(AM100,'aktuelle Düngerliste'!$A:$H,5,FALSE)*AO100/1000)</f>
        <v/>
      </c>
      <c r="AY100" s="875" t="str">
        <f>IF(AM100="","",VLOOKUP(AM100,'aktuelle Düngerliste'!$A:$H,6,FALSE)*AO100/1000)</f>
        <v/>
      </c>
      <c r="AZ100" s="876" t="str">
        <f>IF(AM100="","",VLOOKUP(AM100,'aktuelle Düngerliste'!$A:$H,7,FALSE)*AO100/1000)</f>
        <v/>
      </c>
      <c r="BA100" s="378"/>
      <c r="BB100" s="379"/>
      <c r="BC100" s="375"/>
      <c r="BD100" s="392" t="str">
        <f t="shared" si="14"/>
        <v/>
      </c>
      <c r="BE100" s="453" t="str">
        <f t="shared" si="15"/>
        <v/>
      </c>
      <c r="BF100" s="872" t="str">
        <f>IF(BA100="","",VLOOKUP(BA100,'aktuelle Düngerliste'!$A:$H,2,FALSE))</f>
        <v/>
      </c>
      <c r="BG100" s="872" t="str">
        <f>IF(BA100="","",VLOOKUP(BA100,'aktuelle Düngerliste'!$A:$H,3,FALSE))</f>
        <v/>
      </c>
      <c r="BH100" s="873" t="str">
        <f>IF(BA100="","",VLOOKUP(BA100,'aktuelle Düngerliste'!$A:$H,8,FALSE))</f>
        <v/>
      </c>
      <c r="BI100" s="874" t="str">
        <f>IF(BA100="","",VLOOKUP(BA100,'aktuelle Düngerliste'!$A:$H,3,FALSE)*BC100/1000)</f>
        <v/>
      </c>
      <c r="BJ100" s="874" t="str">
        <f>IF(BA100="","",IF(VLOOKUP(BA100,'aktuelle Düngerliste'!$A:$B,2,FALSE)="mineralisch",(VLOOKUP(BA100,'aktuelle Düngerliste'!$A:$H,3,FALSE)*BC100/1000),""))</f>
        <v/>
      </c>
      <c r="BK100" s="875" t="str">
        <f>IF(BA100="","",VLOOKUP(BA100,'aktuelle Düngerliste'!$A:$J,10,FALSE)*BC100/1000)</f>
        <v/>
      </c>
      <c r="BL100" s="875" t="str">
        <f>IF(BA100="","",VLOOKUP(BA100,'aktuelle Düngerliste'!$A:$H,5,FALSE)*BC100/1000)</f>
        <v/>
      </c>
      <c r="BM100" s="875" t="str">
        <f>IF(BA100="","",VLOOKUP(BA100,'aktuelle Düngerliste'!$A:$H,6,FALSE)*BC100/1000)</f>
        <v/>
      </c>
      <c r="BN100" s="876" t="str">
        <f>IF(BA100="","",VLOOKUP(BA100,'aktuelle Düngerliste'!$A:$H,7,FALSE)*BC100/1000)</f>
        <v/>
      </c>
      <c r="BO100" s="378"/>
      <c r="BP100" s="379"/>
      <c r="BQ100" s="375"/>
      <c r="BR100" s="392" t="str">
        <f t="shared" si="16"/>
        <v/>
      </c>
      <c r="BS100" s="453" t="str">
        <f t="shared" si="17"/>
        <v/>
      </c>
      <c r="BT100" s="872" t="str">
        <f>IF(BO100="","",VLOOKUP(BO100,'aktuelle Düngerliste'!$A:$H,2,FALSE))</f>
        <v/>
      </c>
      <c r="BU100" s="872" t="str">
        <f>IF(BO100="","",VLOOKUP(BO100,'aktuelle Düngerliste'!$A:$H,3,FALSE))</f>
        <v/>
      </c>
      <c r="BV100" s="873" t="str">
        <f>IF(BO100="","",VLOOKUP(BO100,'aktuelle Düngerliste'!$A:$H,8,FALSE))</f>
        <v/>
      </c>
      <c r="BW100" s="874" t="str">
        <f>IF(BO100="","",VLOOKUP(BO100,'aktuelle Düngerliste'!$A:$H,3,FALSE)*BQ100/1000)</f>
        <v/>
      </c>
      <c r="BX100" s="874" t="str">
        <f>IF(BO100="","",IF(VLOOKUP(BO100,'aktuelle Düngerliste'!$A:$B,2,FALSE)="mineralisch",(VLOOKUP(BO100,'aktuelle Düngerliste'!$A:$H,3,FALSE)*BQ100/1000),""))</f>
        <v/>
      </c>
      <c r="BY100" s="875" t="str">
        <f>IF(BO100="","",VLOOKUP(BO100,'aktuelle Düngerliste'!$A:$J,10,FALSE)*BQ100/1000)</f>
        <v/>
      </c>
      <c r="BZ100" s="875" t="str">
        <f>IF(BO100="","",VLOOKUP(BO100,'aktuelle Düngerliste'!$A:$H,5,FALSE)*BQ100/1000)</f>
        <v/>
      </c>
      <c r="CA100" s="875" t="str">
        <f>IF(BO100="","",VLOOKUP(BO100,'aktuelle Düngerliste'!$A:$H,6,FALSE)*BQ100/1000)</f>
        <v/>
      </c>
      <c r="CB100" s="876" t="str">
        <f>IF(BO100="","",VLOOKUP(BO100,'aktuelle Düngerliste'!$A:$H,7,FALSE)*BQ100/1000)</f>
        <v/>
      </c>
      <c r="CC100" s="378"/>
      <c r="CD100" s="379"/>
      <c r="CE100" s="375"/>
      <c r="CF100" s="392" t="str">
        <f t="shared" si="18"/>
        <v/>
      </c>
      <c r="CG100" s="453" t="str">
        <f t="shared" si="19"/>
        <v/>
      </c>
      <c r="CH100" s="872" t="str">
        <f>IF(CC100="","",VLOOKUP(CC100,'aktuelle Düngerliste'!$A:$H,2,FALSE))</f>
        <v/>
      </c>
      <c r="CI100" s="872" t="str">
        <f>IF(CC100="","",VLOOKUP(CC100,'aktuelle Düngerliste'!$A:$H,3,FALSE))</f>
        <v/>
      </c>
      <c r="CJ100" s="873" t="str">
        <f>IF(CC100="","",VLOOKUP(CC100,'aktuelle Düngerliste'!$A:$H,8,FALSE))</f>
        <v/>
      </c>
      <c r="CK100" s="874" t="str">
        <f>IF(CC100="","",VLOOKUP(CC100,'aktuelle Düngerliste'!$A:$H,3,FALSE)*CE100/1000)</f>
        <v/>
      </c>
      <c r="CL100" s="874" t="str">
        <f>IF(CC100="","",IF(VLOOKUP(CC100,'aktuelle Düngerliste'!$A:$B,2,FALSE)="mineralisch",(VLOOKUP(CC100,'aktuelle Düngerliste'!$A:$H,3,FALSE)*CE100/1000),""))</f>
        <v/>
      </c>
      <c r="CM100" s="875" t="str">
        <f>IF(CC100="","",VLOOKUP(CC100,'aktuelle Düngerliste'!$A:$J,10,FALSE)*CE100/1000)</f>
        <v/>
      </c>
      <c r="CN100" s="875" t="str">
        <f>IF(CC100="","",VLOOKUP(CC100,'aktuelle Düngerliste'!$A:$H,5,FALSE)*CE100/1000)</f>
        <v/>
      </c>
      <c r="CO100" s="875" t="str">
        <f>IF(CC100="","",VLOOKUP(CC100,'aktuelle Düngerliste'!$A:$H,6,FALSE)*CE100/1000)</f>
        <v/>
      </c>
      <c r="CP100" s="876" t="str">
        <f>IF(CC100="","",VLOOKUP(CC100,'aktuelle Düngerliste'!$A:$H,7,FALSE)*CE100/1000)</f>
        <v/>
      </c>
      <c r="CQ100" s="378"/>
      <c r="CR100" s="379"/>
      <c r="CS100" s="375"/>
      <c r="CT100" s="392" t="str">
        <f t="shared" si="20"/>
        <v/>
      </c>
      <c r="CU100" s="453" t="str">
        <f t="shared" si="21"/>
        <v/>
      </c>
      <c r="CV100" s="872" t="str">
        <f>IF(CQ100="","",VLOOKUP(CQ100,'aktuelle Düngerliste'!$A:$H,2,FALSE))</f>
        <v/>
      </c>
      <c r="CW100" s="872" t="str">
        <f>IF(CQ100="","",VLOOKUP(CQ100,'aktuelle Düngerliste'!$A:$H,3,FALSE))</f>
        <v/>
      </c>
      <c r="CX100" s="873" t="str">
        <f>IF(CQ100="","",VLOOKUP(CQ100,'aktuelle Düngerliste'!$A:$H,8,FALSE))</f>
        <v/>
      </c>
      <c r="CY100" s="874" t="str">
        <f>IF(CQ100="","",VLOOKUP(CQ100,'aktuelle Düngerliste'!$A:$H,3,FALSE)*CS100/1000)</f>
        <v/>
      </c>
      <c r="CZ100" s="874" t="str">
        <f>IF(CQ100="","",IF(VLOOKUP(CQ100,'aktuelle Düngerliste'!$A:$B,2,FALSE)="mineralisch",(VLOOKUP(CQ100,'aktuelle Düngerliste'!$A:$H,3,FALSE)*CS100/1000),""))</f>
        <v/>
      </c>
      <c r="DA100" s="875" t="str">
        <f>IF(CQ100="","",VLOOKUP(CQ100,'aktuelle Düngerliste'!$A:$J,10,FALSE)*CS100/1000)</f>
        <v/>
      </c>
      <c r="DB100" s="875" t="str">
        <f>IF(CQ100="","",VLOOKUP(CQ100,'aktuelle Düngerliste'!$A:$H,5,FALSE)*CS100/1000)</f>
        <v/>
      </c>
      <c r="DC100" s="875" t="str">
        <f>IF(CQ100="","",VLOOKUP(CQ100,'aktuelle Düngerliste'!$A:$H,6,FALSE)*CS100/1000)</f>
        <v/>
      </c>
      <c r="DD100" s="876" t="str">
        <f>IF(CQ100="","",VLOOKUP(CQ100,'aktuelle Düngerliste'!$A:$H,7,FALSE)*CS100/1000)</f>
        <v/>
      </c>
      <c r="DE100" s="378"/>
      <c r="DF100" s="379"/>
      <c r="DG100" s="375"/>
      <c r="DH100" s="392" t="str">
        <f t="shared" si="22"/>
        <v/>
      </c>
      <c r="DI100" s="453" t="str">
        <f t="shared" si="23"/>
        <v/>
      </c>
      <c r="DJ100" s="872" t="str">
        <f>IF(DE100="","",VLOOKUP(DE100,'aktuelle Düngerliste'!$A:$H,2,FALSE))</f>
        <v/>
      </c>
      <c r="DK100" s="872" t="str">
        <f>IF(DE100="","",VLOOKUP(DE100,'aktuelle Düngerliste'!$A:$H,3,FALSE))</f>
        <v/>
      </c>
      <c r="DL100" s="873" t="str">
        <f>IF(DE100="","",VLOOKUP(DE100,'aktuelle Düngerliste'!$A:$H,8,FALSE))</f>
        <v/>
      </c>
      <c r="DM100" s="874" t="str">
        <f>IF(DE100="","",VLOOKUP(DE100,'aktuelle Düngerliste'!$A:$H,3,FALSE)*DG100/1000)</f>
        <v/>
      </c>
      <c r="DN100" s="874" t="str">
        <f>IF(DE100="","",IF(VLOOKUP(DE100,'aktuelle Düngerliste'!$A:$B,2,FALSE)="mineralisch",(VLOOKUP(DE100,'aktuelle Düngerliste'!$A:$H,3,FALSE)*DG100/1000),""))</f>
        <v/>
      </c>
      <c r="DO100" s="875" t="str">
        <f>IF(DE100="","",VLOOKUP(DE100,'aktuelle Düngerliste'!$A:$J,10,FALSE)*DG100/1000)</f>
        <v/>
      </c>
      <c r="DP100" s="875" t="str">
        <f>IF(DE100="","",VLOOKUP(DE100,'aktuelle Düngerliste'!$A:$H,5,FALSE)*DG100/1000)</f>
        <v/>
      </c>
      <c r="DQ100" s="875" t="str">
        <f>IF(DE100="","",VLOOKUP(DE100,'aktuelle Düngerliste'!$A:$H,6,FALSE)*DG100/1000)</f>
        <v/>
      </c>
      <c r="DR100" s="876" t="str">
        <f>IF(DE100="","",VLOOKUP(DE100,'aktuelle Düngerliste'!$A:$H,7,FALSE)*DG100/1000)</f>
        <v/>
      </c>
      <c r="DS100" s="265"/>
    </row>
    <row r="101" spans="1:123" s="145" customFormat="1">
      <c r="A101" s="261" t="str">
        <f>IF('N-DBE'!A101="","",'N-DBE'!A101)</f>
        <v/>
      </c>
      <c r="B101" s="285" t="str">
        <f>IF('N-DBE'!B101="","",'N-DBE'!B101)</f>
        <v/>
      </c>
      <c r="C101" s="262" t="str">
        <f>IF('N-DBE'!C101="","",'N-DBE'!C101)</f>
        <v/>
      </c>
      <c r="D101" s="262" t="str">
        <f>IF('N-DBE'!D101="","",'N-DBE'!D101)</f>
        <v/>
      </c>
      <c r="E101" s="238" t="str">
        <f>IF('N-DBE'!E101="","",'N-DBE'!E101)</f>
        <v/>
      </c>
      <c r="F101" s="238" t="str">
        <f>IF('N-DBE'!F101="","",'N-DBE'!F101)</f>
        <v/>
      </c>
      <c r="G101" s="225" t="str">
        <f>IF('N-DBE'!G101="","",'N-DBE'!G101)</f>
        <v/>
      </c>
      <c r="H101" s="247" t="str">
        <f>IF(OR(B101="",'N-DBE'!AJ101=""),"",'N-DBE'!AJ101+'N-DBE'!AN101)</f>
        <v/>
      </c>
      <c r="I101" s="815" t="str">
        <f>IF(OR(B101="",'N-DBE'!AJ101=""),"",'N-DBE'!E101*('N-DBE'!AJ101+'N-DBE'!AN101))</f>
        <v/>
      </c>
      <c r="J101" s="246" t="str">
        <f>IF('N-DBE'!AK101="","",IF('N-DBE'!AM101="ja",'N-DBE'!AK101+'N-DBE'!AN101,'N-DBE'!AK101))</f>
        <v/>
      </c>
      <c r="K101" s="829" t="str">
        <f>IF(OR(B101="",'N-DBE'!AK101=""),"",IF('N-DBE'!AM101="ja",'N-DBE'!E101*('N-DBE'!AK101+'N-DBE'!AN101),'N-DBE'!E101*'N-DBE'!AK101))</f>
        <v/>
      </c>
      <c r="L101" s="830" t="str">
        <f>IF(OR(B101="",'N-DBE'!AL101=""),"",'N-DBE'!AL101+'N-DBE'!AN101)</f>
        <v/>
      </c>
      <c r="M101" s="830" t="str">
        <f>IF(OR(B101="",'N-DBE'!AL101=""),"",'N-DBE'!E101*('N-DBE'!AL101+'N-DBE'!AN101))</f>
        <v/>
      </c>
      <c r="N101" s="831" t="str">
        <f>IF(AND('N-DBE'!C101="ja",G101&lt;&gt;""),I101-X101,"")</f>
        <v/>
      </c>
      <c r="O101" s="259" t="str">
        <f>IF('N-DBE'!AJ101="","",SUM(AU101,BI101,BW101,CK101,CY101,DM101))</f>
        <v/>
      </c>
      <c r="P101" s="830" t="str">
        <f>IF(OR(B101="",'N-DBE'!AJ101=""),"",O101*'N-DBE'!E101)</f>
        <v/>
      </c>
      <c r="Q101" s="253" t="str">
        <f>IF('N-DBE'!AJ101="","",IF(AR101="mineralisch",AU101,0)+IF(BF101="mineralisch",BI101,0)+IF(BT101="mineralisch",BW101,0)+IF(CH101="mineralisch",CK101,0)+IF(CV101="mineralisch",CY101,0)+IF(DJ101="mineralisch",DM101,0))</f>
        <v/>
      </c>
      <c r="R101" s="830" t="str">
        <f>IF(OR(B101="",'N-DBE'!AJ101=""),"",Q101*'N-DBE'!E101)</f>
        <v/>
      </c>
      <c r="S101" s="253" t="str">
        <f>IF('N-DBE'!AJ101="","",O101-Q101)</f>
        <v/>
      </c>
      <c r="T101" s="830" t="str">
        <f>IF(OR(B101="",'N-DBE'!AJ101=""),"",S101*'N-DBE'!E101)</f>
        <v/>
      </c>
      <c r="U101" s="253" t="str">
        <f>IF('N-DBE'!AJ101="","",(IF(AR101="Kompost",AU101,0)+IF(BF101="Kompost",BI101,0)+IF(BT101="Kompost",BW101,0)+IF(CH101="Kompost",CK101,0)+IF(CV101="Kompost",CY101,0)+IF(DJ101="Kompost",DM101,0)))</f>
        <v/>
      </c>
      <c r="V101" s="830" t="str">
        <f>IF(OR(B101="",'N-DBE'!AJ101=""),"",U101*'N-DBE'!E101)</f>
        <v/>
      </c>
      <c r="W101" s="370" t="str">
        <f>IF('N-DBE'!AJ101="","",SUM(AW101,BK101,BY101,CM101,DA101,DO101))</f>
        <v/>
      </c>
      <c r="X101" s="844" t="str">
        <f>IF(OR(B101="",'N-DBE'!AJ101=""),"",W101*'N-DBE'!E101)</f>
        <v/>
      </c>
      <c r="Y101" s="260" t="str">
        <f>IF('P-(K-Mg)-DBE'!N101="","",'P-(K-Mg)-DBE'!N101+'P-(K-Mg)-DBE'!R101)</f>
        <v/>
      </c>
      <c r="Z101" s="830" t="str">
        <f>IF(OR(B101="",'P-(K-Mg)-DBE'!N101=""),"",'N-DBE'!E101*('P-(K-Mg)-DBE'!N101+'P-(K-Mg)-DBE'!R101))</f>
        <v/>
      </c>
      <c r="AA101" s="259" t="str">
        <f>IF('P-(K-Mg)-DBE'!N101="","",SUM(AX101,BL101,BZ101,CN101,DB101,DP101))</f>
        <v/>
      </c>
      <c r="AB101" s="258" t="str">
        <f>IF(OR(B101="",'P-(K-Mg)-DBE'!Z101=""),"",SUM(AX101,BL101,BZ101,CN101,DB101,DP101)*'N-DBE'!E101)</f>
        <v/>
      </c>
      <c r="AC101" s="259" t="str">
        <f>IF('P-(K-Mg)-DBE'!O101="","",'P-(K-Mg)-DBE'!O101)</f>
        <v/>
      </c>
      <c r="AD101" s="815" t="str">
        <f>IF(OR(B101="",'P-(K-Mg)-DBE'!O101=""),"",'P-(K-Mg)-DBE'!O101*'N-DBE'!E101)</f>
        <v/>
      </c>
      <c r="AE101" s="239" t="str">
        <f>IF('P-(K-Mg)-DBE'!Z101="","",'P-(K-Mg)-DBE'!Z101)</f>
        <v/>
      </c>
      <c r="AF101" s="815" t="str">
        <f>IF(OR(B101="",'P-(K-Mg)-DBE'!Z101=""),"",'P-(K-Mg)-DBE'!Z101*'N-DBE'!E101)</f>
        <v/>
      </c>
      <c r="AG101" s="380" t="str">
        <f>IF('P-(K-Mg)-DBE'!Z101="","",SUM(AY101,BM101,CA101,CO101,DC101,DQ101))</f>
        <v/>
      </c>
      <c r="AH101" s="258" t="str">
        <f>IF(OR(B101="",'P-(K-Mg)-DBE'!AH101=""),"",SUM(AY101,BM101,CA101,CO101,DC101,DQ91)*'N-DBE'!E101)</f>
        <v/>
      </c>
      <c r="AI101" s="240" t="str">
        <f>IF('P-(K-Mg)-DBE'!AH101="","",'P-(K-Mg)-DBE'!AH101)</f>
        <v/>
      </c>
      <c r="AJ101" s="830" t="str">
        <f>IF(OR(B101="",'P-(K-Mg)-DBE'!AH101=""),"",'N-DBE'!E101*'P-(K-Mg)-DBE'!AH101)</f>
        <v/>
      </c>
      <c r="AK101" s="374" t="str">
        <f>IF('P-(K-Mg)-DBE'!AH101="","",SUM(AZ101,BN101,CB101,CP101,DD101,DR101))</f>
        <v/>
      </c>
      <c r="AL101" s="862" t="str">
        <f>IF('P-(K-Mg)-DBE'!AH101="","",SUM(AZ101,BN101,CB101,CP101,DD101,DR101))</f>
        <v/>
      </c>
      <c r="AM101" s="378"/>
      <c r="AN101" s="379"/>
      <c r="AO101" s="375"/>
      <c r="AP101" s="392" t="str">
        <f t="shared" si="12"/>
        <v/>
      </c>
      <c r="AQ101" s="453" t="str">
        <f t="shared" si="13"/>
        <v/>
      </c>
      <c r="AR101" s="872" t="str">
        <f>IF(AM101="","",VLOOKUP(AM101,'aktuelle Düngerliste'!A:H,2,FALSE))</f>
        <v/>
      </c>
      <c r="AS101" s="872" t="str">
        <f>IF(AM101="","",VLOOKUP(AM101,'aktuelle Düngerliste'!A:H,3,FALSE))</f>
        <v/>
      </c>
      <c r="AT101" s="873" t="str">
        <f>IF(AM101="","",VLOOKUP(AM101,'aktuelle Düngerliste'!A:H,8,FALSE))</f>
        <v/>
      </c>
      <c r="AU101" s="874" t="str">
        <f>IF(AM101="","",VLOOKUP(AM101,'aktuelle Düngerliste'!$A:$H,3,FALSE)*AO101/1000)</f>
        <v/>
      </c>
      <c r="AV101" s="874" t="str">
        <f>IF(AM101="","",IF(VLOOKUP(AM101,'aktuelle Düngerliste'!$A:$B,2,FALSE)="mineralisch",(VLOOKUP(AM101,'aktuelle Düngerliste'!$A:$H,3,FALSE)*AO101/1000),""))</f>
        <v/>
      </c>
      <c r="AW101" s="875" t="str">
        <f>IF(AM101="","",VLOOKUP(AM101,'aktuelle Düngerliste'!$A:$J,10,FALSE)*AO101/1000)</f>
        <v/>
      </c>
      <c r="AX101" s="875" t="str">
        <f>IF(AM101="","",VLOOKUP(AM101,'aktuelle Düngerliste'!$A:$H,5,FALSE)*AO101/1000)</f>
        <v/>
      </c>
      <c r="AY101" s="875" t="str">
        <f>IF(AM101="","",VLOOKUP(AM101,'aktuelle Düngerliste'!$A:$H,6,FALSE)*AO101/1000)</f>
        <v/>
      </c>
      <c r="AZ101" s="876" t="str">
        <f>IF(AM101="","",VLOOKUP(AM101,'aktuelle Düngerliste'!$A:$H,7,FALSE)*AO101/1000)</f>
        <v/>
      </c>
      <c r="BA101" s="378"/>
      <c r="BB101" s="379"/>
      <c r="BC101" s="375"/>
      <c r="BD101" s="392" t="str">
        <f t="shared" si="14"/>
        <v/>
      </c>
      <c r="BE101" s="453" t="str">
        <f t="shared" si="15"/>
        <v/>
      </c>
      <c r="BF101" s="872" t="str">
        <f>IF(BA101="","",VLOOKUP(BA101,'aktuelle Düngerliste'!$A:$H,2,FALSE))</f>
        <v/>
      </c>
      <c r="BG101" s="872" t="str">
        <f>IF(BA101="","",VLOOKUP(BA101,'aktuelle Düngerliste'!$A:$H,3,FALSE))</f>
        <v/>
      </c>
      <c r="BH101" s="873" t="str">
        <f>IF(BA101="","",VLOOKUP(BA101,'aktuelle Düngerliste'!$A:$H,8,FALSE))</f>
        <v/>
      </c>
      <c r="BI101" s="874" t="str">
        <f>IF(BA101="","",VLOOKUP(BA101,'aktuelle Düngerliste'!$A:$H,3,FALSE)*BC101/1000)</f>
        <v/>
      </c>
      <c r="BJ101" s="874" t="str">
        <f>IF(BA101="","",IF(VLOOKUP(BA101,'aktuelle Düngerliste'!$A:$B,2,FALSE)="mineralisch",(VLOOKUP(BA101,'aktuelle Düngerliste'!$A:$H,3,FALSE)*BC101/1000),""))</f>
        <v/>
      </c>
      <c r="BK101" s="875" t="str">
        <f>IF(BA101="","",VLOOKUP(BA101,'aktuelle Düngerliste'!$A:$J,10,FALSE)*BC101/1000)</f>
        <v/>
      </c>
      <c r="BL101" s="875" t="str">
        <f>IF(BA101="","",VLOOKUP(BA101,'aktuelle Düngerliste'!$A:$H,5,FALSE)*BC101/1000)</f>
        <v/>
      </c>
      <c r="BM101" s="875" t="str">
        <f>IF(BA101="","",VLOOKUP(BA101,'aktuelle Düngerliste'!$A:$H,6,FALSE)*BC101/1000)</f>
        <v/>
      </c>
      <c r="BN101" s="876" t="str">
        <f>IF(BA101="","",VLOOKUP(BA101,'aktuelle Düngerliste'!$A:$H,7,FALSE)*BC101/1000)</f>
        <v/>
      </c>
      <c r="BO101" s="378"/>
      <c r="BP101" s="379"/>
      <c r="BQ101" s="375"/>
      <c r="BR101" s="392" t="str">
        <f t="shared" si="16"/>
        <v/>
      </c>
      <c r="BS101" s="453" t="str">
        <f t="shared" si="17"/>
        <v/>
      </c>
      <c r="BT101" s="872" t="str">
        <f>IF(BO101="","",VLOOKUP(BO101,'aktuelle Düngerliste'!$A:$H,2,FALSE))</f>
        <v/>
      </c>
      <c r="BU101" s="872" t="str">
        <f>IF(BO101="","",VLOOKUP(BO101,'aktuelle Düngerliste'!$A:$H,3,FALSE))</f>
        <v/>
      </c>
      <c r="BV101" s="873" t="str">
        <f>IF(BO101="","",VLOOKUP(BO101,'aktuelle Düngerliste'!$A:$H,8,FALSE))</f>
        <v/>
      </c>
      <c r="BW101" s="874" t="str">
        <f>IF(BO101="","",VLOOKUP(BO101,'aktuelle Düngerliste'!$A:$H,3,FALSE)*BQ101/1000)</f>
        <v/>
      </c>
      <c r="BX101" s="874" t="str">
        <f>IF(BO101="","",IF(VLOOKUP(BO101,'aktuelle Düngerliste'!$A:$B,2,FALSE)="mineralisch",(VLOOKUP(BO101,'aktuelle Düngerliste'!$A:$H,3,FALSE)*BQ101/1000),""))</f>
        <v/>
      </c>
      <c r="BY101" s="875" t="str">
        <f>IF(BO101="","",VLOOKUP(BO101,'aktuelle Düngerliste'!$A:$J,10,FALSE)*BQ101/1000)</f>
        <v/>
      </c>
      <c r="BZ101" s="875" t="str">
        <f>IF(BO101="","",VLOOKUP(BO101,'aktuelle Düngerliste'!$A:$H,5,FALSE)*BQ101/1000)</f>
        <v/>
      </c>
      <c r="CA101" s="875" t="str">
        <f>IF(BO101="","",VLOOKUP(BO101,'aktuelle Düngerliste'!$A:$H,6,FALSE)*BQ101/1000)</f>
        <v/>
      </c>
      <c r="CB101" s="876" t="str">
        <f>IF(BO101="","",VLOOKUP(BO101,'aktuelle Düngerliste'!$A:$H,7,FALSE)*BQ101/1000)</f>
        <v/>
      </c>
      <c r="CC101" s="378"/>
      <c r="CD101" s="379"/>
      <c r="CE101" s="375"/>
      <c r="CF101" s="392" t="str">
        <f t="shared" si="18"/>
        <v/>
      </c>
      <c r="CG101" s="453" t="str">
        <f t="shared" si="19"/>
        <v/>
      </c>
      <c r="CH101" s="872" t="str">
        <f>IF(CC101="","",VLOOKUP(CC101,'aktuelle Düngerliste'!$A:$H,2,FALSE))</f>
        <v/>
      </c>
      <c r="CI101" s="872" t="str">
        <f>IF(CC101="","",VLOOKUP(CC101,'aktuelle Düngerliste'!$A:$H,3,FALSE))</f>
        <v/>
      </c>
      <c r="CJ101" s="873" t="str">
        <f>IF(CC101="","",VLOOKUP(CC101,'aktuelle Düngerliste'!$A:$H,8,FALSE))</f>
        <v/>
      </c>
      <c r="CK101" s="874" t="str">
        <f>IF(CC101="","",VLOOKUP(CC101,'aktuelle Düngerliste'!$A:$H,3,FALSE)*CE101/1000)</f>
        <v/>
      </c>
      <c r="CL101" s="874" t="str">
        <f>IF(CC101="","",IF(VLOOKUP(CC101,'aktuelle Düngerliste'!$A:$B,2,FALSE)="mineralisch",(VLOOKUP(CC101,'aktuelle Düngerliste'!$A:$H,3,FALSE)*CE101/1000),""))</f>
        <v/>
      </c>
      <c r="CM101" s="875" t="str">
        <f>IF(CC101="","",VLOOKUP(CC101,'aktuelle Düngerliste'!$A:$J,10,FALSE)*CE101/1000)</f>
        <v/>
      </c>
      <c r="CN101" s="875" t="str">
        <f>IF(CC101="","",VLOOKUP(CC101,'aktuelle Düngerliste'!$A:$H,5,FALSE)*CE101/1000)</f>
        <v/>
      </c>
      <c r="CO101" s="875" t="str">
        <f>IF(CC101="","",VLOOKUP(CC101,'aktuelle Düngerliste'!$A:$H,6,FALSE)*CE101/1000)</f>
        <v/>
      </c>
      <c r="CP101" s="876" t="str">
        <f>IF(CC101="","",VLOOKUP(CC101,'aktuelle Düngerliste'!$A:$H,7,FALSE)*CE101/1000)</f>
        <v/>
      </c>
      <c r="CQ101" s="378"/>
      <c r="CR101" s="379"/>
      <c r="CS101" s="375"/>
      <c r="CT101" s="392" t="str">
        <f t="shared" si="20"/>
        <v/>
      </c>
      <c r="CU101" s="453" t="str">
        <f t="shared" si="21"/>
        <v/>
      </c>
      <c r="CV101" s="872" t="str">
        <f>IF(CQ101="","",VLOOKUP(CQ101,'aktuelle Düngerliste'!$A:$H,2,FALSE))</f>
        <v/>
      </c>
      <c r="CW101" s="872" t="str">
        <f>IF(CQ101="","",VLOOKUP(CQ101,'aktuelle Düngerliste'!$A:$H,3,FALSE))</f>
        <v/>
      </c>
      <c r="CX101" s="873" t="str">
        <f>IF(CQ101="","",VLOOKUP(CQ101,'aktuelle Düngerliste'!$A:$H,8,FALSE))</f>
        <v/>
      </c>
      <c r="CY101" s="874" t="str">
        <f>IF(CQ101="","",VLOOKUP(CQ101,'aktuelle Düngerliste'!$A:$H,3,FALSE)*CS101/1000)</f>
        <v/>
      </c>
      <c r="CZ101" s="874" t="str">
        <f>IF(CQ101="","",IF(VLOOKUP(CQ101,'aktuelle Düngerliste'!$A:$B,2,FALSE)="mineralisch",(VLOOKUP(CQ101,'aktuelle Düngerliste'!$A:$H,3,FALSE)*CS101/1000),""))</f>
        <v/>
      </c>
      <c r="DA101" s="875" t="str">
        <f>IF(CQ101="","",VLOOKUP(CQ101,'aktuelle Düngerliste'!$A:$J,10,FALSE)*CS101/1000)</f>
        <v/>
      </c>
      <c r="DB101" s="875" t="str">
        <f>IF(CQ101="","",VLOOKUP(CQ101,'aktuelle Düngerliste'!$A:$H,5,FALSE)*CS101/1000)</f>
        <v/>
      </c>
      <c r="DC101" s="875" t="str">
        <f>IF(CQ101="","",VLOOKUP(CQ101,'aktuelle Düngerliste'!$A:$H,6,FALSE)*CS101/1000)</f>
        <v/>
      </c>
      <c r="DD101" s="876" t="str">
        <f>IF(CQ101="","",VLOOKUP(CQ101,'aktuelle Düngerliste'!$A:$H,7,FALSE)*CS101/1000)</f>
        <v/>
      </c>
      <c r="DE101" s="378"/>
      <c r="DF101" s="379"/>
      <c r="DG101" s="375"/>
      <c r="DH101" s="392" t="str">
        <f t="shared" si="22"/>
        <v/>
      </c>
      <c r="DI101" s="453" t="str">
        <f t="shared" si="23"/>
        <v/>
      </c>
      <c r="DJ101" s="872" t="str">
        <f>IF(DE101="","",VLOOKUP(DE101,'aktuelle Düngerliste'!$A:$H,2,FALSE))</f>
        <v/>
      </c>
      <c r="DK101" s="872" t="str">
        <f>IF(DE101="","",VLOOKUP(DE101,'aktuelle Düngerliste'!$A:$H,3,FALSE))</f>
        <v/>
      </c>
      <c r="DL101" s="873" t="str">
        <f>IF(DE101="","",VLOOKUP(DE101,'aktuelle Düngerliste'!$A:$H,8,FALSE))</f>
        <v/>
      </c>
      <c r="DM101" s="874" t="str">
        <f>IF(DE101="","",VLOOKUP(DE101,'aktuelle Düngerliste'!$A:$H,3,FALSE)*DG101/1000)</f>
        <v/>
      </c>
      <c r="DN101" s="874" t="str">
        <f>IF(DE101="","",IF(VLOOKUP(DE101,'aktuelle Düngerliste'!$A:$B,2,FALSE)="mineralisch",(VLOOKUP(DE101,'aktuelle Düngerliste'!$A:$H,3,FALSE)*DG101/1000),""))</f>
        <v/>
      </c>
      <c r="DO101" s="875" t="str">
        <f>IF(DE101="","",VLOOKUP(DE101,'aktuelle Düngerliste'!$A:$J,10,FALSE)*DG101/1000)</f>
        <v/>
      </c>
      <c r="DP101" s="875" t="str">
        <f>IF(DE101="","",VLOOKUP(DE101,'aktuelle Düngerliste'!$A:$H,5,FALSE)*DG101/1000)</f>
        <v/>
      </c>
      <c r="DQ101" s="875" t="str">
        <f>IF(DE101="","",VLOOKUP(DE101,'aktuelle Düngerliste'!$A:$H,6,FALSE)*DG101/1000)</f>
        <v/>
      </c>
      <c r="DR101" s="876" t="str">
        <f>IF(DE101="","",VLOOKUP(DE101,'aktuelle Düngerliste'!$A:$H,7,FALSE)*DG101/1000)</f>
        <v/>
      </c>
      <c r="DS101" s="265"/>
    </row>
    <row r="102" spans="1:123" s="145" customFormat="1">
      <c r="A102" s="261" t="str">
        <f>IF('N-DBE'!A102="","",'N-DBE'!A102)</f>
        <v/>
      </c>
      <c r="B102" s="285" t="str">
        <f>IF('N-DBE'!B102="","",'N-DBE'!B102)</f>
        <v/>
      </c>
      <c r="C102" s="262" t="str">
        <f>IF('N-DBE'!C102="","",'N-DBE'!C102)</f>
        <v/>
      </c>
      <c r="D102" s="262" t="str">
        <f>IF('N-DBE'!D102="","",'N-DBE'!D102)</f>
        <v/>
      </c>
      <c r="E102" s="238" t="str">
        <f>IF('N-DBE'!E102="","",'N-DBE'!E102)</f>
        <v/>
      </c>
      <c r="F102" s="238" t="str">
        <f>IF('N-DBE'!F102="","",'N-DBE'!F102)</f>
        <v/>
      </c>
      <c r="G102" s="225" t="str">
        <f>IF('N-DBE'!G102="","",'N-DBE'!G102)</f>
        <v/>
      </c>
      <c r="H102" s="247" t="str">
        <f>IF(OR(B102="",'N-DBE'!AJ102=""),"",'N-DBE'!AJ102+'N-DBE'!AN102)</f>
        <v/>
      </c>
      <c r="I102" s="815" t="str">
        <f>IF(OR(B102="",'N-DBE'!AJ102=""),"",'N-DBE'!E102*('N-DBE'!AJ102+'N-DBE'!AN102))</f>
        <v/>
      </c>
      <c r="J102" s="246" t="str">
        <f>IF('N-DBE'!AK102="","",IF('N-DBE'!AM102="ja",'N-DBE'!AK102+'N-DBE'!AN102,'N-DBE'!AK102))</f>
        <v/>
      </c>
      <c r="K102" s="829" t="str">
        <f>IF(OR(B102="",'N-DBE'!AK102=""),"",IF('N-DBE'!AM102="ja",'N-DBE'!E102*('N-DBE'!AK102+'N-DBE'!AN102),'N-DBE'!E102*'N-DBE'!AK102))</f>
        <v/>
      </c>
      <c r="L102" s="830" t="str">
        <f>IF(OR(B102="",'N-DBE'!AL102=""),"",'N-DBE'!AL102+'N-DBE'!AN102)</f>
        <v/>
      </c>
      <c r="M102" s="830" t="str">
        <f>IF(OR(B102="",'N-DBE'!AL102=""),"",'N-DBE'!E102*('N-DBE'!AL102+'N-DBE'!AN102))</f>
        <v/>
      </c>
      <c r="N102" s="831" t="str">
        <f>IF(AND('N-DBE'!C102="ja",G102&lt;&gt;""),I102-X102,"")</f>
        <v/>
      </c>
      <c r="O102" s="259" t="str">
        <f>IF('N-DBE'!AJ102="","",SUM(AU102,BI102,BW102,CK102,CY102,DM102))</f>
        <v/>
      </c>
      <c r="P102" s="830" t="str">
        <f>IF(OR(B102="",'N-DBE'!AJ102=""),"",O102*'N-DBE'!E102)</f>
        <v/>
      </c>
      <c r="Q102" s="253" t="str">
        <f>IF('N-DBE'!AJ102="","",IF(AR102="mineralisch",AU102,0)+IF(BF102="mineralisch",BI102,0)+IF(BT102="mineralisch",BW102,0)+IF(CH102="mineralisch",CK102,0)+IF(CV102="mineralisch",CY102,0)+IF(DJ102="mineralisch",DM102,0))</f>
        <v/>
      </c>
      <c r="R102" s="830" t="str">
        <f>IF(OR(B102="",'N-DBE'!AJ102=""),"",Q102*'N-DBE'!E102)</f>
        <v/>
      </c>
      <c r="S102" s="253" t="str">
        <f>IF('N-DBE'!AJ102="","",O102-Q102)</f>
        <v/>
      </c>
      <c r="T102" s="830" t="str">
        <f>IF(OR(B102="",'N-DBE'!AJ102=""),"",S102*'N-DBE'!E102)</f>
        <v/>
      </c>
      <c r="U102" s="253" t="str">
        <f>IF('N-DBE'!AJ102="","",(IF(AR102="Kompost",AU102,0)+IF(BF102="Kompost",BI102,0)+IF(BT102="Kompost",BW102,0)+IF(CH102="Kompost",CK102,0)+IF(CV102="Kompost",CY102,0)+IF(DJ102="Kompost",DM102,0)))</f>
        <v/>
      </c>
      <c r="V102" s="830" t="str">
        <f>IF(OR(B102="",'N-DBE'!AJ102=""),"",U102*'N-DBE'!E102)</f>
        <v/>
      </c>
      <c r="W102" s="370" t="str">
        <f>IF('N-DBE'!AJ102="","",SUM(AW102,BK102,BY102,CM102,DA102,DO102))</f>
        <v/>
      </c>
      <c r="X102" s="844" t="str">
        <f>IF(OR(B102="",'N-DBE'!AJ102=""),"",W102*'N-DBE'!E102)</f>
        <v/>
      </c>
      <c r="Y102" s="260" t="str">
        <f>IF('P-(K-Mg)-DBE'!N102="","",'P-(K-Mg)-DBE'!N102+'P-(K-Mg)-DBE'!R102)</f>
        <v/>
      </c>
      <c r="Z102" s="830" t="str">
        <f>IF(OR(B102="",'P-(K-Mg)-DBE'!N102=""),"",'N-DBE'!E102*('P-(K-Mg)-DBE'!N102+'P-(K-Mg)-DBE'!R102))</f>
        <v/>
      </c>
      <c r="AA102" s="259" t="str">
        <f>IF('P-(K-Mg)-DBE'!N102="","",SUM(AX102,BL102,BZ102,CN102,DB102,DP102))</f>
        <v/>
      </c>
      <c r="AB102" s="258" t="str">
        <f>IF(OR(B102="",'P-(K-Mg)-DBE'!Z102=""),"",SUM(AX102,BL102,BZ102,CN102,DB102,DP102)*'N-DBE'!E102)</f>
        <v/>
      </c>
      <c r="AC102" s="259" t="str">
        <f>IF('P-(K-Mg)-DBE'!O102="","",'P-(K-Mg)-DBE'!O102)</f>
        <v/>
      </c>
      <c r="AD102" s="815" t="str">
        <f>IF(OR(B102="",'P-(K-Mg)-DBE'!O102=""),"",'P-(K-Mg)-DBE'!O102*'N-DBE'!E102)</f>
        <v/>
      </c>
      <c r="AE102" s="239" t="str">
        <f>IF('P-(K-Mg)-DBE'!Z102="","",'P-(K-Mg)-DBE'!Z102)</f>
        <v/>
      </c>
      <c r="AF102" s="815" t="str">
        <f>IF(OR(B102="",'P-(K-Mg)-DBE'!Z102=""),"",'P-(K-Mg)-DBE'!Z102*'N-DBE'!E102)</f>
        <v/>
      </c>
      <c r="AG102" s="380" t="str">
        <f>IF('P-(K-Mg)-DBE'!Z102="","",SUM(AY102,BM102,CA102,CO102,DC102,DQ102))</f>
        <v/>
      </c>
      <c r="AH102" s="258" t="str">
        <f>IF(OR(B102="",'P-(K-Mg)-DBE'!AH102=""),"",SUM(AY102,BM102,CA102,CO102,DC102,DQ92)*'N-DBE'!E102)</f>
        <v/>
      </c>
      <c r="AI102" s="240" t="str">
        <f>IF('P-(K-Mg)-DBE'!AH102="","",'P-(K-Mg)-DBE'!AH102)</f>
        <v/>
      </c>
      <c r="AJ102" s="830" t="str">
        <f>IF(OR(B102="",'P-(K-Mg)-DBE'!AH102=""),"",'N-DBE'!E102*'P-(K-Mg)-DBE'!AH102)</f>
        <v/>
      </c>
      <c r="AK102" s="374" t="str">
        <f>IF('P-(K-Mg)-DBE'!AH102="","",SUM(AZ102,BN102,CB102,CP102,DD102,DR102))</f>
        <v/>
      </c>
      <c r="AL102" s="862" t="str">
        <f>IF('P-(K-Mg)-DBE'!AH102="","",SUM(AZ102,BN102,CB102,CP102,DD102,DR102))</f>
        <v/>
      </c>
      <c r="AM102" s="378"/>
      <c r="AN102" s="379"/>
      <c r="AO102" s="375"/>
      <c r="AP102" s="392" t="str">
        <f t="shared" si="12"/>
        <v/>
      </c>
      <c r="AQ102" s="453" t="str">
        <f t="shared" si="13"/>
        <v/>
      </c>
      <c r="AR102" s="872" t="str">
        <f>IF(AM102="","",VLOOKUP(AM102,'aktuelle Düngerliste'!A:H,2,FALSE))</f>
        <v/>
      </c>
      <c r="AS102" s="872" t="str">
        <f>IF(AM102="","",VLOOKUP(AM102,'aktuelle Düngerliste'!A:H,3,FALSE))</f>
        <v/>
      </c>
      <c r="AT102" s="873" t="str">
        <f>IF(AM102="","",VLOOKUP(AM102,'aktuelle Düngerliste'!A:H,8,FALSE))</f>
        <v/>
      </c>
      <c r="AU102" s="874" t="str">
        <f>IF(AM102="","",VLOOKUP(AM102,'aktuelle Düngerliste'!$A:$H,3,FALSE)*AO102/1000)</f>
        <v/>
      </c>
      <c r="AV102" s="874" t="str">
        <f>IF(AM102="","",IF(VLOOKUP(AM102,'aktuelle Düngerliste'!$A:$B,2,FALSE)="mineralisch",(VLOOKUP(AM102,'aktuelle Düngerliste'!$A:$H,3,FALSE)*AO102/1000),""))</f>
        <v/>
      </c>
      <c r="AW102" s="875" t="str">
        <f>IF(AM102="","",VLOOKUP(AM102,'aktuelle Düngerliste'!$A:$J,10,FALSE)*AO102/1000)</f>
        <v/>
      </c>
      <c r="AX102" s="875" t="str">
        <f>IF(AM102="","",VLOOKUP(AM102,'aktuelle Düngerliste'!$A:$H,5,FALSE)*AO102/1000)</f>
        <v/>
      </c>
      <c r="AY102" s="875" t="str">
        <f>IF(AM102="","",VLOOKUP(AM102,'aktuelle Düngerliste'!$A:$H,6,FALSE)*AO102/1000)</f>
        <v/>
      </c>
      <c r="AZ102" s="876" t="str">
        <f>IF(AM102="","",VLOOKUP(AM102,'aktuelle Düngerliste'!$A:$H,7,FALSE)*AO102/1000)</f>
        <v/>
      </c>
      <c r="BA102" s="378"/>
      <c r="BB102" s="379"/>
      <c r="BC102" s="375"/>
      <c r="BD102" s="392" t="str">
        <f t="shared" si="14"/>
        <v/>
      </c>
      <c r="BE102" s="453" t="str">
        <f t="shared" si="15"/>
        <v/>
      </c>
      <c r="BF102" s="872" t="str">
        <f>IF(BA102="","",VLOOKUP(BA102,'aktuelle Düngerliste'!$A:$H,2,FALSE))</f>
        <v/>
      </c>
      <c r="BG102" s="872" t="str">
        <f>IF(BA102="","",VLOOKUP(BA102,'aktuelle Düngerliste'!$A:$H,3,FALSE))</f>
        <v/>
      </c>
      <c r="BH102" s="873" t="str">
        <f>IF(BA102="","",VLOOKUP(BA102,'aktuelle Düngerliste'!$A:$H,8,FALSE))</f>
        <v/>
      </c>
      <c r="BI102" s="874" t="str">
        <f>IF(BA102="","",VLOOKUP(BA102,'aktuelle Düngerliste'!$A:$H,3,FALSE)*BC102/1000)</f>
        <v/>
      </c>
      <c r="BJ102" s="874" t="str">
        <f>IF(BA102="","",IF(VLOOKUP(BA102,'aktuelle Düngerliste'!$A:$B,2,FALSE)="mineralisch",(VLOOKUP(BA102,'aktuelle Düngerliste'!$A:$H,3,FALSE)*BC102/1000),""))</f>
        <v/>
      </c>
      <c r="BK102" s="875" t="str">
        <f>IF(BA102="","",VLOOKUP(BA102,'aktuelle Düngerliste'!$A:$J,10,FALSE)*BC102/1000)</f>
        <v/>
      </c>
      <c r="BL102" s="875" t="str">
        <f>IF(BA102="","",VLOOKUP(BA102,'aktuelle Düngerliste'!$A:$H,5,FALSE)*BC102/1000)</f>
        <v/>
      </c>
      <c r="BM102" s="875" t="str">
        <f>IF(BA102="","",VLOOKUP(BA102,'aktuelle Düngerliste'!$A:$H,6,FALSE)*BC102/1000)</f>
        <v/>
      </c>
      <c r="BN102" s="876" t="str">
        <f>IF(BA102="","",VLOOKUP(BA102,'aktuelle Düngerliste'!$A:$H,7,FALSE)*BC102/1000)</f>
        <v/>
      </c>
      <c r="BO102" s="378"/>
      <c r="BP102" s="379"/>
      <c r="BQ102" s="375"/>
      <c r="BR102" s="392" t="str">
        <f t="shared" si="16"/>
        <v/>
      </c>
      <c r="BS102" s="453" t="str">
        <f t="shared" si="17"/>
        <v/>
      </c>
      <c r="BT102" s="872" t="str">
        <f>IF(BO102="","",VLOOKUP(BO102,'aktuelle Düngerliste'!$A:$H,2,FALSE))</f>
        <v/>
      </c>
      <c r="BU102" s="872" t="str">
        <f>IF(BO102="","",VLOOKUP(BO102,'aktuelle Düngerliste'!$A:$H,3,FALSE))</f>
        <v/>
      </c>
      <c r="BV102" s="873" t="str">
        <f>IF(BO102="","",VLOOKUP(BO102,'aktuelle Düngerliste'!$A:$H,8,FALSE))</f>
        <v/>
      </c>
      <c r="BW102" s="874" t="str">
        <f>IF(BO102="","",VLOOKUP(BO102,'aktuelle Düngerliste'!$A:$H,3,FALSE)*BQ102/1000)</f>
        <v/>
      </c>
      <c r="BX102" s="874" t="str">
        <f>IF(BO102="","",IF(VLOOKUP(BO102,'aktuelle Düngerliste'!$A:$B,2,FALSE)="mineralisch",(VLOOKUP(BO102,'aktuelle Düngerliste'!$A:$H,3,FALSE)*BQ102/1000),""))</f>
        <v/>
      </c>
      <c r="BY102" s="875" t="str">
        <f>IF(BO102="","",VLOOKUP(BO102,'aktuelle Düngerliste'!$A:$J,10,FALSE)*BQ102/1000)</f>
        <v/>
      </c>
      <c r="BZ102" s="875" t="str">
        <f>IF(BO102="","",VLOOKUP(BO102,'aktuelle Düngerliste'!$A:$H,5,FALSE)*BQ102/1000)</f>
        <v/>
      </c>
      <c r="CA102" s="875" t="str">
        <f>IF(BO102="","",VLOOKUP(BO102,'aktuelle Düngerliste'!$A:$H,6,FALSE)*BQ102/1000)</f>
        <v/>
      </c>
      <c r="CB102" s="876" t="str">
        <f>IF(BO102="","",VLOOKUP(BO102,'aktuelle Düngerliste'!$A:$H,7,FALSE)*BQ102/1000)</f>
        <v/>
      </c>
      <c r="CC102" s="378"/>
      <c r="CD102" s="379"/>
      <c r="CE102" s="375"/>
      <c r="CF102" s="392" t="str">
        <f t="shared" si="18"/>
        <v/>
      </c>
      <c r="CG102" s="453" t="str">
        <f t="shared" si="19"/>
        <v/>
      </c>
      <c r="CH102" s="872" t="str">
        <f>IF(CC102="","",VLOOKUP(CC102,'aktuelle Düngerliste'!$A:$H,2,FALSE))</f>
        <v/>
      </c>
      <c r="CI102" s="872" t="str">
        <f>IF(CC102="","",VLOOKUP(CC102,'aktuelle Düngerliste'!$A:$H,3,FALSE))</f>
        <v/>
      </c>
      <c r="CJ102" s="873" t="str">
        <f>IF(CC102="","",VLOOKUP(CC102,'aktuelle Düngerliste'!$A:$H,8,FALSE))</f>
        <v/>
      </c>
      <c r="CK102" s="874" t="str">
        <f>IF(CC102="","",VLOOKUP(CC102,'aktuelle Düngerliste'!$A:$H,3,FALSE)*CE102/1000)</f>
        <v/>
      </c>
      <c r="CL102" s="874" t="str">
        <f>IF(CC102="","",IF(VLOOKUP(CC102,'aktuelle Düngerliste'!$A:$B,2,FALSE)="mineralisch",(VLOOKUP(CC102,'aktuelle Düngerliste'!$A:$H,3,FALSE)*CE102/1000),""))</f>
        <v/>
      </c>
      <c r="CM102" s="875" t="str">
        <f>IF(CC102="","",VLOOKUP(CC102,'aktuelle Düngerliste'!$A:$J,10,FALSE)*CE102/1000)</f>
        <v/>
      </c>
      <c r="CN102" s="875" t="str">
        <f>IF(CC102="","",VLOOKUP(CC102,'aktuelle Düngerliste'!$A:$H,5,FALSE)*CE102/1000)</f>
        <v/>
      </c>
      <c r="CO102" s="875" t="str">
        <f>IF(CC102="","",VLOOKUP(CC102,'aktuelle Düngerliste'!$A:$H,6,FALSE)*CE102/1000)</f>
        <v/>
      </c>
      <c r="CP102" s="876" t="str">
        <f>IF(CC102="","",VLOOKUP(CC102,'aktuelle Düngerliste'!$A:$H,7,FALSE)*CE102/1000)</f>
        <v/>
      </c>
      <c r="CQ102" s="378"/>
      <c r="CR102" s="379"/>
      <c r="CS102" s="375"/>
      <c r="CT102" s="392" t="str">
        <f t="shared" si="20"/>
        <v/>
      </c>
      <c r="CU102" s="453" t="str">
        <f t="shared" si="21"/>
        <v/>
      </c>
      <c r="CV102" s="872" t="str">
        <f>IF(CQ102="","",VLOOKUP(CQ102,'aktuelle Düngerliste'!$A:$H,2,FALSE))</f>
        <v/>
      </c>
      <c r="CW102" s="872" t="str">
        <f>IF(CQ102="","",VLOOKUP(CQ102,'aktuelle Düngerliste'!$A:$H,3,FALSE))</f>
        <v/>
      </c>
      <c r="CX102" s="873" t="str">
        <f>IF(CQ102="","",VLOOKUP(CQ102,'aktuelle Düngerliste'!$A:$H,8,FALSE))</f>
        <v/>
      </c>
      <c r="CY102" s="874" t="str">
        <f>IF(CQ102="","",VLOOKUP(CQ102,'aktuelle Düngerliste'!$A:$H,3,FALSE)*CS102/1000)</f>
        <v/>
      </c>
      <c r="CZ102" s="874" t="str">
        <f>IF(CQ102="","",IF(VLOOKUP(CQ102,'aktuelle Düngerliste'!$A:$B,2,FALSE)="mineralisch",(VLOOKUP(CQ102,'aktuelle Düngerliste'!$A:$H,3,FALSE)*CS102/1000),""))</f>
        <v/>
      </c>
      <c r="DA102" s="875" t="str">
        <f>IF(CQ102="","",VLOOKUP(CQ102,'aktuelle Düngerliste'!$A:$J,10,FALSE)*CS102/1000)</f>
        <v/>
      </c>
      <c r="DB102" s="875" t="str">
        <f>IF(CQ102="","",VLOOKUP(CQ102,'aktuelle Düngerliste'!$A:$H,5,FALSE)*CS102/1000)</f>
        <v/>
      </c>
      <c r="DC102" s="875" t="str">
        <f>IF(CQ102="","",VLOOKUP(CQ102,'aktuelle Düngerliste'!$A:$H,6,FALSE)*CS102/1000)</f>
        <v/>
      </c>
      <c r="DD102" s="876" t="str">
        <f>IF(CQ102="","",VLOOKUP(CQ102,'aktuelle Düngerliste'!$A:$H,7,FALSE)*CS102/1000)</f>
        <v/>
      </c>
      <c r="DE102" s="378"/>
      <c r="DF102" s="379"/>
      <c r="DG102" s="375"/>
      <c r="DH102" s="392" t="str">
        <f t="shared" si="22"/>
        <v/>
      </c>
      <c r="DI102" s="453" t="str">
        <f t="shared" si="23"/>
        <v/>
      </c>
      <c r="DJ102" s="872" t="str">
        <f>IF(DE102="","",VLOOKUP(DE102,'aktuelle Düngerliste'!$A:$H,2,FALSE))</f>
        <v/>
      </c>
      <c r="DK102" s="872" t="str">
        <f>IF(DE102="","",VLOOKUP(DE102,'aktuelle Düngerliste'!$A:$H,3,FALSE))</f>
        <v/>
      </c>
      <c r="DL102" s="873" t="str">
        <f>IF(DE102="","",VLOOKUP(DE102,'aktuelle Düngerliste'!$A:$H,8,FALSE))</f>
        <v/>
      </c>
      <c r="DM102" s="874" t="str">
        <f>IF(DE102="","",VLOOKUP(DE102,'aktuelle Düngerliste'!$A:$H,3,FALSE)*DG102/1000)</f>
        <v/>
      </c>
      <c r="DN102" s="874" t="str">
        <f>IF(DE102="","",IF(VLOOKUP(DE102,'aktuelle Düngerliste'!$A:$B,2,FALSE)="mineralisch",(VLOOKUP(DE102,'aktuelle Düngerliste'!$A:$H,3,FALSE)*DG102/1000),""))</f>
        <v/>
      </c>
      <c r="DO102" s="875" t="str">
        <f>IF(DE102="","",VLOOKUP(DE102,'aktuelle Düngerliste'!$A:$J,10,FALSE)*DG102/1000)</f>
        <v/>
      </c>
      <c r="DP102" s="875" t="str">
        <f>IF(DE102="","",VLOOKUP(DE102,'aktuelle Düngerliste'!$A:$H,5,FALSE)*DG102/1000)</f>
        <v/>
      </c>
      <c r="DQ102" s="875" t="str">
        <f>IF(DE102="","",VLOOKUP(DE102,'aktuelle Düngerliste'!$A:$H,6,FALSE)*DG102/1000)</f>
        <v/>
      </c>
      <c r="DR102" s="876" t="str">
        <f>IF(DE102="","",VLOOKUP(DE102,'aktuelle Düngerliste'!$A:$H,7,FALSE)*DG102/1000)</f>
        <v/>
      </c>
      <c r="DS102" s="265"/>
    </row>
    <row r="103" spans="1:123" s="145" customFormat="1">
      <c r="A103" s="261" t="str">
        <f>IF('N-DBE'!A103="","",'N-DBE'!A103)</f>
        <v/>
      </c>
      <c r="B103" s="285" t="str">
        <f>IF('N-DBE'!B103="","",'N-DBE'!B103)</f>
        <v/>
      </c>
      <c r="C103" s="262" t="str">
        <f>IF('N-DBE'!C103="","",'N-DBE'!C103)</f>
        <v/>
      </c>
      <c r="D103" s="262" t="str">
        <f>IF('N-DBE'!D103="","",'N-DBE'!D103)</f>
        <v/>
      </c>
      <c r="E103" s="238" t="str">
        <f>IF('N-DBE'!E103="","",'N-DBE'!E103)</f>
        <v/>
      </c>
      <c r="F103" s="238" t="str">
        <f>IF('N-DBE'!F103="","",'N-DBE'!F103)</f>
        <v/>
      </c>
      <c r="G103" s="225" t="str">
        <f>IF('N-DBE'!G103="","",'N-DBE'!G103)</f>
        <v/>
      </c>
      <c r="H103" s="247" t="str">
        <f>IF(OR(B103="",'N-DBE'!AJ103=""),"",'N-DBE'!AJ103+'N-DBE'!AN103)</f>
        <v/>
      </c>
      <c r="I103" s="815" t="str">
        <f>IF(OR(B103="",'N-DBE'!AJ103=""),"",'N-DBE'!E103*('N-DBE'!AJ103+'N-DBE'!AN103))</f>
        <v/>
      </c>
      <c r="J103" s="246" t="str">
        <f>IF('N-DBE'!AK103="","",IF('N-DBE'!AM103="ja",'N-DBE'!AK103+'N-DBE'!AN103,'N-DBE'!AK103))</f>
        <v/>
      </c>
      <c r="K103" s="829" t="str">
        <f>IF(OR(B103="",'N-DBE'!AK103=""),"",IF('N-DBE'!AM103="ja",'N-DBE'!E103*('N-DBE'!AK103+'N-DBE'!AN103),'N-DBE'!E103*'N-DBE'!AK103))</f>
        <v/>
      </c>
      <c r="L103" s="830" t="str">
        <f>IF(OR(B103="",'N-DBE'!AL103=""),"",'N-DBE'!AL103+'N-DBE'!AN103)</f>
        <v/>
      </c>
      <c r="M103" s="830" t="str">
        <f>IF(OR(B103="",'N-DBE'!AL103=""),"",'N-DBE'!E103*('N-DBE'!AL103+'N-DBE'!AN103))</f>
        <v/>
      </c>
      <c r="N103" s="831" t="str">
        <f>IF(AND('N-DBE'!C103="ja",G103&lt;&gt;""),I103-X103,"")</f>
        <v/>
      </c>
      <c r="O103" s="259" t="str">
        <f>IF('N-DBE'!AJ103="","",SUM(AU103,BI103,BW103,CK103,CY103,DM103))</f>
        <v/>
      </c>
      <c r="P103" s="830" t="str">
        <f>IF(OR(B103="",'N-DBE'!AJ103=""),"",O103*'N-DBE'!E103)</f>
        <v/>
      </c>
      <c r="Q103" s="253" t="str">
        <f>IF('N-DBE'!AJ103="","",IF(AR103="mineralisch",AU103,0)+IF(BF103="mineralisch",BI103,0)+IF(BT103="mineralisch",BW103,0)+IF(CH103="mineralisch",CK103,0)+IF(CV103="mineralisch",CY103,0)+IF(DJ103="mineralisch",DM103,0))</f>
        <v/>
      </c>
      <c r="R103" s="830" t="str">
        <f>IF(OR(B103="",'N-DBE'!AJ103=""),"",Q103*'N-DBE'!E103)</f>
        <v/>
      </c>
      <c r="S103" s="253" t="str">
        <f>IF('N-DBE'!AJ103="","",O103-Q103)</f>
        <v/>
      </c>
      <c r="T103" s="830" t="str">
        <f>IF(OR(B103="",'N-DBE'!AJ103=""),"",S103*'N-DBE'!E103)</f>
        <v/>
      </c>
      <c r="U103" s="253" t="str">
        <f>IF('N-DBE'!AJ103="","",(IF(AR103="Kompost",AU103,0)+IF(BF103="Kompost",BI103,0)+IF(BT103="Kompost",BW103,0)+IF(CH103="Kompost",CK103,0)+IF(CV103="Kompost",CY103,0)+IF(DJ103="Kompost",DM103,0)))</f>
        <v/>
      </c>
      <c r="V103" s="830" t="str">
        <f>IF(OR(B103="",'N-DBE'!AJ103=""),"",U103*'N-DBE'!E103)</f>
        <v/>
      </c>
      <c r="W103" s="370" t="str">
        <f>IF('N-DBE'!AJ103="","",SUM(AW103,BK103,BY103,CM103,DA103,DO103))</f>
        <v/>
      </c>
      <c r="X103" s="844" t="str">
        <f>IF(OR(B103="",'N-DBE'!AJ103=""),"",W103*'N-DBE'!E103)</f>
        <v/>
      </c>
      <c r="Y103" s="260" t="str">
        <f>IF('P-(K-Mg)-DBE'!N103="","",'P-(K-Mg)-DBE'!N103+'P-(K-Mg)-DBE'!R103)</f>
        <v/>
      </c>
      <c r="Z103" s="830" t="str">
        <f>IF(OR(B103="",'P-(K-Mg)-DBE'!N103=""),"",'N-DBE'!E103*('P-(K-Mg)-DBE'!N103+'P-(K-Mg)-DBE'!R103))</f>
        <v/>
      </c>
      <c r="AA103" s="259" t="str">
        <f>IF('P-(K-Mg)-DBE'!N103="","",SUM(AX103,BL103,BZ103,CN103,DB103,DP103))</f>
        <v/>
      </c>
      <c r="AB103" s="258" t="str">
        <f>IF(OR(B103="",'P-(K-Mg)-DBE'!Z103=""),"",SUM(AX103,BL103,BZ103,CN103,DB103,DP103)*'N-DBE'!E103)</f>
        <v/>
      </c>
      <c r="AC103" s="259" t="str">
        <f>IF('P-(K-Mg)-DBE'!O103="","",'P-(K-Mg)-DBE'!O103)</f>
        <v/>
      </c>
      <c r="AD103" s="815" t="str">
        <f>IF(OR(B103="",'P-(K-Mg)-DBE'!O103=""),"",'P-(K-Mg)-DBE'!O103*'N-DBE'!E103)</f>
        <v/>
      </c>
      <c r="AE103" s="239" t="str">
        <f>IF('P-(K-Mg)-DBE'!Z103="","",'P-(K-Mg)-DBE'!Z103)</f>
        <v/>
      </c>
      <c r="AF103" s="815" t="str">
        <f>IF(OR(B103="",'P-(K-Mg)-DBE'!Z103=""),"",'P-(K-Mg)-DBE'!Z103*'N-DBE'!E103)</f>
        <v/>
      </c>
      <c r="AG103" s="380" t="str">
        <f>IF('P-(K-Mg)-DBE'!Z103="","",SUM(AY103,BM103,CA103,CO103,DC103,DQ103))</f>
        <v/>
      </c>
      <c r="AH103" s="258" t="str">
        <f>IF(OR(B103="",'P-(K-Mg)-DBE'!AH103=""),"",SUM(AY103,BM103,CA103,CO103,DC103,DQ93)*'N-DBE'!E103)</f>
        <v/>
      </c>
      <c r="AI103" s="240" t="str">
        <f>IF('P-(K-Mg)-DBE'!AH103="","",'P-(K-Mg)-DBE'!AH103)</f>
        <v/>
      </c>
      <c r="AJ103" s="830" t="str">
        <f>IF(OR(B103="",'P-(K-Mg)-DBE'!AH103=""),"",'N-DBE'!E103*'P-(K-Mg)-DBE'!AH103)</f>
        <v/>
      </c>
      <c r="AK103" s="374" t="str">
        <f>IF('P-(K-Mg)-DBE'!AH103="","",SUM(AZ103,BN103,CB103,CP103,DD103,DR103))</f>
        <v/>
      </c>
      <c r="AL103" s="862" t="str">
        <f>IF('P-(K-Mg)-DBE'!AH103="","",SUM(AZ103,BN103,CB103,CP103,DD103,DR103))</f>
        <v/>
      </c>
      <c r="AM103" s="378"/>
      <c r="AN103" s="379"/>
      <c r="AO103" s="375"/>
      <c r="AP103" s="392" t="str">
        <f t="shared" si="12"/>
        <v/>
      </c>
      <c r="AQ103" s="453" t="str">
        <f t="shared" si="13"/>
        <v/>
      </c>
      <c r="AR103" s="872" t="str">
        <f>IF(AM103="","",VLOOKUP(AM103,'aktuelle Düngerliste'!A:H,2,FALSE))</f>
        <v/>
      </c>
      <c r="AS103" s="872" t="str">
        <f>IF(AM103="","",VLOOKUP(AM103,'aktuelle Düngerliste'!A:H,3,FALSE))</f>
        <v/>
      </c>
      <c r="AT103" s="873" t="str">
        <f>IF(AM103="","",VLOOKUP(AM103,'aktuelle Düngerliste'!A:H,8,FALSE))</f>
        <v/>
      </c>
      <c r="AU103" s="874" t="str">
        <f>IF(AM103="","",VLOOKUP(AM103,'aktuelle Düngerliste'!$A:$H,3,FALSE)*AO103/1000)</f>
        <v/>
      </c>
      <c r="AV103" s="874" t="str">
        <f>IF(AM103="","",IF(VLOOKUP(AM103,'aktuelle Düngerliste'!$A:$B,2,FALSE)="mineralisch",(VLOOKUP(AM103,'aktuelle Düngerliste'!$A:$H,3,FALSE)*AO103/1000),""))</f>
        <v/>
      </c>
      <c r="AW103" s="875" t="str">
        <f>IF(AM103="","",VLOOKUP(AM103,'aktuelle Düngerliste'!$A:$J,10,FALSE)*AO103/1000)</f>
        <v/>
      </c>
      <c r="AX103" s="875" t="str">
        <f>IF(AM103="","",VLOOKUP(AM103,'aktuelle Düngerliste'!$A:$H,5,FALSE)*AO103/1000)</f>
        <v/>
      </c>
      <c r="AY103" s="875" t="str">
        <f>IF(AM103="","",VLOOKUP(AM103,'aktuelle Düngerliste'!$A:$H,6,FALSE)*AO103/1000)</f>
        <v/>
      </c>
      <c r="AZ103" s="876" t="str">
        <f>IF(AM103="","",VLOOKUP(AM103,'aktuelle Düngerliste'!$A:$H,7,FALSE)*AO103/1000)</f>
        <v/>
      </c>
      <c r="BA103" s="378"/>
      <c r="BB103" s="379"/>
      <c r="BC103" s="375"/>
      <c r="BD103" s="392" t="str">
        <f t="shared" si="14"/>
        <v/>
      </c>
      <c r="BE103" s="453" t="str">
        <f t="shared" si="15"/>
        <v/>
      </c>
      <c r="BF103" s="872" t="str">
        <f>IF(BA103="","",VLOOKUP(BA103,'aktuelle Düngerliste'!$A:$H,2,FALSE))</f>
        <v/>
      </c>
      <c r="BG103" s="872" t="str">
        <f>IF(BA103="","",VLOOKUP(BA103,'aktuelle Düngerliste'!$A:$H,3,FALSE))</f>
        <v/>
      </c>
      <c r="BH103" s="873" t="str">
        <f>IF(BA103="","",VLOOKUP(BA103,'aktuelle Düngerliste'!$A:$H,8,FALSE))</f>
        <v/>
      </c>
      <c r="BI103" s="874" t="str">
        <f>IF(BA103="","",VLOOKUP(BA103,'aktuelle Düngerliste'!$A:$H,3,FALSE)*BC103/1000)</f>
        <v/>
      </c>
      <c r="BJ103" s="874" t="str">
        <f>IF(BA103="","",IF(VLOOKUP(BA103,'aktuelle Düngerliste'!$A:$B,2,FALSE)="mineralisch",(VLOOKUP(BA103,'aktuelle Düngerliste'!$A:$H,3,FALSE)*BC103/1000),""))</f>
        <v/>
      </c>
      <c r="BK103" s="875" t="str">
        <f>IF(BA103="","",VLOOKUP(BA103,'aktuelle Düngerliste'!$A:$J,10,FALSE)*BC103/1000)</f>
        <v/>
      </c>
      <c r="BL103" s="875" t="str">
        <f>IF(BA103="","",VLOOKUP(BA103,'aktuelle Düngerliste'!$A:$H,5,FALSE)*BC103/1000)</f>
        <v/>
      </c>
      <c r="BM103" s="875" t="str">
        <f>IF(BA103="","",VLOOKUP(BA103,'aktuelle Düngerliste'!$A:$H,6,FALSE)*BC103/1000)</f>
        <v/>
      </c>
      <c r="BN103" s="876" t="str">
        <f>IF(BA103="","",VLOOKUP(BA103,'aktuelle Düngerliste'!$A:$H,7,FALSE)*BC103/1000)</f>
        <v/>
      </c>
      <c r="BO103" s="378"/>
      <c r="BP103" s="379"/>
      <c r="BQ103" s="375"/>
      <c r="BR103" s="392" t="str">
        <f t="shared" si="16"/>
        <v/>
      </c>
      <c r="BS103" s="453" t="str">
        <f t="shared" si="17"/>
        <v/>
      </c>
      <c r="BT103" s="872" t="str">
        <f>IF(BO103="","",VLOOKUP(BO103,'aktuelle Düngerliste'!$A:$H,2,FALSE))</f>
        <v/>
      </c>
      <c r="BU103" s="872" t="str">
        <f>IF(BO103="","",VLOOKUP(BO103,'aktuelle Düngerliste'!$A:$H,3,FALSE))</f>
        <v/>
      </c>
      <c r="BV103" s="873" t="str">
        <f>IF(BO103="","",VLOOKUP(BO103,'aktuelle Düngerliste'!$A:$H,8,FALSE))</f>
        <v/>
      </c>
      <c r="BW103" s="874" t="str">
        <f>IF(BO103="","",VLOOKUP(BO103,'aktuelle Düngerliste'!$A:$H,3,FALSE)*BQ103/1000)</f>
        <v/>
      </c>
      <c r="BX103" s="874" t="str">
        <f>IF(BO103="","",IF(VLOOKUP(BO103,'aktuelle Düngerliste'!$A:$B,2,FALSE)="mineralisch",(VLOOKUP(BO103,'aktuelle Düngerliste'!$A:$H,3,FALSE)*BQ103/1000),""))</f>
        <v/>
      </c>
      <c r="BY103" s="875" t="str">
        <f>IF(BO103="","",VLOOKUP(BO103,'aktuelle Düngerliste'!$A:$J,10,FALSE)*BQ103/1000)</f>
        <v/>
      </c>
      <c r="BZ103" s="875" t="str">
        <f>IF(BO103="","",VLOOKUP(BO103,'aktuelle Düngerliste'!$A:$H,5,FALSE)*BQ103/1000)</f>
        <v/>
      </c>
      <c r="CA103" s="875" t="str">
        <f>IF(BO103="","",VLOOKUP(BO103,'aktuelle Düngerliste'!$A:$H,6,FALSE)*BQ103/1000)</f>
        <v/>
      </c>
      <c r="CB103" s="876" t="str">
        <f>IF(BO103="","",VLOOKUP(BO103,'aktuelle Düngerliste'!$A:$H,7,FALSE)*BQ103/1000)</f>
        <v/>
      </c>
      <c r="CC103" s="378"/>
      <c r="CD103" s="379"/>
      <c r="CE103" s="375"/>
      <c r="CF103" s="392" t="str">
        <f t="shared" si="18"/>
        <v/>
      </c>
      <c r="CG103" s="453" t="str">
        <f t="shared" si="19"/>
        <v/>
      </c>
      <c r="CH103" s="872" t="str">
        <f>IF(CC103="","",VLOOKUP(CC103,'aktuelle Düngerliste'!$A:$H,2,FALSE))</f>
        <v/>
      </c>
      <c r="CI103" s="872" t="str">
        <f>IF(CC103="","",VLOOKUP(CC103,'aktuelle Düngerliste'!$A:$H,3,FALSE))</f>
        <v/>
      </c>
      <c r="CJ103" s="873" t="str">
        <f>IF(CC103="","",VLOOKUP(CC103,'aktuelle Düngerliste'!$A:$H,8,FALSE))</f>
        <v/>
      </c>
      <c r="CK103" s="874" t="str">
        <f>IF(CC103="","",VLOOKUP(CC103,'aktuelle Düngerliste'!$A:$H,3,FALSE)*CE103/1000)</f>
        <v/>
      </c>
      <c r="CL103" s="874" t="str">
        <f>IF(CC103="","",IF(VLOOKUP(CC103,'aktuelle Düngerliste'!$A:$B,2,FALSE)="mineralisch",(VLOOKUP(CC103,'aktuelle Düngerliste'!$A:$H,3,FALSE)*CE103/1000),""))</f>
        <v/>
      </c>
      <c r="CM103" s="875" t="str">
        <f>IF(CC103="","",VLOOKUP(CC103,'aktuelle Düngerliste'!$A:$J,10,FALSE)*CE103/1000)</f>
        <v/>
      </c>
      <c r="CN103" s="875" t="str">
        <f>IF(CC103="","",VLOOKUP(CC103,'aktuelle Düngerliste'!$A:$H,5,FALSE)*CE103/1000)</f>
        <v/>
      </c>
      <c r="CO103" s="875" t="str">
        <f>IF(CC103="","",VLOOKUP(CC103,'aktuelle Düngerliste'!$A:$H,6,FALSE)*CE103/1000)</f>
        <v/>
      </c>
      <c r="CP103" s="876" t="str">
        <f>IF(CC103="","",VLOOKUP(CC103,'aktuelle Düngerliste'!$A:$H,7,FALSE)*CE103/1000)</f>
        <v/>
      </c>
      <c r="CQ103" s="378"/>
      <c r="CR103" s="379"/>
      <c r="CS103" s="375"/>
      <c r="CT103" s="392" t="str">
        <f t="shared" si="20"/>
        <v/>
      </c>
      <c r="CU103" s="453" t="str">
        <f t="shared" si="21"/>
        <v/>
      </c>
      <c r="CV103" s="872" t="str">
        <f>IF(CQ103="","",VLOOKUP(CQ103,'aktuelle Düngerliste'!$A:$H,2,FALSE))</f>
        <v/>
      </c>
      <c r="CW103" s="872" t="str">
        <f>IF(CQ103="","",VLOOKUP(CQ103,'aktuelle Düngerliste'!$A:$H,3,FALSE))</f>
        <v/>
      </c>
      <c r="CX103" s="873" t="str">
        <f>IF(CQ103="","",VLOOKUP(CQ103,'aktuelle Düngerliste'!$A:$H,8,FALSE))</f>
        <v/>
      </c>
      <c r="CY103" s="874" t="str">
        <f>IF(CQ103="","",VLOOKUP(CQ103,'aktuelle Düngerliste'!$A:$H,3,FALSE)*CS103/1000)</f>
        <v/>
      </c>
      <c r="CZ103" s="874" t="str">
        <f>IF(CQ103="","",IF(VLOOKUP(CQ103,'aktuelle Düngerliste'!$A:$B,2,FALSE)="mineralisch",(VLOOKUP(CQ103,'aktuelle Düngerliste'!$A:$H,3,FALSE)*CS103/1000),""))</f>
        <v/>
      </c>
      <c r="DA103" s="875" t="str">
        <f>IF(CQ103="","",VLOOKUP(CQ103,'aktuelle Düngerliste'!$A:$J,10,FALSE)*CS103/1000)</f>
        <v/>
      </c>
      <c r="DB103" s="875" t="str">
        <f>IF(CQ103="","",VLOOKUP(CQ103,'aktuelle Düngerliste'!$A:$H,5,FALSE)*CS103/1000)</f>
        <v/>
      </c>
      <c r="DC103" s="875" t="str">
        <f>IF(CQ103="","",VLOOKUP(CQ103,'aktuelle Düngerliste'!$A:$H,6,FALSE)*CS103/1000)</f>
        <v/>
      </c>
      <c r="DD103" s="876" t="str">
        <f>IF(CQ103="","",VLOOKUP(CQ103,'aktuelle Düngerliste'!$A:$H,7,FALSE)*CS103/1000)</f>
        <v/>
      </c>
      <c r="DE103" s="378"/>
      <c r="DF103" s="379"/>
      <c r="DG103" s="375"/>
      <c r="DH103" s="392" t="str">
        <f t="shared" si="22"/>
        <v/>
      </c>
      <c r="DI103" s="453" t="str">
        <f t="shared" si="23"/>
        <v/>
      </c>
      <c r="DJ103" s="872" t="str">
        <f>IF(DE103="","",VLOOKUP(DE103,'aktuelle Düngerliste'!$A:$H,2,FALSE))</f>
        <v/>
      </c>
      <c r="DK103" s="872" t="str">
        <f>IF(DE103="","",VLOOKUP(DE103,'aktuelle Düngerliste'!$A:$H,3,FALSE))</f>
        <v/>
      </c>
      <c r="DL103" s="873" t="str">
        <f>IF(DE103="","",VLOOKUP(DE103,'aktuelle Düngerliste'!$A:$H,8,FALSE))</f>
        <v/>
      </c>
      <c r="DM103" s="874" t="str">
        <f>IF(DE103="","",VLOOKUP(DE103,'aktuelle Düngerliste'!$A:$H,3,FALSE)*DG103/1000)</f>
        <v/>
      </c>
      <c r="DN103" s="874" t="str">
        <f>IF(DE103="","",IF(VLOOKUP(DE103,'aktuelle Düngerliste'!$A:$B,2,FALSE)="mineralisch",(VLOOKUP(DE103,'aktuelle Düngerliste'!$A:$H,3,FALSE)*DG103/1000),""))</f>
        <v/>
      </c>
      <c r="DO103" s="875" t="str">
        <f>IF(DE103="","",VLOOKUP(DE103,'aktuelle Düngerliste'!$A:$J,10,FALSE)*DG103/1000)</f>
        <v/>
      </c>
      <c r="DP103" s="875" t="str">
        <f>IF(DE103="","",VLOOKUP(DE103,'aktuelle Düngerliste'!$A:$H,5,FALSE)*DG103/1000)</f>
        <v/>
      </c>
      <c r="DQ103" s="875" t="str">
        <f>IF(DE103="","",VLOOKUP(DE103,'aktuelle Düngerliste'!$A:$H,6,FALSE)*DG103/1000)</f>
        <v/>
      </c>
      <c r="DR103" s="876" t="str">
        <f>IF(DE103="","",VLOOKUP(DE103,'aktuelle Düngerliste'!$A:$H,7,FALSE)*DG103/1000)</f>
        <v/>
      </c>
      <c r="DS103" s="265"/>
    </row>
    <row r="104" spans="1:123" s="145" customFormat="1">
      <c r="A104" s="261" t="str">
        <f>IF('N-DBE'!A104="","",'N-DBE'!A104)</f>
        <v/>
      </c>
      <c r="B104" s="285" t="str">
        <f>IF('N-DBE'!B104="","",'N-DBE'!B104)</f>
        <v/>
      </c>
      <c r="C104" s="262" t="str">
        <f>IF('N-DBE'!C104="","",'N-DBE'!C104)</f>
        <v/>
      </c>
      <c r="D104" s="262" t="str">
        <f>IF('N-DBE'!D104="","",'N-DBE'!D104)</f>
        <v/>
      </c>
      <c r="E104" s="238" t="str">
        <f>IF('N-DBE'!E104="","",'N-DBE'!E104)</f>
        <v/>
      </c>
      <c r="F104" s="238" t="str">
        <f>IF('N-DBE'!F104="","",'N-DBE'!F104)</f>
        <v/>
      </c>
      <c r="G104" s="225" t="str">
        <f>IF('N-DBE'!G104="","",'N-DBE'!G104)</f>
        <v/>
      </c>
      <c r="H104" s="247" t="str">
        <f>IF(OR(B104="",'N-DBE'!AJ104=""),"",'N-DBE'!AJ104+'N-DBE'!AN104)</f>
        <v/>
      </c>
      <c r="I104" s="815" t="str">
        <f>IF(OR(B104="",'N-DBE'!AJ104=""),"",'N-DBE'!E104*('N-DBE'!AJ104+'N-DBE'!AN104))</f>
        <v/>
      </c>
      <c r="J104" s="246" t="str">
        <f>IF('N-DBE'!AK104="","",IF('N-DBE'!AM104="ja",'N-DBE'!AK104+'N-DBE'!AN104,'N-DBE'!AK104))</f>
        <v/>
      </c>
      <c r="K104" s="829" t="str">
        <f>IF(OR(B104="",'N-DBE'!AK104=""),"",IF('N-DBE'!AM104="ja",'N-DBE'!E104*('N-DBE'!AK104+'N-DBE'!AN104),'N-DBE'!E104*'N-DBE'!AK104))</f>
        <v/>
      </c>
      <c r="L104" s="830" t="str">
        <f>IF(OR(B104="",'N-DBE'!AL104=""),"",'N-DBE'!AL104+'N-DBE'!AN104)</f>
        <v/>
      </c>
      <c r="M104" s="830" t="str">
        <f>IF(OR(B104="",'N-DBE'!AL104=""),"",'N-DBE'!E104*('N-DBE'!AL104+'N-DBE'!AN104))</f>
        <v/>
      </c>
      <c r="N104" s="831" t="str">
        <f>IF(AND('N-DBE'!C104="ja",G104&lt;&gt;""),I104-X104,"")</f>
        <v/>
      </c>
      <c r="O104" s="259" t="str">
        <f>IF('N-DBE'!AJ104="","",SUM(AU104,BI104,BW104,CK104,CY104,DM104))</f>
        <v/>
      </c>
      <c r="P104" s="830" t="str">
        <f>IF(OR(B104="",'N-DBE'!AJ104=""),"",O104*'N-DBE'!E104)</f>
        <v/>
      </c>
      <c r="Q104" s="253" t="str">
        <f>IF('N-DBE'!AJ104="","",IF(AR104="mineralisch",AU104,0)+IF(BF104="mineralisch",BI104,0)+IF(BT104="mineralisch",BW104,0)+IF(CH104="mineralisch",CK104,0)+IF(CV104="mineralisch",CY104,0)+IF(DJ104="mineralisch",DM104,0))</f>
        <v/>
      </c>
      <c r="R104" s="830" t="str">
        <f>IF(OR(B104="",'N-DBE'!AJ104=""),"",Q104*'N-DBE'!E104)</f>
        <v/>
      </c>
      <c r="S104" s="253" t="str">
        <f>IF('N-DBE'!AJ104="","",O104-Q104)</f>
        <v/>
      </c>
      <c r="T104" s="830" t="str">
        <f>IF(OR(B104="",'N-DBE'!AJ104=""),"",S104*'N-DBE'!E104)</f>
        <v/>
      </c>
      <c r="U104" s="253" t="str">
        <f>IF('N-DBE'!AJ104="","",(IF(AR104="Kompost",AU104,0)+IF(BF104="Kompost",BI104,0)+IF(BT104="Kompost",BW104,0)+IF(CH104="Kompost",CK104,0)+IF(CV104="Kompost",CY104,0)+IF(DJ104="Kompost",DM104,0)))</f>
        <v/>
      </c>
      <c r="V104" s="830" t="str">
        <f>IF(OR(B104="",'N-DBE'!AJ104=""),"",U104*'N-DBE'!E104)</f>
        <v/>
      </c>
      <c r="W104" s="370" t="str">
        <f>IF('N-DBE'!AJ104="","",SUM(AW104,BK104,BY104,CM104,DA104,DO104))</f>
        <v/>
      </c>
      <c r="X104" s="844" t="str">
        <f>IF(OR(B104="",'N-DBE'!AJ104=""),"",W104*'N-DBE'!E104)</f>
        <v/>
      </c>
      <c r="Y104" s="260" t="str">
        <f>IF('P-(K-Mg)-DBE'!N104="","",'P-(K-Mg)-DBE'!N104+'P-(K-Mg)-DBE'!R104)</f>
        <v/>
      </c>
      <c r="Z104" s="830" t="str">
        <f>IF(OR(B104="",'P-(K-Mg)-DBE'!N104=""),"",'N-DBE'!E104*('P-(K-Mg)-DBE'!N104+'P-(K-Mg)-DBE'!R104))</f>
        <v/>
      </c>
      <c r="AA104" s="259" t="str">
        <f>IF('P-(K-Mg)-DBE'!N104="","",SUM(AX104,BL104,BZ104,CN104,DB104,DP104))</f>
        <v/>
      </c>
      <c r="AB104" s="258" t="str">
        <f>IF(OR(B104="",'P-(K-Mg)-DBE'!Z104=""),"",SUM(AX104,BL104,BZ104,CN104,DB104,DP104)*'N-DBE'!E104)</f>
        <v/>
      </c>
      <c r="AC104" s="259" t="str">
        <f>IF('P-(K-Mg)-DBE'!O104="","",'P-(K-Mg)-DBE'!O104)</f>
        <v/>
      </c>
      <c r="AD104" s="815" t="str">
        <f>IF(OR(B104="",'P-(K-Mg)-DBE'!O104=""),"",'P-(K-Mg)-DBE'!O104*'N-DBE'!E104)</f>
        <v/>
      </c>
      <c r="AE104" s="239" t="str">
        <f>IF('P-(K-Mg)-DBE'!Z104="","",'P-(K-Mg)-DBE'!Z104)</f>
        <v/>
      </c>
      <c r="AF104" s="815" t="str">
        <f>IF(OR(B104="",'P-(K-Mg)-DBE'!Z104=""),"",'P-(K-Mg)-DBE'!Z104*'N-DBE'!E104)</f>
        <v/>
      </c>
      <c r="AG104" s="380" t="str">
        <f>IF('P-(K-Mg)-DBE'!Z104="","",SUM(AY104,BM104,CA104,CO104,DC104,DQ104))</f>
        <v/>
      </c>
      <c r="AH104" s="258" t="str">
        <f>IF(OR(B104="",'P-(K-Mg)-DBE'!AH104=""),"",SUM(AY104,BM104,CA104,CO104,DC104,DQ94)*'N-DBE'!E104)</f>
        <v/>
      </c>
      <c r="AI104" s="240" t="str">
        <f>IF('P-(K-Mg)-DBE'!AH104="","",'P-(K-Mg)-DBE'!AH104)</f>
        <v/>
      </c>
      <c r="AJ104" s="830" t="str">
        <f>IF(OR(B104="",'P-(K-Mg)-DBE'!AH104=""),"",'N-DBE'!E104*'P-(K-Mg)-DBE'!AH104)</f>
        <v/>
      </c>
      <c r="AK104" s="374" t="str">
        <f>IF('P-(K-Mg)-DBE'!AH104="","",SUM(AZ104,BN104,CB104,CP104,DD104,DR104))</f>
        <v/>
      </c>
      <c r="AL104" s="862" t="str">
        <f>IF('P-(K-Mg)-DBE'!AH104="","",SUM(AZ104,BN104,CB104,CP104,DD104,DR104))</f>
        <v/>
      </c>
      <c r="AM104" s="378"/>
      <c r="AN104" s="379"/>
      <c r="AO104" s="375"/>
      <c r="AP104" s="392" t="str">
        <f t="shared" si="12"/>
        <v/>
      </c>
      <c r="AQ104" s="453" t="str">
        <f t="shared" si="13"/>
        <v/>
      </c>
      <c r="AR104" s="872" t="str">
        <f>IF(AM104="","",VLOOKUP(AM104,'aktuelle Düngerliste'!A:H,2,FALSE))</f>
        <v/>
      </c>
      <c r="AS104" s="872" t="str">
        <f>IF(AM104="","",VLOOKUP(AM104,'aktuelle Düngerliste'!A:H,3,FALSE))</f>
        <v/>
      </c>
      <c r="AT104" s="873" t="str">
        <f>IF(AM104="","",VLOOKUP(AM104,'aktuelle Düngerliste'!A:H,8,FALSE))</f>
        <v/>
      </c>
      <c r="AU104" s="874" t="str">
        <f>IF(AM104="","",VLOOKUP(AM104,'aktuelle Düngerliste'!$A:$H,3,FALSE)*AO104/1000)</f>
        <v/>
      </c>
      <c r="AV104" s="874" t="str">
        <f>IF(AM104="","",IF(VLOOKUP(AM104,'aktuelle Düngerliste'!$A:$B,2,FALSE)="mineralisch",(VLOOKUP(AM104,'aktuelle Düngerliste'!$A:$H,3,FALSE)*AO104/1000),""))</f>
        <v/>
      </c>
      <c r="AW104" s="875" t="str">
        <f>IF(AM104="","",VLOOKUP(AM104,'aktuelle Düngerliste'!$A:$J,10,FALSE)*AO104/1000)</f>
        <v/>
      </c>
      <c r="AX104" s="875" t="str">
        <f>IF(AM104="","",VLOOKUP(AM104,'aktuelle Düngerliste'!$A:$H,5,FALSE)*AO104/1000)</f>
        <v/>
      </c>
      <c r="AY104" s="875" t="str">
        <f>IF(AM104="","",VLOOKUP(AM104,'aktuelle Düngerliste'!$A:$H,6,FALSE)*AO104/1000)</f>
        <v/>
      </c>
      <c r="AZ104" s="876" t="str">
        <f>IF(AM104="","",VLOOKUP(AM104,'aktuelle Düngerliste'!$A:$H,7,FALSE)*AO104/1000)</f>
        <v/>
      </c>
      <c r="BA104" s="378"/>
      <c r="BB104" s="379"/>
      <c r="BC104" s="375"/>
      <c r="BD104" s="392" t="str">
        <f t="shared" si="14"/>
        <v/>
      </c>
      <c r="BE104" s="453" t="str">
        <f t="shared" si="15"/>
        <v/>
      </c>
      <c r="BF104" s="872" t="str">
        <f>IF(BA104="","",VLOOKUP(BA104,'aktuelle Düngerliste'!$A:$H,2,FALSE))</f>
        <v/>
      </c>
      <c r="BG104" s="872" t="str">
        <f>IF(BA104="","",VLOOKUP(BA104,'aktuelle Düngerliste'!$A:$H,3,FALSE))</f>
        <v/>
      </c>
      <c r="BH104" s="873" t="str">
        <f>IF(BA104="","",VLOOKUP(BA104,'aktuelle Düngerliste'!$A:$H,8,FALSE))</f>
        <v/>
      </c>
      <c r="BI104" s="874" t="str">
        <f>IF(BA104="","",VLOOKUP(BA104,'aktuelle Düngerliste'!$A:$H,3,FALSE)*BC104/1000)</f>
        <v/>
      </c>
      <c r="BJ104" s="874" t="str">
        <f>IF(BA104="","",IF(VLOOKUP(BA104,'aktuelle Düngerliste'!$A:$B,2,FALSE)="mineralisch",(VLOOKUP(BA104,'aktuelle Düngerliste'!$A:$H,3,FALSE)*BC104/1000),""))</f>
        <v/>
      </c>
      <c r="BK104" s="875" t="str">
        <f>IF(BA104="","",VLOOKUP(BA104,'aktuelle Düngerliste'!$A:$J,10,FALSE)*BC104/1000)</f>
        <v/>
      </c>
      <c r="BL104" s="875" t="str">
        <f>IF(BA104="","",VLOOKUP(BA104,'aktuelle Düngerliste'!$A:$H,5,FALSE)*BC104/1000)</f>
        <v/>
      </c>
      <c r="BM104" s="875" t="str">
        <f>IF(BA104="","",VLOOKUP(BA104,'aktuelle Düngerliste'!$A:$H,6,FALSE)*BC104/1000)</f>
        <v/>
      </c>
      <c r="BN104" s="876" t="str">
        <f>IF(BA104="","",VLOOKUP(BA104,'aktuelle Düngerliste'!$A:$H,7,FALSE)*BC104/1000)</f>
        <v/>
      </c>
      <c r="BO104" s="378"/>
      <c r="BP104" s="379"/>
      <c r="BQ104" s="375"/>
      <c r="BR104" s="392" t="str">
        <f t="shared" si="16"/>
        <v/>
      </c>
      <c r="BS104" s="453" t="str">
        <f t="shared" si="17"/>
        <v/>
      </c>
      <c r="BT104" s="872" t="str">
        <f>IF(BO104="","",VLOOKUP(BO104,'aktuelle Düngerliste'!$A:$H,2,FALSE))</f>
        <v/>
      </c>
      <c r="BU104" s="872" t="str">
        <f>IF(BO104="","",VLOOKUP(BO104,'aktuelle Düngerliste'!$A:$H,3,FALSE))</f>
        <v/>
      </c>
      <c r="BV104" s="873" t="str">
        <f>IF(BO104="","",VLOOKUP(BO104,'aktuelle Düngerliste'!$A:$H,8,FALSE))</f>
        <v/>
      </c>
      <c r="BW104" s="874" t="str">
        <f>IF(BO104="","",VLOOKUP(BO104,'aktuelle Düngerliste'!$A:$H,3,FALSE)*BQ104/1000)</f>
        <v/>
      </c>
      <c r="BX104" s="874" t="str">
        <f>IF(BO104="","",IF(VLOOKUP(BO104,'aktuelle Düngerliste'!$A:$B,2,FALSE)="mineralisch",(VLOOKUP(BO104,'aktuelle Düngerliste'!$A:$H,3,FALSE)*BQ104/1000),""))</f>
        <v/>
      </c>
      <c r="BY104" s="875" t="str">
        <f>IF(BO104="","",VLOOKUP(BO104,'aktuelle Düngerliste'!$A:$J,10,FALSE)*BQ104/1000)</f>
        <v/>
      </c>
      <c r="BZ104" s="875" t="str">
        <f>IF(BO104="","",VLOOKUP(BO104,'aktuelle Düngerliste'!$A:$H,5,FALSE)*BQ104/1000)</f>
        <v/>
      </c>
      <c r="CA104" s="875" t="str">
        <f>IF(BO104="","",VLOOKUP(BO104,'aktuelle Düngerliste'!$A:$H,6,FALSE)*BQ104/1000)</f>
        <v/>
      </c>
      <c r="CB104" s="876" t="str">
        <f>IF(BO104="","",VLOOKUP(BO104,'aktuelle Düngerliste'!$A:$H,7,FALSE)*BQ104/1000)</f>
        <v/>
      </c>
      <c r="CC104" s="378"/>
      <c r="CD104" s="379"/>
      <c r="CE104" s="375"/>
      <c r="CF104" s="392" t="str">
        <f t="shared" si="18"/>
        <v/>
      </c>
      <c r="CG104" s="453" t="str">
        <f t="shared" si="19"/>
        <v/>
      </c>
      <c r="CH104" s="872" t="str">
        <f>IF(CC104="","",VLOOKUP(CC104,'aktuelle Düngerliste'!$A:$H,2,FALSE))</f>
        <v/>
      </c>
      <c r="CI104" s="872" t="str">
        <f>IF(CC104="","",VLOOKUP(CC104,'aktuelle Düngerliste'!$A:$H,3,FALSE))</f>
        <v/>
      </c>
      <c r="CJ104" s="873" t="str">
        <f>IF(CC104="","",VLOOKUP(CC104,'aktuelle Düngerliste'!$A:$H,8,FALSE))</f>
        <v/>
      </c>
      <c r="CK104" s="874" t="str">
        <f>IF(CC104="","",VLOOKUP(CC104,'aktuelle Düngerliste'!$A:$H,3,FALSE)*CE104/1000)</f>
        <v/>
      </c>
      <c r="CL104" s="874" t="str">
        <f>IF(CC104="","",IF(VLOOKUP(CC104,'aktuelle Düngerliste'!$A:$B,2,FALSE)="mineralisch",(VLOOKUP(CC104,'aktuelle Düngerliste'!$A:$H,3,FALSE)*CE104/1000),""))</f>
        <v/>
      </c>
      <c r="CM104" s="875" t="str">
        <f>IF(CC104="","",VLOOKUP(CC104,'aktuelle Düngerliste'!$A:$J,10,FALSE)*CE104/1000)</f>
        <v/>
      </c>
      <c r="CN104" s="875" t="str">
        <f>IF(CC104="","",VLOOKUP(CC104,'aktuelle Düngerliste'!$A:$H,5,FALSE)*CE104/1000)</f>
        <v/>
      </c>
      <c r="CO104" s="875" t="str">
        <f>IF(CC104="","",VLOOKUP(CC104,'aktuelle Düngerliste'!$A:$H,6,FALSE)*CE104/1000)</f>
        <v/>
      </c>
      <c r="CP104" s="876" t="str">
        <f>IF(CC104="","",VLOOKUP(CC104,'aktuelle Düngerliste'!$A:$H,7,FALSE)*CE104/1000)</f>
        <v/>
      </c>
      <c r="CQ104" s="378"/>
      <c r="CR104" s="379"/>
      <c r="CS104" s="375"/>
      <c r="CT104" s="392" t="str">
        <f t="shared" si="20"/>
        <v/>
      </c>
      <c r="CU104" s="453" t="str">
        <f t="shared" si="21"/>
        <v/>
      </c>
      <c r="CV104" s="872" t="str">
        <f>IF(CQ104="","",VLOOKUP(CQ104,'aktuelle Düngerliste'!$A:$H,2,FALSE))</f>
        <v/>
      </c>
      <c r="CW104" s="872" t="str">
        <f>IF(CQ104="","",VLOOKUP(CQ104,'aktuelle Düngerliste'!$A:$H,3,FALSE))</f>
        <v/>
      </c>
      <c r="CX104" s="873" t="str">
        <f>IF(CQ104="","",VLOOKUP(CQ104,'aktuelle Düngerliste'!$A:$H,8,FALSE))</f>
        <v/>
      </c>
      <c r="CY104" s="874" t="str">
        <f>IF(CQ104="","",VLOOKUP(CQ104,'aktuelle Düngerliste'!$A:$H,3,FALSE)*CS104/1000)</f>
        <v/>
      </c>
      <c r="CZ104" s="874" t="str">
        <f>IF(CQ104="","",IF(VLOOKUP(CQ104,'aktuelle Düngerliste'!$A:$B,2,FALSE)="mineralisch",(VLOOKUP(CQ104,'aktuelle Düngerliste'!$A:$H,3,FALSE)*CS104/1000),""))</f>
        <v/>
      </c>
      <c r="DA104" s="875" t="str">
        <f>IF(CQ104="","",VLOOKUP(CQ104,'aktuelle Düngerliste'!$A:$J,10,FALSE)*CS104/1000)</f>
        <v/>
      </c>
      <c r="DB104" s="875" t="str">
        <f>IF(CQ104="","",VLOOKUP(CQ104,'aktuelle Düngerliste'!$A:$H,5,FALSE)*CS104/1000)</f>
        <v/>
      </c>
      <c r="DC104" s="875" t="str">
        <f>IF(CQ104="","",VLOOKUP(CQ104,'aktuelle Düngerliste'!$A:$H,6,FALSE)*CS104/1000)</f>
        <v/>
      </c>
      <c r="DD104" s="876" t="str">
        <f>IF(CQ104="","",VLOOKUP(CQ104,'aktuelle Düngerliste'!$A:$H,7,FALSE)*CS104/1000)</f>
        <v/>
      </c>
      <c r="DE104" s="378"/>
      <c r="DF104" s="379"/>
      <c r="DG104" s="375"/>
      <c r="DH104" s="392" t="str">
        <f t="shared" si="22"/>
        <v/>
      </c>
      <c r="DI104" s="453" t="str">
        <f t="shared" si="23"/>
        <v/>
      </c>
      <c r="DJ104" s="872" t="str">
        <f>IF(DE104="","",VLOOKUP(DE104,'aktuelle Düngerliste'!$A:$H,2,FALSE))</f>
        <v/>
      </c>
      <c r="DK104" s="872" t="str">
        <f>IF(DE104="","",VLOOKUP(DE104,'aktuelle Düngerliste'!$A:$H,3,FALSE))</f>
        <v/>
      </c>
      <c r="DL104" s="873" t="str">
        <f>IF(DE104="","",VLOOKUP(DE104,'aktuelle Düngerliste'!$A:$H,8,FALSE))</f>
        <v/>
      </c>
      <c r="DM104" s="874" t="str">
        <f>IF(DE104="","",VLOOKUP(DE104,'aktuelle Düngerliste'!$A:$H,3,FALSE)*DG104/1000)</f>
        <v/>
      </c>
      <c r="DN104" s="874" t="str">
        <f>IF(DE104="","",IF(VLOOKUP(DE104,'aktuelle Düngerliste'!$A:$B,2,FALSE)="mineralisch",(VLOOKUP(DE104,'aktuelle Düngerliste'!$A:$H,3,FALSE)*DG104/1000),""))</f>
        <v/>
      </c>
      <c r="DO104" s="875" t="str">
        <f>IF(DE104="","",VLOOKUP(DE104,'aktuelle Düngerliste'!$A:$J,10,FALSE)*DG104/1000)</f>
        <v/>
      </c>
      <c r="DP104" s="875" t="str">
        <f>IF(DE104="","",VLOOKUP(DE104,'aktuelle Düngerliste'!$A:$H,5,FALSE)*DG104/1000)</f>
        <v/>
      </c>
      <c r="DQ104" s="875" t="str">
        <f>IF(DE104="","",VLOOKUP(DE104,'aktuelle Düngerliste'!$A:$H,6,FALSE)*DG104/1000)</f>
        <v/>
      </c>
      <c r="DR104" s="876" t="str">
        <f>IF(DE104="","",VLOOKUP(DE104,'aktuelle Düngerliste'!$A:$H,7,FALSE)*DG104/1000)</f>
        <v/>
      </c>
      <c r="DS104" s="265"/>
    </row>
    <row r="105" spans="1:123" s="145" customFormat="1">
      <c r="A105" s="261" t="str">
        <f>IF('N-DBE'!A105="","",'N-DBE'!A105)</f>
        <v/>
      </c>
      <c r="B105" s="285" t="str">
        <f>IF('N-DBE'!B105="","",'N-DBE'!B105)</f>
        <v/>
      </c>
      <c r="C105" s="262" t="str">
        <f>IF('N-DBE'!C105="","",'N-DBE'!C105)</f>
        <v/>
      </c>
      <c r="D105" s="262" t="str">
        <f>IF('N-DBE'!D105="","",'N-DBE'!D105)</f>
        <v/>
      </c>
      <c r="E105" s="238" t="str">
        <f>IF('N-DBE'!E105="","",'N-DBE'!E105)</f>
        <v/>
      </c>
      <c r="F105" s="238" t="str">
        <f>IF('N-DBE'!F105="","",'N-DBE'!F105)</f>
        <v/>
      </c>
      <c r="G105" s="225" t="str">
        <f>IF('N-DBE'!G105="","",'N-DBE'!G105)</f>
        <v/>
      </c>
      <c r="H105" s="247" t="str">
        <f>IF(OR(B105="",'N-DBE'!AJ105=""),"",'N-DBE'!AJ105+'N-DBE'!AN105)</f>
        <v/>
      </c>
      <c r="I105" s="815" t="str">
        <f>IF(OR(B105="",'N-DBE'!AJ105=""),"",'N-DBE'!E105*('N-DBE'!AJ105+'N-DBE'!AN105))</f>
        <v/>
      </c>
      <c r="J105" s="246" t="str">
        <f>IF('N-DBE'!AK105="","",IF('N-DBE'!AM105="ja",'N-DBE'!AK105+'N-DBE'!AN105,'N-DBE'!AK105))</f>
        <v/>
      </c>
      <c r="K105" s="829" t="str">
        <f>IF(OR(B105="",'N-DBE'!AK105=""),"",IF('N-DBE'!AM105="ja",'N-DBE'!E105*('N-DBE'!AK105+'N-DBE'!AN105),'N-DBE'!E105*'N-DBE'!AK105))</f>
        <v/>
      </c>
      <c r="L105" s="830" t="str">
        <f>IF(OR(B105="",'N-DBE'!AL105=""),"",'N-DBE'!AL105+'N-DBE'!AN105)</f>
        <v/>
      </c>
      <c r="M105" s="830" t="str">
        <f>IF(OR(B105="",'N-DBE'!AL105=""),"",'N-DBE'!E105*('N-DBE'!AL105+'N-DBE'!AN105))</f>
        <v/>
      </c>
      <c r="N105" s="831" t="str">
        <f>IF(AND('N-DBE'!C105="ja",G105&lt;&gt;""),I105-X105,"")</f>
        <v/>
      </c>
      <c r="O105" s="259" t="str">
        <f>IF('N-DBE'!AJ105="","",SUM(AU105,BI105,BW105,CK105,CY105,DM105))</f>
        <v/>
      </c>
      <c r="P105" s="830" t="str">
        <f>IF(OR(B105="",'N-DBE'!AJ105=""),"",O105*'N-DBE'!E105)</f>
        <v/>
      </c>
      <c r="Q105" s="253" t="str">
        <f>IF('N-DBE'!AJ105="","",IF(AR105="mineralisch",AU105,0)+IF(BF105="mineralisch",BI105,0)+IF(BT105="mineralisch",BW105,0)+IF(CH105="mineralisch",CK105,0)+IF(CV105="mineralisch",CY105,0)+IF(DJ105="mineralisch",DM105,0))</f>
        <v/>
      </c>
      <c r="R105" s="830" t="str">
        <f>IF(OR(B105="",'N-DBE'!AJ105=""),"",Q105*'N-DBE'!E105)</f>
        <v/>
      </c>
      <c r="S105" s="253" t="str">
        <f>IF('N-DBE'!AJ105="","",O105-Q105)</f>
        <v/>
      </c>
      <c r="T105" s="830" t="str">
        <f>IF(OR(B105="",'N-DBE'!AJ105=""),"",S105*'N-DBE'!E105)</f>
        <v/>
      </c>
      <c r="U105" s="253" t="str">
        <f>IF('N-DBE'!AJ105="","",(IF(AR105="Kompost",AU105,0)+IF(BF105="Kompost",BI105,0)+IF(BT105="Kompost",BW105,0)+IF(CH105="Kompost",CK105,0)+IF(CV105="Kompost",CY105,0)+IF(DJ105="Kompost",DM105,0)))</f>
        <v/>
      </c>
      <c r="V105" s="830" t="str">
        <f>IF(OR(B105="",'N-DBE'!AJ105=""),"",U105*'N-DBE'!E105)</f>
        <v/>
      </c>
      <c r="W105" s="370" t="str">
        <f>IF('N-DBE'!AJ105="","",SUM(AW105,BK105,BY105,CM105,DA105,DO105))</f>
        <v/>
      </c>
      <c r="X105" s="844" t="str">
        <f>IF(OR(B105="",'N-DBE'!AJ105=""),"",W105*'N-DBE'!E105)</f>
        <v/>
      </c>
      <c r="Y105" s="260" t="str">
        <f>IF('P-(K-Mg)-DBE'!N105="","",'P-(K-Mg)-DBE'!N105+'P-(K-Mg)-DBE'!R105)</f>
        <v/>
      </c>
      <c r="Z105" s="830" t="str">
        <f>IF(OR(B105="",'P-(K-Mg)-DBE'!N105=""),"",'N-DBE'!E105*('P-(K-Mg)-DBE'!N105+'P-(K-Mg)-DBE'!R105))</f>
        <v/>
      </c>
      <c r="AA105" s="259" t="str">
        <f>IF('P-(K-Mg)-DBE'!N105="","",SUM(AX105,BL105,BZ105,CN105,DB105,DP105))</f>
        <v/>
      </c>
      <c r="AB105" s="258" t="str">
        <f>IF(OR(B105="",'P-(K-Mg)-DBE'!Z105=""),"",SUM(AX105,BL105,BZ105,CN105,DB105,DP105)*'N-DBE'!E105)</f>
        <v/>
      </c>
      <c r="AC105" s="259" t="str">
        <f>IF('P-(K-Mg)-DBE'!O105="","",'P-(K-Mg)-DBE'!O105)</f>
        <v/>
      </c>
      <c r="AD105" s="815" t="str">
        <f>IF(OR(B105="",'P-(K-Mg)-DBE'!O105=""),"",'P-(K-Mg)-DBE'!O105*'N-DBE'!E105)</f>
        <v/>
      </c>
      <c r="AE105" s="239" t="str">
        <f>IF('P-(K-Mg)-DBE'!Z105="","",'P-(K-Mg)-DBE'!Z105)</f>
        <v/>
      </c>
      <c r="AF105" s="815" t="str">
        <f>IF(OR(B105="",'P-(K-Mg)-DBE'!Z105=""),"",'P-(K-Mg)-DBE'!Z105*'N-DBE'!E105)</f>
        <v/>
      </c>
      <c r="AG105" s="380" t="str">
        <f>IF('P-(K-Mg)-DBE'!Z105="","",SUM(AY105,BM105,CA105,CO105,DC105,DQ105))</f>
        <v/>
      </c>
      <c r="AH105" s="258" t="str">
        <f>IF(OR(B105="",'P-(K-Mg)-DBE'!AH105=""),"",SUM(AY105,BM105,CA105,CO105,DC105,DQ95)*'N-DBE'!E105)</f>
        <v/>
      </c>
      <c r="AI105" s="240" t="str">
        <f>IF('P-(K-Mg)-DBE'!AH105="","",'P-(K-Mg)-DBE'!AH105)</f>
        <v/>
      </c>
      <c r="AJ105" s="830" t="str">
        <f>IF(OR(B105="",'P-(K-Mg)-DBE'!AH105=""),"",'N-DBE'!E105*'P-(K-Mg)-DBE'!AH105)</f>
        <v/>
      </c>
      <c r="AK105" s="374" t="str">
        <f>IF('P-(K-Mg)-DBE'!AH105="","",SUM(AZ105,BN105,CB105,CP105,DD105,DR105))</f>
        <v/>
      </c>
      <c r="AL105" s="862" t="str">
        <f>IF('P-(K-Mg)-DBE'!AH105="","",SUM(AZ105,BN105,CB105,CP105,DD105,DR105))</f>
        <v/>
      </c>
      <c r="AM105" s="378"/>
      <c r="AN105" s="379"/>
      <c r="AO105" s="375"/>
      <c r="AP105" s="392" t="str">
        <f t="shared" si="12"/>
        <v/>
      </c>
      <c r="AQ105" s="453" t="str">
        <f t="shared" si="13"/>
        <v/>
      </c>
      <c r="AR105" s="872" t="str">
        <f>IF(AM105="","",VLOOKUP(AM105,'aktuelle Düngerliste'!A:H,2,FALSE))</f>
        <v/>
      </c>
      <c r="AS105" s="872" t="str">
        <f>IF(AM105="","",VLOOKUP(AM105,'aktuelle Düngerliste'!A:H,3,FALSE))</f>
        <v/>
      </c>
      <c r="AT105" s="873" t="str">
        <f>IF(AM105="","",VLOOKUP(AM105,'aktuelle Düngerliste'!A:H,8,FALSE))</f>
        <v/>
      </c>
      <c r="AU105" s="874" t="str">
        <f>IF(AM105="","",VLOOKUP(AM105,'aktuelle Düngerliste'!$A:$H,3,FALSE)*AO105/1000)</f>
        <v/>
      </c>
      <c r="AV105" s="874" t="str">
        <f>IF(AM105="","",IF(VLOOKUP(AM105,'aktuelle Düngerliste'!$A:$B,2,FALSE)="mineralisch",(VLOOKUP(AM105,'aktuelle Düngerliste'!$A:$H,3,FALSE)*AO105/1000),""))</f>
        <v/>
      </c>
      <c r="AW105" s="875" t="str">
        <f>IF(AM105="","",VLOOKUP(AM105,'aktuelle Düngerliste'!$A:$J,10,FALSE)*AO105/1000)</f>
        <v/>
      </c>
      <c r="AX105" s="875" t="str">
        <f>IF(AM105="","",VLOOKUP(AM105,'aktuelle Düngerliste'!$A:$H,5,FALSE)*AO105/1000)</f>
        <v/>
      </c>
      <c r="AY105" s="875" t="str">
        <f>IF(AM105="","",VLOOKUP(AM105,'aktuelle Düngerliste'!$A:$H,6,FALSE)*AO105/1000)</f>
        <v/>
      </c>
      <c r="AZ105" s="876" t="str">
        <f>IF(AM105="","",VLOOKUP(AM105,'aktuelle Düngerliste'!$A:$H,7,FALSE)*AO105/1000)</f>
        <v/>
      </c>
      <c r="BA105" s="378"/>
      <c r="BB105" s="379"/>
      <c r="BC105" s="375"/>
      <c r="BD105" s="392" t="str">
        <f t="shared" si="14"/>
        <v/>
      </c>
      <c r="BE105" s="453" t="str">
        <f t="shared" si="15"/>
        <v/>
      </c>
      <c r="BF105" s="872" t="str">
        <f>IF(BA105="","",VLOOKUP(BA105,'aktuelle Düngerliste'!$A:$H,2,FALSE))</f>
        <v/>
      </c>
      <c r="BG105" s="872" t="str">
        <f>IF(BA105="","",VLOOKUP(BA105,'aktuelle Düngerliste'!$A:$H,3,FALSE))</f>
        <v/>
      </c>
      <c r="BH105" s="873" t="str">
        <f>IF(BA105="","",VLOOKUP(BA105,'aktuelle Düngerliste'!$A:$H,8,FALSE))</f>
        <v/>
      </c>
      <c r="BI105" s="874" t="str">
        <f>IF(BA105="","",VLOOKUP(BA105,'aktuelle Düngerliste'!$A:$H,3,FALSE)*BC105/1000)</f>
        <v/>
      </c>
      <c r="BJ105" s="874" t="str">
        <f>IF(BA105="","",IF(VLOOKUP(BA105,'aktuelle Düngerliste'!$A:$B,2,FALSE)="mineralisch",(VLOOKUP(BA105,'aktuelle Düngerliste'!$A:$H,3,FALSE)*BC105/1000),""))</f>
        <v/>
      </c>
      <c r="BK105" s="875" t="str">
        <f>IF(BA105="","",VLOOKUP(BA105,'aktuelle Düngerliste'!$A:$J,10,FALSE)*BC105/1000)</f>
        <v/>
      </c>
      <c r="BL105" s="875" t="str">
        <f>IF(BA105="","",VLOOKUP(BA105,'aktuelle Düngerliste'!$A:$H,5,FALSE)*BC105/1000)</f>
        <v/>
      </c>
      <c r="BM105" s="875" t="str">
        <f>IF(BA105="","",VLOOKUP(BA105,'aktuelle Düngerliste'!$A:$H,6,FALSE)*BC105/1000)</f>
        <v/>
      </c>
      <c r="BN105" s="876" t="str">
        <f>IF(BA105="","",VLOOKUP(BA105,'aktuelle Düngerliste'!$A:$H,7,FALSE)*BC105/1000)</f>
        <v/>
      </c>
      <c r="BO105" s="378"/>
      <c r="BP105" s="379"/>
      <c r="BQ105" s="375"/>
      <c r="BR105" s="392" t="str">
        <f t="shared" si="16"/>
        <v/>
      </c>
      <c r="BS105" s="453" t="str">
        <f t="shared" si="17"/>
        <v/>
      </c>
      <c r="BT105" s="872" t="str">
        <f>IF(BO105="","",VLOOKUP(BO105,'aktuelle Düngerliste'!$A:$H,2,FALSE))</f>
        <v/>
      </c>
      <c r="BU105" s="872" t="str">
        <f>IF(BO105="","",VLOOKUP(BO105,'aktuelle Düngerliste'!$A:$H,3,FALSE))</f>
        <v/>
      </c>
      <c r="BV105" s="873" t="str">
        <f>IF(BO105="","",VLOOKUP(BO105,'aktuelle Düngerliste'!$A:$H,8,FALSE))</f>
        <v/>
      </c>
      <c r="BW105" s="874" t="str">
        <f>IF(BO105="","",VLOOKUP(BO105,'aktuelle Düngerliste'!$A:$H,3,FALSE)*BQ105/1000)</f>
        <v/>
      </c>
      <c r="BX105" s="874" t="str">
        <f>IF(BO105="","",IF(VLOOKUP(BO105,'aktuelle Düngerliste'!$A:$B,2,FALSE)="mineralisch",(VLOOKUP(BO105,'aktuelle Düngerliste'!$A:$H,3,FALSE)*BQ105/1000),""))</f>
        <v/>
      </c>
      <c r="BY105" s="875" t="str">
        <f>IF(BO105="","",VLOOKUP(BO105,'aktuelle Düngerliste'!$A:$J,10,FALSE)*BQ105/1000)</f>
        <v/>
      </c>
      <c r="BZ105" s="875" t="str">
        <f>IF(BO105="","",VLOOKUP(BO105,'aktuelle Düngerliste'!$A:$H,5,FALSE)*BQ105/1000)</f>
        <v/>
      </c>
      <c r="CA105" s="875" t="str">
        <f>IF(BO105="","",VLOOKUP(BO105,'aktuelle Düngerliste'!$A:$H,6,FALSE)*BQ105/1000)</f>
        <v/>
      </c>
      <c r="CB105" s="876" t="str">
        <f>IF(BO105="","",VLOOKUP(BO105,'aktuelle Düngerliste'!$A:$H,7,FALSE)*BQ105/1000)</f>
        <v/>
      </c>
      <c r="CC105" s="378"/>
      <c r="CD105" s="379"/>
      <c r="CE105" s="375"/>
      <c r="CF105" s="392" t="str">
        <f t="shared" si="18"/>
        <v/>
      </c>
      <c r="CG105" s="453" t="str">
        <f t="shared" si="19"/>
        <v/>
      </c>
      <c r="CH105" s="872" t="str">
        <f>IF(CC105="","",VLOOKUP(CC105,'aktuelle Düngerliste'!$A:$H,2,FALSE))</f>
        <v/>
      </c>
      <c r="CI105" s="872" t="str">
        <f>IF(CC105="","",VLOOKUP(CC105,'aktuelle Düngerliste'!$A:$H,3,FALSE))</f>
        <v/>
      </c>
      <c r="CJ105" s="873" t="str">
        <f>IF(CC105="","",VLOOKUP(CC105,'aktuelle Düngerliste'!$A:$H,8,FALSE))</f>
        <v/>
      </c>
      <c r="CK105" s="874" t="str">
        <f>IF(CC105="","",VLOOKUP(CC105,'aktuelle Düngerliste'!$A:$H,3,FALSE)*CE105/1000)</f>
        <v/>
      </c>
      <c r="CL105" s="874" t="str">
        <f>IF(CC105="","",IF(VLOOKUP(CC105,'aktuelle Düngerliste'!$A:$B,2,FALSE)="mineralisch",(VLOOKUP(CC105,'aktuelle Düngerliste'!$A:$H,3,FALSE)*CE105/1000),""))</f>
        <v/>
      </c>
      <c r="CM105" s="875" t="str">
        <f>IF(CC105="","",VLOOKUP(CC105,'aktuelle Düngerliste'!$A:$J,10,FALSE)*CE105/1000)</f>
        <v/>
      </c>
      <c r="CN105" s="875" t="str">
        <f>IF(CC105="","",VLOOKUP(CC105,'aktuelle Düngerliste'!$A:$H,5,FALSE)*CE105/1000)</f>
        <v/>
      </c>
      <c r="CO105" s="875" t="str">
        <f>IF(CC105="","",VLOOKUP(CC105,'aktuelle Düngerliste'!$A:$H,6,FALSE)*CE105/1000)</f>
        <v/>
      </c>
      <c r="CP105" s="876" t="str">
        <f>IF(CC105="","",VLOOKUP(CC105,'aktuelle Düngerliste'!$A:$H,7,FALSE)*CE105/1000)</f>
        <v/>
      </c>
      <c r="CQ105" s="378"/>
      <c r="CR105" s="379"/>
      <c r="CS105" s="375"/>
      <c r="CT105" s="392" t="str">
        <f t="shared" si="20"/>
        <v/>
      </c>
      <c r="CU105" s="453" t="str">
        <f t="shared" si="21"/>
        <v/>
      </c>
      <c r="CV105" s="872" t="str">
        <f>IF(CQ105="","",VLOOKUP(CQ105,'aktuelle Düngerliste'!$A:$H,2,FALSE))</f>
        <v/>
      </c>
      <c r="CW105" s="872" t="str">
        <f>IF(CQ105="","",VLOOKUP(CQ105,'aktuelle Düngerliste'!$A:$H,3,FALSE))</f>
        <v/>
      </c>
      <c r="CX105" s="873" t="str">
        <f>IF(CQ105="","",VLOOKUP(CQ105,'aktuelle Düngerliste'!$A:$H,8,FALSE))</f>
        <v/>
      </c>
      <c r="CY105" s="874" t="str">
        <f>IF(CQ105="","",VLOOKUP(CQ105,'aktuelle Düngerliste'!$A:$H,3,FALSE)*CS105/1000)</f>
        <v/>
      </c>
      <c r="CZ105" s="874" t="str">
        <f>IF(CQ105="","",IF(VLOOKUP(CQ105,'aktuelle Düngerliste'!$A:$B,2,FALSE)="mineralisch",(VLOOKUP(CQ105,'aktuelle Düngerliste'!$A:$H,3,FALSE)*CS105/1000),""))</f>
        <v/>
      </c>
      <c r="DA105" s="875" t="str">
        <f>IF(CQ105="","",VLOOKUP(CQ105,'aktuelle Düngerliste'!$A:$J,10,FALSE)*CS105/1000)</f>
        <v/>
      </c>
      <c r="DB105" s="875" t="str">
        <f>IF(CQ105="","",VLOOKUP(CQ105,'aktuelle Düngerliste'!$A:$H,5,FALSE)*CS105/1000)</f>
        <v/>
      </c>
      <c r="DC105" s="875" t="str">
        <f>IF(CQ105="","",VLOOKUP(CQ105,'aktuelle Düngerliste'!$A:$H,6,FALSE)*CS105/1000)</f>
        <v/>
      </c>
      <c r="DD105" s="876" t="str">
        <f>IF(CQ105="","",VLOOKUP(CQ105,'aktuelle Düngerliste'!$A:$H,7,FALSE)*CS105/1000)</f>
        <v/>
      </c>
      <c r="DE105" s="378"/>
      <c r="DF105" s="379"/>
      <c r="DG105" s="375"/>
      <c r="DH105" s="392" t="str">
        <f t="shared" si="22"/>
        <v/>
      </c>
      <c r="DI105" s="453" t="str">
        <f t="shared" si="23"/>
        <v/>
      </c>
      <c r="DJ105" s="872" t="str">
        <f>IF(DE105="","",VLOOKUP(DE105,'aktuelle Düngerliste'!$A:$H,2,FALSE))</f>
        <v/>
      </c>
      <c r="DK105" s="872" t="str">
        <f>IF(DE105="","",VLOOKUP(DE105,'aktuelle Düngerliste'!$A:$H,3,FALSE))</f>
        <v/>
      </c>
      <c r="DL105" s="873" t="str">
        <f>IF(DE105="","",VLOOKUP(DE105,'aktuelle Düngerliste'!$A:$H,8,FALSE))</f>
        <v/>
      </c>
      <c r="DM105" s="874" t="str">
        <f>IF(DE105="","",VLOOKUP(DE105,'aktuelle Düngerliste'!$A:$H,3,FALSE)*DG105/1000)</f>
        <v/>
      </c>
      <c r="DN105" s="874" t="str">
        <f>IF(DE105="","",IF(VLOOKUP(DE105,'aktuelle Düngerliste'!$A:$B,2,FALSE)="mineralisch",(VLOOKUP(DE105,'aktuelle Düngerliste'!$A:$H,3,FALSE)*DG105/1000),""))</f>
        <v/>
      </c>
      <c r="DO105" s="875" t="str">
        <f>IF(DE105="","",VLOOKUP(DE105,'aktuelle Düngerliste'!$A:$J,10,FALSE)*DG105/1000)</f>
        <v/>
      </c>
      <c r="DP105" s="875" t="str">
        <f>IF(DE105="","",VLOOKUP(DE105,'aktuelle Düngerliste'!$A:$H,5,FALSE)*DG105/1000)</f>
        <v/>
      </c>
      <c r="DQ105" s="875" t="str">
        <f>IF(DE105="","",VLOOKUP(DE105,'aktuelle Düngerliste'!$A:$H,6,FALSE)*DG105/1000)</f>
        <v/>
      </c>
      <c r="DR105" s="876" t="str">
        <f>IF(DE105="","",VLOOKUP(DE105,'aktuelle Düngerliste'!$A:$H,7,FALSE)*DG105/1000)</f>
        <v/>
      </c>
      <c r="DS105" s="265"/>
    </row>
    <row r="106" spans="1:123" s="145" customFormat="1">
      <c r="A106" s="261" t="str">
        <f>IF('N-DBE'!A106="","",'N-DBE'!A106)</f>
        <v/>
      </c>
      <c r="B106" s="285" t="str">
        <f>IF('N-DBE'!B106="","",'N-DBE'!B106)</f>
        <v/>
      </c>
      <c r="C106" s="262" t="str">
        <f>IF('N-DBE'!C106="","",'N-DBE'!C106)</f>
        <v/>
      </c>
      <c r="D106" s="262" t="str">
        <f>IF('N-DBE'!D106="","",'N-DBE'!D106)</f>
        <v/>
      </c>
      <c r="E106" s="238" t="str">
        <f>IF('N-DBE'!E106="","",'N-DBE'!E106)</f>
        <v/>
      </c>
      <c r="F106" s="238" t="str">
        <f>IF('N-DBE'!F106="","",'N-DBE'!F106)</f>
        <v/>
      </c>
      <c r="G106" s="225" t="str">
        <f>IF('N-DBE'!G106="","",'N-DBE'!G106)</f>
        <v/>
      </c>
      <c r="H106" s="247" t="str">
        <f>IF(OR(B106="",'N-DBE'!AJ106=""),"",'N-DBE'!AJ106+'N-DBE'!AN106)</f>
        <v/>
      </c>
      <c r="I106" s="815" t="str">
        <f>IF(OR(B106="",'N-DBE'!AJ106=""),"",'N-DBE'!E106*('N-DBE'!AJ106+'N-DBE'!AN106))</f>
        <v/>
      </c>
      <c r="J106" s="246" t="str">
        <f>IF('N-DBE'!AK106="","",IF('N-DBE'!AM106="ja",'N-DBE'!AK106+'N-DBE'!AN106,'N-DBE'!AK106))</f>
        <v/>
      </c>
      <c r="K106" s="829" t="str">
        <f>IF(OR(B106="",'N-DBE'!AK106=""),"",IF('N-DBE'!AM106="ja",'N-DBE'!E106*('N-DBE'!AK106+'N-DBE'!AN106),'N-DBE'!E106*'N-DBE'!AK106))</f>
        <v/>
      </c>
      <c r="L106" s="830" t="str">
        <f>IF(OR(B106="",'N-DBE'!AL106=""),"",'N-DBE'!AL106+'N-DBE'!AN106)</f>
        <v/>
      </c>
      <c r="M106" s="830" t="str">
        <f>IF(OR(B106="",'N-DBE'!AL106=""),"",'N-DBE'!E106*('N-DBE'!AL106+'N-DBE'!AN106))</f>
        <v/>
      </c>
      <c r="N106" s="831" t="str">
        <f>IF(AND('N-DBE'!C106="ja",G106&lt;&gt;""),I106-X106,"")</f>
        <v/>
      </c>
      <c r="O106" s="259" t="str">
        <f>IF('N-DBE'!AJ106="","",SUM(AU106,BI106,BW106,CK106,CY106,DM106))</f>
        <v/>
      </c>
      <c r="P106" s="830" t="str">
        <f>IF(OR(B106="",'N-DBE'!AJ106=""),"",O106*'N-DBE'!E106)</f>
        <v/>
      </c>
      <c r="Q106" s="253" t="str">
        <f>IF('N-DBE'!AJ106="","",IF(AR106="mineralisch",AU106,0)+IF(BF106="mineralisch",BI106,0)+IF(BT106="mineralisch",BW106,0)+IF(CH106="mineralisch",CK106,0)+IF(CV106="mineralisch",CY106,0)+IF(DJ106="mineralisch",DM106,0))</f>
        <v/>
      </c>
      <c r="R106" s="830" t="str">
        <f>IF(OR(B106="",'N-DBE'!AJ106=""),"",Q106*'N-DBE'!E106)</f>
        <v/>
      </c>
      <c r="S106" s="253" t="str">
        <f>IF('N-DBE'!AJ106="","",O106-Q106)</f>
        <v/>
      </c>
      <c r="T106" s="830" t="str">
        <f>IF(OR(B106="",'N-DBE'!AJ106=""),"",S106*'N-DBE'!E106)</f>
        <v/>
      </c>
      <c r="U106" s="253" t="str">
        <f>IF('N-DBE'!AJ106="","",(IF(AR106="Kompost",AU106,0)+IF(BF106="Kompost",BI106,0)+IF(BT106="Kompost",BW106,0)+IF(CH106="Kompost",CK106,0)+IF(CV106="Kompost",CY106,0)+IF(DJ106="Kompost",DM106,0)))</f>
        <v/>
      </c>
      <c r="V106" s="830" t="str">
        <f>IF(OR(B106="",'N-DBE'!AJ106=""),"",U106*'N-DBE'!E106)</f>
        <v/>
      </c>
      <c r="W106" s="370" t="str">
        <f>IF('N-DBE'!AJ106="","",SUM(AW106,BK106,BY106,CM106,DA106,DO106))</f>
        <v/>
      </c>
      <c r="X106" s="844" t="str">
        <f>IF(OR(B106="",'N-DBE'!AJ106=""),"",W106*'N-DBE'!E106)</f>
        <v/>
      </c>
      <c r="Y106" s="260" t="str">
        <f>IF('P-(K-Mg)-DBE'!N106="","",'P-(K-Mg)-DBE'!N106+'P-(K-Mg)-DBE'!R106)</f>
        <v/>
      </c>
      <c r="Z106" s="830" t="str">
        <f>IF(OR(B106="",'P-(K-Mg)-DBE'!N106=""),"",'N-DBE'!E106*('P-(K-Mg)-DBE'!N106+'P-(K-Mg)-DBE'!R106))</f>
        <v/>
      </c>
      <c r="AA106" s="259" t="str">
        <f>IF('P-(K-Mg)-DBE'!N106="","",SUM(AX106,BL106,BZ106,CN106,DB106,DP106))</f>
        <v/>
      </c>
      <c r="AB106" s="258" t="str">
        <f>IF(OR(B106="",'P-(K-Mg)-DBE'!Z106=""),"",SUM(AX106,BL106,BZ106,CN106,DB106,DP106)*'N-DBE'!E106)</f>
        <v/>
      </c>
      <c r="AC106" s="259" t="str">
        <f>IF('P-(K-Mg)-DBE'!O106="","",'P-(K-Mg)-DBE'!O106)</f>
        <v/>
      </c>
      <c r="AD106" s="815" t="str">
        <f>IF(OR(B106="",'P-(K-Mg)-DBE'!O106=""),"",'P-(K-Mg)-DBE'!O106*'N-DBE'!E106)</f>
        <v/>
      </c>
      <c r="AE106" s="239" t="str">
        <f>IF('P-(K-Mg)-DBE'!Z106="","",'P-(K-Mg)-DBE'!Z106)</f>
        <v/>
      </c>
      <c r="AF106" s="815" t="str">
        <f>IF(OR(B106="",'P-(K-Mg)-DBE'!Z106=""),"",'P-(K-Mg)-DBE'!Z106*'N-DBE'!E106)</f>
        <v/>
      </c>
      <c r="AG106" s="380" t="str">
        <f>IF('P-(K-Mg)-DBE'!Z106="","",SUM(AY106,BM106,CA106,CO106,DC106,DQ106))</f>
        <v/>
      </c>
      <c r="AH106" s="258" t="str">
        <f>IF(OR(B106="",'P-(K-Mg)-DBE'!AH106=""),"",SUM(AY106,BM106,CA106,CO106,DC106,DQ96)*'N-DBE'!E106)</f>
        <v/>
      </c>
      <c r="AI106" s="240" t="str">
        <f>IF('P-(K-Mg)-DBE'!AH106="","",'P-(K-Mg)-DBE'!AH106)</f>
        <v/>
      </c>
      <c r="AJ106" s="830" t="str">
        <f>IF(OR(B106="",'P-(K-Mg)-DBE'!AH106=""),"",'N-DBE'!E106*'P-(K-Mg)-DBE'!AH106)</f>
        <v/>
      </c>
      <c r="AK106" s="374" t="str">
        <f>IF('P-(K-Mg)-DBE'!AH106="","",SUM(AZ106,BN106,CB106,CP106,DD106,DR106))</f>
        <v/>
      </c>
      <c r="AL106" s="862" t="str">
        <f>IF('P-(K-Mg)-DBE'!AH106="","",SUM(AZ106,BN106,CB106,CP106,DD106,DR106))</f>
        <v/>
      </c>
      <c r="AM106" s="378"/>
      <c r="AN106" s="379"/>
      <c r="AO106" s="375"/>
      <c r="AP106" s="392" t="str">
        <f t="shared" si="12"/>
        <v/>
      </c>
      <c r="AQ106" s="453" t="str">
        <f t="shared" si="13"/>
        <v/>
      </c>
      <c r="AR106" s="872" t="str">
        <f>IF(AM106="","",VLOOKUP(AM106,'aktuelle Düngerliste'!A:H,2,FALSE))</f>
        <v/>
      </c>
      <c r="AS106" s="872" t="str">
        <f>IF(AM106="","",VLOOKUP(AM106,'aktuelle Düngerliste'!A:H,3,FALSE))</f>
        <v/>
      </c>
      <c r="AT106" s="873" t="str">
        <f>IF(AM106="","",VLOOKUP(AM106,'aktuelle Düngerliste'!A:H,8,FALSE))</f>
        <v/>
      </c>
      <c r="AU106" s="874" t="str">
        <f>IF(AM106="","",VLOOKUP(AM106,'aktuelle Düngerliste'!$A:$H,3,FALSE)*AO106/1000)</f>
        <v/>
      </c>
      <c r="AV106" s="874" t="str">
        <f>IF(AM106="","",IF(VLOOKUP(AM106,'aktuelle Düngerliste'!$A:$B,2,FALSE)="mineralisch",(VLOOKUP(AM106,'aktuelle Düngerliste'!$A:$H,3,FALSE)*AO106/1000),""))</f>
        <v/>
      </c>
      <c r="AW106" s="875" t="str">
        <f>IF(AM106="","",VLOOKUP(AM106,'aktuelle Düngerliste'!$A:$J,10,FALSE)*AO106/1000)</f>
        <v/>
      </c>
      <c r="AX106" s="875" t="str">
        <f>IF(AM106="","",VLOOKUP(AM106,'aktuelle Düngerliste'!$A:$H,5,FALSE)*AO106/1000)</f>
        <v/>
      </c>
      <c r="AY106" s="875" t="str">
        <f>IF(AM106="","",VLOOKUP(AM106,'aktuelle Düngerliste'!$A:$H,6,FALSE)*AO106/1000)</f>
        <v/>
      </c>
      <c r="AZ106" s="876" t="str">
        <f>IF(AM106="","",VLOOKUP(AM106,'aktuelle Düngerliste'!$A:$H,7,FALSE)*AO106/1000)</f>
        <v/>
      </c>
      <c r="BA106" s="378"/>
      <c r="BB106" s="379"/>
      <c r="BC106" s="375"/>
      <c r="BD106" s="392" t="str">
        <f t="shared" si="14"/>
        <v/>
      </c>
      <c r="BE106" s="453" t="str">
        <f t="shared" si="15"/>
        <v/>
      </c>
      <c r="BF106" s="872" t="str">
        <f>IF(BA106="","",VLOOKUP(BA106,'aktuelle Düngerliste'!$A:$H,2,FALSE))</f>
        <v/>
      </c>
      <c r="BG106" s="872" t="str">
        <f>IF(BA106="","",VLOOKUP(BA106,'aktuelle Düngerliste'!$A:$H,3,FALSE))</f>
        <v/>
      </c>
      <c r="BH106" s="873" t="str">
        <f>IF(BA106="","",VLOOKUP(BA106,'aktuelle Düngerliste'!$A:$H,8,FALSE))</f>
        <v/>
      </c>
      <c r="BI106" s="874" t="str">
        <f>IF(BA106="","",VLOOKUP(BA106,'aktuelle Düngerliste'!$A:$H,3,FALSE)*BC106/1000)</f>
        <v/>
      </c>
      <c r="BJ106" s="874" t="str">
        <f>IF(BA106="","",IF(VLOOKUP(BA106,'aktuelle Düngerliste'!$A:$B,2,FALSE)="mineralisch",(VLOOKUP(BA106,'aktuelle Düngerliste'!$A:$H,3,FALSE)*BC106/1000),""))</f>
        <v/>
      </c>
      <c r="BK106" s="875" t="str">
        <f>IF(BA106="","",VLOOKUP(BA106,'aktuelle Düngerliste'!$A:$J,10,FALSE)*BC106/1000)</f>
        <v/>
      </c>
      <c r="BL106" s="875" t="str">
        <f>IF(BA106="","",VLOOKUP(BA106,'aktuelle Düngerliste'!$A:$H,5,FALSE)*BC106/1000)</f>
        <v/>
      </c>
      <c r="BM106" s="875" t="str">
        <f>IF(BA106="","",VLOOKUP(BA106,'aktuelle Düngerliste'!$A:$H,6,FALSE)*BC106/1000)</f>
        <v/>
      </c>
      <c r="BN106" s="876" t="str">
        <f>IF(BA106="","",VLOOKUP(BA106,'aktuelle Düngerliste'!$A:$H,7,FALSE)*BC106/1000)</f>
        <v/>
      </c>
      <c r="BO106" s="378"/>
      <c r="BP106" s="379"/>
      <c r="BQ106" s="375"/>
      <c r="BR106" s="392" t="str">
        <f t="shared" si="16"/>
        <v/>
      </c>
      <c r="BS106" s="453" t="str">
        <f t="shared" si="17"/>
        <v/>
      </c>
      <c r="BT106" s="872" t="str">
        <f>IF(BO106="","",VLOOKUP(BO106,'aktuelle Düngerliste'!$A:$H,2,FALSE))</f>
        <v/>
      </c>
      <c r="BU106" s="872" t="str">
        <f>IF(BO106="","",VLOOKUP(BO106,'aktuelle Düngerliste'!$A:$H,3,FALSE))</f>
        <v/>
      </c>
      <c r="BV106" s="873" t="str">
        <f>IF(BO106="","",VLOOKUP(BO106,'aktuelle Düngerliste'!$A:$H,8,FALSE))</f>
        <v/>
      </c>
      <c r="BW106" s="874" t="str">
        <f>IF(BO106="","",VLOOKUP(BO106,'aktuelle Düngerliste'!$A:$H,3,FALSE)*BQ106/1000)</f>
        <v/>
      </c>
      <c r="BX106" s="874" t="str">
        <f>IF(BO106="","",IF(VLOOKUP(BO106,'aktuelle Düngerliste'!$A:$B,2,FALSE)="mineralisch",(VLOOKUP(BO106,'aktuelle Düngerliste'!$A:$H,3,FALSE)*BQ106/1000),""))</f>
        <v/>
      </c>
      <c r="BY106" s="875" t="str">
        <f>IF(BO106="","",VLOOKUP(BO106,'aktuelle Düngerliste'!$A:$J,10,FALSE)*BQ106/1000)</f>
        <v/>
      </c>
      <c r="BZ106" s="875" t="str">
        <f>IF(BO106="","",VLOOKUP(BO106,'aktuelle Düngerliste'!$A:$H,5,FALSE)*BQ106/1000)</f>
        <v/>
      </c>
      <c r="CA106" s="875" t="str">
        <f>IF(BO106="","",VLOOKUP(BO106,'aktuelle Düngerliste'!$A:$H,6,FALSE)*BQ106/1000)</f>
        <v/>
      </c>
      <c r="CB106" s="876" t="str">
        <f>IF(BO106="","",VLOOKUP(BO106,'aktuelle Düngerliste'!$A:$H,7,FALSE)*BQ106/1000)</f>
        <v/>
      </c>
      <c r="CC106" s="378"/>
      <c r="CD106" s="379"/>
      <c r="CE106" s="375"/>
      <c r="CF106" s="392" t="str">
        <f t="shared" si="18"/>
        <v/>
      </c>
      <c r="CG106" s="453" t="str">
        <f t="shared" si="19"/>
        <v/>
      </c>
      <c r="CH106" s="872" t="str">
        <f>IF(CC106="","",VLOOKUP(CC106,'aktuelle Düngerliste'!$A:$H,2,FALSE))</f>
        <v/>
      </c>
      <c r="CI106" s="872" t="str">
        <f>IF(CC106="","",VLOOKUP(CC106,'aktuelle Düngerliste'!$A:$H,3,FALSE))</f>
        <v/>
      </c>
      <c r="CJ106" s="873" t="str">
        <f>IF(CC106="","",VLOOKUP(CC106,'aktuelle Düngerliste'!$A:$H,8,FALSE))</f>
        <v/>
      </c>
      <c r="CK106" s="874" t="str">
        <f>IF(CC106="","",VLOOKUP(CC106,'aktuelle Düngerliste'!$A:$H,3,FALSE)*CE106/1000)</f>
        <v/>
      </c>
      <c r="CL106" s="874" t="str">
        <f>IF(CC106="","",IF(VLOOKUP(CC106,'aktuelle Düngerliste'!$A:$B,2,FALSE)="mineralisch",(VLOOKUP(CC106,'aktuelle Düngerliste'!$A:$H,3,FALSE)*CE106/1000),""))</f>
        <v/>
      </c>
      <c r="CM106" s="875" t="str">
        <f>IF(CC106="","",VLOOKUP(CC106,'aktuelle Düngerliste'!$A:$J,10,FALSE)*CE106/1000)</f>
        <v/>
      </c>
      <c r="CN106" s="875" t="str">
        <f>IF(CC106="","",VLOOKUP(CC106,'aktuelle Düngerliste'!$A:$H,5,FALSE)*CE106/1000)</f>
        <v/>
      </c>
      <c r="CO106" s="875" t="str">
        <f>IF(CC106="","",VLOOKUP(CC106,'aktuelle Düngerliste'!$A:$H,6,FALSE)*CE106/1000)</f>
        <v/>
      </c>
      <c r="CP106" s="876" t="str">
        <f>IF(CC106="","",VLOOKUP(CC106,'aktuelle Düngerliste'!$A:$H,7,FALSE)*CE106/1000)</f>
        <v/>
      </c>
      <c r="CQ106" s="378"/>
      <c r="CR106" s="379"/>
      <c r="CS106" s="375"/>
      <c r="CT106" s="392" t="str">
        <f t="shared" si="20"/>
        <v/>
      </c>
      <c r="CU106" s="453" t="str">
        <f t="shared" si="21"/>
        <v/>
      </c>
      <c r="CV106" s="872" t="str">
        <f>IF(CQ106="","",VLOOKUP(CQ106,'aktuelle Düngerliste'!$A:$H,2,FALSE))</f>
        <v/>
      </c>
      <c r="CW106" s="872" t="str">
        <f>IF(CQ106="","",VLOOKUP(CQ106,'aktuelle Düngerliste'!$A:$H,3,FALSE))</f>
        <v/>
      </c>
      <c r="CX106" s="873" t="str">
        <f>IF(CQ106="","",VLOOKUP(CQ106,'aktuelle Düngerliste'!$A:$H,8,FALSE))</f>
        <v/>
      </c>
      <c r="CY106" s="874" t="str">
        <f>IF(CQ106="","",VLOOKUP(CQ106,'aktuelle Düngerliste'!$A:$H,3,FALSE)*CS106/1000)</f>
        <v/>
      </c>
      <c r="CZ106" s="874" t="str">
        <f>IF(CQ106="","",IF(VLOOKUP(CQ106,'aktuelle Düngerliste'!$A:$B,2,FALSE)="mineralisch",(VLOOKUP(CQ106,'aktuelle Düngerliste'!$A:$H,3,FALSE)*CS106/1000),""))</f>
        <v/>
      </c>
      <c r="DA106" s="875" t="str">
        <f>IF(CQ106="","",VLOOKUP(CQ106,'aktuelle Düngerliste'!$A:$J,10,FALSE)*CS106/1000)</f>
        <v/>
      </c>
      <c r="DB106" s="875" t="str">
        <f>IF(CQ106="","",VLOOKUP(CQ106,'aktuelle Düngerliste'!$A:$H,5,FALSE)*CS106/1000)</f>
        <v/>
      </c>
      <c r="DC106" s="875" t="str">
        <f>IF(CQ106="","",VLOOKUP(CQ106,'aktuelle Düngerliste'!$A:$H,6,FALSE)*CS106/1000)</f>
        <v/>
      </c>
      <c r="DD106" s="876" t="str">
        <f>IF(CQ106="","",VLOOKUP(CQ106,'aktuelle Düngerliste'!$A:$H,7,FALSE)*CS106/1000)</f>
        <v/>
      </c>
      <c r="DE106" s="378"/>
      <c r="DF106" s="379"/>
      <c r="DG106" s="375"/>
      <c r="DH106" s="392" t="str">
        <f t="shared" si="22"/>
        <v/>
      </c>
      <c r="DI106" s="453" t="str">
        <f t="shared" si="23"/>
        <v/>
      </c>
      <c r="DJ106" s="872" t="str">
        <f>IF(DE106="","",VLOOKUP(DE106,'aktuelle Düngerliste'!$A:$H,2,FALSE))</f>
        <v/>
      </c>
      <c r="DK106" s="872" t="str">
        <f>IF(DE106="","",VLOOKUP(DE106,'aktuelle Düngerliste'!$A:$H,3,FALSE))</f>
        <v/>
      </c>
      <c r="DL106" s="873" t="str">
        <f>IF(DE106="","",VLOOKUP(DE106,'aktuelle Düngerliste'!$A:$H,8,FALSE))</f>
        <v/>
      </c>
      <c r="DM106" s="874" t="str">
        <f>IF(DE106="","",VLOOKUP(DE106,'aktuelle Düngerliste'!$A:$H,3,FALSE)*DG106/1000)</f>
        <v/>
      </c>
      <c r="DN106" s="874" t="str">
        <f>IF(DE106="","",IF(VLOOKUP(DE106,'aktuelle Düngerliste'!$A:$B,2,FALSE)="mineralisch",(VLOOKUP(DE106,'aktuelle Düngerliste'!$A:$H,3,FALSE)*DG106/1000),""))</f>
        <v/>
      </c>
      <c r="DO106" s="875" t="str">
        <f>IF(DE106="","",VLOOKUP(DE106,'aktuelle Düngerliste'!$A:$J,10,FALSE)*DG106/1000)</f>
        <v/>
      </c>
      <c r="DP106" s="875" t="str">
        <f>IF(DE106="","",VLOOKUP(DE106,'aktuelle Düngerliste'!$A:$H,5,FALSE)*DG106/1000)</f>
        <v/>
      </c>
      <c r="DQ106" s="875" t="str">
        <f>IF(DE106="","",VLOOKUP(DE106,'aktuelle Düngerliste'!$A:$H,6,FALSE)*DG106/1000)</f>
        <v/>
      </c>
      <c r="DR106" s="876" t="str">
        <f>IF(DE106="","",VLOOKUP(DE106,'aktuelle Düngerliste'!$A:$H,7,FALSE)*DG106/1000)</f>
        <v/>
      </c>
      <c r="DS106" s="265"/>
    </row>
    <row r="107" spans="1:123" s="145" customFormat="1">
      <c r="A107" s="261" t="str">
        <f>IF('N-DBE'!A107="","",'N-DBE'!A107)</f>
        <v/>
      </c>
      <c r="B107" s="285" t="str">
        <f>IF('N-DBE'!B107="","",'N-DBE'!B107)</f>
        <v/>
      </c>
      <c r="C107" s="262" t="str">
        <f>IF('N-DBE'!C107="","",'N-DBE'!C107)</f>
        <v/>
      </c>
      <c r="D107" s="262" t="str">
        <f>IF('N-DBE'!D107="","",'N-DBE'!D107)</f>
        <v/>
      </c>
      <c r="E107" s="238" t="str">
        <f>IF('N-DBE'!E107="","",'N-DBE'!E107)</f>
        <v/>
      </c>
      <c r="F107" s="238" t="str">
        <f>IF('N-DBE'!F107="","",'N-DBE'!F107)</f>
        <v/>
      </c>
      <c r="G107" s="225" t="str">
        <f>IF('N-DBE'!G107="","",'N-DBE'!G107)</f>
        <v/>
      </c>
      <c r="H107" s="247" t="str">
        <f>IF(OR(B107="",'N-DBE'!AJ107=""),"",'N-DBE'!AJ107+'N-DBE'!AN107)</f>
        <v/>
      </c>
      <c r="I107" s="815" t="str">
        <f>IF(OR(B107="",'N-DBE'!AJ107=""),"",'N-DBE'!E107*('N-DBE'!AJ107+'N-DBE'!AN107))</f>
        <v/>
      </c>
      <c r="J107" s="246" t="str">
        <f>IF('N-DBE'!AK107="","",IF('N-DBE'!AM107="ja",'N-DBE'!AK107+'N-DBE'!AN107,'N-DBE'!AK107))</f>
        <v/>
      </c>
      <c r="K107" s="829" t="str">
        <f>IF(OR(B107="",'N-DBE'!AK107=""),"",IF('N-DBE'!AM107="ja",'N-DBE'!E107*('N-DBE'!AK107+'N-DBE'!AN107),'N-DBE'!E107*'N-DBE'!AK107))</f>
        <v/>
      </c>
      <c r="L107" s="830" t="str">
        <f>IF(OR(B107="",'N-DBE'!AL107=""),"",'N-DBE'!AL107+'N-DBE'!AN107)</f>
        <v/>
      </c>
      <c r="M107" s="830" t="str">
        <f>IF(OR(B107="",'N-DBE'!AL107=""),"",'N-DBE'!E107*('N-DBE'!AL107+'N-DBE'!AN107))</f>
        <v/>
      </c>
      <c r="N107" s="831" t="str">
        <f>IF(AND('N-DBE'!C107="ja",G107&lt;&gt;""),I107-X107,"")</f>
        <v/>
      </c>
      <c r="O107" s="259" t="str">
        <f>IF('N-DBE'!AJ107="","",SUM(AU107,BI107,BW107,CK107,CY107,DM107))</f>
        <v/>
      </c>
      <c r="P107" s="830" t="str">
        <f>IF(OR(B107="",'N-DBE'!AJ107=""),"",O107*'N-DBE'!E107)</f>
        <v/>
      </c>
      <c r="Q107" s="253" t="str">
        <f>IF('N-DBE'!AJ107="","",IF(AR107="mineralisch",AU107,0)+IF(BF107="mineralisch",BI107,0)+IF(BT107="mineralisch",BW107,0)+IF(CH107="mineralisch",CK107,0)+IF(CV107="mineralisch",CY107,0)+IF(DJ107="mineralisch",DM107,0))</f>
        <v/>
      </c>
      <c r="R107" s="830" t="str">
        <f>IF(OR(B107="",'N-DBE'!AJ107=""),"",Q107*'N-DBE'!E107)</f>
        <v/>
      </c>
      <c r="S107" s="253" t="str">
        <f>IF('N-DBE'!AJ107="","",O107-Q107)</f>
        <v/>
      </c>
      <c r="T107" s="830" t="str">
        <f>IF(OR(B107="",'N-DBE'!AJ107=""),"",S107*'N-DBE'!E107)</f>
        <v/>
      </c>
      <c r="U107" s="253" t="str">
        <f>IF('N-DBE'!AJ107="","",(IF(AR107="Kompost",AU107,0)+IF(BF107="Kompost",BI107,0)+IF(BT107="Kompost",BW107,0)+IF(CH107="Kompost",CK107,0)+IF(CV107="Kompost",CY107,0)+IF(DJ107="Kompost",DM107,0)))</f>
        <v/>
      </c>
      <c r="V107" s="830" t="str">
        <f>IF(OR(B107="",'N-DBE'!AJ107=""),"",U107*'N-DBE'!E107)</f>
        <v/>
      </c>
      <c r="W107" s="370" t="str">
        <f>IF('N-DBE'!AJ107="","",SUM(AW107,BK107,BY107,CM107,DA107,DO107))</f>
        <v/>
      </c>
      <c r="X107" s="844" t="str">
        <f>IF(OR(B107="",'N-DBE'!AJ107=""),"",W107*'N-DBE'!E107)</f>
        <v/>
      </c>
      <c r="Y107" s="260" t="str">
        <f>IF('P-(K-Mg)-DBE'!N107="","",'P-(K-Mg)-DBE'!N107+'P-(K-Mg)-DBE'!R107)</f>
        <v/>
      </c>
      <c r="Z107" s="830" t="str">
        <f>IF(OR(B107="",'P-(K-Mg)-DBE'!N107=""),"",'N-DBE'!E107*('P-(K-Mg)-DBE'!N107+'P-(K-Mg)-DBE'!R107))</f>
        <v/>
      </c>
      <c r="AA107" s="259" t="str">
        <f>IF('P-(K-Mg)-DBE'!N107="","",SUM(AX107,BL107,BZ107,CN107,DB107,DP107))</f>
        <v/>
      </c>
      <c r="AB107" s="258" t="str">
        <f>IF(OR(B107="",'P-(K-Mg)-DBE'!Z107=""),"",SUM(AX107,BL107,BZ107,CN107,DB107,DP107)*'N-DBE'!E107)</f>
        <v/>
      </c>
      <c r="AC107" s="259" t="str">
        <f>IF('P-(K-Mg)-DBE'!O107="","",'P-(K-Mg)-DBE'!O107)</f>
        <v/>
      </c>
      <c r="AD107" s="815" t="str">
        <f>IF(OR(B107="",'P-(K-Mg)-DBE'!O107=""),"",'P-(K-Mg)-DBE'!O107*'N-DBE'!E107)</f>
        <v/>
      </c>
      <c r="AE107" s="239" t="str">
        <f>IF('P-(K-Mg)-DBE'!Z107="","",'P-(K-Mg)-DBE'!Z107)</f>
        <v/>
      </c>
      <c r="AF107" s="815" t="str">
        <f>IF(OR(B107="",'P-(K-Mg)-DBE'!Z107=""),"",'P-(K-Mg)-DBE'!Z107*'N-DBE'!E107)</f>
        <v/>
      </c>
      <c r="AG107" s="380" t="str">
        <f>IF('P-(K-Mg)-DBE'!Z107="","",SUM(AY107,BM107,CA107,CO107,DC107,DQ107))</f>
        <v/>
      </c>
      <c r="AH107" s="258" t="str">
        <f>IF(OR(B107="",'P-(K-Mg)-DBE'!AH107=""),"",SUM(AY107,BM107,CA107,CO107,DC107,DQ97)*'N-DBE'!E107)</f>
        <v/>
      </c>
      <c r="AI107" s="240" t="str">
        <f>IF('P-(K-Mg)-DBE'!AH107="","",'P-(K-Mg)-DBE'!AH107)</f>
        <v/>
      </c>
      <c r="AJ107" s="830" t="str">
        <f>IF(OR(B107="",'P-(K-Mg)-DBE'!AH107=""),"",'N-DBE'!E107*'P-(K-Mg)-DBE'!AH107)</f>
        <v/>
      </c>
      <c r="AK107" s="374" t="str">
        <f>IF('P-(K-Mg)-DBE'!AH107="","",SUM(AZ107,BN107,CB107,CP107,DD107,DR107))</f>
        <v/>
      </c>
      <c r="AL107" s="862" t="str">
        <f>IF('P-(K-Mg)-DBE'!AH107="","",SUM(AZ107,BN107,CB107,CP107,DD107,DR107))</f>
        <v/>
      </c>
      <c r="AM107" s="378"/>
      <c r="AN107" s="379"/>
      <c r="AO107" s="375"/>
      <c r="AP107" s="392" t="str">
        <f t="shared" si="12"/>
        <v/>
      </c>
      <c r="AQ107" s="453" t="str">
        <f t="shared" si="13"/>
        <v/>
      </c>
      <c r="AR107" s="872" t="str">
        <f>IF(AM107="","",VLOOKUP(AM107,'aktuelle Düngerliste'!A:H,2,FALSE))</f>
        <v/>
      </c>
      <c r="AS107" s="872" t="str">
        <f>IF(AM107="","",VLOOKUP(AM107,'aktuelle Düngerliste'!A:H,3,FALSE))</f>
        <v/>
      </c>
      <c r="AT107" s="873" t="str">
        <f>IF(AM107="","",VLOOKUP(AM107,'aktuelle Düngerliste'!A:H,8,FALSE))</f>
        <v/>
      </c>
      <c r="AU107" s="874" t="str">
        <f>IF(AM107="","",VLOOKUP(AM107,'aktuelle Düngerliste'!$A:$H,3,FALSE)*AO107/1000)</f>
        <v/>
      </c>
      <c r="AV107" s="874" t="str">
        <f>IF(AM107="","",IF(VLOOKUP(AM107,'aktuelle Düngerliste'!$A:$B,2,FALSE)="mineralisch",(VLOOKUP(AM107,'aktuelle Düngerliste'!$A:$H,3,FALSE)*AO107/1000),""))</f>
        <v/>
      </c>
      <c r="AW107" s="875" t="str">
        <f>IF(AM107="","",VLOOKUP(AM107,'aktuelle Düngerliste'!$A:$J,10,FALSE)*AO107/1000)</f>
        <v/>
      </c>
      <c r="AX107" s="875" t="str">
        <f>IF(AM107="","",VLOOKUP(AM107,'aktuelle Düngerliste'!$A:$H,5,FALSE)*AO107/1000)</f>
        <v/>
      </c>
      <c r="AY107" s="875" t="str">
        <f>IF(AM107="","",VLOOKUP(AM107,'aktuelle Düngerliste'!$A:$H,6,FALSE)*AO107/1000)</f>
        <v/>
      </c>
      <c r="AZ107" s="876" t="str">
        <f>IF(AM107="","",VLOOKUP(AM107,'aktuelle Düngerliste'!$A:$H,7,FALSE)*AO107/1000)</f>
        <v/>
      </c>
      <c r="BA107" s="378"/>
      <c r="BB107" s="379"/>
      <c r="BC107" s="375"/>
      <c r="BD107" s="392" t="str">
        <f t="shared" si="14"/>
        <v/>
      </c>
      <c r="BE107" s="453" t="str">
        <f t="shared" si="15"/>
        <v/>
      </c>
      <c r="BF107" s="872" t="str">
        <f>IF(BA107="","",VLOOKUP(BA107,'aktuelle Düngerliste'!$A:$H,2,FALSE))</f>
        <v/>
      </c>
      <c r="BG107" s="872" t="str">
        <f>IF(BA107="","",VLOOKUP(BA107,'aktuelle Düngerliste'!$A:$H,3,FALSE))</f>
        <v/>
      </c>
      <c r="BH107" s="873" t="str">
        <f>IF(BA107="","",VLOOKUP(BA107,'aktuelle Düngerliste'!$A:$H,8,FALSE))</f>
        <v/>
      </c>
      <c r="BI107" s="874" t="str">
        <f>IF(BA107="","",VLOOKUP(BA107,'aktuelle Düngerliste'!$A:$H,3,FALSE)*BC107/1000)</f>
        <v/>
      </c>
      <c r="BJ107" s="874" t="str">
        <f>IF(BA107="","",IF(VLOOKUP(BA107,'aktuelle Düngerliste'!$A:$B,2,FALSE)="mineralisch",(VLOOKUP(BA107,'aktuelle Düngerliste'!$A:$H,3,FALSE)*BC107/1000),""))</f>
        <v/>
      </c>
      <c r="BK107" s="875" t="str">
        <f>IF(BA107="","",VLOOKUP(BA107,'aktuelle Düngerliste'!$A:$J,10,FALSE)*BC107/1000)</f>
        <v/>
      </c>
      <c r="BL107" s="875" t="str">
        <f>IF(BA107="","",VLOOKUP(BA107,'aktuelle Düngerliste'!$A:$H,5,FALSE)*BC107/1000)</f>
        <v/>
      </c>
      <c r="BM107" s="875" t="str">
        <f>IF(BA107="","",VLOOKUP(BA107,'aktuelle Düngerliste'!$A:$H,6,FALSE)*BC107/1000)</f>
        <v/>
      </c>
      <c r="BN107" s="876" t="str">
        <f>IF(BA107="","",VLOOKUP(BA107,'aktuelle Düngerliste'!$A:$H,7,FALSE)*BC107/1000)</f>
        <v/>
      </c>
      <c r="BO107" s="378"/>
      <c r="BP107" s="379"/>
      <c r="BQ107" s="375"/>
      <c r="BR107" s="392" t="str">
        <f t="shared" si="16"/>
        <v/>
      </c>
      <c r="BS107" s="453" t="str">
        <f t="shared" si="17"/>
        <v/>
      </c>
      <c r="BT107" s="872" t="str">
        <f>IF(BO107="","",VLOOKUP(BO107,'aktuelle Düngerliste'!$A:$H,2,FALSE))</f>
        <v/>
      </c>
      <c r="BU107" s="872" t="str">
        <f>IF(BO107="","",VLOOKUP(BO107,'aktuelle Düngerliste'!$A:$H,3,FALSE))</f>
        <v/>
      </c>
      <c r="BV107" s="873" t="str">
        <f>IF(BO107="","",VLOOKUP(BO107,'aktuelle Düngerliste'!$A:$H,8,FALSE))</f>
        <v/>
      </c>
      <c r="BW107" s="874" t="str">
        <f>IF(BO107="","",VLOOKUP(BO107,'aktuelle Düngerliste'!$A:$H,3,FALSE)*BQ107/1000)</f>
        <v/>
      </c>
      <c r="BX107" s="874" t="str">
        <f>IF(BO107="","",IF(VLOOKUP(BO107,'aktuelle Düngerliste'!$A:$B,2,FALSE)="mineralisch",(VLOOKUP(BO107,'aktuelle Düngerliste'!$A:$H,3,FALSE)*BQ107/1000),""))</f>
        <v/>
      </c>
      <c r="BY107" s="875" t="str">
        <f>IF(BO107="","",VLOOKUP(BO107,'aktuelle Düngerliste'!$A:$J,10,FALSE)*BQ107/1000)</f>
        <v/>
      </c>
      <c r="BZ107" s="875" t="str">
        <f>IF(BO107="","",VLOOKUP(BO107,'aktuelle Düngerliste'!$A:$H,5,FALSE)*BQ107/1000)</f>
        <v/>
      </c>
      <c r="CA107" s="875" t="str">
        <f>IF(BO107="","",VLOOKUP(BO107,'aktuelle Düngerliste'!$A:$H,6,FALSE)*BQ107/1000)</f>
        <v/>
      </c>
      <c r="CB107" s="876" t="str">
        <f>IF(BO107="","",VLOOKUP(BO107,'aktuelle Düngerliste'!$A:$H,7,FALSE)*BQ107/1000)</f>
        <v/>
      </c>
      <c r="CC107" s="378"/>
      <c r="CD107" s="379"/>
      <c r="CE107" s="375"/>
      <c r="CF107" s="392" t="str">
        <f t="shared" si="18"/>
        <v/>
      </c>
      <c r="CG107" s="453" t="str">
        <f t="shared" si="19"/>
        <v/>
      </c>
      <c r="CH107" s="872" t="str">
        <f>IF(CC107="","",VLOOKUP(CC107,'aktuelle Düngerliste'!$A:$H,2,FALSE))</f>
        <v/>
      </c>
      <c r="CI107" s="872" t="str">
        <f>IF(CC107="","",VLOOKUP(CC107,'aktuelle Düngerliste'!$A:$H,3,FALSE))</f>
        <v/>
      </c>
      <c r="CJ107" s="873" t="str">
        <f>IF(CC107="","",VLOOKUP(CC107,'aktuelle Düngerliste'!$A:$H,8,FALSE))</f>
        <v/>
      </c>
      <c r="CK107" s="874" t="str">
        <f>IF(CC107="","",VLOOKUP(CC107,'aktuelle Düngerliste'!$A:$H,3,FALSE)*CE107/1000)</f>
        <v/>
      </c>
      <c r="CL107" s="874" t="str">
        <f>IF(CC107="","",IF(VLOOKUP(CC107,'aktuelle Düngerliste'!$A:$B,2,FALSE)="mineralisch",(VLOOKUP(CC107,'aktuelle Düngerliste'!$A:$H,3,FALSE)*CE107/1000),""))</f>
        <v/>
      </c>
      <c r="CM107" s="875" t="str">
        <f>IF(CC107="","",VLOOKUP(CC107,'aktuelle Düngerliste'!$A:$J,10,FALSE)*CE107/1000)</f>
        <v/>
      </c>
      <c r="CN107" s="875" t="str">
        <f>IF(CC107="","",VLOOKUP(CC107,'aktuelle Düngerliste'!$A:$H,5,FALSE)*CE107/1000)</f>
        <v/>
      </c>
      <c r="CO107" s="875" t="str">
        <f>IF(CC107="","",VLOOKUP(CC107,'aktuelle Düngerliste'!$A:$H,6,FALSE)*CE107/1000)</f>
        <v/>
      </c>
      <c r="CP107" s="876" t="str">
        <f>IF(CC107="","",VLOOKUP(CC107,'aktuelle Düngerliste'!$A:$H,7,FALSE)*CE107/1000)</f>
        <v/>
      </c>
      <c r="CQ107" s="378"/>
      <c r="CR107" s="379"/>
      <c r="CS107" s="375"/>
      <c r="CT107" s="392" t="str">
        <f t="shared" si="20"/>
        <v/>
      </c>
      <c r="CU107" s="453" t="str">
        <f t="shared" si="21"/>
        <v/>
      </c>
      <c r="CV107" s="872" t="str">
        <f>IF(CQ107="","",VLOOKUP(CQ107,'aktuelle Düngerliste'!$A:$H,2,FALSE))</f>
        <v/>
      </c>
      <c r="CW107" s="872" t="str">
        <f>IF(CQ107="","",VLOOKUP(CQ107,'aktuelle Düngerliste'!$A:$H,3,FALSE))</f>
        <v/>
      </c>
      <c r="CX107" s="873" t="str">
        <f>IF(CQ107="","",VLOOKUP(CQ107,'aktuelle Düngerliste'!$A:$H,8,FALSE))</f>
        <v/>
      </c>
      <c r="CY107" s="874" t="str">
        <f>IF(CQ107="","",VLOOKUP(CQ107,'aktuelle Düngerliste'!$A:$H,3,FALSE)*CS107/1000)</f>
        <v/>
      </c>
      <c r="CZ107" s="874" t="str">
        <f>IF(CQ107="","",IF(VLOOKUP(CQ107,'aktuelle Düngerliste'!$A:$B,2,FALSE)="mineralisch",(VLOOKUP(CQ107,'aktuelle Düngerliste'!$A:$H,3,FALSE)*CS107/1000),""))</f>
        <v/>
      </c>
      <c r="DA107" s="875" t="str">
        <f>IF(CQ107="","",VLOOKUP(CQ107,'aktuelle Düngerliste'!$A:$J,10,FALSE)*CS107/1000)</f>
        <v/>
      </c>
      <c r="DB107" s="875" t="str">
        <f>IF(CQ107="","",VLOOKUP(CQ107,'aktuelle Düngerliste'!$A:$H,5,FALSE)*CS107/1000)</f>
        <v/>
      </c>
      <c r="DC107" s="875" t="str">
        <f>IF(CQ107="","",VLOOKUP(CQ107,'aktuelle Düngerliste'!$A:$H,6,FALSE)*CS107/1000)</f>
        <v/>
      </c>
      <c r="DD107" s="876" t="str">
        <f>IF(CQ107="","",VLOOKUP(CQ107,'aktuelle Düngerliste'!$A:$H,7,FALSE)*CS107/1000)</f>
        <v/>
      </c>
      <c r="DE107" s="378"/>
      <c r="DF107" s="379"/>
      <c r="DG107" s="375"/>
      <c r="DH107" s="392" t="str">
        <f t="shared" si="22"/>
        <v/>
      </c>
      <c r="DI107" s="453" t="str">
        <f t="shared" si="23"/>
        <v/>
      </c>
      <c r="DJ107" s="872" t="str">
        <f>IF(DE107="","",VLOOKUP(DE107,'aktuelle Düngerliste'!$A:$H,2,FALSE))</f>
        <v/>
      </c>
      <c r="DK107" s="872" t="str">
        <f>IF(DE107="","",VLOOKUP(DE107,'aktuelle Düngerliste'!$A:$H,3,FALSE))</f>
        <v/>
      </c>
      <c r="DL107" s="873" t="str">
        <f>IF(DE107="","",VLOOKUP(DE107,'aktuelle Düngerliste'!$A:$H,8,FALSE))</f>
        <v/>
      </c>
      <c r="DM107" s="874" t="str">
        <f>IF(DE107="","",VLOOKUP(DE107,'aktuelle Düngerliste'!$A:$H,3,FALSE)*DG107/1000)</f>
        <v/>
      </c>
      <c r="DN107" s="874" t="str">
        <f>IF(DE107="","",IF(VLOOKUP(DE107,'aktuelle Düngerliste'!$A:$B,2,FALSE)="mineralisch",(VLOOKUP(DE107,'aktuelle Düngerliste'!$A:$H,3,FALSE)*DG107/1000),""))</f>
        <v/>
      </c>
      <c r="DO107" s="875" t="str">
        <f>IF(DE107="","",VLOOKUP(DE107,'aktuelle Düngerliste'!$A:$J,10,FALSE)*DG107/1000)</f>
        <v/>
      </c>
      <c r="DP107" s="875" t="str">
        <f>IF(DE107="","",VLOOKUP(DE107,'aktuelle Düngerliste'!$A:$H,5,FALSE)*DG107/1000)</f>
        <v/>
      </c>
      <c r="DQ107" s="875" t="str">
        <f>IF(DE107="","",VLOOKUP(DE107,'aktuelle Düngerliste'!$A:$H,6,FALSE)*DG107/1000)</f>
        <v/>
      </c>
      <c r="DR107" s="876" t="str">
        <f>IF(DE107="","",VLOOKUP(DE107,'aktuelle Düngerliste'!$A:$H,7,FALSE)*DG107/1000)</f>
        <v/>
      </c>
      <c r="DS107" s="265"/>
    </row>
    <row r="108" spans="1:123" s="145" customFormat="1">
      <c r="A108" s="261" t="str">
        <f>IF('N-DBE'!A108="","",'N-DBE'!A108)</f>
        <v/>
      </c>
      <c r="B108" s="285" t="str">
        <f>IF('N-DBE'!B108="","",'N-DBE'!B108)</f>
        <v/>
      </c>
      <c r="C108" s="262" t="str">
        <f>IF('N-DBE'!C108="","",'N-DBE'!C108)</f>
        <v/>
      </c>
      <c r="D108" s="262" t="str">
        <f>IF('N-DBE'!D108="","",'N-DBE'!D108)</f>
        <v/>
      </c>
      <c r="E108" s="238" t="str">
        <f>IF('N-DBE'!E108="","",'N-DBE'!E108)</f>
        <v/>
      </c>
      <c r="F108" s="238" t="str">
        <f>IF('N-DBE'!F108="","",'N-DBE'!F108)</f>
        <v/>
      </c>
      <c r="G108" s="225" t="str">
        <f>IF('N-DBE'!G108="","",'N-DBE'!G108)</f>
        <v/>
      </c>
      <c r="H108" s="247" t="str">
        <f>IF(OR(B108="",'N-DBE'!AJ108=""),"",'N-DBE'!AJ108+'N-DBE'!AN108)</f>
        <v/>
      </c>
      <c r="I108" s="815" t="str">
        <f>IF(OR(B108="",'N-DBE'!AJ108=""),"",'N-DBE'!E108*('N-DBE'!AJ108+'N-DBE'!AN108))</f>
        <v/>
      </c>
      <c r="J108" s="246" t="str">
        <f>IF('N-DBE'!AK108="","",IF('N-DBE'!AM108="ja",'N-DBE'!AK108+'N-DBE'!AN108,'N-DBE'!AK108))</f>
        <v/>
      </c>
      <c r="K108" s="829" t="str">
        <f>IF(OR(B108="",'N-DBE'!AK108=""),"",IF('N-DBE'!AM108="ja",'N-DBE'!E108*('N-DBE'!AK108+'N-DBE'!AN108),'N-DBE'!E108*'N-DBE'!AK108))</f>
        <v/>
      </c>
      <c r="L108" s="830" t="str">
        <f>IF(OR(B108="",'N-DBE'!AL108=""),"",'N-DBE'!AL108+'N-DBE'!AN108)</f>
        <v/>
      </c>
      <c r="M108" s="830" t="str">
        <f>IF(OR(B108="",'N-DBE'!AL108=""),"",'N-DBE'!E108*('N-DBE'!AL108+'N-DBE'!AN108))</f>
        <v/>
      </c>
      <c r="N108" s="831" t="str">
        <f>IF(AND('N-DBE'!C108="ja",G108&lt;&gt;""),I108-X108,"")</f>
        <v/>
      </c>
      <c r="O108" s="259" t="str">
        <f>IF('N-DBE'!AJ108="","",SUM(AU108,BI108,BW108,CK108,CY108,DM108))</f>
        <v/>
      </c>
      <c r="P108" s="830" t="str">
        <f>IF(OR(B108="",'N-DBE'!AJ108=""),"",O108*'N-DBE'!E108)</f>
        <v/>
      </c>
      <c r="Q108" s="253" t="str">
        <f>IF('N-DBE'!AJ108="","",IF(AR108="mineralisch",AU108,0)+IF(BF108="mineralisch",BI108,0)+IF(BT108="mineralisch",BW108,0)+IF(CH108="mineralisch",CK108,0)+IF(CV108="mineralisch",CY108,0)+IF(DJ108="mineralisch",DM108,0))</f>
        <v/>
      </c>
      <c r="R108" s="830" t="str">
        <f>IF(OR(B108="",'N-DBE'!AJ108=""),"",Q108*'N-DBE'!E108)</f>
        <v/>
      </c>
      <c r="S108" s="253" t="str">
        <f>IF('N-DBE'!AJ108="","",O108-Q108)</f>
        <v/>
      </c>
      <c r="T108" s="830" t="str">
        <f>IF(OR(B108="",'N-DBE'!AJ108=""),"",S108*'N-DBE'!E108)</f>
        <v/>
      </c>
      <c r="U108" s="253" t="str">
        <f>IF('N-DBE'!AJ108="","",(IF(AR108="Kompost",AU108,0)+IF(BF108="Kompost",BI108,0)+IF(BT108="Kompost",BW108,0)+IF(CH108="Kompost",CK108,0)+IF(CV108="Kompost",CY108,0)+IF(DJ108="Kompost",DM108,0)))</f>
        <v/>
      </c>
      <c r="V108" s="830" t="str">
        <f>IF(OR(B108="",'N-DBE'!AJ108=""),"",U108*'N-DBE'!E108)</f>
        <v/>
      </c>
      <c r="W108" s="370" t="str">
        <f>IF('N-DBE'!AJ108="","",SUM(AW108,BK108,BY108,CM108,DA108,DO108))</f>
        <v/>
      </c>
      <c r="X108" s="844" t="str">
        <f>IF(OR(B108="",'N-DBE'!AJ108=""),"",W108*'N-DBE'!E108)</f>
        <v/>
      </c>
      <c r="Y108" s="260" t="str">
        <f>IF('P-(K-Mg)-DBE'!N108="","",'P-(K-Mg)-DBE'!N108+'P-(K-Mg)-DBE'!R108)</f>
        <v/>
      </c>
      <c r="Z108" s="830" t="str">
        <f>IF(OR(B108="",'P-(K-Mg)-DBE'!N108=""),"",'N-DBE'!E108*('P-(K-Mg)-DBE'!N108+'P-(K-Mg)-DBE'!R108))</f>
        <v/>
      </c>
      <c r="AA108" s="259" t="str">
        <f>IF('P-(K-Mg)-DBE'!N108="","",SUM(AX108,BL108,BZ108,CN108,DB108,DP108))</f>
        <v/>
      </c>
      <c r="AB108" s="258" t="str">
        <f>IF(OR(B108="",'P-(K-Mg)-DBE'!Z108=""),"",SUM(AX108,BL108,BZ108,CN108,DB108,DP108)*'N-DBE'!E108)</f>
        <v/>
      </c>
      <c r="AC108" s="259" t="str">
        <f>IF('P-(K-Mg)-DBE'!O108="","",'P-(K-Mg)-DBE'!O108)</f>
        <v/>
      </c>
      <c r="AD108" s="815" t="str">
        <f>IF(OR(B108="",'P-(K-Mg)-DBE'!O108=""),"",'P-(K-Mg)-DBE'!O108*'N-DBE'!E108)</f>
        <v/>
      </c>
      <c r="AE108" s="239" t="str">
        <f>IF('P-(K-Mg)-DBE'!Z108="","",'P-(K-Mg)-DBE'!Z108)</f>
        <v/>
      </c>
      <c r="AF108" s="815" t="str">
        <f>IF(OR(B108="",'P-(K-Mg)-DBE'!Z108=""),"",'P-(K-Mg)-DBE'!Z108*'N-DBE'!E108)</f>
        <v/>
      </c>
      <c r="AG108" s="380" t="str">
        <f>IF('P-(K-Mg)-DBE'!Z108="","",SUM(AY108,BM108,CA108,CO108,DC108,DQ108))</f>
        <v/>
      </c>
      <c r="AH108" s="258" t="str">
        <f>IF(OR(B108="",'P-(K-Mg)-DBE'!AH108=""),"",SUM(AY108,BM108,CA108,CO108,DC108,DQ98)*'N-DBE'!E108)</f>
        <v/>
      </c>
      <c r="AI108" s="240" t="str">
        <f>IF('P-(K-Mg)-DBE'!AH108="","",'P-(K-Mg)-DBE'!AH108)</f>
        <v/>
      </c>
      <c r="AJ108" s="830" t="str">
        <f>IF(OR(B108="",'P-(K-Mg)-DBE'!AH108=""),"",'N-DBE'!E108*'P-(K-Mg)-DBE'!AH108)</f>
        <v/>
      </c>
      <c r="AK108" s="374" t="str">
        <f>IF('P-(K-Mg)-DBE'!AH108="","",SUM(AZ108,BN108,CB108,CP108,DD108,DR108))</f>
        <v/>
      </c>
      <c r="AL108" s="862" t="str">
        <f>IF('P-(K-Mg)-DBE'!AH108="","",SUM(AZ108,BN108,CB108,CP108,DD108,DR108))</f>
        <v/>
      </c>
      <c r="AM108" s="378"/>
      <c r="AN108" s="379"/>
      <c r="AO108" s="375"/>
      <c r="AP108" s="392" t="str">
        <f t="shared" si="12"/>
        <v/>
      </c>
      <c r="AQ108" s="453" t="str">
        <f t="shared" si="13"/>
        <v/>
      </c>
      <c r="AR108" s="872" t="str">
        <f>IF(AM108="","",VLOOKUP(AM108,'aktuelle Düngerliste'!A:H,2,FALSE))</f>
        <v/>
      </c>
      <c r="AS108" s="872" t="str">
        <f>IF(AM108="","",VLOOKUP(AM108,'aktuelle Düngerliste'!A:H,3,FALSE))</f>
        <v/>
      </c>
      <c r="AT108" s="873" t="str">
        <f>IF(AM108="","",VLOOKUP(AM108,'aktuelle Düngerliste'!A:H,8,FALSE))</f>
        <v/>
      </c>
      <c r="AU108" s="874" t="str">
        <f>IF(AM108="","",VLOOKUP(AM108,'aktuelle Düngerliste'!$A:$H,3,FALSE)*AO108/1000)</f>
        <v/>
      </c>
      <c r="AV108" s="874" t="str">
        <f>IF(AM108="","",IF(VLOOKUP(AM108,'aktuelle Düngerliste'!$A:$B,2,FALSE)="mineralisch",(VLOOKUP(AM108,'aktuelle Düngerliste'!$A:$H,3,FALSE)*AO108/1000),""))</f>
        <v/>
      </c>
      <c r="AW108" s="875" t="str">
        <f>IF(AM108="","",VLOOKUP(AM108,'aktuelle Düngerliste'!$A:$J,10,FALSE)*AO108/1000)</f>
        <v/>
      </c>
      <c r="AX108" s="875" t="str">
        <f>IF(AM108="","",VLOOKUP(AM108,'aktuelle Düngerliste'!$A:$H,5,FALSE)*AO108/1000)</f>
        <v/>
      </c>
      <c r="AY108" s="875" t="str">
        <f>IF(AM108="","",VLOOKUP(AM108,'aktuelle Düngerliste'!$A:$H,6,FALSE)*AO108/1000)</f>
        <v/>
      </c>
      <c r="AZ108" s="876" t="str">
        <f>IF(AM108="","",VLOOKUP(AM108,'aktuelle Düngerliste'!$A:$H,7,FALSE)*AO108/1000)</f>
        <v/>
      </c>
      <c r="BA108" s="378"/>
      <c r="BB108" s="379"/>
      <c r="BC108" s="375"/>
      <c r="BD108" s="392" t="str">
        <f t="shared" si="14"/>
        <v/>
      </c>
      <c r="BE108" s="453" t="str">
        <f t="shared" si="15"/>
        <v/>
      </c>
      <c r="BF108" s="872" t="str">
        <f>IF(BA108="","",VLOOKUP(BA108,'aktuelle Düngerliste'!$A:$H,2,FALSE))</f>
        <v/>
      </c>
      <c r="BG108" s="872" t="str">
        <f>IF(BA108="","",VLOOKUP(BA108,'aktuelle Düngerliste'!$A:$H,3,FALSE))</f>
        <v/>
      </c>
      <c r="BH108" s="873" t="str">
        <f>IF(BA108="","",VLOOKUP(BA108,'aktuelle Düngerliste'!$A:$H,8,FALSE))</f>
        <v/>
      </c>
      <c r="BI108" s="874" t="str">
        <f>IF(BA108="","",VLOOKUP(BA108,'aktuelle Düngerliste'!$A:$H,3,FALSE)*BC108/1000)</f>
        <v/>
      </c>
      <c r="BJ108" s="874" t="str">
        <f>IF(BA108="","",IF(VLOOKUP(BA108,'aktuelle Düngerliste'!$A:$B,2,FALSE)="mineralisch",(VLOOKUP(BA108,'aktuelle Düngerliste'!$A:$H,3,FALSE)*BC108/1000),""))</f>
        <v/>
      </c>
      <c r="BK108" s="875" t="str">
        <f>IF(BA108="","",VLOOKUP(BA108,'aktuelle Düngerliste'!$A:$J,10,FALSE)*BC108/1000)</f>
        <v/>
      </c>
      <c r="BL108" s="875" t="str">
        <f>IF(BA108="","",VLOOKUP(BA108,'aktuelle Düngerliste'!$A:$H,5,FALSE)*BC108/1000)</f>
        <v/>
      </c>
      <c r="BM108" s="875" t="str">
        <f>IF(BA108="","",VLOOKUP(BA108,'aktuelle Düngerliste'!$A:$H,6,FALSE)*BC108/1000)</f>
        <v/>
      </c>
      <c r="BN108" s="876" t="str">
        <f>IF(BA108="","",VLOOKUP(BA108,'aktuelle Düngerliste'!$A:$H,7,FALSE)*BC108/1000)</f>
        <v/>
      </c>
      <c r="BO108" s="378"/>
      <c r="BP108" s="379"/>
      <c r="BQ108" s="375"/>
      <c r="BR108" s="392" t="str">
        <f t="shared" si="16"/>
        <v/>
      </c>
      <c r="BS108" s="453" t="str">
        <f t="shared" si="17"/>
        <v/>
      </c>
      <c r="BT108" s="872" t="str">
        <f>IF(BO108="","",VLOOKUP(BO108,'aktuelle Düngerliste'!$A:$H,2,FALSE))</f>
        <v/>
      </c>
      <c r="BU108" s="872" t="str">
        <f>IF(BO108="","",VLOOKUP(BO108,'aktuelle Düngerliste'!$A:$H,3,FALSE))</f>
        <v/>
      </c>
      <c r="BV108" s="873" t="str">
        <f>IF(BO108="","",VLOOKUP(BO108,'aktuelle Düngerliste'!$A:$H,8,FALSE))</f>
        <v/>
      </c>
      <c r="BW108" s="874" t="str">
        <f>IF(BO108="","",VLOOKUP(BO108,'aktuelle Düngerliste'!$A:$H,3,FALSE)*BQ108/1000)</f>
        <v/>
      </c>
      <c r="BX108" s="874" t="str">
        <f>IF(BO108="","",IF(VLOOKUP(BO108,'aktuelle Düngerliste'!$A:$B,2,FALSE)="mineralisch",(VLOOKUP(BO108,'aktuelle Düngerliste'!$A:$H,3,FALSE)*BQ108/1000),""))</f>
        <v/>
      </c>
      <c r="BY108" s="875" t="str">
        <f>IF(BO108="","",VLOOKUP(BO108,'aktuelle Düngerliste'!$A:$J,10,FALSE)*BQ108/1000)</f>
        <v/>
      </c>
      <c r="BZ108" s="875" t="str">
        <f>IF(BO108="","",VLOOKUP(BO108,'aktuelle Düngerliste'!$A:$H,5,FALSE)*BQ108/1000)</f>
        <v/>
      </c>
      <c r="CA108" s="875" t="str">
        <f>IF(BO108="","",VLOOKUP(BO108,'aktuelle Düngerliste'!$A:$H,6,FALSE)*BQ108/1000)</f>
        <v/>
      </c>
      <c r="CB108" s="876" t="str">
        <f>IF(BO108="","",VLOOKUP(BO108,'aktuelle Düngerliste'!$A:$H,7,FALSE)*BQ108/1000)</f>
        <v/>
      </c>
      <c r="CC108" s="378"/>
      <c r="CD108" s="379"/>
      <c r="CE108" s="375"/>
      <c r="CF108" s="392" t="str">
        <f t="shared" si="18"/>
        <v/>
      </c>
      <c r="CG108" s="453" t="str">
        <f t="shared" si="19"/>
        <v/>
      </c>
      <c r="CH108" s="872" t="str">
        <f>IF(CC108="","",VLOOKUP(CC108,'aktuelle Düngerliste'!$A:$H,2,FALSE))</f>
        <v/>
      </c>
      <c r="CI108" s="872" t="str">
        <f>IF(CC108="","",VLOOKUP(CC108,'aktuelle Düngerliste'!$A:$H,3,FALSE))</f>
        <v/>
      </c>
      <c r="CJ108" s="873" t="str">
        <f>IF(CC108="","",VLOOKUP(CC108,'aktuelle Düngerliste'!$A:$H,8,FALSE))</f>
        <v/>
      </c>
      <c r="CK108" s="874" t="str">
        <f>IF(CC108="","",VLOOKUP(CC108,'aktuelle Düngerliste'!$A:$H,3,FALSE)*CE108/1000)</f>
        <v/>
      </c>
      <c r="CL108" s="874" t="str">
        <f>IF(CC108="","",IF(VLOOKUP(CC108,'aktuelle Düngerliste'!$A:$B,2,FALSE)="mineralisch",(VLOOKUP(CC108,'aktuelle Düngerliste'!$A:$H,3,FALSE)*CE108/1000),""))</f>
        <v/>
      </c>
      <c r="CM108" s="875" t="str">
        <f>IF(CC108="","",VLOOKUP(CC108,'aktuelle Düngerliste'!$A:$J,10,FALSE)*CE108/1000)</f>
        <v/>
      </c>
      <c r="CN108" s="875" t="str">
        <f>IF(CC108="","",VLOOKUP(CC108,'aktuelle Düngerliste'!$A:$H,5,FALSE)*CE108/1000)</f>
        <v/>
      </c>
      <c r="CO108" s="875" t="str">
        <f>IF(CC108="","",VLOOKUP(CC108,'aktuelle Düngerliste'!$A:$H,6,FALSE)*CE108/1000)</f>
        <v/>
      </c>
      <c r="CP108" s="876" t="str">
        <f>IF(CC108="","",VLOOKUP(CC108,'aktuelle Düngerliste'!$A:$H,7,FALSE)*CE108/1000)</f>
        <v/>
      </c>
      <c r="CQ108" s="378"/>
      <c r="CR108" s="379"/>
      <c r="CS108" s="375"/>
      <c r="CT108" s="392" t="str">
        <f t="shared" si="20"/>
        <v/>
      </c>
      <c r="CU108" s="453" t="str">
        <f t="shared" si="21"/>
        <v/>
      </c>
      <c r="CV108" s="872" t="str">
        <f>IF(CQ108="","",VLOOKUP(CQ108,'aktuelle Düngerliste'!$A:$H,2,FALSE))</f>
        <v/>
      </c>
      <c r="CW108" s="872" t="str">
        <f>IF(CQ108="","",VLOOKUP(CQ108,'aktuelle Düngerliste'!$A:$H,3,FALSE))</f>
        <v/>
      </c>
      <c r="CX108" s="873" t="str">
        <f>IF(CQ108="","",VLOOKUP(CQ108,'aktuelle Düngerliste'!$A:$H,8,FALSE))</f>
        <v/>
      </c>
      <c r="CY108" s="874" t="str">
        <f>IF(CQ108="","",VLOOKUP(CQ108,'aktuelle Düngerliste'!$A:$H,3,FALSE)*CS108/1000)</f>
        <v/>
      </c>
      <c r="CZ108" s="874" t="str">
        <f>IF(CQ108="","",IF(VLOOKUP(CQ108,'aktuelle Düngerliste'!$A:$B,2,FALSE)="mineralisch",(VLOOKUP(CQ108,'aktuelle Düngerliste'!$A:$H,3,FALSE)*CS108/1000),""))</f>
        <v/>
      </c>
      <c r="DA108" s="875" t="str">
        <f>IF(CQ108="","",VLOOKUP(CQ108,'aktuelle Düngerliste'!$A:$J,10,FALSE)*CS108/1000)</f>
        <v/>
      </c>
      <c r="DB108" s="875" t="str">
        <f>IF(CQ108="","",VLOOKUP(CQ108,'aktuelle Düngerliste'!$A:$H,5,FALSE)*CS108/1000)</f>
        <v/>
      </c>
      <c r="DC108" s="875" t="str">
        <f>IF(CQ108="","",VLOOKUP(CQ108,'aktuelle Düngerliste'!$A:$H,6,FALSE)*CS108/1000)</f>
        <v/>
      </c>
      <c r="DD108" s="876" t="str">
        <f>IF(CQ108="","",VLOOKUP(CQ108,'aktuelle Düngerliste'!$A:$H,7,FALSE)*CS108/1000)</f>
        <v/>
      </c>
      <c r="DE108" s="378"/>
      <c r="DF108" s="379"/>
      <c r="DG108" s="375"/>
      <c r="DH108" s="392" t="str">
        <f t="shared" si="22"/>
        <v/>
      </c>
      <c r="DI108" s="453" t="str">
        <f t="shared" si="23"/>
        <v/>
      </c>
      <c r="DJ108" s="872" t="str">
        <f>IF(DE108="","",VLOOKUP(DE108,'aktuelle Düngerliste'!$A:$H,2,FALSE))</f>
        <v/>
      </c>
      <c r="DK108" s="872" t="str">
        <f>IF(DE108="","",VLOOKUP(DE108,'aktuelle Düngerliste'!$A:$H,3,FALSE))</f>
        <v/>
      </c>
      <c r="DL108" s="873" t="str">
        <f>IF(DE108="","",VLOOKUP(DE108,'aktuelle Düngerliste'!$A:$H,8,FALSE))</f>
        <v/>
      </c>
      <c r="DM108" s="874" t="str">
        <f>IF(DE108="","",VLOOKUP(DE108,'aktuelle Düngerliste'!$A:$H,3,FALSE)*DG108/1000)</f>
        <v/>
      </c>
      <c r="DN108" s="874" t="str">
        <f>IF(DE108="","",IF(VLOOKUP(DE108,'aktuelle Düngerliste'!$A:$B,2,FALSE)="mineralisch",(VLOOKUP(DE108,'aktuelle Düngerliste'!$A:$H,3,FALSE)*DG108/1000),""))</f>
        <v/>
      </c>
      <c r="DO108" s="875" t="str">
        <f>IF(DE108="","",VLOOKUP(DE108,'aktuelle Düngerliste'!$A:$J,10,FALSE)*DG108/1000)</f>
        <v/>
      </c>
      <c r="DP108" s="875" t="str">
        <f>IF(DE108="","",VLOOKUP(DE108,'aktuelle Düngerliste'!$A:$H,5,FALSE)*DG108/1000)</f>
        <v/>
      </c>
      <c r="DQ108" s="875" t="str">
        <f>IF(DE108="","",VLOOKUP(DE108,'aktuelle Düngerliste'!$A:$H,6,FALSE)*DG108/1000)</f>
        <v/>
      </c>
      <c r="DR108" s="876" t="str">
        <f>IF(DE108="","",VLOOKUP(DE108,'aktuelle Düngerliste'!$A:$H,7,FALSE)*DG108/1000)</f>
        <v/>
      </c>
      <c r="DS108" s="265"/>
    </row>
    <row r="109" spans="1:123" s="145" customFormat="1">
      <c r="A109" s="261" t="str">
        <f>IF('N-DBE'!A109="","",'N-DBE'!A109)</f>
        <v/>
      </c>
      <c r="B109" s="285" t="str">
        <f>IF('N-DBE'!B109="","",'N-DBE'!B109)</f>
        <v/>
      </c>
      <c r="C109" s="262" t="str">
        <f>IF('N-DBE'!C109="","",'N-DBE'!C109)</f>
        <v/>
      </c>
      <c r="D109" s="262" t="str">
        <f>IF('N-DBE'!D109="","",'N-DBE'!D109)</f>
        <v/>
      </c>
      <c r="E109" s="238" t="str">
        <f>IF('N-DBE'!E109="","",'N-DBE'!E109)</f>
        <v/>
      </c>
      <c r="F109" s="238" t="str">
        <f>IF('N-DBE'!F109="","",'N-DBE'!F109)</f>
        <v/>
      </c>
      <c r="G109" s="225" t="str">
        <f>IF('N-DBE'!G109="","",'N-DBE'!G109)</f>
        <v/>
      </c>
      <c r="H109" s="247" t="str">
        <f>IF(OR(B109="",'N-DBE'!AJ109=""),"",'N-DBE'!AJ109+'N-DBE'!AN109)</f>
        <v/>
      </c>
      <c r="I109" s="815" t="str">
        <f>IF(OR(B109="",'N-DBE'!AJ109=""),"",'N-DBE'!E109*('N-DBE'!AJ109+'N-DBE'!AN109))</f>
        <v/>
      </c>
      <c r="J109" s="246" t="str">
        <f>IF('N-DBE'!AK109="","",IF('N-DBE'!AM109="ja",'N-DBE'!AK109+'N-DBE'!AN109,'N-DBE'!AK109))</f>
        <v/>
      </c>
      <c r="K109" s="829" t="str">
        <f>IF(OR(B109="",'N-DBE'!AK109=""),"",IF('N-DBE'!AM109="ja",'N-DBE'!E109*('N-DBE'!AK109+'N-DBE'!AN109),'N-DBE'!E109*'N-DBE'!AK109))</f>
        <v/>
      </c>
      <c r="L109" s="830" t="str">
        <f>IF(OR(B109="",'N-DBE'!AL109=""),"",'N-DBE'!AL109+'N-DBE'!AN109)</f>
        <v/>
      </c>
      <c r="M109" s="830" t="str">
        <f>IF(OR(B109="",'N-DBE'!AL109=""),"",'N-DBE'!E109*('N-DBE'!AL109+'N-DBE'!AN109))</f>
        <v/>
      </c>
      <c r="N109" s="831" t="str">
        <f>IF(AND('N-DBE'!C109="ja",G109&lt;&gt;""),I109-X109,"")</f>
        <v/>
      </c>
      <c r="O109" s="259" t="str">
        <f>IF('N-DBE'!AJ109="","",SUM(AU109,BI109,BW109,CK109,CY109,DM109))</f>
        <v/>
      </c>
      <c r="P109" s="830" t="str">
        <f>IF(OR(B109="",'N-DBE'!AJ109=""),"",O109*'N-DBE'!E109)</f>
        <v/>
      </c>
      <c r="Q109" s="253" t="str">
        <f>IF('N-DBE'!AJ109="","",IF(AR109="mineralisch",AU109,0)+IF(BF109="mineralisch",BI109,0)+IF(BT109="mineralisch",BW109,0)+IF(CH109="mineralisch",CK109,0)+IF(CV109="mineralisch",CY109,0)+IF(DJ109="mineralisch",DM109,0))</f>
        <v/>
      </c>
      <c r="R109" s="830" t="str">
        <f>IF(OR(B109="",'N-DBE'!AJ109=""),"",Q109*'N-DBE'!E109)</f>
        <v/>
      </c>
      <c r="S109" s="253" t="str">
        <f>IF('N-DBE'!AJ109="","",O109-Q109)</f>
        <v/>
      </c>
      <c r="T109" s="830" t="str">
        <f>IF(OR(B109="",'N-DBE'!AJ109=""),"",S109*'N-DBE'!E109)</f>
        <v/>
      </c>
      <c r="U109" s="253" t="str">
        <f>IF('N-DBE'!AJ109="","",(IF(AR109="Kompost",AU109,0)+IF(BF109="Kompost",BI109,0)+IF(BT109="Kompost",BW109,0)+IF(CH109="Kompost",CK109,0)+IF(CV109="Kompost",CY109,0)+IF(DJ109="Kompost",DM109,0)))</f>
        <v/>
      </c>
      <c r="V109" s="830" t="str">
        <f>IF(OR(B109="",'N-DBE'!AJ109=""),"",U109*'N-DBE'!E109)</f>
        <v/>
      </c>
      <c r="W109" s="370" t="str">
        <f>IF('N-DBE'!AJ109="","",SUM(AW109,BK109,BY109,CM109,DA109,DO109))</f>
        <v/>
      </c>
      <c r="X109" s="844" t="str">
        <f>IF(OR(B109="",'N-DBE'!AJ109=""),"",W109*'N-DBE'!E109)</f>
        <v/>
      </c>
      <c r="Y109" s="260" t="str">
        <f>IF('P-(K-Mg)-DBE'!N109="","",'P-(K-Mg)-DBE'!N109+'P-(K-Mg)-DBE'!R109)</f>
        <v/>
      </c>
      <c r="Z109" s="830" t="str">
        <f>IF(OR(B109="",'P-(K-Mg)-DBE'!N109=""),"",'N-DBE'!E109*('P-(K-Mg)-DBE'!N109+'P-(K-Mg)-DBE'!R109))</f>
        <v/>
      </c>
      <c r="AA109" s="259" t="str">
        <f>IF('P-(K-Mg)-DBE'!N109="","",SUM(AX109,BL109,BZ109,CN109,DB109,DP109))</f>
        <v/>
      </c>
      <c r="AB109" s="258" t="str">
        <f>IF(OR(B109="",'P-(K-Mg)-DBE'!Z109=""),"",SUM(AX109,BL109,BZ109,CN109,DB109,DP109)*'N-DBE'!E109)</f>
        <v/>
      </c>
      <c r="AC109" s="259" t="str">
        <f>IF('P-(K-Mg)-DBE'!O109="","",'P-(K-Mg)-DBE'!O109)</f>
        <v/>
      </c>
      <c r="AD109" s="815" t="str">
        <f>IF(OR(B109="",'P-(K-Mg)-DBE'!O109=""),"",'P-(K-Mg)-DBE'!O109*'N-DBE'!E109)</f>
        <v/>
      </c>
      <c r="AE109" s="239" t="str">
        <f>IF('P-(K-Mg)-DBE'!Z109="","",'P-(K-Mg)-DBE'!Z109)</f>
        <v/>
      </c>
      <c r="AF109" s="815" t="str">
        <f>IF(OR(B109="",'P-(K-Mg)-DBE'!Z109=""),"",'P-(K-Mg)-DBE'!Z109*'N-DBE'!E109)</f>
        <v/>
      </c>
      <c r="AG109" s="380" t="str">
        <f>IF('P-(K-Mg)-DBE'!Z109="","",SUM(AY109,BM109,CA109,CO109,DC109,DQ109))</f>
        <v/>
      </c>
      <c r="AH109" s="258" t="str">
        <f>IF(OR(B109="",'P-(K-Mg)-DBE'!AH109=""),"",SUM(AY109,BM109,CA109,CO109,DC109,DQ99)*'N-DBE'!E109)</f>
        <v/>
      </c>
      <c r="AI109" s="240" t="str">
        <f>IF('P-(K-Mg)-DBE'!AH109="","",'P-(K-Mg)-DBE'!AH109)</f>
        <v/>
      </c>
      <c r="AJ109" s="830" t="str">
        <f>IF(OR(B109="",'P-(K-Mg)-DBE'!AH109=""),"",'N-DBE'!E109*'P-(K-Mg)-DBE'!AH109)</f>
        <v/>
      </c>
      <c r="AK109" s="374" t="str">
        <f>IF('P-(K-Mg)-DBE'!AH109="","",SUM(AZ109,BN109,CB109,CP109,DD109,DR109))</f>
        <v/>
      </c>
      <c r="AL109" s="862" t="str">
        <f>IF('P-(K-Mg)-DBE'!AH109="","",SUM(AZ109,BN109,CB109,CP109,DD109,DR109))</f>
        <v/>
      </c>
      <c r="AM109" s="378"/>
      <c r="AN109" s="379"/>
      <c r="AO109" s="375"/>
      <c r="AP109" s="392" t="str">
        <f t="shared" si="12"/>
        <v/>
      </c>
      <c r="AQ109" s="453" t="str">
        <f t="shared" si="13"/>
        <v/>
      </c>
      <c r="AR109" s="872" t="str">
        <f>IF(AM109="","",VLOOKUP(AM109,'aktuelle Düngerliste'!A:H,2,FALSE))</f>
        <v/>
      </c>
      <c r="AS109" s="872" t="str">
        <f>IF(AM109="","",VLOOKUP(AM109,'aktuelle Düngerliste'!A:H,3,FALSE))</f>
        <v/>
      </c>
      <c r="AT109" s="873" t="str">
        <f>IF(AM109="","",VLOOKUP(AM109,'aktuelle Düngerliste'!A:H,8,FALSE))</f>
        <v/>
      </c>
      <c r="AU109" s="874" t="str">
        <f>IF(AM109="","",VLOOKUP(AM109,'aktuelle Düngerliste'!$A:$H,3,FALSE)*AO109/1000)</f>
        <v/>
      </c>
      <c r="AV109" s="874" t="str">
        <f>IF(AM109="","",IF(VLOOKUP(AM109,'aktuelle Düngerliste'!$A:$B,2,FALSE)="mineralisch",(VLOOKUP(AM109,'aktuelle Düngerliste'!$A:$H,3,FALSE)*AO109/1000),""))</f>
        <v/>
      </c>
      <c r="AW109" s="875" t="str">
        <f>IF(AM109="","",VLOOKUP(AM109,'aktuelle Düngerliste'!$A:$J,10,FALSE)*AO109/1000)</f>
        <v/>
      </c>
      <c r="AX109" s="875" t="str">
        <f>IF(AM109="","",VLOOKUP(AM109,'aktuelle Düngerliste'!$A:$H,5,FALSE)*AO109/1000)</f>
        <v/>
      </c>
      <c r="AY109" s="875" t="str">
        <f>IF(AM109="","",VLOOKUP(AM109,'aktuelle Düngerliste'!$A:$H,6,FALSE)*AO109/1000)</f>
        <v/>
      </c>
      <c r="AZ109" s="876" t="str">
        <f>IF(AM109="","",VLOOKUP(AM109,'aktuelle Düngerliste'!$A:$H,7,FALSE)*AO109/1000)</f>
        <v/>
      </c>
      <c r="BA109" s="378"/>
      <c r="BB109" s="379"/>
      <c r="BC109" s="375"/>
      <c r="BD109" s="392" t="str">
        <f t="shared" si="14"/>
        <v/>
      </c>
      <c r="BE109" s="453" t="str">
        <f t="shared" si="15"/>
        <v/>
      </c>
      <c r="BF109" s="872" t="str">
        <f>IF(BA109="","",VLOOKUP(BA109,'aktuelle Düngerliste'!$A:$H,2,FALSE))</f>
        <v/>
      </c>
      <c r="BG109" s="872" t="str">
        <f>IF(BA109="","",VLOOKUP(BA109,'aktuelle Düngerliste'!$A:$H,3,FALSE))</f>
        <v/>
      </c>
      <c r="BH109" s="873" t="str">
        <f>IF(BA109="","",VLOOKUP(BA109,'aktuelle Düngerliste'!$A:$H,8,FALSE))</f>
        <v/>
      </c>
      <c r="BI109" s="874" t="str">
        <f>IF(BA109="","",VLOOKUP(BA109,'aktuelle Düngerliste'!$A:$H,3,FALSE)*BC109/1000)</f>
        <v/>
      </c>
      <c r="BJ109" s="874" t="str">
        <f>IF(BA109="","",IF(VLOOKUP(BA109,'aktuelle Düngerliste'!$A:$B,2,FALSE)="mineralisch",(VLOOKUP(BA109,'aktuelle Düngerliste'!$A:$H,3,FALSE)*BC109/1000),""))</f>
        <v/>
      </c>
      <c r="BK109" s="875" t="str">
        <f>IF(BA109="","",VLOOKUP(BA109,'aktuelle Düngerliste'!$A:$J,10,FALSE)*BC109/1000)</f>
        <v/>
      </c>
      <c r="BL109" s="875" t="str">
        <f>IF(BA109="","",VLOOKUP(BA109,'aktuelle Düngerliste'!$A:$H,5,FALSE)*BC109/1000)</f>
        <v/>
      </c>
      <c r="BM109" s="875" t="str">
        <f>IF(BA109="","",VLOOKUP(BA109,'aktuelle Düngerliste'!$A:$H,6,FALSE)*BC109/1000)</f>
        <v/>
      </c>
      <c r="BN109" s="876" t="str">
        <f>IF(BA109="","",VLOOKUP(BA109,'aktuelle Düngerliste'!$A:$H,7,FALSE)*BC109/1000)</f>
        <v/>
      </c>
      <c r="BO109" s="378"/>
      <c r="BP109" s="379"/>
      <c r="BQ109" s="375"/>
      <c r="BR109" s="392" t="str">
        <f t="shared" si="16"/>
        <v/>
      </c>
      <c r="BS109" s="453" t="str">
        <f t="shared" si="17"/>
        <v/>
      </c>
      <c r="BT109" s="872" t="str">
        <f>IF(BO109="","",VLOOKUP(BO109,'aktuelle Düngerliste'!$A:$H,2,FALSE))</f>
        <v/>
      </c>
      <c r="BU109" s="872" t="str">
        <f>IF(BO109="","",VLOOKUP(BO109,'aktuelle Düngerliste'!$A:$H,3,FALSE))</f>
        <v/>
      </c>
      <c r="BV109" s="873" t="str">
        <f>IF(BO109="","",VLOOKUP(BO109,'aktuelle Düngerliste'!$A:$H,8,FALSE))</f>
        <v/>
      </c>
      <c r="BW109" s="874" t="str">
        <f>IF(BO109="","",VLOOKUP(BO109,'aktuelle Düngerliste'!$A:$H,3,FALSE)*BQ109/1000)</f>
        <v/>
      </c>
      <c r="BX109" s="874" t="str">
        <f>IF(BO109="","",IF(VLOOKUP(BO109,'aktuelle Düngerliste'!$A:$B,2,FALSE)="mineralisch",(VLOOKUP(BO109,'aktuelle Düngerliste'!$A:$H,3,FALSE)*BQ109/1000),""))</f>
        <v/>
      </c>
      <c r="BY109" s="875" t="str">
        <f>IF(BO109="","",VLOOKUP(BO109,'aktuelle Düngerliste'!$A:$J,10,FALSE)*BQ109/1000)</f>
        <v/>
      </c>
      <c r="BZ109" s="875" t="str">
        <f>IF(BO109="","",VLOOKUP(BO109,'aktuelle Düngerliste'!$A:$H,5,FALSE)*BQ109/1000)</f>
        <v/>
      </c>
      <c r="CA109" s="875" t="str">
        <f>IF(BO109="","",VLOOKUP(BO109,'aktuelle Düngerliste'!$A:$H,6,FALSE)*BQ109/1000)</f>
        <v/>
      </c>
      <c r="CB109" s="876" t="str">
        <f>IF(BO109="","",VLOOKUP(BO109,'aktuelle Düngerliste'!$A:$H,7,FALSE)*BQ109/1000)</f>
        <v/>
      </c>
      <c r="CC109" s="378"/>
      <c r="CD109" s="379"/>
      <c r="CE109" s="375"/>
      <c r="CF109" s="392" t="str">
        <f t="shared" si="18"/>
        <v/>
      </c>
      <c r="CG109" s="453" t="str">
        <f t="shared" si="19"/>
        <v/>
      </c>
      <c r="CH109" s="872" t="str">
        <f>IF(CC109="","",VLOOKUP(CC109,'aktuelle Düngerliste'!$A:$H,2,FALSE))</f>
        <v/>
      </c>
      <c r="CI109" s="872" t="str">
        <f>IF(CC109="","",VLOOKUP(CC109,'aktuelle Düngerliste'!$A:$H,3,FALSE))</f>
        <v/>
      </c>
      <c r="CJ109" s="873" t="str">
        <f>IF(CC109="","",VLOOKUP(CC109,'aktuelle Düngerliste'!$A:$H,8,FALSE))</f>
        <v/>
      </c>
      <c r="CK109" s="874" t="str">
        <f>IF(CC109="","",VLOOKUP(CC109,'aktuelle Düngerliste'!$A:$H,3,FALSE)*CE109/1000)</f>
        <v/>
      </c>
      <c r="CL109" s="874" t="str">
        <f>IF(CC109="","",IF(VLOOKUP(CC109,'aktuelle Düngerliste'!$A:$B,2,FALSE)="mineralisch",(VLOOKUP(CC109,'aktuelle Düngerliste'!$A:$H,3,FALSE)*CE109/1000),""))</f>
        <v/>
      </c>
      <c r="CM109" s="875" t="str">
        <f>IF(CC109="","",VLOOKUP(CC109,'aktuelle Düngerliste'!$A:$J,10,FALSE)*CE109/1000)</f>
        <v/>
      </c>
      <c r="CN109" s="875" t="str">
        <f>IF(CC109="","",VLOOKUP(CC109,'aktuelle Düngerliste'!$A:$H,5,FALSE)*CE109/1000)</f>
        <v/>
      </c>
      <c r="CO109" s="875" t="str">
        <f>IF(CC109="","",VLOOKUP(CC109,'aktuelle Düngerliste'!$A:$H,6,FALSE)*CE109/1000)</f>
        <v/>
      </c>
      <c r="CP109" s="876" t="str">
        <f>IF(CC109="","",VLOOKUP(CC109,'aktuelle Düngerliste'!$A:$H,7,FALSE)*CE109/1000)</f>
        <v/>
      </c>
      <c r="CQ109" s="378"/>
      <c r="CR109" s="379"/>
      <c r="CS109" s="375"/>
      <c r="CT109" s="392" t="str">
        <f t="shared" si="20"/>
        <v/>
      </c>
      <c r="CU109" s="453" t="str">
        <f t="shared" si="21"/>
        <v/>
      </c>
      <c r="CV109" s="872" t="str">
        <f>IF(CQ109="","",VLOOKUP(CQ109,'aktuelle Düngerliste'!$A:$H,2,FALSE))</f>
        <v/>
      </c>
      <c r="CW109" s="872" t="str">
        <f>IF(CQ109="","",VLOOKUP(CQ109,'aktuelle Düngerliste'!$A:$H,3,FALSE))</f>
        <v/>
      </c>
      <c r="CX109" s="873" t="str">
        <f>IF(CQ109="","",VLOOKUP(CQ109,'aktuelle Düngerliste'!$A:$H,8,FALSE))</f>
        <v/>
      </c>
      <c r="CY109" s="874" t="str">
        <f>IF(CQ109="","",VLOOKUP(CQ109,'aktuelle Düngerliste'!$A:$H,3,FALSE)*CS109/1000)</f>
        <v/>
      </c>
      <c r="CZ109" s="874" t="str">
        <f>IF(CQ109="","",IF(VLOOKUP(CQ109,'aktuelle Düngerliste'!$A:$B,2,FALSE)="mineralisch",(VLOOKUP(CQ109,'aktuelle Düngerliste'!$A:$H,3,FALSE)*CS109/1000),""))</f>
        <v/>
      </c>
      <c r="DA109" s="875" t="str">
        <f>IF(CQ109="","",VLOOKUP(CQ109,'aktuelle Düngerliste'!$A:$J,10,FALSE)*CS109/1000)</f>
        <v/>
      </c>
      <c r="DB109" s="875" t="str">
        <f>IF(CQ109="","",VLOOKUP(CQ109,'aktuelle Düngerliste'!$A:$H,5,FALSE)*CS109/1000)</f>
        <v/>
      </c>
      <c r="DC109" s="875" t="str">
        <f>IF(CQ109="","",VLOOKUP(CQ109,'aktuelle Düngerliste'!$A:$H,6,FALSE)*CS109/1000)</f>
        <v/>
      </c>
      <c r="DD109" s="876" t="str">
        <f>IF(CQ109="","",VLOOKUP(CQ109,'aktuelle Düngerliste'!$A:$H,7,FALSE)*CS109/1000)</f>
        <v/>
      </c>
      <c r="DE109" s="378"/>
      <c r="DF109" s="379"/>
      <c r="DG109" s="375"/>
      <c r="DH109" s="392" t="str">
        <f t="shared" si="22"/>
        <v/>
      </c>
      <c r="DI109" s="453" t="str">
        <f t="shared" si="23"/>
        <v/>
      </c>
      <c r="DJ109" s="872" t="str">
        <f>IF(DE109="","",VLOOKUP(DE109,'aktuelle Düngerliste'!$A:$H,2,FALSE))</f>
        <v/>
      </c>
      <c r="DK109" s="872" t="str">
        <f>IF(DE109="","",VLOOKUP(DE109,'aktuelle Düngerliste'!$A:$H,3,FALSE))</f>
        <v/>
      </c>
      <c r="DL109" s="873" t="str">
        <f>IF(DE109="","",VLOOKUP(DE109,'aktuelle Düngerliste'!$A:$H,8,FALSE))</f>
        <v/>
      </c>
      <c r="DM109" s="874" t="str">
        <f>IF(DE109="","",VLOOKUP(DE109,'aktuelle Düngerliste'!$A:$H,3,FALSE)*DG109/1000)</f>
        <v/>
      </c>
      <c r="DN109" s="874" t="str">
        <f>IF(DE109="","",IF(VLOOKUP(DE109,'aktuelle Düngerliste'!$A:$B,2,FALSE)="mineralisch",(VLOOKUP(DE109,'aktuelle Düngerliste'!$A:$H,3,FALSE)*DG109/1000),""))</f>
        <v/>
      </c>
      <c r="DO109" s="875" t="str">
        <f>IF(DE109="","",VLOOKUP(DE109,'aktuelle Düngerliste'!$A:$J,10,FALSE)*DG109/1000)</f>
        <v/>
      </c>
      <c r="DP109" s="875" t="str">
        <f>IF(DE109="","",VLOOKUP(DE109,'aktuelle Düngerliste'!$A:$H,5,FALSE)*DG109/1000)</f>
        <v/>
      </c>
      <c r="DQ109" s="875" t="str">
        <f>IF(DE109="","",VLOOKUP(DE109,'aktuelle Düngerliste'!$A:$H,6,FALSE)*DG109/1000)</f>
        <v/>
      </c>
      <c r="DR109" s="876" t="str">
        <f>IF(DE109="","",VLOOKUP(DE109,'aktuelle Düngerliste'!$A:$H,7,FALSE)*DG109/1000)</f>
        <v/>
      </c>
      <c r="DS109" s="265"/>
    </row>
    <row r="110" spans="1:123" s="145" customFormat="1">
      <c r="A110" s="261" t="str">
        <f>IF('N-DBE'!A110="","",'N-DBE'!A110)</f>
        <v/>
      </c>
      <c r="B110" s="285" t="str">
        <f>IF('N-DBE'!B110="","",'N-DBE'!B110)</f>
        <v/>
      </c>
      <c r="C110" s="262" t="str">
        <f>IF('N-DBE'!C110="","",'N-DBE'!C110)</f>
        <v/>
      </c>
      <c r="D110" s="262" t="str">
        <f>IF('N-DBE'!D110="","",'N-DBE'!D110)</f>
        <v/>
      </c>
      <c r="E110" s="238" t="str">
        <f>IF('N-DBE'!E110="","",'N-DBE'!E110)</f>
        <v/>
      </c>
      <c r="F110" s="238" t="str">
        <f>IF('N-DBE'!F110="","",'N-DBE'!F110)</f>
        <v/>
      </c>
      <c r="G110" s="225" t="str">
        <f>IF('N-DBE'!G110="","",'N-DBE'!G110)</f>
        <v/>
      </c>
      <c r="H110" s="247" t="str">
        <f>IF(OR(B110="",'N-DBE'!AJ110=""),"",'N-DBE'!AJ110+'N-DBE'!AN110)</f>
        <v/>
      </c>
      <c r="I110" s="815" t="str">
        <f>IF(OR(B110="",'N-DBE'!AJ110=""),"",'N-DBE'!E110*('N-DBE'!AJ110+'N-DBE'!AN110))</f>
        <v/>
      </c>
      <c r="J110" s="246" t="str">
        <f>IF('N-DBE'!AK110="","",IF('N-DBE'!AM110="ja",'N-DBE'!AK110+'N-DBE'!AN110,'N-DBE'!AK110))</f>
        <v/>
      </c>
      <c r="K110" s="829" t="str">
        <f>IF(OR(B110="",'N-DBE'!AK110=""),"",IF('N-DBE'!AM110="ja",'N-DBE'!E110*('N-DBE'!AK110+'N-DBE'!AN110),'N-DBE'!E110*'N-DBE'!AK110))</f>
        <v/>
      </c>
      <c r="L110" s="830" t="str">
        <f>IF(OR(B110="",'N-DBE'!AL110=""),"",'N-DBE'!AL110+'N-DBE'!AN110)</f>
        <v/>
      </c>
      <c r="M110" s="830" t="str">
        <f>IF(OR(B110="",'N-DBE'!AL110=""),"",'N-DBE'!E110*('N-DBE'!AL110+'N-DBE'!AN110))</f>
        <v/>
      </c>
      <c r="N110" s="831" t="str">
        <f>IF(AND('N-DBE'!C110="ja",G110&lt;&gt;""),I110-X110,"")</f>
        <v/>
      </c>
      <c r="O110" s="259" t="str">
        <f>IF('N-DBE'!AJ110="","",SUM(AU110,BI110,BW110,CK110,CY110,DM110))</f>
        <v/>
      </c>
      <c r="P110" s="830" t="str">
        <f>IF(OR(B110="",'N-DBE'!AJ110=""),"",O110*'N-DBE'!E110)</f>
        <v/>
      </c>
      <c r="Q110" s="253" t="str">
        <f>IF('N-DBE'!AJ110="","",IF(AR110="mineralisch",AU110,0)+IF(BF110="mineralisch",BI110,0)+IF(BT110="mineralisch",BW110,0)+IF(CH110="mineralisch",CK110,0)+IF(CV110="mineralisch",CY110,0)+IF(DJ110="mineralisch",DM110,0))</f>
        <v/>
      </c>
      <c r="R110" s="830" t="str">
        <f>IF(OR(B110="",'N-DBE'!AJ110=""),"",Q110*'N-DBE'!E110)</f>
        <v/>
      </c>
      <c r="S110" s="253" t="str">
        <f>IF('N-DBE'!AJ110="","",O110-Q110)</f>
        <v/>
      </c>
      <c r="T110" s="830" t="str">
        <f>IF(OR(B110="",'N-DBE'!AJ110=""),"",S110*'N-DBE'!E110)</f>
        <v/>
      </c>
      <c r="U110" s="253" t="str">
        <f>IF('N-DBE'!AJ110="","",(IF(AR110="Kompost",AU110,0)+IF(BF110="Kompost",BI110,0)+IF(BT110="Kompost",BW110,0)+IF(CH110="Kompost",CK110,0)+IF(CV110="Kompost",CY110,0)+IF(DJ110="Kompost",DM110,0)))</f>
        <v/>
      </c>
      <c r="V110" s="830" t="str">
        <f>IF(OR(B110="",'N-DBE'!AJ110=""),"",U110*'N-DBE'!E110)</f>
        <v/>
      </c>
      <c r="W110" s="370" t="str">
        <f>IF('N-DBE'!AJ110="","",SUM(AW110,BK110,BY110,CM110,DA110,DO110))</f>
        <v/>
      </c>
      <c r="X110" s="844" t="str">
        <f>IF(OR(B110="",'N-DBE'!AJ110=""),"",W110*'N-DBE'!E110)</f>
        <v/>
      </c>
      <c r="Y110" s="260" t="str">
        <f>IF('P-(K-Mg)-DBE'!N110="","",'P-(K-Mg)-DBE'!N110+'P-(K-Mg)-DBE'!R110)</f>
        <v/>
      </c>
      <c r="Z110" s="830" t="str">
        <f>IF(OR(B110="",'P-(K-Mg)-DBE'!N110=""),"",'N-DBE'!E110*('P-(K-Mg)-DBE'!N110+'P-(K-Mg)-DBE'!R110))</f>
        <v/>
      </c>
      <c r="AA110" s="259" t="str">
        <f>IF('P-(K-Mg)-DBE'!N110="","",SUM(AX110,BL110,BZ110,CN110,DB110,DP110))</f>
        <v/>
      </c>
      <c r="AB110" s="258" t="str">
        <f>IF(OR(B110="",'P-(K-Mg)-DBE'!Z110=""),"",SUM(AX110,BL110,BZ110,CN110,DB110,DP110)*'N-DBE'!E110)</f>
        <v/>
      </c>
      <c r="AC110" s="259" t="str">
        <f>IF('P-(K-Mg)-DBE'!O110="","",'P-(K-Mg)-DBE'!O110)</f>
        <v/>
      </c>
      <c r="AD110" s="815" t="str">
        <f>IF(OR(B110="",'P-(K-Mg)-DBE'!O110=""),"",'P-(K-Mg)-DBE'!O110*'N-DBE'!E110)</f>
        <v/>
      </c>
      <c r="AE110" s="239" t="str">
        <f>IF('P-(K-Mg)-DBE'!Z110="","",'P-(K-Mg)-DBE'!Z110)</f>
        <v/>
      </c>
      <c r="AF110" s="815" t="str">
        <f>IF(OR(B110="",'P-(K-Mg)-DBE'!Z110=""),"",'P-(K-Mg)-DBE'!Z110*'N-DBE'!E110)</f>
        <v/>
      </c>
      <c r="AG110" s="380" t="str">
        <f>IF('P-(K-Mg)-DBE'!Z110="","",SUM(AY110,BM110,CA110,CO110,DC110,DQ110))</f>
        <v/>
      </c>
      <c r="AH110" s="258" t="str">
        <f>IF(OR(B110="",'P-(K-Mg)-DBE'!AH110=""),"",SUM(AY110,BM110,CA110,CO110,DC110,DQ100)*'N-DBE'!E110)</f>
        <v/>
      </c>
      <c r="AI110" s="240" t="str">
        <f>IF('P-(K-Mg)-DBE'!AH110="","",'P-(K-Mg)-DBE'!AH110)</f>
        <v/>
      </c>
      <c r="AJ110" s="830" t="str">
        <f>IF(OR(B110="",'P-(K-Mg)-DBE'!AH110=""),"",'N-DBE'!E110*'P-(K-Mg)-DBE'!AH110)</f>
        <v/>
      </c>
      <c r="AK110" s="374" t="str">
        <f>IF('P-(K-Mg)-DBE'!AH110="","",SUM(AZ110,BN110,CB110,CP110,DD110,DR110))</f>
        <v/>
      </c>
      <c r="AL110" s="862" t="str">
        <f>IF('P-(K-Mg)-DBE'!AH110="","",SUM(AZ110,BN110,CB110,CP110,DD110,DR110))</f>
        <v/>
      </c>
      <c r="AM110" s="378"/>
      <c r="AN110" s="379"/>
      <c r="AO110" s="375"/>
      <c r="AP110" s="392" t="str">
        <f t="shared" si="12"/>
        <v/>
      </c>
      <c r="AQ110" s="453" t="str">
        <f t="shared" si="13"/>
        <v/>
      </c>
      <c r="AR110" s="872" t="str">
        <f>IF(AM110="","",VLOOKUP(AM110,'aktuelle Düngerliste'!A:H,2,FALSE))</f>
        <v/>
      </c>
      <c r="AS110" s="872" t="str">
        <f>IF(AM110="","",VLOOKUP(AM110,'aktuelle Düngerliste'!A:H,3,FALSE))</f>
        <v/>
      </c>
      <c r="AT110" s="873" t="str">
        <f>IF(AM110="","",VLOOKUP(AM110,'aktuelle Düngerliste'!A:H,8,FALSE))</f>
        <v/>
      </c>
      <c r="AU110" s="874" t="str">
        <f>IF(AM110="","",VLOOKUP(AM110,'aktuelle Düngerliste'!$A:$H,3,FALSE)*AO110/1000)</f>
        <v/>
      </c>
      <c r="AV110" s="874" t="str">
        <f>IF(AM110="","",IF(VLOOKUP(AM110,'aktuelle Düngerliste'!$A:$B,2,FALSE)="mineralisch",(VLOOKUP(AM110,'aktuelle Düngerliste'!$A:$H,3,FALSE)*AO110/1000),""))</f>
        <v/>
      </c>
      <c r="AW110" s="875" t="str">
        <f>IF(AM110="","",VLOOKUP(AM110,'aktuelle Düngerliste'!$A:$J,10,FALSE)*AO110/1000)</f>
        <v/>
      </c>
      <c r="AX110" s="875" t="str">
        <f>IF(AM110="","",VLOOKUP(AM110,'aktuelle Düngerliste'!$A:$H,5,FALSE)*AO110/1000)</f>
        <v/>
      </c>
      <c r="AY110" s="875" t="str">
        <f>IF(AM110="","",VLOOKUP(AM110,'aktuelle Düngerliste'!$A:$H,6,FALSE)*AO110/1000)</f>
        <v/>
      </c>
      <c r="AZ110" s="876" t="str">
        <f>IF(AM110="","",VLOOKUP(AM110,'aktuelle Düngerliste'!$A:$H,7,FALSE)*AO110/1000)</f>
        <v/>
      </c>
      <c r="BA110" s="378"/>
      <c r="BB110" s="379"/>
      <c r="BC110" s="375"/>
      <c r="BD110" s="392" t="str">
        <f t="shared" si="14"/>
        <v/>
      </c>
      <c r="BE110" s="453" t="str">
        <f t="shared" si="15"/>
        <v/>
      </c>
      <c r="BF110" s="872" t="str">
        <f>IF(BA110="","",VLOOKUP(BA110,'aktuelle Düngerliste'!$A:$H,2,FALSE))</f>
        <v/>
      </c>
      <c r="BG110" s="872" t="str">
        <f>IF(BA110="","",VLOOKUP(BA110,'aktuelle Düngerliste'!$A:$H,3,FALSE))</f>
        <v/>
      </c>
      <c r="BH110" s="873" t="str">
        <f>IF(BA110="","",VLOOKUP(BA110,'aktuelle Düngerliste'!$A:$H,8,FALSE))</f>
        <v/>
      </c>
      <c r="BI110" s="874" t="str">
        <f>IF(BA110="","",VLOOKUP(BA110,'aktuelle Düngerliste'!$A:$H,3,FALSE)*BC110/1000)</f>
        <v/>
      </c>
      <c r="BJ110" s="874" t="str">
        <f>IF(BA110="","",IF(VLOOKUP(BA110,'aktuelle Düngerliste'!$A:$B,2,FALSE)="mineralisch",(VLOOKUP(BA110,'aktuelle Düngerliste'!$A:$H,3,FALSE)*BC110/1000),""))</f>
        <v/>
      </c>
      <c r="BK110" s="875" t="str">
        <f>IF(BA110="","",VLOOKUP(BA110,'aktuelle Düngerliste'!$A:$J,10,FALSE)*BC110/1000)</f>
        <v/>
      </c>
      <c r="BL110" s="875" t="str">
        <f>IF(BA110="","",VLOOKUP(BA110,'aktuelle Düngerliste'!$A:$H,5,FALSE)*BC110/1000)</f>
        <v/>
      </c>
      <c r="BM110" s="875" t="str">
        <f>IF(BA110="","",VLOOKUP(BA110,'aktuelle Düngerliste'!$A:$H,6,FALSE)*BC110/1000)</f>
        <v/>
      </c>
      <c r="BN110" s="876" t="str">
        <f>IF(BA110="","",VLOOKUP(BA110,'aktuelle Düngerliste'!$A:$H,7,FALSE)*BC110/1000)</f>
        <v/>
      </c>
      <c r="BO110" s="378"/>
      <c r="BP110" s="379"/>
      <c r="BQ110" s="375"/>
      <c r="BR110" s="392" t="str">
        <f t="shared" si="16"/>
        <v/>
      </c>
      <c r="BS110" s="453" t="str">
        <f t="shared" si="17"/>
        <v/>
      </c>
      <c r="BT110" s="872" t="str">
        <f>IF(BO110="","",VLOOKUP(BO110,'aktuelle Düngerliste'!$A:$H,2,FALSE))</f>
        <v/>
      </c>
      <c r="BU110" s="872" t="str">
        <f>IF(BO110="","",VLOOKUP(BO110,'aktuelle Düngerliste'!$A:$H,3,FALSE))</f>
        <v/>
      </c>
      <c r="BV110" s="873" t="str">
        <f>IF(BO110="","",VLOOKUP(BO110,'aktuelle Düngerliste'!$A:$H,8,FALSE))</f>
        <v/>
      </c>
      <c r="BW110" s="874" t="str">
        <f>IF(BO110="","",VLOOKUP(BO110,'aktuelle Düngerliste'!$A:$H,3,FALSE)*BQ110/1000)</f>
        <v/>
      </c>
      <c r="BX110" s="874" t="str">
        <f>IF(BO110="","",IF(VLOOKUP(BO110,'aktuelle Düngerliste'!$A:$B,2,FALSE)="mineralisch",(VLOOKUP(BO110,'aktuelle Düngerliste'!$A:$H,3,FALSE)*BQ110/1000),""))</f>
        <v/>
      </c>
      <c r="BY110" s="875" t="str">
        <f>IF(BO110="","",VLOOKUP(BO110,'aktuelle Düngerliste'!$A:$J,10,FALSE)*BQ110/1000)</f>
        <v/>
      </c>
      <c r="BZ110" s="875" t="str">
        <f>IF(BO110="","",VLOOKUP(BO110,'aktuelle Düngerliste'!$A:$H,5,FALSE)*BQ110/1000)</f>
        <v/>
      </c>
      <c r="CA110" s="875" t="str">
        <f>IF(BO110="","",VLOOKUP(BO110,'aktuelle Düngerliste'!$A:$H,6,FALSE)*BQ110/1000)</f>
        <v/>
      </c>
      <c r="CB110" s="876" t="str">
        <f>IF(BO110="","",VLOOKUP(BO110,'aktuelle Düngerliste'!$A:$H,7,FALSE)*BQ110/1000)</f>
        <v/>
      </c>
      <c r="CC110" s="378"/>
      <c r="CD110" s="379"/>
      <c r="CE110" s="375"/>
      <c r="CF110" s="392" t="str">
        <f t="shared" si="18"/>
        <v/>
      </c>
      <c r="CG110" s="453" t="str">
        <f t="shared" si="19"/>
        <v/>
      </c>
      <c r="CH110" s="872" t="str">
        <f>IF(CC110="","",VLOOKUP(CC110,'aktuelle Düngerliste'!$A:$H,2,FALSE))</f>
        <v/>
      </c>
      <c r="CI110" s="872" t="str">
        <f>IF(CC110="","",VLOOKUP(CC110,'aktuelle Düngerliste'!$A:$H,3,FALSE))</f>
        <v/>
      </c>
      <c r="CJ110" s="873" t="str">
        <f>IF(CC110="","",VLOOKUP(CC110,'aktuelle Düngerliste'!$A:$H,8,FALSE))</f>
        <v/>
      </c>
      <c r="CK110" s="874" t="str">
        <f>IF(CC110="","",VLOOKUP(CC110,'aktuelle Düngerliste'!$A:$H,3,FALSE)*CE110/1000)</f>
        <v/>
      </c>
      <c r="CL110" s="874" t="str">
        <f>IF(CC110="","",IF(VLOOKUP(CC110,'aktuelle Düngerliste'!$A:$B,2,FALSE)="mineralisch",(VLOOKUP(CC110,'aktuelle Düngerliste'!$A:$H,3,FALSE)*CE110/1000),""))</f>
        <v/>
      </c>
      <c r="CM110" s="875" t="str">
        <f>IF(CC110="","",VLOOKUP(CC110,'aktuelle Düngerliste'!$A:$J,10,FALSE)*CE110/1000)</f>
        <v/>
      </c>
      <c r="CN110" s="875" t="str">
        <f>IF(CC110="","",VLOOKUP(CC110,'aktuelle Düngerliste'!$A:$H,5,FALSE)*CE110/1000)</f>
        <v/>
      </c>
      <c r="CO110" s="875" t="str">
        <f>IF(CC110="","",VLOOKUP(CC110,'aktuelle Düngerliste'!$A:$H,6,FALSE)*CE110/1000)</f>
        <v/>
      </c>
      <c r="CP110" s="876" t="str">
        <f>IF(CC110="","",VLOOKUP(CC110,'aktuelle Düngerliste'!$A:$H,7,FALSE)*CE110/1000)</f>
        <v/>
      </c>
      <c r="CQ110" s="378"/>
      <c r="CR110" s="379"/>
      <c r="CS110" s="375"/>
      <c r="CT110" s="392" t="str">
        <f t="shared" si="20"/>
        <v/>
      </c>
      <c r="CU110" s="453" t="str">
        <f t="shared" si="21"/>
        <v/>
      </c>
      <c r="CV110" s="872" t="str">
        <f>IF(CQ110="","",VLOOKUP(CQ110,'aktuelle Düngerliste'!$A:$H,2,FALSE))</f>
        <v/>
      </c>
      <c r="CW110" s="872" t="str">
        <f>IF(CQ110="","",VLOOKUP(CQ110,'aktuelle Düngerliste'!$A:$H,3,FALSE))</f>
        <v/>
      </c>
      <c r="CX110" s="873" t="str">
        <f>IF(CQ110="","",VLOOKUP(CQ110,'aktuelle Düngerliste'!$A:$H,8,FALSE))</f>
        <v/>
      </c>
      <c r="CY110" s="874" t="str">
        <f>IF(CQ110="","",VLOOKUP(CQ110,'aktuelle Düngerliste'!$A:$H,3,FALSE)*CS110/1000)</f>
        <v/>
      </c>
      <c r="CZ110" s="874" t="str">
        <f>IF(CQ110="","",IF(VLOOKUP(CQ110,'aktuelle Düngerliste'!$A:$B,2,FALSE)="mineralisch",(VLOOKUP(CQ110,'aktuelle Düngerliste'!$A:$H,3,FALSE)*CS110/1000),""))</f>
        <v/>
      </c>
      <c r="DA110" s="875" t="str">
        <f>IF(CQ110="","",VLOOKUP(CQ110,'aktuelle Düngerliste'!$A:$J,10,FALSE)*CS110/1000)</f>
        <v/>
      </c>
      <c r="DB110" s="875" t="str">
        <f>IF(CQ110="","",VLOOKUP(CQ110,'aktuelle Düngerliste'!$A:$H,5,FALSE)*CS110/1000)</f>
        <v/>
      </c>
      <c r="DC110" s="875" t="str">
        <f>IF(CQ110="","",VLOOKUP(CQ110,'aktuelle Düngerliste'!$A:$H,6,FALSE)*CS110/1000)</f>
        <v/>
      </c>
      <c r="DD110" s="876" t="str">
        <f>IF(CQ110="","",VLOOKUP(CQ110,'aktuelle Düngerliste'!$A:$H,7,FALSE)*CS110/1000)</f>
        <v/>
      </c>
      <c r="DE110" s="378"/>
      <c r="DF110" s="379"/>
      <c r="DG110" s="375"/>
      <c r="DH110" s="392" t="str">
        <f t="shared" si="22"/>
        <v/>
      </c>
      <c r="DI110" s="453" t="str">
        <f t="shared" si="23"/>
        <v/>
      </c>
      <c r="DJ110" s="872" t="str">
        <f>IF(DE110="","",VLOOKUP(DE110,'aktuelle Düngerliste'!$A:$H,2,FALSE))</f>
        <v/>
      </c>
      <c r="DK110" s="872" t="str">
        <f>IF(DE110="","",VLOOKUP(DE110,'aktuelle Düngerliste'!$A:$H,3,FALSE))</f>
        <v/>
      </c>
      <c r="DL110" s="873" t="str">
        <f>IF(DE110="","",VLOOKUP(DE110,'aktuelle Düngerliste'!$A:$H,8,FALSE))</f>
        <v/>
      </c>
      <c r="DM110" s="874" t="str">
        <f>IF(DE110="","",VLOOKUP(DE110,'aktuelle Düngerliste'!$A:$H,3,FALSE)*DG110/1000)</f>
        <v/>
      </c>
      <c r="DN110" s="874" t="str">
        <f>IF(DE110="","",IF(VLOOKUP(DE110,'aktuelle Düngerliste'!$A:$B,2,FALSE)="mineralisch",(VLOOKUP(DE110,'aktuelle Düngerliste'!$A:$H,3,FALSE)*DG110/1000),""))</f>
        <v/>
      </c>
      <c r="DO110" s="875" t="str">
        <f>IF(DE110="","",VLOOKUP(DE110,'aktuelle Düngerliste'!$A:$J,10,FALSE)*DG110/1000)</f>
        <v/>
      </c>
      <c r="DP110" s="875" t="str">
        <f>IF(DE110="","",VLOOKUP(DE110,'aktuelle Düngerliste'!$A:$H,5,FALSE)*DG110/1000)</f>
        <v/>
      </c>
      <c r="DQ110" s="875" t="str">
        <f>IF(DE110="","",VLOOKUP(DE110,'aktuelle Düngerliste'!$A:$H,6,FALSE)*DG110/1000)</f>
        <v/>
      </c>
      <c r="DR110" s="876" t="str">
        <f>IF(DE110="","",VLOOKUP(DE110,'aktuelle Düngerliste'!$A:$H,7,FALSE)*DG110/1000)</f>
        <v/>
      </c>
      <c r="DS110" s="265"/>
    </row>
    <row r="111" spans="1:123" s="145" customFormat="1">
      <c r="A111" s="261" t="str">
        <f>IF('N-DBE'!A111="","",'N-DBE'!A111)</f>
        <v/>
      </c>
      <c r="B111" s="285" t="str">
        <f>IF('N-DBE'!B111="","",'N-DBE'!B111)</f>
        <v/>
      </c>
      <c r="C111" s="262" t="str">
        <f>IF('N-DBE'!C111="","",'N-DBE'!C111)</f>
        <v/>
      </c>
      <c r="D111" s="262" t="str">
        <f>IF('N-DBE'!D111="","",'N-DBE'!D111)</f>
        <v/>
      </c>
      <c r="E111" s="238" t="str">
        <f>IF('N-DBE'!E111="","",'N-DBE'!E111)</f>
        <v/>
      </c>
      <c r="F111" s="238" t="str">
        <f>IF('N-DBE'!F111="","",'N-DBE'!F111)</f>
        <v/>
      </c>
      <c r="G111" s="225" t="str">
        <f>IF('N-DBE'!G111="","",'N-DBE'!G111)</f>
        <v/>
      </c>
      <c r="H111" s="247" t="str">
        <f>IF(OR(B111="",'N-DBE'!AJ111=""),"",'N-DBE'!AJ111+'N-DBE'!AN111)</f>
        <v/>
      </c>
      <c r="I111" s="815" t="str">
        <f>IF(OR(B111="",'N-DBE'!AJ111=""),"",'N-DBE'!E111*('N-DBE'!AJ111+'N-DBE'!AN111))</f>
        <v/>
      </c>
      <c r="J111" s="246" t="str">
        <f>IF('N-DBE'!AK111="","",IF('N-DBE'!AM111="ja",'N-DBE'!AK111+'N-DBE'!AN111,'N-DBE'!AK111))</f>
        <v/>
      </c>
      <c r="K111" s="829" t="str">
        <f>IF(OR(B111="",'N-DBE'!AK111=""),"",IF('N-DBE'!AM111="ja",'N-DBE'!E111*('N-DBE'!AK111+'N-DBE'!AN111),'N-DBE'!E111*'N-DBE'!AK111))</f>
        <v/>
      </c>
      <c r="L111" s="830" t="str">
        <f>IF(OR(B111="",'N-DBE'!AL111=""),"",'N-DBE'!AL111+'N-DBE'!AN111)</f>
        <v/>
      </c>
      <c r="M111" s="830" t="str">
        <f>IF(OR(B111="",'N-DBE'!AL111=""),"",'N-DBE'!E111*('N-DBE'!AL111+'N-DBE'!AN111))</f>
        <v/>
      </c>
      <c r="N111" s="831" t="str">
        <f>IF(AND('N-DBE'!C111="ja",G111&lt;&gt;""),I111-X111,"")</f>
        <v/>
      </c>
      <c r="O111" s="259" t="str">
        <f>IF('N-DBE'!AJ111="","",SUM(AU111,BI111,BW111,CK111,CY111,DM111))</f>
        <v/>
      </c>
      <c r="P111" s="830" t="str">
        <f>IF(OR(B111="",'N-DBE'!AJ111=""),"",O111*'N-DBE'!E111)</f>
        <v/>
      </c>
      <c r="Q111" s="253" t="str">
        <f>IF('N-DBE'!AJ111="","",IF(AR111="mineralisch",AU111,0)+IF(BF111="mineralisch",BI111,0)+IF(BT111="mineralisch",BW111,0)+IF(CH111="mineralisch",CK111,0)+IF(CV111="mineralisch",CY111,0)+IF(DJ111="mineralisch",DM111,0))</f>
        <v/>
      </c>
      <c r="R111" s="830" t="str">
        <f>IF(OR(B111="",'N-DBE'!AJ111=""),"",Q111*'N-DBE'!E111)</f>
        <v/>
      </c>
      <c r="S111" s="253" t="str">
        <f>IF('N-DBE'!AJ111="","",O111-Q111)</f>
        <v/>
      </c>
      <c r="T111" s="830" t="str">
        <f>IF(OR(B111="",'N-DBE'!AJ111=""),"",S111*'N-DBE'!E111)</f>
        <v/>
      </c>
      <c r="U111" s="253" t="str">
        <f>IF('N-DBE'!AJ111="","",(IF(AR111="Kompost",AU111,0)+IF(BF111="Kompost",BI111,0)+IF(BT111="Kompost",BW111,0)+IF(CH111="Kompost",CK111,0)+IF(CV111="Kompost",CY111,0)+IF(DJ111="Kompost",DM111,0)))</f>
        <v/>
      </c>
      <c r="V111" s="830" t="str">
        <f>IF(OR(B111="",'N-DBE'!AJ111=""),"",U111*'N-DBE'!E111)</f>
        <v/>
      </c>
      <c r="W111" s="370" t="str">
        <f>IF('N-DBE'!AJ111="","",SUM(AW111,BK111,BY111,CM111,DA111,DO111))</f>
        <v/>
      </c>
      <c r="X111" s="844" t="str">
        <f>IF(OR(B111="",'N-DBE'!AJ111=""),"",W111*'N-DBE'!E111)</f>
        <v/>
      </c>
      <c r="Y111" s="260" t="str">
        <f>IF('P-(K-Mg)-DBE'!N111="","",'P-(K-Mg)-DBE'!N111+'P-(K-Mg)-DBE'!R111)</f>
        <v/>
      </c>
      <c r="Z111" s="830" t="str">
        <f>IF(OR(B111="",'P-(K-Mg)-DBE'!N111=""),"",'N-DBE'!E111*('P-(K-Mg)-DBE'!N111+'P-(K-Mg)-DBE'!R111))</f>
        <v/>
      </c>
      <c r="AA111" s="259" t="str">
        <f>IF('P-(K-Mg)-DBE'!N111="","",SUM(AX111,BL111,BZ111,CN111,DB111,DP111))</f>
        <v/>
      </c>
      <c r="AB111" s="258" t="str">
        <f>IF(OR(B111="",'P-(K-Mg)-DBE'!Z111=""),"",SUM(AX111,BL111,BZ111,CN111,DB111,DP111)*'N-DBE'!E111)</f>
        <v/>
      </c>
      <c r="AC111" s="259" t="str">
        <f>IF('P-(K-Mg)-DBE'!O111="","",'P-(K-Mg)-DBE'!O111)</f>
        <v/>
      </c>
      <c r="AD111" s="815" t="str">
        <f>IF(OR(B111="",'P-(K-Mg)-DBE'!O111=""),"",'P-(K-Mg)-DBE'!O111*'N-DBE'!E111)</f>
        <v/>
      </c>
      <c r="AE111" s="239" t="str">
        <f>IF('P-(K-Mg)-DBE'!Z111="","",'P-(K-Mg)-DBE'!Z111)</f>
        <v/>
      </c>
      <c r="AF111" s="815" t="str">
        <f>IF(OR(B111="",'P-(K-Mg)-DBE'!Z111=""),"",'P-(K-Mg)-DBE'!Z111*'N-DBE'!E111)</f>
        <v/>
      </c>
      <c r="AG111" s="380" t="str">
        <f>IF('P-(K-Mg)-DBE'!Z111="","",SUM(AY111,BM111,CA111,CO111,DC111,DQ111))</f>
        <v/>
      </c>
      <c r="AH111" s="258" t="str">
        <f>IF(OR(B111="",'P-(K-Mg)-DBE'!AH111=""),"",SUM(AY111,BM111,CA111,CO111,DC111,DQ101)*'N-DBE'!E111)</f>
        <v/>
      </c>
      <c r="AI111" s="240" t="str">
        <f>IF('P-(K-Mg)-DBE'!AH111="","",'P-(K-Mg)-DBE'!AH111)</f>
        <v/>
      </c>
      <c r="AJ111" s="830" t="str">
        <f>IF(OR(B111="",'P-(K-Mg)-DBE'!AH111=""),"",'N-DBE'!E111*'P-(K-Mg)-DBE'!AH111)</f>
        <v/>
      </c>
      <c r="AK111" s="374" t="str">
        <f>IF('P-(K-Mg)-DBE'!AH111="","",SUM(AZ111,BN111,CB111,CP111,DD111,DR111))</f>
        <v/>
      </c>
      <c r="AL111" s="862" t="str">
        <f>IF('P-(K-Mg)-DBE'!AH111="","",SUM(AZ111,BN111,CB111,CP111,DD111,DR111))</f>
        <v/>
      </c>
      <c r="AM111" s="378"/>
      <c r="AN111" s="379"/>
      <c r="AO111" s="375"/>
      <c r="AP111" s="392" t="str">
        <f t="shared" ref="AP111:AP174" si="24">IF(AM111="","",AO111*E111)</f>
        <v/>
      </c>
      <c r="AQ111" s="453" t="str">
        <f t="shared" ref="AQ111:AQ174" si="25">IF(AM111="","",IF(AS111=0,"",IF(AND($L111&gt;170,AR111&lt;&gt;"mineralisch"),170*1000/AS111,$L111*1000*100/(AS111*AT111))))</f>
        <v/>
      </c>
      <c r="AR111" s="872" t="str">
        <f>IF(AM111="","",VLOOKUP(AM111,'aktuelle Düngerliste'!A:H,2,FALSE))</f>
        <v/>
      </c>
      <c r="AS111" s="872" t="str">
        <f>IF(AM111="","",VLOOKUP(AM111,'aktuelle Düngerliste'!A:H,3,FALSE))</f>
        <v/>
      </c>
      <c r="AT111" s="873" t="str">
        <f>IF(AM111="","",VLOOKUP(AM111,'aktuelle Düngerliste'!A:H,8,FALSE))</f>
        <v/>
      </c>
      <c r="AU111" s="874" t="str">
        <f>IF(AM111="","",VLOOKUP(AM111,'aktuelle Düngerliste'!$A:$H,3,FALSE)*AO111/1000)</f>
        <v/>
      </c>
      <c r="AV111" s="874" t="str">
        <f>IF(AM111="","",IF(VLOOKUP(AM111,'aktuelle Düngerliste'!$A:$B,2,FALSE)="mineralisch",(VLOOKUP(AM111,'aktuelle Düngerliste'!$A:$H,3,FALSE)*AO111/1000),""))</f>
        <v/>
      </c>
      <c r="AW111" s="875" t="str">
        <f>IF(AM111="","",VLOOKUP(AM111,'aktuelle Düngerliste'!$A:$J,10,FALSE)*AO111/1000)</f>
        <v/>
      </c>
      <c r="AX111" s="875" t="str">
        <f>IF(AM111="","",VLOOKUP(AM111,'aktuelle Düngerliste'!$A:$H,5,FALSE)*AO111/1000)</f>
        <v/>
      </c>
      <c r="AY111" s="875" t="str">
        <f>IF(AM111="","",VLOOKUP(AM111,'aktuelle Düngerliste'!$A:$H,6,FALSE)*AO111/1000)</f>
        <v/>
      </c>
      <c r="AZ111" s="876" t="str">
        <f>IF(AM111="","",VLOOKUP(AM111,'aktuelle Düngerliste'!$A:$H,7,FALSE)*AO111/1000)</f>
        <v/>
      </c>
      <c r="BA111" s="378"/>
      <c r="BB111" s="379"/>
      <c r="BC111" s="375"/>
      <c r="BD111" s="392" t="str">
        <f t="shared" ref="BD111:BD174" si="26">IF(BA111="","",BC111*E111)</f>
        <v/>
      </c>
      <c r="BE111" s="453" t="str">
        <f t="shared" ref="BE111:BE174" si="27">IF(BA111="","",IF(BG111=0,"",IF(AND($L111&gt;170,BF111&lt;&gt;"mineralisch"),(170-$AU111)*1000/BG111,($L111-$AW111)*1000*100/(BG111*BH111))))</f>
        <v/>
      </c>
      <c r="BF111" s="872" t="str">
        <f>IF(BA111="","",VLOOKUP(BA111,'aktuelle Düngerliste'!$A:$H,2,FALSE))</f>
        <v/>
      </c>
      <c r="BG111" s="872" t="str">
        <f>IF(BA111="","",VLOOKUP(BA111,'aktuelle Düngerliste'!$A:$H,3,FALSE))</f>
        <v/>
      </c>
      <c r="BH111" s="873" t="str">
        <f>IF(BA111="","",VLOOKUP(BA111,'aktuelle Düngerliste'!$A:$H,8,FALSE))</f>
        <v/>
      </c>
      <c r="BI111" s="874" t="str">
        <f>IF(BA111="","",VLOOKUP(BA111,'aktuelle Düngerliste'!$A:$H,3,FALSE)*BC111/1000)</f>
        <v/>
      </c>
      <c r="BJ111" s="874" t="str">
        <f>IF(BA111="","",IF(VLOOKUP(BA111,'aktuelle Düngerliste'!$A:$B,2,FALSE)="mineralisch",(VLOOKUP(BA111,'aktuelle Düngerliste'!$A:$H,3,FALSE)*BC111/1000),""))</f>
        <v/>
      </c>
      <c r="BK111" s="875" t="str">
        <f>IF(BA111="","",VLOOKUP(BA111,'aktuelle Düngerliste'!$A:$J,10,FALSE)*BC111/1000)</f>
        <v/>
      </c>
      <c r="BL111" s="875" t="str">
        <f>IF(BA111="","",VLOOKUP(BA111,'aktuelle Düngerliste'!$A:$H,5,FALSE)*BC111/1000)</f>
        <v/>
      </c>
      <c r="BM111" s="875" t="str">
        <f>IF(BA111="","",VLOOKUP(BA111,'aktuelle Düngerliste'!$A:$H,6,FALSE)*BC111/1000)</f>
        <v/>
      </c>
      <c r="BN111" s="876" t="str">
        <f>IF(BA111="","",VLOOKUP(BA111,'aktuelle Düngerliste'!$A:$H,7,FALSE)*BC111/1000)</f>
        <v/>
      </c>
      <c r="BO111" s="378"/>
      <c r="BP111" s="379"/>
      <c r="BQ111" s="375"/>
      <c r="BR111" s="392" t="str">
        <f t="shared" ref="BR111:BR174" si="28">IF(BO111="","",BQ111*E111)</f>
        <v/>
      </c>
      <c r="BS111" s="453" t="str">
        <f t="shared" ref="BS111:BS174" si="29">IF(BO111="","",IF(BU111=0,"",IF(AND($L111&gt;170,BT111&lt;&gt;"mineralisch"),(170-$AU111-$BI111)*1000/BU111,($L111-$AW111-$BK111)*1000*100/(BU111*BV111))))</f>
        <v/>
      </c>
      <c r="BT111" s="872" t="str">
        <f>IF(BO111="","",VLOOKUP(BO111,'aktuelle Düngerliste'!$A:$H,2,FALSE))</f>
        <v/>
      </c>
      <c r="BU111" s="872" t="str">
        <f>IF(BO111="","",VLOOKUP(BO111,'aktuelle Düngerliste'!$A:$H,3,FALSE))</f>
        <v/>
      </c>
      <c r="BV111" s="873" t="str">
        <f>IF(BO111="","",VLOOKUP(BO111,'aktuelle Düngerliste'!$A:$H,8,FALSE))</f>
        <v/>
      </c>
      <c r="BW111" s="874" t="str">
        <f>IF(BO111="","",VLOOKUP(BO111,'aktuelle Düngerliste'!$A:$H,3,FALSE)*BQ111/1000)</f>
        <v/>
      </c>
      <c r="BX111" s="874" t="str">
        <f>IF(BO111="","",IF(VLOOKUP(BO111,'aktuelle Düngerliste'!$A:$B,2,FALSE)="mineralisch",(VLOOKUP(BO111,'aktuelle Düngerliste'!$A:$H,3,FALSE)*BQ111/1000),""))</f>
        <v/>
      </c>
      <c r="BY111" s="875" t="str">
        <f>IF(BO111="","",VLOOKUP(BO111,'aktuelle Düngerliste'!$A:$J,10,FALSE)*BQ111/1000)</f>
        <v/>
      </c>
      <c r="BZ111" s="875" t="str">
        <f>IF(BO111="","",VLOOKUP(BO111,'aktuelle Düngerliste'!$A:$H,5,FALSE)*BQ111/1000)</f>
        <v/>
      </c>
      <c r="CA111" s="875" t="str">
        <f>IF(BO111="","",VLOOKUP(BO111,'aktuelle Düngerliste'!$A:$H,6,FALSE)*BQ111/1000)</f>
        <v/>
      </c>
      <c r="CB111" s="876" t="str">
        <f>IF(BO111="","",VLOOKUP(BO111,'aktuelle Düngerliste'!$A:$H,7,FALSE)*BQ111/1000)</f>
        <v/>
      </c>
      <c r="CC111" s="378"/>
      <c r="CD111" s="379"/>
      <c r="CE111" s="375"/>
      <c r="CF111" s="392" t="str">
        <f t="shared" ref="CF111:CF174" si="30">IF(CC111="","",CE111*E111)</f>
        <v/>
      </c>
      <c r="CG111" s="453" t="str">
        <f t="shared" ref="CG111:CG174" si="31">IF(CC111="","",IF(CI111=0,"",IF(AND($L111&gt;170,CH111&lt;&gt;"mineralisch"),(170-$AU111-$BI111-$BW111)*1000/CI111,($L111-$AW111-$BK111-$BY111)*1000*100/(CI111*CJ111))))</f>
        <v/>
      </c>
      <c r="CH111" s="872" t="str">
        <f>IF(CC111="","",VLOOKUP(CC111,'aktuelle Düngerliste'!$A:$H,2,FALSE))</f>
        <v/>
      </c>
      <c r="CI111" s="872" t="str">
        <f>IF(CC111="","",VLOOKUP(CC111,'aktuelle Düngerliste'!$A:$H,3,FALSE))</f>
        <v/>
      </c>
      <c r="CJ111" s="873" t="str">
        <f>IF(CC111="","",VLOOKUP(CC111,'aktuelle Düngerliste'!$A:$H,8,FALSE))</f>
        <v/>
      </c>
      <c r="CK111" s="874" t="str">
        <f>IF(CC111="","",VLOOKUP(CC111,'aktuelle Düngerliste'!$A:$H,3,FALSE)*CE111/1000)</f>
        <v/>
      </c>
      <c r="CL111" s="874" t="str">
        <f>IF(CC111="","",IF(VLOOKUP(CC111,'aktuelle Düngerliste'!$A:$B,2,FALSE)="mineralisch",(VLOOKUP(CC111,'aktuelle Düngerliste'!$A:$H,3,FALSE)*CE111/1000),""))</f>
        <v/>
      </c>
      <c r="CM111" s="875" t="str">
        <f>IF(CC111="","",VLOOKUP(CC111,'aktuelle Düngerliste'!$A:$J,10,FALSE)*CE111/1000)</f>
        <v/>
      </c>
      <c r="CN111" s="875" t="str">
        <f>IF(CC111="","",VLOOKUP(CC111,'aktuelle Düngerliste'!$A:$H,5,FALSE)*CE111/1000)</f>
        <v/>
      </c>
      <c r="CO111" s="875" t="str">
        <f>IF(CC111="","",VLOOKUP(CC111,'aktuelle Düngerliste'!$A:$H,6,FALSE)*CE111/1000)</f>
        <v/>
      </c>
      <c r="CP111" s="876" t="str">
        <f>IF(CC111="","",VLOOKUP(CC111,'aktuelle Düngerliste'!$A:$H,7,FALSE)*CE111/1000)</f>
        <v/>
      </c>
      <c r="CQ111" s="378"/>
      <c r="CR111" s="379"/>
      <c r="CS111" s="375"/>
      <c r="CT111" s="392" t="str">
        <f t="shared" ref="CT111:CT174" si="32">IF(CQ111="","",CS111*E111)</f>
        <v/>
      </c>
      <c r="CU111" s="453" t="str">
        <f t="shared" ref="CU111:CU174" si="33">IF(CQ111="","",IF(CW111=0,"",IF(AND($L111&gt;170,CV111&lt;&gt;"mineralisch"),(170-$AU111-$BI111-$BW111-$CK111)*1000/CW111,($L111-$AW111-$BK111-$BY111-$CM111)*1000*100/(CW111*CX111))))</f>
        <v/>
      </c>
      <c r="CV111" s="872" t="str">
        <f>IF(CQ111="","",VLOOKUP(CQ111,'aktuelle Düngerliste'!$A:$H,2,FALSE))</f>
        <v/>
      </c>
      <c r="CW111" s="872" t="str">
        <f>IF(CQ111="","",VLOOKUP(CQ111,'aktuelle Düngerliste'!$A:$H,3,FALSE))</f>
        <v/>
      </c>
      <c r="CX111" s="873" t="str">
        <f>IF(CQ111="","",VLOOKUP(CQ111,'aktuelle Düngerliste'!$A:$H,8,FALSE))</f>
        <v/>
      </c>
      <c r="CY111" s="874" t="str">
        <f>IF(CQ111="","",VLOOKUP(CQ111,'aktuelle Düngerliste'!$A:$H,3,FALSE)*CS111/1000)</f>
        <v/>
      </c>
      <c r="CZ111" s="874" t="str">
        <f>IF(CQ111="","",IF(VLOOKUP(CQ111,'aktuelle Düngerliste'!$A:$B,2,FALSE)="mineralisch",(VLOOKUP(CQ111,'aktuelle Düngerliste'!$A:$H,3,FALSE)*CS111/1000),""))</f>
        <v/>
      </c>
      <c r="DA111" s="875" t="str">
        <f>IF(CQ111="","",VLOOKUP(CQ111,'aktuelle Düngerliste'!$A:$J,10,FALSE)*CS111/1000)</f>
        <v/>
      </c>
      <c r="DB111" s="875" t="str">
        <f>IF(CQ111="","",VLOOKUP(CQ111,'aktuelle Düngerliste'!$A:$H,5,FALSE)*CS111/1000)</f>
        <v/>
      </c>
      <c r="DC111" s="875" t="str">
        <f>IF(CQ111="","",VLOOKUP(CQ111,'aktuelle Düngerliste'!$A:$H,6,FALSE)*CS111/1000)</f>
        <v/>
      </c>
      <c r="DD111" s="876" t="str">
        <f>IF(CQ111="","",VLOOKUP(CQ111,'aktuelle Düngerliste'!$A:$H,7,FALSE)*CS111/1000)</f>
        <v/>
      </c>
      <c r="DE111" s="378"/>
      <c r="DF111" s="379"/>
      <c r="DG111" s="375"/>
      <c r="DH111" s="392" t="str">
        <f t="shared" ref="DH111:DH174" si="34">IF(DE111="","",DG111*E111)</f>
        <v/>
      </c>
      <c r="DI111" s="453" t="str">
        <f t="shared" ref="DI111:DI174" si="35">IF(DE111="","",IF(DK111=0,"",IF(AND($L111&gt;170,DJ111&lt;&gt;"mineralisch"),(170-$AU111-$BI111-$BW111-$CK111-$CY111)*1000/DK111,($L111-$AW111-$BK111-$BY111-$CM111-$DA111)*1000*100/(DK111*DL111))))</f>
        <v/>
      </c>
      <c r="DJ111" s="872" t="str">
        <f>IF(DE111="","",VLOOKUP(DE111,'aktuelle Düngerliste'!$A:$H,2,FALSE))</f>
        <v/>
      </c>
      <c r="DK111" s="872" t="str">
        <f>IF(DE111="","",VLOOKUP(DE111,'aktuelle Düngerliste'!$A:$H,3,FALSE))</f>
        <v/>
      </c>
      <c r="DL111" s="873" t="str">
        <f>IF(DE111="","",VLOOKUP(DE111,'aktuelle Düngerliste'!$A:$H,8,FALSE))</f>
        <v/>
      </c>
      <c r="DM111" s="874" t="str">
        <f>IF(DE111="","",VLOOKUP(DE111,'aktuelle Düngerliste'!$A:$H,3,FALSE)*DG111/1000)</f>
        <v/>
      </c>
      <c r="DN111" s="874" t="str">
        <f>IF(DE111="","",IF(VLOOKUP(DE111,'aktuelle Düngerliste'!$A:$B,2,FALSE)="mineralisch",(VLOOKUP(DE111,'aktuelle Düngerliste'!$A:$H,3,FALSE)*DG111/1000),""))</f>
        <v/>
      </c>
      <c r="DO111" s="875" t="str">
        <f>IF(DE111="","",VLOOKUP(DE111,'aktuelle Düngerliste'!$A:$J,10,FALSE)*DG111/1000)</f>
        <v/>
      </c>
      <c r="DP111" s="875" t="str">
        <f>IF(DE111="","",VLOOKUP(DE111,'aktuelle Düngerliste'!$A:$H,5,FALSE)*DG111/1000)</f>
        <v/>
      </c>
      <c r="DQ111" s="875" t="str">
        <f>IF(DE111="","",VLOOKUP(DE111,'aktuelle Düngerliste'!$A:$H,6,FALSE)*DG111/1000)</f>
        <v/>
      </c>
      <c r="DR111" s="876" t="str">
        <f>IF(DE111="","",VLOOKUP(DE111,'aktuelle Düngerliste'!$A:$H,7,FALSE)*DG111/1000)</f>
        <v/>
      </c>
      <c r="DS111" s="265"/>
    </row>
    <row r="112" spans="1:123" s="145" customFormat="1">
      <c r="A112" s="261" t="str">
        <f>IF('N-DBE'!A112="","",'N-DBE'!A112)</f>
        <v/>
      </c>
      <c r="B112" s="285" t="str">
        <f>IF('N-DBE'!B112="","",'N-DBE'!B112)</f>
        <v/>
      </c>
      <c r="C112" s="262" t="str">
        <f>IF('N-DBE'!C112="","",'N-DBE'!C112)</f>
        <v/>
      </c>
      <c r="D112" s="262" t="str">
        <f>IF('N-DBE'!D112="","",'N-DBE'!D112)</f>
        <v/>
      </c>
      <c r="E112" s="238" t="str">
        <f>IF('N-DBE'!E112="","",'N-DBE'!E112)</f>
        <v/>
      </c>
      <c r="F112" s="238" t="str">
        <f>IF('N-DBE'!F112="","",'N-DBE'!F112)</f>
        <v/>
      </c>
      <c r="G112" s="225" t="str">
        <f>IF('N-DBE'!G112="","",'N-DBE'!G112)</f>
        <v/>
      </c>
      <c r="H112" s="247" t="str">
        <f>IF(OR(B112="",'N-DBE'!AJ112=""),"",'N-DBE'!AJ112+'N-DBE'!AN112)</f>
        <v/>
      </c>
      <c r="I112" s="815" t="str">
        <f>IF(OR(B112="",'N-DBE'!AJ112=""),"",'N-DBE'!E112*('N-DBE'!AJ112+'N-DBE'!AN112))</f>
        <v/>
      </c>
      <c r="J112" s="246" t="str">
        <f>IF('N-DBE'!AK112="","",IF('N-DBE'!AM112="ja",'N-DBE'!AK112+'N-DBE'!AN112,'N-DBE'!AK112))</f>
        <v/>
      </c>
      <c r="K112" s="829" t="str">
        <f>IF(OR(B112="",'N-DBE'!AK112=""),"",IF('N-DBE'!AM112="ja",'N-DBE'!E112*('N-DBE'!AK112+'N-DBE'!AN112),'N-DBE'!E112*'N-DBE'!AK112))</f>
        <v/>
      </c>
      <c r="L112" s="830" t="str">
        <f>IF(OR(B112="",'N-DBE'!AL112=""),"",'N-DBE'!AL112+'N-DBE'!AN112)</f>
        <v/>
      </c>
      <c r="M112" s="830" t="str">
        <f>IF(OR(B112="",'N-DBE'!AL112=""),"",'N-DBE'!E112*('N-DBE'!AL112+'N-DBE'!AN112))</f>
        <v/>
      </c>
      <c r="N112" s="831" t="str">
        <f>IF(AND('N-DBE'!C112="ja",G112&lt;&gt;""),I112-X112,"")</f>
        <v/>
      </c>
      <c r="O112" s="259" t="str">
        <f>IF('N-DBE'!AJ112="","",SUM(AU112,BI112,BW112,CK112,CY112,DM112))</f>
        <v/>
      </c>
      <c r="P112" s="830" t="str">
        <f>IF(OR(B112="",'N-DBE'!AJ112=""),"",O112*'N-DBE'!E112)</f>
        <v/>
      </c>
      <c r="Q112" s="253" t="str">
        <f>IF('N-DBE'!AJ112="","",IF(AR112="mineralisch",AU112,0)+IF(BF112="mineralisch",BI112,0)+IF(BT112="mineralisch",BW112,0)+IF(CH112="mineralisch",CK112,0)+IF(CV112="mineralisch",CY112,0)+IF(DJ112="mineralisch",DM112,0))</f>
        <v/>
      </c>
      <c r="R112" s="830" t="str">
        <f>IF(OR(B112="",'N-DBE'!AJ112=""),"",Q112*'N-DBE'!E112)</f>
        <v/>
      </c>
      <c r="S112" s="253" t="str">
        <f>IF('N-DBE'!AJ112="","",O112-Q112)</f>
        <v/>
      </c>
      <c r="T112" s="830" t="str">
        <f>IF(OR(B112="",'N-DBE'!AJ112=""),"",S112*'N-DBE'!E112)</f>
        <v/>
      </c>
      <c r="U112" s="253" t="str">
        <f>IF('N-DBE'!AJ112="","",(IF(AR112="Kompost",AU112,0)+IF(BF112="Kompost",BI112,0)+IF(BT112="Kompost",BW112,0)+IF(CH112="Kompost",CK112,0)+IF(CV112="Kompost",CY112,0)+IF(DJ112="Kompost",DM112,0)))</f>
        <v/>
      </c>
      <c r="V112" s="830" t="str">
        <f>IF(OR(B112="",'N-DBE'!AJ112=""),"",U112*'N-DBE'!E112)</f>
        <v/>
      </c>
      <c r="W112" s="370" t="str">
        <f>IF('N-DBE'!AJ112="","",SUM(AW112,BK112,BY112,CM112,DA112,DO112))</f>
        <v/>
      </c>
      <c r="X112" s="844" t="str">
        <f>IF(OR(B112="",'N-DBE'!AJ112=""),"",W112*'N-DBE'!E112)</f>
        <v/>
      </c>
      <c r="Y112" s="260" t="str">
        <f>IF('P-(K-Mg)-DBE'!N112="","",'P-(K-Mg)-DBE'!N112+'P-(K-Mg)-DBE'!R112)</f>
        <v/>
      </c>
      <c r="Z112" s="830" t="str">
        <f>IF(OR(B112="",'P-(K-Mg)-DBE'!N112=""),"",'N-DBE'!E112*('P-(K-Mg)-DBE'!N112+'P-(K-Mg)-DBE'!R112))</f>
        <v/>
      </c>
      <c r="AA112" s="259" t="str">
        <f>IF('P-(K-Mg)-DBE'!N112="","",SUM(AX112,BL112,BZ112,CN112,DB112,DP112))</f>
        <v/>
      </c>
      <c r="AB112" s="258" t="str">
        <f>IF(OR(B112="",'P-(K-Mg)-DBE'!Z112=""),"",SUM(AX112,BL112,BZ112,CN112,DB112,DP112)*'N-DBE'!E112)</f>
        <v/>
      </c>
      <c r="AC112" s="259" t="str">
        <f>IF('P-(K-Mg)-DBE'!O112="","",'P-(K-Mg)-DBE'!O112)</f>
        <v/>
      </c>
      <c r="AD112" s="815" t="str">
        <f>IF(OR(B112="",'P-(K-Mg)-DBE'!O112=""),"",'P-(K-Mg)-DBE'!O112*'N-DBE'!E112)</f>
        <v/>
      </c>
      <c r="AE112" s="239" t="str">
        <f>IF('P-(K-Mg)-DBE'!Z112="","",'P-(K-Mg)-DBE'!Z112)</f>
        <v/>
      </c>
      <c r="AF112" s="815" t="str">
        <f>IF(OR(B112="",'P-(K-Mg)-DBE'!Z112=""),"",'P-(K-Mg)-DBE'!Z112*'N-DBE'!E112)</f>
        <v/>
      </c>
      <c r="AG112" s="380" t="str">
        <f>IF('P-(K-Mg)-DBE'!Z112="","",SUM(AY112,BM112,CA112,CO112,DC112,DQ112))</f>
        <v/>
      </c>
      <c r="AH112" s="258" t="str">
        <f>IF(OR(B112="",'P-(K-Mg)-DBE'!AH112=""),"",SUM(AY112,BM112,CA112,CO112,DC112,DQ102)*'N-DBE'!E112)</f>
        <v/>
      </c>
      <c r="AI112" s="240" t="str">
        <f>IF('P-(K-Mg)-DBE'!AH112="","",'P-(K-Mg)-DBE'!AH112)</f>
        <v/>
      </c>
      <c r="AJ112" s="830" t="str">
        <f>IF(OR(B112="",'P-(K-Mg)-DBE'!AH112=""),"",'N-DBE'!E112*'P-(K-Mg)-DBE'!AH112)</f>
        <v/>
      </c>
      <c r="AK112" s="374" t="str">
        <f>IF('P-(K-Mg)-DBE'!AH112="","",SUM(AZ112,BN112,CB112,CP112,DD112,DR112))</f>
        <v/>
      </c>
      <c r="AL112" s="862" t="str">
        <f>IF('P-(K-Mg)-DBE'!AH112="","",SUM(AZ112,BN112,CB112,CP112,DD112,DR112))</f>
        <v/>
      </c>
      <c r="AM112" s="378"/>
      <c r="AN112" s="379"/>
      <c r="AO112" s="375"/>
      <c r="AP112" s="392" t="str">
        <f t="shared" si="24"/>
        <v/>
      </c>
      <c r="AQ112" s="453" t="str">
        <f t="shared" si="25"/>
        <v/>
      </c>
      <c r="AR112" s="872" t="str">
        <f>IF(AM112="","",VLOOKUP(AM112,'aktuelle Düngerliste'!A:H,2,FALSE))</f>
        <v/>
      </c>
      <c r="AS112" s="872" t="str">
        <f>IF(AM112="","",VLOOKUP(AM112,'aktuelle Düngerliste'!A:H,3,FALSE))</f>
        <v/>
      </c>
      <c r="AT112" s="873" t="str">
        <f>IF(AM112="","",VLOOKUP(AM112,'aktuelle Düngerliste'!A:H,8,FALSE))</f>
        <v/>
      </c>
      <c r="AU112" s="874" t="str">
        <f>IF(AM112="","",VLOOKUP(AM112,'aktuelle Düngerliste'!$A:$H,3,FALSE)*AO112/1000)</f>
        <v/>
      </c>
      <c r="AV112" s="874" t="str">
        <f>IF(AM112="","",IF(VLOOKUP(AM112,'aktuelle Düngerliste'!$A:$B,2,FALSE)="mineralisch",(VLOOKUP(AM112,'aktuelle Düngerliste'!$A:$H,3,FALSE)*AO112/1000),""))</f>
        <v/>
      </c>
      <c r="AW112" s="875" t="str">
        <f>IF(AM112="","",VLOOKUP(AM112,'aktuelle Düngerliste'!$A:$J,10,FALSE)*AO112/1000)</f>
        <v/>
      </c>
      <c r="AX112" s="875" t="str">
        <f>IF(AM112="","",VLOOKUP(AM112,'aktuelle Düngerliste'!$A:$H,5,FALSE)*AO112/1000)</f>
        <v/>
      </c>
      <c r="AY112" s="875" t="str">
        <f>IF(AM112="","",VLOOKUP(AM112,'aktuelle Düngerliste'!$A:$H,6,FALSE)*AO112/1000)</f>
        <v/>
      </c>
      <c r="AZ112" s="876" t="str">
        <f>IF(AM112="","",VLOOKUP(AM112,'aktuelle Düngerliste'!$A:$H,7,FALSE)*AO112/1000)</f>
        <v/>
      </c>
      <c r="BA112" s="378"/>
      <c r="BB112" s="379"/>
      <c r="BC112" s="375"/>
      <c r="BD112" s="392" t="str">
        <f t="shared" si="26"/>
        <v/>
      </c>
      <c r="BE112" s="453" t="str">
        <f t="shared" si="27"/>
        <v/>
      </c>
      <c r="BF112" s="872" t="str">
        <f>IF(BA112="","",VLOOKUP(BA112,'aktuelle Düngerliste'!$A:$H,2,FALSE))</f>
        <v/>
      </c>
      <c r="BG112" s="872" t="str">
        <f>IF(BA112="","",VLOOKUP(BA112,'aktuelle Düngerliste'!$A:$H,3,FALSE))</f>
        <v/>
      </c>
      <c r="BH112" s="873" t="str">
        <f>IF(BA112="","",VLOOKUP(BA112,'aktuelle Düngerliste'!$A:$H,8,FALSE))</f>
        <v/>
      </c>
      <c r="BI112" s="874" t="str">
        <f>IF(BA112="","",VLOOKUP(BA112,'aktuelle Düngerliste'!$A:$H,3,FALSE)*BC112/1000)</f>
        <v/>
      </c>
      <c r="BJ112" s="874" t="str">
        <f>IF(BA112="","",IF(VLOOKUP(BA112,'aktuelle Düngerliste'!$A:$B,2,FALSE)="mineralisch",(VLOOKUP(BA112,'aktuelle Düngerliste'!$A:$H,3,FALSE)*BC112/1000),""))</f>
        <v/>
      </c>
      <c r="BK112" s="875" t="str">
        <f>IF(BA112="","",VLOOKUP(BA112,'aktuelle Düngerliste'!$A:$J,10,FALSE)*BC112/1000)</f>
        <v/>
      </c>
      <c r="BL112" s="875" t="str">
        <f>IF(BA112="","",VLOOKUP(BA112,'aktuelle Düngerliste'!$A:$H,5,FALSE)*BC112/1000)</f>
        <v/>
      </c>
      <c r="BM112" s="875" t="str">
        <f>IF(BA112="","",VLOOKUP(BA112,'aktuelle Düngerliste'!$A:$H,6,FALSE)*BC112/1000)</f>
        <v/>
      </c>
      <c r="BN112" s="876" t="str">
        <f>IF(BA112="","",VLOOKUP(BA112,'aktuelle Düngerliste'!$A:$H,7,FALSE)*BC112/1000)</f>
        <v/>
      </c>
      <c r="BO112" s="378"/>
      <c r="BP112" s="379"/>
      <c r="BQ112" s="375"/>
      <c r="BR112" s="392" t="str">
        <f t="shared" si="28"/>
        <v/>
      </c>
      <c r="BS112" s="453" t="str">
        <f t="shared" si="29"/>
        <v/>
      </c>
      <c r="BT112" s="872" t="str">
        <f>IF(BO112="","",VLOOKUP(BO112,'aktuelle Düngerliste'!$A:$H,2,FALSE))</f>
        <v/>
      </c>
      <c r="BU112" s="872" t="str">
        <f>IF(BO112="","",VLOOKUP(BO112,'aktuelle Düngerliste'!$A:$H,3,FALSE))</f>
        <v/>
      </c>
      <c r="BV112" s="873" t="str">
        <f>IF(BO112="","",VLOOKUP(BO112,'aktuelle Düngerliste'!$A:$H,8,FALSE))</f>
        <v/>
      </c>
      <c r="BW112" s="874" t="str">
        <f>IF(BO112="","",VLOOKUP(BO112,'aktuelle Düngerliste'!$A:$H,3,FALSE)*BQ112/1000)</f>
        <v/>
      </c>
      <c r="BX112" s="874" t="str">
        <f>IF(BO112="","",IF(VLOOKUP(BO112,'aktuelle Düngerliste'!$A:$B,2,FALSE)="mineralisch",(VLOOKUP(BO112,'aktuelle Düngerliste'!$A:$H,3,FALSE)*BQ112/1000),""))</f>
        <v/>
      </c>
      <c r="BY112" s="875" t="str">
        <f>IF(BO112="","",VLOOKUP(BO112,'aktuelle Düngerliste'!$A:$J,10,FALSE)*BQ112/1000)</f>
        <v/>
      </c>
      <c r="BZ112" s="875" t="str">
        <f>IF(BO112="","",VLOOKUP(BO112,'aktuelle Düngerliste'!$A:$H,5,FALSE)*BQ112/1000)</f>
        <v/>
      </c>
      <c r="CA112" s="875" t="str">
        <f>IF(BO112="","",VLOOKUP(BO112,'aktuelle Düngerliste'!$A:$H,6,FALSE)*BQ112/1000)</f>
        <v/>
      </c>
      <c r="CB112" s="876" t="str">
        <f>IF(BO112="","",VLOOKUP(BO112,'aktuelle Düngerliste'!$A:$H,7,FALSE)*BQ112/1000)</f>
        <v/>
      </c>
      <c r="CC112" s="378"/>
      <c r="CD112" s="379"/>
      <c r="CE112" s="375"/>
      <c r="CF112" s="392" t="str">
        <f t="shared" si="30"/>
        <v/>
      </c>
      <c r="CG112" s="453" t="str">
        <f t="shared" si="31"/>
        <v/>
      </c>
      <c r="CH112" s="872" t="str">
        <f>IF(CC112="","",VLOOKUP(CC112,'aktuelle Düngerliste'!$A:$H,2,FALSE))</f>
        <v/>
      </c>
      <c r="CI112" s="872" t="str">
        <f>IF(CC112="","",VLOOKUP(CC112,'aktuelle Düngerliste'!$A:$H,3,FALSE))</f>
        <v/>
      </c>
      <c r="CJ112" s="873" t="str">
        <f>IF(CC112="","",VLOOKUP(CC112,'aktuelle Düngerliste'!$A:$H,8,FALSE))</f>
        <v/>
      </c>
      <c r="CK112" s="874" t="str">
        <f>IF(CC112="","",VLOOKUP(CC112,'aktuelle Düngerliste'!$A:$H,3,FALSE)*CE112/1000)</f>
        <v/>
      </c>
      <c r="CL112" s="874" t="str">
        <f>IF(CC112="","",IF(VLOOKUP(CC112,'aktuelle Düngerliste'!$A:$B,2,FALSE)="mineralisch",(VLOOKUP(CC112,'aktuelle Düngerliste'!$A:$H,3,FALSE)*CE112/1000),""))</f>
        <v/>
      </c>
      <c r="CM112" s="875" t="str">
        <f>IF(CC112="","",VLOOKUP(CC112,'aktuelle Düngerliste'!$A:$J,10,FALSE)*CE112/1000)</f>
        <v/>
      </c>
      <c r="CN112" s="875" t="str">
        <f>IF(CC112="","",VLOOKUP(CC112,'aktuelle Düngerliste'!$A:$H,5,FALSE)*CE112/1000)</f>
        <v/>
      </c>
      <c r="CO112" s="875" t="str">
        <f>IF(CC112="","",VLOOKUP(CC112,'aktuelle Düngerliste'!$A:$H,6,FALSE)*CE112/1000)</f>
        <v/>
      </c>
      <c r="CP112" s="876" t="str">
        <f>IF(CC112="","",VLOOKUP(CC112,'aktuelle Düngerliste'!$A:$H,7,FALSE)*CE112/1000)</f>
        <v/>
      </c>
      <c r="CQ112" s="378"/>
      <c r="CR112" s="379"/>
      <c r="CS112" s="375"/>
      <c r="CT112" s="392" t="str">
        <f t="shared" si="32"/>
        <v/>
      </c>
      <c r="CU112" s="453" t="str">
        <f t="shared" si="33"/>
        <v/>
      </c>
      <c r="CV112" s="872" t="str">
        <f>IF(CQ112="","",VLOOKUP(CQ112,'aktuelle Düngerliste'!$A:$H,2,FALSE))</f>
        <v/>
      </c>
      <c r="CW112" s="872" t="str">
        <f>IF(CQ112="","",VLOOKUP(CQ112,'aktuelle Düngerliste'!$A:$H,3,FALSE))</f>
        <v/>
      </c>
      <c r="CX112" s="873" t="str">
        <f>IF(CQ112="","",VLOOKUP(CQ112,'aktuelle Düngerliste'!$A:$H,8,FALSE))</f>
        <v/>
      </c>
      <c r="CY112" s="874" t="str">
        <f>IF(CQ112="","",VLOOKUP(CQ112,'aktuelle Düngerliste'!$A:$H,3,FALSE)*CS112/1000)</f>
        <v/>
      </c>
      <c r="CZ112" s="874" t="str">
        <f>IF(CQ112="","",IF(VLOOKUP(CQ112,'aktuelle Düngerliste'!$A:$B,2,FALSE)="mineralisch",(VLOOKUP(CQ112,'aktuelle Düngerliste'!$A:$H,3,FALSE)*CS112/1000),""))</f>
        <v/>
      </c>
      <c r="DA112" s="875" t="str">
        <f>IF(CQ112="","",VLOOKUP(CQ112,'aktuelle Düngerliste'!$A:$J,10,FALSE)*CS112/1000)</f>
        <v/>
      </c>
      <c r="DB112" s="875" t="str">
        <f>IF(CQ112="","",VLOOKUP(CQ112,'aktuelle Düngerliste'!$A:$H,5,FALSE)*CS112/1000)</f>
        <v/>
      </c>
      <c r="DC112" s="875" t="str">
        <f>IF(CQ112="","",VLOOKUP(CQ112,'aktuelle Düngerliste'!$A:$H,6,FALSE)*CS112/1000)</f>
        <v/>
      </c>
      <c r="DD112" s="876" t="str">
        <f>IF(CQ112="","",VLOOKUP(CQ112,'aktuelle Düngerliste'!$A:$H,7,FALSE)*CS112/1000)</f>
        <v/>
      </c>
      <c r="DE112" s="378"/>
      <c r="DF112" s="379"/>
      <c r="DG112" s="375"/>
      <c r="DH112" s="392" t="str">
        <f t="shared" si="34"/>
        <v/>
      </c>
      <c r="DI112" s="453" t="str">
        <f t="shared" si="35"/>
        <v/>
      </c>
      <c r="DJ112" s="872" t="str">
        <f>IF(DE112="","",VLOOKUP(DE112,'aktuelle Düngerliste'!$A:$H,2,FALSE))</f>
        <v/>
      </c>
      <c r="DK112" s="872" t="str">
        <f>IF(DE112="","",VLOOKUP(DE112,'aktuelle Düngerliste'!$A:$H,3,FALSE))</f>
        <v/>
      </c>
      <c r="DL112" s="873" t="str">
        <f>IF(DE112="","",VLOOKUP(DE112,'aktuelle Düngerliste'!$A:$H,8,FALSE))</f>
        <v/>
      </c>
      <c r="DM112" s="874" t="str">
        <f>IF(DE112="","",VLOOKUP(DE112,'aktuelle Düngerliste'!$A:$H,3,FALSE)*DG112/1000)</f>
        <v/>
      </c>
      <c r="DN112" s="874" t="str">
        <f>IF(DE112="","",IF(VLOOKUP(DE112,'aktuelle Düngerliste'!$A:$B,2,FALSE)="mineralisch",(VLOOKUP(DE112,'aktuelle Düngerliste'!$A:$H,3,FALSE)*DG112/1000),""))</f>
        <v/>
      </c>
      <c r="DO112" s="875" t="str">
        <f>IF(DE112="","",VLOOKUP(DE112,'aktuelle Düngerliste'!$A:$J,10,FALSE)*DG112/1000)</f>
        <v/>
      </c>
      <c r="DP112" s="875" t="str">
        <f>IF(DE112="","",VLOOKUP(DE112,'aktuelle Düngerliste'!$A:$H,5,FALSE)*DG112/1000)</f>
        <v/>
      </c>
      <c r="DQ112" s="875" t="str">
        <f>IF(DE112="","",VLOOKUP(DE112,'aktuelle Düngerliste'!$A:$H,6,FALSE)*DG112/1000)</f>
        <v/>
      </c>
      <c r="DR112" s="876" t="str">
        <f>IF(DE112="","",VLOOKUP(DE112,'aktuelle Düngerliste'!$A:$H,7,FALSE)*DG112/1000)</f>
        <v/>
      </c>
      <c r="DS112" s="265"/>
    </row>
    <row r="113" spans="1:123" s="145" customFormat="1">
      <c r="A113" s="261" t="str">
        <f>IF('N-DBE'!A113="","",'N-DBE'!A113)</f>
        <v/>
      </c>
      <c r="B113" s="285" t="str">
        <f>IF('N-DBE'!B113="","",'N-DBE'!B113)</f>
        <v/>
      </c>
      <c r="C113" s="262" t="str">
        <f>IF('N-DBE'!C113="","",'N-DBE'!C113)</f>
        <v/>
      </c>
      <c r="D113" s="262" t="str">
        <f>IF('N-DBE'!D113="","",'N-DBE'!D113)</f>
        <v/>
      </c>
      <c r="E113" s="238" t="str">
        <f>IF('N-DBE'!E113="","",'N-DBE'!E113)</f>
        <v/>
      </c>
      <c r="F113" s="238" t="str">
        <f>IF('N-DBE'!F113="","",'N-DBE'!F113)</f>
        <v/>
      </c>
      <c r="G113" s="225" t="str">
        <f>IF('N-DBE'!G113="","",'N-DBE'!G113)</f>
        <v/>
      </c>
      <c r="H113" s="247" t="str">
        <f>IF(OR(B113="",'N-DBE'!AJ113=""),"",'N-DBE'!AJ113+'N-DBE'!AN113)</f>
        <v/>
      </c>
      <c r="I113" s="815" t="str">
        <f>IF(OR(B113="",'N-DBE'!AJ113=""),"",'N-DBE'!E113*('N-DBE'!AJ113+'N-DBE'!AN113))</f>
        <v/>
      </c>
      <c r="J113" s="246" t="str">
        <f>IF('N-DBE'!AK113="","",IF('N-DBE'!AM113="ja",'N-DBE'!AK113+'N-DBE'!AN113,'N-DBE'!AK113))</f>
        <v/>
      </c>
      <c r="K113" s="829" t="str">
        <f>IF(OR(B113="",'N-DBE'!AK113=""),"",IF('N-DBE'!AM113="ja",'N-DBE'!E113*('N-DBE'!AK113+'N-DBE'!AN113),'N-DBE'!E113*'N-DBE'!AK113))</f>
        <v/>
      </c>
      <c r="L113" s="830" t="str">
        <f>IF(OR(B113="",'N-DBE'!AL113=""),"",'N-DBE'!AL113+'N-DBE'!AN113)</f>
        <v/>
      </c>
      <c r="M113" s="830" t="str">
        <f>IF(OR(B113="",'N-DBE'!AL113=""),"",'N-DBE'!E113*('N-DBE'!AL113+'N-DBE'!AN113))</f>
        <v/>
      </c>
      <c r="N113" s="831" t="str">
        <f>IF(AND('N-DBE'!C113="ja",G113&lt;&gt;""),I113-X113,"")</f>
        <v/>
      </c>
      <c r="O113" s="259" t="str">
        <f>IF('N-DBE'!AJ113="","",SUM(AU113,BI113,BW113,CK113,CY113,DM113))</f>
        <v/>
      </c>
      <c r="P113" s="830" t="str">
        <f>IF(OR(B113="",'N-DBE'!AJ113=""),"",O113*'N-DBE'!E113)</f>
        <v/>
      </c>
      <c r="Q113" s="253" t="str">
        <f>IF('N-DBE'!AJ113="","",IF(AR113="mineralisch",AU113,0)+IF(BF113="mineralisch",BI113,0)+IF(BT113="mineralisch",BW113,0)+IF(CH113="mineralisch",CK113,0)+IF(CV113="mineralisch",CY113,0)+IF(DJ113="mineralisch",DM113,0))</f>
        <v/>
      </c>
      <c r="R113" s="830" t="str">
        <f>IF(OR(B113="",'N-DBE'!AJ113=""),"",Q113*'N-DBE'!E113)</f>
        <v/>
      </c>
      <c r="S113" s="253" t="str">
        <f>IF('N-DBE'!AJ113="","",O113-Q113)</f>
        <v/>
      </c>
      <c r="T113" s="830" t="str">
        <f>IF(OR(B113="",'N-DBE'!AJ113=""),"",S113*'N-DBE'!E113)</f>
        <v/>
      </c>
      <c r="U113" s="253" t="str">
        <f>IF('N-DBE'!AJ113="","",(IF(AR113="Kompost",AU113,0)+IF(BF113="Kompost",BI113,0)+IF(BT113="Kompost",BW113,0)+IF(CH113="Kompost",CK113,0)+IF(CV113="Kompost",CY113,0)+IF(DJ113="Kompost",DM113,0)))</f>
        <v/>
      </c>
      <c r="V113" s="830" t="str">
        <f>IF(OR(B113="",'N-DBE'!AJ113=""),"",U113*'N-DBE'!E113)</f>
        <v/>
      </c>
      <c r="W113" s="370" t="str">
        <f>IF('N-DBE'!AJ113="","",SUM(AW113,BK113,BY113,CM113,DA113,DO113))</f>
        <v/>
      </c>
      <c r="X113" s="844" t="str">
        <f>IF(OR(B113="",'N-DBE'!AJ113=""),"",W113*'N-DBE'!E113)</f>
        <v/>
      </c>
      <c r="Y113" s="260" t="str">
        <f>IF('P-(K-Mg)-DBE'!N113="","",'P-(K-Mg)-DBE'!N113+'P-(K-Mg)-DBE'!R113)</f>
        <v/>
      </c>
      <c r="Z113" s="830" t="str">
        <f>IF(OR(B113="",'P-(K-Mg)-DBE'!N113=""),"",'N-DBE'!E113*('P-(K-Mg)-DBE'!N113+'P-(K-Mg)-DBE'!R113))</f>
        <v/>
      </c>
      <c r="AA113" s="259" t="str">
        <f>IF('P-(K-Mg)-DBE'!N113="","",SUM(AX113,BL113,BZ113,CN113,DB113,DP113))</f>
        <v/>
      </c>
      <c r="AB113" s="258" t="str">
        <f>IF(OR(B113="",'P-(K-Mg)-DBE'!Z113=""),"",SUM(AX113,BL113,BZ113,CN113,DB113,DP113)*'N-DBE'!E113)</f>
        <v/>
      </c>
      <c r="AC113" s="259" t="str">
        <f>IF('P-(K-Mg)-DBE'!O113="","",'P-(K-Mg)-DBE'!O113)</f>
        <v/>
      </c>
      <c r="AD113" s="815" t="str">
        <f>IF(OR(B113="",'P-(K-Mg)-DBE'!O113=""),"",'P-(K-Mg)-DBE'!O113*'N-DBE'!E113)</f>
        <v/>
      </c>
      <c r="AE113" s="239" t="str">
        <f>IF('P-(K-Mg)-DBE'!Z113="","",'P-(K-Mg)-DBE'!Z113)</f>
        <v/>
      </c>
      <c r="AF113" s="815" t="str">
        <f>IF(OR(B113="",'P-(K-Mg)-DBE'!Z113=""),"",'P-(K-Mg)-DBE'!Z113*'N-DBE'!E113)</f>
        <v/>
      </c>
      <c r="AG113" s="380" t="str">
        <f>IF('P-(K-Mg)-DBE'!Z113="","",SUM(AY113,BM113,CA113,CO113,DC113,DQ113))</f>
        <v/>
      </c>
      <c r="AH113" s="258" t="str">
        <f>IF(OR(B113="",'P-(K-Mg)-DBE'!AH113=""),"",SUM(AY113,BM113,CA113,CO113,DC113,DQ103)*'N-DBE'!E113)</f>
        <v/>
      </c>
      <c r="AI113" s="240" t="str">
        <f>IF('P-(K-Mg)-DBE'!AH113="","",'P-(K-Mg)-DBE'!AH113)</f>
        <v/>
      </c>
      <c r="AJ113" s="830" t="str">
        <f>IF(OR(B113="",'P-(K-Mg)-DBE'!AH113=""),"",'N-DBE'!E113*'P-(K-Mg)-DBE'!AH113)</f>
        <v/>
      </c>
      <c r="AK113" s="374" t="str">
        <f>IF('P-(K-Mg)-DBE'!AH113="","",SUM(AZ113,BN113,CB113,CP113,DD113,DR113))</f>
        <v/>
      </c>
      <c r="AL113" s="862" t="str">
        <f>IF('P-(K-Mg)-DBE'!AH113="","",SUM(AZ113,BN113,CB113,CP113,DD113,DR113))</f>
        <v/>
      </c>
      <c r="AM113" s="378"/>
      <c r="AN113" s="379"/>
      <c r="AO113" s="375"/>
      <c r="AP113" s="392" t="str">
        <f t="shared" si="24"/>
        <v/>
      </c>
      <c r="AQ113" s="453" t="str">
        <f t="shared" si="25"/>
        <v/>
      </c>
      <c r="AR113" s="872" t="str">
        <f>IF(AM113="","",VLOOKUP(AM113,'aktuelle Düngerliste'!A:H,2,FALSE))</f>
        <v/>
      </c>
      <c r="AS113" s="872" t="str">
        <f>IF(AM113="","",VLOOKUP(AM113,'aktuelle Düngerliste'!A:H,3,FALSE))</f>
        <v/>
      </c>
      <c r="AT113" s="873" t="str">
        <f>IF(AM113="","",VLOOKUP(AM113,'aktuelle Düngerliste'!A:H,8,FALSE))</f>
        <v/>
      </c>
      <c r="AU113" s="874" t="str">
        <f>IF(AM113="","",VLOOKUP(AM113,'aktuelle Düngerliste'!$A:$H,3,FALSE)*AO113/1000)</f>
        <v/>
      </c>
      <c r="AV113" s="874" t="str">
        <f>IF(AM113="","",IF(VLOOKUP(AM113,'aktuelle Düngerliste'!$A:$B,2,FALSE)="mineralisch",(VLOOKUP(AM113,'aktuelle Düngerliste'!$A:$H,3,FALSE)*AO113/1000),""))</f>
        <v/>
      </c>
      <c r="AW113" s="875" t="str">
        <f>IF(AM113="","",VLOOKUP(AM113,'aktuelle Düngerliste'!$A:$J,10,FALSE)*AO113/1000)</f>
        <v/>
      </c>
      <c r="AX113" s="875" t="str">
        <f>IF(AM113="","",VLOOKUP(AM113,'aktuelle Düngerliste'!$A:$H,5,FALSE)*AO113/1000)</f>
        <v/>
      </c>
      <c r="AY113" s="875" t="str">
        <f>IF(AM113="","",VLOOKUP(AM113,'aktuelle Düngerliste'!$A:$H,6,FALSE)*AO113/1000)</f>
        <v/>
      </c>
      <c r="AZ113" s="876" t="str">
        <f>IF(AM113="","",VLOOKUP(AM113,'aktuelle Düngerliste'!$A:$H,7,FALSE)*AO113/1000)</f>
        <v/>
      </c>
      <c r="BA113" s="378"/>
      <c r="BB113" s="379"/>
      <c r="BC113" s="375"/>
      <c r="BD113" s="392" t="str">
        <f t="shared" si="26"/>
        <v/>
      </c>
      <c r="BE113" s="453" t="str">
        <f t="shared" si="27"/>
        <v/>
      </c>
      <c r="BF113" s="872" t="str">
        <f>IF(BA113="","",VLOOKUP(BA113,'aktuelle Düngerliste'!$A:$H,2,FALSE))</f>
        <v/>
      </c>
      <c r="BG113" s="872" t="str">
        <f>IF(BA113="","",VLOOKUP(BA113,'aktuelle Düngerliste'!$A:$H,3,FALSE))</f>
        <v/>
      </c>
      <c r="BH113" s="873" t="str">
        <f>IF(BA113="","",VLOOKUP(BA113,'aktuelle Düngerliste'!$A:$H,8,FALSE))</f>
        <v/>
      </c>
      <c r="BI113" s="874" t="str">
        <f>IF(BA113="","",VLOOKUP(BA113,'aktuelle Düngerliste'!$A:$H,3,FALSE)*BC113/1000)</f>
        <v/>
      </c>
      <c r="BJ113" s="874" t="str">
        <f>IF(BA113="","",IF(VLOOKUP(BA113,'aktuelle Düngerliste'!$A:$B,2,FALSE)="mineralisch",(VLOOKUP(BA113,'aktuelle Düngerliste'!$A:$H,3,FALSE)*BC113/1000),""))</f>
        <v/>
      </c>
      <c r="BK113" s="875" t="str">
        <f>IF(BA113="","",VLOOKUP(BA113,'aktuelle Düngerliste'!$A:$J,10,FALSE)*BC113/1000)</f>
        <v/>
      </c>
      <c r="BL113" s="875" t="str">
        <f>IF(BA113="","",VLOOKUP(BA113,'aktuelle Düngerliste'!$A:$H,5,FALSE)*BC113/1000)</f>
        <v/>
      </c>
      <c r="BM113" s="875" t="str">
        <f>IF(BA113="","",VLOOKUP(BA113,'aktuelle Düngerliste'!$A:$H,6,FALSE)*BC113/1000)</f>
        <v/>
      </c>
      <c r="BN113" s="876" t="str">
        <f>IF(BA113="","",VLOOKUP(BA113,'aktuelle Düngerliste'!$A:$H,7,FALSE)*BC113/1000)</f>
        <v/>
      </c>
      <c r="BO113" s="378"/>
      <c r="BP113" s="379"/>
      <c r="BQ113" s="375"/>
      <c r="BR113" s="392" t="str">
        <f t="shared" si="28"/>
        <v/>
      </c>
      <c r="BS113" s="453" t="str">
        <f t="shared" si="29"/>
        <v/>
      </c>
      <c r="BT113" s="872" t="str">
        <f>IF(BO113="","",VLOOKUP(BO113,'aktuelle Düngerliste'!$A:$H,2,FALSE))</f>
        <v/>
      </c>
      <c r="BU113" s="872" t="str">
        <f>IF(BO113="","",VLOOKUP(BO113,'aktuelle Düngerliste'!$A:$H,3,FALSE))</f>
        <v/>
      </c>
      <c r="BV113" s="873" t="str">
        <f>IF(BO113="","",VLOOKUP(BO113,'aktuelle Düngerliste'!$A:$H,8,FALSE))</f>
        <v/>
      </c>
      <c r="BW113" s="874" t="str">
        <f>IF(BO113="","",VLOOKUP(BO113,'aktuelle Düngerliste'!$A:$H,3,FALSE)*BQ113/1000)</f>
        <v/>
      </c>
      <c r="BX113" s="874" t="str">
        <f>IF(BO113="","",IF(VLOOKUP(BO113,'aktuelle Düngerliste'!$A:$B,2,FALSE)="mineralisch",(VLOOKUP(BO113,'aktuelle Düngerliste'!$A:$H,3,FALSE)*BQ113/1000),""))</f>
        <v/>
      </c>
      <c r="BY113" s="875" t="str">
        <f>IF(BO113="","",VLOOKUP(BO113,'aktuelle Düngerliste'!$A:$J,10,FALSE)*BQ113/1000)</f>
        <v/>
      </c>
      <c r="BZ113" s="875" t="str">
        <f>IF(BO113="","",VLOOKUP(BO113,'aktuelle Düngerliste'!$A:$H,5,FALSE)*BQ113/1000)</f>
        <v/>
      </c>
      <c r="CA113" s="875" t="str">
        <f>IF(BO113="","",VLOOKUP(BO113,'aktuelle Düngerliste'!$A:$H,6,FALSE)*BQ113/1000)</f>
        <v/>
      </c>
      <c r="CB113" s="876" t="str">
        <f>IF(BO113="","",VLOOKUP(BO113,'aktuelle Düngerliste'!$A:$H,7,FALSE)*BQ113/1000)</f>
        <v/>
      </c>
      <c r="CC113" s="378"/>
      <c r="CD113" s="379"/>
      <c r="CE113" s="375"/>
      <c r="CF113" s="392" t="str">
        <f t="shared" si="30"/>
        <v/>
      </c>
      <c r="CG113" s="453" t="str">
        <f t="shared" si="31"/>
        <v/>
      </c>
      <c r="CH113" s="872" t="str">
        <f>IF(CC113="","",VLOOKUP(CC113,'aktuelle Düngerliste'!$A:$H,2,FALSE))</f>
        <v/>
      </c>
      <c r="CI113" s="872" t="str">
        <f>IF(CC113="","",VLOOKUP(CC113,'aktuelle Düngerliste'!$A:$H,3,FALSE))</f>
        <v/>
      </c>
      <c r="CJ113" s="873" t="str">
        <f>IF(CC113="","",VLOOKUP(CC113,'aktuelle Düngerliste'!$A:$H,8,FALSE))</f>
        <v/>
      </c>
      <c r="CK113" s="874" t="str">
        <f>IF(CC113="","",VLOOKUP(CC113,'aktuelle Düngerliste'!$A:$H,3,FALSE)*CE113/1000)</f>
        <v/>
      </c>
      <c r="CL113" s="874" t="str">
        <f>IF(CC113="","",IF(VLOOKUP(CC113,'aktuelle Düngerliste'!$A:$B,2,FALSE)="mineralisch",(VLOOKUP(CC113,'aktuelle Düngerliste'!$A:$H,3,FALSE)*CE113/1000),""))</f>
        <v/>
      </c>
      <c r="CM113" s="875" t="str">
        <f>IF(CC113="","",VLOOKUP(CC113,'aktuelle Düngerliste'!$A:$J,10,FALSE)*CE113/1000)</f>
        <v/>
      </c>
      <c r="CN113" s="875" t="str">
        <f>IF(CC113="","",VLOOKUP(CC113,'aktuelle Düngerliste'!$A:$H,5,FALSE)*CE113/1000)</f>
        <v/>
      </c>
      <c r="CO113" s="875" t="str">
        <f>IF(CC113="","",VLOOKUP(CC113,'aktuelle Düngerliste'!$A:$H,6,FALSE)*CE113/1000)</f>
        <v/>
      </c>
      <c r="CP113" s="876" t="str">
        <f>IF(CC113="","",VLOOKUP(CC113,'aktuelle Düngerliste'!$A:$H,7,FALSE)*CE113/1000)</f>
        <v/>
      </c>
      <c r="CQ113" s="378"/>
      <c r="CR113" s="379"/>
      <c r="CS113" s="375"/>
      <c r="CT113" s="392" t="str">
        <f t="shared" si="32"/>
        <v/>
      </c>
      <c r="CU113" s="453" t="str">
        <f t="shared" si="33"/>
        <v/>
      </c>
      <c r="CV113" s="872" t="str">
        <f>IF(CQ113="","",VLOOKUP(CQ113,'aktuelle Düngerliste'!$A:$H,2,FALSE))</f>
        <v/>
      </c>
      <c r="CW113" s="872" t="str">
        <f>IF(CQ113="","",VLOOKUP(CQ113,'aktuelle Düngerliste'!$A:$H,3,FALSE))</f>
        <v/>
      </c>
      <c r="CX113" s="873" t="str">
        <f>IF(CQ113="","",VLOOKUP(CQ113,'aktuelle Düngerliste'!$A:$H,8,FALSE))</f>
        <v/>
      </c>
      <c r="CY113" s="874" t="str">
        <f>IF(CQ113="","",VLOOKUP(CQ113,'aktuelle Düngerliste'!$A:$H,3,FALSE)*CS113/1000)</f>
        <v/>
      </c>
      <c r="CZ113" s="874" t="str">
        <f>IF(CQ113="","",IF(VLOOKUP(CQ113,'aktuelle Düngerliste'!$A:$B,2,FALSE)="mineralisch",(VLOOKUP(CQ113,'aktuelle Düngerliste'!$A:$H,3,FALSE)*CS113/1000),""))</f>
        <v/>
      </c>
      <c r="DA113" s="875" t="str">
        <f>IF(CQ113="","",VLOOKUP(CQ113,'aktuelle Düngerliste'!$A:$J,10,FALSE)*CS113/1000)</f>
        <v/>
      </c>
      <c r="DB113" s="875" t="str">
        <f>IF(CQ113="","",VLOOKUP(CQ113,'aktuelle Düngerliste'!$A:$H,5,FALSE)*CS113/1000)</f>
        <v/>
      </c>
      <c r="DC113" s="875" t="str">
        <f>IF(CQ113="","",VLOOKUP(CQ113,'aktuelle Düngerliste'!$A:$H,6,FALSE)*CS113/1000)</f>
        <v/>
      </c>
      <c r="DD113" s="876" t="str">
        <f>IF(CQ113="","",VLOOKUP(CQ113,'aktuelle Düngerliste'!$A:$H,7,FALSE)*CS113/1000)</f>
        <v/>
      </c>
      <c r="DE113" s="378"/>
      <c r="DF113" s="379"/>
      <c r="DG113" s="375"/>
      <c r="DH113" s="392" t="str">
        <f t="shared" si="34"/>
        <v/>
      </c>
      <c r="DI113" s="453" t="str">
        <f t="shared" si="35"/>
        <v/>
      </c>
      <c r="DJ113" s="872" t="str">
        <f>IF(DE113="","",VLOOKUP(DE113,'aktuelle Düngerliste'!$A:$H,2,FALSE))</f>
        <v/>
      </c>
      <c r="DK113" s="872" t="str">
        <f>IF(DE113="","",VLOOKUP(DE113,'aktuelle Düngerliste'!$A:$H,3,FALSE))</f>
        <v/>
      </c>
      <c r="DL113" s="873" t="str">
        <f>IF(DE113="","",VLOOKUP(DE113,'aktuelle Düngerliste'!$A:$H,8,FALSE))</f>
        <v/>
      </c>
      <c r="DM113" s="874" t="str">
        <f>IF(DE113="","",VLOOKUP(DE113,'aktuelle Düngerliste'!$A:$H,3,FALSE)*DG113/1000)</f>
        <v/>
      </c>
      <c r="DN113" s="874" t="str">
        <f>IF(DE113="","",IF(VLOOKUP(DE113,'aktuelle Düngerliste'!$A:$B,2,FALSE)="mineralisch",(VLOOKUP(DE113,'aktuelle Düngerliste'!$A:$H,3,FALSE)*DG113/1000),""))</f>
        <v/>
      </c>
      <c r="DO113" s="875" t="str">
        <f>IF(DE113="","",VLOOKUP(DE113,'aktuelle Düngerliste'!$A:$J,10,FALSE)*DG113/1000)</f>
        <v/>
      </c>
      <c r="DP113" s="875" t="str">
        <f>IF(DE113="","",VLOOKUP(DE113,'aktuelle Düngerliste'!$A:$H,5,FALSE)*DG113/1000)</f>
        <v/>
      </c>
      <c r="DQ113" s="875" t="str">
        <f>IF(DE113="","",VLOOKUP(DE113,'aktuelle Düngerliste'!$A:$H,6,FALSE)*DG113/1000)</f>
        <v/>
      </c>
      <c r="DR113" s="876" t="str">
        <f>IF(DE113="","",VLOOKUP(DE113,'aktuelle Düngerliste'!$A:$H,7,FALSE)*DG113/1000)</f>
        <v/>
      </c>
      <c r="DS113" s="265"/>
    </row>
    <row r="114" spans="1:123" s="145" customFormat="1">
      <c r="A114" s="261" t="str">
        <f>IF('N-DBE'!A114="","",'N-DBE'!A114)</f>
        <v/>
      </c>
      <c r="B114" s="285" t="str">
        <f>IF('N-DBE'!B114="","",'N-DBE'!B114)</f>
        <v/>
      </c>
      <c r="C114" s="262" t="str">
        <f>IF('N-DBE'!C114="","",'N-DBE'!C114)</f>
        <v/>
      </c>
      <c r="D114" s="262" t="str">
        <f>IF('N-DBE'!D114="","",'N-DBE'!D114)</f>
        <v/>
      </c>
      <c r="E114" s="238" t="str">
        <f>IF('N-DBE'!E114="","",'N-DBE'!E114)</f>
        <v/>
      </c>
      <c r="F114" s="238" t="str">
        <f>IF('N-DBE'!F114="","",'N-DBE'!F114)</f>
        <v/>
      </c>
      <c r="G114" s="225" t="str">
        <f>IF('N-DBE'!G114="","",'N-DBE'!G114)</f>
        <v/>
      </c>
      <c r="H114" s="247" t="str">
        <f>IF(OR(B114="",'N-DBE'!AJ114=""),"",'N-DBE'!AJ114+'N-DBE'!AN114)</f>
        <v/>
      </c>
      <c r="I114" s="815" t="str">
        <f>IF(OR(B114="",'N-DBE'!AJ114=""),"",'N-DBE'!E114*('N-DBE'!AJ114+'N-DBE'!AN114))</f>
        <v/>
      </c>
      <c r="J114" s="246" t="str">
        <f>IF('N-DBE'!AK114="","",IF('N-DBE'!AM114="ja",'N-DBE'!AK114+'N-DBE'!AN114,'N-DBE'!AK114))</f>
        <v/>
      </c>
      <c r="K114" s="829" t="str">
        <f>IF(OR(B114="",'N-DBE'!AK114=""),"",IF('N-DBE'!AM114="ja",'N-DBE'!E114*('N-DBE'!AK114+'N-DBE'!AN114),'N-DBE'!E114*'N-DBE'!AK114))</f>
        <v/>
      </c>
      <c r="L114" s="830" t="str">
        <f>IF(OR(B114="",'N-DBE'!AL114=""),"",'N-DBE'!AL114+'N-DBE'!AN114)</f>
        <v/>
      </c>
      <c r="M114" s="830" t="str">
        <f>IF(OR(B114="",'N-DBE'!AL114=""),"",'N-DBE'!E114*('N-DBE'!AL114+'N-DBE'!AN114))</f>
        <v/>
      </c>
      <c r="N114" s="831" t="str">
        <f>IF(AND('N-DBE'!C114="ja",G114&lt;&gt;""),I114-X114,"")</f>
        <v/>
      </c>
      <c r="O114" s="259" t="str">
        <f>IF('N-DBE'!AJ114="","",SUM(AU114,BI114,BW114,CK114,CY114,DM114))</f>
        <v/>
      </c>
      <c r="P114" s="830" t="str">
        <f>IF(OR(B114="",'N-DBE'!AJ114=""),"",O114*'N-DBE'!E114)</f>
        <v/>
      </c>
      <c r="Q114" s="253" t="str">
        <f>IF('N-DBE'!AJ114="","",IF(AR114="mineralisch",AU114,0)+IF(BF114="mineralisch",BI114,0)+IF(BT114="mineralisch",BW114,0)+IF(CH114="mineralisch",CK114,0)+IF(CV114="mineralisch",CY114,0)+IF(DJ114="mineralisch",DM114,0))</f>
        <v/>
      </c>
      <c r="R114" s="830" t="str">
        <f>IF(OR(B114="",'N-DBE'!AJ114=""),"",Q114*'N-DBE'!E114)</f>
        <v/>
      </c>
      <c r="S114" s="253" t="str">
        <f>IF('N-DBE'!AJ114="","",O114-Q114)</f>
        <v/>
      </c>
      <c r="T114" s="830" t="str">
        <f>IF(OR(B114="",'N-DBE'!AJ114=""),"",S114*'N-DBE'!E114)</f>
        <v/>
      </c>
      <c r="U114" s="253" t="str">
        <f>IF('N-DBE'!AJ114="","",(IF(AR114="Kompost",AU114,0)+IF(BF114="Kompost",BI114,0)+IF(BT114="Kompost",BW114,0)+IF(CH114="Kompost",CK114,0)+IF(CV114="Kompost",CY114,0)+IF(DJ114="Kompost",DM114,0)))</f>
        <v/>
      </c>
      <c r="V114" s="830" t="str">
        <f>IF(OR(B114="",'N-DBE'!AJ114=""),"",U114*'N-DBE'!E114)</f>
        <v/>
      </c>
      <c r="W114" s="370" t="str">
        <f>IF('N-DBE'!AJ114="","",SUM(AW114,BK114,BY114,CM114,DA114,DO114))</f>
        <v/>
      </c>
      <c r="X114" s="844" t="str">
        <f>IF(OR(B114="",'N-DBE'!AJ114=""),"",W114*'N-DBE'!E114)</f>
        <v/>
      </c>
      <c r="Y114" s="260" t="str">
        <f>IF('P-(K-Mg)-DBE'!N114="","",'P-(K-Mg)-DBE'!N114+'P-(K-Mg)-DBE'!R114)</f>
        <v/>
      </c>
      <c r="Z114" s="830" t="str">
        <f>IF(OR(B114="",'P-(K-Mg)-DBE'!N114=""),"",'N-DBE'!E114*('P-(K-Mg)-DBE'!N114+'P-(K-Mg)-DBE'!R114))</f>
        <v/>
      </c>
      <c r="AA114" s="259" t="str">
        <f>IF('P-(K-Mg)-DBE'!N114="","",SUM(AX114,BL114,BZ114,CN114,DB114,DP114))</f>
        <v/>
      </c>
      <c r="AB114" s="258" t="str">
        <f>IF(OR(B114="",'P-(K-Mg)-DBE'!Z114=""),"",SUM(AX114,BL114,BZ114,CN114,DB114,DP114)*'N-DBE'!E114)</f>
        <v/>
      </c>
      <c r="AC114" s="259" t="str">
        <f>IF('P-(K-Mg)-DBE'!O114="","",'P-(K-Mg)-DBE'!O114)</f>
        <v/>
      </c>
      <c r="AD114" s="815" t="str">
        <f>IF(OR(B114="",'P-(K-Mg)-DBE'!O114=""),"",'P-(K-Mg)-DBE'!O114*'N-DBE'!E114)</f>
        <v/>
      </c>
      <c r="AE114" s="239" t="str">
        <f>IF('P-(K-Mg)-DBE'!Z114="","",'P-(K-Mg)-DBE'!Z114)</f>
        <v/>
      </c>
      <c r="AF114" s="815" t="str">
        <f>IF(OR(B114="",'P-(K-Mg)-DBE'!Z114=""),"",'P-(K-Mg)-DBE'!Z114*'N-DBE'!E114)</f>
        <v/>
      </c>
      <c r="AG114" s="380" t="str">
        <f>IF('P-(K-Mg)-DBE'!Z114="","",SUM(AY114,BM114,CA114,CO114,DC114,DQ114))</f>
        <v/>
      </c>
      <c r="AH114" s="258" t="str">
        <f>IF(OR(B114="",'P-(K-Mg)-DBE'!AH114=""),"",SUM(AY114,BM114,CA114,CO114,DC114,DQ104)*'N-DBE'!E114)</f>
        <v/>
      </c>
      <c r="AI114" s="240" t="str">
        <f>IF('P-(K-Mg)-DBE'!AH114="","",'P-(K-Mg)-DBE'!AH114)</f>
        <v/>
      </c>
      <c r="AJ114" s="830" t="str">
        <f>IF(OR(B114="",'P-(K-Mg)-DBE'!AH114=""),"",'N-DBE'!E114*'P-(K-Mg)-DBE'!AH114)</f>
        <v/>
      </c>
      <c r="AK114" s="374" t="str">
        <f>IF('P-(K-Mg)-DBE'!AH114="","",SUM(AZ114,BN114,CB114,CP114,DD114,DR114))</f>
        <v/>
      </c>
      <c r="AL114" s="862" t="str">
        <f>IF('P-(K-Mg)-DBE'!AH114="","",SUM(AZ114,BN114,CB114,CP114,DD114,DR114))</f>
        <v/>
      </c>
      <c r="AM114" s="378"/>
      <c r="AN114" s="379"/>
      <c r="AO114" s="375"/>
      <c r="AP114" s="392" t="str">
        <f t="shared" si="24"/>
        <v/>
      </c>
      <c r="AQ114" s="453" t="str">
        <f t="shared" si="25"/>
        <v/>
      </c>
      <c r="AR114" s="872" t="str">
        <f>IF(AM114="","",VLOOKUP(AM114,'aktuelle Düngerliste'!A:H,2,FALSE))</f>
        <v/>
      </c>
      <c r="AS114" s="872" t="str">
        <f>IF(AM114="","",VLOOKUP(AM114,'aktuelle Düngerliste'!A:H,3,FALSE))</f>
        <v/>
      </c>
      <c r="AT114" s="873" t="str">
        <f>IF(AM114="","",VLOOKUP(AM114,'aktuelle Düngerliste'!A:H,8,FALSE))</f>
        <v/>
      </c>
      <c r="AU114" s="874" t="str">
        <f>IF(AM114="","",VLOOKUP(AM114,'aktuelle Düngerliste'!$A:$H,3,FALSE)*AO114/1000)</f>
        <v/>
      </c>
      <c r="AV114" s="874" t="str">
        <f>IF(AM114="","",IF(VLOOKUP(AM114,'aktuelle Düngerliste'!$A:$B,2,FALSE)="mineralisch",(VLOOKUP(AM114,'aktuelle Düngerliste'!$A:$H,3,FALSE)*AO114/1000),""))</f>
        <v/>
      </c>
      <c r="AW114" s="875" t="str">
        <f>IF(AM114="","",VLOOKUP(AM114,'aktuelle Düngerliste'!$A:$J,10,FALSE)*AO114/1000)</f>
        <v/>
      </c>
      <c r="AX114" s="875" t="str">
        <f>IF(AM114="","",VLOOKUP(AM114,'aktuelle Düngerliste'!$A:$H,5,FALSE)*AO114/1000)</f>
        <v/>
      </c>
      <c r="AY114" s="875" t="str">
        <f>IF(AM114="","",VLOOKUP(AM114,'aktuelle Düngerliste'!$A:$H,6,FALSE)*AO114/1000)</f>
        <v/>
      </c>
      <c r="AZ114" s="876" t="str">
        <f>IF(AM114="","",VLOOKUP(AM114,'aktuelle Düngerliste'!$A:$H,7,FALSE)*AO114/1000)</f>
        <v/>
      </c>
      <c r="BA114" s="378"/>
      <c r="BB114" s="379"/>
      <c r="BC114" s="375"/>
      <c r="BD114" s="392" t="str">
        <f t="shared" si="26"/>
        <v/>
      </c>
      <c r="BE114" s="453" t="str">
        <f t="shared" si="27"/>
        <v/>
      </c>
      <c r="BF114" s="872" t="str">
        <f>IF(BA114="","",VLOOKUP(BA114,'aktuelle Düngerliste'!$A:$H,2,FALSE))</f>
        <v/>
      </c>
      <c r="BG114" s="872" t="str">
        <f>IF(BA114="","",VLOOKUP(BA114,'aktuelle Düngerliste'!$A:$H,3,FALSE))</f>
        <v/>
      </c>
      <c r="BH114" s="873" t="str">
        <f>IF(BA114="","",VLOOKUP(BA114,'aktuelle Düngerliste'!$A:$H,8,FALSE))</f>
        <v/>
      </c>
      <c r="BI114" s="874" t="str">
        <f>IF(BA114="","",VLOOKUP(BA114,'aktuelle Düngerliste'!$A:$H,3,FALSE)*BC114/1000)</f>
        <v/>
      </c>
      <c r="BJ114" s="874" t="str">
        <f>IF(BA114="","",IF(VLOOKUP(BA114,'aktuelle Düngerliste'!$A:$B,2,FALSE)="mineralisch",(VLOOKUP(BA114,'aktuelle Düngerliste'!$A:$H,3,FALSE)*BC114/1000),""))</f>
        <v/>
      </c>
      <c r="BK114" s="875" t="str">
        <f>IF(BA114="","",VLOOKUP(BA114,'aktuelle Düngerliste'!$A:$J,10,FALSE)*BC114/1000)</f>
        <v/>
      </c>
      <c r="BL114" s="875" t="str">
        <f>IF(BA114="","",VLOOKUP(BA114,'aktuelle Düngerliste'!$A:$H,5,FALSE)*BC114/1000)</f>
        <v/>
      </c>
      <c r="BM114" s="875" t="str">
        <f>IF(BA114="","",VLOOKUP(BA114,'aktuelle Düngerliste'!$A:$H,6,FALSE)*BC114/1000)</f>
        <v/>
      </c>
      <c r="BN114" s="876" t="str">
        <f>IF(BA114="","",VLOOKUP(BA114,'aktuelle Düngerliste'!$A:$H,7,FALSE)*BC114/1000)</f>
        <v/>
      </c>
      <c r="BO114" s="378"/>
      <c r="BP114" s="379"/>
      <c r="BQ114" s="375"/>
      <c r="BR114" s="392" t="str">
        <f t="shared" si="28"/>
        <v/>
      </c>
      <c r="BS114" s="453" t="str">
        <f t="shared" si="29"/>
        <v/>
      </c>
      <c r="BT114" s="872" t="str">
        <f>IF(BO114="","",VLOOKUP(BO114,'aktuelle Düngerliste'!$A:$H,2,FALSE))</f>
        <v/>
      </c>
      <c r="BU114" s="872" t="str">
        <f>IF(BO114="","",VLOOKUP(BO114,'aktuelle Düngerliste'!$A:$H,3,FALSE))</f>
        <v/>
      </c>
      <c r="BV114" s="873" t="str">
        <f>IF(BO114="","",VLOOKUP(BO114,'aktuelle Düngerliste'!$A:$H,8,FALSE))</f>
        <v/>
      </c>
      <c r="BW114" s="874" t="str">
        <f>IF(BO114="","",VLOOKUP(BO114,'aktuelle Düngerliste'!$A:$H,3,FALSE)*BQ114/1000)</f>
        <v/>
      </c>
      <c r="BX114" s="874" t="str">
        <f>IF(BO114="","",IF(VLOOKUP(BO114,'aktuelle Düngerliste'!$A:$B,2,FALSE)="mineralisch",(VLOOKUP(BO114,'aktuelle Düngerliste'!$A:$H,3,FALSE)*BQ114/1000),""))</f>
        <v/>
      </c>
      <c r="BY114" s="875" t="str">
        <f>IF(BO114="","",VLOOKUP(BO114,'aktuelle Düngerliste'!$A:$J,10,FALSE)*BQ114/1000)</f>
        <v/>
      </c>
      <c r="BZ114" s="875" t="str">
        <f>IF(BO114="","",VLOOKUP(BO114,'aktuelle Düngerliste'!$A:$H,5,FALSE)*BQ114/1000)</f>
        <v/>
      </c>
      <c r="CA114" s="875" t="str">
        <f>IF(BO114="","",VLOOKUP(BO114,'aktuelle Düngerliste'!$A:$H,6,FALSE)*BQ114/1000)</f>
        <v/>
      </c>
      <c r="CB114" s="876" t="str">
        <f>IF(BO114="","",VLOOKUP(BO114,'aktuelle Düngerliste'!$A:$H,7,FALSE)*BQ114/1000)</f>
        <v/>
      </c>
      <c r="CC114" s="378"/>
      <c r="CD114" s="379"/>
      <c r="CE114" s="375"/>
      <c r="CF114" s="392" t="str">
        <f t="shared" si="30"/>
        <v/>
      </c>
      <c r="CG114" s="453" t="str">
        <f t="shared" si="31"/>
        <v/>
      </c>
      <c r="CH114" s="872" t="str">
        <f>IF(CC114="","",VLOOKUP(CC114,'aktuelle Düngerliste'!$A:$H,2,FALSE))</f>
        <v/>
      </c>
      <c r="CI114" s="872" t="str">
        <f>IF(CC114="","",VLOOKUP(CC114,'aktuelle Düngerliste'!$A:$H,3,FALSE))</f>
        <v/>
      </c>
      <c r="CJ114" s="873" t="str">
        <f>IF(CC114="","",VLOOKUP(CC114,'aktuelle Düngerliste'!$A:$H,8,FALSE))</f>
        <v/>
      </c>
      <c r="CK114" s="874" t="str">
        <f>IF(CC114="","",VLOOKUP(CC114,'aktuelle Düngerliste'!$A:$H,3,FALSE)*CE114/1000)</f>
        <v/>
      </c>
      <c r="CL114" s="874" t="str">
        <f>IF(CC114="","",IF(VLOOKUP(CC114,'aktuelle Düngerliste'!$A:$B,2,FALSE)="mineralisch",(VLOOKUP(CC114,'aktuelle Düngerliste'!$A:$H,3,FALSE)*CE114/1000),""))</f>
        <v/>
      </c>
      <c r="CM114" s="875" t="str">
        <f>IF(CC114="","",VLOOKUP(CC114,'aktuelle Düngerliste'!$A:$J,10,FALSE)*CE114/1000)</f>
        <v/>
      </c>
      <c r="CN114" s="875" t="str">
        <f>IF(CC114="","",VLOOKUP(CC114,'aktuelle Düngerliste'!$A:$H,5,FALSE)*CE114/1000)</f>
        <v/>
      </c>
      <c r="CO114" s="875" t="str">
        <f>IF(CC114="","",VLOOKUP(CC114,'aktuelle Düngerliste'!$A:$H,6,FALSE)*CE114/1000)</f>
        <v/>
      </c>
      <c r="CP114" s="876" t="str">
        <f>IF(CC114="","",VLOOKUP(CC114,'aktuelle Düngerliste'!$A:$H,7,FALSE)*CE114/1000)</f>
        <v/>
      </c>
      <c r="CQ114" s="378"/>
      <c r="CR114" s="379"/>
      <c r="CS114" s="375"/>
      <c r="CT114" s="392" t="str">
        <f t="shared" si="32"/>
        <v/>
      </c>
      <c r="CU114" s="453" t="str">
        <f t="shared" si="33"/>
        <v/>
      </c>
      <c r="CV114" s="872" t="str">
        <f>IF(CQ114="","",VLOOKUP(CQ114,'aktuelle Düngerliste'!$A:$H,2,FALSE))</f>
        <v/>
      </c>
      <c r="CW114" s="872" t="str">
        <f>IF(CQ114="","",VLOOKUP(CQ114,'aktuelle Düngerliste'!$A:$H,3,FALSE))</f>
        <v/>
      </c>
      <c r="CX114" s="873" t="str">
        <f>IF(CQ114="","",VLOOKUP(CQ114,'aktuelle Düngerliste'!$A:$H,8,FALSE))</f>
        <v/>
      </c>
      <c r="CY114" s="874" t="str">
        <f>IF(CQ114="","",VLOOKUP(CQ114,'aktuelle Düngerliste'!$A:$H,3,FALSE)*CS114/1000)</f>
        <v/>
      </c>
      <c r="CZ114" s="874" t="str">
        <f>IF(CQ114="","",IF(VLOOKUP(CQ114,'aktuelle Düngerliste'!$A:$B,2,FALSE)="mineralisch",(VLOOKUP(CQ114,'aktuelle Düngerliste'!$A:$H,3,FALSE)*CS114/1000),""))</f>
        <v/>
      </c>
      <c r="DA114" s="875" t="str">
        <f>IF(CQ114="","",VLOOKUP(CQ114,'aktuelle Düngerliste'!$A:$J,10,FALSE)*CS114/1000)</f>
        <v/>
      </c>
      <c r="DB114" s="875" t="str">
        <f>IF(CQ114="","",VLOOKUP(CQ114,'aktuelle Düngerliste'!$A:$H,5,FALSE)*CS114/1000)</f>
        <v/>
      </c>
      <c r="DC114" s="875" t="str">
        <f>IF(CQ114="","",VLOOKUP(CQ114,'aktuelle Düngerliste'!$A:$H,6,FALSE)*CS114/1000)</f>
        <v/>
      </c>
      <c r="DD114" s="876" t="str">
        <f>IF(CQ114="","",VLOOKUP(CQ114,'aktuelle Düngerliste'!$A:$H,7,FALSE)*CS114/1000)</f>
        <v/>
      </c>
      <c r="DE114" s="378"/>
      <c r="DF114" s="379"/>
      <c r="DG114" s="375"/>
      <c r="DH114" s="392" t="str">
        <f t="shared" si="34"/>
        <v/>
      </c>
      <c r="DI114" s="453" t="str">
        <f t="shared" si="35"/>
        <v/>
      </c>
      <c r="DJ114" s="872" t="str">
        <f>IF(DE114="","",VLOOKUP(DE114,'aktuelle Düngerliste'!$A:$H,2,FALSE))</f>
        <v/>
      </c>
      <c r="DK114" s="872" t="str">
        <f>IF(DE114="","",VLOOKUP(DE114,'aktuelle Düngerliste'!$A:$H,3,FALSE))</f>
        <v/>
      </c>
      <c r="DL114" s="873" t="str">
        <f>IF(DE114="","",VLOOKUP(DE114,'aktuelle Düngerliste'!$A:$H,8,FALSE))</f>
        <v/>
      </c>
      <c r="DM114" s="874" t="str">
        <f>IF(DE114="","",VLOOKUP(DE114,'aktuelle Düngerliste'!$A:$H,3,FALSE)*DG114/1000)</f>
        <v/>
      </c>
      <c r="DN114" s="874" t="str">
        <f>IF(DE114="","",IF(VLOOKUP(DE114,'aktuelle Düngerliste'!$A:$B,2,FALSE)="mineralisch",(VLOOKUP(DE114,'aktuelle Düngerliste'!$A:$H,3,FALSE)*DG114/1000),""))</f>
        <v/>
      </c>
      <c r="DO114" s="875" t="str">
        <f>IF(DE114="","",VLOOKUP(DE114,'aktuelle Düngerliste'!$A:$J,10,FALSE)*DG114/1000)</f>
        <v/>
      </c>
      <c r="DP114" s="875" t="str">
        <f>IF(DE114="","",VLOOKUP(DE114,'aktuelle Düngerliste'!$A:$H,5,FALSE)*DG114/1000)</f>
        <v/>
      </c>
      <c r="DQ114" s="875" t="str">
        <f>IF(DE114="","",VLOOKUP(DE114,'aktuelle Düngerliste'!$A:$H,6,FALSE)*DG114/1000)</f>
        <v/>
      </c>
      <c r="DR114" s="876" t="str">
        <f>IF(DE114="","",VLOOKUP(DE114,'aktuelle Düngerliste'!$A:$H,7,FALSE)*DG114/1000)</f>
        <v/>
      </c>
      <c r="DS114" s="265"/>
    </row>
    <row r="115" spans="1:123" s="145" customFormat="1">
      <c r="A115" s="261" t="str">
        <f>IF('N-DBE'!A115="","",'N-DBE'!A115)</f>
        <v/>
      </c>
      <c r="B115" s="285" t="str">
        <f>IF('N-DBE'!B115="","",'N-DBE'!B115)</f>
        <v/>
      </c>
      <c r="C115" s="262" t="str">
        <f>IF('N-DBE'!C115="","",'N-DBE'!C115)</f>
        <v/>
      </c>
      <c r="D115" s="262" t="str">
        <f>IF('N-DBE'!D115="","",'N-DBE'!D115)</f>
        <v/>
      </c>
      <c r="E115" s="238" t="str">
        <f>IF('N-DBE'!E115="","",'N-DBE'!E115)</f>
        <v/>
      </c>
      <c r="F115" s="238" t="str">
        <f>IF('N-DBE'!F115="","",'N-DBE'!F115)</f>
        <v/>
      </c>
      <c r="G115" s="225" t="str">
        <f>IF('N-DBE'!G115="","",'N-DBE'!G115)</f>
        <v/>
      </c>
      <c r="H115" s="247" t="str">
        <f>IF(OR(B115="",'N-DBE'!AJ115=""),"",'N-DBE'!AJ115+'N-DBE'!AN115)</f>
        <v/>
      </c>
      <c r="I115" s="815" t="str">
        <f>IF(OR(B115="",'N-DBE'!AJ115=""),"",'N-DBE'!E115*('N-DBE'!AJ115+'N-DBE'!AN115))</f>
        <v/>
      </c>
      <c r="J115" s="246" t="str">
        <f>IF('N-DBE'!AK115="","",IF('N-DBE'!AM115="ja",'N-DBE'!AK115+'N-DBE'!AN115,'N-DBE'!AK115))</f>
        <v/>
      </c>
      <c r="K115" s="829" t="str">
        <f>IF(OR(B115="",'N-DBE'!AK115=""),"",IF('N-DBE'!AM115="ja",'N-DBE'!E115*('N-DBE'!AK115+'N-DBE'!AN115),'N-DBE'!E115*'N-DBE'!AK115))</f>
        <v/>
      </c>
      <c r="L115" s="830" t="str">
        <f>IF(OR(B115="",'N-DBE'!AL115=""),"",'N-DBE'!AL115+'N-DBE'!AN115)</f>
        <v/>
      </c>
      <c r="M115" s="830" t="str">
        <f>IF(OR(B115="",'N-DBE'!AL115=""),"",'N-DBE'!E115*('N-DBE'!AL115+'N-DBE'!AN115))</f>
        <v/>
      </c>
      <c r="N115" s="831" t="str">
        <f>IF(AND('N-DBE'!C115="ja",G115&lt;&gt;""),I115-X115,"")</f>
        <v/>
      </c>
      <c r="O115" s="259" t="str">
        <f>IF('N-DBE'!AJ115="","",SUM(AU115,BI115,BW115,CK115,CY115,DM115))</f>
        <v/>
      </c>
      <c r="P115" s="830" t="str">
        <f>IF(OR(B115="",'N-DBE'!AJ115=""),"",O115*'N-DBE'!E115)</f>
        <v/>
      </c>
      <c r="Q115" s="253" t="str">
        <f>IF('N-DBE'!AJ115="","",IF(AR115="mineralisch",AU115,0)+IF(BF115="mineralisch",BI115,0)+IF(BT115="mineralisch",BW115,0)+IF(CH115="mineralisch",CK115,0)+IF(CV115="mineralisch",CY115,0)+IF(DJ115="mineralisch",DM115,0))</f>
        <v/>
      </c>
      <c r="R115" s="830" t="str">
        <f>IF(OR(B115="",'N-DBE'!AJ115=""),"",Q115*'N-DBE'!E115)</f>
        <v/>
      </c>
      <c r="S115" s="253" t="str">
        <f>IF('N-DBE'!AJ115="","",O115-Q115)</f>
        <v/>
      </c>
      <c r="T115" s="830" t="str">
        <f>IF(OR(B115="",'N-DBE'!AJ115=""),"",S115*'N-DBE'!E115)</f>
        <v/>
      </c>
      <c r="U115" s="253" t="str">
        <f>IF('N-DBE'!AJ115="","",(IF(AR115="Kompost",AU115,0)+IF(BF115="Kompost",BI115,0)+IF(BT115="Kompost",BW115,0)+IF(CH115="Kompost",CK115,0)+IF(CV115="Kompost",CY115,0)+IF(DJ115="Kompost",DM115,0)))</f>
        <v/>
      </c>
      <c r="V115" s="830" t="str">
        <f>IF(OR(B115="",'N-DBE'!AJ115=""),"",U115*'N-DBE'!E115)</f>
        <v/>
      </c>
      <c r="W115" s="370" t="str">
        <f>IF('N-DBE'!AJ115="","",SUM(AW115,BK115,BY115,CM115,DA115,DO115))</f>
        <v/>
      </c>
      <c r="X115" s="844" t="str">
        <f>IF(OR(B115="",'N-DBE'!AJ115=""),"",W115*'N-DBE'!E115)</f>
        <v/>
      </c>
      <c r="Y115" s="260" t="str">
        <f>IF('P-(K-Mg)-DBE'!N115="","",'P-(K-Mg)-DBE'!N115+'P-(K-Mg)-DBE'!R115)</f>
        <v/>
      </c>
      <c r="Z115" s="830" t="str">
        <f>IF(OR(B115="",'P-(K-Mg)-DBE'!N115=""),"",'N-DBE'!E115*('P-(K-Mg)-DBE'!N115+'P-(K-Mg)-DBE'!R115))</f>
        <v/>
      </c>
      <c r="AA115" s="259" t="str">
        <f>IF('P-(K-Mg)-DBE'!N115="","",SUM(AX115,BL115,BZ115,CN115,DB115,DP115))</f>
        <v/>
      </c>
      <c r="AB115" s="258" t="str">
        <f>IF(OR(B115="",'P-(K-Mg)-DBE'!Z115=""),"",SUM(AX115,BL115,BZ115,CN115,DB115,DP115)*'N-DBE'!E115)</f>
        <v/>
      </c>
      <c r="AC115" s="259" t="str">
        <f>IF('P-(K-Mg)-DBE'!O115="","",'P-(K-Mg)-DBE'!O115)</f>
        <v/>
      </c>
      <c r="AD115" s="815" t="str">
        <f>IF(OR(B115="",'P-(K-Mg)-DBE'!O115=""),"",'P-(K-Mg)-DBE'!O115*'N-DBE'!E115)</f>
        <v/>
      </c>
      <c r="AE115" s="239" t="str">
        <f>IF('P-(K-Mg)-DBE'!Z115="","",'P-(K-Mg)-DBE'!Z115)</f>
        <v/>
      </c>
      <c r="AF115" s="815" t="str">
        <f>IF(OR(B115="",'P-(K-Mg)-DBE'!Z115=""),"",'P-(K-Mg)-DBE'!Z115*'N-DBE'!E115)</f>
        <v/>
      </c>
      <c r="AG115" s="380" t="str">
        <f>IF('P-(K-Mg)-DBE'!Z115="","",SUM(AY115,BM115,CA115,CO115,DC115,DQ115))</f>
        <v/>
      </c>
      <c r="AH115" s="258" t="str">
        <f>IF(OR(B115="",'P-(K-Mg)-DBE'!AH115=""),"",SUM(AY115,BM115,CA115,CO115,DC115,DQ105)*'N-DBE'!E115)</f>
        <v/>
      </c>
      <c r="AI115" s="240" t="str">
        <f>IF('P-(K-Mg)-DBE'!AH115="","",'P-(K-Mg)-DBE'!AH115)</f>
        <v/>
      </c>
      <c r="AJ115" s="830" t="str">
        <f>IF(OR(B115="",'P-(K-Mg)-DBE'!AH115=""),"",'N-DBE'!E115*'P-(K-Mg)-DBE'!AH115)</f>
        <v/>
      </c>
      <c r="AK115" s="374" t="str">
        <f>IF('P-(K-Mg)-DBE'!AH115="","",SUM(AZ115,BN115,CB115,CP115,DD115,DR115))</f>
        <v/>
      </c>
      <c r="AL115" s="862" t="str">
        <f>IF('P-(K-Mg)-DBE'!AH115="","",SUM(AZ115,BN115,CB115,CP115,DD115,DR115))</f>
        <v/>
      </c>
      <c r="AM115" s="378"/>
      <c r="AN115" s="379"/>
      <c r="AO115" s="375"/>
      <c r="AP115" s="392" t="str">
        <f t="shared" si="24"/>
        <v/>
      </c>
      <c r="AQ115" s="453" t="str">
        <f t="shared" si="25"/>
        <v/>
      </c>
      <c r="AR115" s="872" t="str">
        <f>IF(AM115="","",VLOOKUP(AM115,'aktuelle Düngerliste'!A:H,2,FALSE))</f>
        <v/>
      </c>
      <c r="AS115" s="872" t="str">
        <f>IF(AM115="","",VLOOKUP(AM115,'aktuelle Düngerliste'!A:H,3,FALSE))</f>
        <v/>
      </c>
      <c r="AT115" s="873" t="str">
        <f>IF(AM115="","",VLOOKUP(AM115,'aktuelle Düngerliste'!A:H,8,FALSE))</f>
        <v/>
      </c>
      <c r="AU115" s="874" t="str">
        <f>IF(AM115="","",VLOOKUP(AM115,'aktuelle Düngerliste'!$A:$H,3,FALSE)*AO115/1000)</f>
        <v/>
      </c>
      <c r="AV115" s="874" t="str">
        <f>IF(AM115="","",IF(VLOOKUP(AM115,'aktuelle Düngerliste'!$A:$B,2,FALSE)="mineralisch",(VLOOKUP(AM115,'aktuelle Düngerliste'!$A:$H,3,FALSE)*AO115/1000),""))</f>
        <v/>
      </c>
      <c r="AW115" s="875" t="str">
        <f>IF(AM115="","",VLOOKUP(AM115,'aktuelle Düngerliste'!$A:$J,10,FALSE)*AO115/1000)</f>
        <v/>
      </c>
      <c r="AX115" s="875" t="str">
        <f>IF(AM115="","",VLOOKUP(AM115,'aktuelle Düngerliste'!$A:$H,5,FALSE)*AO115/1000)</f>
        <v/>
      </c>
      <c r="AY115" s="875" t="str">
        <f>IF(AM115="","",VLOOKUP(AM115,'aktuelle Düngerliste'!$A:$H,6,FALSE)*AO115/1000)</f>
        <v/>
      </c>
      <c r="AZ115" s="876" t="str">
        <f>IF(AM115="","",VLOOKUP(AM115,'aktuelle Düngerliste'!$A:$H,7,FALSE)*AO115/1000)</f>
        <v/>
      </c>
      <c r="BA115" s="378"/>
      <c r="BB115" s="379"/>
      <c r="BC115" s="375"/>
      <c r="BD115" s="392" t="str">
        <f t="shared" si="26"/>
        <v/>
      </c>
      <c r="BE115" s="453" t="str">
        <f t="shared" si="27"/>
        <v/>
      </c>
      <c r="BF115" s="872" t="str">
        <f>IF(BA115="","",VLOOKUP(BA115,'aktuelle Düngerliste'!$A:$H,2,FALSE))</f>
        <v/>
      </c>
      <c r="BG115" s="872" t="str">
        <f>IF(BA115="","",VLOOKUP(BA115,'aktuelle Düngerliste'!$A:$H,3,FALSE))</f>
        <v/>
      </c>
      <c r="BH115" s="873" t="str">
        <f>IF(BA115="","",VLOOKUP(BA115,'aktuelle Düngerliste'!$A:$H,8,FALSE))</f>
        <v/>
      </c>
      <c r="BI115" s="874" t="str">
        <f>IF(BA115="","",VLOOKUP(BA115,'aktuelle Düngerliste'!$A:$H,3,FALSE)*BC115/1000)</f>
        <v/>
      </c>
      <c r="BJ115" s="874" t="str">
        <f>IF(BA115="","",IF(VLOOKUP(BA115,'aktuelle Düngerliste'!$A:$B,2,FALSE)="mineralisch",(VLOOKUP(BA115,'aktuelle Düngerliste'!$A:$H,3,FALSE)*BC115/1000),""))</f>
        <v/>
      </c>
      <c r="BK115" s="875" t="str">
        <f>IF(BA115="","",VLOOKUP(BA115,'aktuelle Düngerliste'!$A:$J,10,FALSE)*BC115/1000)</f>
        <v/>
      </c>
      <c r="BL115" s="875" t="str">
        <f>IF(BA115="","",VLOOKUP(BA115,'aktuelle Düngerliste'!$A:$H,5,FALSE)*BC115/1000)</f>
        <v/>
      </c>
      <c r="BM115" s="875" t="str">
        <f>IF(BA115="","",VLOOKUP(BA115,'aktuelle Düngerliste'!$A:$H,6,FALSE)*BC115/1000)</f>
        <v/>
      </c>
      <c r="BN115" s="876" t="str">
        <f>IF(BA115="","",VLOOKUP(BA115,'aktuelle Düngerliste'!$A:$H,7,FALSE)*BC115/1000)</f>
        <v/>
      </c>
      <c r="BO115" s="378"/>
      <c r="BP115" s="379"/>
      <c r="BQ115" s="375"/>
      <c r="BR115" s="392" t="str">
        <f t="shared" si="28"/>
        <v/>
      </c>
      <c r="BS115" s="453" t="str">
        <f t="shared" si="29"/>
        <v/>
      </c>
      <c r="BT115" s="872" t="str">
        <f>IF(BO115="","",VLOOKUP(BO115,'aktuelle Düngerliste'!$A:$H,2,FALSE))</f>
        <v/>
      </c>
      <c r="BU115" s="872" t="str">
        <f>IF(BO115="","",VLOOKUP(BO115,'aktuelle Düngerliste'!$A:$H,3,FALSE))</f>
        <v/>
      </c>
      <c r="BV115" s="873" t="str">
        <f>IF(BO115="","",VLOOKUP(BO115,'aktuelle Düngerliste'!$A:$H,8,FALSE))</f>
        <v/>
      </c>
      <c r="BW115" s="874" t="str">
        <f>IF(BO115="","",VLOOKUP(BO115,'aktuelle Düngerliste'!$A:$H,3,FALSE)*BQ115/1000)</f>
        <v/>
      </c>
      <c r="BX115" s="874" t="str">
        <f>IF(BO115="","",IF(VLOOKUP(BO115,'aktuelle Düngerliste'!$A:$B,2,FALSE)="mineralisch",(VLOOKUP(BO115,'aktuelle Düngerliste'!$A:$H,3,FALSE)*BQ115/1000),""))</f>
        <v/>
      </c>
      <c r="BY115" s="875" t="str">
        <f>IF(BO115="","",VLOOKUP(BO115,'aktuelle Düngerliste'!$A:$J,10,FALSE)*BQ115/1000)</f>
        <v/>
      </c>
      <c r="BZ115" s="875" t="str">
        <f>IF(BO115="","",VLOOKUP(BO115,'aktuelle Düngerliste'!$A:$H,5,FALSE)*BQ115/1000)</f>
        <v/>
      </c>
      <c r="CA115" s="875" t="str">
        <f>IF(BO115="","",VLOOKUP(BO115,'aktuelle Düngerliste'!$A:$H,6,FALSE)*BQ115/1000)</f>
        <v/>
      </c>
      <c r="CB115" s="876" t="str">
        <f>IF(BO115="","",VLOOKUP(BO115,'aktuelle Düngerliste'!$A:$H,7,FALSE)*BQ115/1000)</f>
        <v/>
      </c>
      <c r="CC115" s="378"/>
      <c r="CD115" s="379"/>
      <c r="CE115" s="375"/>
      <c r="CF115" s="392" t="str">
        <f t="shared" si="30"/>
        <v/>
      </c>
      <c r="CG115" s="453" t="str">
        <f t="shared" si="31"/>
        <v/>
      </c>
      <c r="CH115" s="872" t="str">
        <f>IF(CC115="","",VLOOKUP(CC115,'aktuelle Düngerliste'!$A:$H,2,FALSE))</f>
        <v/>
      </c>
      <c r="CI115" s="872" t="str">
        <f>IF(CC115="","",VLOOKUP(CC115,'aktuelle Düngerliste'!$A:$H,3,FALSE))</f>
        <v/>
      </c>
      <c r="CJ115" s="873" t="str">
        <f>IF(CC115="","",VLOOKUP(CC115,'aktuelle Düngerliste'!$A:$H,8,FALSE))</f>
        <v/>
      </c>
      <c r="CK115" s="874" t="str">
        <f>IF(CC115="","",VLOOKUP(CC115,'aktuelle Düngerliste'!$A:$H,3,FALSE)*CE115/1000)</f>
        <v/>
      </c>
      <c r="CL115" s="874" t="str">
        <f>IF(CC115="","",IF(VLOOKUP(CC115,'aktuelle Düngerliste'!$A:$B,2,FALSE)="mineralisch",(VLOOKUP(CC115,'aktuelle Düngerliste'!$A:$H,3,FALSE)*CE115/1000),""))</f>
        <v/>
      </c>
      <c r="CM115" s="875" t="str">
        <f>IF(CC115="","",VLOOKUP(CC115,'aktuelle Düngerliste'!$A:$J,10,FALSE)*CE115/1000)</f>
        <v/>
      </c>
      <c r="CN115" s="875" t="str">
        <f>IF(CC115="","",VLOOKUP(CC115,'aktuelle Düngerliste'!$A:$H,5,FALSE)*CE115/1000)</f>
        <v/>
      </c>
      <c r="CO115" s="875" t="str">
        <f>IF(CC115="","",VLOOKUP(CC115,'aktuelle Düngerliste'!$A:$H,6,FALSE)*CE115/1000)</f>
        <v/>
      </c>
      <c r="CP115" s="876" t="str">
        <f>IF(CC115="","",VLOOKUP(CC115,'aktuelle Düngerliste'!$A:$H,7,FALSE)*CE115/1000)</f>
        <v/>
      </c>
      <c r="CQ115" s="378"/>
      <c r="CR115" s="379"/>
      <c r="CS115" s="375"/>
      <c r="CT115" s="392" t="str">
        <f t="shared" si="32"/>
        <v/>
      </c>
      <c r="CU115" s="453" t="str">
        <f t="shared" si="33"/>
        <v/>
      </c>
      <c r="CV115" s="872" t="str">
        <f>IF(CQ115="","",VLOOKUP(CQ115,'aktuelle Düngerliste'!$A:$H,2,FALSE))</f>
        <v/>
      </c>
      <c r="CW115" s="872" t="str">
        <f>IF(CQ115="","",VLOOKUP(CQ115,'aktuelle Düngerliste'!$A:$H,3,FALSE))</f>
        <v/>
      </c>
      <c r="CX115" s="873" t="str">
        <f>IF(CQ115="","",VLOOKUP(CQ115,'aktuelle Düngerliste'!$A:$H,8,FALSE))</f>
        <v/>
      </c>
      <c r="CY115" s="874" t="str">
        <f>IF(CQ115="","",VLOOKUP(CQ115,'aktuelle Düngerliste'!$A:$H,3,FALSE)*CS115/1000)</f>
        <v/>
      </c>
      <c r="CZ115" s="874" t="str">
        <f>IF(CQ115="","",IF(VLOOKUP(CQ115,'aktuelle Düngerliste'!$A:$B,2,FALSE)="mineralisch",(VLOOKUP(CQ115,'aktuelle Düngerliste'!$A:$H,3,FALSE)*CS115/1000),""))</f>
        <v/>
      </c>
      <c r="DA115" s="875" t="str">
        <f>IF(CQ115="","",VLOOKUP(CQ115,'aktuelle Düngerliste'!$A:$J,10,FALSE)*CS115/1000)</f>
        <v/>
      </c>
      <c r="DB115" s="875" t="str">
        <f>IF(CQ115="","",VLOOKUP(CQ115,'aktuelle Düngerliste'!$A:$H,5,FALSE)*CS115/1000)</f>
        <v/>
      </c>
      <c r="DC115" s="875" t="str">
        <f>IF(CQ115="","",VLOOKUP(CQ115,'aktuelle Düngerliste'!$A:$H,6,FALSE)*CS115/1000)</f>
        <v/>
      </c>
      <c r="DD115" s="876" t="str">
        <f>IF(CQ115="","",VLOOKUP(CQ115,'aktuelle Düngerliste'!$A:$H,7,FALSE)*CS115/1000)</f>
        <v/>
      </c>
      <c r="DE115" s="378"/>
      <c r="DF115" s="379"/>
      <c r="DG115" s="375"/>
      <c r="DH115" s="392" t="str">
        <f t="shared" si="34"/>
        <v/>
      </c>
      <c r="DI115" s="453" t="str">
        <f t="shared" si="35"/>
        <v/>
      </c>
      <c r="DJ115" s="872" t="str">
        <f>IF(DE115="","",VLOOKUP(DE115,'aktuelle Düngerliste'!$A:$H,2,FALSE))</f>
        <v/>
      </c>
      <c r="DK115" s="872" t="str">
        <f>IF(DE115="","",VLOOKUP(DE115,'aktuelle Düngerliste'!$A:$H,3,FALSE))</f>
        <v/>
      </c>
      <c r="DL115" s="873" t="str">
        <f>IF(DE115="","",VLOOKUP(DE115,'aktuelle Düngerliste'!$A:$H,8,FALSE))</f>
        <v/>
      </c>
      <c r="DM115" s="874" t="str">
        <f>IF(DE115="","",VLOOKUP(DE115,'aktuelle Düngerliste'!$A:$H,3,FALSE)*DG115/1000)</f>
        <v/>
      </c>
      <c r="DN115" s="874" t="str">
        <f>IF(DE115="","",IF(VLOOKUP(DE115,'aktuelle Düngerliste'!$A:$B,2,FALSE)="mineralisch",(VLOOKUP(DE115,'aktuelle Düngerliste'!$A:$H,3,FALSE)*DG115/1000),""))</f>
        <v/>
      </c>
      <c r="DO115" s="875" t="str">
        <f>IF(DE115="","",VLOOKUP(DE115,'aktuelle Düngerliste'!$A:$J,10,FALSE)*DG115/1000)</f>
        <v/>
      </c>
      <c r="DP115" s="875" t="str">
        <f>IF(DE115="","",VLOOKUP(DE115,'aktuelle Düngerliste'!$A:$H,5,FALSE)*DG115/1000)</f>
        <v/>
      </c>
      <c r="DQ115" s="875" t="str">
        <f>IF(DE115="","",VLOOKUP(DE115,'aktuelle Düngerliste'!$A:$H,6,FALSE)*DG115/1000)</f>
        <v/>
      </c>
      <c r="DR115" s="876" t="str">
        <f>IF(DE115="","",VLOOKUP(DE115,'aktuelle Düngerliste'!$A:$H,7,FALSE)*DG115/1000)</f>
        <v/>
      </c>
      <c r="DS115" s="265"/>
    </row>
    <row r="116" spans="1:123" s="145" customFormat="1">
      <c r="A116" s="261" t="str">
        <f>IF('N-DBE'!A116="","",'N-DBE'!A116)</f>
        <v/>
      </c>
      <c r="B116" s="285" t="str">
        <f>IF('N-DBE'!B116="","",'N-DBE'!B116)</f>
        <v/>
      </c>
      <c r="C116" s="262" t="str">
        <f>IF('N-DBE'!C116="","",'N-DBE'!C116)</f>
        <v/>
      </c>
      <c r="D116" s="262" t="str">
        <f>IF('N-DBE'!D116="","",'N-DBE'!D116)</f>
        <v/>
      </c>
      <c r="E116" s="238" t="str">
        <f>IF('N-DBE'!E116="","",'N-DBE'!E116)</f>
        <v/>
      </c>
      <c r="F116" s="238" t="str">
        <f>IF('N-DBE'!F116="","",'N-DBE'!F116)</f>
        <v/>
      </c>
      <c r="G116" s="225" t="str">
        <f>IF('N-DBE'!G116="","",'N-DBE'!G116)</f>
        <v/>
      </c>
      <c r="H116" s="247" t="str">
        <f>IF(OR(B116="",'N-DBE'!AJ116=""),"",'N-DBE'!AJ116+'N-DBE'!AN116)</f>
        <v/>
      </c>
      <c r="I116" s="815" t="str">
        <f>IF(OR(B116="",'N-DBE'!AJ116=""),"",'N-DBE'!E116*('N-DBE'!AJ116+'N-DBE'!AN116))</f>
        <v/>
      </c>
      <c r="J116" s="246" t="str">
        <f>IF('N-DBE'!AK116="","",IF('N-DBE'!AM116="ja",'N-DBE'!AK116+'N-DBE'!AN116,'N-DBE'!AK116))</f>
        <v/>
      </c>
      <c r="K116" s="829" t="str">
        <f>IF(OR(B116="",'N-DBE'!AK116=""),"",IF('N-DBE'!AM116="ja",'N-DBE'!E116*('N-DBE'!AK116+'N-DBE'!AN116),'N-DBE'!E116*'N-DBE'!AK116))</f>
        <v/>
      </c>
      <c r="L116" s="830" t="str">
        <f>IF(OR(B116="",'N-DBE'!AL116=""),"",'N-DBE'!AL116+'N-DBE'!AN116)</f>
        <v/>
      </c>
      <c r="M116" s="830" t="str">
        <f>IF(OR(B116="",'N-DBE'!AL116=""),"",'N-DBE'!E116*('N-DBE'!AL116+'N-DBE'!AN116))</f>
        <v/>
      </c>
      <c r="N116" s="831" t="str">
        <f>IF(AND('N-DBE'!C116="ja",G116&lt;&gt;""),I116-X116,"")</f>
        <v/>
      </c>
      <c r="O116" s="259" t="str">
        <f>IF('N-DBE'!AJ116="","",SUM(AU116,BI116,BW116,CK116,CY116,DM116))</f>
        <v/>
      </c>
      <c r="P116" s="830" t="str">
        <f>IF(OR(B116="",'N-DBE'!AJ116=""),"",O116*'N-DBE'!E116)</f>
        <v/>
      </c>
      <c r="Q116" s="253" t="str">
        <f>IF('N-DBE'!AJ116="","",IF(AR116="mineralisch",AU116,0)+IF(BF116="mineralisch",BI116,0)+IF(BT116="mineralisch",BW116,0)+IF(CH116="mineralisch",CK116,0)+IF(CV116="mineralisch",CY116,0)+IF(DJ116="mineralisch",DM116,0))</f>
        <v/>
      </c>
      <c r="R116" s="830" t="str">
        <f>IF(OR(B116="",'N-DBE'!AJ116=""),"",Q116*'N-DBE'!E116)</f>
        <v/>
      </c>
      <c r="S116" s="253" t="str">
        <f>IF('N-DBE'!AJ116="","",O116-Q116)</f>
        <v/>
      </c>
      <c r="T116" s="830" t="str">
        <f>IF(OR(B116="",'N-DBE'!AJ116=""),"",S116*'N-DBE'!E116)</f>
        <v/>
      </c>
      <c r="U116" s="253" t="str">
        <f>IF('N-DBE'!AJ116="","",(IF(AR116="Kompost",AU116,0)+IF(BF116="Kompost",BI116,0)+IF(BT116="Kompost",BW116,0)+IF(CH116="Kompost",CK116,0)+IF(CV116="Kompost",CY116,0)+IF(DJ116="Kompost",DM116,0)))</f>
        <v/>
      </c>
      <c r="V116" s="830" t="str">
        <f>IF(OR(B116="",'N-DBE'!AJ116=""),"",U116*'N-DBE'!E116)</f>
        <v/>
      </c>
      <c r="W116" s="370" t="str">
        <f>IF('N-DBE'!AJ116="","",SUM(AW116,BK116,BY116,CM116,DA116,DO116))</f>
        <v/>
      </c>
      <c r="X116" s="844" t="str">
        <f>IF(OR(B116="",'N-DBE'!AJ116=""),"",W116*'N-DBE'!E116)</f>
        <v/>
      </c>
      <c r="Y116" s="260" t="str">
        <f>IF('P-(K-Mg)-DBE'!N116="","",'P-(K-Mg)-DBE'!N116+'P-(K-Mg)-DBE'!R116)</f>
        <v/>
      </c>
      <c r="Z116" s="830" t="str">
        <f>IF(OR(B116="",'P-(K-Mg)-DBE'!N116=""),"",'N-DBE'!E116*('P-(K-Mg)-DBE'!N116+'P-(K-Mg)-DBE'!R116))</f>
        <v/>
      </c>
      <c r="AA116" s="259" t="str">
        <f>IF('P-(K-Mg)-DBE'!N116="","",SUM(AX116,BL116,BZ116,CN116,DB116,DP116))</f>
        <v/>
      </c>
      <c r="AB116" s="258" t="str">
        <f>IF(OR(B116="",'P-(K-Mg)-DBE'!Z116=""),"",SUM(AX116,BL116,BZ116,CN116,DB116,DP116)*'N-DBE'!E116)</f>
        <v/>
      </c>
      <c r="AC116" s="259" t="str">
        <f>IF('P-(K-Mg)-DBE'!O116="","",'P-(K-Mg)-DBE'!O116)</f>
        <v/>
      </c>
      <c r="AD116" s="815" t="str">
        <f>IF(OR(B116="",'P-(K-Mg)-DBE'!O116=""),"",'P-(K-Mg)-DBE'!O116*'N-DBE'!E116)</f>
        <v/>
      </c>
      <c r="AE116" s="239" t="str">
        <f>IF('P-(K-Mg)-DBE'!Z116="","",'P-(K-Mg)-DBE'!Z116)</f>
        <v/>
      </c>
      <c r="AF116" s="815" t="str">
        <f>IF(OR(B116="",'P-(K-Mg)-DBE'!Z116=""),"",'P-(K-Mg)-DBE'!Z116*'N-DBE'!E116)</f>
        <v/>
      </c>
      <c r="AG116" s="380" t="str">
        <f>IF('P-(K-Mg)-DBE'!Z116="","",SUM(AY116,BM116,CA116,CO116,DC116,DQ116))</f>
        <v/>
      </c>
      <c r="AH116" s="258" t="str">
        <f>IF(OR(B116="",'P-(K-Mg)-DBE'!AH116=""),"",SUM(AY116,BM116,CA116,CO116,DC116,DQ106)*'N-DBE'!E116)</f>
        <v/>
      </c>
      <c r="AI116" s="240" t="str">
        <f>IF('P-(K-Mg)-DBE'!AH116="","",'P-(K-Mg)-DBE'!AH116)</f>
        <v/>
      </c>
      <c r="AJ116" s="830" t="str">
        <f>IF(OR(B116="",'P-(K-Mg)-DBE'!AH116=""),"",'N-DBE'!E116*'P-(K-Mg)-DBE'!AH116)</f>
        <v/>
      </c>
      <c r="AK116" s="374" t="str">
        <f>IF('P-(K-Mg)-DBE'!AH116="","",SUM(AZ116,BN116,CB116,CP116,DD116,DR116))</f>
        <v/>
      </c>
      <c r="AL116" s="862" t="str">
        <f>IF('P-(K-Mg)-DBE'!AH116="","",SUM(AZ116,BN116,CB116,CP116,DD116,DR116))</f>
        <v/>
      </c>
      <c r="AM116" s="378"/>
      <c r="AN116" s="379"/>
      <c r="AO116" s="375"/>
      <c r="AP116" s="392" t="str">
        <f t="shared" si="24"/>
        <v/>
      </c>
      <c r="AQ116" s="453" t="str">
        <f t="shared" si="25"/>
        <v/>
      </c>
      <c r="AR116" s="872" t="str">
        <f>IF(AM116="","",VLOOKUP(AM116,'aktuelle Düngerliste'!A:H,2,FALSE))</f>
        <v/>
      </c>
      <c r="AS116" s="872" t="str">
        <f>IF(AM116="","",VLOOKUP(AM116,'aktuelle Düngerliste'!A:H,3,FALSE))</f>
        <v/>
      </c>
      <c r="AT116" s="873" t="str">
        <f>IF(AM116="","",VLOOKUP(AM116,'aktuelle Düngerliste'!A:H,8,FALSE))</f>
        <v/>
      </c>
      <c r="AU116" s="874" t="str">
        <f>IF(AM116="","",VLOOKUP(AM116,'aktuelle Düngerliste'!$A:$H,3,FALSE)*AO116/1000)</f>
        <v/>
      </c>
      <c r="AV116" s="874" t="str">
        <f>IF(AM116="","",IF(VLOOKUP(AM116,'aktuelle Düngerliste'!$A:$B,2,FALSE)="mineralisch",(VLOOKUP(AM116,'aktuelle Düngerliste'!$A:$H,3,FALSE)*AO116/1000),""))</f>
        <v/>
      </c>
      <c r="AW116" s="875" t="str">
        <f>IF(AM116="","",VLOOKUP(AM116,'aktuelle Düngerliste'!$A:$J,10,FALSE)*AO116/1000)</f>
        <v/>
      </c>
      <c r="AX116" s="875" t="str">
        <f>IF(AM116="","",VLOOKUP(AM116,'aktuelle Düngerliste'!$A:$H,5,FALSE)*AO116/1000)</f>
        <v/>
      </c>
      <c r="AY116" s="875" t="str">
        <f>IF(AM116="","",VLOOKUP(AM116,'aktuelle Düngerliste'!$A:$H,6,FALSE)*AO116/1000)</f>
        <v/>
      </c>
      <c r="AZ116" s="876" t="str">
        <f>IF(AM116="","",VLOOKUP(AM116,'aktuelle Düngerliste'!$A:$H,7,FALSE)*AO116/1000)</f>
        <v/>
      </c>
      <c r="BA116" s="378"/>
      <c r="BB116" s="379"/>
      <c r="BC116" s="375"/>
      <c r="BD116" s="392" t="str">
        <f t="shared" si="26"/>
        <v/>
      </c>
      <c r="BE116" s="453" t="str">
        <f t="shared" si="27"/>
        <v/>
      </c>
      <c r="BF116" s="872" t="str">
        <f>IF(BA116="","",VLOOKUP(BA116,'aktuelle Düngerliste'!$A:$H,2,FALSE))</f>
        <v/>
      </c>
      <c r="BG116" s="872" t="str">
        <f>IF(BA116="","",VLOOKUP(BA116,'aktuelle Düngerliste'!$A:$H,3,FALSE))</f>
        <v/>
      </c>
      <c r="BH116" s="873" t="str">
        <f>IF(BA116="","",VLOOKUP(BA116,'aktuelle Düngerliste'!$A:$H,8,FALSE))</f>
        <v/>
      </c>
      <c r="BI116" s="874" t="str">
        <f>IF(BA116="","",VLOOKUP(BA116,'aktuelle Düngerliste'!$A:$H,3,FALSE)*BC116/1000)</f>
        <v/>
      </c>
      <c r="BJ116" s="874" t="str">
        <f>IF(BA116="","",IF(VLOOKUP(BA116,'aktuelle Düngerliste'!$A:$B,2,FALSE)="mineralisch",(VLOOKUP(BA116,'aktuelle Düngerliste'!$A:$H,3,FALSE)*BC116/1000),""))</f>
        <v/>
      </c>
      <c r="BK116" s="875" t="str">
        <f>IF(BA116="","",VLOOKUP(BA116,'aktuelle Düngerliste'!$A:$J,10,FALSE)*BC116/1000)</f>
        <v/>
      </c>
      <c r="BL116" s="875" t="str">
        <f>IF(BA116="","",VLOOKUP(BA116,'aktuelle Düngerliste'!$A:$H,5,FALSE)*BC116/1000)</f>
        <v/>
      </c>
      <c r="BM116" s="875" t="str">
        <f>IF(BA116="","",VLOOKUP(BA116,'aktuelle Düngerliste'!$A:$H,6,FALSE)*BC116/1000)</f>
        <v/>
      </c>
      <c r="BN116" s="876" t="str">
        <f>IF(BA116="","",VLOOKUP(BA116,'aktuelle Düngerliste'!$A:$H,7,FALSE)*BC116/1000)</f>
        <v/>
      </c>
      <c r="BO116" s="378"/>
      <c r="BP116" s="379"/>
      <c r="BQ116" s="375"/>
      <c r="BR116" s="392" t="str">
        <f t="shared" si="28"/>
        <v/>
      </c>
      <c r="BS116" s="453" t="str">
        <f t="shared" si="29"/>
        <v/>
      </c>
      <c r="BT116" s="872" t="str">
        <f>IF(BO116="","",VLOOKUP(BO116,'aktuelle Düngerliste'!$A:$H,2,FALSE))</f>
        <v/>
      </c>
      <c r="BU116" s="872" t="str">
        <f>IF(BO116="","",VLOOKUP(BO116,'aktuelle Düngerliste'!$A:$H,3,FALSE))</f>
        <v/>
      </c>
      <c r="BV116" s="873" t="str">
        <f>IF(BO116="","",VLOOKUP(BO116,'aktuelle Düngerliste'!$A:$H,8,FALSE))</f>
        <v/>
      </c>
      <c r="BW116" s="874" t="str">
        <f>IF(BO116="","",VLOOKUP(BO116,'aktuelle Düngerliste'!$A:$H,3,FALSE)*BQ116/1000)</f>
        <v/>
      </c>
      <c r="BX116" s="874" t="str">
        <f>IF(BO116="","",IF(VLOOKUP(BO116,'aktuelle Düngerliste'!$A:$B,2,FALSE)="mineralisch",(VLOOKUP(BO116,'aktuelle Düngerliste'!$A:$H,3,FALSE)*BQ116/1000),""))</f>
        <v/>
      </c>
      <c r="BY116" s="875" t="str">
        <f>IF(BO116="","",VLOOKUP(BO116,'aktuelle Düngerliste'!$A:$J,10,FALSE)*BQ116/1000)</f>
        <v/>
      </c>
      <c r="BZ116" s="875" t="str">
        <f>IF(BO116="","",VLOOKUP(BO116,'aktuelle Düngerliste'!$A:$H,5,FALSE)*BQ116/1000)</f>
        <v/>
      </c>
      <c r="CA116" s="875" t="str">
        <f>IF(BO116="","",VLOOKUP(BO116,'aktuelle Düngerliste'!$A:$H,6,FALSE)*BQ116/1000)</f>
        <v/>
      </c>
      <c r="CB116" s="876" t="str">
        <f>IF(BO116="","",VLOOKUP(BO116,'aktuelle Düngerliste'!$A:$H,7,FALSE)*BQ116/1000)</f>
        <v/>
      </c>
      <c r="CC116" s="378"/>
      <c r="CD116" s="379"/>
      <c r="CE116" s="375"/>
      <c r="CF116" s="392" t="str">
        <f t="shared" si="30"/>
        <v/>
      </c>
      <c r="CG116" s="453" t="str">
        <f t="shared" si="31"/>
        <v/>
      </c>
      <c r="CH116" s="872" t="str">
        <f>IF(CC116="","",VLOOKUP(CC116,'aktuelle Düngerliste'!$A:$H,2,FALSE))</f>
        <v/>
      </c>
      <c r="CI116" s="872" t="str">
        <f>IF(CC116="","",VLOOKUP(CC116,'aktuelle Düngerliste'!$A:$H,3,FALSE))</f>
        <v/>
      </c>
      <c r="CJ116" s="873" t="str">
        <f>IF(CC116="","",VLOOKUP(CC116,'aktuelle Düngerliste'!$A:$H,8,FALSE))</f>
        <v/>
      </c>
      <c r="CK116" s="874" t="str">
        <f>IF(CC116="","",VLOOKUP(CC116,'aktuelle Düngerliste'!$A:$H,3,FALSE)*CE116/1000)</f>
        <v/>
      </c>
      <c r="CL116" s="874" t="str">
        <f>IF(CC116="","",IF(VLOOKUP(CC116,'aktuelle Düngerliste'!$A:$B,2,FALSE)="mineralisch",(VLOOKUP(CC116,'aktuelle Düngerliste'!$A:$H,3,FALSE)*CE116/1000),""))</f>
        <v/>
      </c>
      <c r="CM116" s="875" t="str">
        <f>IF(CC116="","",VLOOKUP(CC116,'aktuelle Düngerliste'!$A:$J,10,FALSE)*CE116/1000)</f>
        <v/>
      </c>
      <c r="CN116" s="875" t="str">
        <f>IF(CC116="","",VLOOKUP(CC116,'aktuelle Düngerliste'!$A:$H,5,FALSE)*CE116/1000)</f>
        <v/>
      </c>
      <c r="CO116" s="875" t="str">
        <f>IF(CC116="","",VLOOKUP(CC116,'aktuelle Düngerliste'!$A:$H,6,FALSE)*CE116/1000)</f>
        <v/>
      </c>
      <c r="CP116" s="876" t="str">
        <f>IF(CC116="","",VLOOKUP(CC116,'aktuelle Düngerliste'!$A:$H,7,FALSE)*CE116/1000)</f>
        <v/>
      </c>
      <c r="CQ116" s="378"/>
      <c r="CR116" s="379"/>
      <c r="CS116" s="375"/>
      <c r="CT116" s="392" t="str">
        <f t="shared" si="32"/>
        <v/>
      </c>
      <c r="CU116" s="453" t="str">
        <f t="shared" si="33"/>
        <v/>
      </c>
      <c r="CV116" s="872" t="str">
        <f>IF(CQ116="","",VLOOKUP(CQ116,'aktuelle Düngerliste'!$A:$H,2,FALSE))</f>
        <v/>
      </c>
      <c r="CW116" s="872" t="str">
        <f>IF(CQ116="","",VLOOKUP(CQ116,'aktuelle Düngerliste'!$A:$H,3,FALSE))</f>
        <v/>
      </c>
      <c r="CX116" s="873" t="str">
        <f>IF(CQ116="","",VLOOKUP(CQ116,'aktuelle Düngerliste'!$A:$H,8,FALSE))</f>
        <v/>
      </c>
      <c r="CY116" s="874" t="str">
        <f>IF(CQ116="","",VLOOKUP(CQ116,'aktuelle Düngerliste'!$A:$H,3,FALSE)*CS116/1000)</f>
        <v/>
      </c>
      <c r="CZ116" s="874" t="str">
        <f>IF(CQ116="","",IF(VLOOKUP(CQ116,'aktuelle Düngerliste'!$A:$B,2,FALSE)="mineralisch",(VLOOKUP(CQ116,'aktuelle Düngerliste'!$A:$H,3,FALSE)*CS116/1000),""))</f>
        <v/>
      </c>
      <c r="DA116" s="875" t="str">
        <f>IF(CQ116="","",VLOOKUP(CQ116,'aktuelle Düngerliste'!$A:$J,10,FALSE)*CS116/1000)</f>
        <v/>
      </c>
      <c r="DB116" s="875" t="str">
        <f>IF(CQ116="","",VLOOKUP(CQ116,'aktuelle Düngerliste'!$A:$H,5,FALSE)*CS116/1000)</f>
        <v/>
      </c>
      <c r="DC116" s="875" t="str">
        <f>IF(CQ116="","",VLOOKUP(CQ116,'aktuelle Düngerliste'!$A:$H,6,FALSE)*CS116/1000)</f>
        <v/>
      </c>
      <c r="DD116" s="876" t="str">
        <f>IF(CQ116="","",VLOOKUP(CQ116,'aktuelle Düngerliste'!$A:$H,7,FALSE)*CS116/1000)</f>
        <v/>
      </c>
      <c r="DE116" s="378"/>
      <c r="DF116" s="379"/>
      <c r="DG116" s="375"/>
      <c r="DH116" s="392" t="str">
        <f t="shared" si="34"/>
        <v/>
      </c>
      <c r="DI116" s="453" t="str">
        <f t="shared" si="35"/>
        <v/>
      </c>
      <c r="DJ116" s="872" t="str">
        <f>IF(DE116="","",VLOOKUP(DE116,'aktuelle Düngerliste'!$A:$H,2,FALSE))</f>
        <v/>
      </c>
      <c r="DK116" s="872" t="str">
        <f>IF(DE116="","",VLOOKUP(DE116,'aktuelle Düngerliste'!$A:$H,3,FALSE))</f>
        <v/>
      </c>
      <c r="DL116" s="873" t="str">
        <f>IF(DE116="","",VLOOKUP(DE116,'aktuelle Düngerliste'!$A:$H,8,FALSE))</f>
        <v/>
      </c>
      <c r="DM116" s="874" t="str">
        <f>IF(DE116="","",VLOOKUP(DE116,'aktuelle Düngerliste'!$A:$H,3,FALSE)*DG116/1000)</f>
        <v/>
      </c>
      <c r="DN116" s="874" t="str">
        <f>IF(DE116="","",IF(VLOOKUP(DE116,'aktuelle Düngerliste'!$A:$B,2,FALSE)="mineralisch",(VLOOKUP(DE116,'aktuelle Düngerliste'!$A:$H,3,FALSE)*DG116/1000),""))</f>
        <v/>
      </c>
      <c r="DO116" s="875" t="str">
        <f>IF(DE116="","",VLOOKUP(DE116,'aktuelle Düngerliste'!$A:$J,10,FALSE)*DG116/1000)</f>
        <v/>
      </c>
      <c r="DP116" s="875" t="str">
        <f>IF(DE116="","",VLOOKUP(DE116,'aktuelle Düngerliste'!$A:$H,5,FALSE)*DG116/1000)</f>
        <v/>
      </c>
      <c r="DQ116" s="875" t="str">
        <f>IF(DE116="","",VLOOKUP(DE116,'aktuelle Düngerliste'!$A:$H,6,FALSE)*DG116/1000)</f>
        <v/>
      </c>
      <c r="DR116" s="876" t="str">
        <f>IF(DE116="","",VLOOKUP(DE116,'aktuelle Düngerliste'!$A:$H,7,FALSE)*DG116/1000)</f>
        <v/>
      </c>
      <c r="DS116" s="265"/>
    </row>
    <row r="117" spans="1:123" s="145" customFormat="1">
      <c r="A117" s="261" t="str">
        <f>IF('N-DBE'!A117="","",'N-DBE'!A117)</f>
        <v/>
      </c>
      <c r="B117" s="285" t="str">
        <f>IF('N-DBE'!B117="","",'N-DBE'!B117)</f>
        <v/>
      </c>
      <c r="C117" s="262" t="str">
        <f>IF('N-DBE'!C117="","",'N-DBE'!C117)</f>
        <v/>
      </c>
      <c r="D117" s="262" t="str">
        <f>IF('N-DBE'!D117="","",'N-DBE'!D117)</f>
        <v/>
      </c>
      <c r="E117" s="238" t="str">
        <f>IF('N-DBE'!E117="","",'N-DBE'!E117)</f>
        <v/>
      </c>
      <c r="F117" s="238" t="str">
        <f>IF('N-DBE'!F117="","",'N-DBE'!F117)</f>
        <v/>
      </c>
      <c r="G117" s="225" t="str">
        <f>IF('N-DBE'!G117="","",'N-DBE'!G117)</f>
        <v/>
      </c>
      <c r="H117" s="247" t="str">
        <f>IF(OR(B117="",'N-DBE'!AJ117=""),"",'N-DBE'!AJ117+'N-DBE'!AN117)</f>
        <v/>
      </c>
      <c r="I117" s="815" t="str">
        <f>IF(OR(B117="",'N-DBE'!AJ117=""),"",'N-DBE'!E117*('N-DBE'!AJ117+'N-DBE'!AN117))</f>
        <v/>
      </c>
      <c r="J117" s="246" t="str">
        <f>IF('N-DBE'!AK117="","",IF('N-DBE'!AM117="ja",'N-DBE'!AK117+'N-DBE'!AN117,'N-DBE'!AK117))</f>
        <v/>
      </c>
      <c r="K117" s="829" t="str">
        <f>IF(OR(B117="",'N-DBE'!AK117=""),"",IF('N-DBE'!AM117="ja",'N-DBE'!E117*('N-DBE'!AK117+'N-DBE'!AN117),'N-DBE'!E117*'N-DBE'!AK117))</f>
        <v/>
      </c>
      <c r="L117" s="830" t="str">
        <f>IF(OR(B117="",'N-DBE'!AL117=""),"",'N-DBE'!AL117+'N-DBE'!AN117)</f>
        <v/>
      </c>
      <c r="M117" s="830" t="str">
        <f>IF(OR(B117="",'N-DBE'!AL117=""),"",'N-DBE'!E117*('N-DBE'!AL117+'N-DBE'!AN117))</f>
        <v/>
      </c>
      <c r="N117" s="831" t="str">
        <f>IF(AND('N-DBE'!C117="ja",G117&lt;&gt;""),I117-X117,"")</f>
        <v/>
      </c>
      <c r="O117" s="259" t="str">
        <f>IF('N-DBE'!AJ117="","",SUM(AU117,BI117,BW117,CK117,CY117,DM117))</f>
        <v/>
      </c>
      <c r="P117" s="830" t="str">
        <f>IF(OR(B117="",'N-DBE'!AJ117=""),"",O117*'N-DBE'!E117)</f>
        <v/>
      </c>
      <c r="Q117" s="253" t="str">
        <f>IF('N-DBE'!AJ117="","",IF(AR117="mineralisch",AU117,0)+IF(BF117="mineralisch",BI117,0)+IF(BT117="mineralisch",BW117,0)+IF(CH117="mineralisch",CK117,0)+IF(CV117="mineralisch",CY117,0)+IF(DJ117="mineralisch",DM117,0))</f>
        <v/>
      </c>
      <c r="R117" s="830" t="str">
        <f>IF(OR(B117="",'N-DBE'!AJ117=""),"",Q117*'N-DBE'!E117)</f>
        <v/>
      </c>
      <c r="S117" s="253" t="str">
        <f>IF('N-DBE'!AJ117="","",O117-Q117)</f>
        <v/>
      </c>
      <c r="T117" s="830" t="str">
        <f>IF(OR(B117="",'N-DBE'!AJ117=""),"",S117*'N-DBE'!E117)</f>
        <v/>
      </c>
      <c r="U117" s="253" t="str">
        <f>IF('N-DBE'!AJ117="","",(IF(AR117="Kompost",AU117,0)+IF(BF117="Kompost",BI117,0)+IF(BT117="Kompost",BW117,0)+IF(CH117="Kompost",CK117,0)+IF(CV117="Kompost",CY117,0)+IF(DJ117="Kompost",DM117,0)))</f>
        <v/>
      </c>
      <c r="V117" s="830" t="str">
        <f>IF(OR(B117="",'N-DBE'!AJ117=""),"",U117*'N-DBE'!E117)</f>
        <v/>
      </c>
      <c r="W117" s="370" t="str">
        <f>IF('N-DBE'!AJ117="","",SUM(AW117,BK117,BY117,CM117,DA117,DO117))</f>
        <v/>
      </c>
      <c r="X117" s="844" t="str">
        <f>IF(OR(B117="",'N-DBE'!AJ117=""),"",W117*'N-DBE'!E117)</f>
        <v/>
      </c>
      <c r="Y117" s="260" t="str">
        <f>IF('P-(K-Mg)-DBE'!N117="","",'P-(K-Mg)-DBE'!N117+'P-(K-Mg)-DBE'!R117)</f>
        <v/>
      </c>
      <c r="Z117" s="830" t="str">
        <f>IF(OR(B117="",'P-(K-Mg)-DBE'!N117=""),"",'N-DBE'!E117*('P-(K-Mg)-DBE'!N117+'P-(K-Mg)-DBE'!R117))</f>
        <v/>
      </c>
      <c r="AA117" s="259" t="str">
        <f>IF('P-(K-Mg)-DBE'!N117="","",SUM(AX117,BL117,BZ117,CN117,DB117,DP117))</f>
        <v/>
      </c>
      <c r="AB117" s="258" t="str">
        <f>IF(OR(B117="",'P-(K-Mg)-DBE'!Z117=""),"",SUM(AX117,BL117,BZ117,CN117,DB117,DP117)*'N-DBE'!E117)</f>
        <v/>
      </c>
      <c r="AC117" s="259" t="str">
        <f>IF('P-(K-Mg)-DBE'!O117="","",'P-(K-Mg)-DBE'!O117)</f>
        <v/>
      </c>
      <c r="AD117" s="815" t="str">
        <f>IF(OR(B117="",'P-(K-Mg)-DBE'!O117=""),"",'P-(K-Mg)-DBE'!O117*'N-DBE'!E117)</f>
        <v/>
      </c>
      <c r="AE117" s="239" t="str">
        <f>IF('P-(K-Mg)-DBE'!Z117="","",'P-(K-Mg)-DBE'!Z117)</f>
        <v/>
      </c>
      <c r="AF117" s="815" t="str">
        <f>IF(OR(B117="",'P-(K-Mg)-DBE'!Z117=""),"",'P-(K-Mg)-DBE'!Z117*'N-DBE'!E117)</f>
        <v/>
      </c>
      <c r="AG117" s="380" t="str">
        <f>IF('P-(K-Mg)-DBE'!Z117="","",SUM(AY117,BM117,CA117,CO117,DC117,DQ117))</f>
        <v/>
      </c>
      <c r="AH117" s="258" t="str">
        <f>IF(OR(B117="",'P-(K-Mg)-DBE'!AH117=""),"",SUM(AY117,BM117,CA117,CO117,DC117,DQ107)*'N-DBE'!E117)</f>
        <v/>
      </c>
      <c r="AI117" s="240" t="str">
        <f>IF('P-(K-Mg)-DBE'!AH117="","",'P-(K-Mg)-DBE'!AH117)</f>
        <v/>
      </c>
      <c r="AJ117" s="830" t="str">
        <f>IF(OR(B117="",'P-(K-Mg)-DBE'!AH117=""),"",'N-DBE'!E117*'P-(K-Mg)-DBE'!AH117)</f>
        <v/>
      </c>
      <c r="AK117" s="374" t="str">
        <f>IF('P-(K-Mg)-DBE'!AH117="","",SUM(AZ117,BN117,CB117,CP117,DD117,DR117))</f>
        <v/>
      </c>
      <c r="AL117" s="862" t="str">
        <f>IF('P-(K-Mg)-DBE'!AH117="","",SUM(AZ117,BN117,CB117,CP117,DD117,DR117))</f>
        <v/>
      </c>
      <c r="AM117" s="378"/>
      <c r="AN117" s="379"/>
      <c r="AO117" s="375"/>
      <c r="AP117" s="392" t="str">
        <f t="shared" si="24"/>
        <v/>
      </c>
      <c r="AQ117" s="453" t="str">
        <f t="shared" si="25"/>
        <v/>
      </c>
      <c r="AR117" s="872" t="str">
        <f>IF(AM117="","",VLOOKUP(AM117,'aktuelle Düngerliste'!A:H,2,FALSE))</f>
        <v/>
      </c>
      <c r="AS117" s="872" t="str">
        <f>IF(AM117="","",VLOOKUP(AM117,'aktuelle Düngerliste'!A:H,3,FALSE))</f>
        <v/>
      </c>
      <c r="AT117" s="873" t="str">
        <f>IF(AM117="","",VLOOKUP(AM117,'aktuelle Düngerliste'!A:H,8,FALSE))</f>
        <v/>
      </c>
      <c r="AU117" s="874" t="str">
        <f>IF(AM117="","",VLOOKUP(AM117,'aktuelle Düngerliste'!$A:$H,3,FALSE)*AO117/1000)</f>
        <v/>
      </c>
      <c r="AV117" s="874" t="str">
        <f>IF(AM117="","",IF(VLOOKUP(AM117,'aktuelle Düngerliste'!$A:$B,2,FALSE)="mineralisch",(VLOOKUP(AM117,'aktuelle Düngerliste'!$A:$H,3,FALSE)*AO117/1000),""))</f>
        <v/>
      </c>
      <c r="AW117" s="875" t="str">
        <f>IF(AM117="","",VLOOKUP(AM117,'aktuelle Düngerliste'!$A:$J,10,FALSE)*AO117/1000)</f>
        <v/>
      </c>
      <c r="AX117" s="875" t="str">
        <f>IF(AM117="","",VLOOKUP(AM117,'aktuelle Düngerliste'!$A:$H,5,FALSE)*AO117/1000)</f>
        <v/>
      </c>
      <c r="AY117" s="875" t="str">
        <f>IF(AM117="","",VLOOKUP(AM117,'aktuelle Düngerliste'!$A:$H,6,FALSE)*AO117/1000)</f>
        <v/>
      </c>
      <c r="AZ117" s="876" t="str">
        <f>IF(AM117="","",VLOOKUP(AM117,'aktuelle Düngerliste'!$A:$H,7,FALSE)*AO117/1000)</f>
        <v/>
      </c>
      <c r="BA117" s="378"/>
      <c r="BB117" s="379"/>
      <c r="BC117" s="375"/>
      <c r="BD117" s="392" t="str">
        <f t="shared" si="26"/>
        <v/>
      </c>
      <c r="BE117" s="453" t="str">
        <f t="shared" si="27"/>
        <v/>
      </c>
      <c r="BF117" s="872" t="str">
        <f>IF(BA117="","",VLOOKUP(BA117,'aktuelle Düngerliste'!$A:$H,2,FALSE))</f>
        <v/>
      </c>
      <c r="BG117" s="872" t="str">
        <f>IF(BA117="","",VLOOKUP(BA117,'aktuelle Düngerliste'!$A:$H,3,FALSE))</f>
        <v/>
      </c>
      <c r="BH117" s="873" t="str">
        <f>IF(BA117="","",VLOOKUP(BA117,'aktuelle Düngerliste'!$A:$H,8,FALSE))</f>
        <v/>
      </c>
      <c r="BI117" s="874" t="str">
        <f>IF(BA117="","",VLOOKUP(BA117,'aktuelle Düngerliste'!$A:$H,3,FALSE)*BC117/1000)</f>
        <v/>
      </c>
      <c r="BJ117" s="874" t="str">
        <f>IF(BA117="","",IF(VLOOKUP(BA117,'aktuelle Düngerliste'!$A:$B,2,FALSE)="mineralisch",(VLOOKUP(BA117,'aktuelle Düngerliste'!$A:$H,3,FALSE)*BC117/1000),""))</f>
        <v/>
      </c>
      <c r="BK117" s="875" t="str">
        <f>IF(BA117="","",VLOOKUP(BA117,'aktuelle Düngerliste'!$A:$J,10,FALSE)*BC117/1000)</f>
        <v/>
      </c>
      <c r="BL117" s="875" t="str">
        <f>IF(BA117="","",VLOOKUP(BA117,'aktuelle Düngerliste'!$A:$H,5,FALSE)*BC117/1000)</f>
        <v/>
      </c>
      <c r="BM117" s="875" t="str">
        <f>IF(BA117="","",VLOOKUP(BA117,'aktuelle Düngerliste'!$A:$H,6,FALSE)*BC117/1000)</f>
        <v/>
      </c>
      <c r="BN117" s="876" t="str">
        <f>IF(BA117="","",VLOOKUP(BA117,'aktuelle Düngerliste'!$A:$H,7,FALSE)*BC117/1000)</f>
        <v/>
      </c>
      <c r="BO117" s="378"/>
      <c r="BP117" s="379"/>
      <c r="BQ117" s="375"/>
      <c r="BR117" s="392" t="str">
        <f t="shared" si="28"/>
        <v/>
      </c>
      <c r="BS117" s="453" t="str">
        <f t="shared" si="29"/>
        <v/>
      </c>
      <c r="BT117" s="872" t="str">
        <f>IF(BO117="","",VLOOKUP(BO117,'aktuelle Düngerliste'!$A:$H,2,FALSE))</f>
        <v/>
      </c>
      <c r="BU117" s="872" t="str">
        <f>IF(BO117="","",VLOOKUP(BO117,'aktuelle Düngerliste'!$A:$H,3,FALSE))</f>
        <v/>
      </c>
      <c r="BV117" s="873" t="str">
        <f>IF(BO117="","",VLOOKUP(BO117,'aktuelle Düngerliste'!$A:$H,8,FALSE))</f>
        <v/>
      </c>
      <c r="BW117" s="874" t="str">
        <f>IF(BO117="","",VLOOKUP(BO117,'aktuelle Düngerliste'!$A:$H,3,FALSE)*BQ117/1000)</f>
        <v/>
      </c>
      <c r="BX117" s="874" t="str">
        <f>IF(BO117="","",IF(VLOOKUP(BO117,'aktuelle Düngerliste'!$A:$B,2,FALSE)="mineralisch",(VLOOKUP(BO117,'aktuelle Düngerliste'!$A:$H,3,FALSE)*BQ117/1000),""))</f>
        <v/>
      </c>
      <c r="BY117" s="875" t="str">
        <f>IF(BO117="","",VLOOKUP(BO117,'aktuelle Düngerliste'!$A:$J,10,FALSE)*BQ117/1000)</f>
        <v/>
      </c>
      <c r="BZ117" s="875" t="str">
        <f>IF(BO117="","",VLOOKUP(BO117,'aktuelle Düngerliste'!$A:$H,5,FALSE)*BQ117/1000)</f>
        <v/>
      </c>
      <c r="CA117" s="875" t="str">
        <f>IF(BO117="","",VLOOKUP(BO117,'aktuelle Düngerliste'!$A:$H,6,FALSE)*BQ117/1000)</f>
        <v/>
      </c>
      <c r="CB117" s="876" t="str">
        <f>IF(BO117="","",VLOOKUP(BO117,'aktuelle Düngerliste'!$A:$H,7,FALSE)*BQ117/1000)</f>
        <v/>
      </c>
      <c r="CC117" s="378"/>
      <c r="CD117" s="379"/>
      <c r="CE117" s="375"/>
      <c r="CF117" s="392" t="str">
        <f t="shared" si="30"/>
        <v/>
      </c>
      <c r="CG117" s="453" t="str">
        <f t="shared" si="31"/>
        <v/>
      </c>
      <c r="CH117" s="872" t="str">
        <f>IF(CC117="","",VLOOKUP(CC117,'aktuelle Düngerliste'!$A:$H,2,FALSE))</f>
        <v/>
      </c>
      <c r="CI117" s="872" t="str">
        <f>IF(CC117="","",VLOOKUP(CC117,'aktuelle Düngerliste'!$A:$H,3,FALSE))</f>
        <v/>
      </c>
      <c r="CJ117" s="873" t="str">
        <f>IF(CC117="","",VLOOKUP(CC117,'aktuelle Düngerliste'!$A:$H,8,FALSE))</f>
        <v/>
      </c>
      <c r="CK117" s="874" t="str">
        <f>IF(CC117="","",VLOOKUP(CC117,'aktuelle Düngerliste'!$A:$H,3,FALSE)*CE117/1000)</f>
        <v/>
      </c>
      <c r="CL117" s="874" t="str">
        <f>IF(CC117="","",IF(VLOOKUP(CC117,'aktuelle Düngerliste'!$A:$B,2,FALSE)="mineralisch",(VLOOKUP(CC117,'aktuelle Düngerliste'!$A:$H,3,FALSE)*CE117/1000),""))</f>
        <v/>
      </c>
      <c r="CM117" s="875" t="str">
        <f>IF(CC117="","",VLOOKUP(CC117,'aktuelle Düngerliste'!$A:$J,10,FALSE)*CE117/1000)</f>
        <v/>
      </c>
      <c r="CN117" s="875" t="str">
        <f>IF(CC117="","",VLOOKUP(CC117,'aktuelle Düngerliste'!$A:$H,5,FALSE)*CE117/1000)</f>
        <v/>
      </c>
      <c r="CO117" s="875" t="str">
        <f>IF(CC117="","",VLOOKUP(CC117,'aktuelle Düngerliste'!$A:$H,6,FALSE)*CE117/1000)</f>
        <v/>
      </c>
      <c r="CP117" s="876" t="str">
        <f>IF(CC117="","",VLOOKUP(CC117,'aktuelle Düngerliste'!$A:$H,7,FALSE)*CE117/1000)</f>
        <v/>
      </c>
      <c r="CQ117" s="378"/>
      <c r="CR117" s="379"/>
      <c r="CS117" s="375"/>
      <c r="CT117" s="392" t="str">
        <f t="shared" si="32"/>
        <v/>
      </c>
      <c r="CU117" s="453" t="str">
        <f t="shared" si="33"/>
        <v/>
      </c>
      <c r="CV117" s="872" t="str">
        <f>IF(CQ117="","",VLOOKUP(CQ117,'aktuelle Düngerliste'!$A:$H,2,FALSE))</f>
        <v/>
      </c>
      <c r="CW117" s="872" t="str">
        <f>IF(CQ117="","",VLOOKUP(CQ117,'aktuelle Düngerliste'!$A:$H,3,FALSE))</f>
        <v/>
      </c>
      <c r="CX117" s="873" t="str">
        <f>IF(CQ117="","",VLOOKUP(CQ117,'aktuelle Düngerliste'!$A:$H,8,FALSE))</f>
        <v/>
      </c>
      <c r="CY117" s="874" t="str">
        <f>IF(CQ117="","",VLOOKUP(CQ117,'aktuelle Düngerliste'!$A:$H,3,FALSE)*CS117/1000)</f>
        <v/>
      </c>
      <c r="CZ117" s="874" t="str">
        <f>IF(CQ117="","",IF(VLOOKUP(CQ117,'aktuelle Düngerliste'!$A:$B,2,FALSE)="mineralisch",(VLOOKUP(CQ117,'aktuelle Düngerliste'!$A:$H,3,FALSE)*CS117/1000),""))</f>
        <v/>
      </c>
      <c r="DA117" s="875" t="str">
        <f>IF(CQ117="","",VLOOKUP(CQ117,'aktuelle Düngerliste'!$A:$J,10,FALSE)*CS117/1000)</f>
        <v/>
      </c>
      <c r="DB117" s="875" t="str">
        <f>IF(CQ117="","",VLOOKUP(CQ117,'aktuelle Düngerliste'!$A:$H,5,FALSE)*CS117/1000)</f>
        <v/>
      </c>
      <c r="DC117" s="875" t="str">
        <f>IF(CQ117="","",VLOOKUP(CQ117,'aktuelle Düngerliste'!$A:$H,6,FALSE)*CS117/1000)</f>
        <v/>
      </c>
      <c r="DD117" s="876" t="str">
        <f>IF(CQ117="","",VLOOKUP(CQ117,'aktuelle Düngerliste'!$A:$H,7,FALSE)*CS117/1000)</f>
        <v/>
      </c>
      <c r="DE117" s="378"/>
      <c r="DF117" s="379"/>
      <c r="DG117" s="375"/>
      <c r="DH117" s="392" t="str">
        <f t="shared" si="34"/>
        <v/>
      </c>
      <c r="DI117" s="453" t="str">
        <f t="shared" si="35"/>
        <v/>
      </c>
      <c r="DJ117" s="872" t="str">
        <f>IF(DE117="","",VLOOKUP(DE117,'aktuelle Düngerliste'!$A:$H,2,FALSE))</f>
        <v/>
      </c>
      <c r="DK117" s="872" t="str">
        <f>IF(DE117="","",VLOOKUP(DE117,'aktuelle Düngerliste'!$A:$H,3,FALSE))</f>
        <v/>
      </c>
      <c r="DL117" s="873" t="str">
        <f>IF(DE117="","",VLOOKUP(DE117,'aktuelle Düngerliste'!$A:$H,8,FALSE))</f>
        <v/>
      </c>
      <c r="DM117" s="874" t="str">
        <f>IF(DE117="","",VLOOKUP(DE117,'aktuelle Düngerliste'!$A:$H,3,FALSE)*DG117/1000)</f>
        <v/>
      </c>
      <c r="DN117" s="874" t="str">
        <f>IF(DE117="","",IF(VLOOKUP(DE117,'aktuelle Düngerliste'!$A:$B,2,FALSE)="mineralisch",(VLOOKUP(DE117,'aktuelle Düngerliste'!$A:$H,3,FALSE)*DG117/1000),""))</f>
        <v/>
      </c>
      <c r="DO117" s="875" t="str">
        <f>IF(DE117="","",VLOOKUP(DE117,'aktuelle Düngerliste'!$A:$J,10,FALSE)*DG117/1000)</f>
        <v/>
      </c>
      <c r="DP117" s="875" t="str">
        <f>IF(DE117="","",VLOOKUP(DE117,'aktuelle Düngerliste'!$A:$H,5,FALSE)*DG117/1000)</f>
        <v/>
      </c>
      <c r="DQ117" s="875" t="str">
        <f>IF(DE117="","",VLOOKUP(DE117,'aktuelle Düngerliste'!$A:$H,6,FALSE)*DG117/1000)</f>
        <v/>
      </c>
      <c r="DR117" s="876" t="str">
        <f>IF(DE117="","",VLOOKUP(DE117,'aktuelle Düngerliste'!$A:$H,7,FALSE)*DG117/1000)</f>
        <v/>
      </c>
      <c r="DS117" s="265"/>
    </row>
    <row r="118" spans="1:123" s="145" customFormat="1">
      <c r="A118" s="261" t="str">
        <f>IF('N-DBE'!A118="","",'N-DBE'!A118)</f>
        <v/>
      </c>
      <c r="B118" s="285" t="str">
        <f>IF('N-DBE'!B118="","",'N-DBE'!B118)</f>
        <v/>
      </c>
      <c r="C118" s="262" t="str">
        <f>IF('N-DBE'!C118="","",'N-DBE'!C118)</f>
        <v/>
      </c>
      <c r="D118" s="262" t="str">
        <f>IF('N-DBE'!D118="","",'N-DBE'!D118)</f>
        <v/>
      </c>
      <c r="E118" s="238" t="str">
        <f>IF('N-DBE'!E118="","",'N-DBE'!E118)</f>
        <v/>
      </c>
      <c r="F118" s="238" t="str">
        <f>IF('N-DBE'!F118="","",'N-DBE'!F118)</f>
        <v/>
      </c>
      <c r="G118" s="225" t="str">
        <f>IF('N-DBE'!G118="","",'N-DBE'!G118)</f>
        <v/>
      </c>
      <c r="H118" s="247" t="str">
        <f>IF(OR(B118="",'N-DBE'!AJ118=""),"",'N-DBE'!AJ118+'N-DBE'!AN118)</f>
        <v/>
      </c>
      <c r="I118" s="815" t="str">
        <f>IF(OR(B118="",'N-DBE'!AJ118=""),"",'N-DBE'!E118*('N-DBE'!AJ118+'N-DBE'!AN118))</f>
        <v/>
      </c>
      <c r="J118" s="246" t="str">
        <f>IF('N-DBE'!AK118="","",IF('N-DBE'!AM118="ja",'N-DBE'!AK118+'N-DBE'!AN118,'N-DBE'!AK118))</f>
        <v/>
      </c>
      <c r="K118" s="829" t="str">
        <f>IF(OR(B118="",'N-DBE'!AK118=""),"",IF('N-DBE'!AM118="ja",'N-DBE'!E118*('N-DBE'!AK118+'N-DBE'!AN118),'N-DBE'!E118*'N-DBE'!AK118))</f>
        <v/>
      </c>
      <c r="L118" s="830" t="str">
        <f>IF(OR(B118="",'N-DBE'!AL118=""),"",'N-DBE'!AL118+'N-DBE'!AN118)</f>
        <v/>
      </c>
      <c r="M118" s="830" t="str">
        <f>IF(OR(B118="",'N-DBE'!AL118=""),"",'N-DBE'!E118*('N-DBE'!AL118+'N-DBE'!AN118))</f>
        <v/>
      </c>
      <c r="N118" s="831" t="str">
        <f>IF(AND('N-DBE'!C118="ja",G118&lt;&gt;""),I118-X118,"")</f>
        <v/>
      </c>
      <c r="O118" s="259" t="str">
        <f>IF('N-DBE'!AJ118="","",SUM(AU118,BI118,BW118,CK118,CY118,DM118))</f>
        <v/>
      </c>
      <c r="P118" s="830" t="str">
        <f>IF(OR(B118="",'N-DBE'!AJ118=""),"",O118*'N-DBE'!E118)</f>
        <v/>
      </c>
      <c r="Q118" s="253" t="str">
        <f>IF('N-DBE'!AJ118="","",IF(AR118="mineralisch",AU118,0)+IF(BF118="mineralisch",BI118,0)+IF(BT118="mineralisch",BW118,0)+IF(CH118="mineralisch",CK118,0)+IF(CV118="mineralisch",CY118,0)+IF(DJ118="mineralisch",DM118,0))</f>
        <v/>
      </c>
      <c r="R118" s="830" t="str">
        <f>IF(OR(B118="",'N-DBE'!AJ118=""),"",Q118*'N-DBE'!E118)</f>
        <v/>
      </c>
      <c r="S118" s="253" t="str">
        <f>IF('N-DBE'!AJ118="","",O118-Q118)</f>
        <v/>
      </c>
      <c r="T118" s="830" t="str">
        <f>IF(OR(B118="",'N-DBE'!AJ118=""),"",S118*'N-DBE'!E118)</f>
        <v/>
      </c>
      <c r="U118" s="253" t="str">
        <f>IF('N-DBE'!AJ118="","",(IF(AR118="Kompost",AU118,0)+IF(BF118="Kompost",BI118,0)+IF(BT118="Kompost",BW118,0)+IF(CH118="Kompost",CK118,0)+IF(CV118="Kompost",CY118,0)+IF(DJ118="Kompost",DM118,0)))</f>
        <v/>
      </c>
      <c r="V118" s="830" t="str">
        <f>IF(OR(B118="",'N-DBE'!AJ118=""),"",U118*'N-DBE'!E118)</f>
        <v/>
      </c>
      <c r="W118" s="370" t="str">
        <f>IF('N-DBE'!AJ118="","",SUM(AW118,BK118,BY118,CM118,DA118,DO118))</f>
        <v/>
      </c>
      <c r="X118" s="844" t="str">
        <f>IF(OR(B118="",'N-DBE'!AJ118=""),"",W118*'N-DBE'!E118)</f>
        <v/>
      </c>
      <c r="Y118" s="260" t="str">
        <f>IF('P-(K-Mg)-DBE'!N118="","",'P-(K-Mg)-DBE'!N118+'P-(K-Mg)-DBE'!R118)</f>
        <v/>
      </c>
      <c r="Z118" s="830" t="str">
        <f>IF(OR(B118="",'P-(K-Mg)-DBE'!N118=""),"",'N-DBE'!E118*('P-(K-Mg)-DBE'!N118+'P-(K-Mg)-DBE'!R118))</f>
        <v/>
      </c>
      <c r="AA118" s="259" t="str">
        <f>IF('P-(K-Mg)-DBE'!N118="","",SUM(AX118,BL118,BZ118,CN118,DB118,DP118))</f>
        <v/>
      </c>
      <c r="AB118" s="258" t="str">
        <f>IF(OR(B118="",'P-(K-Mg)-DBE'!Z118=""),"",SUM(AX118,BL118,BZ118,CN118,DB118,DP118)*'N-DBE'!E118)</f>
        <v/>
      </c>
      <c r="AC118" s="259" t="str">
        <f>IF('P-(K-Mg)-DBE'!O118="","",'P-(K-Mg)-DBE'!O118)</f>
        <v/>
      </c>
      <c r="AD118" s="815" t="str">
        <f>IF(OR(B118="",'P-(K-Mg)-DBE'!O118=""),"",'P-(K-Mg)-DBE'!O118*'N-DBE'!E118)</f>
        <v/>
      </c>
      <c r="AE118" s="239" t="str">
        <f>IF('P-(K-Mg)-DBE'!Z118="","",'P-(K-Mg)-DBE'!Z118)</f>
        <v/>
      </c>
      <c r="AF118" s="815" t="str">
        <f>IF(OR(B118="",'P-(K-Mg)-DBE'!Z118=""),"",'P-(K-Mg)-DBE'!Z118*'N-DBE'!E118)</f>
        <v/>
      </c>
      <c r="AG118" s="380" t="str">
        <f>IF('P-(K-Mg)-DBE'!Z118="","",SUM(AY118,BM118,CA118,CO118,DC118,DQ118))</f>
        <v/>
      </c>
      <c r="AH118" s="258" t="str">
        <f>IF(OR(B118="",'P-(K-Mg)-DBE'!AH118=""),"",SUM(AY118,BM118,CA118,CO118,DC118,DQ108)*'N-DBE'!E118)</f>
        <v/>
      </c>
      <c r="AI118" s="240" t="str">
        <f>IF('P-(K-Mg)-DBE'!AH118="","",'P-(K-Mg)-DBE'!AH118)</f>
        <v/>
      </c>
      <c r="AJ118" s="830" t="str">
        <f>IF(OR(B118="",'P-(K-Mg)-DBE'!AH118=""),"",'N-DBE'!E118*'P-(K-Mg)-DBE'!AH118)</f>
        <v/>
      </c>
      <c r="AK118" s="374" t="str">
        <f>IF('P-(K-Mg)-DBE'!AH118="","",SUM(AZ118,BN118,CB118,CP118,DD118,DR118))</f>
        <v/>
      </c>
      <c r="AL118" s="862" t="str">
        <f>IF('P-(K-Mg)-DBE'!AH118="","",SUM(AZ118,BN118,CB118,CP118,DD118,DR118))</f>
        <v/>
      </c>
      <c r="AM118" s="378"/>
      <c r="AN118" s="379"/>
      <c r="AO118" s="375"/>
      <c r="AP118" s="392" t="str">
        <f t="shared" si="24"/>
        <v/>
      </c>
      <c r="AQ118" s="453" t="str">
        <f t="shared" si="25"/>
        <v/>
      </c>
      <c r="AR118" s="872" t="str">
        <f>IF(AM118="","",VLOOKUP(AM118,'aktuelle Düngerliste'!A:H,2,FALSE))</f>
        <v/>
      </c>
      <c r="AS118" s="872" t="str">
        <f>IF(AM118="","",VLOOKUP(AM118,'aktuelle Düngerliste'!A:H,3,FALSE))</f>
        <v/>
      </c>
      <c r="AT118" s="873" t="str">
        <f>IF(AM118="","",VLOOKUP(AM118,'aktuelle Düngerliste'!A:H,8,FALSE))</f>
        <v/>
      </c>
      <c r="AU118" s="874" t="str">
        <f>IF(AM118="","",VLOOKUP(AM118,'aktuelle Düngerliste'!$A:$H,3,FALSE)*AO118/1000)</f>
        <v/>
      </c>
      <c r="AV118" s="874" t="str">
        <f>IF(AM118="","",IF(VLOOKUP(AM118,'aktuelle Düngerliste'!$A:$B,2,FALSE)="mineralisch",(VLOOKUP(AM118,'aktuelle Düngerliste'!$A:$H,3,FALSE)*AO118/1000),""))</f>
        <v/>
      </c>
      <c r="AW118" s="875" t="str">
        <f>IF(AM118="","",VLOOKUP(AM118,'aktuelle Düngerliste'!$A:$J,10,FALSE)*AO118/1000)</f>
        <v/>
      </c>
      <c r="AX118" s="875" t="str">
        <f>IF(AM118="","",VLOOKUP(AM118,'aktuelle Düngerliste'!$A:$H,5,FALSE)*AO118/1000)</f>
        <v/>
      </c>
      <c r="AY118" s="875" t="str">
        <f>IF(AM118="","",VLOOKUP(AM118,'aktuelle Düngerliste'!$A:$H,6,FALSE)*AO118/1000)</f>
        <v/>
      </c>
      <c r="AZ118" s="876" t="str">
        <f>IF(AM118="","",VLOOKUP(AM118,'aktuelle Düngerliste'!$A:$H,7,FALSE)*AO118/1000)</f>
        <v/>
      </c>
      <c r="BA118" s="378"/>
      <c r="BB118" s="379"/>
      <c r="BC118" s="375"/>
      <c r="BD118" s="392" t="str">
        <f t="shared" si="26"/>
        <v/>
      </c>
      <c r="BE118" s="453" t="str">
        <f t="shared" si="27"/>
        <v/>
      </c>
      <c r="BF118" s="872" t="str">
        <f>IF(BA118="","",VLOOKUP(BA118,'aktuelle Düngerliste'!$A:$H,2,FALSE))</f>
        <v/>
      </c>
      <c r="BG118" s="872" t="str">
        <f>IF(BA118="","",VLOOKUP(BA118,'aktuelle Düngerliste'!$A:$H,3,FALSE))</f>
        <v/>
      </c>
      <c r="BH118" s="873" t="str">
        <f>IF(BA118="","",VLOOKUP(BA118,'aktuelle Düngerliste'!$A:$H,8,FALSE))</f>
        <v/>
      </c>
      <c r="BI118" s="874" t="str">
        <f>IF(BA118="","",VLOOKUP(BA118,'aktuelle Düngerliste'!$A:$H,3,FALSE)*BC118/1000)</f>
        <v/>
      </c>
      <c r="BJ118" s="874" t="str">
        <f>IF(BA118="","",IF(VLOOKUP(BA118,'aktuelle Düngerliste'!$A:$B,2,FALSE)="mineralisch",(VLOOKUP(BA118,'aktuelle Düngerliste'!$A:$H,3,FALSE)*BC118/1000),""))</f>
        <v/>
      </c>
      <c r="BK118" s="875" t="str">
        <f>IF(BA118="","",VLOOKUP(BA118,'aktuelle Düngerliste'!$A:$J,10,FALSE)*BC118/1000)</f>
        <v/>
      </c>
      <c r="BL118" s="875" t="str">
        <f>IF(BA118="","",VLOOKUP(BA118,'aktuelle Düngerliste'!$A:$H,5,FALSE)*BC118/1000)</f>
        <v/>
      </c>
      <c r="BM118" s="875" t="str">
        <f>IF(BA118="","",VLOOKUP(BA118,'aktuelle Düngerliste'!$A:$H,6,FALSE)*BC118/1000)</f>
        <v/>
      </c>
      <c r="BN118" s="876" t="str">
        <f>IF(BA118="","",VLOOKUP(BA118,'aktuelle Düngerliste'!$A:$H,7,FALSE)*BC118/1000)</f>
        <v/>
      </c>
      <c r="BO118" s="378"/>
      <c r="BP118" s="379"/>
      <c r="BQ118" s="375"/>
      <c r="BR118" s="392" t="str">
        <f t="shared" si="28"/>
        <v/>
      </c>
      <c r="BS118" s="453" t="str">
        <f t="shared" si="29"/>
        <v/>
      </c>
      <c r="BT118" s="872" t="str">
        <f>IF(BO118="","",VLOOKUP(BO118,'aktuelle Düngerliste'!$A:$H,2,FALSE))</f>
        <v/>
      </c>
      <c r="BU118" s="872" t="str">
        <f>IF(BO118="","",VLOOKUP(BO118,'aktuelle Düngerliste'!$A:$H,3,FALSE))</f>
        <v/>
      </c>
      <c r="BV118" s="873" t="str">
        <f>IF(BO118="","",VLOOKUP(BO118,'aktuelle Düngerliste'!$A:$H,8,FALSE))</f>
        <v/>
      </c>
      <c r="BW118" s="874" t="str">
        <f>IF(BO118="","",VLOOKUP(BO118,'aktuelle Düngerliste'!$A:$H,3,FALSE)*BQ118/1000)</f>
        <v/>
      </c>
      <c r="BX118" s="874" t="str">
        <f>IF(BO118="","",IF(VLOOKUP(BO118,'aktuelle Düngerliste'!$A:$B,2,FALSE)="mineralisch",(VLOOKUP(BO118,'aktuelle Düngerliste'!$A:$H,3,FALSE)*BQ118/1000),""))</f>
        <v/>
      </c>
      <c r="BY118" s="875" t="str">
        <f>IF(BO118="","",VLOOKUP(BO118,'aktuelle Düngerliste'!$A:$J,10,FALSE)*BQ118/1000)</f>
        <v/>
      </c>
      <c r="BZ118" s="875" t="str">
        <f>IF(BO118="","",VLOOKUP(BO118,'aktuelle Düngerliste'!$A:$H,5,FALSE)*BQ118/1000)</f>
        <v/>
      </c>
      <c r="CA118" s="875" t="str">
        <f>IF(BO118="","",VLOOKUP(BO118,'aktuelle Düngerliste'!$A:$H,6,FALSE)*BQ118/1000)</f>
        <v/>
      </c>
      <c r="CB118" s="876" t="str">
        <f>IF(BO118="","",VLOOKUP(BO118,'aktuelle Düngerliste'!$A:$H,7,FALSE)*BQ118/1000)</f>
        <v/>
      </c>
      <c r="CC118" s="378"/>
      <c r="CD118" s="379"/>
      <c r="CE118" s="375"/>
      <c r="CF118" s="392" t="str">
        <f t="shared" si="30"/>
        <v/>
      </c>
      <c r="CG118" s="453" t="str">
        <f t="shared" si="31"/>
        <v/>
      </c>
      <c r="CH118" s="872" t="str">
        <f>IF(CC118="","",VLOOKUP(CC118,'aktuelle Düngerliste'!$A:$H,2,FALSE))</f>
        <v/>
      </c>
      <c r="CI118" s="872" t="str">
        <f>IF(CC118="","",VLOOKUP(CC118,'aktuelle Düngerliste'!$A:$H,3,FALSE))</f>
        <v/>
      </c>
      <c r="CJ118" s="873" t="str">
        <f>IF(CC118="","",VLOOKUP(CC118,'aktuelle Düngerliste'!$A:$H,8,FALSE))</f>
        <v/>
      </c>
      <c r="CK118" s="874" t="str">
        <f>IF(CC118="","",VLOOKUP(CC118,'aktuelle Düngerliste'!$A:$H,3,FALSE)*CE118/1000)</f>
        <v/>
      </c>
      <c r="CL118" s="874" t="str">
        <f>IF(CC118="","",IF(VLOOKUP(CC118,'aktuelle Düngerliste'!$A:$B,2,FALSE)="mineralisch",(VLOOKUP(CC118,'aktuelle Düngerliste'!$A:$H,3,FALSE)*CE118/1000),""))</f>
        <v/>
      </c>
      <c r="CM118" s="875" t="str">
        <f>IF(CC118="","",VLOOKUP(CC118,'aktuelle Düngerliste'!$A:$J,10,FALSE)*CE118/1000)</f>
        <v/>
      </c>
      <c r="CN118" s="875" t="str">
        <f>IF(CC118="","",VLOOKUP(CC118,'aktuelle Düngerliste'!$A:$H,5,FALSE)*CE118/1000)</f>
        <v/>
      </c>
      <c r="CO118" s="875" t="str">
        <f>IF(CC118="","",VLOOKUP(CC118,'aktuelle Düngerliste'!$A:$H,6,FALSE)*CE118/1000)</f>
        <v/>
      </c>
      <c r="CP118" s="876" t="str">
        <f>IF(CC118="","",VLOOKUP(CC118,'aktuelle Düngerliste'!$A:$H,7,FALSE)*CE118/1000)</f>
        <v/>
      </c>
      <c r="CQ118" s="378"/>
      <c r="CR118" s="379"/>
      <c r="CS118" s="375"/>
      <c r="CT118" s="392" t="str">
        <f t="shared" si="32"/>
        <v/>
      </c>
      <c r="CU118" s="453" t="str">
        <f t="shared" si="33"/>
        <v/>
      </c>
      <c r="CV118" s="872" t="str">
        <f>IF(CQ118="","",VLOOKUP(CQ118,'aktuelle Düngerliste'!$A:$H,2,FALSE))</f>
        <v/>
      </c>
      <c r="CW118" s="872" t="str">
        <f>IF(CQ118="","",VLOOKUP(CQ118,'aktuelle Düngerliste'!$A:$H,3,FALSE))</f>
        <v/>
      </c>
      <c r="CX118" s="873" t="str">
        <f>IF(CQ118="","",VLOOKUP(CQ118,'aktuelle Düngerliste'!$A:$H,8,FALSE))</f>
        <v/>
      </c>
      <c r="CY118" s="874" t="str">
        <f>IF(CQ118="","",VLOOKUP(CQ118,'aktuelle Düngerliste'!$A:$H,3,FALSE)*CS118/1000)</f>
        <v/>
      </c>
      <c r="CZ118" s="874" t="str">
        <f>IF(CQ118="","",IF(VLOOKUP(CQ118,'aktuelle Düngerliste'!$A:$B,2,FALSE)="mineralisch",(VLOOKUP(CQ118,'aktuelle Düngerliste'!$A:$H,3,FALSE)*CS118/1000),""))</f>
        <v/>
      </c>
      <c r="DA118" s="875" t="str">
        <f>IF(CQ118="","",VLOOKUP(CQ118,'aktuelle Düngerliste'!$A:$J,10,FALSE)*CS118/1000)</f>
        <v/>
      </c>
      <c r="DB118" s="875" t="str">
        <f>IF(CQ118="","",VLOOKUP(CQ118,'aktuelle Düngerliste'!$A:$H,5,FALSE)*CS118/1000)</f>
        <v/>
      </c>
      <c r="DC118" s="875" t="str">
        <f>IF(CQ118="","",VLOOKUP(CQ118,'aktuelle Düngerliste'!$A:$H,6,FALSE)*CS118/1000)</f>
        <v/>
      </c>
      <c r="DD118" s="876" t="str">
        <f>IF(CQ118="","",VLOOKUP(CQ118,'aktuelle Düngerliste'!$A:$H,7,FALSE)*CS118/1000)</f>
        <v/>
      </c>
      <c r="DE118" s="378"/>
      <c r="DF118" s="379"/>
      <c r="DG118" s="375"/>
      <c r="DH118" s="392" t="str">
        <f t="shared" si="34"/>
        <v/>
      </c>
      <c r="DI118" s="453" t="str">
        <f t="shared" si="35"/>
        <v/>
      </c>
      <c r="DJ118" s="872" t="str">
        <f>IF(DE118="","",VLOOKUP(DE118,'aktuelle Düngerliste'!$A:$H,2,FALSE))</f>
        <v/>
      </c>
      <c r="DK118" s="872" t="str">
        <f>IF(DE118="","",VLOOKUP(DE118,'aktuelle Düngerliste'!$A:$H,3,FALSE))</f>
        <v/>
      </c>
      <c r="DL118" s="873" t="str">
        <f>IF(DE118="","",VLOOKUP(DE118,'aktuelle Düngerliste'!$A:$H,8,FALSE))</f>
        <v/>
      </c>
      <c r="DM118" s="874" t="str">
        <f>IF(DE118="","",VLOOKUP(DE118,'aktuelle Düngerliste'!$A:$H,3,FALSE)*DG118/1000)</f>
        <v/>
      </c>
      <c r="DN118" s="874" t="str">
        <f>IF(DE118="","",IF(VLOOKUP(DE118,'aktuelle Düngerliste'!$A:$B,2,FALSE)="mineralisch",(VLOOKUP(DE118,'aktuelle Düngerliste'!$A:$H,3,FALSE)*DG118/1000),""))</f>
        <v/>
      </c>
      <c r="DO118" s="875" t="str">
        <f>IF(DE118="","",VLOOKUP(DE118,'aktuelle Düngerliste'!$A:$J,10,FALSE)*DG118/1000)</f>
        <v/>
      </c>
      <c r="DP118" s="875" t="str">
        <f>IF(DE118="","",VLOOKUP(DE118,'aktuelle Düngerliste'!$A:$H,5,FALSE)*DG118/1000)</f>
        <v/>
      </c>
      <c r="DQ118" s="875" t="str">
        <f>IF(DE118="","",VLOOKUP(DE118,'aktuelle Düngerliste'!$A:$H,6,FALSE)*DG118/1000)</f>
        <v/>
      </c>
      <c r="DR118" s="876" t="str">
        <f>IF(DE118="","",VLOOKUP(DE118,'aktuelle Düngerliste'!$A:$H,7,FALSE)*DG118/1000)</f>
        <v/>
      </c>
      <c r="DS118" s="265"/>
    </row>
    <row r="119" spans="1:123" s="145" customFormat="1">
      <c r="A119" s="261" t="str">
        <f>IF('N-DBE'!A119="","",'N-DBE'!A119)</f>
        <v/>
      </c>
      <c r="B119" s="285" t="str">
        <f>IF('N-DBE'!B119="","",'N-DBE'!B119)</f>
        <v/>
      </c>
      <c r="C119" s="262" t="str">
        <f>IF('N-DBE'!C119="","",'N-DBE'!C119)</f>
        <v/>
      </c>
      <c r="D119" s="262" t="str">
        <f>IF('N-DBE'!D119="","",'N-DBE'!D119)</f>
        <v/>
      </c>
      <c r="E119" s="238" t="str">
        <f>IF('N-DBE'!E119="","",'N-DBE'!E119)</f>
        <v/>
      </c>
      <c r="F119" s="238" t="str">
        <f>IF('N-DBE'!F119="","",'N-DBE'!F119)</f>
        <v/>
      </c>
      <c r="G119" s="225" t="str">
        <f>IF('N-DBE'!G119="","",'N-DBE'!G119)</f>
        <v/>
      </c>
      <c r="H119" s="247" t="str">
        <f>IF(OR(B119="",'N-DBE'!AJ119=""),"",'N-DBE'!AJ119+'N-DBE'!AN119)</f>
        <v/>
      </c>
      <c r="I119" s="815" t="str">
        <f>IF(OR(B119="",'N-DBE'!AJ119=""),"",'N-DBE'!E119*('N-DBE'!AJ119+'N-DBE'!AN119))</f>
        <v/>
      </c>
      <c r="J119" s="246" t="str">
        <f>IF('N-DBE'!AK119="","",IF('N-DBE'!AM119="ja",'N-DBE'!AK119+'N-DBE'!AN119,'N-DBE'!AK119))</f>
        <v/>
      </c>
      <c r="K119" s="829" t="str">
        <f>IF(OR(B119="",'N-DBE'!AK119=""),"",IF('N-DBE'!AM119="ja",'N-DBE'!E119*('N-DBE'!AK119+'N-DBE'!AN119),'N-DBE'!E119*'N-DBE'!AK119))</f>
        <v/>
      </c>
      <c r="L119" s="830" t="str">
        <f>IF(OR(B119="",'N-DBE'!AL119=""),"",'N-DBE'!AL119+'N-DBE'!AN119)</f>
        <v/>
      </c>
      <c r="M119" s="830" t="str">
        <f>IF(OR(B119="",'N-DBE'!AL119=""),"",'N-DBE'!E119*('N-DBE'!AL119+'N-DBE'!AN119))</f>
        <v/>
      </c>
      <c r="N119" s="831" t="str">
        <f>IF(AND('N-DBE'!C119="ja",G119&lt;&gt;""),I119-X119,"")</f>
        <v/>
      </c>
      <c r="O119" s="259" t="str">
        <f>IF('N-DBE'!AJ119="","",SUM(AU119,BI119,BW119,CK119,CY119,DM119))</f>
        <v/>
      </c>
      <c r="P119" s="830" t="str">
        <f>IF(OR(B119="",'N-DBE'!AJ119=""),"",O119*'N-DBE'!E119)</f>
        <v/>
      </c>
      <c r="Q119" s="253" t="str">
        <f>IF('N-DBE'!AJ119="","",IF(AR119="mineralisch",AU119,0)+IF(BF119="mineralisch",BI119,0)+IF(BT119="mineralisch",BW119,0)+IF(CH119="mineralisch",CK119,0)+IF(CV119="mineralisch",CY119,0)+IF(DJ119="mineralisch",DM119,0))</f>
        <v/>
      </c>
      <c r="R119" s="830" t="str">
        <f>IF(OR(B119="",'N-DBE'!AJ119=""),"",Q119*'N-DBE'!E119)</f>
        <v/>
      </c>
      <c r="S119" s="253" t="str">
        <f>IF('N-DBE'!AJ119="","",O119-Q119)</f>
        <v/>
      </c>
      <c r="T119" s="830" t="str">
        <f>IF(OR(B119="",'N-DBE'!AJ119=""),"",S119*'N-DBE'!E119)</f>
        <v/>
      </c>
      <c r="U119" s="253" t="str">
        <f>IF('N-DBE'!AJ119="","",(IF(AR119="Kompost",AU119,0)+IF(BF119="Kompost",BI119,0)+IF(BT119="Kompost",BW119,0)+IF(CH119="Kompost",CK119,0)+IF(CV119="Kompost",CY119,0)+IF(DJ119="Kompost",DM119,0)))</f>
        <v/>
      </c>
      <c r="V119" s="830" t="str">
        <f>IF(OR(B119="",'N-DBE'!AJ119=""),"",U119*'N-DBE'!E119)</f>
        <v/>
      </c>
      <c r="W119" s="370" t="str">
        <f>IF('N-DBE'!AJ119="","",SUM(AW119,BK119,BY119,CM119,DA119,DO119))</f>
        <v/>
      </c>
      <c r="X119" s="844" t="str">
        <f>IF(OR(B119="",'N-DBE'!AJ119=""),"",W119*'N-DBE'!E119)</f>
        <v/>
      </c>
      <c r="Y119" s="260" t="str">
        <f>IF('P-(K-Mg)-DBE'!N119="","",'P-(K-Mg)-DBE'!N119+'P-(K-Mg)-DBE'!R119)</f>
        <v/>
      </c>
      <c r="Z119" s="830" t="str">
        <f>IF(OR(B119="",'P-(K-Mg)-DBE'!N119=""),"",'N-DBE'!E119*('P-(K-Mg)-DBE'!N119+'P-(K-Mg)-DBE'!R119))</f>
        <v/>
      </c>
      <c r="AA119" s="259" t="str">
        <f>IF('P-(K-Mg)-DBE'!N119="","",SUM(AX119,BL119,BZ119,CN119,DB119,DP119))</f>
        <v/>
      </c>
      <c r="AB119" s="258" t="str">
        <f>IF(OR(B119="",'P-(K-Mg)-DBE'!Z119=""),"",SUM(AX119,BL119,BZ119,CN119,DB119,DP119)*'N-DBE'!E119)</f>
        <v/>
      </c>
      <c r="AC119" s="259" t="str">
        <f>IF('P-(K-Mg)-DBE'!O119="","",'P-(K-Mg)-DBE'!O119)</f>
        <v/>
      </c>
      <c r="AD119" s="815" t="str">
        <f>IF(OR(B119="",'P-(K-Mg)-DBE'!O119=""),"",'P-(K-Mg)-DBE'!O119*'N-DBE'!E119)</f>
        <v/>
      </c>
      <c r="AE119" s="239" t="str">
        <f>IF('P-(K-Mg)-DBE'!Z119="","",'P-(K-Mg)-DBE'!Z119)</f>
        <v/>
      </c>
      <c r="AF119" s="815" t="str">
        <f>IF(OR(B119="",'P-(K-Mg)-DBE'!Z119=""),"",'P-(K-Mg)-DBE'!Z119*'N-DBE'!E119)</f>
        <v/>
      </c>
      <c r="AG119" s="380" t="str">
        <f>IF('P-(K-Mg)-DBE'!Z119="","",SUM(AY119,BM119,CA119,CO119,DC119,DQ119))</f>
        <v/>
      </c>
      <c r="AH119" s="258" t="str">
        <f>IF(OR(B119="",'P-(K-Mg)-DBE'!AH119=""),"",SUM(AY119,BM119,CA119,CO119,DC119,DQ109)*'N-DBE'!E119)</f>
        <v/>
      </c>
      <c r="AI119" s="240" t="str">
        <f>IF('P-(K-Mg)-DBE'!AH119="","",'P-(K-Mg)-DBE'!AH119)</f>
        <v/>
      </c>
      <c r="AJ119" s="830" t="str">
        <f>IF(OR(B119="",'P-(K-Mg)-DBE'!AH119=""),"",'N-DBE'!E119*'P-(K-Mg)-DBE'!AH119)</f>
        <v/>
      </c>
      <c r="AK119" s="374" t="str">
        <f>IF('P-(K-Mg)-DBE'!AH119="","",SUM(AZ119,BN119,CB119,CP119,DD119,DR119))</f>
        <v/>
      </c>
      <c r="AL119" s="862" t="str">
        <f>IF('P-(K-Mg)-DBE'!AH119="","",SUM(AZ119,BN119,CB119,CP119,DD119,DR119))</f>
        <v/>
      </c>
      <c r="AM119" s="378"/>
      <c r="AN119" s="379"/>
      <c r="AO119" s="375"/>
      <c r="AP119" s="392" t="str">
        <f t="shared" si="24"/>
        <v/>
      </c>
      <c r="AQ119" s="453" t="str">
        <f t="shared" si="25"/>
        <v/>
      </c>
      <c r="AR119" s="872" t="str">
        <f>IF(AM119="","",VLOOKUP(AM119,'aktuelle Düngerliste'!A:H,2,FALSE))</f>
        <v/>
      </c>
      <c r="AS119" s="872" t="str">
        <f>IF(AM119="","",VLOOKUP(AM119,'aktuelle Düngerliste'!A:H,3,FALSE))</f>
        <v/>
      </c>
      <c r="AT119" s="873" t="str">
        <f>IF(AM119="","",VLOOKUP(AM119,'aktuelle Düngerliste'!A:H,8,FALSE))</f>
        <v/>
      </c>
      <c r="AU119" s="874" t="str">
        <f>IF(AM119="","",VLOOKUP(AM119,'aktuelle Düngerliste'!$A:$H,3,FALSE)*AO119/1000)</f>
        <v/>
      </c>
      <c r="AV119" s="874" t="str">
        <f>IF(AM119="","",IF(VLOOKUP(AM119,'aktuelle Düngerliste'!$A:$B,2,FALSE)="mineralisch",(VLOOKUP(AM119,'aktuelle Düngerliste'!$A:$H,3,FALSE)*AO119/1000),""))</f>
        <v/>
      </c>
      <c r="AW119" s="875" t="str">
        <f>IF(AM119="","",VLOOKUP(AM119,'aktuelle Düngerliste'!$A:$J,10,FALSE)*AO119/1000)</f>
        <v/>
      </c>
      <c r="AX119" s="875" t="str">
        <f>IF(AM119="","",VLOOKUP(AM119,'aktuelle Düngerliste'!$A:$H,5,FALSE)*AO119/1000)</f>
        <v/>
      </c>
      <c r="AY119" s="875" t="str">
        <f>IF(AM119="","",VLOOKUP(AM119,'aktuelle Düngerliste'!$A:$H,6,FALSE)*AO119/1000)</f>
        <v/>
      </c>
      <c r="AZ119" s="876" t="str">
        <f>IF(AM119="","",VLOOKUP(AM119,'aktuelle Düngerliste'!$A:$H,7,FALSE)*AO119/1000)</f>
        <v/>
      </c>
      <c r="BA119" s="378"/>
      <c r="BB119" s="379"/>
      <c r="BC119" s="375"/>
      <c r="BD119" s="392" t="str">
        <f t="shared" si="26"/>
        <v/>
      </c>
      <c r="BE119" s="453" t="str">
        <f t="shared" si="27"/>
        <v/>
      </c>
      <c r="BF119" s="872" t="str">
        <f>IF(BA119="","",VLOOKUP(BA119,'aktuelle Düngerliste'!$A:$H,2,FALSE))</f>
        <v/>
      </c>
      <c r="BG119" s="872" t="str">
        <f>IF(BA119="","",VLOOKUP(BA119,'aktuelle Düngerliste'!$A:$H,3,FALSE))</f>
        <v/>
      </c>
      <c r="BH119" s="873" t="str">
        <f>IF(BA119="","",VLOOKUP(BA119,'aktuelle Düngerliste'!$A:$H,8,FALSE))</f>
        <v/>
      </c>
      <c r="BI119" s="874" t="str">
        <f>IF(BA119="","",VLOOKUP(BA119,'aktuelle Düngerliste'!$A:$H,3,FALSE)*BC119/1000)</f>
        <v/>
      </c>
      <c r="BJ119" s="874" t="str">
        <f>IF(BA119="","",IF(VLOOKUP(BA119,'aktuelle Düngerliste'!$A:$B,2,FALSE)="mineralisch",(VLOOKUP(BA119,'aktuelle Düngerliste'!$A:$H,3,FALSE)*BC119/1000),""))</f>
        <v/>
      </c>
      <c r="BK119" s="875" t="str">
        <f>IF(BA119="","",VLOOKUP(BA119,'aktuelle Düngerliste'!$A:$J,10,FALSE)*BC119/1000)</f>
        <v/>
      </c>
      <c r="BL119" s="875" t="str">
        <f>IF(BA119="","",VLOOKUP(BA119,'aktuelle Düngerliste'!$A:$H,5,FALSE)*BC119/1000)</f>
        <v/>
      </c>
      <c r="BM119" s="875" t="str">
        <f>IF(BA119="","",VLOOKUP(BA119,'aktuelle Düngerliste'!$A:$H,6,FALSE)*BC119/1000)</f>
        <v/>
      </c>
      <c r="BN119" s="876" t="str">
        <f>IF(BA119="","",VLOOKUP(BA119,'aktuelle Düngerliste'!$A:$H,7,FALSE)*BC119/1000)</f>
        <v/>
      </c>
      <c r="BO119" s="378"/>
      <c r="BP119" s="379"/>
      <c r="BQ119" s="375"/>
      <c r="BR119" s="392" t="str">
        <f t="shared" si="28"/>
        <v/>
      </c>
      <c r="BS119" s="453" t="str">
        <f t="shared" si="29"/>
        <v/>
      </c>
      <c r="BT119" s="872" t="str">
        <f>IF(BO119="","",VLOOKUP(BO119,'aktuelle Düngerliste'!$A:$H,2,FALSE))</f>
        <v/>
      </c>
      <c r="BU119" s="872" t="str">
        <f>IF(BO119="","",VLOOKUP(BO119,'aktuelle Düngerliste'!$A:$H,3,FALSE))</f>
        <v/>
      </c>
      <c r="BV119" s="873" t="str">
        <f>IF(BO119="","",VLOOKUP(BO119,'aktuelle Düngerliste'!$A:$H,8,FALSE))</f>
        <v/>
      </c>
      <c r="BW119" s="874" t="str">
        <f>IF(BO119="","",VLOOKUP(BO119,'aktuelle Düngerliste'!$A:$H,3,FALSE)*BQ119/1000)</f>
        <v/>
      </c>
      <c r="BX119" s="874" t="str">
        <f>IF(BO119="","",IF(VLOOKUP(BO119,'aktuelle Düngerliste'!$A:$B,2,FALSE)="mineralisch",(VLOOKUP(BO119,'aktuelle Düngerliste'!$A:$H,3,FALSE)*BQ119/1000),""))</f>
        <v/>
      </c>
      <c r="BY119" s="875" t="str">
        <f>IF(BO119="","",VLOOKUP(BO119,'aktuelle Düngerliste'!$A:$J,10,FALSE)*BQ119/1000)</f>
        <v/>
      </c>
      <c r="BZ119" s="875" t="str">
        <f>IF(BO119="","",VLOOKUP(BO119,'aktuelle Düngerliste'!$A:$H,5,FALSE)*BQ119/1000)</f>
        <v/>
      </c>
      <c r="CA119" s="875" t="str">
        <f>IF(BO119="","",VLOOKUP(BO119,'aktuelle Düngerliste'!$A:$H,6,FALSE)*BQ119/1000)</f>
        <v/>
      </c>
      <c r="CB119" s="876" t="str">
        <f>IF(BO119="","",VLOOKUP(BO119,'aktuelle Düngerliste'!$A:$H,7,FALSE)*BQ119/1000)</f>
        <v/>
      </c>
      <c r="CC119" s="378"/>
      <c r="CD119" s="379"/>
      <c r="CE119" s="375"/>
      <c r="CF119" s="392" t="str">
        <f t="shared" si="30"/>
        <v/>
      </c>
      <c r="CG119" s="453" t="str">
        <f t="shared" si="31"/>
        <v/>
      </c>
      <c r="CH119" s="872" t="str">
        <f>IF(CC119="","",VLOOKUP(CC119,'aktuelle Düngerliste'!$A:$H,2,FALSE))</f>
        <v/>
      </c>
      <c r="CI119" s="872" t="str">
        <f>IF(CC119="","",VLOOKUP(CC119,'aktuelle Düngerliste'!$A:$H,3,FALSE))</f>
        <v/>
      </c>
      <c r="CJ119" s="873" t="str">
        <f>IF(CC119="","",VLOOKUP(CC119,'aktuelle Düngerliste'!$A:$H,8,FALSE))</f>
        <v/>
      </c>
      <c r="CK119" s="874" t="str">
        <f>IF(CC119="","",VLOOKUP(CC119,'aktuelle Düngerliste'!$A:$H,3,FALSE)*CE119/1000)</f>
        <v/>
      </c>
      <c r="CL119" s="874" t="str">
        <f>IF(CC119="","",IF(VLOOKUP(CC119,'aktuelle Düngerliste'!$A:$B,2,FALSE)="mineralisch",(VLOOKUP(CC119,'aktuelle Düngerliste'!$A:$H,3,FALSE)*CE119/1000),""))</f>
        <v/>
      </c>
      <c r="CM119" s="875" t="str">
        <f>IF(CC119="","",VLOOKUP(CC119,'aktuelle Düngerliste'!$A:$J,10,FALSE)*CE119/1000)</f>
        <v/>
      </c>
      <c r="CN119" s="875" t="str">
        <f>IF(CC119="","",VLOOKUP(CC119,'aktuelle Düngerliste'!$A:$H,5,FALSE)*CE119/1000)</f>
        <v/>
      </c>
      <c r="CO119" s="875" t="str">
        <f>IF(CC119="","",VLOOKUP(CC119,'aktuelle Düngerliste'!$A:$H,6,FALSE)*CE119/1000)</f>
        <v/>
      </c>
      <c r="CP119" s="876" t="str">
        <f>IF(CC119="","",VLOOKUP(CC119,'aktuelle Düngerliste'!$A:$H,7,FALSE)*CE119/1000)</f>
        <v/>
      </c>
      <c r="CQ119" s="378"/>
      <c r="CR119" s="379"/>
      <c r="CS119" s="375"/>
      <c r="CT119" s="392" t="str">
        <f t="shared" si="32"/>
        <v/>
      </c>
      <c r="CU119" s="453" t="str">
        <f t="shared" si="33"/>
        <v/>
      </c>
      <c r="CV119" s="872" t="str">
        <f>IF(CQ119="","",VLOOKUP(CQ119,'aktuelle Düngerliste'!$A:$H,2,FALSE))</f>
        <v/>
      </c>
      <c r="CW119" s="872" t="str">
        <f>IF(CQ119="","",VLOOKUP(CQ119,'aktuelle Düngerliste'!$A:$H,3,FALSE))</f>
        <v/>
      </c>
      <c r="CX119" s="873" t="str">
        <f>IF(CQ119="","",VLOOKUP(CQ119,'aktuelle Düngerliste'!$A:$H,8,FALSE))</f>
        <v/>
      </c>
      <c r="CY119" s="874" t="str">
        <f>IF(CQ119="","",VLOOKUP(CQ119,'aktuelle Düngerliste'!$A:$H,3,FALSE)*CS119/1000)</f>
        <v/>
      </c>
      <c r="CZ119" s="874" t="str">
        <f>IF(CQ119="","",IF(VLOOKUP(CQ119,'aktuelle Düngerliste'!$A:$B,2,FALSE)="mineralisch",(VLOOKUP(CQ119,'aktuelle Düngerliste'!$A:$H,3,FALSE)*CS119/1000),""))</f>
        <v/>
      </c>
      <c r="DA119" s="875" t="str">
        <f>IF(CQ119="","",VLOOKUP(CQ119,'aktuelle Düngerliste'!$A:$J,10,FALSE)*CS119/1000)</f>
        <v/>
      </c>
      <c r="DB119" s="875" t="str">
        <f>IF(CQ119="","",VLOOKUP(CQ119,'aktuelle Düngerliste'!$A:$H,5,FALSE)*CS119/1000)</f>
        <v/>
      </c>
      <c r="DC119" s="875" t="str">
        <f>IF(CQ119="","",VLOOKUP(CQ119,'aktuelle Düngerliste'!$A:$H,6,FALSE)*CS119/1000)</f>
        <v/>
      </c>
      <c r="DD119" s="876" t="str">
        <f>IF(CQ119="","",VLOOKUP(CQ119,'aktuelle Düngerliste'!$A:$H,7,FALSE)*CS119/1000)</f>
        <v/>
      </c>
      <c r="DE119" s="378"/>
      <c r="DF119" s="379"/>
      <c r="DG119" s="375"/>
      <c r="DH119" s="392" t="str">
        <f t="shared" si="34"/>
        <v/>
      </c>
      <c r="DI119" s="453" t="str">
        <f t="shared" si="35"/>
        <v/>
      </c>
      <c r="DJ119" s="872" t="str">
        <f>IF(DE119="","",VLOOKUP(DE119,'aktuelle Düngerliste'!$A:$H,2,FALSE))</f>
        <v/>
      </c>
      <c r="DK119" s="872" t="str">
        <f>IF(DE119="","",VLOOKUP(DE119,'aktuelle Düngerliste'!$A:$H,3,FALSE))</f>
        <v/>
      </c>
      <c r="DL119" s="873" t="str">
        <f>IF(DE119="","",VLOOKUP(DE119,'aktuelle Düngerliste'!$A:$H,8,FALSE))</f>
        <v/>
      </c>
      <c r="DM119" s="874" t="str">
        <f>IF(DE119="","",VLOOKUP(DE119,'aktuelle Düngerliste'!$A:$H,3,FALSE)*DG119/1000)</f>
        <v/>
      </c>
      <c r="DN119" s="874" t="str">
        <f>IF(DE119="","",IF(VLOOKUP(DE119,'aktuelle Düngerliste'!$A:$B,2,FALSE)="mineralisch",(VLOOKUP(DE119,'aktuelle Düngerliste'!$A:$H,3,FALSE)*DG119/1000),""))</f>
        <v/>
      </c>
      <c r="DO119" s="875" t="str">
        <f>IF(DE119="","",VLOOKUP(DE119,'aktuelle Düngerliste'!$A:$J,10,FALSE)*DG119/1000)</f>
        <v/>
      </c>
      <c r="DP119" s="875" t="str">
        <f>IF(DE119="","",VLOOKUP(DE119,'aktuelle Düngerliste'!$A:$H,5,FALSE)*DG119/1000)</f>
        <v/>
      </c>
      <c r="DQ119" s="875" t="str">
        <f>IF(DE119="","",VLOOKUP(DE119,'aktuelle Düngerliste'!$A:$H,6,FALSE)*DG119/1000)</f>
        <v/>
      </c>
      <c r="DR119" s="876" t="str">
        <f>IF(DE119="","",VLOOKUP(DE119,'aktuelle Düngerliste'!$A:$H,7,FALSE)*DG119/1000)</f>
        <v/>
      </c>
      <c r="DS119" s="265"/>
    </row>
    <row r="120" spans="1:123" s="145" customFormat="1">
      <c r="A120" s="261" t="str">
        <f>IF('N-DBE'!A120="","",'N-DBE'!A120)</f>
        <v/>
      </c>
      <c r="B120" s="285" t="str">
        <f>IF('N-DBE'!B120="","",'N-DBE'!B120)</f>
        <v/>
      </c>
      <c r="C120" s="262" t="str">
        <f>IF('N-DBE'!C120="","",'N-DBE'!C120)</f>
        <v/>
      </c>
      <c r="D120" s="262" t="str">
        <f>IF('N-DBE'!D120="","",'N-DBE'!D120)</f>
        <v/>
      </c>
      <c r="E120" s="238" t="str">
        <f>IF('N-DBE'!E120="","",'N-DBE'!E120)</f>
        <v/>
      </c>
      <c r="F120" s="238" t="str">
        <f>IF('N-DBE'!F120="","",'N-DBE'!F120)</f>
        <v/>
      </c>
      <c r="G120" s="225" t="str">
        <f>IF('N-DBE'!G120="","",'N-DBE'!G120)</f>
        <v/>
      </c>
      <c r="H120" s="247" t="str">
        <f>IF(OR(B120="",'N-DBE'!AJ120=""),"",'N-DBE'!AJ120+'N-DBE'!AN120)</f>
        <v/>
      </c>
      <c r="I120" s="815" t="str">
        <f>IF(OR(B120="",'N-DBE'!AJ120=""),"",'N-DBE'!E120*('N-DBE'!AJ120+'N-DBE'!AN120))</f>
        <v/>
      </c>
      <c r="J120" s="246" t="str">
        <f>IF('N-DBE'!AK120="","",IF('N-DBE'!AM120="ja",'N-DBE'!AK120+'N-DBE'!AN120,'N-DBE'!AK120))</f>
        <v/>
      </c>
      <c r="K120" s="829" t="str">
        <f>IF(OR(B120="",'N-DBE'!AK120=""),"",IF('N-DBE'!AM120="ja",'N-DBE'!E120*('N-DBE'!AK120+'N-DBE'!AN120),'N-DBE'!E120*'N-DBE'!AK120))</f>
        <v/>
      </c>
      <c r="L120" s="830" t="str">
        <f>IF(OR(B120="",'N-DBE'!AL120=""),"",'N-DBE'!AL120+'N-DBE'!AN120)</f>
        <v/>
      </c>
      <c r="M120" s="830" t="str">
        <f>IF(OR(B120="",'N-DBE'!AL120=""),"",'N-DBE'!E120*('N-DBE'!AL120+'N-DBE'!AN120))</f>
        <v/>
      </c>
      <c r="N120" s="831" t="str">
        <f>IF(AND('N-DBE'!C120="ja",G120&lt;&gt;""),I120-X120,"")</f>
        <v/>
      </c>
      <c r="O120" s="259" t="str">
        <f>IF('N-DBE'!AJ120="","",SUM(AU120,BI120,BW120,CK120,CY120,DM120))</f>
        <v/>
      </c>
      <c r="P120" s="830" t="str">
        <f>IF(OR(B120="",'N-DBE'!AJ120=""),"",O120*'N-DBE'!E120)</f>
        <v/>
      </c>
      <c r="Q120" s="253" t="str">
        <f>IF('N-DBE'!AJ120="","",IF(AR120="mineralisch",AU120,0)+IF(BF120="mineralisch",BI120,0)+IF(BT120="mineralisch",BW120,0)+IF(CH120="mineralisch",CK120,0)+IF(CV120="mineralisch",CY120,0)+IF(DJ120="mineralisch",DM120,0))</f>
        <v/>
      </c>
      <c r="R120" s="830" t="str">
        <f>IF(OR(B120="",'N-DBE'!AJ120=""),"",Q120*'N-DBE'!E120)</f>
        <v/>
      </c>
      <c r="S120" s="253" t="str">
        <f>IF('N-DBE'!AJ120="","",O120-Q120)</f>
        <v/>
      </c>
      <c r="T120" s="830" t="str">
        <f>IF(OR(B120="",'N-DBE'!AJ120=""),"",S120*'N-DBE'!E120)</f>
        <v/>
      </c>
      <c r="U120" s="253" t="str">
        <f>IF('N-DBE'!AJ120="","",(IF(AR120="Kompost",AU120,0)+IF(BF120="Kompost",BI120,0)+IF(BT120="Kompost",BW120,0)+IF(CH120="Kompost",CK120,0)+IF(CV120="Kompost",CY120,0)+IF(DJ120="Kompost",DM120,0)))</f>
        <v/>
      </c>
      <c r="V120" s="830" t="str">
        <f>IF(OR(B120="",'N-DBE'!AJ120=""),"",U120*'N-DBE'!E120)</f>
        <v/>
      </c>
      <c r="W120" s="370" t="str">
        <f>IF('N-DBE'!AJ120="","",SUM(AW120,BK120,BY120,CM120,DA120,DO120))</f>
        <v/>
      </c>
      <c r="X120" s="844" t="str">
        <f>IF(OR(B120="",'N-DBE'!AJ120=""),"",W120*'N-DBE'!E120)</f>
        <v/>
      </c>
      <c r="Y120" s="260" t="str">
        <f>IF('P-(K-Mg)-DBE'!N120="","",'P-(K-Mg)-DBE'!N120+'P-(K-Mg)-DBE'!R120)</f>
        <v/>
      </c>
      <c r="Z120" s="830" t="str">
        <f>IF(OR(B120="",'P-(K-Mg)-DBE'!N120=""),"",'N-DBE'!E120*('P-(K-Mg)-DBE'!N120+'P-(K-Mg)-DBE'!R120))</f>
        <v/>
      </c>
      <c r="AA120" s="259" t="str">
        <f>IF('P-(K-Mg)-DBE'!N120="","",SUM(AX120,BL120,BZ120,CN120,DB120,DP120))</f>
        <v/>
      </c>
      <c r="AB120" s="258" t="str">
        <f>IF(OR(B120="",'P-(K-Mg)-DBE'!Z120=""),"",SUM(AX120,BL120,BZ120,CN120,DB120,DP120)*'N-DBE'!E120)</f>
        <v/>
      </c>
      <c r="AC120" s="259" t="str">
        <f>IF('P-(K-Mg)-DBE'!O120="","",'P-(K-Mg)-DBE'!O120)</f>
        <v/>
      </c>
      <c r="AD120" s="815" t="str">
        <f>IF(OR(B120="",'P-(K-Mg)-DBE'!O120=""),"",'P-(K-Mg)-DBE'!O120*'N-DBE'!E120)</f>
        <v/>
      </c>
      <c r="AE120" s="239" t="str">
        <f>IF('P-(K-Mg)-DBE'!Z120="","",'P-(K-Mg)-DBE'!Z120)</f>
        <v/>
      </c>
      <c r="AF120" s="815" t="str">
        <f>IF(OR(B120="",'P-(K-Mg)-DBE'!Z120=""),"",'P-(K-Mg)-DBE'!Z120*'N-DBE'!E120)</f>
        <v/>
      </c>
      <c r="AG120" s="380" t="str">
        <f>IF('P-(K-Mg)-DBE'!Z120="","",SUM(AY120,BM120,CA120,CO120,DC120,DQ120))</f>
        <v/>
      </c>
      <c r="AH120" s="258" t="str">
        <f>IF(OR(B120="",'P-(K-Mg)-DBE'!AH120=""),"",SUM(AY120,BM120,CA120,CO120,DC120,DQ110)*'N-DBE'!E120)</f>
        <v/>
      </c>
      <c r="AI120" s="240" t="str">
        <f>IF('P-(K-Mg)-DBE'!AH120="","",'P-(K-Mg)-DBE'!AH120)</f>
        <v/>
      </c>
      <c r="AJ120" s="830" t="str">
        <f>IF(OR(B120="",'P-(K-Mg)-DBE'!AH120=""),"",'N-DBE'!E120*'P-(K-Mg)-DBE'!AH120)</f>
        <v/>
      </c>
      <c r="AK120" s="374" t="str">
        <f>IF('P-(K-Mg)-DBE'!AH120="","",SUM(AZ120,BN120,CB120,CP120,DD120,DR120))</f>
        <v/>
      </c>
      <c r="AL120" s="862" t="str">
        <f>IF('P-(K-Mg)-DBE'!AH120="","",SUM(AZ120,BN120,CB120,CP120,DD120,DR120))</f>
        <v/>
      </c>
      <c r="AM120" s="378"/>
      <c r="AN120" s="379"/>
      <c r="AO120" s="375"/>
      <c r="AP120" s="392" t="str">
        <f t="shared" si="24"/>
        <v/>
      </c>
      <c r="AQ120" s="453" t="str">
        <f t="shared" si="25"/>
        <v/>
      </c>
      <c r="AR120" s="872" t="str">
        <f>IF(AM120="","",VLOOKUP(AM120,'aktuelle Düngerliste'!A:H,2,FALSE))</f>
        <v/>
      </c>
      <c r="AS120" s="872" t="str">
        <f>IF(AM120="","",VLOOKUP(AM120,'aktuelle Düngerliste'!A:H,3,FALSE))</f>
        <v/>
      </c>
      <c r="AT120" s="873" t="str">
        <f>IF(AM120="","",VLOOKUP(AM120,'aktuelle Düngerliste'!A:H,8,FALSE))</f>
        <v/>
      </c>
      <c r="AU120" s="874" t="str">
        <f>IF(AM120="","",VLOOKUP(AM120,'aktuelle Düngerliste'!$A:$H,3,FALSE)*AO120/1000)</f>
        <v/>
      </c>
      <c r="AV120" s="874" t="str">
        <f>IF(AM120="","",IF(VLOOKUP(AM120,'aktuelle Düngerliste'!$A:$B,2,FALSE)="mineralisch",(VLOOKUP(AM120,'aktuelle Düngerliste'!$A:$H,3,FALSE)*AO120/1000),""))</f>
        <v/>
      </c>
      <c r="AW120" s="875" t="str">
        <f>IF(AM120="","",VLOOKUP(AM120,'aktuelle Düngerliste'!$A:$J,10,FALSE)*AO120/1000)</f>
        <v/>
      </c>
      <c r="AX120" s="875" t="str">
        <f>IF(AM120="","",VLOOKUP(AM120,'aktuelle Düngerliste'!$A:$H,5,FALSE)*AO120/1000)</f>
        <v/>
      </c>
      <c r="AY120" s="875" t="str">
        <f>IF(AM120="","",VLOOKUP(AM120,'aktuelle Düngerliste'!$A:$H,6,FALSE)*AO120/1000)</f>
        <v/>
      </c>
      <c r="AZ120" s="876" t="str">
        <f>IF(AM120="","",VLOOKUP(AM120,'aktuelle Düngerliste'!$A:$H,7,FALSE)*AO120/1000)</f>
        <v/>
      </c>
      <c r="BA120" s="378"/>
      <c r="BB120" s="379"/>
      <c r="BC120" s="375"/>
      <c r="BD120" s="392" t="str">
        <f t="shared" si="26"/>
        <v/>
      </c>
      <c r="BE120" s="453" t="str">
        <f t="shared" si="27"/>
        <v/>
      </c>
      <c r="BF120" s="872" t="str">
        <f>IF(BA120="","",VLOOKUP(BA120,'aktuelle Düngerliste'!$A:$H,2,FALSE))</f>
        <v/>
      </c>
      <c r="BG120" s="872" t="str">
        <f>IF(BA120="","",VLOOKUP(BA120,'aktuelle Düngerliste'!$A:$H,3,FALSE))</f>
        <v/>
      </c>
      <c r="BH120" s="873" t="str">
        <f>IF(BA120="","",VLOOKUP(BA120,'aktuelle Düngerliste'!$A:$H,8,FALSE))</f>
        <v/>
      </c>
      <c r="BI120" s="874" t="str">
        <f>IF(BA120="","",VLOOKUP(BA120,'aktuelle Düngerliste'!$A:$H,3,FALSE)*BC120/1000)</f>
        <v/>
      </c>
      <c r="BJ120" s="874" t="str">
        <f>IF(BA120="","",IF(VLOOKUP(BA120,'aktuelle Düngerliste'!$A:$B,2,FALSE)="mineralisch",(VLOOKUP(BA120,'aktuelle Düngerliste'!$A:$H,3,FALSE)*BC120/1000),""))</f>
        <v/>
      </c>
      <c r="BK120" s="875" t="str">
        <f>IF(BA120="","",VLOOKUP(BA120,'aktuelle Düngerliste'!$A:$J,10,FALSE)*BC120/1000)</f>
        <v/>
      </c>
      <c r="BL120" s="875" t="str">
        <f>IF(BA120="","",VLOOKUP(BA120,'aktuelle Düngerliste'!$A:$H,5,FALSE)*BC120/1000)</f>
        <v/>
      </c>
      <c r="BM120" s="875" t="str">
        <f>IF(BA120="","",VLOOKUP(BA120,'aktuelle Düngerliste'!$A:$H,6,FALSE)*BC120/1000)</f>
        <v/>
      </c>
      <c r="BN120" s="876" t="str">
        <f>IF(BA120="","",VLOOKUP(BA120,'aktuelle Düngerliste'!$A:$H,7,FALSE)*BC120/1000)</f>
        <v/>
      </c>
      <c r="BO120" s="378"/>
      <c r="BP120" s="379"/>
      <c r="BQ120" s="375"/>
      <c r="BR120" s="392" t="str">
        <f t="shared" si="28"/>
        <v/>
      </c>
      <c r="BS120" s="453" t="str">
        <f t="shared" si="29"/>
        <v/>
      </c>
      <c r="BT120" s="872" t="str">
        <f>IF(BO120="","",VLOOKUP(BO120,'aktuelle Düngerliste'!$A:$H,2,FALSE))</f>
        <v/>
      </c>
      <c r="BU120" s="872" t="str">
        <f>IF(BO120="","",VLOOKUP(BO120,'aktuelle Düngerliste'!$A:$H,3,FALSE))</f>
        <v/>
      </c>
      <c r="BV120" s="873" t="str">
        <f>IF(BO120="","",VLOOKUP(BO120,'aktuelle Düngerliste'!$A:$H,8,FALSE))</f>
        <v/>
      </c>
      <c r="BW120" s="874" t="str">
        <f>IF(BO120="","",VLOOKUP(BO120,'aktuelle Düngerliste'!$A:$H,3,FALSE)*BQ120/1000)</f>
        <v/>
      </c>
      <c r="BX120" s="874" t="str">
        <f>IF(BO120="","",IF(VLOOKUP(BO120,'aktuelle Düngerliste'!$A:$B,2,FALSE)="mineralisch",(VLOOKUP(BO120,'aktuelle Düngerliste'!$A:$H,3,FALSE)*BQ120/1000),""))</f>
        <v/>
      </c>
      <c r="BY120" s="875" t="str">
        <f>IF(BO120="","",VLOOKUP(BO120,'aktuelle Düngerliste'!$A:$J,10,FALSE)*BQ120/1000)</f>
        <v/>
      </c>
      <c r="BZ120" s="875" t="str">
        <f>IF(BO120="","",VLOOKUP(BO120,'aktuelle Düngerliste'!$A:$H,5,FALSE)*BQ120/1000)</f>
        <v/>
      </c>
      <c r="CA120" s="875" t="str">
        <f>IF(BO120="","",VLOOKUP(BO120,'aktuelle Düngerliste'!$A:$H,6,FALSE)*BQ120/1000)</f>
        <v/>
      </c>
      <c r="CB120" s="876" t="str">
        <f>IF(BO120="","",VLOOKUP(BO120,'aktuelle Düngerliste'!$A:$H,7,FALSE)*BQ120/1000)</f>
        <v/>
      </c>
      <c r="CC120" s="378"/>
      <c r="CD120" s="379"/>
      <c r="CE120" s="375"/>
      <c r="CF120" s="392" t="str">
        <f t="shared" si="30"/>
        <v/>
      </c>
      <c r="CG120" s="453" t="str">
        <f t="shared" si="31"/>
        <v/>
      </c>
      <c r="CH120" s="872" t="str">
        <f>IF(CC120="","",VLOOKUP(CC120,'aktuelle Düngerliste'!$A:$H,2,FALSE))</f>
        <v/>
      </c>
      <c r="CI120" s="872" t="str">
        <f>IF(CC120="","",VLOOKUP(CC120,'aktuelle Düngerliste'!$A:$H,3,FALSE))</f>
        <v/>
      </c>
      <c r="CJ120" s="873" t="str">
        <f>IF(CC120="","",VLOOKUP(CC120,'aktuelle Düngerliste'!$A:$H,8,FALSE))</f>
        <v/>
      </c>
      <c r="CK120" s="874" t="str">
        <f>IF(CC120="","",VLOOKUP(CC120,'aktuelle Düngerliste'!$A:$H,3,FALSE)*CE120/1000)</f>
        <v/>
      </c>
      <c r="CL120" s="874" t="str">
        <f>IF(CC120="","",IF(VLOOKUP(CC120,'aktuelle Düngerliste'!$A:$B,2,FALSE)="mineralisch",(VLOOKUP(CC120,'aktuelle Düngerliste'!$A:$H,3,FALSE)*CE120/1000),""))</f>
        <v/>
      </c>
      <c r="CM120" s="875" t="str">
        <f>IF(CC120="","",VLOOKUP(CC120,'aktuelle Düngerliste'!$A:$J,10,FALSE)*CE120/1000)</f>
        <v/>
      </c>
      <c r="CN120" s="875" t="str">
        <f>IF(CC120="","",VLOOKUP(CC120,'aktuelle Düngerliste'!$A:$H,5,FALSE)*CE120/1000)</f>
        <v/>
      </c>
      <c r="CO120" s="875" t="str">
        <f>IF(CC120="","",VLOOKUP(CC120,'aktuelle Düngerliste'!$A:$H,6,FALSE)*CE120/1000)</f>
        <v/>
      </c>
      <c r="CP120" s="876" t="str">
        <f>IF(CC120="","",VLOOKUP(CC120,'aktuelle Düngerliste'!$A:$H,7,FALSE)*CE120/1000)</f>
        <v/>
      </c>
      <c r="CQ120" s="378"/>
      <c r="CR120" s="379"/>
      <c r="CS120" s="375"/>
      <c r="CT120" s="392" t="str">
        <f t="shared" si="32"/>
        <v/>
      </c>
      <c r="CU120" s="453" t="str">
        <f t="shared" si="33"/>
        <v/>
      </c>
      <c r="CV120" s="872" t="str">
        <f>IF(CQ120="","",VLOOKUP(CQ120,'aktuelle Düngerliste'!$A:$H,2,FALSE))</f>
        <v/>
      </c>
      <c r="CW120" s="872" t="str">
        <f>IF(CQ120="","",VLOOKUP(CQ120,'aktuelle Düngerliste'!$A:$H,3,FALSE))</f>
        <v/>
      </c>
      <c r="CX120" s="873" t="str">
        <f>IF(CQ120="","",VLOOKUP(CQ120,'aktuelle Düngerliste'!$A:$H,8,FALSE))</f>
        <v/>
      </c>
      <c r="CY120" s="874" t="str">
        <f>IF(CQ120="","",VLOOKUP(CQ120,'aktuelle Düngerliste'!$A:$H,3,FALSE)*CS120/1000)</f>
        <v/>
      </c>
      <c r="CZ120" s="874" t="str">
        <f>IF(CQ120="","",IF(VLOOKUP(CQ120,'aktuelle Düngerliste'!$A:$B,2,FALSE)="mineralisch",(VLOOKUP(CQ120,'aktuelle Düngerliste'!$A:$H,3,FALSE)*CS120/1000),""))</f>
        <v/>
      </c>
      <c r="DA120" s="875" t="str">
        <f>IF(CQ120="","",VLOOKUP(CQ120,'aktuelle Düngerliste'!$A:$J,10,FALSE)*CS120/1000)</f>
        <v/>
      </c>
      <c r="DB120" s="875" t="str">
        <f>IF(CQ120="","",VLOOKUP(CQ120,'aktuelle Düngerliste'!$A:$H,5,FALSE)*CS120/1000)</f>
        <v/>
      </c>
      <c r="DC120" s="875" t="str">
        <f>IF(CQ120="","",VLOOKUP(CQ120,'aktuelle Düngerliste'!$A:$H,6,FALSE)*CS120/1000)</f>
        <v/>
      </c>
      <c r="DD120" s="876" t="str">
        <f>IF(CQ120="","",VLOOKUP(CQ120,'aktuelle Düngerliste'!$A:$H,7,FALSE)*CS120/1000)</f>
        <v/>
      </c>
      <c r="DE120" s="378"/>
      <c r="DF120" s="379"/>
      <c r="DG120" s="375"/>
      <c r="DH120" s="392" t="str">
        <f t="shared" si="34"/>
        <v/>
      </c>
      <c r="DI120" s="453" t="str">
        <f t="shared" si="35"/>
        <v/>
      </c>
      <c r="DJ120" s="872" t="str">
        <f>IF(DE120="","",VLOOKUP(DE120,'aktuelle Düngerliste'!$A:$H,2,FALSE))</f>
        <v/>
      </c>
      <c r="DK120" s="872" t="str">
        <f>IF(DE120="","",VLOOKUP(DE120,'aktuelle Düngerliste'!$A:$H,3,FALSE))</f>
        <v/>
      </c>
      <c r="DL120" s="873" t="str">
        <f>IF(DE120="","",VLOOKUP(DE120,'aktuelle Düngerliste'!$A:$H,8,FALSE))</f>
        <v/>
      </c>
      <c r="DM120" s="874" t="str">
        <f>IF(DE120="","",VLOOKUP(DE120,'aktuelle Düngerliste'!$A:$H,3,FALSE)*DG120/1000)</f>
        <v/>
      </c>
      <c r="DN120" s="874" t="str">
        <f>IF(DE120="","",IF(VLOOKUP(DE120,'aktuelle Düngerliste'!$A:$B,2,FALSE)="mineralisch",(VLOOKUP(DE120,'aktuelle Düngerliste'!$A:$H,3,FALSE)*DG120/1000),""))</f>
        <v/>
      </c>
      <c r="DO120" s="875" t="str">
        <f>IF(DE120="","",VLOOKUP(DE120,'aktuelle Düngerliste'!$A:$J,10,FALSE)*DG120/1000)</f>
        <v/>
      </c>
      <c r="DP120" s="875" t="str">
        <f>IF(DE120="","",VLOOKUP(DE120,'aktuelle Düngerliste'!$A:$H,5,FALSE)*DG120/1000)</f>
        <v/>
      </c>
      <c r="DQ120" s="875" t="str">
        <f>IF(DE120="","",VLOOKUP(DE120,'aktuelle Düngerliste'!$A:$H,6,FALSE)*DG120/1000)</f>
        <v/>
      </c>
      <c r="DR120" s="876" t="str">
        <f>IF(DE120="","",VLOOKUP(DE120,'aktuelle Düngerliste'!$A:$H,7,FALSE)*DG120/1000)</f>
        <v/>
      </c>
      <c r="DS120" s="265"/>
    </row>
    <row r="121" spans="1:123" s="145" customFormat="1">
      <c r="A121" s="261" t="str">
        <f>IF('N-DBE'!A121="","",'N-DBE'!A121)</f>
        <v/>
      </c>
      <c r="B121" s="285" t="str">
        <f>IF('N-DBE'!B121="","",'N-DBE'!B121)</f>
        <v/>
      </c>
      <c r="C121" s="262" t="str">
        <f>IF('N-DBE'!C121="","",'N-DBE'!C121)</f>
        <v/>
      </c>
      <c r="D121" s="262" t="str">
        <f>IF('N-DBE'!D121="","",'N-DBE'!D121)</f>
        <v/>
      </c>
      <c r="E121" s="238" t="str">
        <f>IF('N-DBE'!E121="","",'N-DBE'!E121)</f>
        <v/>
      </c>
      <c r="F121" s="238" t="str">
        <f>IF('N-DBE'!F121="","",'N-DBE'!F121)</f>
        <v/>
      </c>
      <c r="G121" s="225" t="str">
        <f>IF('N-DBE'!G121="","",'N-DBE'!G121)</f>
        <v/>
      </c>
      <c r="H121" s="247" t="str">
        <f>IF(OR(B121="",'N-DBE'!AJ121=""),"",'N-DBE'!AJ121+'N-DBE'!AN121)</f>
        <v/>
      </c>
      <c r="I121" s="815" t="str">
        <f>IF(OR(B121="",'N-DBE'!AJ121=""),"",'N-DBE'!E121*('N-DBE'!AJ121+'N-DBE'!AN121))</f>
        <v/>
      </c>
      <c r="J121" s="246" t="str">
        <f>IF('N-DBE'!AK121="","",IF('N-DBE'!AM121="ja",'N-DBE'!AK121+'N-DBE'!AN121,'N-DBE'!AK121))</f>
        <v/>
      </c>
      <c r="K121" s="829" t="str">
        <f>IF(OR(B121="",'N-DBE'!AK121=""),"",IF('N-DBE'!AM121="ja",'N-DBE'!E121*('N-DBE'!AK121+'N-DBE'!AN121),'N-DBE'!E121*'N-DBE'!AK121))</f>
        <v/>
      </c>
      <c r="L121" s="830" t="str">
        <f>IF(OR(B121="",'N-DBE'!AL121=""),"",'N-DBE'!AL121+'N-DBE'!AN121)</f>
        <v/>
      </c>
      <c r="M121" s="830" t="str">
        <f>IF(OR(B121="",'N-DBE'!AL121=""),"",'N-DBE'!E121*('N-DBE'!AL121+'N-DBE'!AN121))</f>
        <v/>
      </c>
      <c r="N121" s="831" t="str">
        <f>IF(AND('N-DBE'!C121="ja",G121&lt;&gt;""),I121-X121,"")</f>
        <v/>
      </c>
      <c r="O121" s="259" t="str">
        <f>IF('N-DBE'!AJ121="","",SUM(AU121,BI121,BW121,CK121,CY121,DM121))</f>
        <v/>
      </c>
      <c r="P121" s="830" t="str">
        <f>IF(OR(B121="",'N-DBE'!AJ121=""),"",O121*'N-DBE'!E121)</f>
        <v/>
      </c>
      <c r="Q121" s="253" t="str">
        <f>IF('N-DBE'!AJ121="","",IF(AR121="mineralisch",AU121,0)+IF(BF121="mineralisch",BI121,0)+IF(BT121="mineralisch",BW121,0)+IF(CH121="mineralisch",CK121,0)+IF(CV121="mineralisch",CY121,0)+IF(DJ121="mineralisch",DM121,0))</f>
        <v/>
      </c>
      <c r="R121" s="830" t="str">
        <f>IF(OR(B121="",'N-DBE'!AJ121=""),"",Q121*'N-DBE'!E121)</f>
        <v/>
      </c>
      <c r="S121" s="253" t="str">
        <f>IF('N-DBE'!AJ121="","",O121-Q121)</f>
        <v/>
      </c>
      <c r="T121" s="830" t="str">
        <f>IF(OR(B121="",'N-DBE'!AJ121=""),"",S121*'N-DBE'!E121)</f>
        <v/>
      </c>
      <c r="U121" s="253" t="str">
        <f>IF('N-DBE'!AJ121="","",(IF(AR121="Kompost",AU121,0)+IF(BF121="Kompost",BI121,0)+IF(BT121="Kompost",BW121,0)+IF(CH121="Kompost",CK121,0)+IF(CV121="Kompost",CY121,0)+IF(DJ121="Kompost",DM121,0)))</f>
        <v/>
      </c>
      <c r="V121" s="830" t="str">
        <f>IF(OR(B121="",'N-DBE'!AJ121=""),"",U121*'N-DBE'!E121)</f>
        <v/>
      </c>
      <c r="W121" s="370" t="str">
        <f>IF('N-DBE'!AJ121="","",SUM(AW121,BK121,BY121,CM121,DA121,DO121))</f>
        <v/>
      </c>
      <c r="X121" s="844" t="str">
        <f>IF(OR(B121="",'N-DBE'!AJ121=""),"",W121*'N-DBE'!E121)</f>
        <v/>
      </c>
      <c r="Y121" s="260" t="str">
        <f>IF('P-(K-Mg)-DBE'!N121="","",'P-(K-Mg)-DBE'!N121+'P-(K-Mg)-DBE'!R121)</f>
        <v/>
      </c>
      <c r="Z121" s="830" t="str">
        <f>IF(OR(B121="",'P-(K-Mg)-DBE'!N121=""),"",'N-DBE'!E121*('P-(K-Mg)-DBE'!N121+'P-(K-Mg)-DBE'!R121))</f>
        <v/>
      </c>
      <c r="AA121" s="259" t="str">
        <f>IF('P-(K-Mg)-DBE'!N121="","",SUM(AX121,BL121,BZ121,CN121,DB121,DP121))</f>
        <v/>
      </c>
      <c r="AB121" s="258" t="str">
        <f>IF(OR(B121="",'P-(K-Mg)-DBE'!Z121=""),"",SUM(AX121,BL121,BZ121,CN121,DB121,DP121)*'N-DBE'!E121)</f>
        <v/>
      </c>
      <c r="AC121" s="259" t="str">
        <f>IF('P-(K-Mg)-DBE'!O121="","",'P-(K-Mg)-DBE'!O121)</f>
        <v/>
      </c>
      <c r="AD121" s="815" t="str">
        <f>IF(OR(B121="",'P-(K-Mg)-DBE'!O121=""),"",'P-(K-Mg)-DBE'!O121*'N-DBE'!E121)</f>
        <v/>
      </c>
      <c r="AE121" s="239" t="str">
        <f>IF('P-(K-Mg)-DBE'!Z121="","",'P-(K-Mg)-DBE'!Z121)</f>
        <v/>
      </c>
      <c r="AF121" s="815" t="str">
        <f>IF(OR(B121="",'P-(K-Mg)-DBE'!Z121=""),"",'P-(K-Mg)-DBE'!Z121*'N-DBE'!E121)</f>
        <v/>
      </c>
      <c r="AG121" s="380" t="str">
        <f>IF('P-(K-Mg)-DBE'!Z121="","",SUM(AY121,BM121,CA121,CO121,DC121,DQ121))</f>
        <v/>
      </c>
      <c r="AH121" s="258" t="str">
        <f>IF(OR(B121="",'P-(K-Mg)-DBE'!AH121=""),"",SUM(AY121,BM121,CA121,CO121,DC121,DQ111)*'N-DBE'!E121)</f>
        <v/>
      </c>
      <c r="AI121" s="240" t="str">
        <f>IF('P-(K-Mg)-DBE'!AH121="","",'P-(K-Mg)-DBE'!AH121)</f>
        <v/>
      </c>
      <c r="AJ121" s="830" t="str">
        <f>IF(OR(B121="",'P-(K-Mg)-DBE'!AH121=""),"",'N-DBE'!E121*'P-(K-Mg)-DBE'!AH121)</f>
        <v/>
      </c>
      <c r="AK121" s="374" t="str">
        <f>IF('P-(K-Mg)-DBE'!AH121="","",SUM(AZ121,BN121,CB121,CP121,DD121,DR121))</f>
        <v/>
      </c>
      <c r="AL121" s="862" t="str">
        <f>IF('P-(K-Mg)-DBE'!AH121="","",SUM(AZ121,BN121,CB121,CP121,DD121,DR121))</f>
        <v/>
      </c>
      <c r="AM121" s="378"/>
      <c r="AN121" s="379"/>
      <c r="AO121" s="375"/>
      <c r="AP121" s="392" t="str">
        <f t="shared" si="24"/>
        <v/>
      </c>
      <c r="AQ121" s="453" t="str">
        <f t="shared" si="25"/>
        <v/>
      </c>
      <c r="AR121" s="872" t="str">
        <f>IF(AM121="","",VLOOKUP(AM121,'aktuelle Düngerliste'!A:H,2,FALSE))</f>
        <v/>
      </c>
      <c r="AS121" s="872" t="str">
        <f>IF(AM121="","",VLOOKUP(AM121,'aktuelle Düngerliste'!A:H,3,FALSE))</f>
        <v/>
      </c>
      <c r="AT121" s="873" t="str">
        <f>IF(AM121="","",VLOOKUP(AM121,'aktuelle Düngerliste'!A:H,8,FALSE))</f>
        <v/>
      </c>
      <c r="AU121" s="874" t="str">
        <f>IF(AM121="","",VLOOKUP(AM121,'aktuelle Düngerliste'!$A:$H,3,FALSE)*AO121/1000)</f>
        <v/>
      </c>
      <c r="AV121" s="874" t="str">
        <f>IF(AM121="","",IF(VLOOKUP(AM121,'aktuelle Düngerliste'!$A:$B,2,FALSE)="mineralisch",(VLOOKUP(AM121,'aktuelle Düngerliste'!$A:$H,3,FALSE)*AO121/1000),""))</f>
        <v/>
      </c>
      <c r="AW121" s="875" t="str">
        <f>IF(AM121="","",VLOOKUP(AM121,'aktuelle Düngerliste'!$A:$J,10,FALSE)*AO121/1000)</f>
        <v/>
      </c>
      <c r="AX121" s="875" t="str">
        <f>IF(AM121="","",VLOOKUP(AM121,'aktuelle Düngerliste'!$A:$H,5,FALSE)*AO121/1000)</f>
        <v/>
      </c>
      <c r="AY121" s="875" t="str">
        <f>IF(AM121="","",VLOOKUP(AM121,'aktuelle Düngerliste'!$A:$H,6,FALSE)*AO121/1000)</f>
        <v/>
      </c>
      <c r="AZ121" s="876" t="str">
        <f>IF(AM121="","",VLOOKUP(AM121,'aktuelle Düngerliste'!$A:$H,7,FALSE)*AO121/1000)</f>
        <v/>
      </c>
      <c r="BA121" s="378"/>
      <c r="BB121" s="379"/>
      <c r="BC121" s="375"/>
      <c r="BD121" s="392" t="str">
        <f t="shared" si="26"/>
        <v/>
      </c>
      <c r="BE121" s="453" t="str">
        <f t="shared" si="27"/>
        <v/>
      </c>
      <c r="BF121" s="872" t="str">
        <f>IF(BA121="","",VLOOKUP(BA121,'aktuelle Düngerliste'!$A:$H,2,FALSE))</f>
        <v/>
      </c>
      <c r="BG121" s="872" t="str">
        <f>IF(BA121="","",VLOOKUP(BA121,'aktuelle Düngerliste'!$A:$H,3,FALSE))</f>
        <v/>
      </c>
      <c r="BH121" s="873" t="str">
        <f>IF(BA121="","",VLOOKUP(BA121,'aktuelle Düngerliste'!$A:$H,8,FALSE))</f>
        <v/>
      </c>
      <c r="BI121" s="874" t="str">
        <f>IF(BA121="","",VLOOKUP(BA121,'aktuelle Düngerliste'!$A:$H,3,FALSE)*BC121/1000)</f>
        <v/>
      </c>
      <c r="BJ121" s="874" t="str">
        <f>IF(BA121="","",IF(VLOOKUP(BA121,'aktuelle Düngerliste'!$A:$B,2,FALSE)="mineralisch",(VLOOKUP(BA121,'aktuelle Düngerliste'!$A:$H,3,FALSE)*BC121/1000),""))</f>
        <v/>
      </c>
      <c r="BK121" s="875" t="str">
        <f>IF(BA121="","",VLOOKUP(BA121,'aktuelle Düngerliste'!$A:$J,10,FALSE)*BC121/1000)</f>
        <v/>
      </c>
      <c r="BL121" s="875" t="str">
        <f>IF(BA121="","",VLOOKUP(BA121,'aktuelle Düngerliste'!$A:$H,5,FALSE)*BC121/1000)</f>
        <v/>
      </c>
      <c r="BM121" s="875" t="str">
        <f>IF(BA121="","",VLOOKUP(BA121,'aktuelle Düngerliste'!$A:$H,6,FALSE)*BC121/1000)</f>
        <v/>
      </c>
      <c r="BN121" s="876" t="str">
        <f>IF(BA121="","",VLOOKUP(BA121,'aktuelle Düngerliste'!$A:$H,7,FALSE)*BC121/1000)</f>
        <v/>
      </c>
      <c r="BO121" s="378"/>
      <c r="BP121" s="379"/>
      <c r="BQ121" s="375"/>
      <c r="BR121" s="392" t="str">
        <f t="shared" si="28"/>
        <v/>
      </c>
      <c r="BS121" s="453" t="str">
        <f t="shared" si="29"/>
        <v/>
      </c>
      <c r="BT121" s="872" t="str">
        <f>IF(BO121="","",VLOOKUP(BO121,'aktuelle Düngerliste'!$A:$H,2,FALSE))</f>
        <v/>
      </c>
      <c r="BU121" s="872" t="str">
        <f>IF(BO121="","",VLOOKUP(BO121,'aktuelle Düngerliste'!$A:$H,3,FALSE))</f>
        <v/>
      </c>
      <c r="BV121" s="873" t="str">
        <f>IF(BO121="","",VLOOKUP(BO121,'aktuelle Düngerliste'!$A:$H,8,FALSE))</f>
        <v/>
      </c>
      <c r="BW121" s="874" t="str">
        <f>IF(BO121="","",VLOOKUP(BO121,'aktuelle Düngerliste'!$A:$H,3,FALSE)*BQ121/1000)</f>
        <v/>
      </c>
      <c r="BX121" s="874" t="str">
        <f>IF(BO121="","",IF(VLOOKUP(BO121,'aktuelle Düngerliste'!$A:$B,2,FALSE)="mineralisch",(VLOOKUP(BO121,'aktuelle Düngerliste'!$A:$H,3,FALSE)*BQ121/1000),""))</f>
        <v/>
      </c>
      <c r="BY121" s="875" t="str">
        <f>IF(BO121="","",VLOOKUP(BO121,'aktuelle Düngerliste'!$A:$J,10,FALSE)*BQ121/1000)</f>
        <v/>
      </c>
      <c r="BZ121" s="875" t="str">
        <f>IF(BO121="","",VLOOKUP(BO121,'aktuelle Düngerliste'!$A:$H,5,FALSE)*BQ121/1000)</f>
        <v/>
      </c>
      <c r="CA121" s="875" t="str">
        <f>IF(BO121="","",VLOOKUP(BO121,'aktuelle Düngerliste'!$A:$H,6,FALSE)*BQ121/1000)</f>
        <v/>
      </c>
      <c r="CB121" s="876" t="str">
        <f>IF(BO121="","",VLOOKUP(BO121,'aktuelle Düngerliste'!$A:$H,7,FALSE)*BQ121/1000)</f>
        <v/>
      </c>
      <c r="CC121" s="378"/>
      <c r="CD121" s="379"/>
      <c r="CE121" s="375"/>
      <c r="CF121" s="392" t="str">
        <f t="shared" si="30"/>
        <v/>
      </c>
      <c r="CG121" s="453" t="str">
        <f t="shared" si="31"/>
        <v/>
      </c>
      <c r="CH121" s="872" t="str">
        <f>IF(CC121="","",VLOOKUP(CC121,'aktuelle Düngerliste'!$A:$H,2,FALSE))</f>
        <v/>
      </c>
      <c r="CI121" s="872" t="str">
        <f>IF(CC121="","",VLOOKUP(CC121,'aktuelle Düngerliste'!$A:$H,3,FALSE))</f>
        <v/>
      </c>
      <c r="CJ121" s="873" t="str">
        <f>IF(CC121="","",VLOOKUP(CC121,'aktuelle Düngerliste'!$A:$H,8,FALSE))</f>
        <v/>
      </c>
      <c r="CK121" s="874" t="str">
        <f>IF(CC121="","",VLOOKUP(CC121,'aktuelle Düngerliste'!$A:$H,3,FALSE)*CE121/1000)</f>
        <v/>
      </c>
      <c r="CL121" s="874" t="str">
        <f>IF(CC121="","",IF(VLOOKUP(CC121,'aktuelle Düngerliste'!$A:$B,2,FALSE)="mineralisch",(VLOOKUP(CC121,'aktuelle Düngerliste'!$A:$H,3,FALSE)*CE121/1000),""))</f>
        <v/>
      </c>
      <c r="CM121" s="875" t="str">
        <f>IF(CC121="","",VLOOKUP(CC121,'aktuelle Düngerliste'!$A:$J,10,FALSE)*CE121/1000)</f>
        <v/>
      </c>
      <c r="CN121" s="875" t="str">
        <f>IF(CC121="","",VLOOKUP(CC121,'aktuelle Düngerliste'!$A:$H,5,FALSE)*CE121/1000)</f>
        <v/>
      </c>
      <c r="CO121" s="875" t="str">
        <f>IF(CC121="","",VLOOKUP(CC121,'aktuelle Düngerliste'!$A:$H,6,FALSE)*CE121/1000)</f>
        <v/>
      </c>
      <c r="CP121" s="876" t="str">
        <f>IF(CC121="","",VLOOKUP(CC121,'aktuelle Düngerliste'!$A:$H,7,FALSE)*CE121/1000)</f>
        <v/>
      </c>
      <c r="CQ121" s="378"/>
      <c r="CR121" s="379"/>
      <c r="CS121" s="375"/>
      <c r="CT121" s="392" t="str">
        <f t="shared" si="32"/>
        <v/>
      </c>
      <c r="CU121" s="453" t="str">
        <f t="shared" si="33"/>
        <v/>
      </c>
      <c r="CV121" s="872" t="str">
        <f>IF(CQ121="","",VLOOKUP(CQ121,'aktuelle Düngerliste'!$A:$H,2,FALSE))</f>
        <v/>
      </c>
      <c r="CW121" s="872" t="str">
        <f>IF(CQ121="","",VLOOKUP(CQ121,'aktuelle Düngerliste'!$A:$H,3,FALSE))</f>
        <v/>
      </c>
      <c r="CX121" s="873" t="str">
        <f>IF(CQ121="","",VLOOKUP(CQ121,'aktuelle Düngerliste'!$A:$H,8,FALSE))</f>
        <v/>
      </c>
      <c r="CY121" s="874" t="str">
        <f>IF(CQ121="","",VLOOKUP(CQ121,'aktuelle Düngerliste'!$A:$H,3,FALSE)*CS121/1000)</f>
        <v/>
      </c>
      <c r="CZ121" s="874" t="str">
        <f>IF(CQ121="","",IF(VLOOKUP(CQ121,'aktuelle Düngerliste'!$A:$B,2,FALSE)="mineralisch",(VLOOKUP(CQ121,'aktuelle Düngerliste'!$A:$H,3,FALSE)*CS121/1000),""))</f>
        <v/>
      </c>
      <c r="DA121" s="875" t="str">
        <f>IF(CQ121="","",VLOOKUP(CQ121,'aktuelle Düngerliste'!$A:$J,10,FALSE)*CS121/1000)</f>
        <v/>
      </c>
      <c r="DB121" s="875" t="str">
        <f>IF(CQ121="","",VLOOKUP(CQ121,'aktuelle Düngerliste'!$A:$H,5,FALSE)*CS121/1000)</f>
        <v/>
      </c>
      <c r="DC121" s="875" t="str">
        <f>IF(CQ121="","",VLOOKUP(CQ121,'aktuelle Düngerliste'!$A:$H,6,FALSE)*CS121/1000)</f>
        <v/>
      </c>
      <c r="DD121" s="876" t="str">
        <f>IF(CQ121="","",VLOOKUP(CQ121,'aktuelle Düngerliste'!$A:$H,7,FALSE)*CS121/1000)</f>
        <v/>
      </c>
      <c r="DE121" s="378"/>
      <c r="DF121" s="379"/>
      <c r="DG121" s="375"/>
      <c r="DH121" s="392" t="str">
        <f t="shared" si="34"/>
        <v/>
      </c>
      <c r="DI121" s="453" t="str">
        <f t="shared" si="35"/>
        <v/>
      </c>
      <c r="DJ121" s="872" t="str">
        <f>IF(DE121="","",VLOOKUP(DE121,'aktuelle Düngerliste'!$A:$H,2,FALSE))</f>
        <v/>
      </c>
      <c r="DK121" s="872" t="str">
        <f>IF(DE121="","",VLOOKUP(DE121,'aktuelle Düngerliste'!$A:$H,3,FALSE))</f>
        <v/>
      </c>
      <c r="DL121" s="873" t="str">
        <f>IF(DE121="","",VLOOKUP(DE121,'aktuelle Düngerliste'!$A:$H,8,FALSE))</f>
        <v/>
      </c>
      <c r="DM121" s="874" t="str">
        <f>IF(DE121="","",VLOOKUP(DE121,'aktuelle Düngerliste'!$A:$H,3,FALSE)*DG121/1000)</f>
        <v/>
      </c>
      <c r="DN121" s="874" t="str">
        <f>IF(DE121="","",IF(VLOOKUP(DE121,'aktuelle Düngerliste'!$A:$B,2,FALSE)="mineralisch",(VLOOKUP(DE121,'aktuelle Düngerliste'!$A:$H,3,FALSE)*DG121/1000),""))</f>
        <v/>
      </c>
      <c r="DO121" s="875" t="str">
        <f>IF(DE121="","",VLOOKUP(DE121,'aktuelle Düngerliste'!$A:$J,10,FALSE)*DG121/1000)</f>
        <v/>
      </c>
      <c r="DP121" s="875" t="str">
        <f>IF(DE121="","",VLOOKUP(DE121,'aktuelle Düngerliste'!$A:$H,5,FALSE)*DG121/1000)</f>
        <v/>
      </c>
      <c r="DQ121" s="875" t="str">
        <f>IF(DE121="","",VLOOKUP(DE121,'aktuelle Düngerliste'!$A:$H,6,FALSE)*DG121/1000)</f>
        <v/>
      </c>
      <c r="DR121" s="876" t="str">
        <f>IF(DE121="","",VLOOKUP(DE121,'aktuelle Düngerliste'!$A:$H,7,FALSE)*DG121/1000)</f>
        <v/>
      </c>
      <c r="DS121" s="265"/>
    </row>
    <row r="122" spans="1:123" s="145" customFormat="1">
      <c r="A122" s="261" t="str">
        <f>IF('N-DBE'!A122="","",'N-DBE'!A122)</f>
        <v/>
      </c>
      <c r="B122" s="285" t="str">
        <f>IF('N-DBE'!B122="","",'N-DBE'!B122)</f>
        <v/>
      </c>
      <c r="C122" s="262" t="str">
        <f>IF('N-DBE'!C122="","",'N-DBE'!C122)</f>
        <v/>
      </c>
      <c r="D122" s="262" t="str">
        <f>IF('N-DBE'!D122="","",'N-DBE'!D122)</f>
        <v/>
      </c>
      <c r="E122" s="238" t="str">
        <f>IF('N-DBE'!E122="","",'N-DBE'!E122)</f>
        <v/>
      </c>
      <c r="F122" s="238" t="str">
        <f>IF('N-DBE'!F122="","",'N-DBE'!F122)</f>
        <v/>
      </c>
      <c r="G122" s="225" t="str">
        <f>IF('N-DBE'!G122="","",'N-DBE'!G122)</f>
        <v/>
      </c>
      <c r="H122" s="247" t="str">
        <f>IF(OR(B122="",'N-DBE'!AJ122=""),"",'N-DBE'!AJ122+'N-DBE'!AN122)</f>
        <v/>
      </c>
      <c r="I122" s="815" t="str">
        <f>IF(OR(B122="",'N-DBE'!AJ122=""),"",'N-DBE'!E122*('N-DBE'!AJ122+'N-DBE'!AN122))</f>
        <v/>
      </c>
      <c r="J122" s="246" t="str">
        <f>IF('N-DBE'!AK122="","",IF('N-DBE'!AM122="ja",'N-DBE'!AK122+'N-DBE'!AN122,'N-DBE'!AK122))</f>
        <v/>
      </c>
      <c r="K122" s="829" t="str">
        <f>IF(OR(B122="",'N-DBE'!AK122=""),"",IF('N-DBE'!AM122="ja",'N-DBE'!E122*('N-DBE'!AK122+'N-DBE'!AN122),'N-DBE'!E122*'N-DBE'!AK122))</f>
        <v/>
      </c>
      <c r="L122" s="830" t="str">
        <f>IF(OR(B122="",'N-DBE'!AL122=""),"",'N-DBE'!AL122+'N-DBE'!AN122)</f>
        <v/>
      </c>
      <c r="M122" s="830" t="str">
        <f>IF(OR(B122="",'N-DBE'!AL122=""),"",'N-DBE'!E122*('N-DBE'!AL122+'N-DBE'!AN122))</f>
        <v/>
      </c>
      <c r="N122" s="831" t="str">
        <f>IF(AND('N-DBE'!C122="ja",G122&lt;&gt;""),I122-X122,"")</f>
        <v/>
      </c>
      <c r="O122" s="259" t="str">
        <f>IF('N-DBE'!AJ122="","",SUM(AU122,BI122,BW122,CK122,CY122,DM122))</f>
        <v/>
      </c>
      <c r="P122" s="830" t="str">
        <f>IF(OR(B122="",'N-DBE'!AJ122=""),"",O122*'N-DBE'!E122)</f>
        <v/>
      </c>
      <c r="Q122" s="253" t="str">
        <f>IF('N-DBE'!AJ122="","",IF(AR122="mineralisch",AU122,0)+IF(BF122="mineralisch",BI122,0)+IF(BT122="mineralisch",BW122,0)+IF(CH122="mineralisch",CK122,0)+IF(CV122="mineralisch",CY122,0)+IF(DJ122="mineralisch",DM122,0))</f>
        <v/>
      </c>
      <c r="R122" s="830" t="str">
        <f>IF(OR(B122="",'N-DBE'!AJ122=""),"",Q122*'N-DBE'!E122)</f>
        <v/>
      </c>
      <c r="S122" s="253" t="str">
        <f>IF('N-DBE'!AJ122="","",O122-Q122)</f>
        <v/>
      </c>
      <c r="T122" s="830" t="str">
        <f>IF(OR(B122="",'N-DBE'!AJ122=""),"",S122*'N-DBE'!E122)</f>
        <v/>
      </c>
      <c r="U122" s="253" t="str">
        <f>IF('N-DBE'!AJ122="","",(IF(AR122="Kompost",AU122,0)+IF(BF122="Kompost",BI122,0)+IF(BT122="Kompost",BW122,0)+IF(CH122="Kompost",CK122,0)+IF(CV122="Kompost",CY122,0)+IF(DJ122="Kompost",DM122,0)))</f>
        <v/>
      </c>
      <c r="V122" s="830" t="str">
        <f>IF(OR(B122="",'N-DBE'!AJ122=""),"",U122*'N-DBE'!E122)</f>
        <v/>
      </c>
      <c r="W122" s="370" t="str">
        <f>IF('N-DBE'!AJ122="","",SUM(AW122,BK122,BY122,CM122,DA122,DO122))</f>
        <v/>
      </c>
      <c r="X122" s="844" t="str">
        <f>IF(OR(B122="",'N-DBE'!AJ122=""),"",W122*'N-DBE'!E122)</f>
        <v/>
      </c>
      <c r="Y122" s="260" t="str">
        <f>IF('P-(K-Mg)-DBE'!N122="","",'P-(K-Mg)-DBE'!N122+'P-(K-Mg)-DBE'!R122)</f>
        <v/>
      </c>
      <c r="Z122" s="830" t="str">
        <f>IF(OR(B122="",'P-(K-Mg)-DBE'!N122=""),"",'N-DBE'!E122*('P-(K-Mg)-DBE'!N122+'P-(K-Mg)-DBE'!R122))</f>
        <v/>
      </c>
      <c r="AA122" s="259" t="str">
        <f>IF('P-(K-Mg)-DBE'!N122="","",SUM(AX122,BL122,BZ122,CN122,DB122,DP122))</f>
        <v/>
      </c>
      <c r="AB122" s="258" t="str">
        <f>IF(OR(B122="",'P-(K-Mg)-DBE'!Z122=""),"",SUM(AX122,BL122,BZ122,CN122,DB122,DP122)*'N-DBE'!E122)</f>
        <v/>
      </c>
      <c r="AC122" s="259" t="str">
        <f>IF('P-(K-Mg)-DBE'!O122="","",'P-(K-Mg)-DBE'!O122)</f>
        <v/>
      </c>
      <c r="AD122" s="815" t="str">
        <f>IF(OR(B122="",'P-(K-Mg)-DBE'!O122=""),"",'P-(K-Mg)-DBE'!O122*'N-DBE'!E122)</f>
        <v/>
      </c>
      <c r="AE122" s="239" t="str">
        <f>IF('P-(K-Mg)-DBE'!Z122="","",'P-(K-Mg)-DBE'!Z122)</f>
        <v/>
      </c>
      <c r="AF122" s="815" t="str">
        <f>IF(OR(B122="",'P-(K-Mg)-DBE'!Z122=""),"",'P-(K-Mg)-DBE'!Z122*'N-DBE'!E122)</f>
        <v/>
      </c>
      <c r="AG122" s="380" t="str">
        <f>IF('P-(K-Mg)-DBE'!Z122="","",SUM(AY122,BM122,CA122,CO122,DC122,DQ122))</f>
        <v/>
      </c>
      <c r="AH122" s="258" t="str">
        <f>IF(OR(B122="",'P-(K-Mg)-DBE'!AH122=""),"",SUM(AY122,BM122,CA122,CO122,DC122,DQ112)*'N-DBE'!E122)</f>
        <v/>
      </c>
      <c r="AI122" s="240" t="str">
        <f>IF('P-(K-Mg)-DBE'!AH122="","",'P-(K-Mg)-DBE'!AH122)</f>
        <v/>
      </c>
      <c r="AJ122" s="830" t="str">
        <f>IF(OR(B122="",'P-(K-Mg)-DBE'!AH122=""),"",'N-DBE'!E122*'P-(K-Mg)-DBE'!AH122)</f>
        <v/>
      </c>
      <c r="AK122" s="374" t="str">
        <f>IF('P-(K-Mg)-DBE'!AH122="","",SUM(AZ122,BN122,CB122,CP122,DD122,DR122))</f>
        <v/>
      </c>
      <c r="AL122" s="862" t="str">
        <f>IF('P-(K-Mg)-DBE'!AH122="","",SUM(AZ122,BN122,CB122,CP122,DD122,DR122))</f>
        <v/>
      </c>
      <c r="AM122" s="378"/>
      <c r="AN122" s="379"/>
      <c r="AO122" s="375"/>
      <c r="AP122" s="392" t="str">
        <f t="shared" si="24"/>
        <v/>
      </c>
      <c r="AQ122" s="453" t="str">
        <f t="shared" si="25"/>
        <v/>
      </c>
      <c r="AR122" s="872" t="str">
        <f>IF(AM122="","",VLOOKUP(AM122,'aktuelle Düngerliste'!A:H,2,FALSE))</f>
        <v/>
      </c>
      <c r="AS122" s="872" t="str">
        <f>IF(AM122="","",VLOOKUP(AM122,'aktuelle Düngerliste'!A:H,3,FALSE))</f>
        <v/>
      </c>
      <c r="AT122" s="873" t="str">
        <f>IF(AM122="","",VLOOKUP(AM122,'aktuelle Düngerliste'!A:H,8,FALSE))</f>
        <v/>
      </c>
      <c r="AU122" s="874" t="str">
        <f>IF(AM122="","",VLOOKUP(AM122,'aktuelle Düngerliste'!$A:$H,3,FALSE)*AO122/1000)</f>
        <v/>
      </c>
      <c r="AV122" s="874" t="str">
        <f>IF(AM122="","",IF(VLOOKUP(AM122,'aktuelle Düngerliste'!$A:$B,2,FALSE)="mineralisch",(VLOOKUP(AM122,'aktuelle Düngerliste'!$A:$H,3,FALSE)*AO122/1000),""))</f>
        <v/>
      </c>
      <c r="AW122" s="875" t="str">
        <f>IF(AM122="","",VLOOKUP(AM122,'aktuelle Düngerliste'!$A:$J,10,FALSE)*AO122/1000)</f>
        <v/>
      </c>
      <c r="AX122" s="875" t="str">
        <f>IF(AM122="","",VLOOKUP(AM122,'aktuelle Düngerliste'!$A:$H,5,FALSE)*AO122/1000)</f>
        <v/>
      </c>
      <c r="AY122" s="875" t="str">
        <f>IF(AM122="","",VLOOKUP(AM122,'aktuelle Düngerliste'!$A:$H,6,FALSE)*AO122/1000)</f>
        <v/>
      </c>
      <c r="AZ122" s="876" t="str">
        <f>IF(AM122="","",VLOOKUP(AM122,'aktuelle Düngerliste'!$A:$H,7,FALSE)*AO122/1000)</f>
        <v/>
      </c>
      <c r="BA122" s="378"/>
      <c r="BB122" s="379"/>
      <c r="BC122" s="375"/>
      <c r="BD122" s="392" t="str">
        <f t="shared" si="26"/>
        <v/>
      </c>
      <c r="BE122" s="453" t="str">
        <f t="shared" si="27"/>
        <v/>
      </c>
      <c r="BF122" s="872" t="str">
        <f>IF(BA122="","",VLOOKUP(BA122,'aktuelle Düngerliste'!$A:$H,2,FALSE))</f>
        <v/>
      </c>
      <c r="BG122" s="872" t="str">
        <f>IF(BA122="","",VLOOKUP(BA122,'aktuelle Düngerliste'!$A:$H,3,FALSE))</f>
        <v/>
      </c>
      <c r="BH122" s="873" t="str">
        <f>IF(BA122="","",VLOOKUP(BA122,'aktuelle Düngerliste'!$A:$H,8,FALSE))</f>
        <v/>
      </c>
      <c r="BI122" s="874" t="str">
        <f>IF(BA122="","",VLOOKUP(BA122,'aktuelle Düngerliste'!$A:$H,3,FALSE)*BC122/1000)</f>
        <v/>
      </c>
      <c r="BJ122" s="874" t="str">
        <f>IF(BA122="","",IF(VLOOKUP(BA122,'aktuelle Düngerliste'!$A:$B,2,FALSE)="mineralisch",(VLOOKUP(BA122,'aktuelle Düngerliste'!$A:$H,3,FALSE)*BC122/1000),""))</f>
        <v/>
      </c>
      <c r="BK122" s="875" t="str">
        <f>IF(BA122="","",VLOOKUP(BA122,'aktuelle Düngerliste'!$A:$J,10,FALSE)*BC122/1000)</f>
        <v/>
      </c>
      <c r="BL122" s="875" t="str">
        <f>IF(BA122="","",VLOOKUP(BA122,'aktuelle Düngerliste'!$A:$H,5,FALSE)*BC122/1000)</f>
        <v/>
      </c>
      <c r="BM122" s="875" t="str">
        <f>IF(BA122="","",VLOOKUP(BA122,'aktuelle Düngerliste'!$A:$H,6,FALSE)*BC122/1000)</f>
        <v/>
      </c>
      <c r="BN122" s="876" t="str">
        <f>IF(BA122="","",VLOOKUP(BA122,'aktuelle Düngerliste'!$A:$H,7,FALSE)*BC122/1000)</f>
        <v/>
      </c>
      <c r="BO122" s="378"/>
      <c r="BP122" s="379"/>
      <c r="BQ122" s="375"/>
      <c r="BR122" s="392" t="str">
        <f t="shared" si="28"/>
        <v/>
      </c>
      <c r="BS122" s="453" t="str">
        <f t="shared" si="29"/>
        <v/>
      </c>
      <c r="BT122" s="872" t="str">
        <f>IF(BO122="","",VLOOKUP(BO122,'aktuelle Düngerliste'!$A:$H,2,FALSE))</f>
        <v/>
      </c>
      <c r="BU122" s="872" t="str">
        <f>IF(BO122="","",VLOOKUP(BO122,'aktuelle Düngerliste'!$A:$H,3,FALSE))</f>
        <v/>
      </c>
      <c r="BV122" s="873" t="str">
        <f>IF(BO122="","",VLOOKUP(BO122,'aktuelle Düngerliste'!$A:$H,8,FALSE))</f>
        <v/>
      </c>
      <c r="BW122" s="874" t="str">
        <f>IF(BO122="","",VLOOKUP(BO122,'aktuelle Düngerliste'!$A:$H,3,FALSE)*BQ122/1000)</f>
        <v/>
      </c>
      <c r="BX122" s="874" t="str">
        <f>IF(BO122="","",IF(VLOOKUP(BO122,'aktuelle Düngerliste'!$A:$B,2,FALSE)="mineralisch",(VLOOKUP(BO122,'aktuelle Düngerliste'!$A:$H,3,FALSE)*BQ122/1000),""))</f>
        <v/>
      </c>
      <c r="BY122" s="875" t="str">
        <f>IF(BO122="","",VLOOKUP(BO122,'aktuelle Düngerliste'!$A:$J,10,FALSE)*BQ122/1000)</f>
        <v/>
      </c>
      <c r="BZ122" s="875" t="str">
        <f>IF(BO122="","",VLOOKUP(BO122,'aktuelle Düngerliste'!$A:$H,5,FALSE)*BQ122/1000)</f>
        <v/>
      </c>
      <c r="CA122" s="875" t="str">
        <f>IF(BO122="","",VLOOKUP(BO122,'aktuelle Düngerliste'!$A:$H,6,FALSE)*BQ122/1000)</f>
        <v/>
      </c>
      <c r="CB122" s="876" t="str">
        <f>IF(BO122="","",VLOOKUP(BO122,'aktuelle Düngerliste'!$A:$H,7,FALSE)*BQ122/1000)</f>
        <v/>
      </c>
      <c r="CC122" s="378"/>
      <c r="CD122" s="379"/>
      <c r="CE122" s="375"/>
      <c r="CF122" s="392" t="str">
        <f t="shared" si="30"/>
        <v/>
      </c>
      <c r="CG122" s="453" t="str">
        <f t="shared" si="31"/>
        <v/>
      </c>
      <c r="CH122" s="872" t="str">
        <f>IF(CC122="","",VLOOKUP(CC122,'aktuelle Düngerliste'!$A:$H,2,FALSE))</f>
        <v/>
      </c>
      <c r="CI122" s="872" t="str">
        <f>IF(CC122="","",VLOOKUP(CC122,'aktuelle Düngerliste'!$A:$H,3,FALSE))</f>
        <v/>
      </c>
      <c r="CJ122" s="873" t="str">
        <f>IF(CC122="","",VLOOKUP(CC122,'aktuelle Düngerliste'!$A:$H,8,FALSE))</f>
        <v/>
      </c>
      <c r="CK122" s="874" t="str">
        <f>IF(CC122="","",VLOOKUP(CC122,'aktuelle Düngerliste'!$A:$H,3,FALSE)*CE122/1000)</f>
        <v/>
      </c>
      <c r="CL122" s="874" t="str">
        <f>IF(CC122="","",IF(VLOOKUP(CC122,'aktuelle Düngerliste'!$A:$B,2,FALSE)="mineralisch",(VLOOKUP(CC122,'aktuelle Düngerliste'!$A:$H,3,FALSE)*CE122/1000),""))</f>
        <v/>
      </c>
      <c r="CM122" s="875" t="str">
        <f>IF(CC122="","",VLOOKUP(CC122,'aktuelle Düngerliste'!$A:$J,10,FALSE)*CE122/1000)</f>
        <v/>
      </c>
      <c r="CN122" s="875" t="str">
        <f>IF(CC122="","",VLOOKUP(CC122,'aktuelle Düngerliste'!$A:$H,5,FALSE)*CE122/1000)</f>
        <v/>
      </c>
      <c r="CO122" s="875" t="str">
        <f>IF(CC122="","",VLOOKUP(CC122,'aktuelle Düngerliste'!$A:$H,6,FALSE)*CE122/1000)</f>
        <v/>
      </c>
      <c r="CP122" s="876" t="str">
        <f>IF(CC122="","",VLOOKUP(CC122,'aktuelle Düngerliste'!$A:$H,7,FALSE)*CE122/1000)</f>
        <v/>
      </c>
      <c r="CQ122" s="378"/>
      <c r="CR122" s="379"/>
      <c r="CS122" s="375"/>
      <c r="CT122" s="392" t="str">
        <f t="shared" si="32"/>
        <v/>
      </c>
      <c r="CU122" s="453" t="str">
        <f t="shared" si="33"/>
        <v/>
      </c>
      <c r="CV122" s="872" t="str">
        <f>IF(CQ122="","",VLOOKUP(CQ122,'aktuelle Düngerliste'!$A:$H,2,FALSE))</f>
        <v/>
      </c>
      <c r="CW122" s="872" t="str">
        <f>IF(CQ122="","",VLOOKUP(CQ122,'aktuelle Düngerliste'!$A:$H,3,FALSE))</f>
        <v/>
      </c>
      <c r="CX122" s="873" t="str">
        <f>IF(CQ122="","",VLOOKUP(CQ122,'aktuelle Düngerliste'!$A:$H,8,FALSE))</f>
        <v/>
      </c>
      <c r="CY122" s="874" t="str">
        <f>IF(CQ122="","",VLOOKUP(CQ122,'aktuelle Düngerliste'!$A:$H,3,FALSE)*CS122/1000)</f>
        <v/>
      </c>
      <c r="CZ122" s="874" t="str">
        <f>IF(CQ122="","",IF(VLOOKUP(CQ122,'aktuelle Düngerliste'!$A:$B,2,FALSE)="mineralisch",(VLOOKUP(CQ122,'aktuelle Düngerliste'!$A:$H,3,FALSE)*CS122/1000),""))</f>
        <v/>
      </c>
      <c r="DA122" s="875" t="str">
        <f>IF(CQ122="","",VLOOKUP(CQ122,'aktuelle Düngerliste'!$A:$J,10,FALSE)*CS122/1000)</f>
        <v/>
      </c>
      <c r="DB122" s="875" t="str">
        <f>IF(CQ122="","",VLOOKUP(CQ122,'aktuelle Düngerliste'!$A:$H,5,FALSE)*CS122/1000)</f>
        <v/>
      </c>
      <c r="DC122" s="875" t="str">
        <f>IF(CQ122="","",VLOOKUP(CQ122,'aktuelle Düngerliste'!$A:$H,6,FALSE)*CS122/1000)</f>
        <v/>
      </c>
      <c r="DD122" s="876" t="str">
        <f>IF(CQ122="","",VLOOKUP(CQ122,'aktuelle Düngerliste'!$A:$H,7,FALSE)*CS122/1000)</f>
        <v/>
      </c>
      <c r="DE122" s="378"/>
      <c r="DF122" s="379"/>
      <c r="DG122" s="375"/>
      <c r="DH122" s="392" t="str">
        <f t="shared" si="34"/>
        <v/>
      </c>
      <c r="DI122" s="453" t="str">
        <f t="shared" si="35"/>
        <v/>
      </c>
      <c r="DJ122" s="872" t="str">
        <f>IF(DE122="","",VLOOKUP(DE122,'aktuelle Düngerliste'!$A:$H,2,FALSE))</f>
        <v/>
      </c>
      <c r="DK122" s="872" t="str">
        <f>IF(DE122="","",VLOOKUP(DE122,'aktuelle Düngerliste'!$A:$H,3,FALSE))</f>
        <v/>
      </c>
      <c r="DL122" s="873" t="str">
        <f>IF(DE122="","",VLOOKUP(DE122,'aktuelle Düngerliste'!$A:$H,8,FALSE))</f>
        <v/>
      </c>
      <c r="DM122" s="874" t="str">
        <f>IF(DE122="","",VLOOKUP(DE122,'aktuelle Düngerliste'!$A:$H,3,FALSE)*DG122/1000)</f>
        <v/>
      </c>
      <c r="DN122" s="874" t="str">
        <f>IF(DE122="","",IF(VLOOKUP(DE122,'aktuelle Düngerliste'!$A:$B,2,FALSE)="mineralisch",(VLOOKUP(DE122,'aktuelle Düngerliste'!$A:$H,3,FALSE)*DG122/1000),""))</f>
        <v/>
      </c>
      <c r="DO122" s="875" t="str">
        <f>IF(DE122="","",VLOOKUP(DE122,'aktuelle Düngerliste'!$A:$J,10,FALSE)*DG122/1000)</f>
        <v/>
      </c>
      <c r="DP122" s="875" t="str">
        <f>IF(DE122="","",VLOOKUP(DE122,'aktuelle Düngerliste'!$A:$H,5,FALSE)*DG122/1000)</f>
        <v/>
      </c>
      <c r="DQ122" s="875" t="str">
        <f>IF(DE122="","",VLOOKUP(DE122,'aktuelle Düngerliste'!$A:$H,6,FALSE)*DG122/1000)</f>
        <v/>
      </c>
      <c r="DR122" s="876" t="str">
        <f>IF(DE122="","",VLOOKUP(DE122,'aktuelle Düngerliste'!$A:$H,7,FALSE)*DG122/1000)</f>
        <v/>
      </c>
      <c r="DS122" s="265"/>
    </row>
    <row r="123" spans="1:123" s="145" customFormat="1">
      <c r="A123" s="261" t="str">
        <f>IF('N-DBE'!A123="","",'N-DBE'!A123)</f>
        <v/>
      </c>
      <c r="B123" s="285" t="str">
        <f>IF('N-DBE'!B123="","",'N-DBE'!B123)</f>
        <v/>
      </c>
      <c r="C123" s="262" t="str">
        <f>IF('N-DBE'!C123="","",'N-DBE'!C123)</f>
        <v/>
      </c>
      <c r="D123" s="262" t="str">
        <f>IF('N-DBE'!D123="","",'N-DBE'!D123)</f>
        <v/>
      </c>
      <c r="E123" s="238" t="str">
        <f>IF('N-DBE'!E123="","",'N-DBE'!E123)</f>
        <v/>
      </c>
      <c r="F123" s="238" t="str">
        <f>IF('N-DBE'!F123="","",'N-DBE'!F123)</f>
        <v/>
      </c>
      <c r="G123" s="225" t="str">
        <f>IF('N-DBE'!G123="","",'N-DBE'!G123)</f>
        <v/>
      </c>
      <c r="H123" s="247" t="str">
        <f>IF(OR(B123="",'N-DBE'!AJ123=""),"",'N-DBE'!AJ123+'N-DBE'!AN123)</f>
        <v/>
      </c>
      <c r="I123" s="815" t="str">
        <f>IF(OR(B123="",'N-DBE'!AJ123=""),"",'N-DBE'!E123*('N-DBE'!AJ123+'N-DBE'!AN123))</f>
        <v/>
      </c>
      <c r="J123" s="246" t="str">
        <f>IF('N-DBE'!AK123="","",IF('N-DBE'!AM123="ja",'N-DBE'!AK123+'N-DBE'!AN123,'N-DBE'!AK123))</f>
        <v/>
      </c>
      <c r="K123" s="829" t="str">
        <f>IF(OR(B123="",'N-DBE'!AK123=""),"",IF('N-DBE'!AM123="ja",'N-DBE'!E123*('N-DBE'!AK123+'N-DBE'!AN123),'N-DBE'!E123*'N-DBE'!AK123))</f>
        <v/>
      </c>
      <c r="L123" s="830" t="str">
        <f>IF(OR(B123="",'N-DBE'!AL123=""),"",'N-DBE'!AL123+'N-DBE'!AN123)</f>
        <v/>
      </c>
      <c r="M123" s="830" t="str">
        <f>IF(OR(B123="",'N-DBE'!AL123=""),"",'N-DBE'!E123*('N-DBE'!AL123+'N-DBE'!AN123))</f>
        <v/>
      </c>
      <c r="N123" s="831" t="str">
        <f>IF(AND('N-DBE'!C123="ja",G123&lt;&gt;""),I123-X123,"")</f>
        <v/>
      </c>
      <c r="O123" s="259" t="str">
        <f>IF('N-DBE'!AJ123="","",SUM(AU123,BI123,BW123,CK123,CY123,DM123))</f>
        <v/>
      </c>
      <c r="P123" s="830" t="str">
        <f>IF(OR(B123="",'N-DBE'!AJ123=""),"",O123*'N-DBE'!E123)</f>
        <v/>
      </c>
      <c r="Q123" s="253" t="str">
        <f>IF('N-DBE'!AJ123="","",IF(AR123="mineralisch",AU123,0)+IF(BF123="mineralisch",BI123,0)+IF(BT123="mineralisch",BW123,0)+IF(CH123="mineralisch",CK123,0)+IF(CV123="mineralisch",CY123,0)+IF(DJ123="mineralisch",DM123,0))</f>
        <v/>
      </c>
      <c r="R123" s="830" t="str">
        <f>IF(OR(B123="",'N-DBE'!AJ123=""),"",Q123*'N-DBE'!E123)</f>
        <v/>
      </c>
      <c r="S123" s="253" t="str">
        <f>IF('N-DBE'!AJ123="","",O123-Q123)</f>
        <v/>
      </c>
      <c r="T123" s="830" t="str">
        <f>IF(OR(B123="",'N-DBE'!AJ123=""),"",S123*'N-DBE'!E123)</f>
        <v/>
      </c>
      <c r="U123" s="253" t="str">
        <f>IF('N-DBE'!AJ123="","",(IF(AR123="Kompost",AU123,0)+IF(BF123="Kompost",BI123,0)+IF(BT123="Kompost",BW123,0)+IF(CH123="Kompost",CK123,0)+IF(CV123="Kompost",CY123,0)+IF(DJ123="Kompost",DM123,0)))</f>
        <v/>
      </c>
      <c r="V123" s="830" t="str">
        <f>IF(OR(B123="",'N-DBE'!AJ123=""),"",U123*'N-DBE'!E123)</f>
        <v/>
      </c>
      <c r="W123" s="370" t="str">
        <f>IF('N-DBE'!AJ123="","",SUM(AW123,BK123,BY123,CM123,DA123,DO123))</f>
        <v/>
      </c>
      <c r="X123" s="844" t="str">
        <f>IF(OR(B123="",'N-DBE'!AJ123=""),"",W123*'N-DBE'!E123)</f>
        <v/>
      </c>
      <c r="Y123" s="260" t="str">
        <f>IF('P-(K-Mg)-DBE'!N123="","",'P-(K-Mg)-DBE'!N123+'P-(K-Mg)-DBE'!R123)</f>
        <v/>
      </c>
      <c r="Z123" s="830" t="str">
        <f>IF(OR(B123="",'P-(K-Mg)-DBE'!N123=""),"",'N-DBE'!E123*('P-(K-Mg)-DBE'!N123+'P-(K-Mg)-DBE'!R123))</f>
        <v/>
      </c>
      <c r="AA123" s="259" t="str">
        <f>IF('P-(K-Mg)-DBE'!N123="","",SUM(AX123,BL123,BZ123,CN123,DB123,DP123))</f>
        <v/>
      </c>
      <c r="AB123" s="258" t="str">
        <f>IF(OR(B123="",'P-(K-Mg)-DBE'!Z123=""),"",SUM(AX123,BL123,BZ123,CN123,DB123,DP123)*'N-DBE'!E123)</f>
        <v/>
      </c>
      <c r="AC123" s="259" t="str">
        <f>IF('P-(K-Mg)-DBE'!O123="","",'P-(K-Mg)-DBE'!O123)</f>
        <v/>
      </c>
      <c r="AD123" s="815" t="str">
        <f>IF(OR(B123="",'P-(K-Mg)-DBE'!O123=""),"",'P-(K-Mg)-DBE'!O123*'N-DBE'!E123)</f>
        <v/>
      </c>
      <c r="AE123" s="239" t="str">
        <f>IF('P-(K-Mg)-DBE'!Z123="","",'P-(K-Mg)-DBE'!Z123)</f>
        <v/>
      </c>
      <c r="AF123" s="815" t="str">
        <f>IF(OR(B123="",'P-(K-Mg)-DBE'!Z123=""),"",'P-(K-Mg)-DBE'!Z123*'N-DBE'!E123)</f>
        <v/>
      </c>
      <c r="AG123" s="380" t="str">
        <f>IF('P-(K-Mg)-DBE'!Z123="","",SUM(AY123,BM123,CA123,CO123,DC123,DQ123))</f>
        <v/>
      </c>
      <c r="AH123" s="258" t="str">
        <f>IF(OR(B123="",'P-(K-Mg)-DBE'!AH123=""),"",SUM(AY123,BM123,CA123,CO123,DC123,DQ113)*'N-DBE'!E123)</f>
        <v/>
      </c>
      <c r="AI123" s="240" t="str">
        <f>IF('P-(K-Mg)-DBE'!AH123="","",'P-(K-Mg)-DBE'!AH123)</f>
        <v/>
      </c>
      <c r="AJ123" s="830" t="str">
        <f>IF(OR(B123="",'P-(K-Mg)-DBE'!AH123=""),"",'N-DBE'!E123*'P-(K-Mg)-DBE'!AH123)</f>
        <v/>
      </c>
      <c r="AK123" s="374" t="str">
        <f>IF('P-(K-Mg)-DBE'!AH123="","",SUM(AZ123,BN123,CB123,CP123,DD123,DR123))</f>
        <v/>
      </c>
      <c r="AL123" s="862" t="str">
        <f>IF('P-(K-Mg)-DBE'!AH123="","",SUM(AZ123,BN123,CB123,CP123,DD123,DR123))</f>
        <v/>
      </c>
      <c r="AM123" s="378"/>
      <c r="AN123" s="379"/>
      <c r="AO123" s="375"/>
      <c r="AP123" s="392" t="str">
        <f t="shared" si="24"/>
        <v/>
      </c>
      <c r="AQ123" s="453" t="str">
        <f t="shared" si="25"/>
        <v/>
      </c>
      <c r="AR123" s="872" t="str">
        <f>IF(AM123="","",VLOOKUP(AM123,'aktuelle Düngerliste'!A:H,2,FALSE))</f>
        <v/>
      </c>
      <c r="AS123" s="872" t="str">
        <f>IF(AM123="","",VLOOKUP(AM123,'aktuelle Düngerliste'!A:H,3,FALSE))</f>
        <v/>
      </c>
      <c r="AT123" s="873" t="str">
        <f>IF(AM123="","",VLOOKUP(AM123,'aktuelle Düngerliste'!A:H,8,FALSE))</f>
        <v/>
      </c>
      <c r="AU123" s="874" t="str">
        <f>IF(AM123="","",VLOOKUP(AM123,'aktuelle Düngerliste'!$A:$H,3,FALSE)*AO123/1000)</f>
        <v/>
      </c>
      <c r="AV123" s="874" t="str">
        <f>IF(AM123="","",IF(VLOOKUP(AM123,'aktuelle Düngerliste'!$A:$B,2,FALSE)="mineralisch",(VLOOKUP(AM123,'aktuelle Düngerliste'!$A:$H,3,FALSE)*AO123/1000),""))</f>
        <v/>
      </c>
      <c r="AW123" s="875" t="str">
        <f>IF(AM123="","",VLOOKUP(AM123,'aktuelle Düngerliste'!$A:$J,10,FALSE)*AO123/1000)</f>
        <v/>
      </c>
      <c r="AX123" s="875" t="str">
        <f>IF(AM123="","",VLOOKUP(AM123,'aktuelle Düngerliste'!$A:$H,5,FALSE)*AO123/1000)</f>
        <v/>
      </c>
      <c r="AY123" s="875" t="str">
        <f>IF(AM123="","",VLOOKUP(AM123,'aktuelle Düngerliste'!$A:$H,6,FALSE)*AO123/1000)</f>
        <v/>
      </c>
      <c r="AZ123" s="876" t="str">
        <f>IF(AM123="","",VLOOKUP(AM123,'aktuelle Düngerliste'!$A:$H,7,FALSE)*AO123/1000)</f>
        <v/>
      </c>
      <c r="BA123" s="378"/>
      <c r="BB123" s="379"/>
      <c r="BC123" s="375"/>
      <c r="BD123" s="392" t="str">
        <f t="shared" si="26"/>
        <v/>
      </c>
      <c r="BE123" s="453" t="str">
        <f t="shared" si="27"/>
        <v/>
      </c>
      <c r="BF123" s="872" t="str">
        <f>IF(BA123="","",VLOOKUP(BA123,'aktuelle Düngerliste'!$A:$H,2,FALSE))</f>
        <v/>
      </c>
      <c r="BG123" s="872" t="str">
        <f>IF(BA123="","",VLOOKUP(BA123,'aktuelle Düngerliste'!$A:$H,3,FALSE))</f>
        <v/>
      </c>
      <c r="BH123" s="873" t="str">
        <f>IF(BA123="","",VLOOKUP(BA123,'aktuelle Düngerliste'!$A:$H,8,FALSE))</f>
        <v/>
      </c>
      <c r="BI123" s="874" t="str">
        <f>IF(BA123="","",VLOOKUP(BA123,'aktuelle Düngerliste'!$A:$H,3,FALSE)*BC123/1000)</f>
        <v/>
      </c>
      <c r="BJ123" s="874" t="str">
        <f>IF(BA123="","",IF(VLOOKUP(BA123,'aktuelle Düngerliste'!$A:$B,2,FALSE)="mineralisch",(VLOOKUP(BA123,'aktuelle Düngerliste'!$A:$H,3,FALSE)*BC123/1000),""))</f>
        <v/>
      </c>
      <c r="BK123" s="875" t="str">
        <f>IF(BA123="","",VLOOKUP(BA123,'aktuelle Düngerliste'!$A:$J,10,FALSE)*BC123/1000)</f>
        <v/>
      </c>
      <c r="BL123" s="875" t="str">
        <f>IF(BA123="","",VLOOKUP(BA123,'aktuelle Düngerliste'!$A:$H,5,FALSE)*BC123/1000)</f>
        <v/>
      </c>
      <c r="BM123" s="875" t="str">
        <f>IF(BA123="","",VLOOKUP(BA123,'aktuelle Düngerliste'!$A:$H,6,FALSE)*BC123/1000)</f>
        <v/>
      </c>
      <c r="BN123" s="876" t="str">
        <f>IF(BA123="","",VLOOKUP(BA123,'aktuelle Düngerliste'!$A:$H,7,FALSE)*BC123/1000)</f>
        <v/>
      </c>
      <c r="BO123" s="378"/>
      <c r="BP123" s="379"/>
      <c r="BQ123" s="375"/>
      <c r="BR123" s="392" t="str">
        <f t="shared" si="28"/>
        <v/>
      </c>
      <c r="BS123" s="453" t="str">
        <f t="shared" si="29"/>
        <v/>
      </c>
      <c r="BT123" s="872" t="str">
        <f>IF(BO123="","",VLOOKUP(BO123,'aktuelle Düngerliste'!$A:$H,2,FALSE))</f>
        <v/>
      </c>
      <c r="BU123" s="872" t="str">
        <f>IF(BO123="","",VLOOKUP(BO123,'aktuelle Düngerliste'!$A:$H,3,FALSE))</f>
        <v/>
      </c>
      <c r="BV123" s="873" t="str">
        <f>IF(BO123="","",VLOOKUP(BO123,'aktuelle Düngerliste'!$A:$H,8,FALSE))</f>
        <v/>
      </c>
      <c r="BW123" s="874" t="str">
        <f>IF(BO123="","",VLOOKUP(BO123,'aktuelle Düngerliste'!$A:$H,3,FALSE)*BQ123/1000)</f>
        <v/>
      </c>
      <c r="BX123" s="874" t="str">
        <f>IF(BO123="","",IF(VLOOKUP(BO123,'aktuelle Düngerliste'!$A:$B,2,FALSE)="mineralisch",(VLOOKUP(BO123,'aktuelle Düngerliste'!$A:$H,3,FALSE)*BQ123/1000),""))</f>
        <v/>
      </c>
      <c r="BY123" s="875" t="str">
        <f>IF(BO123="","",VLOOKUP(BO123,'aktuelle Düngerliste'!$A:$J,10,FALSE)*BQ123/1000)</f>
        <v/>
      </c>
      <c r="BZ123" s="875" t="str">
        <f>IF(BO123="","",VLOOKUP(BO123,'aktuelle Düngerliste'!$A:$H,5,FALSE)*BQ123/1000)</f>
        <v/>
      </c>
      <c r="CA123" s="875" t="str">
        <f>IF(BO123="","",VLOOKUP(BO123,'aktuelle Düngerliste'!$A:$H,6,FALSE)*BQ123/1000)</f>
        <v/>
      </c>
      <c r="CB123" s="876" t="str">
        <f>IF(BO123="","",VLOOKUP(BO123,'aktuelle Düngerliste'!$A:$H,7,FALSE)*BQ123/1000)</f>
        <v/>
      </c>
      <c r="CC123" s="378"/>
      <c r="CD123" s="379"/>
      <c r="CE123" s="375"/>
      <c r="CF123" s="392" t="str">
        <f t="shared" si="30"/>
        <v/>
      </c>
      <c r="CG123" s="453" t="str">
        <f t="shared" si="31"/>
        <v/>
      </c>
      <c r="CH123" s="872" t="str">
        <f>IF(CC123="","",VLOOKUP(CC123,'aktuelle Düngerliste'!$A:$H,2,FALSE))</f>
        <v/>
      </c>
      <c r="CI123" s="872" t="str">
        <f>IF(CC123="","",VLOOKUP(CC123,'aktuelle Düngerliste'!$A:$H,3,FALSE))</f>
        <v/>
      </c>
      <c r="CJ123" s="873" t="str">
        <f>IF(CC123="","",VLOOKUP(CC123,'aktuelle Düngerliste'!$A:$H,8,FALSE))</f>
        <v/>
      </c>
      <c r="CK123" s="874" t="str">
        <f>IF(CC123="","",VLOOKUP(CC123,'aktuelle Düngerliste'!$A:$H,3,FALSE)*CE123/1000)</f>
        <v/>
      </c>
      <c r="CL123" s="874" t="str">
        <f>IF(CC123="","",IF(VLOOKUP(CC123,'aktuelle Düngerliste'!$A:$B,2,FALSE)="mineralisch",(VLOOKUP(CC123,'aktuelle Düngerliste'!$A:$H,3,FALSE)*CE123/1000),""))</f>
        <v/>
      </c>
      <c r="CM123" s="875" t="str">
        <f>IF(CC123="","",VLOOKUP(CC123,'aktuelle Düngerliste'!$A:$J,10,FALSE)*CE123/1000)</f>
        <v/>
      </c>
      <c r="CN123" s="875" t="str">
        <f>IF(CC123="","",VLOOKUP(CC123,'aktuelle Düngerliste'!$A:$H,5,FALSE)*CE123/1000)</f>
        <v/>
      </c>
      <c r="CO123" s="875" t="str">
        <f>IF(CC123="","",VLOOKUP(CC123,'aktuelle Düngerliste'!$A:$H,6,FALSE)*CE123/1000)</f>
        <v/>
      </c>
      <c r="CP123" s="876" t="str">
        <f>IF(CC123="","",VLOOKUP(CC123,'aktuelle Düngerliste'!$A:$H,7,FALSE)*CE123/1000)</f>
        <v/>
      </c>
      <c r="CQ123" s="378"/>
      <c r="CR123" s="379"/>
      <c r="CS123" s="375"/>
      <c r="CT123" s="392" t="str">
        <f t="shared" si="32"/>
        <v/>
      </c>
      <c r="CU123" s="453" t="str">
        <f t="shared" si="33"/>
        <v/>
      </c>
      <c r="CV123" s="872" t="str">
        <f>IF(CQ123="","",VLOOKUP(CQ123,'aktuelle Düngerliste'!$A:$H,2,FALSE))</f>
        <v/>
      </c>
      <c r="CW123" s="872" t="str">
        <f>IF(CQ123="","",VLOOKUP(CQ123,'aktuelle Düngerliste'!$A:$H,3,FALSE))</f>
        <v/>
      </c>
      <c r="CX123" s="873" t="str">
        <f>IF(CQ123="","",VLOOKUP(CQ123,'aktuelle Düngerliste'!$A:$H,8,FALSE))</f>
        <v/>
      </c>
      <c r="CY123" s="874" t="str">
        <f>IF(CQ123="","",VLOOKUP(CQ123,'aktuelle Düngerliste'!$A:$H,3,FALSE)*CS123/1000)</f>
        <v/>
      </c>
      <c r="CZ123" s="874" t="str">
        <f>IF(CQ123="","",IF(VLOOKUP(CQ123,'aktuelle Düngerliste'!$A:$B,2,FALSE)="mineralisch",(VLOOKUP(CQ123,'aktuelle Düngerliste'!$A:$H,3,FALSE)*CS123/1000),""))</f>
        <v/>
      </c>
      <c r="DA123" s="875" t="str">
        <f>IF(CQ123="","",VLOOKUP(CQ123,'aktuelle Düngerliste'!$A:$J,10,FALSE)*CS123/1000)</f>
        <v/>
      </c>
      <c r="DB123" s="875" t="str">
        <f>IF(CQ123="","",VLOOKUP(CQ123,'aktuelle Düngerliste'!$A:$H,5,FALSE)*CS123/1000)</f>
        <v/>
      </c>
      <c r="DC123" s="875" t="str">
        <f>IF(CQ123="","",VLOOKUP(CQ123,'aktuelle Düngerliste'!$A:$H,6,FALSE)*CS123/1000)</f>
        <v/>
      </c>
      <c r="DD123" s="876" t="str">
        <f>IF(CQ123="","",VLOOKUP(CQ123,'aktuelle Düngerliste'!$A:$H,7,FALSE)*CS123/1000)</f>
        <v/>
      </c>
      <c r="DE123" s="378"/>
      <c r="DF123" s="379"/>
      <c r="DG123" s="375"/>
      <c r="DH123" s="392" t="str">
        <f t="shared" si="34"/>
        <v/>
      </c>
      <c r="DI123" s="453" t="str">
        <f t="shared" si="35"/>
        <v/>
      </c>
      <c r="DJ123" s="872" t="str">
        <f>IF(DE123="","",VLOOKUP(DE123,'aktuelle Düngerliste'!$A:$H,2,FALSE))</f>
        <v/>
      </c>
      <c r="DK123" s="872" t="str">
        <f>IF(DE123="","",VLOOKUP(DE123,'aktuelle Düngerliste'!$A:$H,3,FALSE))</f>
        <v/>
      </c>
      <c r="DL123" s="873" t="str">
        <f>IF(DE123="","",VLOOKUP(DE123,'aktuelle Düngerliste'!$A:$H,8,FALSE))</f>
        <v/>
      </c>
      <c r="DM123" s="874" t="str">
        <f>IF(DE123="","",VLOOKUP(DE123,'aktuelle Düngerliste'!$A:$H,3,FALSE)*DG123/1000)</f>
        <v/>
      </c>
      <c r="DN123" s="874" t="str">
        <f>IF(DE123="","",IF(VLOOKUP(DE123,'aktuelle Düngerliste'!$A:$B,2,FALSE)="mineralisch",(VLOOKUP(DE123,'aktuelle Düngerliste'!$A:$H,3,FALSE)*DG123/1000),""))</f>
        <v/>
      </c>
      <c r="DO123" s="875" t="str">
        <f>IF(DE123="","",VLOOKUP(DE123,'aktuelle Düngerliste'!$A:$J,10,FALSE)*DG123/1000)</f>
        <v/>
      </c>
      <c r="DP123" s="875" t="str">
        <f>IF(DE123="","",VLOOKUP(DE123,'aktuelle Düngerliste'!$A:$H,5,FALSE)*DG123/1000)</f>
        <v/>
      </c>
      <c r="DQ123" s="875" t="str">
        <f>IF(DE123="","",VLOOKUP(DE123,'aktuelle Düngerliste'!$A:$H,6,FALSE)*DG123/1000)</f>
        <v/>
      </c>
      <c r="DR123" s="876" t="str">
        <f>IF(DE123="","",VLOOKUP(DE123,'aktuelle Düngerliste'!$A:$H,7,FALSE)*DG123/1000)</f>
        <v/>
      </c>
      <c r="DS123" s="265"/>
    </row>
    <row r="124" spans="1:123" s="145" customFormat="1">
      <c r="A124" s="261" t="str">
        <f>IF('N-DBE'!A124="","",'N-DBE'!A124)</f>
        <v/>
      </c>
      <c r="B124" s="285" t="str">
        <f>IF('N-DBE'!B124="","",'N-DBE'!B124)</f>
        <v/>
      </c>
      <c r="C124" s="262" t="str">
        <f>IF('N-DBE'!C124="","",'N-DBE'!C124)</f>
        <v/>
      </c>
      <c r="D124" s="262" t="str">
        <f>IF('N-DBE'!D124="","",'N-DBE'!D124)</f>
        <v/>
      </c>
      <c r="E124" s="238" t="str">
        <f>IF('N-DBE'!E124="","",'N-DBE'!E124)</f>
        <v/>
      </c>
      <c r="F124" s="238" t="str">
        <f>IF('N-DBE'!F124="","",'N-DBE'!F124)</f>
        <v/>
      </c>
      <c r="G124" s="225" t="str">
        <f>IF('N-DBE'!G124="","",'N-DBE'!G124)</f>
        <v/>
      </c>
      <c r="H124" s="247" t="str">
        <f>IF(OR(B124="",'N-DBE'!AJ124=""),"",'N-DBE'!AJ124+'N-DBE'!AN124)</f>
        <v/>
      </c>
      <c r="I124" s="815" t="str">
        <f>IF(OR(B124="",'N-DBE'!AJ124=""),"",'N-DBE'!E124*('N-DBE'!AJ124+'N-DBE'!AN124))</f>
        <v/>
      </c>
      <c r="J124" s="246" t="str">
        <f>IF('N-DBE'!AK124="","",IF('N-DBE'!AM124="ja",'N-DBE'!AK124+'N-DBE'!AN124,'N-DBE'!AK124))</f>
        <v/>
      </c>
      <c r="K124" s="829" t="str">
        <f>IF(OR(B124="",'N-DBE'!AK124=""),"",IF('N-DBE'!AM124="ja",'N-DBE'!E124*('N-DBE'!AK124+'N-DBE'!AN124),'N-DBE'!E124*'N-DBE'!AK124))</f>
        <v/>
      </c>
      <c r="L124" s="830" t="str">
        <f>IF(OR(B124="",'N-DBE'!AL124=""),"",'N-DBE'!AL124+'N-DBE'!AN124)</f>
        <v/>
      </c>
      <c r="M124" s="830" t="str">
        <f>IF(OR(B124="",'N-DBE'!AL124=""),"",'N-DBE'!E124*('N-DBE'!AL124+'N-DBE'!AN124))</f>
        <v/>
      </c>
      <c r="N124" s="831" t="str">
        <f>IF(AND('N-DBE'!C124="ja",G124&lt;&gt;""),I124-X124,"")</f>
        <v/>
      </c>
      <c r="O124" s="259" t="str">
        <f>IF('N-DBE'!AJ124="","",SUM(AU124,BI124,BW124,CK124,CY124,DM124))</f>
        <v/>
      </c>
      <c r="P124" s="830" t="str">
        <f>IF(OR(B124="",'N-DBE'!AJ124=""),"",O124*'N-DBE'!E124)</f>
        <v/>
      </c>
      <c r="Q124" s="253" t="str">
        <f>IF('N-DBE'!AJ124="","",IF(AR124="mineralisch",AU124,0)+IF(BF124="mineralisch",BI124,0)+IF(BT124="mineralisch",BW124,0)+IF(CH124="mineralisch",CK124,0)+IF(CV124="mineralisch",CY124,0)+IF(DJ124="mineralisch",DM124,0))</f>
        <v/>
      </c>
      <c r="R124" s="830" t="str">
        <f>IF(OR(B124="",'N-DBE'!AJ124=""),"",Q124*'N-DBE'!E124)</f>
        <v/>
      </c>
      <c r="S124" s="253" t="str">
        <f>IF('N-DBE'!AJ124="","",O124-Q124)</f>
        <v/>
      </c>
      <c r="T124" s="830" t="str">
        <f>IF(OR(B124="",'N-DBE'!AJ124=""),"",S124*'N-DBE'!E124)</f>
        <v/>
      </c>
      <c r="U124" s="253" t="str">
        <f>IF('N-DBE'!AJ124="","",(IF(AR124="Kompost",AU124,0)+IF(BF124="Kompost",BI124,0)+IF(BT124="Kompost",BW124,0)+IF(CH124="Kompost",CK124,0)+IF(CV124="Kompost",CY124,0)+IF(DJ124="Kompost",DM124,0)))</f>
        <v/>
      </c>
      <c r="V124" s="830" t="str">
        <f>IF(OR(B124="",'N-DBE'!AJ124=""),"",U124*'N-DBE'!E124)</f>
        <v/>
      </c>
      <c r="W124" s="370" t="str">
        <f>IF('N-DBE'!AJ124="","",SUM(AW124,BK124,BY124,CM124,DA124,DO124))</f>
        <v/>
      </c>
      <c r="X124" s="844" t="str">
        <f>IF(OR(B124="",'N-DBE'!AJ124=""),"",W124*'N-DBE'!E124)</f>
        <v/>
      </c>
      <c r="Y124" s="260" t="str">
        <f>IF('P-(K-Mg)-DBE'!N124="","",'P-(K-Mg)-DBE'!N124+'P-(K-Mg)-DBE'!R124)</f>
        <v/>
      </c>
      <c r="Z124" s="830" t="str">
        <f>IF(OR(B124="",'P-(K-Mg)-DBE'!N124=""),"",'N-DBE'!E124*('P-(K-Mg)-DBE'!N124+'P-(K-Mg)-DBE'!R124))</f>
        <v/>
      </c>
      <c r="AA124" s="259" t="str">
        <f>IF('P-(K-Mg)-DBE'!N124="","",SUM(AX124,BL124,BZ124,CN124,DB124,DP124))</f>
        <v/>
      </c>
      <c r="AB124" s="258" t="str">
        <f>IF(OR(B124="",'P-(K-Mg)-DBE'!Z124=""),"",SUM(AX124,BL124,BZ124,CN124,DB124,DP124)*'N-DBE'!E124)</f>
        <v/>
      </c>
      <c r="AC124" s="259" t="str">
        <f>IF('P-(K-Mg)-DBE'!O124="","",'P-(K-Mg)-DBE'!O124)</f>
        <v/>
      </c>
      <c r="AD124" s="815" t="str">
        <f>IF(OR(B124="",'P-(K-Mg)-DBE'!O124=""),"",'P-(K-Mg)-DBE'!O124*'N-DBE'!E124)</f>
        <v/>
      </c>
      <c r="AE124" s="239" t="str">
        <f>IF('P-(K-Mg)-DBE'!Z124="","",'P-(K-Mg)-DBE'!Z124)</f>
        <v/>
      </c>
      <c r="AF124" s="815" t="str">
        <f>IF(OR(B124="",'P-(K-Mg)-DBE'!Z124=""),"",'P-(K-Mg)-DBE'!Z124*'N-DBE'!E124)</f>
        <v/>
      </c>
      <c r="AG124" s="380" t="str">
        <f>IF('P-(K-Mg)-DBE'!Z124="","",SUM(AY124,BM124,CA124,CO124,DC124,DQ124))</f>
        <v/>
      </c>
      <c r="AH124" s="258" t="str">
        <f>IF(OR(B124="",'P-(K-Mg)-DBE'!AH124=""),"",SUM(AY124,BM124,CA124,CO124,DC124,DQ114)*'N-DBE'!E124)</f>
        <v/>
      </c>
      <c r="AI124" s="240" t="str">
        <f>IF('P-(K-Mg)-DBE'!AH124="","",'P-(K-Mg)-DBE'!AH124)</f>
        <v/>
      </c>
      <c r="AJ124" s="830" t="str">
        <f>IF(OR(B124="",'P-(K-Mg)-DBE'!AH124=""),"",'N-DBE'!E124*'P-(K-Mg)-DBE'!AH124)</f>
        <v/>
      </c>
      <c r="AK124" s="374" t="str">
        <f>IF('P-(K-Mg)-DBE'!AH124="","",SUM(AZ124,BN124,CB124,CP124,DD124,DR124))</f>
        <v/>
      </c>
      <c r="AL124" s="862" t="str">
        <f>IF('P-(K-Mg)-DBE'!AH124="","",SUM(AZ124,BN124,CB124,CP124,DD124,DR124))</f>
        <v/>
      </c>
      <c r="AM124" s="378"/>
      <c r="AN124" s="379"/>
      <c r="AO124" s="375"/>
      <c r="AP124" s="392" t="str">
        <f t="shared" si="24"/>
        <v/>
      </c>
      <c r="AQ124" s="453" t="str">
        <f t="shared" si="25"/>
        <v/>
      </c>
      <c r="AR124" s="872" t="str">
        <f>IF(AM124="","",VLOOKUP(AM124,'aktuelle Düngerliste'!A:H,2,FALSE))</f>
        <v/>
      </c>
      <c r="AS124" s="872" t="str">
        <f>IF(AM124="","",VLOOKUP(AM124,'aktuelle Düngerliste'!A:H,3,FALSE))</f>
        <v/>
      </c>
      <c r="AT124" s="873" t="str">
        <f>IF(AM124="","",VLOOKUP(AM124,'aktuelle Düngerliste'!A:H,8,FALSE))</f>
        <v/>
      </c>
      <c r="AU124" s="874" t="str">
        <f>IF(AM124="","",VLOOKUP(AM124,'aktuelle Düngerliste'!$A:$H,3,FALSE)*AO124/1000)</f>
        <v/>
      </c>
      <c r="AV124" s="874" t="str">
        <f>IF(AM124="","",IF(VLOOKUP(AM124,'aktuelle Düngerliste'!$A:$B,2,FALSE)="mineralisch",(VLOOKUP(AM124,'aktuelle Düngerliste'!$A:$H,3,FALSE)*AO124/1000),""))</f>
        <v/>
      </c>
      <c r="AW124" s="875" t="str">
        <f>IF(AM124="","",VLOOKUP(AM124,'aktuelle Düngerliste'!$A:$J,10,FALSE)*AO124/1000)</f>
        <v/>
      </c>
      <c r="AX124" s="875" t="str">
        <f>IF(AM124="","",VLOOKUP(AM124,'aktuelle Düngerliste'!$A:$H,5,FALSE)*AO124/1000)</f>
        <v/>
      </c>
      <c r="AY124" s="875" t="str">
        <f>IF(AM124="","",VLOOKUP(AM124,'aktuelle Düngerliste'!$A:$H,6,FALSE)*AO124/1000)</f>
        <v/>
      </c>
      <c r="AZ124" s="876" t="str">
        <f>IF(AM124="","",VLOOKUP(AM124,'aktuelle Düngerliste'!$A:$H,7,FALSE)*AO124/1000)</f>
        <v/>
      </c>
      <c r="BA124" s="378"/>
      <c r="BB124" s="379"/>
      <c r="BC124" s="375"/>
      <c r="BD124" s="392" t="str">
        <f t="shared" si="26"/>
        <v/>
      </c>
      <c r="BE124" s="453" t="str">
        <f t="shared" si="27"/>
        <v/>
      </c>
      <c r="BF124" s="872" t="str">
        <f>IF(BA124="","",VLOOKUP(BA124,'aktuelle Düngerliste'!$A:$H,2,FALSE))</f>
        <v/>
      </c>
      <c r="BG124" s="872" t="str">
        <f>IF(BA124="","",VLOOKUP(BA124,'aktuelle Düngerliste'!$A:$H,3,FALSE))</f>
        <v/>
      </c>
      <c r="BH124" s="873" t="str">
        <f>IF(BA124="","",VLOOKUP(BA124,'aktuelle Düngerliste'!$A:$H,8,FALSE))</f>
        <v/>
      </c>
      <c r="BI124" s="874" t="str">
        <f>IF(BA124="","",VLOOKUP(BA124,'aktuelle Düngerliste'!$A:$H,3,FALSE)*BC124/1000)</f>
        <v/>
      </c>
      <c r="BJ124" s="874" t="str">
        <f>IF(BA124="","",IF(VLOOKUP(BA124,'aktuelle Düngerliste'!$A:$B,2,FALSE)="mineralisch",(VLOOKUP(BA124,'aktuelle Düngerliste'!$A:$H,3,FALSE)*BC124/1000),""))</f>
        <v/>
      </c>
      <c r="BK124" s="875" t="str">
        <f>IF(BA124="","",VLOOKUP(BA124,'aktuelle Düngerliste'!$A:$J,10,FALSE)*BC124/1000)</f>
        <v/>
      </c>
      <c r="BL124" s="875" t="str">
        <f>IF(BA124="","",VLOOKUP(BA124,'aktuelle Düngerliste'!$A:$H,5,FALSE)*BC124/1000)</f>
        <v/>
      </c>
      <c r="BM124" s="875" t="str">
        <f>IF(BA124="","",VLOOKUP(BA124,'aktuelle Düngerliste'!$A:$H,6,FALSE)*BC124/1000)</f>
        <v/>
      </c>
      <c r="BN124" s="876" t="str">
        <f>IF(BA124="","",VLOOKUP(BA124,'aktuelle Düngerliste'!$A:$H,7,FALSE)*BC124/1000)</f>
        <v/>
      </c>
      <c r="BO124" s="378"/>
      <c r="BP124" s="379"/>
      <c r="BQ124" s="375"/>
      <c r="BR124" s="392" t="str">
        <f t="shared" si="28"/>
        <v/>
      </c>
      <c r="BS124" s="453" t="str">
        <f t="shared" si="29"/>
        <v/>
      </c>
      <c r="BT124" s="872" t="str">
        <f>IF(BO124="","",VLOOKUP(BO124,'aktuelle Düngerliste'!$A:$H,2,FALSE))</f>
        <v/>
      </c>
      <c r="BU124" s="872" t="str">
        <f>IF(BO124="","",VLOOKUP(BO124,'aktuelle Düngerliste'!$A:$H,3,FALSE))</f>
        <v/>
      </c>
      <c r="BV124" s="873" t="str">
        <f>IF(BO124="","",VLOOKUP(BO124,'aktuelle Düngerliste'!$A:$H,8,FALSE))</f>
        <v/>
      </c>
      <c r="BW124" s="874" t="str">
        <f>IF(BO124="","",VLOOKUP(BO124,'aktuelle Düngerliste'!$A:$H,3,FALSE)*BQ124/1000)</f>
        <v/>
      </c>
      <c r="BX124" s="874" t="str">
        <f>IF(BO124="","",IF(VLOOKUP(BO124,'aktuelle Düngerliste'!$A:$B,2,FALSE)="mineralisch",(VLOOKUP(BO124,'aktuelle Düngerliste'!$A:$H,3,FALSE)*BQ124/1000),""))</f>
        <v/>
      </c>
      <c r="BY124" s="875" t="str">
        <f>IF(BO124="","",VLOOKUP(BO124,'aktuelle Düngerliste'!$A:$J,10,FALSE)*BQ124/1000)</f>
        <v/>
      </c>
      <c r="BZ124" s="875" t="str">
        <f>IF(BO124="","",VLOOKUP(BO124,'aktuelle Düngerliste'!$A:$H,5,FALSE)*BQ124/1000)</f>
        <v/>
      </c>
      <c r="CA124" s="875" t="str">
        <f>IF(BO124="","",VLOOKUP(BO124,'aktuelle Düngerliste'!$A:$H,6,FALSE)*BQ124/1000)</f>
        <v/>
      </c>
      <c r="CB124" s="876" t="str">
        <f>IF(BO124="","",VLOOKUP(BO124,'aktuelle Düngerliste'!$A:$H,7,FALSE)*BQ124/1000)</f>
        <v/>
      </c>
      <c r="CC124" s="378"/>
      <c r="CD124" s="379"/>
      <c r="CE124" s="375"/>
      <c r="CF124" s="392" t="str">
        <f t="shared" si="30"/>
        <v/>
      </c>
      <c r="CG124" s="453" t="str">
        <f t="shared" si="31"/>
        <v/>
      </c>
      <c r="CH124" s="872" t="str">
        <f>IF(CC124="","",VLOOKUP(CC124,'aktuelle Düngerliste'!$A:$H,2,FALSE))</f>
        <v/>
      </c>
      <c r="CI124" s="872" t="str">
        <f>IF(CC124="","",VLOOKUP(CC124,'aktuelle Düngerliste'!$A:$H,3,FALSE))</f>
        <v/>
      </c>
      <c r="CJ124" s="873" t="str">
        <f>IF(CC124="","",VLOOKUP(CC124,'aktuelle Düngerliste'!$A:$H,8,FALSE))</f>
        <v/>
      </c>
      <c r="CK124" s="874" t="str">
        <f>IF(CC124="","",VLOOKUP(CC124,'aktuelle Düngerliste'!$A:$H,3,FALSE)*CE124/1000)</f>
        <v/>
      </c>
      <c r="CL124" s="874" t="str">
        <f>IF(CC124="","",IF(VLOOKUP(CC124,'aktuelle Düngerliste'!$A:$B,2,FALSE)="mineralisch",(VLOOKUP(CC124,'aktuelle Düngerliste'!$A:$H,3,FALSE)*CE124/1000),""))</f>
        <v/>
      </c>
      <c r="CM124" s="875" t="str">
        <f>IF(CC124="","",VLOOKUP(CC124,'aktuelle Düngerliste'!$A:$J,10,FALSE)*CE124/1000)</f>
        <v/>
      </c>
      <c r="CN124" s="875" t="str">
        <f>IF(CC124="","",VLOOKUP(CC124,'aktuelle Düngerliste'!$A:$H,5,FALSE)*CE124/1000)</f>
        <v/>
      </c>
      <c r="CO124" s="875" t="str">
        <f>IF(CC124="","",VLOOKUP(CC124,'aktuelle Düngerliste'!$A:$H,6,FALSE)*CE124/1000)</f>
        <v/>
      </c>
      <c r="CP124" s="876" t="str">
        <f>IF(CC124="","",VLOOKUP(CC124,'aktuelle Düngerliste'!$A:$H,7,FALSE)*CE124/1000)</f>
        <v/>
      </c>
      <c r="CQ124" s="378"/>
      <c r="CR124" s="379"/>
      <c r="CS124" s="375"/>
      <c r="CT124" s="392" t="str">
        <f t="shared" si="32"/>
        <v/>
      </c>
      <c r="CU124" s="453" t="str">
        <f t="shared" si="33"/>
        <v/>
      </c>
      <c r="CV124" s="872" t="str">
        <f>IF(CQ124="","",VLOOKUP(CQ124,'aktuelle Düngerliste'!$A:$H,2,FALSE))</f>
        <v/>
      </c>
      <c r="CW124" s="872" t="str">
        <f>IF(CQ124="","",VLOOKUP(CQ124,'aktuelle Düngerliste'!$A:$H,3,FALSE))</f>
        <v/>
      </c>
      <c r="CX124" s="873" t="str">
        <f>IF(CQ124="","",VLOOKUP(CQ124,'aktuelle Düngerliste'!$A:$H,8,FALSE))</f>
        <v/>
      </c>
      <c r="CY124" s="874" t="str">
        <f>IF(CQ124="","",VLOOKUP(CQ124,'aktuelle Düngerliste'!$A:$H,3,FALSE)*CS124/1000)</f>
        <v/>
      </c>
      <c r="CZ124" s="874" t="str">
        <f>IF(CQ124="","",IF(VLOOKUP(CQ124,'aktuelle Düngerliste'!$A:$B,2,FALSE)="mineralisch",(VLOOKUP(CQ124,'aktuelle Düngerliste'!$A:$H,3,FALSE)*CS124/1000),""))</f>
        <v/>
      </c>
      <c r="DA124" s="875" t="str">
        <f>IF(CQ124="","",VLOOKUP(CQ124,'aktuelle Düngerliste'!$A:$J,10,FALSE)*CS124/1000)</f>
        <v/>
      </c>
      <c r="DB124" s="875" t="str">
        <f>IF(CQ124="","",VLOOKUP(CQ124,'aktuelle Düngerliste'!$A:$H,5,FALSE)*CS124/1000)</f>
        <v/>
      </c>
      <c r="DC124" s="875" t="str">
        <f>IF(CQ124="","",VLOOKUP(CQ124,'aktuelle Düngerliste'!$A:$H,6,FALSE)*CS124/1000)</f>
        <v/>
      </c>
      <c r="DD124" s="876" t="str">
        <f>IF(CQ124="","",VLOOKUP(CQ124,'aktuelle Düngerliste'!$A:$H,7,FALSE)*CS124/1000)</f>
        <v/>
      </c>
      <c r="DE124" s="378"/>
      <c r="DF124" s="379"/>
      <c r="DG124" s="375"/>
      <c r="DH124" s="392" t="str">
        <f t="shared" si="34"/>
        <v/>
      </c>
      <c r="DI124" s="453" t="str">
        <f t="shared" si="35"/>
        <v/>
      </c>
      <c r="DJ124" s="872" t="str">
        <f>IF(DE124="","",VLOOKUP(DE124,'aktuelle Düngerliste'!$A:$H,2,FALSE))</f>
        <v/>
      </c>
      <c r="DK124" s="872" t="str">
        <f>IF(DE124="","",VLOOKUP(DE124,'aktuelle Düngerliste'!$A:$H,3,FALSE))</f>
        <v/>
      </c>
      <c r="DL124" s="873" t="str">
        <f>IF(DE124="","",VLOOKUP(DE124,'aktuelle Düngerliste'!$A:$H,8,FALSE))</f>
        <v/>
      </c>
      <c r="DM124" s="874" t="str">
        <f>IF(DE124="","",VLOOKUP(DE124,'aktuelle Düngerliste'!$A:$H,3,FALSE)*DG124/1000)</f>
        <v/>
      </c>
      <c r="DN124" s="874" t="str">
        <f>IF(DE124="","",IF(VLOOKUP(DE124,'aktuelle Düngerliste'!$A:$B,2,FALSE)="mineralisch",(VLOOKUP(DE124,'aktuelle Düngerliste'!$A:$H,3,FALSE)*DG124/1000),""))</f>
        <v/>
      </c>
      <c r="DO124" s="875" t="str">
        <f>IF(DE124="","",VLOOKUP(DE124,'aktuelle Düngerliste'!$A:$J,10,FALSE)*DG124/1000)</f>
        <v/>
      </c>
      <c r="DP124" s="875" t="str">
        <f>IF(DE124="","",VLOOKUP(DE124,'aktuelle Düngerliste'!$A:$H,5,FALSE)*DG124/1000)</f>
        <v/>
      </c>
      <c r="DQ124" s="875" t="str">
        <f>IF(DE124="","",VLOOKUP(DE124,'aktuelle Düngerliste'!$A:$H,6,FALSE)*DG124/1000)</f>
        <v/>
      </c>
      <c r="DR124" s="876" t="str">
        <f>IF(DE124="","",VLOOKUP(DE124,'aktuelle Düngerliste'!$A:$H,7,FALSE)*DG124/1000)</f>
        <v/>
      </c>
      <c r="DS124" s="265"/>
    </row>
    <row r="125" spans="1:123" s="145" customFormat="1">
      <c r="A125" s="261" t="str">
        <f>IF('N-DBE'!A125="","",'N-DBE'!A125)</f>
        <v/>
      </c>
      <c r="B125" s="285" t="str">
        <f>IF('N-DBE'!B125="","",'N-DBE'!B125)</f>
        <v/>
      </c>
      <c r="C125" s="262" t="str">
        <f>IF('N-DBE'!C125="","",'N-DBE'!C125)</f>
        <v/>
      </c>
      <c r="D125" s="262" t="str">
        <f>IF('N-DBE'!D125="","",'N-DBE'!D125)</f>
        <v/>
      </c>
      <c r="E125" s="238" t="str">
        <f>IF('N-DBE'!E125="","",'N-DBE'!E125)</f>
        <v/>
      </c>
      <c r="F125" s="238" t="str">
        <f>IF('N-DBE'!F125="","",'N-DBE'!F125)</f>
        <v/>
      </c>
      <c r="G125" s="225" t="str">
        <f>IF('N-DBE'!G125="","",'N-DBE'!G125)</f>
        <v/>
      </c>
      <c r="H125" s="247" t="str">
        <f>IF(OR(B125="",'N-DBE'!AJ125=""),"",'N-DBE'!AJ125+'N-DBE'!AN125)</f>
        <v/>
      </c>
      <c r="I125" s="815" t="str">
        <f>IF(OR(B125="",'N-DBE'!AJ125=""),"",'N-DBE'!E125*('N-DBE'!AJ125+'N-DBE'!AN125))</f>
        <v/>
      </c>
      <c r="J125" s="246" t="str">
        <f>IF('N-DBE'!AK125="","",IF('N-DBE'!AM125="ja",'N-DBE'!AK125+'N-DBE'!AN125,'N-DBE'!AK125))</f>
        <v/>
      </c>
      <c r="K125" s="829" t="str">
        <f>IF(OR(B125="",'N-DBE'!AK125=""),"",IF('N-DBE'!AM125="ja",'N-DBE'!E125*('N-DBE'!AK125+'N-DBE'!AN125),'N-DBE'!E125*'N-DBE'!AK125))</f>
        <v/>
      </c>
      <c r="L125" s="830" t="str">
        <f>IF(OR(B125="",'N-DBE'!AL125=""),"",'N-DBE'!AL125+'N-DBE'!AN125)</f>
        <v/>
      </c>
      <c r="M125" s="830" t="str">
        <f>IF(OR(B125="",'N-DBE'!AL125=""),"",'N-DBE'!E125*('N-DBE'!AL125+'N-DBE'!AN125))</f>
        <v/>
      </c>
      <c r="N125" s="831" t="str">
        <f>IF(AND('N-DBE'!C125="ja",G125&lt;&gt;""),I125-X125,"")</f>
        <v/>
      </c>
      <c r="O125" s="259" t="str">
        <f>IF('N-DBE'!AJ125="","",SUM(AU125,BI125,BW125,CK125,CY125,DM125))</f>
        <v/>
      </c>
      <c r="P125" s="830" t="str">
        <f>IF(OR(B125="",'N-DBE'!AJ125=""),"",O125*'N-DBE'!E125)</f>
        <v/>
      </c>
      <c r="Q125" s="253" t="str">
        <f>IF('N-DBE'!AJ125="","",IF(AR125="mineralisch",AU125,0)+IF(BF125="mineralisch",BI125,0)+IF(BT125="mineralisch",BW125,0)+IF(CH125="mineralisch",CK125,0)+IF(CV125="mineralisch",CY125,0)+IF(DJ125="mineralisch",DM125,0))</f>
        <v/>
      </c>
      <c r="R125" s="830" t="str">
        <f>IF(OR(B125="",'N-DBE'!AJ125=""),"",Q125*'N-DBE'!E125)</f>
        <v/>
      </c>
      <c r="S125" s="253" t="str">
        <f>IF('N-DBE'!AJ125="","",O125-Q125)</f>
        <v/>
      </c>
      <c r="T125" s="830" t="str">
        <f>IF(OR(B125="",'N-DBE'!AJ125=""),"",S125*'N-DBE'!E125)</f>
        <v/>
      </c>
      <c r="U125" s="253" t="str">
        <f>IF('N-DBE'!AJ125="","",(IF(AR125="Kompost",AU125,0)+IF(BF125="Kompost",BI125,0)+IF(BT125="Kompost",BW125,0)+IF(CH125="Kompost",CK125,0)+IF(CV125="Kompost",CY125,0)+IF(DJ125="Kompost",DM125,0)))</f>
        <v/>
      </c>
      <c r="V125" s="830" t="str">
        <f>IF(OR(B125="",'N-DBE'!AJ125=""),"",U125*'N-DBE'!E125)</f>
        <v/>
      </c>
      <c r="W125" s="370" t="str">
        <f>IF('N-DBE'!AJ125="","",SUM(AW125,BK125,BY125,CM125,DA125,DO125))</f>
        <v/>
      </c>
      <c r="X125" s="844" t="str">
        <f>IF(OR(B125="",'N-DBE'!AJ125=""),"",W125*'N-DBE'!E125)</f>
        <v/>
      </c>
      <c r="Y125" s="260" t="str">
        <f>IF('P-(K-Mg)-DBE'!N125="","",'P-(K-Mg)-DBE'!N125+'P-(K-Mg)-DBE'!R125)</f>
        <v/>
      </c>
      <c r="Z125" s="830" t="str">
        <f>IF(OR(B125="",'P-(K-Mg)-DBE'!N125=""),"",'N-DBE'!E125*('P-(K-Mg)-DBE'!N125+'P-(K-Mg)-DBE'!R125))</f>
        <v/>
      </c>
      <c r="AA125" s="259" t="str">
        <f>IF('P-(K-Mg)-DBE'!N125="","",SUM(AX125,BL125,BZ125,CN125,DB125,DP125))</f>
        <v/>
      </c>
      <c r="AB125" s="258" t="str">
        <f>IF(OR(B125="",'P-(K-Mg)-DBE'!Z125=""),"",SUM(AX125,BL125,BZ125,CN125,DB125,DP125)*'N-DBE'!E125)</f>
        <v/>
      </c>
      <c r="AC125" s="259" t="str">
        <f>IF('P-(K-Mg)-DBE'!O125="","",'P-(K-Mg)-DBE'!O125)</f>
        <v/>
      </c>
      <c r="AD125" s="815" t="str">
        <f>IF(OR(B125="",'P-(K-Mg)-DBE'!O125=""),"",'P-(K-Mg)-DBE'!O125*'N-DBE'!E125)</f>
        <v/>
      </c>
      <c r="AE125" s="239" t="str">
        <f>IF('P-(K-Mg)-DBE'!Z125="","",'P-(K-Mg)-DBE'!Z125)</f>
        <v/>
      </c>
      <c r="AF125" s="815" t="str">
        <f>IF(OR(B125="",'P-(K-Mg)-DBE'!Z125=""),"",'P-(K-Mg)-DBE'!Z125*'N-DBE'!E125)</f>
        <v/>
      </c>
      <c r="AG125" s="380" t="str">
        <f>IF('P-(K-Mg)-DBE'!Z125="","",SUM(AY125,BM125,CA125,CO125,DC125,DQ125))</f>
        <v/>
      </c>
      <c r="AH125" s="258" t="str">
        <f>IF(OR(B125="",'P-(K-Mg)-DBE'!AH125=""),"",SUM(AY125,BM125,CA125,CO125,DC125,DQ115)*'N-DBE'!E125)</f>
        <v/>
      </c>
      <c r="AI125" s="240" t="str">
        <f>IF('P-(K-Mg)-DBE'!AH125="","",'P-(K-Mg)-DBE'!AH125)</f>
        <v/>
      </c>
      <c r="AJ125" s="830" t="str">
        <f>IF(OR(B125="",'P-(K-Mg)-DBE'!AH125=""),"",'N-DBE'!E125*'P-(K-Mg)-DBE'!AH125)</f>
        <v/>
      </c>
      <c r="AK125" s="374" t="str">
        <f>IF('P-(K-Mg)-DBE'!AH125="","",SUM(AZ125,BN125,CB125,CP125,DD125,DR125))</f>
        <v/>
      </c>
      <c r="AL125" s="862" t="str">
        <f>IF('P-(K-Mg)-DBE'!AH125="","",SUM(AZ125,BN125,CB125,CP125,DD125,DR125))</f>
        <v/>
      </c>
      <c r="AM125" s="378"/>
      <c r="AN125" s="379"/>
      <c r="AO125" s="375"/>
      <c r="AP125" s="392" t="str">
        <f t="shared" si="24"/>
        <v/>
      </c>
      <c r="AQ125" s="453" t="str">
        <f t="shared" si="25"/>
        <v/>
      </c>
      <c r="AR125" s="872" t="str">
        <f>IF(AM125="","",VLOOKUP(AM125,'aktuelle Düngerliste'!A:H,2,FALSE))</f>
        <v/>
      </c>
      <c r="AS125" s="872" t="str">
        <f>IF(AM125="","",VLOOKUP(AM125,'aktuelle Düngerliste'!A:H,3,FALSE))</f>
        <v/>
      </c>
      <c r="AT125" s="873" t="str">
        <f>IF(AM125="","",VLOOKUP(AM125,'aktuelle Düngerliste'!A:H,8,FALSE))</f>
        <v/>
      </c>
      <c r="AU125" s="874" t="str">
        <f>IF(AM125="","",VLOOKUP(AM125,'aktuelle Düngerliste'!$A:$H,3,FALSE)*AO125/1000)</f>
        <v/>
      </c>
      <c r="AV125" s="874" t="str">
        <f>IF(AM125="","",IF(VLOOKUP(AM125,'aktuelle Düngerliste'!$A:$B,2,FALSE)="mineralisch",(VLOOKUP(AM125,'aktuelle Düngerliste'!$A:$H,3,FALSE)*AO125/1000),""))</f>
        <v/>
      </c>
      <c r="AW125" s="875" t="str">
        <f>IF(AM125="","",VLOOKUP(AM125,'aktuelle Düngerliste'!$A:$J,10,FALSE)*AO125/1000)</f>
        <v/>
      </c>
      <c r="AX125" s="875" t="str">
        <f>IF(AM125="","",VLOOKUP(AM125,'aktuelle Düngerliste'!$A:$H,5,FALSE)*AO125/1000)</f>
        <v/>
      </c>
      <c r="AY125" s="875" t="str">
        <f>IF(AM125="","",VLOOKUP(AM125,'aktuelle Düngerliste'!$A:$H,6,FALSE)*AO125/1000)</f>
        <v/>
      </c>
      <c r="AZ125" s="876" t="str">
        <f>IF(AM125="","",VLOOKUP(AM125,'aktuelle Düngerliste'!$A:$H,7,FALSE)*AO125/1000)</f>
        <v/>
      </c>
      <c r="BA125" s="378"/>
      <c r="BB125" s="379"/>
      <c r="BC125" s="375"/>
      <c r="BD125" s="392" t="str">
        <f t="shared" si="26"/>
        <v/>
      </c>
      <c r="BE125" s="453" t="str">
        <f t="shared" si="27"/>
        <v/>
      </c>
      <c r="BF125" s="872" t="str">
        <f>IF(BA125="","",VLOOKUP(BA125,'aktuelle Düngerliste'!$A:$H,2,FALSE))</f>
        <v/>
      </c>
      <c r="BG125" s="872" t="str">
        <f>IF(BA125="","",VLOOKUP(BA125,'aktuelle Düngerliste'!$A:$H,3,FALSE))</f>
        <v/>
      </c>
      <c r="BH125" s="873" t="str">
        <f>IF(BA125="","",VLOOKUP(BA125,'aktuelle Düngerliste'!$A:$H,8,FALSE))</f>
        <v/>
      </c>
      <c r="BI125" s="874" t="str">
        <f>IF(BA125="","",VLOOKUP(BA125,'aktuelle Düngerliste'!$A:$H,3,FALSE)*BC125/1000)</f>
        <v/>
      </c>
      <c r="BJ125" s="874" t="str">
        <f>IF(BA125="","",IF(VLOOKUP(BA125,'aktuelle Düngerliste'!$A:$B,2,FALSE)="mineralisch",(VLOOKUP(BA125,'aktuelle Düngerliste'!$A:$H,3,FALSE)*BC125/1000),""))</f>
        <v/>
      </c>
      <c r="BK125" s="875" t="str">
        <f>IF(BA125="","",VLOOKUP(BA125,'aktuelle Düngerliste'!$A:$J,10,FALSE)*BC125/1000)</f>
        <v/>
      </c>
      <c r="BL125" s="875" t="str">
        <f>IF(BA125="","",VLOOKUP(BA125,'aktuelle Düngerliste'!$A:$H,5,FALSE)*BC125/1000)</f>
        <v/>
      </c>
      <c r="BM125" s="875" t="str">
        <f>IF(BA125="","",VLOOKUP(BA125,'aktuelle Düngerliste'!$A:$H,6,FALSE)*BC125/1000)</f>
        <v/>
      </c>
      <c r="BN125" s="876" t="str">
        <f>IF(BA125="","",VLOOKUP(BA125,'aktuelle Düngerliste'!$A:$H,7,FALSE)*BC125/1000)</f>
        <v/>
      </c>
      <c r="BO125" s="378"/>
      <c r="BP125" s="379"/>
      <c r="BQ125" s="375"/>
      <c r="BR125" s="392" t="str">
        <f t="shared" si="28"/>
        <v/>
      </c>
      <c r="BS125" s="453" t="str">
        <f t="shared" si="29"/>
        <v/>
      </c>
      <c r="BT125" s="872" t="str">
        <f>IF(BO125="","",VLOOKUP(BO125,'aktuelle Düngerliste'!$A:$H,2,FALSE))</f>
        <v/>
      </c>
      <c r="BU125" s="872" t="str">
        <f>IF(BO125="","",VLOOKUP(BO125,'aktuelle Düngerliste'!$A:$H,3,FALSE))</f>
        <v/>
      </c>
      <c r="BV125" s="873" t="str">
        <f>IF(BO125="","",VLOOKUP(BO125,'aktuelle Düngerliste'!$A:$H,8,FALSE))</f>
        <v/>
      </c>
      <c r="BW125" s="874" t="str">
        <f>IF(BO125="","",VLOOKUP(BO125,'aktuelle Düngerliste'!$A:$H,3,FALSE)*BQ125/1000)</f>
        <v/>
      </c>
      <c r="BX125" s="874" t="str">
        <f>IF(BO125="","",IF(VLOOKUP(BO125,'aktuelle Düngerliste'!$A:$B,2,FALSE)="mineralisch",(VLOOKUP(BO125,'aktuelle Düngerliste'!$A:$H,3,FALSE)*BQ125/1000),""))</f>
        <v/>
      </c>
      <c r="BY125" s="875" t="str">
        <f>IF(BO125="","",VLOOKUP(BO125,'aktuelle Düngerliste'!$A:$J,10,FALSE)*BQ125/1000)</f>
        <v/>
      </c>
      <c r="BZ125" s="875" t="str">
        <f>IF(BO125="","",VLOOKUP(BO125,'aktuelle Düngerliste'!$A:$H,5,FALSE)*BQ125/1000)</f>
        <v/>
      </c>
      <c r="CA125" s="875" t="str">
        <f>IF(BO125="","",VLOOKUP(BO125,'aktuelle Düngerliste'!$A:$H,6,FALSE)*BQ125/1000)</f>
        <v/>
      </c>
      <c r="CB125" s="876" t="str">
        <f>IF(BO125="","",VLOOKUP(BO125,'aktuelle Düngerliste'!$A:$H,7,FALSE)*BQ125/1000)</f>
        <v/>
      </c>
      <c r="CC125" s="378"/>
      <c r="CD125" s="379"/>
      <c r="CE125" s="375"/>
      <c r="CF125" s="392" t="str">
        <f t="shared" si="30"/>
        <v/>
      </c>
      <c r="CG125" s="453" t="str">
        <f t="shared" si="31"/>
        <v/>
      </c>
      <c r="CH125" s="872" t="str">
        <f>IF(CC125="","",VLOOKUP(CC125,'aktuelle Düngerliste'!$A:$H,2,FALSE))</f>
        <v/>
      </c>
      <c r="CI125" s="872" t="str">
        <f>IF(CC125="","",VLOOKUP(CC125,'aktuelle Düngerliste'!$A:$H,3,FALSE))</f>
        <v/>
      </c>
      <c r="CJ125" s="873" t="str">
        <f>IF(CC125="","",VLOOKUP(CC125,'aktuelle Düngerliste'!$A:$H,8,FALSE))</f>
        <v/>
      </c>
      <c r="CK125" s="874" t="str">
        <f>IF(CC125="","",VLOOKUP(CC125,'aktuelle Düngerliste'!$A:$H,3,FALSE)*CE125/1000)</f>
        <v/>
      </c>
      <c r="CL125" s="874" t="str">
        <f>IF(CC125="","",IF(VLOOKUP(CC125,'aktuelle Düngerliste'!$A:$B,2,FALSE)="mineralisch",(VLOOKUP(CC125,'aktuelle Düngerliste'!$A:$H,3,FALSE)*CE125/1000),""))</f>
        <v/>
      </c>
      <c r="CM125" s="875" t="str">
        <f>IF(CC125="","",VLOOKUP(CC125,'aktuelle Düngerliste'!$A:$J,10,FALSE)*CE125/1000)</f>
        <v/>
      </c>
      <c r="CN125" s="875" t="str">
        <f>IF(CC125="","",VLOOKUP(CC125,'aktuelle Düngerliste'!$A:$H,5,FALSE)*CE125/1000)</f>
        <v/>
      </c>
      <c r="CO125" s="875" t="str">
        <f>IF(CC125="","",VLOOKUP(CC125,'aktuelle Düngerliste'!$A:$H,6,FALSE)*CE125/1000)</f>
        <v/>
      </c>
      <c r="CP125" s="876" t="str">
        <f>IF(CC125="","",VLOOKUP(CC125,'aktuelle Düngerliste'!$A:$H,7,FALSE)*CE125/1000)</f>
        <v/>
      </c>
      <c r="CQ125" s="378"/>
      <c r="CR125" s="379"/>
      <c r="CS125" s="375"/>
      <c r="CT125" s="392" t="str">
        <f t="shared" si="32"/>
        <v/>
      </c>
      <c r="CU125" s="453" t="str">
        <f t="shared" si="33"/>
        <v/>
      </c>
      <c r="CV125" s="872" t="str">
        <f>IF(CQ125="","",VLOOKUP(CQ125,'aktuelle Düngerliste'!$A:$H,2,FALSE))</f>
        <v/>
      </c>
      <c r="CW125" s="872" t="str">
        <f>IF(CQ125="","",VLOOKUP(CQ125,'aktuelle Düngerliste'!$A:$H,3,FALSE))</f>
        <v/>
      </c>
      <c r="CX125" s="873" t="str">
        <f>IF(CQ125="","",VLOOKUP(CQ125,'aktuelle Düngerliste'!$A:$H,8,FALSE))</f>
        <v/>
      </c>
      <c r="CY125" s="874" t="str">
        <f>IF(CQ125="","",VLOOKUP(CQ125,'aktuelle Düngerliste'!$A:$H,3,FALSE)*CS125/1000)</f>
        <v/>
      </c>
      <c r="CZ125" s="874" t="str">
        <f>IF(CQ125="","",IF(VLOOKUP(CQ125,'aktuelle Düngerliste'!$A:$B,2,FALSE)="mineralisch",(VLOOKUP(CQ125,'aktuelle Düngerliste'!$A:$H,3,FALSE)*CS125/1000),""))</f>
        <v/>
      </c>
      <c r="DA125" s="875" t="str">
        <f>IF(CQ125="","",VLOOKUP(CQ125,'aktuelle Düngerliste'!$A:$J,10,FALSE)*CS125/1000)</f>
        <v/>
      </c>
      <c r="DB125" s="875" t="str">
        <f>IF(CQ125="","",VLOOKUP(CQ125,'aktuelle Düngerliste'!$A:$H,5,FALSE)*CS125/1000)</f>
        <v/>
      </c>
      <c r="DC125" s="875" t="str">
        <f>IF(CQ125="","",VLOOKUP(CQ125,'aktuelle Düngerliste'!$A:$H,6,FALSE)*CS125/1000)</f>
        <v/>
      </c>
      <c r="DD125" s="876" t="str">
        <f>IF(CQ125="","",VLOOKUP(CQ125,'aktuelle Düngerliste'!$A:$H,7,FALSE)*CS125/1000)</f>
        <v/>
      </c>
      <c r="DE125" s="378"/>
      <c r="DF125" s="379"/>
      <c r="DG125" s="375"/>
      <c r="DH125" s="392" t="str">
        <f t="shared" si="34"/>
        <v/>
      </c>
      <c r="DI125" s="453" t="str">
        <f t="shared" si="35"/>
        <v/>
      </c>
      <c r="DJ125" s="872" t="str">
        <f>IF(DE125="","",VLOOKUP(DE125,'aktuelle Düngerliste'!$A:$H,2,FALSE))</f>
        <v/>
      </c>
      <c r="DK125" s="872" t="str">
        <f>IF(DE125="","",VLOOKUP(DE125,'aktuelle Düngerliste'!$A:$H,3,FALSE))</f>
        <v/>
      </c>
      <c r="DL125" s="873" t="str">
        <f>IF(DE125="","",VLOOKUP(DE125,'aktuelle Düngerliste'!$A:$H,8,FALSE))</f>
        <v/>
      </c>
      <c r="DM125" s="874" t="str">
        <f>IF(DE125="","",VLOOKUP(DE125,'aktuelle Düngerliste'!$A:$H,3,FALSE)*DG125/1000)</f>
        <v/>
      </c>
      <c r="DN125" s="874" t="str">
        <f>IF(DE125="","",IF(VLOOKUP(DE125,'aktuelle Düngerliste'!$A:$B,2,FALSE)="mineralisch",(VLOOKUP(DE125,'aktuelle Düngerliste'!$A:$H,3,FALSE)*DG125/1000),""))</f>
        <v/>
      </c>
      <c r="DO125" s="875" t="str">
        <f>IF(DE125="","",VLOOKUP(DE125,'aktuelle Düngerliste'!$A:$J,10,FALSE)*DG125/1000)</f>
        <v/>
      </c>
      <c r="DP125" s="875" t="str">
        <f>IF(DE125="","",VLOOKUP(DE125,'aktuelle Düngerliste'!$A:$H,5,FALSE)*DG125/1000)</f>
        <v/>
      </c>
      <c r="DQ125" s="875" t="str">
        <f>IF(DE125="","",VLOOKUP(DE125,'aktuelle Düngerliste'!$A:$H,6,FALSE)*DG125/1000)</f>
        <v/>
      </c>
      <c r="DR125" s="876" t="str">
        <f>IF(DE125="","",VLOOKUP(DE125,'aktuelle Düngerliste'!$A:$H,7,FALSE)*DG125/1000)</f>
        <v/>
      </c>
      <c r="DS125" s="265"/>
    </row>
    <row r="126" spans="1:123" s="145" customFormat="1">
      <c r="A126" s="261" t="str">
        <f>IF('N-DBE'!A126="","",'N-DBE'!A126)</f>
        <v/>
      </c>
      <c r="B126" s="285" t="str">
        <f>IF('N-DBE'!B126="","",'N-DBE'!B126)</f>
        <v/>
      </c>
      <c r="C126" s="262" t="str">
        <f>IF('N-DBE'!C126="","",'N-DBE'!C126)</f>
        <v/>
      </c>
      <c r="D126" s="262" t="str">
        <f>IF('N-DBE'!D126="","",'N-DBE'!D126)</f>
        <v/>
      </c>
      <c r="E126" s="238" t="str">
        <f>IF('N-DBE'!E126="","",'N-DBE'!E126)</f>
        <v/>
      </c>
      <c r="F126" s="238" t="str">
        <f>IF('N-DBE'!F126="","",'N-DBE'!F126)</f>
        <v/>
      </c>
      <c r="G126" s="225" t="str">
        <f>IF('N-DBE'!G126="","",'N-DBE'!G126)</f>
        <v/>
      </c>
      <c r="H126" s="247" t="str">
        <f>IF(OR(B126="",'N-DBE'!AJ126=""),"",'N-DBE'!AJ126+'N-DBE'!AN126)</f>
        <v/>
      </c>
      <c r="I126" s="815" t="str">
        <f>IF(OR(B126="",'N-DBE'!AJ126=""),"",'N-DBE'!E126*('N-DBE'!AJ126+'N-DBE'!AN126))</f>
        <v/>
      </c>
      <c r="J126" s="246" t="str">
        <f>IF('N-DBE'!AK126="","",IF('N-DBE'!AM126="ja",'N-DBE'!AK126+'N-DBE'!AN126,'N-DBE'!AK126))</f>
        <v/>
      </c>
      <c r="K126" s="829" t="str">
        <f>IF(OR(B126="",'N-DBE'!AK126=""),"",IF('N-DBE'!AM126="ja",'N-DBE'!E126*('N-DBE'!AK126+'N-DBE'!AN126),'N-DBE'!E126*'N-DBE'!AK126))</f>
        <v/>
      </c>
      <c r="L126" s="830" t="str">
        <f>IF(OR(B126="",'N-DBE'!AL126=""),"",'N-DBE'!AL126+'N-DBE'!AN126)</f>
        <v/>
      </c>
      <c r="M126" s="830" t="str">
        <f>IF(OR(B126="",'N-DBE'!AL126=""),"",'N-DBE'!E126*('N-DBE'!AL126+'N-DBE'!AN126))</f>
        <v/>
      </c>
      <c r="N126" s="831" t="str">
        <f>IF(AND('N-DBE'!C126="ja",G126&lt;&gt;""),I126-X126,"")</f>
        <v/>
      </c>
      <c r="O126" s="259" t="str">
        <f>IF('N-DBE'!AJ126="","",SUM(AU126,BI126,BW126,CK126,CY126,DM126))</f>
        <v/>
      </c>
      <c r="P126" s="830" t="str">
        <f>IF(OR(B126="",'N-DBE'!AJ126=""),"",O126*'N-DBE'!E126)</f>
        <v/>
      </c>
      <c r="Q126" s="253" t="str">
        <f>IF('N-DBE'!AJ126="","",IF(AR126="mineralisch",AU126,0)+IF(BF126="mineralisch",BI126,0)+IF(BT126="mineralisch",BW126,0)+IF(CH126="mineralisch",CK126,0)+IF(CV126="mineralisch",CY126,0)+IF(DJ126="mineralisch",DM126,0))</f>
        <v/>
      </c>
      <c r="R126" s="830" t="str">
        <f>IF(OR(B126="",'N-DBE'!AJ126=""),"",Q126*'N-DBE'!E126)</f>
        <v/>
      </c>
      <c r="S126" s="253" t="str">
        <f>IF('N-DBE'!AJ126="","",O126-Q126)</f>
        <v/>
      </c>
      <c r="T126" s="830" t="str">
        <f>IF(OR(B126="",'N-DBE'!AJ126=""),"",S126*'N-DBE'!E126)</f>
        <v/>
      </c>
      <c r="U126" s="253" t="str">
        <f>IF('N-DBE'!AJ126="","",(IF(AR126="Kompost",AU126,0)+IF(BF126="Kompost",BI126,0)+IF(BT126="Kompost",BW126,0)+IF(CH126="Kompost",CK126,0)+IF(CV126="Kompost",CY126,0)+IF(DJ126="Kompost",DM126,0)))</f>
        <v/>
      </c>
      <c r="V126" s="830" t="str">
        <f>IF(OR(B126="",'N-DBE'!AJ126=""),"",U126*'N-DBE'!E126)</f>
        <v/>
      </c>
      <c r="W126" s="370" t="str">
        <f>IF('N-DBE'!AJ126="","",SUM(AW126,BK126,BY126,CM126,DA126,DO126))</f>
        <v/>
      </c>
      <c r="X126" s="844" t="str">
        <f>IF(OR(B126="",'N-DBE'!AJ126=""),"",W126*'N-DBE'!E126)</f>
        <v/>
      </c>
      <c r="Y126" s="260" t="str">
        <f>IF('P-(K-Mg)-DBE'!N126="","",'P-(K-Mg)-DBE'!N126+'P-(K-Mg)-DBE'!R126)</f>
        <v/>
      </c>
      <c r="Z126" s="830" t="str">
        <f>IF(OR(B126="",'P-(K-Mg)-DBE'!N126=""),"",'N-DBE'!E126*('P-(K-Mg)-DBE'!N126+'P-(K-Mg)-DBE'!R126))</f>
        <v/>
      </c>
      <c r="AA126" s="259" t="str">
        <f>IF('P-(K-Mg)-DBE'!N126="","",SUM(AX126,BL126,BZ126,CN126,DB126,DP126))</f>
        <v/>
      </c>
      <c r="AB126" s="258" t="str">
        <f>IF(OR(B126="",'P-(K-Mg)-DBE'!Z126=""),"",SUM(AX126,BL126,BZ126,CN126,DB126,DP126)*'N-DBE'!E126)</f>
        <v/>
      </c>
      <c r="AC126" s="259" t="str">
        <f>IF('P-(K-Mg)-DBE'!O126="","",'P-(K-Mg)-DBE'!O126)</f>
        <v/>
      </c>
      <c r="AD126" s="815" t="str">
        <f>IF(OR(B126="",'P-(K-Mg)-DBE'!O126=""),"",'P-(K-Mg)-DBE'!O126*'N-DBE'!E126)</f>
        <v/>
      </c>
      <c r="AE126" s="239" t="str">
        <f>IF('P-(K-Mg)-DBE'!Z126="","",'P-(K-Mg)-DBE'!Z126)</f>
        <v/>
      </c>
      <c r="AF126" s="815" t="str">
        <f>IF(OR(B126="",'P-(K-Mg)-DBE'!Z126=""),"",'P-(K-Mg)-DBE'!Z126*'N-DBE'!E126)</f>
        <v/>
      </c>
      <c r="AG126" s="380" t="str">
        <f>IF('P-(K-Mg)-DBE'!Z126="","",SUM(AY126,BM126,CA126,CO126,DC126,DQ126))</f>
        <v/>
      </c>
      <c r="AH126" s="258" t="str">
        <f>IF(OR(B126="",'P-(K-Mg)-DBE'!AH126=""),"",SUM(AY126,BM126,CA126,CO126,DC126,DQ116)*'N-DBE'!E126)</f>
        <v/>
      </c>
      <c r="AI126" s="240" t="str">
        <f>IF('P-(K-Mg)-DBE'!AH126="","",'P-(K-Mg)-DBE'!AH126)</f>
        <v/>
      </c>
      <c r="AJ126" s="830" t="str">
        <f>IF(OR(B126="",'P-(K-Mg)-DBE'!AH126=""),"",'N-DBE'!E126*'P-(K-Mg)-DBE'!AH126)</f>
        <v/>
      </c>
      <c r="AK126" s="374" t="str">
        <f>IF('P-(K-Mg)-DBE'!AH126="","",SUM(AZ126,BN126,CB126,CP126,DD126,DR126))</f>
        <v/>
      </c>
      <c r="AL126" s="862" t="str">
        <f>IF('P-(K-Mg)-DBE'!AH126="","",SUM(AZ126,BN126,CB126,CP126,DD126,DR126))</f>
        <v/>
      </c>
      <c r="AM126" s="378"/>
      <c r="AN126" s="379"/>
      <c r="AO126" s="375"/>
      <c r="AP126" s="392" t="str">
        <f t="shared" si="24"/>
        <v/>
      </c>
      <c r="AQ126" s="453" t="str">
        <f t="shared" si="25"/>
        <v/>
      </c>
      <c r="AR126" s="872" t="str">
        <f>IF(AM126="","",VLOOKUP(AM126,'aktuelle Düngerliste'!A:H,2,FALSE))</f>
        <v/>
      </c>
      <c r="AS126" s="872" t="str">
        <f>IF(AM126="","",VLOOKUP(AM126,'aktuelle Düngerliste'!A:H,3,FALSE))</f>
        <v/>
      </c>
      <c r="AT126" s="873" t="str">
        <f>IF(AM126="","",VLOOKUP(AM126,'aktuelle Düngerliste'!A:H,8,FALSE))</f>
        <v/>
      </c>
      <c r="AU126" s="874" t="str">
        <f>IF(AM126="","",VLOOKUP(AM126,'aktuelle Düngerliste'!$A:$H,3,FALSE)*AO126/1000)</f>
        <v/>
      </c>
      <c r="AV126" s="874" t="str">
        <f>IF(AM126="","",IF(VLOOKUP(AM126,'aktuelle Düngerliste'!$A:$B,2,FALSE)="mineralisch",(VLOOKUP(AM126,'aktuelle Düngerliste'!$A:$H,3,FALSE)*AO126/1000),""))</f>
        <v/>
      </c>
      <c r="AW126" s="875" t="str">
        <f>IF(AM126="","",VLOOKUP(AM126,'aktuelle Düngerliste'!$A:$J,10,FALSE)*AO126/1000)</f>
        <v/>
      </c>
      <c r="AX126" s="875" t="str">
        <f>IF(AM126="","",VLOOKUP(AM126,'aktuelle Düngerliste'!$A:$H,5,FALSE)*AO126/1000)</f>
        <v/>
      </c>
      <c r="AY126" s="875" t="str">
        <f>IF(AM126="","",VLOOKUP(AM126,'aktuelle Düngerliste'!$A:$H,6,FALSE)*AO126/1000)</f>
        <v/>
      </c>
      <c r="AZ126" s="876" t="str">
        <f>IF(AM126="","",VLOOKUP(AM126,'aktuelle Düngerliste'!$A:$H,7,FALSE)*AO126/1000)</f>
        <v/>
      </c>
      <c r="BA126" s="378"/>
      <c r="BB126" s="379"/>
      <c r="BC126" s="375"/>
      <c r="BD126" s="392" t="str">
        <f t="shared" si="26"/>
        <v/>
      </c>
      <c r="BE126" s="453" t="str">
        <f t="shared" si="27"/>
        <v/>
      </c>
      <c r="BF126" s="872" t="str">
        <f>IF(BA126="","",VLOOKUP(BA126,'aktuelle Düngerliste'!$A:$H,2,FALSE))</f>
        <v/>
      </c>
      <c r="BG126" s="872" t="str">
        <f>IF(BA126="","",VLOOKUP(BA126,'aktuelle Düngerliste'!$A:$H,3,FALSE))</f>
        <v/>
      </c>
      <c r="BH126" s="873" t="str">
        <f>IF(BA126="","",VLOOKUP(BA126,'aktuelle Düngerliste'!$A:$H,8,FALSE))</f>
        <v/>
      </c>
      <c r="BI126" s="874" t="str">
        <f>IF(BA126="","",VLOOKUP(BA126,'aktuelle Düngerliste'!$A:$H,3,FALSE)*BC126/1000)</f>
        <v/>
      </c>
      <c r="BJ126" s="874" t="str">
        <f>IF(BA126="","",IF(VLOOKUP(BA126,'aktuelle Düngerliste'!$A:$B,2,FALSE)="mineralisch",(VLOOKUP(BA126,'aktuelle Düngerliste'!$A:$H,3,FALSE)*BC126/1000),""))</f>
        <v/>
      </c>
      <c r="BK126" s="875" t="str">
        <f>IF(BA126="","",VLOOKUP(BA126,'aktuelle Düngerliste'!$A:$J,10,FALSE)*BC126/1000)</f>
        <v/>
      </c>
      <c r="BL126" s="875" t="str">
        <f>IF(BA126="","",VLOOKUP(BA126,'aktuelle Düngerliste'!$A:$H,5,FALSE)*BC126/1000)</f>
        <v/>
      </c>
      <c r="BM126" s="875" t="str">
        <f>IF(BA126="","",VLOOKUP(BA126,'aktuelle Düngerliste'!$A:$H,6,FALSE)*BC126/1000)</f>
        <v/>
      </c>
      <c r="BN126" s="876" t="str">
        <f>IF(BA126="","",VLOOKUP(BA126,'aktuelle Düngerliste'!$A:$H,7,FALSE)*BC126/1000)</f>
        <v/>
      </c>
      <c r="BO126" s="378"/>
      <c r="BP126" s="379"/>
      <c r="BQ126" s="375"/>
      <c r="BR126" s="392" t="str">
        <f t="shared" si="28"/>
        <v/>
      </c>
      <c r="BS126" s="453" t="str">
        <f t="shared" si="29"/>
        <v/>
      </c>
      <c r="BT126" s="872" t="str">
        <f>IF(BO126="","",VLOOKUP(BO126,'aktuelle Düngerliste'!$A:$H,2,FALSE))</f>
        <v/>
      </c>
      <c r="BU126" s="872" t="str">
        <f>IF(BO126="","",VLOOKUP(BO126,'aktuelle Düngerliste'!$A:$H,3,FALSE))</f>
        <v/>
      </c>
      <c r="BV126" s="873" t="str">
        <f>IF(BO126="","",VLOOKUP(BO126,'aktuelle Düngerliste'!$A:$H,8,FALSE))</f>
        <v/>
      </c>
      <c r="BW126" s="874" t="str">
        <f>IF(BO126="","",VLOOKUP(BO126,'aktuelle Düngerliste'!$A:$H,3,FALSE)*BQ126/1000)</f>
        <v/>
      </c>
      <c r="BX126" s="874" t="str">
        <f>IF(BO126="","",IF(VLOOKUP(BO126,'aktuelle Düngerliste'!$A:$B,2,FALSE)="mineralisch",(VLOOKUP(BO126,'aktuelle Düngerliste'!$A:$H,3,FALSE)*BQ126/1000),""))</f>
        <v/>
      </c>
      <c r="BY126" s="875" t="str">
        <f>IF(BO126="","",VLOOKUP(BO126,'aktuelle Düngerliste'!$A:$J,10,FALSE)*BQ126/1000)</f>
        <v/>
      </c>
      <c r="BZ126" s="875" t="str">
        <f>IF(BO126="","",VLOOKUP(BO126,'aktuelle Düngerliste'!$A:$H,5,FALSE)*BQ126/1000)</f>
        <v/>
      </c>
      <c r="CA126" s="875" t="str">
        <f>IF(BO126="","",VLOOKUP(BO126,'aktuelle Düngerliste'!$A:$H,6,FALSE)*BQ126/1000)</f>
        <v/>
      </c>
      <c r="CB126" s="876" t="str">
        <f>IF(BO126="","",VLOOKUP(BO126,'aktuelle Düngerliste'!$A:$H,7,FALSE)*BQ126/1000)</f>
        <v/>
      </c>
      <c r="CC126" s="378"/>
      <c r="CD126" s="379"/>
      <c r="CE126" s="375"/>
      <c r="CF126" s="392" t="str">
        <f t="shared" si="30"/>
        <v/>
      </c>
      <c r="CG126" s="453" t="str">
        <f t="shared" si="31"/>
        <v/>
      </c>
      <c r="CH126" s="872" t="str">
        <f>IF(CC126="","",VLOOKUP(CC126,'aktuelle Düngerliste'!$A:$H,2,FALSE))</f>
        <v/>
      </c>
      <c r="CI126" s="872" t="str">
        <f>IF(CC126="","",VLOOKUP(CC126,'aktuelle Düngerliste'!$A:$H,3,FALSE))</f>
        <v/>
      </c>
      <c r="CJ126" s="873" t="str">
        <f>IF(CC126="","",VLOOKUP(CC126,'aktuelle Düngerliste'!$A:$H,8,FALSE))</f>
        <v/>
      </c>
      <c r="CK126" s="874" t="str">
        <f>IF(CC126="","",VLOOKUP(CC126,'aktuelle Düngerliste'!$A:$H,3,FALSE)*CE126/1000)</f>
        <v/>
      </c>
      <c r="CL126" s="874" t="str">
        <f>IF(CC126="","",IF(VLOOKUP(CC126,'aktuelle Düngerliste'!$A:$B,2,FALSE)="mineralisch",(VLOOKUP(CC126,'aktuelle Düngerliste'!$A:$H,3,FALSE)*CE126/1000),""))</f>
        <v/>
      </c>
      <c r="CM126" s="875" t="str">
        <f>IF(CC126="","",VLOOKUP(CC126,'aktuelle Düngerliste'!$A:$J,10,FALSE)*CE126/1000)</f>
        <v/>
      </c>
      <c r="CN126" s="875" t="str">
        <f>IF(CC126="","",VLOOKUP(CC126,'aktuelle Düngerliste'!$A:$H,5,FALSE)*CE126/1000)</f>
        <v/>
      </c>
      <c r="CO126" s="875" t="str">
        <f>IF(CC126="","",VLOOKUP(CC126,'aktuelle Düngerliste'!$A:$H,6,FALSE)*CE126/1000)</f>
        <v/>
      </c>
      <c r="CP126" s="876" t="str">
        <f>IF(CC126="","",VLOOKUP(CC126,'aktuelle Düngerliste'!$A:$H,7,FALSE)*CE126/1000)</f>
        <v/>
      </c>
      <c r="CQ126" s="378"/>
      <c r="CR126" s="379"/>
      <c r="CS126" s="375"/>
      <c r="CT126" s="392" t="str">
        <f t="shared" si="32"/>
        <v/>
      </c>
      <c r="CU126" s="453" t="str">
        <f t="shared" si="33"/>
        <v/>
      </c>
      <c r="CV126" s="872" t="str">
        <f>IF(CQ126="","",VLOOKUP(CQ126,'aktuelle Düngerliste'!$A:$H,2,FALSE))</f>
        <v/>
      </c>
      <c r="CW126" s="872" t="str">
        <f>IF(CQ126="","",VLOOKUP(CQ126,'aktuelle Düngerliste'!$A:$H,3,FALSE))</f>
        <v/>
      </c>
      <c r="CX126" s="873" t="str">
        <f>IF(CQ126="","",VLOOKUP(CQ126,'aktuelle Düngerliste'!$A:$H,8,FALSE))</f>
        <v/>
      </c>
      <c r="CY126" s="874" t="str">
        <f>IF(CQ126="","",VLOOKUP(CQ126,'aktuelle Düngerliste'!$A:$H,3,FALSE)*CS126/1000)</f>
        <v/>
      </c>
      <c r="CZ126" s="874" t="str">
        <f>IF(CQ126="","",IF(VLOOKUP(CQ126,'aktuelle Düngerliste'!$A:$B,2,FALSE)="mineralisch",(VLOOKUP(CQ126,'aktuelle Düngerliste'!$A:$H,3,FALSE)*CS126/1000),""))</f>
        <v/>
      </c>
      <c r="DA126" s="875" t="str">
        <f>IF(CQ126="","",VLOOKUP(CQ126,'aktuelle Düngerliste'!$A:$J,10,FALSE)*CS126/1000)</f>
        <v/>
      </c>
      <c r="DB126" s="875" t="str">
        <f>IF(CQ126="","",VLOOKUP(CQ126,'aktuelle Düngerliste'!$A:$H,5,FALSE)*CS126/1000)</f>
        <v/>
      </c>
      <c r="DC126" s="875" t="str">
        <f>IF(CQ126="","",VLOOKUP(CQ126,'aktuelle Düngerliste'!$A:$H,6,FALSE)*CS126/1000)</f>
        <v/>
      </c>
      <c r="DD126" s="876" t="str">
        <f>IF(CQ126="","",VLOOKUP(CQ126,'aktuelle Düngerliste'!$A:$H,7,FALSE)*CS126/1000)</f>
        <v/>
      </c>
      <c r="DE126" s="378"/>
      <c r="DF126" s="379"/>
      <c r="DG126" s="375"/>
      <c r="DH126" s="392" t="str">
        <f t="shared" si="34"/>
        <v/>
      </c>
      <c r="DI126" s="453" t="str">
        <f t="shared" si="35"/>
        <v/>
      </c>
      <c r="DJ126" s="872" t="str">
        <f>IF(DE126="","",VLOOKUP(DE126,'aktuelle Düngerliste'!$A:$H,2,FALSE))</f>
        <v/>
      </c>
      <c r="DK126" s="872" t="str">
        <f>IF(DE126="","",VLOOKUP(DE126,'aktuelle Düngerliste'!$A:$H,3,FALSE))</f>
        <v/>
      </c>
      <c r="DL126" s="873" t="str">
        <f>IF(DE126="","",VLOOKUP(DE126,'aktuelle Düngerliste'!$A:$H,8,FALSE))</f>
        <v/>
      </c>
      <c r="DM126" s="874" t="str">
        <f>IF(DE126="","",VLOOKUP(DE126,'aktuelle Düngerliste'!$A:$H,3,FALSE)*DG126/1000)</f>
        <v/>
      </c>
      <c r="DN126" s="874" t="str">
        <f>IF(DE126="","",IF(VLOOKUP(DE126,'aktuelle Düngerliste'!$A:$B,2,FALSE)="mineralisch",(VLOOKUP(DE126,'aktuelle Düngerliste'!$A:$H,3,FALSE)*DG126/1000),""))</f>
        <v/>
      </c>
      <c r="DO126" s="875" t="str">
        <f>IF(DE126="","",VLOOKUP(DE126,'aktuelle Düngerliste'!$A:$J,10,FALSE)*DG126/1000)</f>
        <v/>
      </c>
      <c r="DP126" s="875" t="str">
        <f>IF(DE126="","",VLOOKUP(DE126,'aktuelle Düngerliste'!$A:$H,5,FALSE)*DG126/1000)</f>
        <v/>
      </c>
      <c r="DQ126" s="875" t="str">
        <f>IF(DE126="","",VLOOKUP(DE126,'aktuelle Düngerliste'!$A:$H,6,FALSE)*DG126/1000)</f>
        <v/>
      </c>
      <c r="DR126" s="876" t="str">
        <f>IF(DE126="","",VLOOKUP(DE126,'aktuelle Düngerliste'!$A:$H,7,FALSE)*DG126/1000)</f>
        <v/>
      </c>
      <c r="DS126" s="265"/>
    </row>
    <row r="127" spans="1:123" s="145" customFormat="1">
      <c r="A127" s="261" t="str">
        <f>IF('N-DBE'!A127="","",'N-DBE'!A127)</f>
        <v/>
      </c>
      <c r="B127" s="285" t="str">
        <f>IF('N-DBE'!B127="","",'N-DBE'!B127)</f>
        <v/>
      </c>
      <c r="C127" s="262" t="str">
        <f>IF('N-DBE'!C127="","",'N-DBE'!C127)</f>
        <v/>
      </c>
      <c r="D127" s="262" t="str">
        <f>IF('N-DBE'!D127="","",'N-DBE'!D127)</f>
        <v/>
      </c>
      <c r="E127" s="238" t="str">
        <f>IF('N-DBE'!E127="","",'N-DBE'!E127)</f>
        <v/>
      </c>
      <c r="F127" s="238" t="str">
        <f>IF('N-DBE'!F127="","",'N-DBE'!F127)</f>
        <v/>
      </c>
      <c r="G127" s="225" t="str">
        <f>IF('N-DBE'!G127="","",'N-DBE'!G127)</f>
        <v/>
      </c>
      <c r="H127" s="247" t="str">
        <f>IF(OR(B127="",'N-DBE'!AJ127=""),"",'N-DBE'!AJ127+'N-DBE'!AN127)</f>
        <v/>
      </c>
      <c r="I127" s="815" t="str">
        <f>IF(OR(B127="",'N-DBE'!AJ127=""),"",'N-DBE'!E127*('N-DBE'!AJ127+'N-DBE'!AN127))</f>
        <v/>
      </c>
      <c r="J127" s="246" t="str">
        <f>IF('N-DBE'!AK127="","",IF('N-DBE'!AM127="ja",'N-DBE'!AK127+'N-DBE'!AN127,'N-DBE'!AK127))</f>
        <v/>
      </c>
      <c r="K127" s="829" t="str">
        <f>IF(OR(B127="",'N-DBE'!AK127=""),"",IF('N-DBE'!AM127="ja",'N-DBE'!E127*('N-DBE'!AK127+'N-DBE'!AN127),'N-DBE'!E127*'N-DBE'!AK127))</f>
        <v/>
      </c>
      <c r="L127" s="830" t="str">
        <f>IF(OR(B127="",'N-DBE'!AL127=""),"",'N-DBE'!AL127+'N-DBE'!AN127)</f>
        <v/>
      </c>
      <c r="M127" s="830" t="str">
        <f>IF(OR(B127="",'N-DBE'!AL127=""),"",'N-DBE'!E127*('N-DBE'!AL127+'N-DBE'!AN127))</f>
        <v/>
      </c>
      <c r="N127" s="831" t="str">
        <f>IF(AND('N-DBE'!C127="ja",G127&lt;&gt;""),I127-X127,"")</f>
        <v/>
      </c>
      <c r="O127" s="259" t="str">
        <f>IF('N-DBE'!AJ127="","",SUM(AU127,BI127,BW127,CK127,CY127,DM127))</f>
        <v/>
      </c>
      <c r="P127" s="830" t="str">
        <f>IF(OR(B127="",'N-DBE'!AJ127=""),"",O127*'N-DBE'!E127)</f>
        <v/>
      </c>
      <c r="Q127" s="253" t="str">
        <f>IF('N-DBE'!AJ127="","",IF(AR127="mineralisch",AU127,0)+IF(BF127="mineralisch",BI127,0)+IF(BT127="mineralisch",BW127,0)+IF(CH127="mineralisch",CK127,0)+IF(CV127="mineralisch",CY127,0)+IF(DJ127="mineralisch",DM127,0))</f>
        <v/>
      </c>
      <c r="R127" s="830" t="str">
        <f>IF(OR(B127="",'N-DBE'!AJ127=""),"",Q127*'N-DBE'!E127)</f>
        <v/>
      </c>
      <c r="S127" s="253" t="str">
        <f>IF('N-DBE'!AJ127="","",O127-Q127)</f>
        <v/>
      </c>
      <c r="T127" s="830" t="str">
        <f>IF(OR(B127="",'N-DBE'!AJ127=""),"",S127*'N-DBE'!E127)</f>
        <v/>
      </c>
      <c r="U127" s="253" t="str">
        <f>IF('N-DBE'!AJ127="","",(IF(AR127="Kompost",AU127,0)+IF(BF127="Kompost",BI127,0)+IF(BT127="Kompost",BW127,0)+IF(CH127="Kompost",CK127,0)+IF(CV127="Kompost",CY127,0)+IF(DJ127="Kompost",DM127,0)))</f>
        <v/>
      </c>
      <c r="V127" s="830" t="str">
        <f>IF(OR(B127="",'N-DBE'!AJ127=""),"",U127*'N-DBE'!E127)</f>
        <v/>
      </c>
      <c r="W127" s="370" t="str">
        <f>IF('N-DBE'!AJ127="","",SUM(AW127,BK127,BY127,CM127,DA127,DO127))</f>
        <v/>
      </c>
      <c r="X127" s="844" t="str">
        <f>IF(OR(B127="",'N-DBE'!AJ127=""),"",W127*'N-DBE'!E127)</f>
        <v/>
      </c>
      <c r="Y127" s="260" t="str">
        <f>IF('P-(K-Mg)-DBE'!N127="","",'P-(K-Mg)-DBE'!N127+'P-(K-Mg)-DBE'!R127)</f>
        <v/>
      </c>
      <c r="Z127" s="830" t="str">
        <f>IF(OR(B127="",'P-(K-Mg)-DBE'!N127=""),"",'N-DBE'!E127*('P-(K-Mg)-DBE'!N127+'P-(K-Mg)-DBE'!R127))</f>
        <v/>
      </c>
      <c r="AA127" s="259" t="str">
        <f>IF('P-(K-Mg)-DBE'!N127="","",SUM(AX127,BL127,BZ127,CN127,DB127,DP127))</f>
        <v/>
      </c>
      <c r="AB127" s="258" t="str">
        <f>IF(OR(B127="",'P-(K-Mg)-DBE'!Z127=""),"",SUM(AX127,BL127,BZ127,CN127,DB127,DP127)*'N-DBE'!E127)</f>
        <v/>
      </c>
      <c r="AC127" s="259" t="str">
        <f>IF('P-(K-Mg)-DBE'!O127="","",'P-(K-Mg)-DBE'!O127)</f>
        <v/>
      </c>
      <c r="AD127" s="815" t="str">
        <f>IF(OR(B127="",'P-(K-Mg)-DBE'!O127=""),"",'P-(K-Mg)-DBE'!O127*'N-DBE'!E127)</f>
        <v/>
      </c>
      <c r="AE127" s="239" t="str">
        <f>IF('P-(K-Mg)-DBE'!Z127="","",'P-(K-Mg)-DBE'!Z127)</f>
        <v/>
      </c>
      <c r="AF127" s="815" t="str">
        <f>IF(OR(B127="",'P-(K-Mg)-DBE'!Z127=""),"",'P-(K-Mg)-DBE'!Z127*'N-DBE'!E127)</f>
        <v/>
      </c>
      <c r="AG127" s="380" t="str">
        <f>IF('P-(K-Mg)-DBE'!Z127="","",SUM(AY127,BM127,CA127,CO127,DC127,DQ127))</f>
        <v/>
      </c>
      <c r="AH127" s="258" t="str">
        <f>IF(OR(B127="",'P-(K-Mg)-DBE'!AH127=""),"",SUM(AY127,BM127,CA127,CO127,DC127,DQ117)*'N-DBE'!E127)</f>
        <v/>
      </c>
      <c r="AI127" s="240" t="str">
        <f>IF('P-(K-Mg)-DBE'!AH127="","",'P-(K-Mg)-DBE'!AH127)</f>
        <v/>
      </c>
      <c r="AJ127" s="830" t="str">
        <f>IF(OR(B127="",'P-(K-Mg)-DBE'!AH127=""),"",'N-DBE'!E127*'P-(K-Mg)-DBE'!AH127)</f>
        <v/>
      </c>
      <c r="AK127" s="374" t="str">
        <f>IF('P-(K-Mg)-DBE'!AH127="","",SUM(AZ127,BN127,CB127,CP127,DD127,DR127))</f>
        <v/>
      </c>
      <c r="AL127" s="862" t="str">
        <f>IF('P-(K-Mg)-DBE'!AH127="","",SUM(AZ127,BN127,CB127,CP127,DD127,DR127))</f>
        <v/>
      </c>
      <c r="AM127" s="378"/>
      <c r="AN127" s="379"/>
      <c r="AO127" s="375"/>
      <c r="AP127" s="392" t="str">
        <f t="shared" si="24"/>
        <v/>
      </c>
      <c r="AQ127" s="453" t="str">
        <f t="shared" si="25"/>
        <v/>
      </c>
      <c r="AR127" s="872" t="str">
        <f>IF(AM127="","",VLOOKUP(AM127,'aktuelle Düngerliste'!A:H,2,FALSE))</f>
        <v/>
      </c>
      <c r="AS127" s="872" t="str">
        <f>IF(AM127="","",VLOOKUP(AM127,'aktuelle Düngerliste'!A:H,3,FALSE))</f>
        <v/>
      </c>
      <c r="AT127" s="873" t="str">
        <f>IF(AM127="","",VLOOKUP(AM127,'aktuelle Düngerliste'!A:H,8,FALSE))</f>
        <v/>
      </c>
      <c r="AU127" s="874" t="str">
        <f>IF(AM127="","",VLOOKUP(AM127,'aktuelle Düngerliste'!$A:$H,3,FALSE)*AO127/1000)</f>
        <v/>
      </c>
      <c r="AV127" s="874" t="str">
        <f>IF(AM127="","",IF(VLOOKUP(AM127,'aktuelle Düngerliste'!$A:$B,2,FALSE)="mineralisch",(VLOOKUP(AM127,'aktuelle Düngerliste'!$A:$H,3,FALSE)*AO127/1000),""))</f>
        <v/>
      </c>
      <c r="AW127" s="875" t="str">
        <f>IF(AM127="","",VLOOKUP(AM127,'aktuelle Düngerliste'!$A:$J,10,FALSE)*AO127/1000)</f>
        <v/>
      </c>
      <c r="AX127" s="875" t="str">
        <f>IF(AM127="","",VLOOKUP(AM127,'aktuelle Düngerliste'!$A:$H,5,FALSE)*AO127/1000)</f>
        <v/>
      </c>
      <c r="AY127" s="875" t="str">
        <f>IF(AM127="","",VLOOKUP(AM127,'aktuelle Düngerliste'!$A:$H,6,FALSE)*AO127/1000)</f>
        <v/>
      </c>
      <c r="AZ127" s="876" t="str">
        <f>IF(AM127="","",VLOOKUP(AM127,'aktuelle Düngerliste'!$A:$H,7,FALSE)*AO127/1000)</f>
        <v/>
      </c>
      <c r="BA127" s="378"/>
      <c r="BB127" s="379"/>
      <c r="BC127" s="375"/>
      <c r="BD127" s="392" t="str">
        <f t="shared" si="26"/>
        <v/>
      </c>
      <c r="BE127" s="453" t="str">
        <f t="shared" si="27"/>
        <v/>
      </c>
      <c r="BF127" s="872" t="str">
        <f>IF(BA127="","",VLOOKUP(BA127,'aktuelle Düngerliste'!$A:$H,2,FALSE))</f>
        <v/>
      </c>
      <c r="BG127" s="872" t="str">
        <f>IF(BA127="","",VLOOKUP(BA127,'aktuelle Düngerliste'!$A:$H,3,FALSE))</f>
        <v/>
      </c>
      <c r="BH127" s="873" t="str">
        <f>IF(BA127="","",VLOOKUP(BA127,'aktuelle Düngerliste'!$A:$H,8,FALSE))</f>
        <v/>
      </c>
      <c r="BI127" s="874" t="str">
        <f>IF(BA127="","",VLOOKUP(BA127,'aktuelle Düngerliste'!$A:$H,3,FALSE)*BC127/1000)</f>
        <v/>
      </c>
      <c r="BJ127" s="874" t="str">
        <f>IF(BA127="","",IF(VLOOKUP(BA127,'aktuelle Düngerliste'!$A:$B,2,FALSE)="mineralisch",(VLOOKUP(BA127,'aktuelle Düngerliste'!$A:$H,3,FALSE)*BC127/1000),""))</f>
        <v/>
      </c>
      <c r="BK127" s="875" t="str">
        <f>IF(BA127="","",VLOOKUP(BA127,'aktuelle Düngerliste'!$A:$J,10,FALSE)*BC127/1000)</f>
        <v/>
      </c>
      <c r="BL127" s="875" t="str">
        <f>IF(BA127="","",VLOOKUP(BA127,'aktuelle Düngerliste'!$A:$H,5,FALSE)*BC127/1000)</f>
        <v/>
      </c>
      <c r="BM127" s="875" t="str">
        <f>IF(BA127="","",VLOOKUP(BA127,'aktuelle Düngerliste'!$A:$H,6,FALSE)*BC127/1000)</f>
        <v/>
      </c>
      <c r="BN127" s="876" t="str">
        <f>IF(BA127="","",VLOOKUP(BA127,'aktuelle Düngerliste'!$A:$H,7,FALSE)*BC127/1000)</f>
        <v/>
      </c>
      <c r="BO127" s="378"/>
      <c r="BP127" s="379"/>
      <c r="BQ127" s="375"/>
      <c r="BR127" s="392" t="str">
        <f t="shared" si="28"/>
        <v/>
      </c>
      <c r="BS127" s="453" t="str">
        <f t="shared" si="29"/>
        <v/>
      </c>
      <c r="BT127" s="872" t="str">
        <f>IF(BO127="","",VLOOKUP(BO127,'aktuelle Düngerliste'!$A:$H,2,FALSE))</f>
        <v/>
      </c>
      <c r="BU127" s="872" t="str">
        <f>IF(BO127="","",VLOOKUP(BO127,'aktuelle Düngerliste'!$A:$H,3,FALSE))</f>
        <v/>
      </c>
      <c r="BV127" s="873" t="str">
        <f>IF(BO127="","",VLOOKUP(BO127,'aktuelle Düngerliste'!$A:$H,8,FALSE))</f>
        <v/>
      </c>
      <c r="BW127" s="874" t="str">
        <f>IF(BO127="","",VLOOKUP(BO127,'aktuelle Düngerliste'!$A:$H,3,FALSE)*BQ127/1000)</f>
        <v/>
      </c>
      <c r="BX127" s="874" t="str">
        <f>IF(BO127="","",IF(VLOOKUP(BO127,'aktuelle Düngerliste'!$A:$B,2,FALSE)="mineralisch",(VLOOKUP(BO127,'aktuelle Düngerliste'!$A:$H,3,FALSE)*BQ127/1000),""))</f>
        <v/>
      </c>
      <c r="BY127" s="875" t="str">
        <f>IF(BO127="","",VLOOKUP(BO127,'aktuelle Düngerliste'!$A:$J,10,FALSE)*BQ127/1000)</f>
        <v/>
      </c>
      <c r="BZ127" s="875" t="str">
        <f>IF(BO127="","",VLOOKUP(BO127,'aktuelle Düngerliste'!$A:$H,5,FALSE)*BQ127/1000)</f>
        <v/>
      </c>
      <c r="CA127" s="875" t="str">
        <f>IF(BO127="","",VLOOKUP(BO127,'aktuelle Düngerliste'!$A:$H,6,FALSE)*BQ127/1000)</f>
        <v/>
      </c>
      <c r="CB127" s="876" t="str">
        <f>IF(BO127="","",VLOOKUP(BO127,'aktuelle Düngerliste'!$A:$H,7,FALSE)*BQ127/1000)</f>
        <v/>
      </c>
      <c r="CC127" s="378"/>
      <c r="CD127" s="379"/>
      <c r="CE127" s="375"/>
      <c r="CF127" s="392" t="str">
        <f t="shared" si="30"/>
        <v/>
      </c>
      <c r="CG127" s="453" t="str">
        <f t="shared" si="31"/>
        <v/>
      </c>
      <c r="CH127" s="872" t="str">
        <f>IF(CC127="","",VLOOKUP(CC127,'aktuelle Düngerliste'!$A:$H,2,FALSE))</f>
        <v/>
      </c>
      <c r="CI127" s="872" t="str">
        <f>IF(CC127="","",VLOOKUP(CC127,'aktuelle Düngerliste'!$A:$H,3,FALSE))</f>
        <v/>
      </c>
      <c r="CJ127" s="873" t="str">
        <f>IF(CC127="","",VLOOKUP(CC127,'aktuelle Düngerliste'!$A:$H,8,FALSE))</f>
        <v/>
      </c>
      <c r="CK127" s="874" t="str">
        <f>IF(CC127="","",VLOOKUP(CC127,'aktuelle Düngerliste'!$A:$H,3,FALSE)*CE127/1000)</f>
        <v/>
      </c>
      <c r="CL127" s="874" t="str">
        <f>IF(CC127="","",IF(VLOOKUP(CC127,'aktuelle Düngerliste'!$A:$B,2,FALSE)="mineralisch",(VLOOKUP(CC127,'aktuelle Düngerliste'!$A:$H,3,FALSE)*CE127/1000),""))</f>
        <v/>
      </c>
      <c r="CM127" s="875" t="str">
        <f>IF(CC127="","",VLOOKUP(CC127,'aktuelle Düngerliste'!$A:$J,10,FALSE)*CE127/1000)</f>
        <v/>
      </c>
      <c r="CN127" s="875" t="str">
        <f>IF(CC127="","",VLOOKUP(CC127,'aktuelle Düngerliste'!$A:$H,5,FALSE)*CE127/1000)</f>
        <v/>
      </c>
      <c r="CO127" s="875" t="str">
        <f>IF(CC127="","",VLOOKUP(CC127,'aktuelle Düngerliste'!$A:$H,6,FALSE)*CE127/1000)</f>
        <v/>
      </c>
      <c r="CP127" s="876" t="str">
        <f>IF(CC127="","",VLOOKUP(CC127,'aktuelle Düngerliste'!$A:$H,7,FALSE)*CE127/1000)</f>
        <v/>
      </c>
      <c r="CQ127" s="378"/>
      <c r="CR127" s="379"/>
      <c r="CS127" s="375"/>
      <c r="CT127" s="392" t="str">
        <f t="shared" si="32"/>
        <v/>
      </c>
      <c r="CU127" s="453" t="str">
        <f t="shared" si="33"/>
        <v/>
      </c>
      <c r="CV127" s="872" t="str">
        <f>IF(CQ127="","",VLOOKUP(CQ127,'aktuelle Düngerliste'!$A:$H,2,FALSE))</f>
        <v/>
      </c>
      <c r="CW127" s="872" t="str">
        <f>IF(CQ127="","",VLOOKUP(CQ127,'aktuelle Düngerliste'!$A:$H,3,FALSE))</f>
        <v/>
      </c>
      <c r="CX127" s="873" t="str">
        <f>IF(CQ127="","",VLOOKUP(CQ127,'aktuelle Düngerliste'!$A:$H,8,FALSE))</f>
        <v/>
      </c>
      <c r="CY127" s="874" t="str">
        <f>IF(CQ127="","",VLOOKUP(CQ127,'aktuelle Düngerliste'!$A:$H,3,FALSE)*CS127/1000)</f>
        <v/>
      </c>
      <c r="CZ127" s="874" t="str">
        <f>IF(CQ127="","",IF(VLOOKUP(CQ127,'aktuelle Düngerliste'!$A:$B,2,FALSE)="mineralisch",(VLOOKUP(CQ127,'aktuelle Düngerliste'!$A:$H,3,FALSE)*CS127/1000),""))</f>
        <v/>
      </c>
      <c r="DA127" s="875" t="str">
        <f>IF(CQ127="","",VLOOKUP(CQ127,'aktuelle Düngerliste'!$A:$J,10,FALSE)*CS127/1000)</f>
        <v/>
      </c>
      <c r="DB127" s="875" t="str">
        <f>IF(CQ127="","",VLOOKUP(CQ127,'aktuelle Düngerliste'!$A:$H,5,FALSE)*CS127/1000)</f>
        <v/>
      </c>
      <c r="DC127" s="875" t="str">
        <f>IF(CQ127="","",VLOOKUP(CQ127,'aktuelle Düngerliste'!$A:$H,6,FALSE)*CS127/1000)</f>
        <v/>
      </c>
      <c r="DD127" s="876" t="str">
        <f>IF(CQ127="","",VLOOKUP(CQ127,'aktuelle Düngerliste'!$A:$H,7,FALSE)*CS127/1000)</f>
        <v/>
      </c>
      <c r="DE127" s="378"/>
      <c r="DF127" s="379"/>
      <c r="DG127" s="375"/>
      <c r="DH127" s="392" t="str">
        <f t="shared" si="34"/>
        <v/>
      </c>
      <c r="DI127" s="453" t="str">
        <f t="shared" si="35"/>
        <v/>
      </c>
      <c r="DJ127" s="872" t="str">
        <f>IF(DE127="","",VLOOKUP(DE127,'aktuelle Düngerliste'!$A:$H,2,FALSE))</f>
        <v/>
      </c>
      <c r="DK127" s="872" t="str">
        <f>IF(DE127="","",VLOOKUP(DE127,'aktuelle Düngerliste'!$A:$H,3,FALSE))</f>
        <v/>
      </c>
      <c r="DL127" s="873" t="str">
        <f>IF(DE127="","",VLOOKUP(DE127,'aktuelle Düngerliste'!$A:$H,8,FALSE))</f>
        <v/>
      </c>
      <c r="DM127" s="874" t="str">
        <f>IF(DE127="","",VLOOKUP(DE127,'aktuelle Düngerliste'!$A:$H,3,FALSE)*DG127/1000)</f>
        <v/>
      </c>
      <c r="DN127" s="874" t="str">
        <f>IF(DE127="","",IF(VLOOKUP(DE127,'aktuelle Düngerliste'!$A:$B,2,FALSE)="mineralisch",(VLOOKUP(DE127,'aktuelle Düngerliste'!$A:$H,3,FALSE)*DG127/1000),""))</f>
        <v/>
      </c>
      <c r="DO127" s="875" t="str">
        <f>IF(DE127="","",VLOOKUP(DE127,'aktuelle Düngerliste'!$A:$J,10,FALSE)*DG127/1000)</f>
        <v/>
      </c>
      <c r="DP127" s="875" t="str">
        <f>IF(DE127="","",VLOOKUP(DE127,'aktuelle Düngerliste'!$A:$H,5,FALSE)*DG127/1000)</f>
        <v/>
      </c>
      <c r="DQ127" s="875" t="str">
        <f>IF(DE127="","",VLOOKUP(DE127,'aktuelle Düngerliste'!$A:$H,6,FALSE)*DG127/1000)</f>
        <v/>
      </c>
      <c r="DR127" s="876" t="str">
        <f>IF(DE127="","",VLOOKUP(DE127,'aktuelle Düngerliste'!$A:$H,7,FALSE)*DG127/1000)</f>
        <v/>
      </c>
      <c r="DS127" s="265"/>
    </row>
    <row r="128" spans="1:123" s="145" customFormat="1">
      <c r="A128" s="261" t="str">
        <f>IF('N-DBE'!A128="","",'N-DBE'!A128)</f>
        <v/>
      </c>
      <c r="B128" s="285" t="str">
        <f>IF('N-DBE'!B128="","",'N-DBE'!B128)</f>
        <v/>
      </c>
      <c r="C128" s="262" t="str">
        <f>IF('N-DBE'!C128="","",'N-DBE'!C128)</f>
        <v/>
      </c>
      <c r="D128" s="262" t="str">
        <f>IF('N-DBE'!D128="","",'N-DBE'!D128)</f>
        <v/>
      </c>
      <c r="E128" s="238" t="str">
        <f>IF('N-DBE'!E128="","",'N-DBE'!E128)</f>
        <v/>
      </c>
      <c r="F128" s="238" t="str">
        <f>IF('N-DBE'!F128="","",'N-DBE'!F128)</f>
        <v/>
      </c>
      <c r="G128" s="225" t="str">
        <f>IF('N-DBE'!G128="","",'N-DBE'!G128)</f>
        <v/>
      </c>
      <c r="H128" s="247" t="str">
        <f>IF(OR(B128="",'N-DBE'!AJ128=""),"",'N-DBE'!AJ128+'N-DBE'!AN128)</f>
        <v/>
      </c>
      <c r="I128" s="815" t="str">
        <f>IF(OR(B128="",'N-DBE'!AJ128=""),"",'N-DBE'!E128*('N-DBE'!AJ128+'N-DBE'!AN128))</f>
        <v/>
      </c>
      <c r="J128" s="246" t="str">
        <f>IF('N-DBE'!AK128="","",IF('N-DBE'!AM128="ja",'N-DBE'!AK128+'N-DBE'!AN128,'N-DBE'!AK128))</f>
        <v/>
      </c>
      <c r="K128" s="829" t="str">
        <f>IF(OR(B128="",'N-DBE'!AK128=""),"",IF('N-DBE'!AM128="ja",'N-DBE'!E128*('N-DBE'!AK128+'N-DBE'!AN128),'N-DBE'!E128*'N-DBE'!AK128))</f>
        <v/>
      </c>
      <c r="L128" s="830" t="str">
        <f>IF(OR(B128="",'N-DBE'!AL128=""),"",'N-DBE'!AL128+'N-DBE'!AN128)</f>
        <v/>
      </c>
      <c r="M128" s="830" t="str">
        <f>IF(OR(B128="",'N-DBE'!AL128=""),"",'N-DBE'!E128*('N-DBE'!AL128+'N-DBE'!AN128))</f>
        <v/>
      </c>
      <c r="N128" s="831" t="str">
        <f>IF(AND('N-DBE'!C128="ja",G128&lt;&gt;""),I128-X128,"")</f>
        <v/>
      </c>
      <c r="O128" s="259" t="str">
        <f>IF('N-DBE'!AJ128="","",SUM(AU128,BI128,BW128,CK128,CY128,DM128))</f>
        <v/>
      </c>
      <c r="P128" s="830" t="str">
        <f>IF(OR(B128="",'N-DBE'!AJ128=""),"",O128*'N-DBE'!E128)</f>
        <v/>
      </c>
      <c r="Q128" s="253" t="str">
        <f>IF('N-DBE'!AJ128="","",IF(AR128="mineralisch",AU128,0)+IF(BF128="mineralisch",BI128,0)+IF(BT128="mineralisch",BW128,0)+IF(CH128="mineralisch",CK128,0)+IF(CV128="mineralisch",CY128,0)+IF(DJ128="mineralisch",DM128,0))</f>
        <v/>
      </c>
      <c r="R128" s="830" t="str">
        <f>IF(OR(B128="",'N-DBE'!AJ128=""),"",Q128*'N-DBE'!E128)</f>
        <v/>
      </c>
      <c r="S128" s="253" t="str">
        <f>IF('N-DBE'!AJ128="","",O128-Q128)</f>
        <v/>
      </c>
      <c r="T128" s="830" t="str">
        <f>IF(OR(B128="",'N-DBE'!AJ128=""),"",S128*'N-DBE'!E128)</f>
        <v/>
      </c>
      <c r="U128" s="253" t="str">
        <f>IF('N-DBE'!AJ128="","",(IF(AR128="Kompost",AU128,0)+IF(BF128="Kompost",BI128,0)+IF(BT128="Kompost",BW128,0)+IF(CH128="Kompost",CK128,0)+IF(CV128="Kompost",CY128,0)+IF(DJ128="Kompost",DM128,0)))</f>
        <v/>
      </c>
      <c r="V128" s="830" t="str">
        <f>IF(OR(B128="",'N-DBE'!AJ128=""),"",U128*'N-DBE'!E128)</f>
        <v/>
      </c>
      <c r="W128" s="370" t="str">
        <f>IF('N-DBE'!AJ128="","",SUM(AW128,BK128,BY128,CM128,DA128,DO128))</f>
        <v/>
      </c>
      <c r="X128" s="844" t="str">
        <f>IF(OR(B128="",'N-DBE'!AJ128=""),"",W128*'N-DBE'!E128)</f>
        <v/>
      </c>
      <c r="Y128" s="260" t="str">
        <f>IF('P-(K-Mg)-DBE'!N128="","",'P-(K-Mg)-DBE'!N128+'P-(K-Mg)-DBE'!R128)</f>
        <v/>
      </c>
      <c r="Z128" s="830" t="str">
        <f>IF(OR(B128="",'P-(K-Mg)-DBE'!N128=""),"",'N-DBE'!E128*('P-(K-Mg)-DBE'!N128+'P-(K-Mg)-DBE'!R128))</f>
        <v/>
      </c>
      <c r="AA128" s="259" t="str">
        <f>IF('P-(K-Mg)-DBE'!N128="","",SUM(AX128,BL128,BZ128,CN128,DB128,DP128))</f>
        <v/>
      </c>
      <c r="AB128" s="258" t="str">
        <f>IF(OR(B128="",'P-(K-Mg)-DBE'!Z128=""),"",SUM(AX128,BL128,BZ128,CN128,DB128,DP128)*'N-DBE'!E128)</f>
        <v/>
      </c>
      <c r="AC128" s="259" t="str">
        <f>IF('P-(K-Mg)-DBE'!O128="","",'P-(K-Mg)-DBE'!O128)</f>
        <v/>
      </c>
      <c r="AD128" s="815" t="str">
        <f>IF(OR(B128="",'P-(K-Mg)-DBE'!O128=""),"",'P-(K-Mg)-DBE'!O128*'N-DBE'!E128)</f>
        <v/>
      </c>
      <c r="AE128" s="239" t="str">
        <f>IF('P-(K-Mg)-DBE'!Z128="","",'P-(K-Mg)-DBE'!Z128)</f>
        <v/>
      </c>
      <c r="AF128" s="815" t="str">
        <f>IF(OR(B128="",'P-(K-Mg)-DBE'!Z128=""),"",'P-(K-Mg)-DBE'!Z128*'N-DBE'!E128)</f>
        <v/>
      </c>
      <c r="AG128" s="380" t="str">
        <f>IF('P-(K-Mg)-DBE'!Z128="","",SUM(AY128,BM128,CA128,CO128,DC128,DQ128))</f>
        <v/>
      </c>
      <c r="AH128" s="258" t="str">
        <f>IF(OR(B128="",'P-(K-Mg)-DBE'!AH128=""),"",SUM(AY128,BM128,CA128,CO128,DC128,DQ118)*'N-DBE'!E128)</f>
        <v/>
      </c>
      <c r="AI128" s="240" t="str">
        <f>IF('P-(K-Mg)-DBE'!AH128="","",'P-(K-Mg)-DBE'!AH128)</f>
        <v/>
      </c>
      <c r="AJ128" s="830" t="str">
        <f>IF(OR(B128="",'P-(K-Mg)-DBE'!AH128=""),"",'N-DBE'!E128*'P-(K-Mg)-DBE'!AH128)</f>
        <v/>
      </c>
      <c r="AK128" s="374" t="str">
        <f>IF('P-(K-Mg)-DBE'!AH128="","",SUM(AZ128,BN128,CB128,CP128,DD128,DR128))</f>
        <v/>
      </c>
      <c r="AL128" s="862" t="str">
        <f>IF('P-(K-Mg)-DBE'!AH128="","",SUM(AZ128,BN128,CB128,CP128,DD128,DR128))</f>
        <v/>
      </c>
      <c r="AM128" s="378"/>
      <c r="AN128" s="379"/>
      <c r="AO128" s="375"/>
      <c r="AP128" s="392" t="str">
        <f t="shared" si="24"/>
        <v/>
      </c>
      <c r="AQ128" s="453" t="str">
        <f t="shared" si="25"/>
        <v/>
      </c>
      <c r="AR128" s="872" t="str">
        <f>IF(AM128="","",VLOOKUP(AM128,'aktuelle Düngerliste'!A:H,2,FALSE))</f>
        <v/>
      </c>
      <c r="AS128" s="872" t="str">
        <f>IF(AM128="","",VLOOKUP(AM128,'aktuelle Düngerliste'!A:H,3,FALSE))</f>
        <v/>
      </c>
      <c r="AT128" s="873" t="str">
        <f>IF(AM128="","",VLOOKUP(AM128,'aktuelle Düngerliste'!A:H,8,FALSE))</f>
        <v/>
      </c>
      <c r="AU128" s="874" t="str">
        <f>IF(AM128="","",VLOOKUP(AM128,'aktuelle Düngerliste'!$A:$H,3,FALSE)*AO128/1000)</f>
        <v/>
      </c>
      <c r="AV128" s="874" t="str">
        <f>IF(AM128="","",IF(VLOOKUP(AM128,'aktuelle Düngerliste'!$A:$B,2,FALSE)="mineralisch",(VLOOKUP(AM128,'aktuelle Düngerliste'!$A:$H,3,FALSE)*AO128/1000),""))</f>
        <v/>
      </c>
      <c r="AW128" s="875" t="str">
        <f>IF(AM128="","",VLOOKUP(AM128,'aktuelle Düngerliste'!$A:$J,10,FALSE)*AO128/1000)</f>
        <v/>
      </c>
      <c r="AX128" s="875" t="str">
        <f>IF(AM128="","",VLOOKUP(AM128,'aktuelle Düngerliste'!$A:$H,5,FALSE)*AO128/1000)</f>
        <v/>
      </c>
      <c r="AY128" s="875" t="str">
        <f>IF(AM128="","",VLOOKUP(AM128,'aktuelle Düngerliste'!$A:$H,6,FALSE)*AO128/1000)</f>
        <v/>
      </c>
      <c r="AZ128" s="876" t="str">
        <f>IF(AM128="","",VLOOKUP(AM128,'aktuelle Düngerliste'!$A:$H,7,FALSE)*AO128/1000)</f>
        <v/>
      </c>
      <c r="BA128" s="378"/>
      <c r="BB128" s="379"/>
      <c r="BC128" s="375"/>
      <c r="BD128" s="392" t="str">
        <f t="shared" si="26"/>
        <v/>
      </c>
      <c r="BE128" s="453" t="str">
        <f t="shared" si="27"/>
        <v/>
      </c>
      <c r="BF128" s="872" t="str">
        <f>IF(BA128="","",VLOOKUP(BA128,'aktuelle Düngerliste'!$A:$H,2,FALSE))</f>
        <v/>
      </c>
      <c r="BG128" s="872" t="str">
        <f>IF(BA128="","",VLOOKUP(BA128,'aktuelle Düngerliste'!$A:$H,3,FALSE))</f>
        <v/>
      </c>
      <c r="BH128" s="873" t="str">
        <f>IF(BA128="","",VLOOKUP(BA128,'aktuelle Düngerliste'!$A:$H,8,FALSE))</f>
        <v/>
      </c>
      <c r="BI128" s="874" t="str">
        <f>IF(BA128="","",VLOOKUP(BA128,'aktuelle Düngerliste'!$A:$H,3,FALSE)*BC128/1000)</f>
        <v/>
      </c>
      <c r="BJ128" s="874" t="str">
        <f>IF(BA128="","",IF(VLOOKUP(BA128,'aktuelle Düngerliste'!$A:$B,2,FALSE)="mineralisch",(VLOOKUP(BA128,'aktuelle Düngerliste'!$A:$H,3,FALSE)*BC128/1000),""))</f>
        <v/>
      </c>
      <c r="BK128" s="875" t="str">
        <f>IF(BA128="","",VLOOKUP(BA128,'aktuelle Düngerliste'!$A:$J,10,FALSE)*BC128/1000)</f>
        <v/>
      </c>
      <c r="BL128" s="875" t="str">
        <f>IF(BA128="","",VLOOKUP(BA128,'aktuelle Düngerliste'!$A:$H,5,FALSE)*BC128/1000)</f>
        <v/>
      </c>
      <c r="BM128" s="875" t="str">
        <f>IF(BA128="","",VLOOKUP(BA128,'aktuelle Düngerliste'!$A:$H,6,FALSE)*BC128/1000)</f>
        <v/>
      </c>
      <c r="BN128" s="876" t="str">
        <f>IF(BA128="","",VLOOKUP(BA128,'aktuelle Düngerliste'!$A:$H,7,FALSE)*BC128/1000)</f>
        <v/>
      </c>
      <c r="BO128" s="378"/>
      <c r="BP128" s="379"/>
      <c r="BQ128" s="375"/>
      <c r="BR128" s="392" t="str">
        <f t="shared" si="28"/>
        <v/>
      </c>
      <c r="BS128" s="453" t="str">
        <f t="shared" si="29"/>
        <v/>
      </c>
      <c r="BT128" s="872" t="str">
        <f>IF(BO128="","",VLOOKUP(BO128,'aktuelle Düngerliste'!$A:$H,2,FALSE))</f>
        <v/>
      </c>
      <c r="BU128" s="872" t="str">
        <f>IF(BO128="","",VLOOKUP(BO128,'aktuelle Düngerliste'!$A:$H,3,FALSE))</f>
        <v/>
      </c>
      <c r="BV128" s="873" t="str">
        <f>IF(BO128="","",VLOOKUP(BO128,'aktuelle Düngerliste'!$A:$H,8,FALSE))</f>
        <v/>
      </c>
      <c r="BW128" s="874" t="str">
        <f>IF(BO128="","",VLOOKUP(BO128,'aktuelle Düngerliste'!$A:$H,3,FALSE)*BQ128/1000)</f>
        <v/>
      </c>
      <c r="BX128" s="874" t="str">
        <f>IF(BO128="","",IF(VLOOKUP(BO128,'aktuelle Düngerliste'!$A:$B,2,FALSE)="mineralisch",(VLOOKUP(BO128,'aktuelle Düngerliste'!$A:$H,3,FALSE)*BQ128/1000),""))</f>
        <v/>
      </c>
      <c r="BY128" s="875" t="str">
        <f>IF(BO128="","",VLOOKUP(BO128,'aktuelle Düngerliste'!$A:$J,10,FALSE)*BQ128/1000)</f>
        <v/>
      </c>
      <c r="BZ128" s="875" t="str">
        <f>IF(BO128="","",VLOOKUP(BO128,'aktuelle Düngerliste'!$A:$H,5,FALSE)*BQ128/1000)</f>
        <v/>
      </c>
      <c r="CA128" s="875" t="str">
        <f>IF(BO128="","",VLOOKUP(BO128,'aktuelle Düngerliste'!$A:$H,6,FALSE)*BQ128/1000)</f>
        <v/>
      </c>
      <c r="CB128" s="876" t="str">
        <f>IF(BO128="","",VLOOKUP(BO128,'aktuelle Düngerliste'!$A:$H,7,FALSE)*BQ128/1000)</f>
        <v/>
      </c>
      <c r="CC128" s="378"/>
      <c r="CD128" s="379"/>
      <c r="CE128" s="375"/>
      <c r="CF128" s="392" t="str">
        <f t="shared" si="30"/>
        <v/>
      </c>
      <c r="CG128" s="453" t="str">
        <f t="shared" si="31"/>
        <v/>
      </c>
      <c r="CH128" s="872" t="str">
        <f>IF(CC128="","",VLOOKUP(CC128,'aktuelle Düngerliste'!$A:$H,2,FALSE))</f>
        <v/>
      </c>
      <c r="CI128" s="872" t="str">
        <f>IF(CC128="","",VLOOKUP(CC128,'aktuelle Düngerliste'!$A:$H,3,FALSE))</f>
        <v/>
      </c>
      <c r="CJ128" s="873" t="str">
        <f>IF(CC128="","",VLOOKUP(CC128,'aktuelle Düngerliste'!$A:$H,8,FALSE))</f>
        <v/>
      </c>
      <c r="CK128" s="874" t="str">
        <f>IF(CC128="","",VLOOKUP(CC128,'aktuelle Düngerliste'!$A:$H,3,FALSE)*CE128/1000)</f>
        <v/>
      </c>
      <c r="CL128" s="874" t="str">
        <f>IF(CC128="","",IF(VLOOKUP(CC128,'aktuelle Düngerliste'!$A:$B,2,FALSE)="mineralisch",(VLOOKUP(CC128,'aktuelle Düngerliste'!$A:$H,3,FALSE)*CE128/1000),""))</f>
        <v/>
      </c>
      <c r="CM128" s="875" t="str">
        <f>IF(CC128="","",VLOOKUP(CC128,'aktuelle Düngerliste'!$A:$J,10,FALSE)*CE128/1000)</f>
        <v/>
      </c>
      <c r="CN128" s="875" t="str">
        <f>IF(CC128="","",VLOOKUP(CC128,'aktuelle Düngerliste'!$A:$H,5,FALSE)*CE128/1000)</f>
        <v/>
      </c>
      <c r="CO128" s="875" t="str">
        <f>IF(CC128="","",VLOOKUP(CC128,'aktuelle Düngerliste'!$A:$H,6,FALSE)*CE128/1000)</f>
        <v/>
      </c>
      <c r="CP128" s="876" t="str">
        <f>IF(CC128="","",VLOOKUP(CC128,'aktuelle Düngerliste'!$A:$H,7,FALSE)*CE128/1000)</f>
        <v/>
      </c>
      <c r="CQ128" s="378"/>
      <c r="CR128" s="379"/>
      <c r="CS128" s="375"/>
      <c r="CT128" s="392" t="str">
        <f t="shared" si="32"/>
        <v/>
      </c>
      <c r="CU128" s="453" t="str">
        <f t="shared" si="33"/>
        <v/>
      </c>
      <c r="CV128" s="872" t="str">
        <f>IF(CQ128="","",VLOOKUP(CQ128,'aktuelle Düngerliste'!$A:$H,2,FALSE))</f>
        <v/>
      </c>
      <c r="CW128" s="872" t="str">
        <f>IF(CQ128="","",VLOOKUP(CQ128,'aktuelle Düngerliste'!$A:$H,3,FALSE))</f>
        <v/>
      </c>
      <c r="CX128" s="873" t="str">
        <f>IF(CQ128="","",VLOOKUP(CQ128,'aktuelle Düngerliste'!$A:$H,8,FALSE))</f>
        <v/>
      </c>
      <c r="CY128" s="874" t="str">
        <f>IF(CQ128="","",VLOOKUP(CQ128,'aktuelle Düngerliste'!$A:$H,3,FALSE)*CS128/1000)</f>
        <v/>
      </c>
      <c r="CZ128" s="874" t="str">
        <f>IF(CQ128="","",IF(VLOOKUP(CQ128,'aktuelle Düngerliste'!$A:$B,2,FALSE)="mineralisch",(VLOOKUP(CQ128,'aktuelle Düngerliste'!$A:$H,3,FALSE)*CS128/1000),""))</f>
        <v/>
      </c>
      <c r="DA128" s="875" t="str">
        <f>IF(CQ128="","",VLOOKUP(CQ128,'aktuelle Düngerliste'!$A:$J,10,FALSE)*CS128/1000)</f>
        <v/>
      </c>
      <c r="DB128" s="875" t="str">
        <f>IF(CQ128="","",VLOOKUP(CQ128,'aktuelle Düngerliste'!$A:$H,5,FALSE)*CS128/1000)</f>
        <v/>
      </c>
      <c r="DC128" s="875" t="str">
        <f>IF(CQ128="","",VLOOKUP(CQ128,'aktuelle Düngerliste'!$A:$H,6,FALSE)*CS128/1000)</f>
        <v/>
      </c>
      <c r="DD128" s="876" t="str">
        <f>IF(CQ128="","",VLOOKUP(CQ128,'aktuelle Düngerliste'!$A:$H,7,FALSE)*CS128/1000)</f>
        <v/>
      </c>
      <c r="DE128" s="378"/>
      <c r="DF128" s="379"/>
      <c r="DG128" s="375"/>
      <c r="DH128" s="392" t="str">
        <f t="shared" si="34"/>
        <v/>
      </c>
      <c r="DI128" s="453" t="str">
        <f t="shared" si="35"/>
        <v/>
      </c>
      <c r="DJ128" s="872" t="str">
        <f>IF(DE128="","",VLOOKUP(DE128,'aktuelle Düngerliste'!$A:$H,2,FALSE))</f>
        <v/>
      </c>
      <c r="DK128" s="872" t="str">
        <f>IF(DE128="","",VLOOKUP(DE128,'aktuelle Düngerliste'!$A:$H,3,FALSE))</f>
        <v/>
      </c>
      <c r="DL128" s="873" t="str">
        <f>IF(DE128="","",VLOOKUP(DE128,'aktuelle Düngerliste'!$A:$H,8,FALSE))</f>
        <v/>
      </c>
      <c r="DM128" s="874" t="str">
        <f>IF(DE128="","",VLOOKUP(DE128,'aktuelle Düngerliste'!$A:$H,3,FALSE)*DG128/1000)</f>
        <v/>
      </c>
      <c r="DN128" s="874" t="str">
        <f>IF(DE128="","",IF(VLOOKUP(DE128,'aktuelle Düngerliste'!$A:$B,2,FALSE)="mineralisch",(VLOOKUP(DE128,'aktuelle Düngerliste'!$A:$H,3,FALSE)*DG128/1000),""))</f>
        <v/>
      </c>
      <c r="DO128" s="875" t="str">
        <f>IF(DE128="","",VLOOKUP(DE128,'aktuelle Düngerliste'!$A:$J,10,FALSE)*DG128/1000)</f>
        <v/>
      </c>
      <c r="DP128" s="875" t="str">
        <f>IF(DE128="","",VLOOKUP(DE128,'aktuelle Düngerliste'!$A:$H,5,FALSE)*DG128/1000)</f>
        <v/>
      </c>
      <c r="DQ128" s="875" t="str">
        <f>IF(DE128="","",VLOOKUP(DE128,'aktuelle Düngerliste'!$A:$H,6,FALSE)*DG128/1000)</f>
        <v/>
      </c>
      <c r="DR128" s="876" t="str">
        <f>IF(DE128="","",VLOOKUP(DE128,'aktuelle Düngerliste'!$A:$H,7,FALSE)*DG128/1000)</f>
        <v/>
      </c>
      <c r="DS128" s="265"/>
    </row>
    <row r="129" spans="1:123" s="145" customFormat="1">
      <c r="A129" s="261" t="str">
        <f>IF('N-DBE'!A129="","",'N-DBE'!A129)</f>
        <v/>
      </c>
      <c r="B129" s="285" t="str">
        <f>IF('N-DBE'!B129="","",'N-DBE'!B129)</f>
        <v/>
      </c>
      <c r="C129" s="262" t="str">
        <f>IF('N-DBE'!C129="","",'N-DBE'!C129)</f>
        <v/>
      </c>
      <c r="D129" s="262" t="str">
        <f>IF('N-DBE'!D129="","",'N-DBE'!D129)</f>
        <v/>
      </c>
      <c r="E129" s="238" t="str">
        <f>IF('N-DBE'!E129="","",'N-DBE'!E129)</f>
        <v/>
      </c>
      <c r="F129" s="238" t="str">
        <f>IF('N-DBE'!F129="","",'N-DBE'!F129)</f>
        <v/>
      </c>
      <c r="G129" s="225" t="str">
        <f>IF('N-DBE'!G129="","",'N-DBE'!G129)</f>
        <v/>
      </c>
      <c r="H129" s="247" t="str">
        <f>IF(OR(B129="",'N-DBE'!AJ129=""),"",'N-DBE'!AJ129+'N-DBE'!AN129)</f>
        <v/>
      </c>
      <c r="I129" s="815" t="str">
        <f>IF(OR(B129="",'N-DBE'!AJ129=""),"",'N-DBE'!E129*('N-DBE'!AJ129+'N-DBE'!AN129))</f>
        <v/>
      </c>
      <c r="J129" s="246" t="str">
        <f>IF('N-DBE'!AK129="","",IF('N-DBE'!AM129="ja",'N-DBE'!AK129+'N-DBE'!AN129,'N-DBE'!AK129))</f>
        <v/>
      </c>
      <c r="K129" s="829" t="str">
        <f>IF(OR(B129="",'N-DBE'!AK129=""),"",IF('N-DBE'!AM129="ja",'N-DBE'!E129*('N-DBE'!AK129+'N-DBE'!AN129),'N-DBE'!E129*'N-DBE'!AK129))</f>
        <v/>
      </c>
      <c r="L129" s="830" t="str">
        <f>IF(OR(B129="",'N-DBE'!AL129=""),"",'N-DBE'!AL129+'N-DBE'!AN129)</f>
        <v/>
      </c>
      <c r="M129" s="830" t="str">
        <f>IF(OR(B129="",'N-DBE'!AL129=""),"",'N-DBE'!E129*('N-DBE'!AL129+'N-DBE'!AN129))</f>
        <v/>
      </c>
      <c r="N129" s="831" t="str">
        <f>IF(AND('N-DBE'!C129="ja",G129&lt;&gt;""),I129-X129,"")</f>
        <v/>
      </c>
      <c r="O129" s="259" t="str">
        <f>IF('N-DBE'!AJ129="","",SUM(AU129,BI129,BW129,CK129,CY129,DM129))</f>
        <v/>
      </c>
      <c r="P129" s="830" t="str">
        <f>IF(OR(B129="",'N-DBE'!AJ129=""),"",O129*'N-DBE'!E129)</f>
        <v/>
      </c>
      <c r="Q129" s="253" t="str">
        <f>IF('N-DBE'!AJ129="","",IF(AR129="mineralisch",AU129,0)+IF(BF129="mineralisch",BI129,0)+IF(BT129="mineralisch",BW129,0)+IF(CH129="mineralisch",CK129,0)+IF(CV129="mineralisch",CY129,0)+IF(DJ129="mineralisch",DM129,0))</f>
        <v/>
      </c>
      <c r="R129" s="830" t="str">
        <f>IF(OR(B129="",'N-DBE'!AJ129=""),"",Q129*'N-DBE'!E129)</f>
        <v/>
      </c>
      <c r="S129" s="253" t="str">
        <f>IF('N-DBE'!AJ129="","",O129-Q129)</f>
        <v/>
      </c>
      <c r="T129" s="830" t="str">
        <f>IF(OR(B129="",'N-DBE'!AJ129=""),"",S129*'N-DBE'!E129)</f>
        <v/>
      </c>
      <c r="U129" s="253" t="str">
        <f>IF('N-DBE'!AJ129="","",(IF(AR129="Kompost",AU129,0)+IF(BF129="Kompost",BI129,0)+IF(BT129="Kompost",BW129,0)+IF(CH129="Kompost",CK129,0)+IF(CV129="Kompost",CY129,0)+IF(DJ129="Kompost",DM129,0)))</f>
        <v/>
      </c>
      <c r="V129" s="830" t="str">
        <f>IF(OR(B129="",'N-DBE'!AJ129=""),"",U129*'N-DBE'!E129)</f>
        <v/>
      </c>
      <c r="W129" s="370" t="str">
        <f>IF('N-DBE'!AJ129="","",SUM(AW129,BK129,BY129,CM129,DA129,DO129))</f>
        <v/>
      </c>
      <c r="X129" s="844" t="str">
        <f>IF(OR(B129="",'N-DBE'!AJ129=""),"",W129*'N-DBE'!E129)</f>
        <v/>
      </c>
      <c r="Y129" s="260" t="str">
        <f>IF('P-(K-Mg)-DBE'!N129="","",'P-(K-Mg)-DBE'!N129+'P-(K-Mg)-DBE'!R129)</f>
        <v/>
      </c>
      <c r="Z129" s="830" t="str">
        <f>IF(OR(B129="",'P-(K-Mg)-DBE'!N129=""),"",'N-DBE'!E129*('P-(K-Mg)-DBE'!N129+'P-(K-Mg)-DBE'!R129))</f>
        <v/>
      </c>
      <c r="AA129" s="259" t="str">
        <f>IF('P-(K-Mg)-DBE'!N129="","",SUM(AX129,BL129,BZ129,CN129,DB129,DP129))</f>
        <v/>
      </c>
      <c r="AB129" s="258" t="str">
        <f>IF(OR(B129="",'P-(K-Mg)-DBE'!Z129=""),"",SUM(AX129,BL129,BZ129,CN129,DB129,DP129)*'N-DBE'!E129)</f>
        <v/>
      </c>
      <c r="AC129" s="259" t="str">
        <f>IF('P-(K-Mg)-DBE'!O129="","",'P-(K-Mg)-DBE'!O129)</f>
        <v/>
      </c>
      <c r="AD129" s="815" t="str">
        <f>IF(OR(B129="",'P-(K-Mg)-DBE'!O129=""),"",'P-(K-Mg)-DBE'!O129*'N-DBE'!E129)</f>
        <v/>
      </c>
      <c r="AE129" s="239" t="str">
        <f>IF('P-(K-Mg)-DBE'!Z129="","",'P-(K-Mg)-DBE'!Z129)</f>
        <v/>
      </c>
      <c r="AF129" s="815" t="str">
        <f>IF(OR(B129="",'P-(K-Mg)-DBE'!Z129=""),"",'P-(K-Mg)-DBE'!Z129*'N-DBE'!E129)</f>
        <v/>
      </c>
      <c r="AG129" s="380" t="str">
        <f>IF('P-(K-Mg)-DBE'!Z129="","",SUM(AY129,BM129,CA129,CO129,DC129,DQ129))</f>
        <v/>
      </c>
      <c r="AH129" s="258" t="str">
        <f>IF(OR(B129="",'P-(K-Mg)-DBE'!AH129=""),"",SUM(AY129,BM129,CA129,CO129,DC129,DQ119)*'N-DBE'!E129)</f>
        <v/>
      </c>
      <c r="AI129" s="240" t="str">
        <f>IF('P-(K-Mg)-DBE'!AH129="","",'P-(K-Mg)-DBE'!AH129)</f>
        <v/>
      </c>
      <c r="AJ129" s="830" t="str">
        <f>IF(OR(B129="",'P-(K-Mg)-DBE'!AH129=""),"",'N-DBE'!E129*'P-(K-Mg)-DBE'!AH129)</f>
        <v/>
      </c>
      <c r="AK129" s="374" t="str">
        <f>IF('P-(K-Mg)-DBE'!AH129="","",SUM(AZ129,BN129,CB129,CP129,DD129,DR129))</f>
        <v/>
      </c>
      <c r="AL129" s="862" t="str">
        <f>IF('P-(K-Mg)-DBE'!AH129="","",SUM(AZ129,BN129,CB129,CP129,DD129,DR129))</f>
        <v/>
      </c>
      <c r="AM129" s="378"/>
      <c r="AN129" s="379"/>
      <c r="AO129" s="375"/>
      <c r="AP129" s="392" t="str">
        <f t="shared" si="24"/>
        <v/>
      </c>
      <c r="AQ129" s="453" t="str">
        <f t="shared" si="25"/>
        <v/>
      </c>
      <c r="AR129" s="872" t="str">
        <f>IF(AM129="","",VLOOKUP(AM129,'aktuelle Düngerliste'!A:H,2,FALSE))</f>
        <v/>
      </c>
      <c r="AS129" s="872" t="str">
        <f>IF(AM129="","",VLOOKUP(AM129,'aktuelle Düngerliste'!A:H,3,FALSE))</f>
        <v/>
      </c>
      <c r="AT129" s="873" t="str">
        <f>IF(AM129="","",VLOOKUP(AM129,'aktuelle Düngerliste'!A:H,8,FALSE))</f>
        <v/>
      </c>
      <c r="AU129" s="874" t="str">
        <f>IF(AM129="","",VLOOKUP(AM129,'aktuelle Düngerliste'!$A:$H,3,FALSE)*AO129/1000)</f>
        <v/>
      </c>
      <c r="AV129" s="874" t="str">
        <f>IF(AM129="","",IF(VLOOKUP(AM129,'aktuelle Düngerliste'!$A:$B,2,FALSE)="mineralisch",(VLOOKUP(AM129,'aktuelle Düngerliste'!$A:$H,3,FALSE)*AO129/1000),""))</f>
        <v/>
      </c>
      <c r="AW129" s="875" t="str">
        <f>IF(AM129="","",VLOOKUP(AM129,'aktuelle Düngerliste'!$A:$J,10,FALSE)*AO129/1000)</f>
        <v/>
      </c>
      <c r="AX129" s="875" t="str">
        <f>IF(AM129="","",VLOOKUP(AM129,'aktuelle Düngerliste'!$A:$H,5,FALSE)*AO129/1000)</f>
        <v/>
      </c>
      <c r="AY129" s="875" t="str">
        <f>IF(AM129="","",VLOOKUP(AM129,'aktuelle Düngerliste'!$A:$H,6,FALSE)*AO129/1000)</f>
        <v/>
      </c>
      <c r="AZ129" s="876" t="str">
        <f>IF(AM129="","",VLOOKUP(AM129,'aktuelle Düngerliste'!$A:$H,7,FALSE)*AO129/1000)</f>
        <v/>
      </c>
      <c r="BA129" s="378"/>
      <c r="BB129" s="379"/>
      <c r="BC129" s="375"/>
      <c r="BD129" s="392" t="str">
        <f t="shared" si="26"/>
        <v/>
      </c>
      <c r="BE129" s="453" t="str">
        <f t="shared" si="27"/>
        <v/>
      </c>
      <c r="BF129" s="872" t="str">
        <f>IF(BA129="","",VLOOKUP(BA129,'aktuelle Düngerliste'!$A:$H,2,FALSE))</f>
        <v/>
      </c>
      <c r="BG129" s="872" t="str">
        <f>IF(BA129="","",VLOOKUP(BA129,'aktuelle Düngerliste'!$A:$H,3,FALSE))</f>
        <v/>
      </c>
      <c r="BH129" s="873" t="str">
        <f>IF(BA129="","",VLOOKUP(BA129,'aktuelle Düngerliste'!$A:$H,8,FALSE))</f>
        <v/>
      </c>
      <c r="BI129" s="874" t="str">
        <f>IF(BA129="","",VLOOKUP(BA129,'aktuelle Düngerliste'!$A:$H,3,FALSE)*BC129/1000)</f>
        <v/>
      </c>
      <c r="BJ129" s="874" t="str">
        <f>IF(BA129="","",IF(VLOOKUP(BA129,'aktuelle Düngerliste'!$A:$B,2,FALSE)="mineralisch",(VLOOKUP(BA129,'aktuelle Düngerliste'!$A:$H,3,FALSE)*BC129/1000),""))</f>
        <v/>
      </c>
      <c r="BK129" s="875" t="str">
        <f>IF(BA129="","",VLOOKUP(BA129,'aktuelle Düngerliste'!$A:$J,10,FALSE)*BC129/1000)</f>
        <v/>
      </c>
      <c r="BL129" s="875" t="str">
        <f>IF(BA129="","",VLOOKUP(BA129,'aktuelle Düngerliste'!$A:$H,5,FALSE)*BC129/1000)</f>
        <v/>
      </c>
      <c r="BM129" s="875" t="str">
        <f>IF(BA129="","",VLOOKUP(BA129,'aktuelle Düngerliste'!$A:$H,6,FALSE)*BC129/1000)</f>
        <v/>
      </c>
      <c r="BN129" s="876" t="str">
        <f>IF(BA129="","",VLOOKUP(BA129,'aktuelle Düngerliste'!$A:$H,7,FALSE)*BC129/1000)</f>
        <v/>
      </c>
      <c r="BO129" s="378"/>
      <c r="BP129" s="379"/>
      <c r="BQ129" s="375"/>
      <c r="BR129" s="392" t="str">
        <f t="shared" si="28"/>
        <v/>
      </c>
      <c r="BS129" s="453" t="str">
        <f t="shared" si="29"/>
        <v/>
      </c>
      <c r="BT129" s="872" t="str">
        <f>IF(BO129="","",VLOOKUP(BO129,'aktuelle Düngerliste'!$A:$H,2,FALSE))</f>
        <v/>
      </c>
      <c r="BU129" s="872" t="str">
        <f>IF(BO129="","",VLOOKUP(BO129,'aktuelle Düngerliste'!$A:$H,3,FALSE))</f>
        <v/>
      </c>
      <c r="BV129" s="873" t="str">
        <f>IF(BO129="","",VLOOKUP(BO129,'aktuelle Düngerliste'!$A:$H,8,FALSE))</f>
        <v/>
      </c>
      <c r="BW129" s="874" t="str">
        <f>IF(BO129="","",VLOOKUP(BO129,'aktuelle Düngerliste'!$A:$H,3,FALSE)*BQ129/1000)</f>
        <v/>
      </c>
      <c r="BX129" s="874" t="str">
        <f>IF(BO129="","",IF(VLOOKUP(BO129,'aktuelle Düngerliste'!$A:$B,2,FALSE)="mineralisch",(VLOOKUP(BO129,'aktuelle Düngerliste'!$A:$H,3,FALSE)*BQ129/1000),""))</f>
        <v/>
      </c>
      <c r="BY129" s="875" t="str">
        <f>IF(BO129="","",VLOOKUP(BO129,'aktuelle Düngerliste'!$A:$J,10,FALSE)*BQ129/1000)</f>
        <v/>
      </c>
      <c r="BZ129" s="875" t="str">
        <f>IF(BO129="","",VLOOKUP(BO129,'aktuelle Düngerliste'!$A:$H,5,FALSE)*BQ129/1000)</f>
        <v/>
      </c>
      <c r="CA129" s="875" t="str">
        <f>IF(BO129="","",VLOOKUP(BO129,'aktuelle Düngerliste'!$A:$H,6,FALSE)*BQ129/1000)</f>
        <v/>
      </c>
      <c r="CB129" s="876" t="str">
        <f>IF(BO129="","",VLOOKUP(BO129,'aktuelle Düngerliste'!$A:$H,7,FALSE)*BQ129/1000)</f>
        <v/>
      </c>
      <c r="CC129" s="378"/>
      <c r="CD129" s="379"/>
      <c r="CE129" s="375"/>
      <c r="CF129" s="392" t="str">
        <f t="shared" si="30"/>
        <v/>
      </c>
      <c r="CG129" s="453" t="str">
        <f t="shared" si="31"/>
        <v/>
      </c>
      <c r="CH129" s="872" t="str">
        <f>IF(CC129="","",VLOOKUP(CC129,'aktuelle Düngerliste'!$A:$H,2,FALSE))</f>
        <v/>
      </c>
      <c r="CI129" s="872" t="str">
        <f>IF(CC129="","",VLOOKUP(CC129,'aktuelle Düngerliste'!$A:$H,3,FALSE))</f>
        <v/>
      </c>
      <c r="CJ129" s="873" t="str">
        <f>IF(CC129="","",VLOOKUP(CC129,'aktuelle Düngerliste'!$A:$H,8,FALSE))</f>
        <v/>
      </c>
      <c r="CK129" s="874" t="str">
        <f>IF(CC129="","",VLOOKUP(CC129,'aktuelle Düngerliste'!$A:$H,3,FALSE)*CE129/1000)</f>
        <v/>
      </c>
      <c r="CL129" s="874" t="str">
        <f>IF(CC129="","",IF(VLOOKUP(CC129,'aktuelle Düngerliste'!$A:$B,2,FALSE)="mineralisch",(VLOOKUP(CC129,'aktuelle Düngerliste'!$A:$H,3,FALSE)*CE129/1000),""))</f>
        <v/>
      </c>
      <c r="CM129" s="875" t="str">
        <f>IF(CC129="","",VLOOKUP(CC129,'aktuelle Düngerliste'!$A:$J,10,FALSE)*CE129/1000)</f>
        <v/>
      </c>
      <c r="CN129" s="875" t="str">
        <f>IF(CC129="","",VLOOKUP(CC129,'aktuelle Düngerliste'!$A:$H,5,FALSE)*CE129/1000)</f>
        <v/>
      </c>
      <c r="CO129" s="875" t="str">
        <f>IF(CC129="","",VLOOKUP(CC129,'aktuelle Düngerliste'!$A:$H,6,FALSE)*CE129/1000)</f>
        <v/>
      </c>
      <c r="CP129" s="876" t="str">
        <f>IF(CC129="","",VLOOKUP(CC129,'aktuelle Düngerliste'!$A:$H,7,FALSE)*CE129/1000)</f>
        <v/>
      </c>
      <c r="CQ129" s="378"/>
      <c r="CR129" s="379"/>
      <c r="CS129" s="375"/>
      <c r="CT129" s="392" t="str">
        <f t="shared" si="32"/>
        <v/>
      </c>
      <c r="CU129" s="453" t="str">
        <f t="shared" si="33"/>
        <v/>
      </c>
      <c r="CV129" s="872" t="str">
        <f>IF(CQ129="","",VLOOKUP(CQ129,'aktuelle Düngerliste'!$A:$H,2,FALSE))</f>
        <v/>
      </c>
      <c r="CW129" s="872" t="str">
        <f>IF(CQ129="","",VLOOKUP(CQ129,'aktuelle Düngerliste'!$A:$H,3,FALSE))</f>
        <v/>
      </c>
      <c r="CX129" s="873" t="str">
        <f>IF(CQ129="","",VLOOKUP(CQ129,'aktuelle Düngerliste'!$A:$H,8,FALSE))</f>
        <v/>
      </c>
      <c r="CY129" s="874" t="str">
        <f>IF(CQ129="","",VLOOKUP(CQ129,'aktuelle Düngerliste'!$A:$H,3,FALSE)*CS129/1000)</f>
        <v/>
      </c>
      <c r="CZ129" s="874" t="str">
        <f>IF(CQ129="","",IF(VLOOKUP(CQ129,'aktuelle Düngerliste'!$A:$B,2,FALSE)="mineralisch",(VLOOKUP(CQ129,'aktuelle Düngerliste'!$A:$H,3,FALSE)*CS129/1000),""))</f>
        <v/>
      </c>
      <c r="DA129" s="875" t="str">
        <f>IF(CQ129="","",VLOOKUP(CQ129,'aktuelle Düngerliste'!$A:$J,10,FALSE)*CS129/1000)</f>
        <v/>
      </c>
      <c r="DB129" s="875" t="str">
        <f>IF(CQ129="","",VLOOKUP(CQ129,'aktuelle Düngerliste'!$A:$H,5,FALSE)*CS129/1000)</f>
        <v/>
      </c>
      <c r="DC129" s="875" t="str">
        <f>IF(CQ129="","",VLOOKUP(CQ129,'aktuelle Düngerliste'!$A:$H,6,FALSE)*CS129/1000)</f>
        <v/>
      </c>
      <c r="DD129" s="876" t="str">
        <f>IF(CQ129="","",VLOOKUP(CQ129,'aktuelle Düngerliste'!$A:$H,7,FALSE)*CS129/1000)</f>
        <v/>
      </c>
      <c r="DE129" s="378"/>
      <c r="DF129" s="379"/>
      <c r="DG129" s="375"/>
      <c r="DH129" s="392" t="str">
        <f t="shared" si="34"/>
        <v/>
      </c>
      <c r="DI129" s="453" t="str">
        <f t="shared" si="35"/>
        <v/>
      </c>
      <c r="DJ129" s="872" t="str">
        <f>IF(DE129="","",VLOOKUP(DE129,'aktuelle Düngerliste'!$A:$H,2,FALSE))</f>
        <v/>
      </c>
      <c r="DK129" s="872" t="str">
        <f>IF(DE129="","",VLOOKUP(DE129,'aktuelle Düngerliste'!$A:$H,3,FALSE))</f>
        <v/>
      </c>
      <c r="DL129" s="873" t="str">
        <f>IF(DE129="","",VLOOKUP(DE129,'aktuelle Düngerliste'!$A:$H,8,FALSE))</f>
        <v/>
      </c>
      <c r="DM129" s="874" t="str">
        <f>IF(DE129="","",VLOOKUP(DE129,'aktuelle Düngerliste'!$A:$H,3,FALSE)*DG129/1000)</f>
        <v/>
      </c>
      <c r="DN129" s="874" t="str">
        <f>IF(DE129="","",IF(VLOOKUP(DE129,'aktuelle Düngerliste'!$A:$B,2,FALSE)="mineralisch",(VLOOKUP(DE129,'aktuelle Düngerliste'!$A:$H,3,FALSE)*DG129/1000),""))</f>
        <v/>
      </c>
      <c r="DO129" s="875" t="str">
        <f>IF(DE129="","",VLOOKUP(DE129,'aktuelle Düngerliste'!$A:$J,10,FALSE)*DG129/1000)</f>
        <v/>
      </c>
      <c r="DP129" s="875" t="str">
        <f>IF(DE129="","",VLOOKUP(DE129,'aktuelle Düngerliste'!$A:$H,5,FALSE)*DG129/1000)</f>
        <v/>
      </c>
      <c r="DQ129" s="875" t="str">
        <f>IF(DE129="","",VLOOKUP(DE129,'aktuelle Düngerliste'!$A:$H,6,FALSE)*DG129/1000)</f>
        <v/>
      </c>
      <c r="DR129" s="876" t="str">
        <f>IF(DE129="","",VLOOKUP(DE129,'aktuelle Düngerliste'!$A:$H,7,FALSE)*DG129/1000)</f>
        <v/>
      </c>
      <c r="DS129" s="265"/>
    </row>
    <row r="130" spans="1:123" s="145" customFormat="1">
      <c r="A130" s="261" t="str">
        <f>IF('N-DBE'!A130="","",'N-DBE'!A130)</f>
        <v/>
      </c>
      <c r="B130" s="285" t="str">
        <f>IF('N-DBE'!B130="","",'N-DBE'!B130)</f>
        <v/>
      </c>
      <c r="C130" s="262" t="str">
        <f>IF('N-DBE'!C130="","",'N-DBE'!C130)</f>
        <v/>
      </c>
      <c r="D130" s="262" t="str">
        <f>IF('N-DBE'!D130="","",'N-DBE'!D130)</f>
        <v/>
      </c>
      <c r="E130" s="238" t="str">
        <f>IF('N-DBE'!E130="","",'N-DBE'!E130)</f>
        <v/>
      </c>
      <c r="F130" s="238" t="str">
        <f>IF('N-DBE'!F130="","",'N-DBE'!F130)</f>
        <v/>
      </c>
      <c r="G130" s="225" t="str">
        <f>IF('N-DBE'!G130="","",'N-DBE'!G130)</f>
        <v/>
      </c>
      <c r="H130" s="247" t="str">
        <f>IF(OR(B130="",'N-DBE'!AJ130=""),"",'N-DBE'!AJ130+'N-DBE'!AN130)</f>
        <v/>
      </c>
      <c r="I130" s="815" t="str">
        <f>IF(OR(B130="",'N-DBE'!AJ130=""),"",'N-DBE'!E130*('N-DBE'!AJ130+'N-DBE'!AN130))</f>
        <v/>
      </c>
      <c r="J130" s="246" t="str">
        <f>IF('N-DBE'!AK130="","",IF('N-DBE'!AM130="ja",'N-DBE'!AK130+'N-DBE'!AN130,'N-DBE'!AK130))</f>
        <v/>
      </c>
      <c r="K130" s="829" t="str">
        <f>IF(OR(B130="",'N-DBE'!AK130=""),"",IF('N-DBE'!AM130="ja",'N-DBE'!E130*('N-DBE'!AK130+'N-DBE'!AN130),'N-DBE'!E130*'N-DBE'!AK130))</f>
        <v/>
      </c>
      <c r="L130" s="830" t="str">
        <f>IF(OR(B130="",'N-DBE'!AL130=""),"",'N-DBE'!AL130+'N-DBE'!AN130)</f>
        <v/>
      </c>
      <c r="M130" s="830" t="str">
        <f>IF(OR(B130="",'N-DBE'!AL130=""),"",'N-DBE'!E130*('N-DBE'!AL130+'N-DBE'!AN130))</f>
        <v/>
      </c>
      <c r="N130" s="831" t="str">
        <f>IF(AND('N-DBE'!C130="ja",G130&lt;&gt;""),I130-X130,"")</f>
        <v/>
      </c>
      <c r="O130" s="259" t="str">
        <f>IF('N-DBE'!AJ130="","",SUM(AU130,BI130,BW130,CK130,CY130,DM130))</f>
        <v/>
      </c>
      <c r="P130" s="830" t="str">
        <f>IF(OR(B130="",'N-DBE'!AJ130=""),"",O130*'N-DBE'!E130)</f>
        <v/>
      </c>
      <c r="Q130" s="253" t="str">
        <f>IF('N-DBE'!AJ130="","",IF(AR130="mineralisch",AU130,0)+IF(BF130="mineralisch",BI130,0)+IF(BT130="mineralisch",BW130,0)+IF(CH130="mineralisch",CK130,0)+IF(CV130="mineralisch",CY130,0)+IF(DJ130="mineralisch",DM130,0))</f>
        <v/>
      </c>
      <c r="R130" s="830" t="str">
        <f>IF(OR(B130="",'N-DBE'!AJ130=""),"",Q130*'N-DBE'!E130)</f>
        <v/>
      </c>
      <c r="S130" s="253" t="str">
        <f>IF('N-DBE'!AJ130="","",O130-Q130)</f>
        <v/>
      </c>
      <c r="T130" s="830" t="str">
        <f>IF(OR(B130="",'N-DBE'!AJ130=""),"",S130*'N-DBE'!E130)</f>
        <v/>
      </c>
      <c r="U130" s="253" t="str">
        <f>IF('N-DBE'!AJ130="","",(IF(AR130="Kompost",AU130,0)+IF(BF130="Kompost",BI130,0)+IF(BT130="Kompost",BW130,0)+IF(CH130="Kompost",CK130,0)+IF(CV130="Kompost",CY130,0)+IF(DJ130="Kompost",DM130,0)))</f>
        <v/>
      </c>
      <c r="V130" s="830" t="str">
        <f>IF(OR(B130="",'N-DBE'!AJ130=""),"",U130*'N-DBE'!E130)</f>
        <v/>
      </c>
      <c r="W130" s="370" t="str">
        <f>IF('N-DBE'!AJ130="","",SUM(AW130,BK130,BY130,CM130,DA130,DO130))</f>
        <v/>
      </c>
      <c r="X130" s="844" t="str">
        <f>IF(OR(B130="",'N-DBE'!AJ130=""),"",W130*'N-DBE'!E130)</f>
        <v/>
      </c>
      <c r="Y130" s="260" t="str">
        <f>IF('P-(K-Mg)-DBE'!N130="","",'P-(K-Mg)-DBE'!N130+'P-(K-Mg)-DBE'!R130)</f>
        <v/>
      </c>
      <c r="Z130" s="830" t="str">
        <f>IF(OR(B130="",'P-(K-Mg)-DBE'!N130=""),"",'N-DBE'!E130*('P-(K-Mg)-DBE'!N130+'P-(K-Mg)-DBE'!R130))</f>
        <v/>
      </c>
      <c r="AA130" s="259" t="str">
        <f>IF('P-(K-Mg)-DBE'!N130="","",SUM(AX130,BL130,BZ130,CN130,DB130,DP130))</f>
        <v/>
      </c>
      <c r="AB130" s="258" t="str">
        <f>IF(OR(B130="",'P-(K-Mg)-DBE'!Z130=""),"",SUM(AX130,BL130,BZ130,CN130,DB130,DP130)*'N-DBE'!E130)</f>
        <v/>
      </c>
      <c r="AC130" s="259" t="str">
        <f>IF('P-(K-Mg)-DBE'!O130="","",'P-(K-Mg)-DBE'!O130)</f>
        <v/>
      </c>
      <c r="AD130" s="815" t="str">
        <f>IF(OR(B130="",'P-(K-Mg)-DBE'!O130=""),"",'P-(K-Mg)-DBE'!O130*'N-DBE'!E130)</f>
        <v/>
      </c>
      <c r="AE130" s="239" t="str">
        <f>IF('P-(K-Mg)-DBE'!Z130="","",'P-(K-Mg)-DBE'!Z130)</f>
        <v/>
      </c>
      <c r="AF130" s="815" t="str">
        <f>IF(OR(B130="",'P-(K-Mg)-DBE'!Z130=""),"",'P-(K-Mg)-DBE'!Z130*'N-DBE'!E130)</f>
        <v/>
      </c>
      <c r="AG130" s="380" t="str">
        <f>IF('P-(K-Mg)-DBE'!Z130="","",SUM(AY130,BM130,CA130,CO130,DC130,DQ130))</f>
        <v/>
      </c>
      <c r="AH130" s="258" t="str">
        <f>IF(OR(B130="",'P-(K-Mg)-DBE'!AH130=""),"",SUM(AY130,BM130,CA130,CO130,DC130,DQ120)*'N-DBE'!E130)</f>
        <v/>
      </c>
      <c r="AI130" s="240" t="str">
        <f>IF('P-(K-Mg)-DBE'!AH130="","",'P-(K-Mg)-DBE'!AH130)</f>
        <v/>
      </c>
      <c r="AJ130" s="830" t="str">
        <f>IF(OR(B130="",'P-(K-Mg)-DBE'!AH130=""),"",'N-DBE'!E130*'P-(K-Mg)-DBE'!AH130)</f>
        <v/>
      </c>
      <c r="AK130" s="374" t="str">
        <f>IF('P-(K-Mg)-DBE'!AH130="","",SUM(AZ130,BN130,CB130,CP130,DD130,DR130))</f>
        <v/>
      </c>
      <c r="AL130" s="862" t="str">
        <f>IF('P-(K-Mg)-DBE'!AH130="","",SUM(AZ130,BN130,CB130,CP130,DD130,DR130))</f>
        <v/>
      </c>
      <c r="AM130" s="378"/>
      <c r="AN130" s="379"/>
      <c r="AO130" s="375"/>
      <c r="AP130" s="392" t="str">
        <f t="shared" si="24"/>
        <v/>
      </c>
      <c r="AQ130" s="453" t="str">
        <f t="shared" si="25"/>
        <v/>
      </c>
      <c r="AR130" s="872" t="str">
        <f>IF(AM130="","",VLOOKUP(AM130,'aktuelle Düngerliste'!A:H,2,FALSE))</f>
        <v/>
      </c>
      <c r="AS130" s="872" t="str">
        <f>IF(AM130="","",VLOOKUP(AM130,'aktuelle Düngerliste'!A:H,3,FALSE))</f>
        <v/>
      </c>
      <c r="AT130" s="873" t="str">
        <f>IF(AM130="","",VLOOKUP(AM130,'aktuelle Düngerliste'!A:H,8,FALSE))</f>
        <v/>
      </c>
      <c r="AU130" s="874" t="str">
        <f>IF(AM130="","",VLOOKUP(AM130,'aktuelle Düngerliste'!$A:$H,3,FALSE)*AO130/1000)</f>
        <v/>
      </c>
      <c r="AV130" s="874" t="str">
        <f>IF(AM130="","",IF(VLOOKUP(AM130,'aktuelle Düngerliste'!$A:$B,2,FALSE)="mineralisch",(VLOOKUP(AM130,'aktuelle Düngerliste'!$A:$H,3,FALSE)*AO130/1000),""))</f>
        <v/>
      </c>
      <c r="AW130" s="875" t="str">
        <f>IF(AM130="","",VLOOKUP(AM130,'aktuelle Düngerliste'!$A:$J,10,FALSE)*AO130/1000)</f>
        <v/>
      </c>
      <c r="AX130" s="875" t="str">
        <f>IF(AM130="","",VLOOKUP(AM130,'aktuelle Düngerliste'!$A:$H,5,FALSE)*AO130/1000)</f>
        <v/>
      </c>
      <c r="AY130" s="875" t="str">
        <f>IF(AM130="","",VLOOKUP(AM130,'aktuelle Düngerliste'!$A:$H,6,FALSE)*AO130/1000)</f>
        <v/>
      </c>
      <c r="AZ130" s="876" t="str">
        <f>IF(AM130="","",VLOOKUP(AM130,'aktuelle Düngerliste'!$A:$H,7,FALSE)*AO130/1000)</f>
        <v/>
      </c>
      <c r="BA130" s="378"/>
      <c r="BB130" s="379"/>
      <c r="BC130" s="375"/>
      <c r="BD130" s="392" t="str">
        <f t="shared" si="26"/>
        <v/>
      </c>
      <c r="BE130" s="453" t="str">
        <f t="shared" si="27"/>
        <v/>
      </c>
      <c r="BF130" s="872" t="str">
        <f>IF(BA130="","",VLOOKUP(BA130,'aktuelle Düngerliste'!$A:$H,2,FALSE))</f>
        <v/>
      </c>
      <c r="BG130" s="872" t="str">
        <f>IF(BA130="","",VLOOKUP(BA130,'aktuelle Düngerliste'!$A:$H,3,FALSE))</f>
        <v/>
      </c>
      <c r="BH130" s="873" t="str">
        <f>IF(BA130="","",VLOOKUP(BA130,'aktuelle Düngerliste'!$A:$H,8,FALSE))</f>
        <v/>
      </c>
      <c r="BI130" s="874" t="str">
        <f>IF(BA130="","",VLOOKUP(BA130,'aktuelle Düngerliste'!$A:$H,3,FALSE)*BC130/1000)</f>
        <v/>
      </c>
      <c r="BJ130" s="874" t="str">
        <f>IF(BA130="","",IF(VLOOKUP(BA130,'aktuelle Düngerliste'!$A:$B,2,FALSE)="mineralisch",(VLOOKUP(BA130,'aktuelle Düngerliste'!$A:$H,3,FALSE)*BC130/1000),""))</f>
        <v/>
      </c>
      <c r="BK130" s="875" t="str">
        <f>IF(BA130="","",VLOOKUP(BA130,'aktuelle Düngerliste'!$A:$J,10,FALSE)*BC130/1000)</f>
        <v/>
      </c>
      <c r="BL130" s="875" t="str">
        <f>IF(BA130="","",VLOOKUP(BA130,'aktuelle Düngerliste'!$A:$H,5,FALSE)*BC130/1000)</f>
        <v/>
      </c>
      <c r="BM130" s="875" t="str">
        <f>IF(BA130="","",VLOOKUP(BA130,'aktuelle Düngerliste'!$A:$H,6,FALSE)*BC130/1000)</f>
        <v/>
      </c>
      <c r="BN130" s="876" t="str">
        <f>IF(BA130="","",VLOOKUP(BA130,'aktuelle Düngerliste'!$A:$H,7,FALSE)*BC130/1000)</f>
        <v/>
      </c>
      <c r="BO130" s="378"/>
      <c r="BP130" s="379"/>
      <c r="BQ130" s="375"/>
      <c r="BR130" s="392" t="str">
        <f t="shared" si="28"/>
        <v/>
      </c>
      <c r="BS130" s="453" t="str">
        <f t="shared" si="29"/>
        <v/>
      </c>
      <c r="BT130" s="872" t="str">
        <f>IF(BO130="","",VLOOKUP(BO130,'aktuelle Düngerliste'!$A:$H,2,FALSE))</f>
        <v/>
      </c>
      <c r="BU130" s="872" t="str">
        <f>IF(BO130="","",VLOOKUP(BO130,'aktuelle Düngerliste'!$A:$H,3,FALSE))</f>
        <v/>
      </c>
      <c r="BV130" s="873" t="str">
        <f>IF(BO130="","",VLOOKUP(BO130,'aktuelle Düngerliste'!$A:$H,8,FALSE))</f>
        <v/>
      </c>
      <c r="BW130" s="874" t="str">
        <f>IF(BO130="","",VLOOKUP(BO130,'aktuelle Düngerliste'!$A:$H,3,FALSE)*BQ130/1000)</f>
        <v/>
      </c>
      <c r="BX130" s="874" t="str">
        <f>IF(BO130="","",IF(VLOOKUP(BO130,'aktuelle Düngerliste'!$A:$B,2,FALSE)="mineralisch",(VLOOKUP(BO130,'aktuelle Düngerliste'!$A:$H,3,FALSE)*BQ130/1000),""))</f>
        <v/>
      </c>
      <c r="BY130" s="875" t="str">
        <f>IF(BO130="","",VLOOKUP(BO130,'aktuelle Düngerliste'!$A:$J,10,FALSE)*BQ130/1000)</f>
        <v/>
      </c>
      <c r="BZ130" s="875" t="str">
        <f>IF(BO130="","",VLOOKUP(BO130,'aktuelle Düngerliste'!$A:$H,5,FALSE)*BQ130/1000)</f>
        <v/>
      </c>
      <c r="CA130" s="875" t="str">
        <f>IF(BO130="","",VLOOKUP(BO130,'aktuelle Düngerliste'!$A:$H,6,FALSE)*BQ130/1000)</f>
        <v/>
      </c>
      <c r="CB130" s="876" t="str">
        <f>IF(BO130="","",VLOOKUP(BO130,'aktuelle Düngerliste'!$A:$H,7,FALSE)*BQ130/1000)</f>
        <v/>
      </c>
      <c r="CC130" s="378"/>
      <c r="CD130" s="379"/>
      <c r="CE130" s="375"/>
      <c r="CF130" s="392" t="str">
        <f t="shared" si="30"/>
        <v/>
      </c>
      <c r="CG130" s="453" t="str">
        <f t="shared" si="31"/>
        <v/>
      </c>
      <c r="CH130" s="872" t="str">
        <f>IF(CC130="","",VLOOKUP(CC130,'aktuelle Düngerliste'!$A:$H,2,FALSE))</f>
        <v/>
      </c>
      <c r="CI130" s="872" t="str">
        <f>IF(CC130="","",VLOOKUP(CC130,'aktuelle Düngerliste'!$A:$H,3,FALSE))</f>
        <v/>
      </c>
      <c r="CJ130" s="873" t="str">
        <f>IF(CC130="","",VLOOKUP(CC130,'aktuelle Düngerliste'!$A:$H,8,FALSE))</f>
        <v/>
      </c>
      <c r="CK130" s="874" t="str">
        <f>IF(CC130="","",VLOOKUP(CC130,'aktuelle Düngerliste'!$A:$H,3,FALSE)*CE130/1000)</f>
        <v/>
      </c>
      <c r="CL130" s="874" t="str">
        <f>IF(CC130="","",IF(VLOOKUP(CC130,'aktuelle Düngerliste'!$A:$B,2,FALSE)="mineralisch",(VLOOKUP(CC130,'aktuelle Düngerliste'!$A:$H,3,FALSE)*CE130/1000),""))</f>
        <v/>
      </c>
      <c r="CM130" s="875" t="str">
        <f>IF(CC130="","",VLOOKUP(CC130,'aktuelle Düngerliste'!$A:$J,10,FALSE)*CE130/1000)</f>
        <v/>
      </c>
      <c r="CN130" s="875" t="str">
        <f>IF(CC130="","",VLOOKUP(CC130,'aktuelle Düngerliste'!$A:$H,5,FALSE)*CE130/1000)</f>
        <v/>
      </c>
      <c r="CO130" s="875" t="str">
        <f>IF(CC130="","",VLOOKUP(CC130,'aktuelle Düngerliste'!$A:$H,6,FALSE)*CE130/1000)</f>
        <v/>
      </c>
      <c r="CP130" s="876" t="str">
        <f>IF(CC130="","",VLOOKUP(CC130,'aktuelle Düngerliste'!$A:$H,7,FALSE)*CE130/1000)</f>
        <v/>
      </c>
      <c r="CQ130" s="378"/>
      <c r="CR130" s="379"/>
      <c r="CS130" s="375"/>
      <c r="CT130" s="392" t="str">
        <f t="shared" si="32"/>
        <v/>
      </c>
      <c r="CU130" s="453" t="str">
        <f t="shared" si="33"/>
        <v/>
      </c>
      <c r="CV130" s="872" t="str">
        <f>IF(CQ130="","",VLOOKUP(CQ130,'aktuelle Düngerliste'!$A:$H,2,FALSE))</f>
        <v/>
      </c>
      <c r="CW130" s="872" t="str">
        <f>IF(CQ130="","",VLOOKUP(CQ130,'aktuelle Düngerliste'!$A:$H,3,FALSE))</f>
        <v/>
      </c>
      <c r="CX130" s="873" t="str">
        <f>IF(CQ130="","",VLOOKUP(CQ130,'aktuelle Düngerliste'!$A:$H,8,FALSE))</f>
        <v/>
      </c>
      <c r="CY130" s="874" t="str">
        <f>IF(CQ130="","",VLOOKUP(CQ130,'aktuelle Düngerliste'!$A:$H,3,FALSE)*CS130/1000)</f>
        <v/>
      </c>
      <c r="CZ130" s="874" t="str">
        <f>IF(CQ130="","",IF(VLOOKUP(CQ130,'aktuelle Düngerliste'!$A:$B,2,FALSE)="mineralisch",(VLOOKUP(CQ130,'aktuelle Düngerliste'!$A:$H,3,FALSE)*CS130/1000),""))</f>
        <v/>
      </c>
      <c r="DA130" s="875" t="str">
        <f>IF(CQ130="","",VLOOKUP(CQ130,'aktuelle Düngerliste'!$A:$J,10,FALSE)*CS130/1000)</f>
        <v/>
      </c>
      <c r="DB130" s="875" t="str">
        <f>IF(CQ130="","",VLOOKUP(CQ130,'aktuelle Düngerliste'!$A:$H,5,FALSE)*CS130/1000)</f>
        <v/>
      </c>
      <c r="DC130" s="875" t="str">
        <f>IF(CQ130="","",VLOOKUP(CQ130,'aktuelle Düngerliste'!$A:$H,6,FALSE)*CS130/1000)</f>
        <v/>
      </c>
      <c r="DD130" s="876" t="str">
        <f>IF(CQ130="","",VLOOKUP(CQ130,'aktuelle Düngerliste'!$A:$H,7,FALSE)*CS130/1000)</f>
        <v/>
      </c>
      <c r="DE130" s="378"/>
      <c r="DF130" s="379"/>
      <c r="DG130" s="375"/>
      <c r="DH130" s="392" t="str">
        <f t="shared" si="34"/>
        <v/>
      </c>
      <c r="DI130" s="453" t="str">
        <f t="shared" si="35"/>
        <v/>
      </c>
      <c r="DJ130" s="872" t="str">
        <f>IF(DE130="","",VLOOKUP(DE130,'aktuelle Düngerliste'!$A:$H,2,FALSE))</f>
        <v/>
      </c>
      <c r="DK130" s="872" t="str">
        <f>IF(DE130="","",VLOOKUP(DE130,'aktuelle Düngerliste'!$A:$H,3,FALSE))</f>
        <v/>
      </c>
      <c r="DL130" s="873" t="str">
        <f>IF(DE130="","",VLOOKUP(DE130,'aktuelle Düngerliste'!$A:$H,8,FALSE))</f>
        <v/>
      </c>
      <c r="DM130" s="874" t="str">
        <f>IF(DE130="","",VLOOKUP(DE130,'aktuelle Düngerliste'!$A:$H,3,FALSE)*DG130/1000)</f>
        <v/>
      </c>
      <c r="DN130" s="874" t="str">
        <f>IF(DE130="","",IF(VLOOKUP(DE130,'aktuelle Düngerliste'!$A:$B,2,FALSE)="mineralisch",(VLOOKUP(DE130,'aktuelle Düngerliste'!$A:$H,3,FALSE)*DG130/1000),""))</f>
        <v/>
      </c>
      <c r="DO130" s="875" t="str">
        <f>IF(DE130="","",VLOOKUP(DE130,'aktuelle Düngerliste'!$A:$J,10,FALSE)*DG130/1000)</f>
        <v/>
      </c>
      <c r="DP130" s="875" t="str">
        <f>IF(DE130="","",VLOOKUP(DE130,'aktuelle Düngerliste'!$A:$H,5,FALSE)*DG130/1000)</f>
        <v/>
      </c>
      <c r="DQ130" s="875" t="str">
        <f>IF(DE130="","",VLOOKUP(DE130,'aktuelle Düngerliste'!$A:$H,6,FALSE)*DG130/1000)</f>
        <v/>
      </c>
      <c r="DR130" s="876" t="str">
        <f>IF(DE130="","",VLOOKUP(DE130,'aktuelle Düngerliste'!$A:$H,7,FALSE)*DG130/1000)</f>
        <v/>
      </c>
      <c r="DS130" s="265"/>
    </row>
    <row r="131" spans="1:123" s="145" customFormat="1">
      <c r="A131" s="261" t="str">
        <f>IF('N-DBE'!A131="","",'N-DBE'!A131)</f>
        <v/>
      </c>
      <c r="B131" s="285" t="str">
        <f>IF('N-DBE'!B131="","",'N-DBE'!B131)</f>
        <v/>
      </c>
      <c r="C131" s="262" t="str">
        <f>IF('N-DBE'!C131="","",'N-DBE'!C131)</f>
        <v/>
      </c>
      <c r="D131" s="262" t="str">
        <f>IF('N-DBE'!D131="","",'N-DBE'!D131)</f>
        <v/>
      </c>
      <c r="E131" s="238" t="str">
        <f>IF('N-DBE'!E131="","",'N-DBE'!E131)</f>
        <v/>
      </c>
      <c r="F131" s="238" t="str">
        <f>IF('N-DBE'!F131="","",'N-DBE'!F131)</f>
        <v/>
      </c>
      <c r="G131" s="225" t="str">
        <f>IF('N-DBE'!G131="","",'N-DBE'!G131)</f>
        <v/>
      </c>
      <c r="H131" s="247" t="str">
        <f>IF(OR(B131="",'N-DBE'!AJ131=""),"",'N-DBE'!AJ131+'N-DBE'!AN131)</f>
        <v/>
      </c>
      <c r="I131" s="815" t="str">
        <f>IF(OR(B131="",'N-DBE'!AJ131=""),"",'N-DBE'!E131*('N-DBE'!AJ131+'N-DBE'!AN131))</f>
        <v/>
      </c>
      <c r="J131" s="246" t="str">
        <f>IF('N-DBE'!AK131="","",IF('N-DBE'!AM131="ja",'N-DBE'!AK131+'N-DBE'!AN131,'N-DBE'!AK131))</f>
        <v/>
      </c>
      <c r="K131" s="829" t="str">
        <f>IF(OR(B131="",'N-DBE'!AK131=""),"",IF('N-DBE'!AM131="ja",'N-DBE'!E131*('N-DBE'!AK131+'N-DBE'!AN131),'N-DBE'!E131*'N-DBE'!AK131))</f>
        <v/>
      </c>
      <c r="L131" s="830" t="str">
        <f>IF(OR(B131="",'N-DBE'!AL131=""),"",'N-DBE'!AL131+'N-DBE'!AN131)</f>
        <v/>
      </c>
      <c r="M131" s="830" t="str">
        <f>IF(OR(B131="",'N-DBE'!AL131=""),"",'N-DBE'!E131*('N-DBE'!AL131+'N-DBE'!AN131))</f>
        <v/>
      </c>
      <c r="N131" s="831" t="str">
        <f>IF(AND('N-DBE'!C131="ja",G131&lt;&gt;""),I131-X131,"")</f>
        <v/>
      </c>
      <c r="O131" s="259" t="str">
        <f>IF('N-DBE'!AJ131="","",SUM(AU131,BI131,BW131,CK131,CY131,DM131))</f>
        <v/>
      </c>
      <c r="P131" s="830" t="str">
        <f>IF(OR(B131="",'N-DBE'!AJ131=""),"",O131*'N-DBE'!E131)</f>
        <v/>
      </c>
      <c r="Q131" s="253" t="str">
        <f>IF('N-DBE'!AJ131="","",IF(AR131="mineralisch",AU131,0)+IF(BF131="mineralisch",BI131,0)+IF(BT131="mineralisch",BW131,0)+IF(CH131="mineralisch",CK131,0)+IF(CV131="mineralisch",CY131,0)+IF(DJ131="mineralisch",DM131,0))</f>
        <v/>
      </c>
      <c r="R131" s="830" t="str">
        <f>IF(OR(B131="",'N-DBE'!AJ131=""),"",Q131*'N-DBE'!E131)</f>
        <v/>
      </c>
      <c r="S131" s="253" t="str">
        <f>IF('N-DBE'!AJ131="","",O131-Q131)</f>
        <v/>
      </c>
      <c r="T131" s="830" t="str">
        <f>IF(OR(B131="",'N-DBE'!AJ131=""),"",S131*'N-DBE'!E131)</f>
        <v/>
      </c>
      <c r="U131" s="253" t="str">
        <f>IF('N-DBE'!AJ131="","",(IF(AR131="Kompost",AU131,0)+IF(BF131="Kompost",BI131,0)+IF(BT131="Kompost",BW131,0)+IF(CH131="Kompost",CK131,0)+IF(CV131="Kompost",CY131,0)+IF(DJ131="Kompost",DM131,0)))</f>
        <v/>
      </c>
      <c r="V131" s="830" t="str">
        <f>IF(OR(B131="",'N-DBE'!AJ131=""),"",U131*'N-DBE'!E131)</f>
        <v/>
      </c>
      <c r="W131" s="370" t="str">
        <f>IF('N-DBE'!AJ131="","",SUM(AW131,BK131,BY131,CM131,DA131,DO131))</f>
        <v/>
      </c>
      <c r="X131" s="844" t="str">
        <f>IF(OR(B131="",'N-DBE'!AJ131=""),"",W131*'N-DBE'!E131)</f>
        <v/>
      </c>
      <c r="Y131" s="260" t="str">
        <f>IF('P-(K-Mg)-DBE'!N131="","",'P-(K-Mg)-DBE'!N131+'P-(K-Mg)-DBE'!R131)</f>
        <v/>
      </c>
      <c r="Z131" s="830" t="str">
        <f>IF(OR(B131="",'P-(K-Mg)-DBE'!N131=""),"",'N-DBE'!E131*('P-(K-Mg)-DBE'!N131+'P-(K-Mg)-DBE'!R131))</f>
        <v/>
      </c>
      <c r="AA131" s="259" t="str">
        <f>IF('P-(K-Mg)-DBE'!N131="","",SUM(AX131,BL131,BZ131,CN131,DB131,DP131))</f>
        <v/>
      </c>
      <c r="AB131" s="258" t="str">
        <f>IF(OR(B131="",'P-(K-Mg)-DBE'!Z131=""),"",SUM(AX131,BL131,BZ131,CN131,DB131,DP131)*'N-DBE'!E131)</f>
        <v/>
      </c>
      <c r="AC131" s="259" t="str">
        <f>IF('P-(K-Mg)-DBE'!O131="","",'P-(K-Mg)-DBE'!O131)</f>
        <v/>
      </c>
      <c r="AD131" s="815" t="str">
        <f>IF(OR(B131="",'P-(K-Mg)-DBE'!O131=""),"",'P-(K-Mg)-DBE'!O131*'N-DBE'!E131)</f>
        <v/>
      </c>
      <c r="AE131" s="239" t="str">
        <f>IF('P-(K-Mg)-DBE'!Z131="","",'P-(K-Mg)-DBE'!Z131)</f>
        <v/>
      </c>
      <c r="AF131" s="815" t="str">
        <f>IF(OR(B131="",'P-(K-Mg)-DBE'!Z131=""),"",'P-(K-Mg)-DBE'!Z131*'N-DBE'!E131)</f>
        <v/>
      </c>
      <c r="AG131" s="380" t="str">
        <f>IF('P-(K-Mg)-DBE'!Z131="","",SUM(AY131,BM131,CA131,CO131,DC131,DQ131))</f>
        <v/>
      </c>
      <c r="AH131" s="258" t="str">
        <f>IF(OR(B131="",'P-(K-Mg)-DBE'!AH131=""),"",SUM(AY131,BM131,CA131,CO131,DC131,DQ121)*'N-DBE'!E131)</f>
        <v/>
      </c>
      <c r="AI131" s="240" t="str">
        <f>IF('P-(K-Mg)-DBE'!AH131="","",'P-(K-Mg)-DBE'!AH131)</f>
        <v/>
      </c>
      <c r="AJ131" s="830" t="str">
        <f>IF(OR(B131="",'P-(K-Mg)-DBE'!AH131=""),"",'N-DBE'!E131*'P-(K-Mg)-DBE'!AH131)</f>
        <v/>
      </c>
      <c r="AK131" s="374" t="str">
        <f>IF('P-(K-Mg)-DBE'!AH131="","",SUM(AZ131,BN131,CB131,CP131,DD131,DR131))</f>
        <v/>
      </c>
      <c r="AL131" s="862" t="str">
        <f>IF('P-(K-Mg)-DBE'!AH131="","",SUM(AZ131,BN131,CB131,CP131,DD131,DR131))</f>
        <v/>
      </c>
      <c r="AM131" s="378"/>
      <c r="AN131" s="379"/>
      <c r="AO131" s="375"/>
      <c r="AP131" s="392" t="str">
        <f t="shared" si="24"/>
        <v/>
      </c>
      <c r="AQ131" s="453" t="str">
        <f t="shared" si="25"/>
        <v/>
      </c>
      <c r="AR131" s="872" t="str">
        <f>IF(AM131="","",VLOOKUP(AM131,'aktuelle Düngerliste'!A:H,2,FALSE))</f>
        <v/>
      </c>
      <c r="AS131" s="872" t="str">
        <f>IF(AM131="","",VLOOKUP(AM131,'aktuelle Düngerliste'!A:H,3,FALSE))</f>
        <v/>
      </c>
      <c r="AT131" s="873" t="str">
        <f>IF(AM131="","",VLOOKUP(AM131,'aktuelle Düngerliste'!A:H,8,FALSE))</f>
        <v/>
      </c>
      <c r="AU131" s="874" t="str">
        <f>IF(AM131="","",VLOOKUP(AM131,'aktuelle Düngerliste'!$A:$H,3,FALSE)*AO131/1000)</f>
        <v/>
      </c>
      <c r="AV131" s="874" t="str">
        <f>IF(AM131="","",IF(VLOOKUP(AM131,'aktuelle Düngerliste'!$A:$B,2,FALSE)="mineralisch",(VLOOKUP(AM131,'aktuelle Düngerliste'!$A:$H,3,FALSE)*AO131/1000),""))</f>
        <v/>
      </c>
      <c r="AW131" s="875" t="str">
        <f>IF(AM131="","",VLOOKUP(AM131,'aktuelle Düngerliste'!$A:$J,10,FALSE)*AO131/1000)</f>
        <v/>
      </c>
      <c r="AX131" s="875" t="str">
        <f>IF(AM131="","",VLOOKUP(AM131,'aktuelle Düngerliste'!$A:$H,5,FALSE)*AO131/1000)</f>
        <v/>
      </c>
      <c r="AY131" s="875" t="str">
        <f>IF(AM131="","",VLOOKUP(AM131,'aktuelle Düngerliste'!$A:$H,6,FALSE)*AO131/1000)</f>
        <v/>
      </c>
      <c r="AZ131" s="876" t="str">
        <f>IF(AM131="","",VLOOKUP(AM131,'aktuelle Düngerliste'!$A:$H,7,FALSE)*AO131/1000)</f>
        <v/>
      </c>
      <c r="BA131" s="378"/>
      <c r="BB131" s="379"/>
      <c r="BC131" s="375"/>
      <c r="BD131" s="392" t="str">
        <f t="shared" si="26"/>
        <v/>
      </c>
      <c r="BE131" s="453" t="str">
        <f t="shared" si="27"/>
        <v/>
      </c>
      <c r="BF131" s="872" t="str">
        <f>IF(BA131="","",VLOOKUP(BA131,'aktuelle Düngerliste'!$A:$H,2,FALSE))</f>
        <v/>
      </c>
      <c r="BG131" s="872" t="str">
        <f>IF(BA131="","",VLOOKUP(BA131,'aktuelle Düngerliste'!$A:$H,3,FALSE))</f>
        <v/>
      </c>
      <c r="BH131" s="873" t="str">
        <f>IF(BA131="","",VLOOKUP(BA131,'aktuelle Düngerliste'!$A:$H,8,FALSE))</f>
        <v/>
      </c>
      <c r="BI131" s="874" t="str">
        <f>IF(BA131="","",VLOOKUP(BA131,'aktuelle Düngerliste'!$A:$H,3,FALSE)*BC131/1000)</f>
        <v/>
      </c>
      <c r="BJ131" s="874" t="str">
        <f>IF(BA131="","",IF(VLOOKUP(BA131,'aktuelle Düngerliste'!$A:$B,2,FALSE)="mineralisch",(VLOOKUP(BA131,'aktuelle Düngerliste'!$A:$H,3,FALSE)*BC131/1000),""))</f>
        <v/>
      </c>
      <c r="BK131" s="875" t="str">
        <f>IF(BA131="","",VLOOKUP(BA131,'aktuelle Düngerliste'!$A:$J,10,FALSE)*BC131/1000)</f>
        <v/>
      </c>
      <c r="BL131" s="875" t="str">
        <f>IF(BA131="","",VLOOKUP(BA131,'aktuelle Düngerliste'!$A:$H,5,FALSE)*BC131/1000)</f>
        <v/>
      </c>
      <c r="BM131" s="875" t="str">
        <f>IF(BA131="","",VLOOKUP(BA131,'aktuelle Düngerliste'!$A:$H,6,FALSE)*BC131/1000)</f>
        <v/>
      </c>
      <c r="BN131" s="876" t="str">
        <f>IF(BA131="","",VLOOKUP(BA131,'aktuelle Düngerliste'!$A:$H,7,FALSE)*BC131/1000)</f>
        <v/>
      </c>
      <c r="BO131" s="378"/>
      <c r="BP131" s="379"/>
      <c r="BQ131" s="375"/>
      <c r="BR131" s="392" t="str">
        <f t="shared" si="28"/>
        <v/>
      </c>
      <c r="BS131" s="453" t="str">
        <f t="shared" si="29"/>
        <v/>
      </c>
      <c r="BT131" s="872" t="str">
        <f>IF(BO131="","",VLOOKUP(BO131,'aktuelle Düngerliste'!$A:$H,2,FALSE))</f>
        <v/>
      </c>
      <c r="BU131" s="872" t="str">
        <f>IF(BO131="","",VLOOKUP(BO131,'aktuelle Düngerliste'!$A:$H,3,FALSE))</f>
        <v/>
      </c>
      <c r="BV131" s="873" t="str">
        <f>IF(BO131="","",VLOOKUP(BO131,'aktuelle Düngerliste'!$A:$H,8,FALSE))</f>
        <v/>
      </c>
      <c r="BW131" s="874" t="str">
        <f>IF(BO131="","",VLOOKUP(BO131,'aktuelle Düngerliste'!$A:$H,3,FALSE)*BQ131/1000)</f>
        <v/>
      </c>
      <c r="BX131" s="874" t="str">
        <f>IF(BO131="","",IF(VLOOKUP(BO131,'aktuelle Düngerliste'!$A:$B,2,FALSE)="mineralisch",(VLOOKUP(BO131,'aktuelle Düngerliste'!$A:$H,3,FALSE)*BQ131/1000),""))</f>
        <v/>
      </c>
      <c r="BY131" s="875" t="str">
        <f>IF(BO131="","",VLOOKUP(BO131,'aktuelle Düngerliste'!$A:$J,10,FALSE)*BQ131/1000)</f>
        <v/>
      </c>
      <c r="BZ131" s="875" t="str">
        <f>IF(BO131="","",VLOOKUP(BO131,'aktuelle Düngerliste'!$A:$H,5,FALSE)*BQ131/1000)</f>
        <v/>
      </c>
      <c r="CA131" s="875" t="str">
        <f>IF(BO131="","",VLOOKUP(BO131,'aktuelle Düngerliste'!$A:$H,6,FALSE)*BQ131/1000)</f>
        <v/>
      </c>
      <c r="CB131" s="876" t="str">
        <f>IF(BO131="","",VLOOKUP(BO131,'aktuelle Düngerliste'!$A:$H,7,FALSE)*BQ131/1000)</f>
        <v/>
      </c>
      <c r="CC131" s="378"/>
      <c r="CD131" s="379"/>
      <c r="CE131" s="375"/>
      <c r="CF131" s="392" t="str">
        <f t="shared" si="30"/>
        <v/>
      </c>
      <c r="CG131" s="453" t="str">
        <f t="shared" si="31"/>
        <v/>
      </c>
      <c r="CH131" s="872" t="str">
        <f>IF(CC131="","",VLOOKUP(CC131,'aktuelle Düngerliste'!$A:$H,2,FALSE))</f>
        <v/>
      </c>
      <c r="CI131" s="872" t="str">
        <f>IF(CC131="","",VLOOKUP(CC131,'aktuelle Düngerliste'!$A:$H,3,FALSE))</f>
        <v/>
      </c>
      <c r="CJ131" s="873" t="str">
        <f>IF(CC131="","",VLOOKUP(CC131,'aktuelle Düngerliste'!$A:$H,8,FALSE))</f>
        <v/>
      </c>
      <c r="CK131" s="874" t="str">
        <f>IF(CC131="","",VLOOKUP(CC131,'aktuelle Düngerliste'!$A:$H,3,FALSE)*CE131/1000)</f>
        <v/>
      </c>
      <c r="CL131" s="874" t="str">
        <f>IF(CC131="","",IF(VLOOKUP(CC131,'aktuelle Düngerliste'!$A:$B,2,FALSE)="mineralisch",(VLOOKUP(CC131,'aktuelle Düngerliste'!$A:$H,3,FALSE)*CE131/1000),""))</f>
        <v/>
      </c>
      <c r="CM131" s="875" t="str">
        <f>IF(CC131="","",VLOOKUP(CC131,'aktuelle Düngerliste'!$A:$J,10,FALSE)*CE131/1000)</f>
        <v/>
      </c>
      <c r="CN131" s="875" t="str">
        <f>IF(CC131="","",VLOOKUP(CC131,'aktuelle Düngerliste'!$A:$H,5,FALSE)*CE131/1000)</f>
        <v/>
      </c>
      <c r="CO131" s="875" t="str">
        <f>IF(CC131="","",VLOOKUP(CC131,'aktuelle Düngerliste'!$A:$H,6,FALSE)*CE131/1000)</f>
        <v/>
      </c>
      <c r="CP131" s="876" t="str">
        <f>IF(CC131="","",VLOOKUP(CC131,'aktuelle Düngerliste'!$A:$H,7,FALSE)*CE131/1000)</f>
        <v/>
      </c>
      <c r="CQ131" s="378"/>
      <c r="CR131" s="379"/>
      <c r="CS131" s="375"/>
      <c r="CT131" s="392" t="str">
        <f t="shared" si="32"/>
        <v/>
      </c>
      <c r="CU131" s="453" t="str">
        <f t="shared" si="33"/>
        <v/>
      </c>
      <c r="CV131" s="872" t="str">
        <f>IF(CQ131="","",VLOOKUP(CQ131,'aktuelle Düngerliste'!$A:$H,2,FALSE))</f>
        <v/>
      </c>
      <c r="CW131" s="872" t="str">
        <f>IF(CQ131="","",VLOOKUP(CQ131,'aktuelle Düngerliste'!$A:$H,3,FALSE))</f>
        <v/>
      </c>
      <c r="CX131" s="873" t="str">
        <f>IF(CQ131="","",VLOOKUP(CQ131,'aktuelle Düngerliste'!$A:$H,8,FALSE))</f>
        <v/>
      </c>
      <c r="CY131" s="874" t="str">
        <f>IF(CQ131="","",VLOOKUP(CQ131,'aktuelle Düngerliste'!$A:$H,3,FALSE)*CS131/1000)</f>
        <v/>
      </c>
      <c r="CZ131" s="874" t="str">
        <f>IF(CQ131="","",IF(VLOOKUP(CQ131,'aktuelle Düngerliste'!$A:$B,2,FALSE)="mineralisch",(VLOOKUP(CQ131,'aktuelle Düngerliste'!$A:$H,3,FALSE)*CS131/1000),""))</f>
        <v/>
      </c>
      <c r="DA131" s="875" t="str">
        <f>IF(CQ131="","",VLOOKUP(CQ131,'aktuelle Düngerliste'!$A:$J,10,FALSE)*CS131/1000)</f>
        <v/>
      </c>
      <c r="DB131" s="875" t="str">
        <f>IF(CQ131="","",VLOOKUP(CQ131,'aktuelle Düngerliste'!$A:$H,5,FALSE)*CS131/1000)</f>
        <v/>
      </c>
      <c r="DC131" s="875" t="str">
        <f>IF(CQ131="","",VLOOKUP(CQ131,'aktuelle Düngerliste'!$A:$H,6,FALSE)*CS131/1000)</f>
        <v/>
      </c>
      <c r="DD131" s="876" t="str">
        <f>IF(CQ131="","",VLOOKUP(CQ131,'aktuelle Düngerliste'!$A:$H,7,FALSE)*CS131/1000)</f>
        <v/>
      </c>
      <c r="DE131" s="378"/>
      <c r="DF131" s="379"/>
      <c r="DG131" s="375"/>
      <c r="DH131" s="392" t="str">
        <f t="shared" si="34"/>
        <v/>
      </c>
      <c r="DI131" s="453" t="str">
        <f t="shared" si="35"/>
        <v/>
      </c>
      <c r="DJ131" s="872" t="str">
        <f>IF(DE131="","",VLOOKUP(DE131,'aktuelle Düngerliste'!$A:$H,2,FALSE))</f>
        <v/>
      </c>
      <c r="DK131" s="872" t="str">
        <f>IF(DE131="","",VLOOKUP(DE131,'aktuelle Düngerliste'!$A:$H,3,FALSE))</f>
        <v/>
      </c>
      <c r="DL131" s="873" t="str">
        <f>IF(DE131="","",VLOOKUP(DE131,'aktuelle Düngerliste'!$A:$H,8,FALSE))</f>
        <v/>
      </c>
      <c r="DM131" s="874" t="str">
        <f>IF(DE131="","",VLOOKUP(DE131,'aktuelle Düngerliste'!$A:$H,3,FALSE)*DG131/1000)</f>
        <v/>
      </c>
      <c r="DN131" s="874" t="str">
        <f>IF(DE131="","",IF(VLOOKUP(DE131,'aktuelle Düngerliste'!$A:$B,2,FALSE)="mineralisch",(VLOOKUP(DE131,'aktuelle Düngerliste'!$A:$H,3,FALSE)*DG131/1000),""))</f>
        <v/>
      </c>
      <c r="DO131" s="875" t="str">
        <f>IF(DE131="","",VLOOKUP(DE131,'aktuelle Düngerliste'!$A:$J,10,FALSE)*DG131/1000)</f>
        <v/>
      </c>
      <c r="DP131" s="875" t="str">
        <f>IF(DE131="","",VLOOKUP(DE131,'aktuelle Düngerliste'!$A:$H,5,FALSE)*DG131/1000)</f>
        <v/>
      </c>
      <c r="DQ131" s="875" t="str">
        <f>IF(DE131="","",VLOOKUP(DE131,'aktuelle Düngerliste'!$A:$H,6,FALSE)*DG131/1000)</f>
        <v/>
      </c>
      <c r="DR131" s="876" t="str">
        <f>IF(DE131="","",VLOOKUP(DE131,'aktuelle Düngerliste'!$A:$H,7,FALSE)*DG131/1000)</f>
        <v/>
      </c>
      <c r="DS131" s="265"/>
    </row>
    <row r="132" spans="1:123" s="145" customFormat="1">
      <c r="A132" s="261" t="str">
        <f>IF('N-DBE'!A132="","",'N-DBE'!A132)</f>
        <v/>
      </c>
      <c r="B132" s="285" t="str">
        <f>IF('N-DBE'!B132="","",'N-DBE'!B132)</f>
        <v/>
      </c>
      <c r="C132" s="262" t="str">
        <f>IF('N-DBE'!C132="","",'N-DBE'!C132)</f>
        <v/>
      </c>
      <c r="D132" s="262" t="str">
        <f>IF('N-DBE'!D132="","",'N-DBE'!D132)</f>
        <v/>
      </c>
      <c r="E132" s="238" t="str">
        <f>IF('N-DBE'!E132="","",'N-DBE'!E132)</f>
        <v/>
      </c>
      <c r="F132" s="238" t="str">
        <f>IF('N-DBE'!F132="","",'N-DBE'!F132)</f>
        <v/>
      </c>
      <c r="G132" s="225" t="str">
        <f>IF('N-DBE'!G132="","",'N-DBE'!G132)</f>
        <v/>
      </c>
      <c r="H132" s="247" t="str">
        <f>IF(OR(B132="",'N-DBE'!AJ132=""),"",'N-DBE'!AJ132+'N-DBE'!AN132)</f>
        <v/>
      </c>
      <c r="I132" s="815" t="str">
        <f>IF(OR(B132="",'N-DBE'!AJ132=""),"",'N-DBE'!E132*('N-DBE'!AJ132+'N-DBE'!AN132))</f>
        <v/>
      </c>
      <c r="J132" s="246" t="str">
        <f>IF('N-DBE'!AK132="","",IF('N-DBE'!AM132="ja",'N-DBE'!AK132+'N-DBE'!AN132,'N-DBE'!AK132))</f>
        <v/>
      </c>
      <c r="K132" s="829" t="str">
        <f>IF(OR(B132="",'N-DBE'!AK132=""),"",IF('N-DBE'!AM132="ja",'N-DBE'!E132*('N-DBE'!AK132+'N-DBE'!AN132),'N-DBE'!E132*'N-DBE'!AK132))</f>
        <v/>
      </c>
      <c r="L132" s="830" t="str">
        <f>IF(OR(B132="",'N-DBE'!AL132=""),"",'N-DBE'!AL132+'N-DBE'!AN132)</f>
        <v/>
      </c>
      <c r="M132" s="830" t="str">
        <f>IF(OR(B132="",'N-DBE'!AL132=""),"",'N-DBE'!E132*('N-DBE'!AL132+'N-DBE'!AN132))</f>
        <v/>
      </c>
      <c r="N132" s="831" t="str">
        <f>IF(AND('N-DBE'!C132="ja",G132&lt;&gt;""),I132-X132,"")</f>
        <v/>
      </c>
      <c r="O132" s="259" t="str">
        <f>IF('N-DBE'!AJ132="","",SUM(AU132,BI132,BW132,CK132,CY132,DM132))</f>
        <v/>
      </c>
      <c r="P132" s="830" t="str">
        <f>IF(OR(B132="",'N-DBE'!AJ132=""),"",O132*'N-DBE'!E132)</f>
        <v/>
      </c>
      <c r="Q132" s="253" t="str">
        <f>IF('N-DBE'!AJ132="","",IF(AR132="mineralisch",AU132,0)+IF(BF132="mineralisch",BI132,0)+IF(BT132="mineralisch",BW132,0)+IF(CH132="mineralisch",CK132,0)+IF(CV132="mineralisch",CY132,0)+IF(DJ132="mineralisch",DM132,0))</f>
        <v/>
      </c>
      <c r="R132" s="830" t="str">
        <f>IF(OR(B132="",'N-DBE'!AJ132=""),"",Q132*'N-DBE'!E132)</f>
        <v/>
      </c>
      <c r="S132" s="253" t="str">
        <f>IF('N-DBE'!AJ132="","",O132-Q132)</f>
        <v/>
      </c>
      <c r="T132" s="830" t="str">
        <f>IF(OR(B132="",'N-DBE'!AJ132=""),"",S132*'N-DBE'!E132)</f>
        <v/>
      </c>
      <c r="U132" s="253" t="str">
        <f>IF('N-DBE'!AJ132="","",(IF(AR132="Kompost",AU132,0)+IF(BF132="Kompost",BI132,0)+IF(BT132="Kompost",BW132,0)+IF(CH132="Kompost",CK132,0)+IF(CV132="Kompost",CY132,0)+IF(DJ132="Kompost",DM132,0)))</f>
        <v/>
      </c>
      <c r="V132" s="830" t="str">
        <f>IF(OR(B132="",'N-DBE'!AJ132=""),"",U132*'N-DBE'!E132)</f>
        <v/>
      </c>
      <c r="W132" s="370" t="str">
        <f>IF('N-DBE'!AJ132="","",SUM(AW132,BK132,BY132,CM132,DA132,DO132))</f>
        <v/>
      </c>
      <c r="X132" s="844" t="str">
        <f>IF(OR(B132="",'N-DBE'!AJ132=""),"",W132*'N-DBE'!E132)</f>
        <v/>
      </c>
      <c r="Y132" s="260" t="str">
        <f>IF('P-(K-Mg)-DBE'!N132="","",'P-(K-Mg)-DBE'!N132+'P-(K-Mg)-DBE'!R132)</f>
        <v/>
      </c>
      <c r="Z132" s="830" t="str">
        <f>IF(OR(B132="",'P-(K-Mg)-DBE'!N132=""),"",'N-DBE'!E132*('P-(K-Mg)-DBE'!N132+'P-(K-Mg)-DBE'!R132))</f>
        <v/>
      </c>
      <c r="AA132" s="259" t="str">
        <f>IF('P-(K-Mg)-DBE'!N132="","",SUM(AX132,BL132,BZ132,CN132,DB132,DP132))</f>
        <v/>
      </c>
      <c r="AB132" s="258" t="str">
        <f>IF(OR(B132="",'P-(K-Mg)-DBE'!Z132=""),"",SUM(AX132,BL132,BZ132,CN132,DB132,DP132)*'N-DBE'!E132)</f>
        <v/>
      </c>
      <c r="AC132" s="259" t="str">
        <f>IF('P-(K-Mg)-DBE'!O132="","",'P-(K-Mg)-DBE'!O132)</f>
        <v/>
      </c>
      <c r="AD132" s="815" t="str">
        <f>IF(OR(B132="",'P-(K-Mg)-DBE'!O132=""),"",'P-(K-Mg)-DBE'!O132*'N-DBE'!E132)</f>
        <v/>
      </c>
      <c r="AE132" s="239" t="str">
        <f>IF('P-(K-Mg)-DBE'!Z132="","",'P-(K-Mg)-DBE'!Z132)</f>
        <v/>
      </c>
      <c r="AF132" s="815" t="str">
        <f>IF(OR(B132="",'P-(K-Mg)-DBE'!Z132=""),"",'P-(K-Mg)-DBE'!Z132*'N-DBE'!E132)</f>
        <v/>
      </c>
      <c r="AG132" s="380" t="str">
        <f>IF('P-(K-Mg)-DBE'!Z132="","",SUM(AY132,BM132,CA132,CO132,DC132,DQ132))</f>
        <v/>
      </c>
      <c r="AH132" s="258" t="str">
        <f>IF(OR(B132="",'P-(K-Mg)-DBE'!AH132=""),"",SUM(AY132,BM132,CA132,CO132,DC132,DQ122)*'N-DBE'!E132)</f>
        <v/>
      </c>
      <c r="AI132" s="240" t="str">
        <f>IF('P-(K-Mg)-DBE'!AH132="","",'P-(K-Mg)-DBE'!AH132)</f>
        <v/>
      </c>
      <c r="AJ132" s="830" t="str">
        <f>IF(OR(B132="",'P-(K-Mg)-DBE'!AH132=""),"",'N-DBE'!E132*'P-(K-Mg)-DBE'!AH132)</f>
        <v/>
      </c>
      <c r="AK132" s="374" t="str">
        <f>IF('P-(K-Mg)-DBE'!AH132="","",SUM(AZ132,BN132,CB132,CP132,DD132,DR132))</f>
        <v/>
      </c>
      <c r="AL132" s="862" t="str">
        <f>IF('P-(K-Mg)-DBE'!AH132="","",SUM(AZ132,BN132,CB132,CP132,DD132,DR132))</f>
        <v/>
      </c>
      <c r="AM132" s="378"/>
      <c r="AN132" s="379"/>
      <c r="AO132" s="375"/>
      <c r="AP132" s="392" t="str">
        <f t="shared" si="24"/>
        <v/>
      </c>
      <c r="AQ132" s="453" t="str">
        <f t="shared" si="25"/>
        <v/>
      </c>
      <c r="AR132" s="872" t="str">
        <f>IF(AM132="","",VLOOKUP(AM132,'aktuelle Düngerliste'!A:H,2,FALSE))</f>
        <v/>
      </c>
      <c r="AS132" s="872" t="str">
        <f>IF(AM132="","",VLOOKUP(AM132,'aktuelle Düngerliste'!A:H,3,FALSE))</f>
        <v/>
      </c>
      <c r="AT132" s="873" t="str">
        <f>IF(AM132="","",VLOOKUP(AM132,'aktuelle Düngerliste'!A:H,8,FALSE))</f>
        <v/>
      </c>
      <c r="AU132" s="874" t="str">
        <f>IF(AM132="","",VLOOKUP(AM132,'aktuelle Düngerliste'!$A:$H,3,FALSE)*AO132/1000)</f>
        <v/>
      </c>
      <c r="AV132" s="874" t="str">
        <f>IF(AM132="","",IF(VLOOKUP(AM132,'aktuelle Düngerliste'!$A:$B,2,FALSE)="mineralisch",(VLOOKUP(AM132,'aktuelle Düngerliste'!$A:$H,3,FALSE)*AO132/1000),""))</f>
        <v/>
      </c>
      <c r="AW132" s="875" t="str">
        <f>IF(AM132="","",VLOOKUP(AM132,'aktuelle Düngerliste'!$A:$J,10,FALSE)*AO132/1000)</f>
        <v/>
      </c>
      <c r="AX132" s="875" t="str">
        <f>IF(AM132="","",VLOOKUP(AM132,'aktuelle Düngerliste'!$A:$H,5,FALSE)*AO132/1000)</f>
        <v/>
      </c>
      <c r="AY132" s="875" t="str">
        <f>IF(AM132="","",VLOOKUP(AM132,'aktuelle Düngerliste'!$A:$H,6,FALSE)*AO132/1000)</f>
        <v/>
      </c>
      <c r="AZ132" s="876" t="str">
        <f>IF(AM132="","",VLOOKUP(AM132,'aktuelle Düngerliste'!$A:$H,7,FALSE)*AO132/1000)</f>
        <v/>
      </c>
      <c r="BA132" s="378"/>
      <c r="BB132" s="379"/>
      <c r="BC132" s="375"/>
      <c r="BD132" s="392" t="str">
        <f t="shared" si="26"/>
        <v/>
      </c>
      <c r="BE132" s="453" t="str">
        <f t="shared" si="27"/>
        <v/>
      </c>
      <c r="BF132" s="872" t="str">
        <f>IF(BA132="","",VLOOKUP(BA132,'aktuelle Düngerliste'!$A:$H,2,FALSE))</f>
        <v/>
      </c>
      <c r="BG132" s="872" t="str">
        <f>IF(BA132="","",VLOOKUP(BA132,'aktuelle Düngerliste'!$A:$H,3,FALSE))</f>
        <v/>
      </c>
      <c r="BH132" s="873" t="str">
        <f>IF(BA132="","",VLOOKUP(BA132,'aktuelle Düngerliste'!$A:$H,8,FALSE))</f>
        <v/>
      </c>
      <c r="BI132" s="874" t="str">
        <f>IF(BA132="","",VLOOKUP(BA132,'aktuelle Düngerliste'!$A:$H,3,FALSE)*BC132/1000)</f>
        <v/>
      </c>
      <c r="BJ132" s="874" t="str">
        <f>IF(BA132="","",IF(VLOOKUP(BA132,'aktuelle Düngerliste'!$A:$B,2,FALSE)="mineralisch",(VLOOKUP(BA132,'aktuelle Düngerliste'!$A:$H,3,FALSE)*BC132/1000),""))</f>
        <v/>
      </c>
      <c r="BK132" s="875" t="str">
        <f>IF(BA132="","",VLOOKUP(BA132,'aktuelle Düngerliste'!$A:$J,10,FALSE)*BC132/1000)</f>
        <v/>
      </c>
      <c r="BL132" s="875" t="str">
        <f>IF(BA132="","",VLOOKUP(BA132,'aktuelle Düngerliste'!$A:$H,5,FALSE)*BC132/1000)</f>
        <v/>
      </c>
      <c r="BM132" s="875" t="str">
        <f>IF(BA132="","",VLOOKUP(BA132,'aktuelle Düngerliste'!$A:$H,6,FALSE)*BC132/1000)</f>
        <v/>
      </c>
      <c r="BN132" s="876" t="str">
        <f>IF(BA132="","",VLOOKUP(BA132,'aktuelle Düngerliste'!$A:$H,7,FALSE)*BC132/1000)</f>
        <v/>
      </c>
      <c r="BO132" s="378"/>
      <c r="BP132" s="379"/>
      <c r="BQ132" s="375"/>
      <c r="BR132" s="392" t="str">
        <f t="shared" si="28"/>
        <v/>
      </c>
      <c r="BS132" s="453" t="str">
        <f t="shared" si="29"/>
        <v/>
      </c>
      <c r="BT132" s="872" t="str">
        <f>IF(BO132="","",VLOOKUP(BO132,'aktuelle Düngerliste'!$A:$H,2,FALSE))</f>
        <v/>
      </c>
      <c r="BU132" s="872" t="str">
        <f>IF(BO132="","",VLOOKUP(BO132,'aktuelle Düngerliste'!$A:$H,3,FALSE))</f>
        <v/>
      </c>
      <c r="BV132" s="873" t="str">
        <f>IF(BO132="","",VLOOKUP(BO132,'aktuelle Düngerliste'!$A:$H,8,FALSE))</f>
        <v/>
      </c>
      <c r="BW132" s="874" t="str">
        <f>IF(BO132="","",VLOOKUP(BO132,'aktuelle Düngerliste'!$A:$H,3,FALSE)*BQ132/1000)</f>
        <v/>
      </c>
      <c r="BX132" s="874" t="str">
        <f>IF(BO132="","",IF(VLOOKUP(BO132,'aktuelle Düngerliste'!$A:$B,2,FALSE)="mineralisch",(VLOOKUP(BO132,'aktuelle Düngerliste'!$A:$H,3,FALSE)*BQ132/1000),""))</f>
        <v/>
      </c>
      <c r="BY132" s="875" t="str">
        <f>IF(BO132="","",VLOOKUP(BO132,'aktuelle Düngerliste'!$A:$J,10,FALSE)*BQ132/1000)</f>
        <v/>
      </c>
      <c r="BZ132" s="875" t="str">
        <f>IF(BO132="","",VLOOKUP(BO132,'aktuelle Düngerliste'!$A:$H,5,FALSE)*BQ132/1000)</f>
        <v/>
      </c>
      <c r="CA132" s="875" t="str">
        <f>IF(BO132="","",VLOOKUP(BO132,'aktuelle Düngerliste'!$A:$H,6,FALSE)*BQ132/1000)</f>
        <v/>
      </c>
      <c r="CB132" s="876" t="str">
        <f>IF(BO132="","",VLOOKUP(BO132,'aktuelle Düngerliste'!$A:$H,7,FALSE)*BQ132/1000)</f>
        <v/>
      </c>
      <c r="CC132" s="378"/>
      <c r="CD132" s="379"/>
      <c r="CE132" s="375"/>
      <c r="CF132" s="392" t="str">
        <f t="shared" si="30"/>
        <v/>
      </c>
      <c r="CG132" s="453" t="str">
        <f t="shared" si="31"/>
        <v/>
      </c>
      <c r="CH132" s="872" t="str">
        <f>IF(CC132="","",VLOOKUP(CC132,'aktuelle Düngerliste'!$A:$H,2,FALSE))</f>
        <v/>
      </c>
      <c r="CI132" s="872" t="str">
        <f>IF(CC132="","",VLOOKUP(CC132,'aktuelle Düngerliste'!$A:$H,3,FALSE))</f>
        <v/>
      </c>
      <c r="CJ132" s="873" t="str">
        <f>IF(CC132="","",VLOOKUP(CC132,'aktuelle Düngerliste'!$A:$H,8,FALSE))</f>
        <v/>
      </c>
      <c r="CK132" s="874" t="str">
        <f>IF(CC132="","",VLOOKUP(CC132,'aktuelle Düngerliste'!$A:$H,3,FALSE)*CE132/1000)</f>
        <v/>
      </c>
      <c r="CL132" s="874" t="str">
        <f>IF(CC132="","",IF(VLOOKUP(CC132,'aktuelle Düngerliste'!$A:$B,2,FALSE)="mineralisch",(VLOOKUP(CC132,'aktuelle Düngerliste'!$A:$H,3,FALSE)*CE132/1000),""))</f>
        <v/>
      </c>
      <c r="CM132" s="875" t="str">
        <f>IF(CC132="","",VLOOKUP(CC132,'aktuelle Düngerliste'!$A:$J,10,FALSE)*CE132/1000)</f>
        <v/>
      </c>
      <c r="CN132" s="875" t="str">
        <f>IF(CC132="","",VLOOKUP(CC132,'aktuelle Düngerliste'!$A:$H,5,FALSE)*CE132/1000)</f>
        <v/>
      </c>
      <c r="CO132" s="875" t="str">
        <f>IF(CC132="","",VLOOKUP(CC132,'aktuelle Düngerliste'!$A:$H,6,FALSE)*CE132/1000)</f>
        <v/>
      </c>
      <c r="CP132" s="876" t="str">
        <f>IF(CC132="","",VLOOKUP(CC132,'aktuelle Düngerliste'!$A:$H,7,FALSE)*CE132/1000)</f>
        <v/>
      </c>
      <c r="CQ132" s="378"/>
      <c r="CR132" s="379"/>
      <c r="CS132" s="375"/>
      <c r="CT132" s="392" t="str">
        <f t="shared" si="32"/>
        <v/>
      </c>
      <c r="CU132" s="453" t="str">
        <f t="shared" si="33"/>
        <v/>
      </c>
      <c r="CV132" s="872" t="str">
        <f>IF(CQ132="","",VLOOKUP(CQ132,'aktuelle Düngerliste'!$A:$H,2,FALSE))</f>
        <v/>
      </c>
      <c r="CW132" s="872" t="str">
        <f>IF(CQ132="","",VLOOKUP(CQ132,'aktuelle Düngerliste'!$A:$H,3,FALSE))</f>
        <v/>
      </c>
      <c r="CX132" s="873" t="str">
        <f>IF(CQ132="","",VLOOKUP(CQ132,'aktuelle Düngerliste'!$A:$H,8,FALSE))</f>
        <v/>
      </c>
      <c r="CY132" s="874" t="str">
        <f>IF(CQ132="","",VLOOKUP(CQ132,'aktuelle Düngerliste'!$A:$H,3,FALSE)*CS132/1000)</f>
        <v/>
      </c>
      <c r="CZ132" s="874" t="str">
        <f>IF(CQ132="","",IF(VLOOKUP(CQ132,'aktuelle Düngerliste'!$A:$B,2,FALSE)="mineralisch",(VLOOKUP(CQ132,'aktuelle Düngerliste'!$A:$H,3,FALSE)*CS132/1000),""))</f>
        <v/>
      </c>
      <c r="DA132" s="875" t="str">
        <f>IF(CQ132="","",VLOOKUP(CQ132,'aktuelle Düngerliste'!$A:$J,10,FALSE)*CS132/1000)</f>
        <v/>
      </c>
      <c r="DB132" s="875" t="str">
        <f>IF(CQ132="","",VLOOKUP(CQ132,'aktuelle Düngerliste'!$A:$H,5,FALSE)*CS132/1000)</f>
        <v/>
      </c>
      <c r="DC132" s="875" t="str">
        <f>IF(CQ132="","",VLOOKUP(CQ132,'aktuelle Düngerliste'!$A:$H,6,FALSE)*CS132/1000)</f>
        <v/>
      </c>
      <c r="DD132" s="876" t="str">
        <f>IF(CQ132="","",VLOOKUP(CQ132,'aktuelle Düngerliste'!$A:$H,7,FALSE)*CS132/1000)</f>
        <v/>
      </c>
      <c r="DE132" s="378"/>
      <c r="DF132" s="379"/>
      <c r="DG132" s="375"/>
      <c r="DH132" s="392" t="str">
        <f t="shared" si="34"/>
        <v/>
      </c>
      <c r="DI132" s="453" t="str">
        <f t="shared" si="35"/>
        <v/>
      </c>
      <c r="DJ132" s="872" t="str">
        <f>IF(DE132="","",VLOOKUP(DE132,'aktuelle Düngerliste'!$A:$H,2,FALSE))</f>
        <v/>
      </c>
      <c r="DK132" s="872" t="str">
        <f>IF(DE132="","",VLOOKUP(DE132,'aktuelle Düngerliste'!$A:$H,3,FALSE))</f>
        <v/>
      </c>
      <c r="DL132" s="873" t="str">
        <f>IF(DE132="","",VLOOKUP(DE132,'aktuelle Düngerliste'!$A:$H,8,FALSE))</f>
        <v/>
      </c>
      <c r="DM132" s="874" t="str">
        <f>IF(DE132="","",VLOOKUP(DE132,'aktuelle Düngerliste'!$A:$H,3,FALSE)*DG132/1000)</f>
        <v/>
      </c>
      <c r="DN132" s="874" t="str">
        <f>IF(DE132="","",IF(VLOOKUP(DE132,'aktuelle Düngerliste'!$A:$B,2,FALSE)="mineralisch",(VLOOKUP(DE132,'aktuelle Düngerliste'!$A:$H,3,FALSE)*DG132/1000),""))</f>
        <v/>
      </c>
      <c r="DO132" s="875" t="str">
        <f>IF(DE132="","",VLOOKUP(DE132,'aktuelle Düngerliste'!$A:$J,10,FALSE)*DG132/1000)</f>
        <v/>
      </c>
      <c r="DP132" s="875" t="str">
        <f>IF(DE132="","",VLOOKUP(DE132,'aktuelle Düngerliste'!$A:$H,5,FALSE)*DG132/1000)</f>
        <v/>
      </c>
      <c r="DQ132" s="875" t="str">
        <f>IF(DE132="","",VLOOKUP(DE132,'aktuelle Düngerliste'!$A:$H,6,FALSE)*DG132/1000)</f>
        <v/>
      </c>
      <c r="DR132" s="876" t="str">
        <f>IF(DE132="","",VLOOKUP(DE132,'aktuelle Düngerliste'!$A:$H,7,FALSE)*DG132/1000)</f>
        <v/>
      </c>
      <c r="DS132" s="265"/>
    </row>
    <row r="133" spans="1:123" s="145" customFormat="1">
      <c r="A133" s="261" t="str">
        <f>IF('N-DBE'!A133="","",'N-DBE'!A133)</f>
        <v/>
      </c>
      <c r="B133" s="285" t="str">
        <f>IF('N-DBE'!B133="","",'N-DBE'!B133)</f>
        <v/>
      </c>
      <c r="C133" s="262" t="str">
        <f>IF('N-DBE'!C133="","",'N-DBE'!C133)</f>
        <v/>
      </c>
      <c r="D133" s="262" t="str">
        <f>IF('N-DBE'!D133="","",'N-DBE'!D133)</f>
        <v/>
      </c>
      <c r="E133" s="238" t="str">
        <f>IF('N-DBE'!E133="","",'N-DBE'!E133)</f>
        <v/>
      </c>
      <c r="F133" s="238" t="str">
        <f>IF('N-DBE'!F133="","",'N-DBE'!F133)</f>
        <v/>
      </c>
      <c r="G133" s="225" t="str">
        <f>IF('N-DBE'!G133="","",'N-DBE'!G133)</f>
        <v/>
      </c>
      <c r="H133" s="247" t="str">
        <f>IF(OR(B133="",'N-DBE'!AJ133=""),"",'N-DBE'!AJ133+'N-DBE'!AN133)</f>
        <v/>
      </c>
      <c r="I133" s="815" t="str">
        <f>IF(OR(B133="",'N-DBE'!AJ133=""),"",'N-DBE'!E133*('N-DBE'!AJ133+'N-DBE'!AN133))</f>
        <v/>
      </c>
      <c r="J133" s="246" t="str">
        <f>IF('N-DBE'!AK133="","",IF('N-DBE'!AM133="ja",'N-DBE'!AK133+'N-DBE'!AN133,'N-DBE'!AK133))</f>
        <v/>
      </c>
      <c r="K133" s="829" t="str">
        <f>IF(OR(B133="",'N-DBE'!AK133=""),"",IF('N-DBE'!AM133="ja",'N-DBE'!E133*('N-DBE'!AK133+'N-DBE'!AN133),'N-DBE'!E133*'N-DBE'!AK133))</f>
        <v/>
      </c>
      <c r="L133" s="830" t="str">
        <f>IF(OR(B133="",'N-DBE'!AL133=""),"",'N-DBE'!AL133+'N-DBE'!AN133)</f>
        <v/>
      </c>
      <c r="M133" s="830" t="str">
        <f>IF(OR(B133="",'N-DBE'!AL133=""),"",'N-DBE'!E133*('N-DBE'!AL133+'N-DBE'!AN133))</f>
        <v/>
      </c>
      <c r="N133" s="831" t="str">
        <f>IF(AND('N-DBE'!C133="ja",G133&lt;&gt;""),I133-X133,"")</f>
        <v/>
      </c>
      <c r="O133" s="259" t="str">
        <f>IF('N-DBE'!AJ133="","",SUM(AU133,BI133,BW133,CK133,CY133,DM133))</f>
        <v/>
      </c>
      <c r="P133" s="830" t="str">
        <f>IF(OR(B133="",'N-DBE'!AJ133=""),"",O133*'N-DBE'!E133)</f>
        <v/>
      </c>
      <c r="Q133" s="253" t="str">
        <f>IF('N-DBE'!AJ133="","",IF(AR133="mineralisch",AU133,0)+IF(BF133="mineralisch",BI133,0)+IF(BT133="mineralisch",BW133,0)+IF(CH133="mineralisch",CK133,0)+IF(CV133="mineralisch",CY133,0)+IF(DJ133="mineralisch",DM133,0))</f>
        <v/>
      </c>
      <c r="R133" s="830" t="str">
        <f>IF(OR(B133="",'N-DBE'!AJ133=""),"",Q133*'N-DBE'!E133)</f>
        <v/>
      </c>
      <c r="S133" s="253" t="str">
        <f>IF('N-DBE'!AJ133="","",O133-Q133)</f>
        <v/>
      </c>
      <c r="T133" s="830" t="str">
        <f>IF(OR(B133="",'N-DBE'!AJ133=""),"",S133*'N-DBE'!E133)</f>
        <v/>
      </c>
      <c r="U133" s="253" t="str">
        <f>IF('N-DBE'!AJ133="","",(IF(AR133="Kompost",AU133,0)+IF(BF133="Kompost",BI133,0)+IF(BT133="Kompost",BW133,0)+IF(CH133="Kompost",CK133,0)+IF(CV133="Kompost",CY133,0)+IF(DJ133="Kompost",DM133,0)))</f>
        <v/>
      </c>
      <c r="V133" s="830" t="str">
        <f>IF(OR(B133="",'N-DBE'!AJ133=""),"",U133*'N-DBE'!E133)</f>
        <v/>
      </c>
      <c r="W133" s="370" t="str">
        <f>IF('N-DBE'!AJ133="","",SUM(AW133,BK133,BY133,CM133,DA133,DO133))</f>
        <v/>
      </c>
      <c r="X133" s="844" t="str">
        <f>IF(OR(B133="",'N-DBE'!AJ133=""),"",W133*'N-DBE'!E133)</f>
        <v/>
      </c>
      <c r="Y133" s="260" t="str">
        <f>IF('P-(K-Mg)-DBE'!N133="","",'P-(K-Mg)-DBE'!N133+'P-(K-Mg)-DBE'!R133)</f>
        <v/>
      </c>
      <c r="Z133" s="830" t="str">
        <f>IF(OR(B133="",'P-(K-Mg)-DBE'!N133=""),"",'N-DBE'!E133*('P-(K-Mg)-DBE'!N133+'P-(K-Mg)-DBE'!R133))</f>
        <v/>
      </c>
      <c r="AA133" s="259" t="str">
        <f>IF('P-(K-Mg)-DBE'!N133="","",SUM(AX133,BL133,BZ133,CN133,DB133,DP133))</f>
        <v/>
      </c>
      <c r="AB133" s="258" t="str">
        <f>IF(OR(B133="",'P-(K-Mg)-DBE'!Z133=""),"",SUM(AX133,BL133,BZ133,CN133,DB133,DP133)*'N-DBE'!E133)</f>
        <v/>
      </c>
      <c r="AC133" s="259" t="str">
        <f>IF('P-(K-Mg)-DBE'!O133="","",'P-(K-Mg)-DBE'!O133)</f>
        <v/>
      </c>
      <c r="AD133" s="815" t="str">
        <f>IF(OR(B133="",'P-(K-Mg)-DBE'!O133=""),"",'P-(K-Mg)-DBE'!O133*'N-DBE'!E133)</f>
        <v/>
      </c>
      <c r="AE133" s="239" t="str">
        <f>IF('P-(K-Mg)-DBE'!Z133="","",'P-(K-Mg)-DBE'!Z133)</f>
        <v/>
      </c>
      <c r="AF133" s="815" t="str">
        <f>IF(OR(B133="",'P-(K-Mg)-DBE'!Z133=""),"",'P-(K-Mg)-DBE'!Z133*'N-DBE'!E133)</f>
        <v/>
      </c>
      <c r="AG133" s="380" t="str">
        <f>IF('P-(K-Mg)-DBE'!Z133="","",SUM(AY133,BM133,CA133,CO133,DC133,DQ133))</f>
        <v/>
      </c>
      <c r="AH133" s="258" t="str">
        <f>IF(OR(B133="",'P-(K-Mg)-DBE'!AH133=""),"",SUM(AY133,BM133,CA133,CO133,DC133,DQ123)*'N-DBE'!E133)</f>
        <v/>
      </c>
      <c r="AI133" s="240" t="str">
        <f>IF('P-(K-Mg)-DBE'!AH133="","",'P-(K-Mg)-DBE'!AH133)</f>
        <v/>
      </c>
      <c r="AJ133" s="830" t="str">
        <f>IF(OR(B133="",'P-(K-Mg)-DBE'!AH133=""),"",'N-DBE'!E133*'P-(K-Mg)-DBE'!AH133)</f>
        <v/>
      </c>
      <c r="AK133" s="374" t="str">
        <f>IF('P-(K-Mg)-DBE'!AH133="","",SUM(AZ133,BN133,CB133,CP133,DD133,DR133))</f>
        <v/>
      </c>
      <c r="AL133" s="862" t="str">
        <f>IF('P-(K-Mg)-DBE'!AH133="","",SUM(AZ133,BN133,CB133,CP133,DD133,DR133))</f>
        <v/>
      </c>
      <c r="AM133" s="378"/>
      <c r="AN133" s="379"/>
      <c r="AO133" s="375"/>
      <c r="AP133" s="392" t="str">
        <f t="shared" si="24"/>
        <v/>
      </c>
      <c r="AQ133" s="453" t="str">
        <f t="shared" si="25"/>
        <v/>
      </c>
      <c r="AR133" s="872" t="str">
        <f>IF(AM133="","",VLOOKUP(AM133,'aktuelle Düngerliste'!A:H,2,FALSE))</f>
        <v/>
      </c>
      <c r="AS133" s="872" t="str">
        <f>IF(AM133="","",VLOOKUP(AM133,'aktuelle Düngerliste'!A:H,3,FALSE))</f>
        <v/>
      </c>
      <c r="AT133" s="873" t="str">
        <f>IF(AM133="","",VLOOKUP(AM133,'aktuelle Düngerliste'!A:H,8,FALSE))</f>
        <v/>
      </c>
      <c r="AU133" s="874" t="str">
        <f>IF(AM133="","",VLOOKUP(AM133,'aktuelle Düngerliste'!$A:$H,3,FALSE)*AO133/1000)</f>
        <v/>
      </c>
      <c r="AV133" s="874" t="str">
        <f>IF(AM133="","",IF(VLOOKUP(AM133,'aktuelle Düngerliste'!$A:$B,2,FALSE)="mineralisch",(VLOOKUP(AM133,'aktuelle Düngerliste'!$A:$H,3,FALSE)*AO133/1000),""))</f>
        <v/>
      </c>
      <c r="AW133" s="875" t="str">
        <f>IF(AM133="","",VLOOKUP(AM133,'aktuelle Düngerliste'!$A:$J,10,FALSE)*AO133/1000)</f>
        <v/>
      </c>
      <c r="AX133" s="875" t="str">
        <f>IF(AM133="","",VLOOKUP(AM133,'aktuelle Düngerliste'!$A:$H,5,FALSE)*AO133/1000)</f>
        <v/>
      </c>
      <c r="AY133" s="875" t="str">
        <f>IF(AM133="","",VLOOKUP(AM133,'aktuelle Düngerliste'!$A:$H,6,FALSE)*AO133/1000)</f>
        <v/>
      </c>
      <c r="AZ133" s="876" t="str">
        <f>IF(AM133="","",VLOOKUP(AM133,'aktuelle Düngerliste'!$A:$H,7,FALSE)*AO133/1000)</f>
        <v/>
      </c>
      <c r="BA133" s="378"/>
      <c r="BB133" s="379"/>
      <c r="BC133" s="375"/>
      <c r="BD133" s="392" t="str">
        <f t="shared" si="26"/>
        <v/>
      </c>
      <c r="BE133" s="453" t="str">
        <f t="shared" si="27"/>
        <v/>
      </c>
      <c r="BF133" s="872" t="str">
        <f>IF(BA133="","",VLOOKUP(BA133,'aktuelle Düngerliste'!$A:$H,2,FALSE))</f>
        <v/>
      </c>
      <c r="BG133" s="872" t="str">
        <f>IF(BA133="","",VLOOKUP(BA133,'aktuelle Düngerliste'!$A:$H,3,FALSE))</f>
        <v/>
      </c>
      <c r="BH133" s="873" t="str">
        <f>IF(BA133="","",VLOOKUP(BA133,'aktuelle Düngerliste'!$A:$H,8,FALSE))</f>
        <v/>
      </c>
      <c r="BI133" s="874" t="str">
        <f>IF(BA133="","",VLOOKUP(BA133,'aktuelle Düngerliste'!$A:$H,3,FALSE)*BC133/1000)</f>
        <v/>
      </c>
      <c r="BJ133" s="874" t="str">
        <f>IF(BA133="","",IF(VLOOKUP(BA133,'aktuelle Düngerliste'!$A:$B,2,FALSE)="mineralisch",(VLOOKUP(BA133,'aktuelle Düngerliste'!$A:$H,3,FALSE)*BC133/1000),""))</f>
        <v/>
      </c>
      <c r="BK133" s="875" t="str">
        <f>IF(BA133="","",VLOOKUP(BA133,'aktuelle Düngerliste'!$A:$J,10,FALSE)*BC133/1000)</f>
        <v/>
      </c>
      <c r="BL133" s="875" t="str">
        <f>IF(BA133="","",VLOOKUP(BA133,'aktuelle Düngerliste'!$A:$H,5,FALSE)*BC133/1000)</f>
        <v/>
      </c>
      <c r="BM133" s="875" t="str">
        <f>IF(BA133="","",VLOOKUP(BA133,'aktuelle Düngerliste'!$A:$H,6,FALSE)*BC133/1000)</f>
        <v/>
      </c>
      <c r="BN133" s="876" t="str">
        <f>IF(BA133="","",VLOOKUP(BA133,'aktuelle Düngerliste'!$A:$H,7,FALSE)*BC133/1000)</f>
        <v/>
      </c>
      <c r="BO133" s="378"/>
      <c r="BP133" s="379"/>
      <c r="BQ133" s="375"/>
      <c r="BR133" s="392" t="str">
        <f t="shared" si="28"/>
        <v/>
      </c>
      <c r="BS133" s="453" t="str">
        <f t="shared" si="29"/>
        <v/>
      </c>
      <c r="BT133" s="872" t="str">
        <f>IF(BO133="","",VLOOKUP(BO133,'aktuelle Düngerliste'!$A:$H,2,FALSE))</f>
        <v/>
      </c>
      <c r="BU133" s="872" t="str">
        <f>IF(BO133="","",VLOOKUP(BO133,'aktuelle Düngerliste'!$A:$H,3,FALSE))</f>
        <v/>
      </c>
      <c r="BV133" s="873" t="str">
        <f>IF(BO133="","",VLOOKUP(BO133,'aktuelle Düngerliste'!$A:$H,8,FALSE))</f>
        <v/>
      </c>
      <c r="BW133" s="874" t="str">
        <f>IF(BO133="","",VLOOKUP(BO133,'aktuelle Düngerliste'!$A:$H,3,FALSE)*BQ133/1000)</f>
        <v/>
      </c>
      <c r="BX133" s="874" t="str">
        <f>IF(BO133="","",IF(VLOOKUP(BO133,'aktuelle Düngerliste'!$A:$B,2,FALSE)="mineralisch",(VLOOKUP(BO133,'aktuelle Düngerliste'!$A:$H,3,FALSE)*BQ133/1000),""))</f>
        <v/>
      </c>
      <c r="BY133" s="875" t="str">
        <f>IF(BO133="","",VLOOKUP(BO133,'aktuelle Düngerliste'!$A:$J,10,FALSE)*BQ133/1000)</f>
        <v/>
      </c>
      <c r="BZ133" s="875" t="str">
        <f>IF(BO133="","",VLOOKUP(BO133,'aktuelle Düngerliste'!$A:$H,5,FALSE)*BQ133/1000)</f>
        <v/>
      </c>
      <c r="CA133" s="875" t="str">
        <f>IF(BO133="","",VLOOKUP(BO133,'aktuelle Düngerliste'!$A:$H,6,FALSE)*BQ133/1000)</f>
        <v/>
      </c>
      <c r="CB133" s="876" t="str">
        <f>IF(BO133="","",VLOOKUP(BO133,'aktuelle Düngerliste'!$A:$H,7,FALSE)*BQ133/1000)</f>
        <v/>
      </c>
      <c r="CC133" s="378"/>
      <c r="CD133" s="379"/>
      <c r="CE133" s="375"/>
      <c r="CF133" s="392" t="str">
        <f t="shared" si="30"/>
        <v/>
      </c>
      <c r="CG133" s="453" t="str">
        <f t="shared" si="31"/>
        <v/>
      </c>
      <c r="CH133" s="872" t="str">
        <f>IF(CC133="","",VLOOKUP(CC133,'aktuelle Düngerliste'!$A:$H,2,FALSE))</f>
        <v/>
      </c>
      <c r="CI133" s="872" t="str">
        <f>IF(CC133="","",VLOOKUP(CC133,'aktuelle Düngerliste'!$A:$H,3,FALSE))</f>
        <v/>
      </c>
      <c r="CJ133" s="873" t="str">
        <f>IF(CC133="","",VLOOKUP(CC133,'aktuelle Düngerliste'!$A:$H,8,FALSE))</f>
        <v/>
      </c>
      <c r="CK133" s="874" t="str">
        <f>IF(CC133="","",VLOOKUP(CC133,'aktuelle Düngerliste'!$A:$H,3,FALSE)*CE133/1000)</f>
        <v/>
      </c>
      <c r="CL133" s="874" t="str">
        <f>IF(CC133="","",IF(VLOOKUP(CC133,'aktuelle Düngerliste'!$A:$B,2,FALSE)="mineralisch",(VLOOKUP(CC133,'aktuelle Düngerliste'!$A:$H,3,FALSE)*CE133/1000),""))</f>
        <v/>
      </c>
      <c r="CM133" s="875" t="str">
        <f>IF(CC133="","",VLOOKUP(CC133,'aktuelle Düngerliste'!$A:$J,10,FALSE)*CE133/1000)</f>
        <v/>
      </c>
      <c r="CN133" s="875" t="str">
        <f>IF(CC133="","",VLOOKUP(CC133,'aktuelle Düngerliste'!$A:$H,5,FALSE)*CE133/1000)</f>
        <v/>
      </c>
      <c r="CO133" s="875" t="str">
        <f>IF(CC133="","",VLOOKUP(CC133,'aktuelle Düngerliste'!$A:$H,6,FALSE)*CE133/1000)</f>
        <v/>
      </c>
      <c r="CP133" s="876" t="str">
        <f>IF(CC133="","",VLOOKUP(CC133,'aktuelle Düngerliste'!$A:$H,7,FALSE)*CE133/1000)</f>
        <v/>
      </c>
      <c r="CQ133" s="378"/>
      <c r="CR133" s="379"/>
      <c r="CS133" s="375"/>
      <c r="CT133" s="392" t="str">
        <f t="shared" si="32"/>
        <v/>
      </c>
      <c r="CU133" s="453" t="str">
        <f t="shared" si="33"/>
        <v/>
      </c>
      <c r="CV133" s="872" t="str">
        <f>IF(CQ133="","",VLOOKUP(CQ133,'aktuelle Düngerliste'!$A:$H,2,FALSE))</f>
        <v/>
      </c>
      <c r="CW133" s="872" t="str">
        <f>IF(CQ133="","",VLOOKUP(CQ133,'aktuelle Düngerliste'!$A:$H,3,FALSE))</f>
        <v/>
      </c>
      <c r="CX133" s="873" t="str">
        <f>IF(CQ133="","",VLOOKUP(CQ133,'aktuelle Düngerliste'!$A:$H,8,FALSE))</f>
        <v/>
      </c>
      <c r="CY133" s="874" t="str">
        <f>IF(CQ133="","",VLOOKUP(CQ133,'aktuelle Düngerliste'!$A:$H,3,FALSE)*CS133/1000)</f>
        <v/>
      </c>
      <c r="CZ133" s="874" t="str">
        <f>IF(CQ133="","",IF(VLOOKUP(CQ133,'aktuelle Düngerliste'!$A:$B,2,FALSE)="mineralisch",(VLOOKUP(CQ133,'aktuelle Düngerliste'!$A:$H,3,FALSE)*CS133/1000),""))</f>
        <v/>
      </c>
      <c r="DA133" s="875" t="str">
        <f>IF(CQ133="","",VLOOKUP(CQ133,'aktuelle Düngerliste'!$A:$J,10,FALSE)*CS133/1000)</f>
        <v/>
      </c>
      <c r="DB133" s="875" t="str">
        <f>IF(CQ133="","",VLOOKUP(CQ133,'aktuelle Düngerliste'!$A:$H,5,FALSE)*CS133/1000)</f>
        <v/>
      </c>
      <c r="DC133" s="875" t="str">
        <f>IF(CQ133="","",VLOOKUP(CQ133,'aktuelle Düngerliste'!$A:$H,6,FALSE)*CS133/1000)</f>
        <v/>
      </c>
      <c r="DD133" s="876" t="str">
        <f>IF(CQ133="","",VLOOKUP(CQ133,'aktuelle Düngerliste'!$A:$H,7,FALSE)*CS133/1000)</f>
        <v/>
      </c>
      <c r="DE133" s="378"/>
      <c r="DF133" s="379"/>
      <c r="DG133" s="375"/>
      <c r="DH133" s="392" t="str">
        <f t="shared" si="34"/>
        <v/>
      </c>
      <c r="DI133" s="453" t="str">
        <f t="shared" si="35"/>
        <v/>
      </c>
      <c r="DJ133" s="872" t="str">
        <f>IF(DE133="","",VLOOKUP(DE133,'aktuelle Düngerliste'!$A:$H,2,FALSE))</f>
        <v/>
      </c>
      <c r="DK133" s="872" t="str">
        <f>IF(DE133="","",VLOOKUP(DE133,'aktuelle Düngerliste'!$A:$H,3,FALSE))</f>
        <v/>
      </c>
      <c r="DL133" s="873" t="str">
        <f>IF(DE133="","",VLOOKUP(DE133,'aktuelle Düngerliste'!$A:$H,8,FALSE))</f>
        <v/>
      </c>
      <c r="DM133" s="874" t="str">
        <f>IF(DE133="","",VLOOKUP(DE133,'aktuelle Düngerliste'!$A:$H,3,FALSE)*DG133/1000)</f>
        <v/>
      </c>
      <c r="DN133" s="874" t="str">
        <f>IF(DE133="","",IF(VLOOKUP(DE133,'aktuelle Düngerliste'!$A:$B,2,FALSE)="mineralisch",(VLOOKUP(DE133,'aktuelle Düngerliste'!$A:$H,3,FALSE)*DG133/1000),""))</f>
        <v/>
      </c>
      <c r="DO133" s="875" t="str">
        <f>IF(DE133="","",VLOOKUP(DE133,'aktuelle Düngerliste'!$A:$J,10,FALSE)*DG133/1000)</f>
        <v/>
      </c>
      <c r="DP133" s="875" t="str">
        <f>IF(DE133="","",VLOOKUP(DE133,'aktuelle Düngerliste'!$A:$H,5,FALSE)*DG133/1000)</f>
        <v/>
      </c>
      <c r="DQ133" s="875" t="str">
        <f>IF(DE133="","",VLOOKUP(DE133,'aktuelle Düngerliste'!$A:$H,6,FALSE)*DG133/1000)</f>
        <v/>
      </c>
      <c r="DR133" s="876" t="str">
        <f>IF(DE133="","",VLOOKUP(DE133,'aktuelle Düngerliste'!$A:$H,7,FALSE)*DG133/1000)</f>
        <v/>
      </c>
      <c r="DS133" s="265"/>
    </row>
    <row r="134" spans="1:123" s="145" customFormat="1">
      <c r="A134" s="261" t="str">
        <f>IF('N-DBE'!A134="","",'N-DBE'!A134)</f>
        <v/>
      </c>
      <c r="B134" s="285" t="str">
        <f>IF('N-DBE'!B134="","",'N-DBE'!B134)</f>
        <v/>
      </c>
      <c r="C134" s="262" t="str">
        <f>IF('N-DBE'!C134="","",'N-DBE'!C134)</f>
        <v/>
      </c>
      <c r="D134" s="262" t="str">
        <f>IF('N-DBE'!D134="","",'N-DBE'!D134)</f>
        <v/>
      </c>
      <c r="E134" s="238" t="str">
        <f>IF('N-DBE'!E134="","",'N-DBE'!E134)</f>
        <v/>
      </c>
      <c r="F134" s="238" t="str">
        <f>IF('N-DBE'!F134="","",'N-DBE'!F134)</f>
        <v/>
      </c>
      <c r="G134" s="225" t="str">
        <f>IF('N-DBE'!G134="","",'N-DBE'!G134)</f>
        <v/>
      </c>
      <c r="H134" s="247" t="str">
        <f>IF(OR(B134="",'N-DBE'!AJ134=""),"",'N-DBE'!AJ134+'N-DBE'!AN134)</f>
        <v/>
      </c>
      <c r="I134" s="815" t="str">
        <f>IF(OR(B134="",'N-DBE'!AJ134=""),"",'N-DBE'!E134*('N-DBE'!AJ134+'N-DBE'!AN134))</f>
        <v/>
      </c>
      <c r="J134" s="246" t="str">
        <f>IF('N-DBE'!AK134="","",IF('N-DBE'!AM134="ja",'N-DBE'!AK134+'N-DBE'!AN134,'N-DBE'!AK134))</f>
        <v/>
      </c>
      <c r="K134" s="829" t="str">
        <f>IF(OR(B134="",'N-DBE'!AK134=""),"",IF('N-DBE'!AM134="ja",'N-DBE'!E134*('N-DBE'!AK134+'N-DBE'!AN134),'N-DBE'!E134*'N-DBE'!AK134))</f>
        <v/>
      </c>
      <c r="L134" s="830" t="str">
        <f>IF(OR(B134="",'N-DBE'!AL134=""),"",'N-DBE'!AL134+'N-DBE'!AN134)</f>
        <v/>
      </c>
      <c r="M134" s="830" t="str">
        <f>IF(OR(B134="",'N-DBE'!AL134=""),"",'N-DBE'!E134*('N-DBE'!AL134+'N-DBE'!AN134))</f>
        <v/>
      </c>
      <c r="N134" s="831" t="str">
        <f>IF(AND('N-DBE'!C134="ja",G134&lt;&gt;""),I134-X134,"")</f>
        <v/>
      </c>
      <c r="O134" s="259" t="str">
        <f>IF('N-DBE'!AJ134="","",SUM(AU134,BI134,BW134,CK134,CY134,DM134))</f>
        <v/>
      </c>
      <c r="P134" s="830" t="str">
        <f>IF(OR(B134="",'N-DBE'!AJ134=""),"",O134*'N-DBE'!E134)</f>
        <v/>
      </c>
      <c r="Q134" s="253" t="str">
        <f>IF('N-DBE'!AJ134="","",IF(AR134="mineralisch",AU134,0)+IF(BF134="mineralisch",BI134,0)+IF(BT134="mineralisch",BW134,0)+IF(CH134="mineralisch",CK134,0)+IF(CV134="mineralisch",CY134,0)+IF(DJ134="mineralisch",DM134,0))</f>
        <v/>
      </c>
      <c r="R134" s="830" t="str">
        <f>IF(OR(B134="",'N-DBE'!AJ134=""),"",Q134*'N-DBE'!E134)</f>
        <v/>
      </c>
      <c r="S134" s="253" t="str">
        <f>IF('N-DBE'!AJ134="","",O134-Q134)</f>
        <v/>
      </c>
      <c r="T134" s="830" t="str">
        <f>IF(OR(B134="",'N-DBE'!AJ134=""),"",S134*'N-DBE'!E134)</f>
        <v/>
      </c>
      <c r="U134" s="253" t="str">
        <f>IF('N-DBE'!AJ134="","",(IF(AR134="Kompost",AU134,0)+IF(BF134="Kompost",BI134,0)+IF(BT134="Kompost",BW134,0)+IF(CH134="Kompost",CK134,0)+IF(CV134="Kompost",CY134,0)+IF(DJ134="Kompost",DM134,0)))</f>
        <v/>
      </c>
      <c r="V134" s="830" t="str">
        <f>IF(OR(B134="",'N-DBE'!AJ134=""),"",U134*'N-DBE'!E134)</f>
        <v/>
      </c>
      <c r="W134" s="370" t="str">
        <f>IF('N-DBE'!AJ134="","",SUM(AW134,BK134,BY134,CM134,DA134,DO134))</f>
        <v/>
      </c>
      <c r="X134" s="844" t="str">
        <f>IF(OR(B134="",'N-DBE'!AJ134=""),"",W134*'N-DBE'!E134)</f>
        <v/>
      </c>
      <c r="Y134" s="260" t="str">
        <f>IF('P-(K-Mg)-DBE'!N134="","",'P-(K-Mg)-DBE'!N134+'P-(K-Mg)-DBE'!R134)</f>
        <v/>
      </c>
      <c r="Z134" s="830" t="str">
        <f>IF(OR(B134="",'P-(K-Mg)-DBE'!N134=""),"",'N-DBE'!E134*('P-(K-Mg)-DBE'!N134+'P-(K-Mg)-DBE'!R134))</f>
        <v/>
      </c>
      <c r="AA134" s="259" t="str">
        <f>IF('P-(K-Mg)-DBE'!N134="","",SUM(AX134,BL134,BZ134,CN134,DB134,DP134))</f>
        <v/>
      </c>
      <c r="AB134" s="258" t="str">
        <f>IF(OR(B134="",'P-(K-Mg)-DBE'!Z134=""),"",SUM(AX134,BL134,BZ134,CN134,DB134,DP134)*'N-DBE'!E134)</f>
        <v/>
      </c>
      <c r="AC134" s="259" t="str">
        <f>IF('P-(K-Mg)-DBE'!O134="","",'P-(K-Mg)-DBE'!O134)</f>
        <v/>
      </c>
      <c r="AD134" s="815" t="str">
        <f>IF(OR(B134="",'P-(K-Mg)-DBE'!O134=""),"",'P-(K-Mg)-DBE'!O134*'N-DBE'!E134)</f>
        <v/>
      </c>
      <c r="AE134" s="239" t="str">
        <f>IF('P-(K-Mg)-DBE'!Z134="","",'P-(K-Mg)-DBE'!Z134)</f>
        <v/>
      </c>
      <c r="AF134" s="815" t="str">
        <f>IF(OR(B134="",'P-(K-Mg)-DBE'!Z134=""),"",'P-(K-Mg)-DBE'!Z134*'N-DBE'!E134)</f>
        <v/>
      </c>
      <c r="AG134" s="380" t="str">
        <f>IF('P-(K-Mg)-DBE'!Z134="","",SUM(AY134,BM134,CA134,CO134,DC134,DQ134))</f>
        <v/>
      </c>
      <c r="AH134" s="258" t="str">
        <f>IF(OR(B134="",'P-(K-Mg)-DBE'!AH134=""),"",SUM(AY134,BM134,CA134,CO134,DC134,DQ124)*'N-DBE'!E134)</f>
        <v/>
      </c>
      <c r="AI134" s="240" t="str">
        <f>IF('P-(K-Mg)-DBE'!AH134="","",'P-(K-Mg)-DBE'!AH134)</f>
        <v/>
      </c>
      <c r="AJ134" s="830" t="str">
        <f>IF(OR(B134="",'P-(K-Mg)-DBE'!AH134=""),"",'N-DBE'!E134*'P-(K-Mg)-DBE'!AH134)</f>
        <v/>
      </c>
      <c r="AK134" s="374" t="str">
        <f>IF('P-(K-Mg)-DBE'!AH134="","",SUM(AZ134,BN134,CB134,CP134,DD134,DR134))</f>
        <v/>
      </c>
      <c r="AL134" s="862" t="str">
        <f>IF('P-(K-Mg)-DBE'!AH134="","",SUM(AZ134,BN134,CB134,CP134,DD134,DR134))</f>
        <v/>
      </c>
      <c r="AM134" s="378"/>
      <c r="AN134" s="379"/>
      <c r="AO134" s="375"/>
      <c r="AP134" s="392" t="str">
        <f t="shared" si="24"/>
        <v/>
      </c>
      <c r="AQ134" s="453" t="str">
        <f t="shared" si="25"/>
        <v/>
      </c>
      <c r="AR134" s="872" t="str">
        <f>IF(AM134="","",VLOOKUP(AM134,'aktuelle Düngerliste'!A:H,2,FALSE))</f>
        <v/>
      </c>
      <c r="AS134" s="872" t="str">
        <f>IF(AM134="","",VLOOKUP(AM134,'aktuelle Düngerliste'!A:H,3,FALSE))</f>
        <v/>
      </c>
      <c r="AT134" s="873" t="str">
        <f>IF(AM134="","",VLOOKUP(AM134,'aktuelle Düngerliste'!A:H,8,FALSE))</f>
        <v/>
      </c>
      <c r="AU134" s="874" t="str">
        <f>IF(AM134="","",VLOOKUP(AM134,'aktuelle Düngerliste'!$A:$H,3,FALSE)*AO134/1000)</f>
        <v/>
      </c>
      <c r="AV134" s="874" t="str">
        <f>IF(AM134="","",IF(VLOOKUP(AM134,'aktuelle Düngerliste'!$A:$B,2,FALSE)="mineralisch",(VLOOKUP(AM134,'aktuelle Düngerliste'!$A:$H,3,FALSE)*AO134/1000),""))</f>
        <v/>
      </c>
      <c r="AW134" s="875" t="str">
        <f>IF(AM134="","",VLOOKUP(AM134,'aktuelle Düngerliste'!$A:$J,10,FALSE)*AO134/1000)</f>
        <v/>
      </c>
      <c r="AX134" s="875" t="str">
        <f>IF(AM134="","",VLOOKUP(AM134,'aktuelle Düngerliste'!$A:$H,5,FALSE)*AO134/1000)</f>
        <v/>
      </c>
      <c r="AY134" s="875" t="str">
        <f>IF(AM134="","",VLOOKUP(AM134,'aktuelle Düngerliste'!$A:$H,6,FALSE)*AO134/1000)</f>
        <v/>
      </c>
      <c r="AZ134" s="876" t="str">
        <f>IF(AM134="","",VLOOKUP(AM134,'aktuelle Düngerliste'!$A:$H,7,FALSE)*AO134/1000)</f>
        <v/>
      </c>
      <c r="BA134" s="378"/>
      <c r="BB134" s="379"/>
      <c r="BC134" s="375"/>
      <c r="BD134" s="392" t="str">
        <f t="shared" si="26"/>
        <v/>
      </c>
      <c r="BE134" s="453" t="str">
        <f t="shared" si="27"/>
        <v/>
      </c>
      <c r="BF134" s="872" t="str">
        <f>IF(BA134="","",VLOOKUP(BA134,'aktuelle Düngerliste'!$A:$H,2,FALSE))</f>
        <v/>
      </c>
      <c r="BG134" s="872" t="str">
        <f>IF(BA134="","",VLOOKUP(BA134,'aktuelle Düngerliste'!$A:$H,3,FALSE))</f>
        <v/>
      </c>
      <c r="BH134" s="873" t="str">
        <f>IF(BA134="","",VLOOKUP(BA134,'aktuelle Düngerliste'!$A:$H,8,FALSE))</f>
        <v/>
      </c>
      <c r="BI134" s="874" t="str">
        <f>IF(BA134="","",VLOOKUP(BA134,'aktuelle Düngerliste'!$A:$H,3,FALSE)*BC134/1000)</f>
        <v/>
      </c>
      <c r="BJ134" s="874" t="str">
        <f>IF(BA134="","",IF(VLOOKUP(BA134,'aktuelle Düngerliste'!$A:$B,2,FALSE)="mineralisch",(VLOOKUP(BA134,'aktuelle Düngerliste'!$A:$H,3,FALSE)*BC134/1000),""))</f>
        <v/>
      </c>
      <c r="BK134" s="875" t="str">
        <f>IF(BA134="","",VLOOKUP(BA134,'aktuelle Düngerliste'!$A:$J,10,FALSE)*BC134/1000)</f>
        <v/>
      </c>
      <c r="BL134" s="875" t="str">
        <f>IF(BA134="","",VLOOKUP(BA134,'aktuelle Düngerliste'!$A:$H,5,FALSE)*BC134/1000)</f>
        <v/>
      </c>
      <c r="BM134" s="875" t="str">
        <f>IF(BA134="","",VLOOKUP(BA134,'aktuelle Düngerliste'!$A:$H,6,FALSE)*BC134/1000)</f>
        <v/>
      </c>
      <c r="BN134" s="876" t="str">
        <f>IF(BA134="","",VLOOKUP(BA134,'aktuelle Düngerliste'!$A:$H,7,FALSE)*BC134/1000)</f>
        <v/>
      </c>
      <c r="BO134" s="378"/>
      <c r="BP134" s="379"/>
      <c r="BQ134" s="375"/>
      <c r="BR134" s="392" t="str">
        <f t="shared" si="28"/>
        <v/>
      </c>
      <c r="BS134" s="453" t="str">
        <f t="shared" si="29"/>
        <v/>
      </c>
      <c r="BT134" s="872" t="str">
        <f>IF(BO134="","",VLOOKUP(BO134,'aktuelle Düngerliste'!$A:$H,2,FALSE))</f>
        <v/>
      </c>
      <c r="BU134" s="872" t="str">
        <f>IF(BO134="","",VLOOKUP(BO134,'aktuelle Düngerliste'!$A:$H,3,FALSE))</f>
        <v/>
      </c>
      <c r="BV134" s="873" t="str">
        <f>IF(BO134="","",VLOOKUP(BO134,'aktuelle Düngerliste'!$A:$H,8,FALSE))</f>
        <v/>
      </c>
      <c r="BW134" s="874" t="str">
        <f>IF(BO134="","",VLOOKUP(BO134,'aktuelle Düngerliste'!$A:$H,3,FALSE)*BQ134/1000)</f>
        <v/>
      </c>
      <c r="BX134" s="874" t="str">
        <f>IF(BO134="","",IF(VLOOKUP(BO134,'aktuelle Düngerliste'!$A:$B,2,FALSE)="mineralisch",(VLOOKUP(BO134,'aktuelle Düngerliste'!$A:$H,3,FALSE)*BQ134/1000),""))</f>
        <v/>
      </c>
      <c r="BY134" s="875" t="str">
        <f>IF(BO134="","",VLOOKUP(BO134,'aktuelle Düngerliste'!$A:$J,10,FALSE)*BQ134/1000)</f>
        <v/>
      </c>
      <c r="BZ134" s="875" t="str">
        <f>IF(BO134="","",VLOOKUP(BO134,'aktuelle Düngerliste'!$A:$H,5,FALSE)*BQ134/1000)</f>
        <v/>
      </c>
      <c r="CA134" s="875" t="str">
        <f>IF(BO134="","",VLOOKUP(BO134,'aktuelle Düngerliste'!$A:$H,6,FALSE)*BQ134/1000)</f>
        <v/>
      </c>
      <c r="CB134" s="876" t="str">
        <f>IF(BO134="","",VLOOKUP(BO134,'aktuelle Düngerliste'!$A:$H,7,FALSE)*BQ134/1000)</f>
        <v/>
      </c>
      <c r="CC134" s="378"/>
      <c r="CD134" s="379"/>
      <c r="CE134" s="375"/>
      <c r="CF134" s="392" t="str">
        <f t="shared" si="30"/>
        <v/>
      </c>
      <c r="CG134" s="453" t="str">
        <f t="shared" si="31"/>
        <v/>
      </c>
      <c r="CH134" s="872" t="str">
        <f>IF(CC134="","",VLOOKUP(CC134,'aktuelle Düngerliste'!$A:$H,2,FALSE))</f>
        <v/>
      </c>
      <c r="CI134" s="872" t="str">
        <f>IF(CC134="","",VLOOKUP(CC134,'aktuelle Düngerliste'!$A:$H,3,FALSE))</f>
        <v/>
      </c>
      <c r="CJ134" s="873" t="str">
        <f>IF(CC134="","",VLOOKUP(CC134,'aktuelle Düngerliste'!$A:$H,8,FALSE))</f>
        <v/>
      </c>
      <c r="CK134" s="874" t="str">
        <f>IF(CC134="","",VLOOKUP(CC134,'aktuelle Düngerliste'!$A:$H,3,FALSE)*CE134/1000)</f>
        <v/>
      </c>
      <c r="CL134" s="874" t="str">
        <f>IF(CC134="","",IF(VLOOKUP(CC134,'aktuelle Düngerliste'!$A:$B,2,FALSE)="mineralisch",(VLOOKUP(CC134,'aktuelle Düngerliste'!$A:$H,3,FALSE)*CE134/1000),""))</f>
        <v/>
      </c>
      <c r="CM134" s="875" t="str">
        <f>IF(CC134="","",VLOOKUP(CC134,'aktuelle Düngerliste'!$A:$J,10,FALSE)*CE134/1000)</f>
        <v/>
      </c>
      <c r="CN134" s="875" t="str">
        <f>IF(CC134="","",VLOOKUP(CC134,'aktuelle Düngerliste'!$A:$H,5,FALSE)*CE134/1000)</f>
        <v/>
      </c>
      <c r="CO134" s="875" t="str">
        <f>IF(CC134="","",VLOOKUP(CC134,'aktuelle Düngerliste'!$A:$H,6,FALSE)*CE134/1000)</f>
        <v/>
      </c>
      <c r="CP134" s="876" t="str">
        <f>IF(CC134="","",VLOOKUP(CC134,'aktuelle Düngerliste'!$A:$H,7,FALSE)*CE134/1000)</f>
        <v/>
      </c>
      <c r="CQ134" s="378"/>
      <c r="CR134" s="379"/>
      <c r="CS134" s="375"/>
      <c r="CT134" s="392" t="str">
        <f t="shared" si="32"/>
        <v/>
      </c>
      <c r="CU134" s="453" t="str">
        <f t="shared" si="33"/>
        <v/>
      </c>
      <c r="CV134" s="872" t="str">
        <f>IF(CQ134="","",VLOOKUP(CQ134,'aktuelle Düngerliste'!$A:$H,2,FALSE))</f>
        <v/>
      </c>
      <c r="CW134" s="872" t="str">
        <f>IF(CQ134="","",VLOOKUP(CQ134,'aktuelle Düngerliste'!$A:$H,3,FALSE))</f>
        <v/>
      </c>
      <c r="CX134" s="873" t="str">
        <f>IF(CQ134="","",VLOOKUP(CQ134,'aktuelle Düngerliste'!$A:$H,8,FALSE))</f>
        <v/>
      </c>
      <c r="CY134" s="874" t="str">
        <f>IF(CQ134="","",VLOOKUP(CQ134,'aktuelle Düngerliste'!$A:$H,3,FALSE)*CS134/1000)</f>
        <v/>
      </c>
      <c r="CZ134" s="874" t="str">
        <f>IF(CQ134="","",IF(VLOOKUP(CQ134,'aktuelle Düngerliste'!$A:$B,2,FALSE)="mineralisch",(VLOOKUP(CQ134,'aktuelle Düngerliste'!$A:$H,3,FALSE)*CS134/1000),""))</f>
        <v/>
      </c>
      <c r="DA134" s="875" t="str">
        <f>IF(CQ134="","",VLOOKUP(CQ134,'aktuelle Düngerliste'!$A:$J,10,FALSE)*CS134/1000)</f>
        <v/>
      </c>
      <c r="DB134" s="875" t="str">
        <f>IF(CQ134="","",VLOOKUP(CQ134,'aktuelle Düngerliste'!$A:$H,5,FALSE)*CS134/1000)</f>
        <v/>
      </c>
      <c r="DC134" s="875" t="str">
        <f>IF(CQ134="","",VLOOKUP(CQ134,'aktuelle Düngerliste'!$A:$H,6,FALSE)*CS134/1000)</f>
        <v/>
      </c>
      <c r="DD134" s="876" t="str">
        <f>IF(CQ134="","",VLOOKUP(CQ134,'aktuelle Düngerliste'!$A:$H,7,FALSE)*CS134/1000)</f>
        <v/>
      </c>
      <c r="DE134" s="378"/>
      <c r="DF134" s="379"/>
      <c r="DG134" s="375"/>
      <c r="DH134" s="392" t="str">
        <f t="shared" si="34"/>
        <v/>
      </c>
      <c r="DI134" s="453" t="str">
        <f t="shared" si="35"/>
        <v/>
      </c>
      <c r="DJ134" s="872" t="str">
        <f>IF(DE134="","",VLOOKUP(DE134,'aktuelle Düngerliste'!$A:$H,2,FALSE))</f>
        <v/>
      </c>
      <c r="DK134" s="872" t="str">
        <f>IF(DE134="","",VLOOKUP(DE134,'aktuelle Düngerliste'!$A:$H,3,FALSE))</f>
        <v/>
      </c>
      <c r="DL134" s="873" t="str">
        <f>IF(DE134="","",VLOOKUP(DE134,'aktuelle Düngerliste'!$A:$H,8,FALSE))</f>
        <v/>
      </c>
      <c r="DM134" s="874" t="str">
        <f>IF(DE134="","",VLOOKUP(DE134,'aktuelle Düngerliste'!$A:$H,3,FALSE)*DG134/1000)</f>
        <v/>
      </c>
      <c r="DN134" s="874" t="str">
        <f>IF(DE134="","",IF(VLOOKUP(DE134,'aktuelle Düngerliste'!$A:$B,2,FALSE)="mineralisch",(VLOOKUP(DE134,'aktuelle Düngerliste'!$A:$H,3,FALSE)*DG134/1000),""))</f>
        <v/>
      </c>
      <c r="DO134" s="875" t="str">
        <f>IF(DE134="","",VLOOKUP(DE134,'aktuelle Düngerliste'!$A:$J,10,FALSE)*DG134/1000)</f>
        <v/>
      </c>
      <c r="DP134" s="875" t="str">
        <f>IF(DE134="","",VLOOKUP(DE134,'aktuelle Düngerliste'!$A:$H,5,FALSE)*DG134/1000)</f>
        <v/>
      </c>
      <c r="DQ134" s="875" t="str">
        <f>IF(DE134="","",VLOOKUP(DE134,'aktuelle Düngerliste'!$A:$H,6,FALSE)*DG134/1000)</f>
        <v/>
      </c>
      <c r="DR134" s="876" t="str">
        <f>IF(DE134="","",VLOOKUP(DE134,'aktuelle Düngerliste'!$A:$H,7,FALSE)*DG134/1000)</f>
        <v/>
      </c>
      <c r="DS134" s="265"/>
    </row>
    <row r="135" spans="1:123" s="145" customFormat="1">
      <c r="A135" s="261" t="str">
        <f>IF('N-DBE'!A135="","",'N-DBE'!A135)</f>
        <v/>
      </c>
      <c r="B135" s="285" t="str">
        <f>IF('N-DBE'!B135="","",'N-DBE'!B135)</f>
        <v/>
      </c>
      <c r="C135" s="262" t="str">
        <f>IF('N-DBE'!C135="","",'N-DBE'!C135)</f>
        <v/>
      </c>
      <c r="D135" s="262" t="str">
        <f>IF('N-DBE'!D135="","",'N-DBE'!D135)</f>
        <v/>
      </c>
      <c r="E135" s="238" t="str">
        <f>IF('N-DBE'!E135="","",'N-DBE'!E135)</f>
        <v/>
      </c>
      <c r="F135" s="238" t="str">
        <f>IF('N-DBE'!F135="","",'N-DBE'!F135)</f>
        <v/>
      </c>
      <c r="G135" s="225" t="str">
        <f>IF('N-DBE'!G135="","",'N-DBE'!G135)</f>
        <v/>
      </c>
      <c r="H135" s="247" t="str">
        <f>IF(OR(B135="",'N-DBE'!AJ135=""),"",'N-DBE'!AJ135+'N-DBE'!AN135)</f>
        <v/>
      </c>
      <c r="I135" s="815" t="str">
        <f>IF(OR(B135="",'N-DBE'!AJ135=""),"",'N-DBE'!E135*('N-DBE'!AJ135+'N-DBE'!AN135))</f>
        <v/>
      </c>
      <c r="J135" s="246" t="str">
        <f>IF('N-DBE'!AK135="","",IF('N-DBE'!AM135="ja",'N-DBE'!AK135+'N-DBE'!AN135,'N-DBE'!AK135))</f>
        <v/>
      </c>
      <c r="K135" s="829" t="str">
        <f>IF(OR(B135="",'N-DBE'!AK135=""),"",IF('N-DBE'!AM135="ja",'N-DBE'!E135*('N-DBE'!AK135+'N-DBE'!AN135),'N-DBE'!E135*'N-DBE'!AK135))</f>
        <v/>
      </c>
      <c r="L135" s="830" t="str">
        <f>IF(OR(B135="",'N-DBE'!AL135=""),"",'N-DBE'!AL135+'N-DBE'!AN135)</f>
        <v/>
      </c>
      <c r="M135" s="830" t="str">
        <f>IF(OR(B135="",'N-DBE'!AL135=""),"",'N-DBE'!E135*('N-DBE'!AL135+'N-DBE'!AN135))</f>
        <v/>
      </c>
      <c r="N135" s="831" t="str">
        <f>IF(AND('N-DBE'!C135="ja",G135&lt;&gt;""),I135-X135,"")</f>
        <v/>
      </c>
      <c r="O135" s="259" t="str">
        <f>IF('N-DBE'!AJ135="","",SUM(AU135,BI135,BW135,CK135,CY135,DM135))</f>
        <v/>
      </c>
      <c r="P135" s="830" t="str">
        <f>IF(OR(B135="",'N-DBE'!AJ135=""),"",O135*'N-DBE'!E135)</f>
        <v/>
      </c>
      <c r="Q135" s="253" t="str">
        <f>IF('N-DBE'!AJ135="","",IF(AR135="mineralisch",AU135,0)+IF(BF135="mineralisch",BI135,0)+IF(BT135="mineralisch",BW135,0)+IF(CH135="mineralisch",CK135,0)+IF(CV135="mineralisch",CY135,0)+IF(DJ135="mineralisch",DM135,0))</f>
        <v/>
      </c>
      <c r="R135" s="830" t="str">
        <f>IF(OR(B135="",'N-DBE'!AJ135=""),"",Q135*'N-DBE'!E135)</f>
        <v/>
      </c>
      <c r="S135" s="253" t="str">
        <f>IF('N-DBE'!AJ135="","",O135-Q135)</f>
        <v/>
      </c>
      <c r="T135" s="830" t="str">
        <f>IF(OR(B135="",'N-DBE'!AJ135=""),"",S135*'N-DBE'!E135)</f>
        <v/>
      </c>
      <c r="U135" s="253" t="str">
        <f>IF('N-DBE'!AJ135="","",(IF(AR135="Kompost",AU135,0)+IF(BF135="Kompost",BI135,0)+IF(BT135="Kompost",BW135,0)+IF(CH135="Kompost",CK135,0)+IF(CV135="Kompost",CY135,0)+IF(DJ135="Kompost",DM135,0)))</f>
        <v/>
      </c>
      <c r="V135" s="830" t="str">
        <f>IF(OR(B135="",'N-DBE'!AJ135=""),"",U135*'N-DBE'!E135)</f>
        <v/>
      </c>
      <c r="W135" s="370" t="str">
        <f>IF('N-DBE'!AJ135="","",SUM(AW135,BK135,BY135,CM135,DA135,DO135))</f>
        <v/>
      </c>
      <c r="X135" s="844" t="str">
        <f>IF(OR(B135="",'N-DBE'!AJ135=""),"",W135*'N-DBE'!E135)</f>
        <v/>
      </c>
      <c r="Y135" s="260" t="str">
        <f>IF('P-(K-Mg)-DBE'!N135="","",'P-(K-Mg)-DBE'!N135+'P-(K-Mg)-DBE'!R135)</f>
        <v/>
      </c>
      <c r="Z135" s="830" t="str">
        <f>IF(OR(B135="",'P-(K-Mg)-DBE'!N135=""),"",'N-DBE'!E135*('P-(K-Mg)-DBE'!N135+'P-(K-Mg)-DBE'!R135))</f>
        <v/>
      </c>
      <c r="AA135" s="259" t="str">
        <f>IF('P-(K-Mg)-DBE'!N135="","",SUM(AX135,BL135,BZ135,CN135,DB135,DP135))</f>
        <v/>
      </c>
      <c r="AB135" s="258" t="str">
        <f>IF(OR(B135="",'P-(K-Mg)-DBE'!Z135=""),"",SUM(AX135,BL135,BZ135,CN135,DB135,DP135)*'N-DBE'!E135)</f>
        <v/>
      </c>
      <c r="AC135" s="259" t="str">
        <f>IF('P-(K-Mg)-DBE'!O135="","",'P-(K-Mg)-DBE'!O135)</f>
        <v/>
      </c>
      <c r="AD135" s="815" t="str">
        <f>IF(OR(B135="",'P-(K-Mg)-DBE'!O135=""),"",'P-(K-Mg)-DBE'!O135*'N-DBE'!E135)</f>
        <v/>
      </c>
      <c r="AE135" s="239" t="str">
        <f>IF('P-(K-Mg)-DBE'!Z135="","",'P-(K-Mg)-DBE'!Z135)</f>
        <v/>
      </c>
      <c r="AF135" s="815" t="str">
        <f>IF(OR(B135="",'P-(K-Mg)-DBE'!Z135=""),"",'P-(K-Mg)-DBE'!Z135*'N-DBE'!E135)</f>
        <v/>
      </c>
      <c r="AG135" s="380" t="str">
        <f>IF('P-(K-Mg)-DBE'!Z135="","",SUM(AY135,BM135,CA135,CO135,DC135,DQ135))</f>
        <v/>
      </c>
      <c r="AH135" s="258" t="str">
        <f>IF(OR(B135="",'P-(K-Mg)-DBE'!AH135=""),"",SUM(AY135,BM135,CA135,CO135,DC135,DQ125)*'N-DBE'!E135)</f>
        <v/>
      </c>
      <c r="AI135" s="240" t="str">
        <f>IF('P-(K-Mg)-DBE'!AH135="","",'P-(K-Mg)-DBE'!AH135)</f>
        <v/>
      </c>
      <c r="AJ135" s="830" t="str">
        <f>IF(OR(B135="",'P-(K-Mg)-DBE'!AH135=""),"",'N-DBE'!E135*'P-(K-Mg)-DBE'!AH135)</f>
        <v/>
      </c>
      <c r="AK135" s="374" t="str">
        <f>IF('P-(K-Mg)-DBE'!AH135="","",SUM(AZ135,BN135,CB135,CP135,DD135,DR135))</f>
        <v/>
      </c>
      <c r="AL135" s="862" t="str">
        <f>IF('P-(K-Mg)-DBE'!AH135="","",SUM(AZ135,BN135,CB135,CP135,DD135,DR135))</f>
        <v/>
      </c>
      <c r="AM135" s="378"/>
      <c r="AN135" s="379"/>
      <c r="AO135" s="375"/>
      <c r="AP135" s="392" t="str">
        <f t="shared" si="24"/>
        <v/>
      </c>
      <c r="AQ135" s="453" t="str">
        <f t="shared" si="25"/>
        <v/>
      </c>
      <c r="AR135" s="872" t="str">
        <f>IF(AM135="","",VLOOKUP(AM135,'aktuelle Düngerliste'!A:H,2,FALSE))</f>
        <v/>
      </c>
      <c r="AS135" s="872" t="str">
        <f>IF(AM135="","",VLOOKUP(AM135,'aktuelle Düngerliste'!A:H,3,FALSE))</f>
        <v/>
      </c>
      <c r="AT135" s="873" t="str">
        <f>IF(AM135="","",VLOOKUP(AM135,'aktuelle Düngerliste'!A:H,8,FALSE))</f>
        <v/>
      </c>
      <c r="AU135" s="874" t="str">
        <f>IF(AM135="","",VLOOKUP(AM135,'aktuelle Düngerliste'!$A:$H,3,FALSE)*AO135/1000)</f>
        <v/>
      </c>
      <c r="AV135" s="874" t="str">
        <f>IF(AM135="","",IF(VLOOKUP(AM135,'aktuelle Düngerliste'!$A:$B,2,FALSE)="mineralisch",(VLOOKUP(AM135,'aktuelle Düngerliste'!$A:$H,3,FALSE)*AO135/1000),""))</f>
        <v/>
      </c>
      <c r="AW135" s="875" t="str">
        <f>IF(AM135="","",VLOOKUP(AM135,'aktuelle Düngerliste'!$A:$J,10,FALSE)*AO135/1000)</f>
        <v/>
      </c>
      <c r="AX135" s="875" t="str">
        <f>IF(AM135="","",VLOOKUP(AM135,'aktuelle Düngerliste'!$A:$H,5,FALSE)*AO135/1000)</f>
        <v/>
      </c>
      <c r="AY135" s="875" t="str">
        <f>IF(AM135="","",VLOOKUP(AM135,'aktuelle Düngerliste'!$A:$H,6,FALSE)*AO135/1000)</f>
        <v/>
      </c>
      <c r="AZ135" s="876" t="str">
        <f>IF(AM135="","",VLOOKUP(AM135,'aktuelle Düngerliste'!$A:$H,7,FALSE)*AO135/1000)</f>
        <v/>
      </c>
      <c r="BA135" s="378"/>
      <c r="BB135" s="379"/>
      <c r="BC135" s="375"/>
      <c r="BD135" s="392" t="str">
        <f t="shared" si="26"/>
        <v/>
      </c>
      <c r="BE135" s="453" t="str">
        <f t="shared" si="27"/>
        <v/>
      </c>
      <c r="BF135" s="872" t="str">
        <f>IF(BA135="","",VLOOKUP(BA135,'aktuelle Düngerliste'!$A:$H,2,FALSE))</f>
        <v/>
      </c>
      <c r="BG135" s="872" t="str">
        <f>IF(BA135="","",VLOOKUP(BA135,'aktuelle Düngerliste'!$A:$H,3,FALSE))</f>
        <v/>
      </c>
      <c r="BH135" s="873" t="str">
        <f>IF(BA135="","",VLOOKUP(BA135,'aktuelle Düngerliste'!$A:$H,8,FALSE))</f>
        <v/>
      </c>
      <c r="BI135" s="874" t="str">
        <f>IF(BA135="","",VLOOKUP(BA135,'aktuelle Düngerliste'!$A:$H,3,FALSE)*BC135/1000)</f>
        <v/>
      </c>
      <c r="BJ135" s="874" t="str">
        <f>IF(BA135="","",IF(VLOOKUP(BA135,'aktuelle Düngerliste'!$A:$B,2,FALSE)="mineralisch",(VLOOKUP(BA135,'aktuelle Düngerliste'!$A:$H,3,FALSE)*BC135/1000),""))</f>
        <v/>
      </c>
      <c r="BK135" s="875" t="str">
        <f>IF(BA135="","",VLOOKUP(BA135,'aktuelle Düngerliste'!$A:$J,10,FALSE)*BC135/1000)</f>
        <v/>
      </c>
      <c r="BL135" s="875" t="str">
        <f>IF(BA135="","",VLOOKUP(BA135,'aktuelle Düngerliste'!$A:$H,5,FALSE)*BC135/1000)</f>
        <v/>
      </c>
      <c r="BM135" s="875" t="str">
        <f>IF(BA135="","",VLOOKUP(BA135,'aktuelle Düngerliste'!$A:$H,6,FALSE)*BC135/1000)</f>
        <v/>
      </c>
      <c r="BN135" s="876" t="str">
        <f>IF(BA135="","",VLOOKUP(BA135,'aktuelle Düngerliste'!$A:$H,7,FALSE)*BC135/1000)</f>
        <v/>
      </c>
      <c r="BO135" s="378"/>
      <c r="BP135" s="379"/>
      <c r="BQ135" s="375"/>
      <c r="BR135" s="392" t="str">
        <f t="shared" si="28"/>
        <v/>
      </c>
      <c r="BS135" s="453" t="str">
        <f t="shared" si="29"/>
        <v/>
      </c>
      <c r="BT135" s="872" t="str">
        <f>IF(BO135="","",VLOOKUP(BO135,'aktuelle Düngerliste'!$A:$H,2,FALSE))</f>
        <v/>
      </c>
      <c r="BU135" s="872" t="str">
        <f>IF(BO135="","",VLOOKUP(BO135,'aktuelle Düngerliste'!$A:$H,3,FALSE))</f>
        <v/>
      </c>
      <c r="BV135" s="873" t="str">
        <f>IF(BO135="","",VLOOKUP(BO135,'aktuelle Düngerliste'!$A:$H,8,FALSE))</f>
        <v/>
      </c>
      <c r="BW135" s="874" t="str">
        <f>IF(BO135="","",VLOOKUP(BO135,'aktuelle Düngerliste'!$A:$H,3,FALSE)*BQ135/1000)</f>
        <v/>
      </c>
      <c r="BX135" s="874" t="str">
        <f>IF(BO135="","",IF(VLOOKUP(BO135,'aktuelle Düngerliste'!$A:$B,2,FALSE)="mineralisch",(VLOOKUP(BO135,'aktuelle Düngerliste'!$A:$H,3,FALSE)*BQ135/1000),""))</f>
        <v/>
      </c>
      <c r="BY135" s="875" t="str">
        <f>IF(BO135="","",VLOOKUP(BO135,'aktuelle Düngerliste'!$A:$J,10,FALSE)*BQ135/1000)</f>
        <v/>
      </c>
      <c r="BZ135" s="875" t="str">
        <f>IF(BO135="","",VLOOKUP(BO135,'aktuelle Düngerliste'!$A:$H,5,FALSE)*BQ135/1000)</f>
        <v/>
      </c>
      <c r="CA135" s="875" t="str">
        <f>IF(BO135="","",VLOOKUP(BO135,'aktuelle Düngerliste'!$A:$H,6,FALSE)*BQ135/1000)</f>
        <v/>
      </c>
      <c r="CB135" s="876" t="str">
        <f>IF(BO135="","",VLOOKUP(BO135,'aktuelle Düngerliste'!$A:$H,7,FALSE)*BQ135/1000)</f>
        <v/>
      </c>
      <c r="CC135" s="378"/>
      <c r="CD135" s="379"/>
      <c r="CE135" s="375"/>
      <c r="CF135" s="392" t="str">
        <f t="shared" si="30"/>
        <v/>
      </c>
      <c r="CG135" s="453" t="str">
        <f t="shared" si="31"/>
        <v/>
      </c>
      <c r="CH135" s="872" t="str">
        <f>IF(CC135="","",VLOOKUP(CC135,'aktuelle Düngerliste'!$A:$H,2,FALSE))</f>
        <v/>
      </c>
      <c r="CI135" s="872" t="str">
        <f>IF(CC135="","",VLOOKUP(CC135,'aktuelle Düngerliste'!$A:$H,3,FALSE))</f>
        <v/>
      </c>
      <c r="CJ135" s="873" t="str">
        <f>IF(CC135="","",VLOOKUP(CC135,'aktuelle Düngerliste'!$A:$H,8,FALSE))</f>
        <v/>
      </c>
      <c r="CK135" s="874" t="str">
        <f>IF(CC135="","",VLOOKUP(CC135,'aktuelle Düngerliste'!$A:$H,3,FALSE)*CE135/1000)</f>
        <v/>
      </c>
      <c r="CL135" s="874" t="str">
        <f>IF(CC135="","",IF(VLOOKUP(CC135,'aktuelle Düngerliste'!$A:$B,2,FALSE)="mineralisch",(VLOOKUP(CC135,'aktuelle Düngerliste'!$A:$H,3,FALSE)*CE135/1000),""))</f>
        <v/>
      </c>
      <c r="CM135" s="875" t="str">
        <f>IF(CC135="","",VLOOKUP(CC135,'aktuelle Düngerliste'!$A:$J,10,FALSE)*CE135/1000)</f>
        <v/>
      </c>
      <c r="CN135" s="875" t="str">
        <f>IF(CC135="","",VLOOKUP(CC135,'aktuelle Düngerliste'!$A:$H,5,FALSE)*CE135/1000)</f>
        <v/>
      </c>
      <c r="CO135" s="875" t="str">
        <f>IF(CC135="","",VLOOKUP(CC135,'aktuelle Düngerliste'!$A:$H,6,FALSE)*CE135/1000)</f>
        <v/>
      </c>
      <c r="CP135" s="876" t="str">
        <f>IF(CC135="","",VLOOKUP(CC135,'aktuelle Düngerliste'!$A:$H,7,FALSE)*CE135/1000)</f>
        <v/>
      </c>
      <c r="CQ135" s="378"/>
      <c r="CR135" s="379"/>
      <c r="CS135" s="375"/>
      <c r="CT135" s="392" t="str">
        <f t="shared" si="32"/>
        <v/>
      </c>
      <c r="CU135" s="453" t="str">
        <f t="shared" si="33"/>
        <v/>
      </c>
      <c r="CV135" s="872" t="str">
        <f>IF(CQ135="","",VLOOKUP(CQ135,'aktuelle Düngerliste'!$A:$H,2,FALSE))</f>
        <v/>
      </c>
      <c r="CW135" s="872" t="str">
        <f>IF(CQ135="","",VLOOKUP(CQ135,'aktuelle Düngerliste'!$A:$H,3,FALSE))</f>
        <v/>
      </c>
      <c r="CX135" s="873" t="str">
        <f>IF(CQ135="","",VLOOKUP(CQ135,'aktuelle Düngerliste'!$A:$H,8,FALSE))</f>
        <v/>
      </c>
      <c r="CY135" s="874" t="str">
        <f>IF(CQ135="","",VLOOKUP(CQ135,'aktuelle Düngerliste'!$A:$H,3,FALSE)*CS135/1000)</f>
        <v/>
      </c>
      <c r="CZ135" s="874" t="str">
        <f>IF(CQ135="","",IF(VLOOKUP(CQ135,'aktuelle Düngerliste'!$A:$B,2,FALSE)="mineralisch",(VLOOKUP(CQ135,'aktuelle Düngerliste'!$A:$H,3,FALSE)*CS135/1000),""))</f>
        <v/>
      </c>
      <c r="DA135" s="875" t="str">
        <f>IF(CQ135="","",VLOOKUP(CQ135,'aktuelle Düngerliste'!$A:$J,10,FALSE)*CS135/1000)</f>
        <v/>
      </c>
      <c r="DB135" s="875" t="str">
        <f>IF(CQ135="","",VLOOKUP(CQ135,'aktuelle Düngerliste'!$A:$H,5,FALSE)*CS135/1000)</f>
        <v/>
      </c>
      <c r="DC135" s="875" t="str">
        <f>IF(CQ135="","",VLOOKUP(CQ135,'aktuelle Düngerliste'!$A:$H,6,FALSE)*CS135/1000)</f>
        <v/>
      </c>
      <c r="DD135" s="876" t="str">
        <f>IF(CQ135="","",VLOOKUP(CQ135,'aktuelle Düngerliste'!$A:$H,7,FALSE)*CS135/1000)</f>
        <v/>
      </c>
      <c r="DE135" s="378"/>
      <c r="DF135" s="379"/>
      <c r="DG135" s="375"/>
      <c r="DH135" s="392" t="str">
        <f t="shared" si="34"/>
        <v/>
      </c>
      <c r="DI135" s="453" t="str">
        <f t="shared" si="35"/>
        <v/>
      </c>
      <c r="DJ135" s="872" t="str">
        <f>IF(DE135="","",VLOOKUP(DE135,'aktuelle Düngerliste'!$A:$H,2,FALSE))</f>
        <v/>
      </c>
      <c r="DK135" s="872" t="str">
        <f>IF(DE135="","",VLOOKUP(DE135,'aktuelle Düngerliste'!$A:$H,3,FALSE))</f>
        <v/>
      </c>
      <c r="DL135" s="873" t="str">
        <f>IF(DE135="","",VLOOKUP(DE135,'aktuelle Düngerliste'!$A:$H,8,FALSE))</f>
        <v/>
      </c>
      <c r="DM135" s="874" t="str">
        <f>IF(DE135="","",VLOOKUP(DE135,'aktuelle Düngerliste'!$A:$H,3,FALSE)*DG135/1000)</f>
        <v/>
      </c>
      <c r="DN135" s="874" t="str">
        <f>IF(DE135="","",IF(VLOOKUP(DE135,'aktuelle Düngerliste'!$A:$B,2,FALSE)="mineralisch",(VLOOKUP(DE135,'aktuelle Düngerliste'!$A:$H,3,FALSE)*DG135/1000),""))</f>
        <v/>
      </c>
      <c r="DO135" s="875" t="str">
        <f>IF(DE135="","",VLOOKUP(DE135,'aktuelle Düngerliste'!$A:$J,10,FALSE)*DG135/1000)</f>
        <v/>
      </c>
      <c r="DP135" s="875" t="str">
        <f>IF(DE135="","",VLOOKUP(DE135,'aktuelle Düngerliste'!$A:$H,5,FALSE)*DG135/1000)</f>
        <v/>
      </c>
      <c r="DQ135" s="875" t="str">
        <f>IF(DE135="","",VLOOKUP(DE135,'aktuelle Düngerliste'!$A:$H,6,FALSE)*DG135/1000)</f>
        <v/>
      </c>
      <c r="DR135" s="876" t="str">
        <f>IF(DE135="","",VLOOKUP(DE135,'aktuelle Düngerliste'!$A:$H,7,FALSE)*DG135/1000)</f>
        <v/>
      </c>
      <c r="DS135" s="265"/>
    </row>
    <row r="136" spans="1:123" s="145" customFormat="1">
      <c r="A136" s="261" t="str">
        <f>IF('N-DBE'!A136="","",'N-DBE'!A136)</f>
        <v/>
      </c>
      <c r="B136" s="285" t="str">
        <f>IF('N-DBE'!B136="","",'N-DBE'!B136)</f>
        <v/>
      </c>
      <c r="C136" s="262" t="str">
        <f>IF('N-DBE'!C136="","",'N-DBE'!C136)</f>
        <v/>
      </c>
      <c r="D136" s="262" t="str">
        <f>IF('N-DBE'!D136="","",'N-DBE'!D136)</f>
        <v/>
      </c>
      <c r="E136" s="238" t="str">
        <f>IF('N-DBE'!E136="","",'N-DBE'!E136)</f>
        <v/>
      </c>
      <c r="F136" s="238" t="str">
        <f>IF('N-DBE'!F136="","",'N-DBE'!F136)</f>
        <v/>
      </c>
      <c r="G136" s="225" t="str">
        <f>IF('N-DBE'!G136="","",'N-DBE'!G136)</f>
        <v/>
      </c>
      <c r="H136" s="247" t="str">
        <f>IF(OR(B136="",'N-DBE'!AJ136=""),"",'N-DBE'!AJ136+'N-DBE'!AN136)</f>
        <v/>
      </c>
      <c r="I136" s="815" t="str">
        <f>IF(OR(B136="",'N-DBE'!AJ136=""),"",'N-DBE'!E136*('N-DBE'!AJ136+'N-DBE'!AN136))</f>
        <v/>
      </c>
      <c r="J136" s="246" t="str">
        <f>IF('N-DBE'!AK136="","",IF('N-DBE'!AM136="ja",'N-DBE'!AK136+'N-DBE'!AN136,'N-DBE'!AK136))</f>
        <v/>
      </c>
      <c r="K136" s="829" t="str">
        <f>IF(OR(B136="",'N-DBE'!AK136=""),"",IF('N-DBE'!AM136="ja",'N-DBE'!E136*('N-DBE'!AK136+'N-DBE'!AN136),'N-DBE'!E136*'N-DBE'!AK136))</f>
        <v/>
      </c>
      <c r="L136" s="830" t="str">
        <f>IF(OR(B136="",'N-DBE'!AL136=""),"",'N-DBE'!AL136+'N-DBE'!AN136)</f>
        <v/>
      </c>
      <c r="M136" s="830" t="str">
        <f>IF(OR(B136="",'N-DBE'!AL136=""),"",'N-DBE'!E136*('N-DBE'!AL136+'N-DBE'!AN136))</f>
        <v/>
      </c>
      <c r="N136" s="831" t="str">
        <f>IF(AND('N-DBE'!C136="ja",G136&lt;&gt;""),I136-X136,"")</f>
        <v/>
      </c>
      <c r="O136" s="259" t="str">
        <f>IF('N-DBE'!AJ136="","",SUM(AU136,BI136,BW136,CK136,CY136,DM136))</f>
        <v/>
      </c>
      <c r="P136" s="830" t="str">
        <f>IF(OR(B136="",'N-DBE'!AJ136=""),"",O136*'N-DBE'!E136)</f>
        <v/>
      </c>
      <c r="Q136" s="253" t="str">
        <f>IF('N-DBE'!AJ136="","",IF(AR136="mineralisch",AU136,0)+IF(BF136="mineralisch",BI136,0)+IF(BT136="mineralisch",BW136,0)+IF(CH136="mineralisch",CK136,0)+IF(CV136="mineralisch",CY136,0)+IF(DJ136="mineralisch",DM136,0))</f>
        <v/>
      </c>
      <c r="R136" s="830" t="str">
        <f>IF(OR(B136="",'N-DBE'!AJ136=""),"",Q136*'N-DBE'!E136)</f>
        <v/>
      </c>
      <c r="S136" s="253" t="str">
        <f>IF('N-DBE'!AJ136="","",O136-Q136)</f>
        <v/>
      </c>
      <c r="T136" s="830" t="str">
        <f>IF(OR(B136="",'N-DBE'!AJ136=""),"",S136*'N-DBE'!E136)</f>
        <v/>
      </c>
      <c r="U136" s="253" t="str">
        <f>IF('N-DBE'!AJ136="","",(IF(AR136="Kompost",AU136,0)+IF(BF136="Kompost",BI136,0)+IF(BT136="Kompost",BW136,0)+IF(CH136="Kompost",CK136,0)+IF(CV136="Kompost",CY136,0)+IF(DJ136="Kompost",DM136,0)))</f>
        <v/>
      </c>
      <c r="V136" s="830" t="str">
        <f>IF(OR(B136="",'N-DBE'!AJ136=""),"",U136*'N-DBE'!E136)</f>
        <v/>
      </c>
      <c r="W136" s="370" t="str">
        <f>IF('N-DBE'!AJ136="","",SUM(AW136,BK136,BY136,CM136,DA136,DO136))</f>
        <v/>
      </c>
      <c r="X136" s="844" t="str">
        <f>IF(OR(B136="",'N-DBE'!AJ136=""),"",W136*'N-DBE'!E136)</f>
        <v/>
      </c>
      <c r="Y136" s="260" t="str">
        <f>IF('P-(K-Mg)-DBE'!N136="","",'P-(K-Mg)-DBE'!N136+'P-(K-Mg)-DBE'!R136)</f>
        <v/>
      </c>
      <c r="Z136" s="830" t="str">
        <f>IF(OR(B136="",'P-(K-Mg)-DBE'!N136=""),"",'N-DBE'!E136*('P-(K-Mg)-DBE'!N136+'P-(K-Mg)-DBE'!R136))</f>
        <v/>
      </c>
      <c r="AA136" s="259" t="str">
        <f>IF('P-(K-Mg)-DBE'!N136="","",SUM(AX136,BL136,BZ136,CN136,DB136,DP136))</f>
        <v/>
      </c>
      <c r="AB136" s="258" t="str">
        <f>IF(OR(B136="",'P-(K-Mg)-DBE'!Z136=""),"",SUM(AX136,BL136,BZ136,CN136,DB136,DP136)*'N-DBE'!E136)</f>
        <v/>
      </c>
      <c r="AC136" s="259" t="str">
        <f>IF('P-(K-Mg)-DBE'!O136="","",'P-(K-Mg)-DBE'!O136)</f>
        <v/>
      </c>
      <c r="AD136" s="815" t="str">
        <f>IF(OR(B136="",'P-(K-Mg)-DBE'!O136=""),"",'P-(K-Mg)-DBE'!O136*'N-DBE'!E136)</f>
        <v/>
      </c>
      <c r="AE136" s="239" t="str">
        <f>IF('P-(K-Mg)-DBE'!Z136="","",'P-(K-Mg)-DBE'!Z136)</f>
        <v/>
      </c>
      <c r="AF136" s="815" t="str">
        <f>IF(OR(B136="",'P-(K-Mg)-DBE'!Z136=""),"",'P-(K-Mg)-DBE'!Z136*'N-DBE'!E136)</f>
        <v/>
      </c>
      <c r="AG136" s="380" t="str">
        <f>IF('P-(K-Mg)-DBE'!Z136="","",SUM(AY136,BM136,CA136,CO136,DC136,DQ136))</f>
        <v/>
      </c>
      <c r="AH136" s="258" t="str">
        <f>IF(OR(B136="",'P-(K-Mg)-DBE'!AH136=""),"",SUM(AY136,BM136,CA136,CO136,DC136,DQ126)*'N-DBE'!E136)</f>
        <v/>
      </c>
      <c r="AI136" s="240" t="str">
        <f>IF('P-(K-Mg)-DBE'!AH136="","",'P-(K-Mg)-DBE'!AH136)</f>
        <v/>
      </c>
      <c r="AJ136" s="830" t="str">
        <f>IF(OR(B136="",'P-(K-Mg)-DBE'!AH136=""),"",'N-DBE'!E136*'P-(K-Mg)-DBE'!AH136)</f>
        <v/>
      </c>
      <c r="AK136" s="374" t="str">
        <f>IF('P-(K-Mg)-DBE'!AH136="","",SUM(AZ136,BN136,CB136,CP136,DD136,DR136))</f>
        <v/>
      </c>
      <c r="AL136" s="862" t="str">
        <f>IF('P-(K-Mg)-DBE'!AH136="","",SUM(AZ136,BN136,CB136,CP136,DD136,DR136))</f>
        <v/>
      </c>
      <c r="AM136" s="378"/>
      <c r="AN136" s="379"/>
      <c r="AO136" s="375"/>
      <c r="AP136" s="392" t="str">
        <f t="shared" si="24"/>
        <v/>
      </c>
      <c r="AQ136" s="453" t="str">
        <f t="shared" si="25"/>
        <v/>
      </c>
      <c r="AR136" s="872" t="str">
        <f>IF(AM136="","",VLOOKUP(AM136,'aktuelle Düngerliste'!A:H,2,FALSE))</f>
        <v/>
      </c>
      <c r="AS136" s="872" t="str">
        <f>IF(AM136="","",VLOOKUP(AM136,'aktuelle Düngerliste'!A:H,3,FALSE))</f>
        <v/>
      </c>
      <c r="AT136" s="873" t="str">
        <f>IF(AM136="","",VLOOKUP(AM136,'aktuelle Düngerliste'!A:H,8,FALSE))</f>
        <v/>
      </c>
      <c r="AU136" s="874" t="str">
        <f>IF(AM136="","",VLOOKUP(AM136,'aktuelle Düngerliste'!$A:$H,3,FALSE)*AO136/1000)</f>
        <v/>
      </c>
      <c r="AV136" s="874" t="str">
        <f>IF(AM136="","",IF(VLOOKUP(AM136,'aktuelle Düngerliste'!$A:$B,2,FALSE)="mineralisch",(VLOOKUP(AM136,'aktuelle Düngerliste'!$A:$H,3,FALSE)*AO136/1000),""))</f>
        <v/>
      </c>
      <c r="AW136" s="875" t="str">
        <f>IF(AM136="","",VLOOKUP(AM136,'aktuelle Düngerliste'!$A:$J,10,FALSE)*AO136/1000)</f>
        <v/>
      </c>
      <c r="AX136" s="875" t="str">
        <f>IF(AM136="","",VLOOKUP(AM136,'aktuelle Düngerliste'!$A:$H,5,FALSE)*AO136/1000)</f>
        <v/>
      </c>
      <c r="AY136" s="875" t="str">
        <f>IF(AM136="","",VLOOKUP(AM136,'aktuelle Düngerliste'!$A:$H,6,FALSE)*AO136/1000)</f>
        <v/>
      </c>
      <c r="AZ136" s="876" t="str">
        <f>IF(AM136="","",VLOOKUP(AM136,'aktuelle Düngerliste'!$A:$H,7,FALSE)*AO136/1000)</f>
        <v/>
      </c>
      <c r="BA136" s="378"/>
      <c r="BB136" s="379"/>
      <c r="BC136" s="375"/>
      <c r="BD136" s="392" t="str">
        <f t="shared" si="26"/>
        <v/>
      </c>
      <c r="BE136" s="453" t="str">
        <f t="shared" si="27"/>
        <v/>
      </c>
      <c r="BF136" s="872" t="str">
        <f>IF(BA136="","",VLOOKUP(BA136,'aktuelle Düngerliste'!$A:$H,2,FALSE))</f>
        <v/>
      </c>
      <c r="BG136" s="872" t="str">
        <f>IF(BA136="","",VLOOKUP(BA136,'aktuelle Düngerliste'!$A:$H,3,FALSE))</f>
        <v/>
      </c>
      <c r="BH136" s="873" t="str">
        <f>IF(BA136="","",VLOOKUP(BA136,'aktuelle Düngerliste'!$A:$H,8,FALSE))</f>
        <v/>
      </c>
      <c r="BI136" s="874" t="str">
        <f>IF(BA136="","",VLOOKUP(BA136,'aktuelle Düngerliste'!$A:$H,3,FALSE)*BC136/1000)</f>
        <v/>
      </c>
      <c r="BJ136" s="874" t="str">
        <f>IF(BA136="","",IF(VLOOKUP(BA136,'aktuelle Düngerliste'!$A:$B,2,FALSE)="mineralisch",(VLOOKUP(BA136,'aktuelle Düngerliste'!$A:$H,3,FALSE)*BC136/1000),""))</f>
        <v/>
      </c>
      <c r="BK136" s="875" t="str">
        <f>IF(BA136="","",VLOOKUP(BA136,'aktuelle Düngerliste'!$A:$J,10,FALSE)*BC136/1000)</f>
        <v/>
      </c>
      <c r="BL136" s="875" t="str">
        <f>IF(BA136="","",VLOOKUP(BA136,'aktuelle Düngerliste'!$A:$H,5,FALSE)*BC136/1000)</f>
        <v/>
      </c>
      <c r="BM136" s="875" t="str">
        <f>IF(BA136="","",VLOOKUP(BA136,'aktuelle Düngerliste'!$A:$H,6,FALSE)*BC136/1000)</f>
        <v/>
      </c>
      <c r="BN136" s="876" t="str">
        <f>IF(BA136="","",VLOOKUP(BA136,'aktuelle Düngerliste'!$A:$H,7,FALSE)*BC136/1000)</f>
        <v/>
      </c>
      <c r="BO136" s="378"/>
      <c r="BP136" s="379"/>
      <c r="BQ136" s="375"/>
      <c r="BR136" s="392" t="str">
        <f t="shared" si="28"/>
        <v/>
      </c>
      <c r="BS136" s="453" t="str">
        <f t="shared" si="29"/>
        <v/>
      </c>
      <c r="BT136" s="872" t="str">
        <f>IF(BO136="","",VLOOKUP(BO136,'aktuelle Düngerliste'!$A:$H,2,FALSE))</f>
        <v/>
      </c>
      <c r="BU136" s="872" t="str">
        <f>IF(BO136="","",VLOOKUP(BO136,'aktuelle Düngerliste'!$A:$H,3,FALSE))</f>
        <v/>
      </c>
      <c r="BV136" s="873" t="str">
        <f>IF(BO136="","",VLOOKUP(BO136,'aktuelle Düngerliste'!$A:$H,8,FALSE))</f>
        <v/>
      </c>
      <c r="BW136" s="874" t="str">
        <f>IF(BO136="","",VLOOKUP(BO136,'aktuelle Düngerliste'!$A:$H,3,FALSE)*BQ136/1000)</f>
        <v/>
      </c>
      <c r="BX136" s="874" t="str">
        <f>IF(BO136="","",IF(VLOOKUP(BO136,'aktuelle Düngerliste'!$A:$B,2,FALSE)="mineralisch",(VLOOKUP(BO136,'aktuelle Düngerliste'!$A:$H,3,FALSE)*BQ136/1000),""))</f>
        <v/>
      </c>
      <c r="BY136" s="875" t="str">
        <f>IF(BO136="","",VLOOKUP(BO136,'aktuelle Düngerliste'!$A:$J,10,FALSE)*BQ136/1000)</f>
        <v/>
      </c>
      <c r="BZ136" s="875" t="str">
        <f>IF(BO136="","",VLOOKUP(BO136,'aktuelle Düngerliste'!$A:$H,5,FALSE)*BQ136/1000)</f>
        <v/>
      </c>
      <c r="CA136" s="875" t="str">
        <f>IF(BO136="","",VLOOKUP(BO136,'aktuelle Düngerliste'!$A:$H,6,FALSE)*BQ136/1000)</f>
        <v/>
      </c>
      <c r="CB136" s="876" t="str">
        <f>IF(BO136="","",VLOOKUP(BO136,'aktuelle Düngerliste'!$A:$H,7,FALSE)*BQ136/1000)</f>
        <v/>
      </c>
      <c r="CC136" s="378"/>
      <c r="CD136" s="379"/>
      <c r="CE136" s="375"/>
      <c r="CF136" s="392" t="str">
        <f t="shared" si="30"/>
        <v/>
      </c>
      <c r="CG136" s="453" t="str">
        <f t="shared" si="31"/>
        <v/>
      </c>
      <c r="CH136" s="872" t="str">
        <f>IF(CC136="","",VLOOKUP(CC136,'aktuelle Düngerliste'!$A:$H,2,FALSE))</f>
        <v/>
      </c>
      <c r="CI136" s="872" t="str">
        <f>IF(CC136="","",VLOOKUP(CC136,'aktuelle Düngerliste'!$A:$H,3,FALSE))</f>
        <v/>
      </c>
      <c r="CJ136" s="873" t="str">
        <f>IF(CC136="","",VLOOKUP(CC136,'aktuelle Düngerliste'!$A:$H,8,FALSE))</f>
        <v/>
      </c>
      <c r="CK136" s="874" t="str">
        <f>IF(CC136="","",VLOOKUP(CC136,'aktuelle Düngerliste'!$A:$H,3,FALSE)*CE136/1000)</f>
        <v/>
      </c>
      <c r="CL136" s="874" t="str">
        <f>IF(CC136="","",IF(VLOOKUP(CC136,'aktuelle Düngerliste'!$A:$B,2,FALSE)="mineralisch",(VLOOKUP(CC136,'aktuelle Düngerliste'!$A:$H,3,FALSE)*CE136/1000),""))</f>
        <v/>
      </c>
      <c r="CM136" s="875" t="str">
        <f>IF(CC136="","",VLOOKUP(CC136,'aktuelle Düngerliste'!$A:$J,10,FALSE)*CE136/1000)</f>
        <v/>
      </c>
      <c r="CN136" s="875" t="str">
        <f>IF(CC136="","",VLOOKUP(CC136,'aktuelle Düngerliste'!$A:$H,5,FALSE)*CE136/1000)</f>
        <v/>
      </c>
      <c r="CO136" s="875" t="str">
        <f>IF(CC136="","",VLOOKUP(CC136,'aktuelle Düngerliste'!$A:$H,6,FALSE)*CE136/1000)</f>
        <v/>
      </c>
      <c r="CP136" s="876" t="str">
        <f>IF(CC136="","",VLOOKUP(CC136,'aktuelle Düngerliste'!$A:$H,7,FALSE)*CE136/1000)</f>
        <v/>
      </c>
      <c r="CQ136" s="378"/>
      <c r="CR136" s="379"/>
      <c r="CS136" s="375"/>
      <c r="CT136" s="392" t="str">
        <f t="shared" si="32"/>
        <v/>
      </c>
      <c r="CU136" s="453" t="str">
        <f t="shared" si="33"/>
        <v/>
      </c>
      <c r="CV136" s="872" t="str">
        <f>IF(CQ136="","",VLOOKUP(CQ136,'aktuelle Düngerliste'!$A:$H,2,FALSE))</f>
        <v/>
      </c>
      <c r="CW136" s="872" t="str">
        <f>IF(CQ136="","",VLOOKUP(CQ136,'aktuelle Düngerliste'!$A:$H,3,FALSE))</f>
        <v/>
      </c>
      <c r="CX136" s="873" t="str">
        <f>IF(CQ136="","",VLOOKUP(CQ136,'aktuelle Düngerliste'!$A:$H,8,FALSE))</f>
        <v/>
      </c>
      <c r="CY136" s="874" t="str">
        <f>IF(CQ136="","",VLOOKUP(CQ136,'aktuelle Düngerliste'!$A:$H,3,FALSE)*CS136/1000)</f>
        <v/>
      </c>
      <c r="CZ136" s="874" t="str">
        <f>IF(CQ136="","",IF(VLOOKUP(CQ136,'aktuelle Düngerliste'!$A:$B,2,FALSE)="mineralisch",(VLOOKUP(CQ136,'aktuelle Düngerliste'!$A:$H,3,FALSE)*CS136/1000),""))</f>
        <v/>
      </c>
      <c r="DA136" s="875" t="str">
        <f>IF(CQ136="","",VLOOKUP(CQ136,'aktuelle Düngerliste'!$A:$J,10,FALSE)*CS136/1000)</f>
        <v/>
      </c>
      <c r="DB136" s="875" t="str">
        <f>IF(CQ136="","",VLOOKUP(CQ136,'aktuelle Düngerliste'!$A:$H,5,FALSE)*CS136/1000)</f>
        <v/>
      </c>
      <c r="DC136" s="875" t="str">
        <f>IF(CQ136="","",VLOOKUP(CQ136,'aktuelle Düngerliste'!$A:$H,6,FALSE)*CS136/1000)</f>
        <v/>
      </c>
      <c r="DD136" s="876" t="str">
        <f>IF(CQ136="","",VLOOKUP(CQ136,'aktuelle Düngerliste'!$A:$H,7,FALSE)*CS136/1000)</f>
        <v/>
      </c>
      <c r="DE136" s="378"/>
      <c r="DF136" s="379"/>
      <c r="DG136" s="375"/>
      <c r="DH136" s="392" t="str">
        <f t="shared" si="34"/>
        <v/>
      </c>
      <c r="DI136" s="453" t="str">
        <f t="shared" si="35"/>
        <v/>
      </c>
      <c r="DJ136" s="872" t="str">
        <f>IF(DE136="","",VLOOKUP(DE136,'aktuelle Düngerliste'!$A:$H,2,FALSE))</f>
        <v/>
      </c>
      <c r="DK136" s="872" t="str">
        <f>IF(DE136="","",VLOOKUP(DE136,'aktuelle Düngerliste'!$A:$H,3,FALSE))</f>
        <v/>
      </c>
      <c r="DL136" s="873" t="str">
        <f>IF(DE136="","",VLOOKUP(DE136,'aktuelle Düngerliste'!$A:$H,8,FALSE))</f>
        <v/>
      </c>
      <c r="DM136" s="874" t="str">
        <f>IF(DE136="","",VLOOKUP(DE136,'aktuelle Düngerliste'!$A:$H,3,FALSE)*DG136/1000)</f>
        <v/>
      </c>
      <c r="DN136" s="874" t="str">
        <f>IF(DE136="","",IF(VLOOKUP(DE136,'aktuelle Düngerliste'!$A:$B,2,FALSE)="mineralisch",(VLOOKUP(DE136,'aktuelle Düngerliste'!$A:$H,3,FALSE)*DG136/1000),""))</f>
        <v/>
      </c>
      <c r="DO136" s="875" t="str">
        <f>IF(DE136="","",VLOOKUP(DE136,'aktuelle Düngerliste'!$A:$J,10,FALSE)*DG136/1000)</f>
        <v/>
      </c>
      <c r="DP136" s="875" t="str">
        <f>IF(DE136="","",VLOOKUP(DE136,'aktuelle Düngerliste'!$A:$H,5,FALSE)*DG136/1000)</f>
        <v/>
      </c>
      <c r="DQ136" s="875" t="str">
        <f>IF(DE136="","",VLOOKUP(DE136,'aktuelle Düngerliste'!$A:$H,6,FALSE)*DG136/1000)</f>
        <v/>
      </c>
      <c r="DR136" s="876" t="str">
        <f>IF(DE136="","",VLOOKUP(DE136,'aktuelle Düngerliste'!$A:$H,7,FALSE)*DG136/1000)</f>
        <v/>
      </c>
      <c r="DS136" s="265"/>
    </row>
    <row r="137" spans="1:123" s="145" customFormat="1">
      <c r="A137" s="261" t="str">
        <f>IF('N-DBE'!A137="","",'N-DBE'!A137)</f>
        <v/>
      </c>
      <c r="B137" s="285" t="str">
        <f>IF('N-DBE'!B137="","",'N-DBE'!B137)</f>
        <v/>
      </c>
      <c r="C137" s="262" t="str">
        <f>IF('N-DBE'!C137="","",'N-DBE'!C137)</f>
        <v/>
      </c>
      <c r="D137" s="262" t="str">
        <f>IF('N-DBE'!D137="","",'N-DBE'!D137)</f>
        <v/>
      </c>
      <c r="E137" s="238" t="str">
        <f>IF('N-DBE'!E137="","",'N-DBE'!E137)</f>
        <v/>
      </c>
      <c r="F137" s="238" t="str">
        <f>IF('N-DBE'!F137="","",'N-DBE'!F137)</f>
        <v/>
      </c>
      <c r="G137" s="225" t="str">
        <f>IF('N-DBE'!G137="","",'N-DBE'!G137)</f>
        <v/>
      </c>
      <c r="H137" s="247" t="str">
        <f>IF(OR(B137="",'N-DBE'!AJ137=""),"",'N-DBE'!AJ137+'N-DBE'!AN137)</f>
        <v/>
      </c>
      <c r="I137" s="815" t="str">
        <f>IF(OR(B137="",'N-DBE'!AJ137=""),"",'N-DBE'!E137*('N-DBE'!AJ137+'N-DBE'!AN137))</f>
        <v/>
      </c>
      <c r="J137" s="246" t="str">
        <f>IF('N-DBE'!AK137="","",IF('N-DBE'!AM137="ja",'N-DBE'!AK137+'N-DBE'!AN137,'N-DBE'!AK137))</f>
        <v/>
      </c>
      <c r="K137" s="829" t="str">
        <f>IF(OR(B137="",'N-DBE'!AK137=""),"",IF('N-DBE'!AM137="ja",'N-DBE'!E137*('N-DBE'!AK137+'N-DBE'!AN137),'N-DBE'!E137*'N-DBE'!AK137))</f>
        <v/>
      </c>
      <c r="L137" s="830" t="str">
        <f>IF(OR(B137="",'N-DBE'!AL137=""),"",'N-DBE'!AL137+'N-DBE'!AN137)</f>
        <v/>
      </c>
      <c r="M137" s="830" t="str">
        <f>IF(OR(B137="",'N-DBE'!AL137=""),"",'N-DBE'!E137*('N-DBE'!AL137+'N-DBE'!AN137))</f>
        <v/>
      </c>
      <c r="N137" s="831" t="str">
        <f>IF(AND('N-DBE'!C137="ja",G137&lt;&gt;""),I137-X137,"")</f>
        <v/>
      </c>
      <c r="O137" s="259" t="str">
        <f>IF('N-DBE'!AJ137="","",SUM(AU137,BI137,BW137,CK137,CY137,DM137))</f>
        <v/>
      </c>
      <c r="P137" s="830" t="str">
        <f>IF(OR(B137="",'N-DBE'!AJ137=""),"",O137*'N-DBE'!E137)</f>
        <v/>
      </c>
      <c r="Q137" s="253" t="str">
        <f>IF('N-DBE'!AJ137="","",IF(AR137="mineralisch",AU137,0)+IF(BF137="mineralisch",BI137,0)+IF(BT137="mineralisch",BW137,0)+IF(CH137="mineralisch",CK137,0)+IF(CV137="mineralisch",CY137,0)+IF(DJ137="mineralisch",DM137,0))</f>
        <v/>
      </c>
      <c r="R137" s="830" t="str">
        <f>IF(OR(B137="",'N-DBE'!AJ137=""),"",Q137*'N-DBE'!E137)</f>
        <v/>
      </c>
      <c r="S137" s="253" t="str">
        <f>IF('N-DBE'!AJ137="","",O137-Q137)</f>
        <v/>
      </c>
      <c r="T137" s="830" t="str">
        <f>IF(OR(B137="",'N-DBE'!AJ137=""),"",S137*'N-DBE'!E137)</f>
        <v/>
      </c>
      <c r="U137" s="253" t="str">
        <f>IF('N-DBE'!AJ137="","",(IF(AR137="Kompost",AU137,0)+IF(BF137="Kompost",BI137,0)+IF(BT137="Kompost",BW137,0)+IF(CH137="Kompost",CK137,0)+IF(CV137="Kompost",CY137,0)+IF(DJ137="Kompost",DM137,0)))</f>
        <v/>
      </c>
      <c r="V137" s="830" t="str">
        <f>IF(OR(B137="",'N-DBE'!AJ137=""),"",U137*'N-DBE'!E137)</f>
        <v/>
      </c>
      <c r="W137" s="370" t="str">
        <f>IF('N-DBE'!AJ137="","",SUM(AW137,BK137,BY137,CM137,DA137,DO137))</f>
        <v/>
      </c>
      <c r="X137" s="844" t="str">
        <f>IF(OR(B137="",'N-DBE'!AJ137=""),"",W137*'N-DBE'!E137)</f>
        <v/>
      </c>
      <c r="Y137" s="260" t="str">
        <f>IF('P-(K-Mg)-DBE'!N137="","",'P-(K-Mg)-DBE'!N137+'P-(K-Mg)-DBE'!R137)</f>
        <v/>
      </c>
      <c r="Z137" s="830" t="str">
        <f>IF(OR(B137="",'P-(K-Mg)-DBE'!N137=""),"",'N-DBE'!E137*('P-(K-Mg)-DBE'!N137+'P-(K-Mg)-DBE'!R137))</f>
        <v/>
      </c>
      <c r="AA137" s="259" t="str">
        <f>IF('P-(K-Mg)-DBE'!N137="","",SUM(AX137,BL137,BZ137,CN137,DB137,DP137))</f>
        <v/>
      </c>
      <c r="AB137" s="258" t="str">
        <f>IF(OR(B137="",'P-(K-Mg)-DBE'!Z137=""),"",SUM(AX137,BL137,BZ137,CN137,DB137,DP137)*'N-DBE'!E137)</f>
        <v/>
      </c>
      <c r="AC137" s="259" t="str">
        <f>IF('P-(K-Mg)-DBE'!O137="","",'P-(K-Mg)-DBE'!O137)</f>
        <v/>
      </c>
      <c r="AD137" s="815" t="str">
        <f>IF(OR(B137="",'P-(K-Mg)-DBE'!O137=""),"",'P-(K-Mg)-DBE'!O137*'N-DBE'!E137)</f>
        <v/>
      </c>
      <c r="AE137" s="239" t="str">
        <f>IF('P-(K-Mg)-DBE'!Z137="","",'P-(K-Mg)-DBE'!Z137)</f>
        <v/>
      </c>
      <c r="AF137" s="815" t="str">
        <f>IF(OR(B137="",'P-(K-Mg)-DBE'!Z137=""),"",'P-(K-Mg)-DBE'!Z137*'N-DBE'!E137)</f>
        <v/>
      </c>
      <c r="AG137" s="380" t="str">
        <f>IF('P-(K-Mg)-DBE'!Z137="","",SUM(AY137,BM137,CA137,CO137,DC137,DQ137))</f>
        <v/>
      </c>
      <c r="AH137" s="258" t="str">
        <f>IF(OR(B137="",'P-(K-Mg)-DBE'!AH137=""),"",SUM(AY137,BM137,CA137,CO137,DC137,DQ127)*'N-DBE'!E137)</f>
        <v/>
      </c>
      <c r="AI137" s="240" t="str">
        <f>IF('P-(K-Mg)-DBE'!AH137="","",'P-(K-Mg)-DBE'!AH137)</f>
        <v/>
      </c>
      <c r="AJ137" s="830" t="str">
        <f>IF(OR(B137="",'P-(K-Mg)-DBE'!AH137=""),"",'N-DBE'!E137*'P-(K-Mg)-DBE'!AH137)</f>
        <v/>
      </c>
      <c r="AK137" s="374" t="str">
        <f>IF('P-(K-Mg)-DBE'!AH137="","",SUM(AZ137,BN137,CB137,CP137,DD137,DR137))</f>
        <v/>
      </c>
      <c r="AL137" s="862" t="str">
        <f>IF('P-(K-Mg)-DBE'!AH137="","",SUM(AZ137,BN137,CB137,CP137,DD137,DR137))</f>
        <v/>
      </c>
      <c r="AM137" s="378"/>
      <c r="AN137" s="379"/>
      <c r="AO137" s="375"/>
      <c r="AP137" s="392" t="str">
        <f t="shared" si="24"/>
        <v/>
      </c>
      <c r="AQ137" s="453" t="str">
        <f t="shared" si="25"/>
        <v/>
      </c>
      <c r="AR137" s="872" t="str">
        <f>IF(AM137="","",VLOOKUP(AM137,'aktuelle Düngerliste'!A:H,2,FALSE))</f>
        <v/>
      </c>
      <c r="AS137" s="872" t="str">
        <f>IF(AM137="","",VLOOKUP(AM137,'aktuelle Düngerliste'!A:H,3,FALSE))</f>
        <v/>
      </c>
      <c r="AT137" s="873" t="str">
        <f>IF(AM137="","",VLOOKUP(AM137,'aktuelle Düngerliste'!A:H,8,FALSE))</f>
        <v/>
      </c>
      <c r="AU137" s="874" t="str">
        <f>IF(AM137="","",VLOOKUP(AM137,'aktuelle Düngerliste'!$A:$H,3,FALSE)*AO137/1000)</f>
        <v/>
      </c>
      <c r="AV137" s="874" t="str">
        <f>IF(AM137="","",IF(VLOOKUP(AM137,'aktuelle Düngerliste'!$A:$B,2,FALSE)="mineralisch",(VLOOKUP(AM137,'aktuelle Düngerliste'!$A:$H,3,FALSE)*AO137/1000),""))</f>
        <v/>
      </c>
      <c r="AW137" s="875" t="str">
        <f>IF(AM137="","",VLOOKUP(AM137,'aktuelle Düngerliste'!$A:$J,10,FALSE)*AO137/1000)</f>
        <v/>
      </c>
      <c r="AX137" s="875" t="str">
        <f>IF(AM137="","",VLOOKUP(AM137,'aktuelle Düngerliste'!$A:$H,5,FALSE)*AO137/1000)</f>
        <v/>
      </c>
      <c r="AY137" s="875" t="str">
        <f>IF(AM137="","",VLOOKUP(AM137,'aktuelle Düngerliste'!$A:$H,6,FALSE)*AO137/1000)</f>
        <v/>
      </c>
      <c r="AZ137" s="876" t="str">
        <f>IF(AM137="","",VLOOKUP(AM137,'aktuelle Düngerliste'!$A:$H,7,FALSE)*AO137/1000)</f>
        <v/>
      </c>
      <c r="BA137" s="378"/>
      <c r="BB137" s="379"/>
      <c r="BC137" s="375"/>
      <c r="BD137" s="392" t="str">
        <f t="shared" si="26"/>
        <v/>
      </c>
      <c r="BE137" s="453" t="str">
        <f t="shared" si="27"/>
        <v/>
      </c>
      <c r="BF137" s="872" t="str">
        <f>IF(BA137="","",VLOOKUP(BA137,'aktuelle Düngerliste'!$A:$H,2,FALSE))</f>
        <v/>
      </c>
      <c r="BG137" s="872" t="str">
        <f>IF(BA137="","",VLOOKUP(BA137,'aktuelle Düngerliste'!$A:$H,3,FALSE))</f>
        <v/>
      </c>
      <c r="BH137" s="873" t="str">
        <f>IF(BA137="","",VLOOKUP(BA137,'aktuelle Düngerliste'!$A:$H,8,FALSE))</f>
        <v/>
      </c>
      <c r="BI137" s="874" t="str">
        <f>IF(BA137="","",VLOOKUP(BA137,'aktuelle Düngerliste'!$A:$H,3,FALSE)*BC137/1000)</f>
        <v/>
      </c>
      <c r="BJ137" s="874" t="str">
        <f>IF(BA137="","",IF(VLOOKUP(BA137,'aktuelle Düngerliste'!$A:$B,2,FALSE)="mineralisch",(VLOOKUP(BA137,'aktuelle Düngerliste'!$A:$H,3,FALSE)*BC137/1000),""))</f>
        <v/>
      </c>
      <c r="BK137" s="875" t="str">
        <f>IF(BA137="","",VLOOKUP(BA137,'aktuelle Düngerliste'!$A:$J,10,FALSE)*BC137/1000)</f>
        <v/>
      </c>
      <c r="BL137" s="875" t="str">
        <f>IF(BA137="","",VLOOKUP(BA137,'aktuelle Düngerliste'!$A:$H,5,FALSE)*BC137/1000)</f>
        <v/>
      </c>
      <c r="BM137" s="875" t="str">
        <f>IF(BA137="","",VLOOKUP(BA137,'aktuelle Düngerliste'!$A:$H,6,FALSE)*BC137/1000)</f>
        <v/>
      </c>
      <c r="BN137" s="876" t="str">
        <f>IF(BA137="","",VLOOKUP(BA137,'aktuelle Düngerliste'!$A:$H,7,FALSE)*BC137/1000)</f>
        <v/>
      </c>
      <c r="BO137" s="378"/>
      <c r="BP137" s="379"/>
      <c r="BQ137" s="375"/>
      <c r="BR137" s="392" t="str">
        <f t="shared" si="28"/>
        <v/>
      </c>
      <c r="BS137" s="453" t="str">
        <f t="shared" si="29"/>
        <v/>
      </c>
      <c r="BT137" s="872" t="str">
        <f>IF(BO137="","",VLOOKUP(BO137,'aktuelle Düngerliste'!$A:$H,2,FALSE))</f>
        <v/>
      </c>
      <c r="BU137" s="872" t="str">
        <f>IF(BO137="","",VLOOKUP(BO137,'aktuelle Düngerliste'!$A:$H,3,FALSE))</f>
        <v/>
      </c>
      <c r="BV137" s="873" t="str">
        <f>IF(BO137="","",VLOOKUP(BO137,'aktuelle Düngerliste'!$A:$H,8,FALSE))</f>
        <v/>
      </c>
      <c r="BW137" s="874" t="str">
        <f>IF(BO137="","",VLOOKUP(BO137,'aktuelle Düngerliste'!$A:$H,3,FALSE)*BQ137/1000)</f>
        <v/>
      </c>
      <c r="BX137" s="874" t="str">
        <f>IF(BO137="","",IF(VLOOKUP(BO137,'aktuelle Düngerliste'!$A:$B,2,FALSE)="mineralisch",(VLOOKUP(BO137,'aktuelle Düngerliste'!$A:$H,3,FALSE)*BQ137/1000),""))</f>
        <v/>
      </c>
      <c r="BY137" s="875" t="str">
        <f>IF(BO137="","",VLOOKUP(BO137,'aktuelle Düngerliste'!$A:$J,10,FALSE)*BQ137/1000)</f>
        <v/>
      </c>
      <c r="BZ137" s="875" t="str">
        <f>IF(BO137="","",VLOOKUP(BO137,'aktuelle Düngerliste'!$A:$H,5,FALSE)*BQ137/1000)</f>
        <v/>
      </c>
      <c r="CA137" s="875" t="str">
        <f>IF(BO137="","",VLOOKUP(BO137,'aktuelle Düngerliste'!$A:$H,6,FALSE)*BQ137/1000)</f>
        <v/>
      </c>
      <c r="CB137" s="876" t="str">
        <f>IF(BO137="","",VLOOKUP(BO137,'aktuelle Düngerliste'!$A:$H,7,FALSE)*BQ137/1000)</f>
        <v/>
      </c>
      <c r="CC137" s="378"/>
      <c r="CD137" s="379"/>
      <c r="CE137" s="375"/>
      <c r="CF137" s="392" t="str">
        <f t="shared" si="30"/>
        <v/>
      </c>
      <c r="CG137" s="453" t="str">
        <f t="shared" si="31"/>
        <v/>
      </c>
      <c r="CH137" s="872" t="str">
        <f>IF(CC137="","",VLOOKUP(CC137,'aktuelle Düngerliste'!$A:$H,2,FALSE))</f>
        <v/>
      </c>
      <c r="CI137" s="872" t="str">
        <f>IF(CC137="","",VLOOKUP(CC137,'aktuelle Düngerliste'!$A:$H,3,FALSE))</f>
        <v/>
      </c>
      <c r="CJ137" s="873" t="str">
        <f>IF(CC137="","",VLOOKUP(CC137,'aktuelle Düngerliste'!$A:$H,8,FALSE))</f>
        <v/>
      </c>
      <c r="CK137" s="874" t="str">
        <f>IF(CC137="","",VLOOKUP(CC137,'aktuelle Düngerliste'!$A:$H,3,FALSE)*CE137/1000)</f>
        <v/>
      </c>
      <c r="CL137" s="874" t="str">
        <f>IF(CC137="","",IF(VLOOKUP(CC137,'aktuelle Düngerliste'!$A:$B,2,FALSE)="mineralisch",(VLOOKUP(CC137,'aktuelle Düngerliste'!$A:$H,3,FALSE)*CE137/1000),""))</f>
        <v/>
      </c>
      <c r="CM137" s="875" t="str">
        <f>IF(CC137="","",VLOOKUP(CC137,'aktuelle Düngerliste'!$A:$J,10,FALSE)*CE137/1000)</f>
        <v/>
      </c>
      <c r="CN137" s="875" t="str">
        <f>IF(CC137="","",VLOOKUP(CC137,'aktuelle Düngerliste'!$A:$H,5,FALSE)*CE137/1000)</f>
        <v/>
      </c>
      <c r="CO137" s="875" t="str">
        <f>IF(CC137="","",VLOOKUP(CC137,'aktuelle Düngerliste'!$A:$H,6,FALSE)*CE137/1000)</f>
        <v/>
      </c>
      <c r="CP137" s="876" t="str">
        <f>IF(CC137="","",VLOOKUP(CC137,'aktuelle Düngerliste'!$A:$H,7,FALSE)*CE137/1000)</f>
        <v/>
      </c>
      <c r="CQ137" s="378"/>
      <c r="CR137" s="379"/>
      <c r="CS137" s="375"/>
      <c r="CT137" s="392" t="str">
        <f t="shared" si="32"/>
        <v/>
      </c>
      <c r="CU137" s="453" t="str">
        <f t="shared" si="33"/>
        <v/>
      </c>
      <c r="CV137" s="872" t="str">
        <f>IF(CQ137="","",VLOOKUP(CQ137,'aktuelle Düngerliste'!$A:$H,2,FALSE))</f>
        <v/>
      </c>
      <c r="CW137" s="872" t="str">
        <f>IF(CQ137="","",VLOOKUP(CQ137,'aktuelle Düngerliste'!$A:$H,3,FALSE))</f>
        <v/>
      </c>
      <c r="CX137" s="873" t="str">
        <f>IF(CQ137="","",VLOOKUP(CQ137,'aktuelle Düngerliste'!$A:$H,8,FALSE))</f>
        <v/>
      </c>
      <c r="CY137" s="874" t="str">
        <f>IF(CQ137="","",VLOOKUP(CQ137,'aktuelle Düngerliste'!$A:$H,3,FALSE)*CS137/1000)</f>
        <v/>
      </c>
      <c r="CZ137" s="874" t="str">
        <f>IF(CQ137="","",IF(VLOOKUP(CQ137,'aktuelle Düngerliste'!$A:$B,2,FALSE)="mineralisch",(VLOOKUP(CQ137,'aktuelle Düngerliste'!$A:$H,3,FALSE)*CS137/1000),""))</f>
        <v/>
      </c>
      <c r="DA137" s="875" t="str">
        <f>IF(CQ137="","",VLOOKUP(CQ137,'aktuelle Düngerliste'!$A:$J,10,FALSE)*CS137/1000)</f>
        <v/>
      </c>
      <c r="DB137" s="875" t="str">
        <f>IF(CQ137="","",VLOOKUP(CQ137,'aktuelle Düngerliste'!$A:$H,5,FALSE)*CS137/1000)</f>
        <v/>
      </c>
      <c r="DC137" s="875" t="str">
        <f>IF(CQ137="","",VLOOKUP(CQ137,'aktuelle Düngerliste'!$A:$H,6,FALSE)*CS137/1000)</f>
        <v/>
      </c>
      <c r="DD137" s="876" t="str">
        <f>IF(CQ137="","",VLOOKUP(CQ137,'aktuelle Düngerliste'!$A:$H,7,FALSE)*CS137/1000)</f>
        <v/>
      </c>
      <c r="DE137" s="378"/>
      <c r="DF137" s="379"/>
      <c r="DG137" s="375"/>
      <c r="DH137" s="392" t="str">
        <f t="shared" si="34"/>
        <v/>
      </c>
      <c r="DI137" s="453" t="str">
        <f t="shared" si="35"/>
        <v/>
      </c>
      <c r="DJ137" s="872" t="str">
        <f>IF(DE137="","",VLOOKUP(DE137,'aktuelle Düngerliste'!$A:$H,2,FALSE))</f>
        <v/>
      </c>
      <c r="DK137" s="872" t="str">
        <f>IF(DE137="","",VLOOKUP(DE137,'aktuelle Düngerliste'!$A:$H,3,FALSE))</f>
        <v/>
      </c>
      <c r="DL137" s="873" t="str">
        <f>IF(DE137="","",VLOOKUP(DE137,'aktuelle Düngerliste'!$A:$H,8,FALSE))</f>
        <v/>
      </c>
      <c r="DM137" s="874" t="str">
        <f>IF(DE137="","",VLOOKUP(DE137,'aktuelle Düngerliste'!$A:$H,3,FALSE)*DG137/1000)</f>
        <v/>
      </c>
      <c r="DN137" s="874" t="str">
        <f>IF(DE137="","",IF(VLOOKUP(DE137,'aktuelle Düngerliste'!$A:$B,2,FALSE)="mineralisch",(VLOOKUP(DE137,'aktuelle Düngerliste'!$A:$H,3,FALSE)*DG137/1000),""))</f>
        <v/>
      </c>
      <c r="DO137" s="875" t="str">
        <f>IF(DE137="","",VLOOKUP(DE137,'aktuelle Düngerliste'!$A:$J,10,FALSE)*DG137/1000)</f>
        <v/>
      </c>
      <c r="DP137" s="875" t="str">
        <f>IF(DE137="","",VLOOKUP(DE137,'aktuelle Düngerliste'!$A:$H,5,FALSE)*DG137/1000)</f>
        <v/>
      </c>
      <c r="DQ137" s="875" t="str">
        <f>IF(DE137="","",VLOOKUP(DE137,'aktuelle Düngerliste'!$A:$H,6,FALSE)*DG137/1000)</f>
        <v/>
      </c>
      <c r="DR137" s="876" t="str">
        <f>IF(DE137="","",VLOOKUP(DE137,'aktuelle Düngerliste'!$A:$H,7,FALSE)*DG137/1000)</f>
        <v/>
      </c>
      <c r="DS137" s="265"/>
    </row>
    <row r="138" spans="1:123" s="145" customFormat="1">
      <c r="A138" s="261" t="str">
        <f>IF('N-DBE'!A138="","",'N-DBE'!A138)</f>
        <v/>
      </c>
      <c r="B138" s="285" t="str">
        <f>IF('N-DBE'!B138="","",'N-DBE'!B138)</f>
        <v/>
      </c>
      <c r="C138" s="262" t="str">
        <f>IF('N-DBE'!C138="","",'N-DBE'!C138)</f>
        <v/>
      </c>
      <c r="D138" s="262" t="str">
        <f>IF('N-DBE'!D138="","",'N-DBE'!D138)</f>
        <v/>
      </c>
      <c r="E138" s="238" t="str">
        <f>IF('N-DBE'!E138="","",'N-DBE'!E138)</f>
        <v/>
      </c>
      <c r="F138" s="238" t="str">
        <f>IF('N-DBE'!F138="","",'N-DBE'!F138)</f>
        <v/>
      </c>
      <c r="G138" s="225" t="str">
        <f>IF('N-DBE'!G138="","",'N-DBE'!G138)</f>
        <v/>
      </c>
      <c r="H138" s="247" t="str">
        <f>IF(OR(B138="",'N-DBE'!AJ138=""),"",'N-DBE'!AJ138+'N-DBE'!AN138)</f>
        <v/>
      </c>
      <c r="I138" s="815" t="str">
        <f>IF(OR(B138="",'N-DBE'!AJ138=""),"",'N-DBE'!E138*('N-DBE'!AJ138+'N-DBE'!AN138))</f>
        <v/>
      </c>
      <c r="J138" s="246" t="str">
        <f>IF('N-DBE'!AK138="","",IF('N-DBE'!AM138="ja",'N-DBE'!AK138+'N-DBE'!AN138,'N-DBE'!AK138))</f>
        <v/>
      </c>
      <c r="K138" s="829" t="str">
        <f>IF(OR(B138="",'N-DBE'!AK138=""),"",IF('N-DBE'!AM138="ja",'N-DBE'!E138*('N-DBE'!AK138+'N-DBE'!AN138),'N-DBE'!E138*'N-DBE'!AK138))</f>
        <v/>
      </c>
      <c r="L138" s="830" t="str">
        <f>IF(OR(B138="",'N-DBE'!AL138=""),"",'N-DBE'!AL138+'N-DBE'!AN138)</f>
        <v/>
      </c>
      <c r="M138" s="830" t="str">
        <f>IF(OR(B138="",'N-DBE'!AL138=""),"",'N-DBE'!E138*('N-DBE'!AL138+'N-DBE'!AN138))</f>
        <v/>
      </c>
      <c r="N138" s="831" t="str">
        <f>IF(AND('N-DBE'!C138="ja",G138&lt;&gt;""),I138-X138,"")</f>
        <v/>
      </c>
      <c r="O138" s="259" t="str">
        <f>IF('N-DBE'!AJ138="","",SUM(AU138,BI138,BW138,CK138,CY138,DM138))</f>
        <v/>
      </c>
      <c r="P138" s="830" t="str">
        <f>IF(OR(B138="",'N-DBE'!AJ138=""),"",O138*'N-DBE'!E138)</f>
        <v/>
      </c>
      <c r="Q138" s="253" t="str">
        <f>IF('N-DBE'!AJ138="","",IF(AR138="mineralisch",AU138,0)+IF(BF138="mineralisch",BI138,0)+IF(BT138="mineralisch",BW138,0)+IF(CH138="mineralisch",CK138,0)+IF(CV138="mineralisch",CY138,0)+IF(DJ138="mineralisch",DM138,0))</f>
        <v/>
      </c>
      <c r="R138" s="830" t="str">
        <f>IF(OR(B138="",'N-DBE'!AJ138=""),"",Q138*'N-DBE'!E138)</f>
        <v/>
      </c>
      <c r="S138" s="253" t="str">
        <f>IF('N-DBE'!AJ138="","",O138-Q138)</f>
        <v/>
      </c>
      <c r="T138" s="830" t="str">
        <f>IF(OR(B138="",'N-DBE'!AJ138=""),"",S138*'N-DBE'!E138)</f>
        <v/>
      </c>
      <c r="U138" s="253" t="str">
        <f>IF('N-DBE'!AJ138="","",(IF(AR138="Kompost",AU138,0)+IF(BF138="Kompost",BI138,0)+IF(BT138="Kompost",BW138,0)+IF(CH138="Kompost",CK138,0)+IF(CV138="Kompost",CY138,0)+IF(DJ138="Kompost",DM138,0)))</f>
        <v/>
      </c>
      <c r="V138" s="830" t="str">
        <f>IF(OR(B138="",'N-DBE'!AJ138=""),"",U138*'N-DBE'!E138)</f>
        <v/>
      </c>
      <c r="W138" s="370" t="str">
        <f>IF('N-DBE'!AJ138="","",SUM(AW138,BK138,BY138,CM138,DA138,DO138))</f>
        <v/>
      </c>
      <c r="X138" s="844" t="str">
        <f>IF(OR(B138="",'N-DBE'!AJ138=""),"",W138*'N-DBE'!E138)</f>
        <v/>
      </c>
      <c r="Y138" s="260" t="str">
        <f>IF('P-(K-Mg)-DBE'!N138="","",'P-(K-Mg)-DBE'!N138+'P-(K-Mg)-DBE'!R138)</f>
        <v/>
      </c>
      <c r="Z138" s="830" t="str">
        <f>IF(OR(B138="",'P-(K-Mg)-DBE'!N138=""),"",'N-DBE'!E138*('P-(K-Mg)-DBE'!N138+'P-(K-Mg)-DBE'!R138))</f>
        <v/>
      </c>
      <c r="AA138" s="259" t="str">
        <f>IF('P-(K-Mg)-DBE'!N138="","",SUM(AX138,BL138,BZ138,CN138,DB138,DP138))</f>
        <v/>
      </c>
      <c r="AB138" s="258" t="str">
        <f>IF(OR(B138="",'P-(K-Mg)-DBE'!Z138=""),"",SUM(AX138,BL138,BZ138,CN138,DB138,DP138)*'N-DBE'!E138)</f>
        <v/>
      </c>
      <c r="AC138" s="259" t="str">
        <f>IF('P-(K-Mg)-DBE'!O138="","",'P-(K-Mg)-DBE'!O138)</f>
        <v/>
      </c>
      <c r="AD138" s="815" t="str">
        <f>IF(OR(B138="",'P-(K-Mg)-DBE'!O138=""),"",'P-(K-Mg)-DBE'!O138*'N-DBE'!E138)</f>
        <v/>
      </c>
      <c r="AE138" s="239" t="str">
        <f>IF('P-(K-Mg)-DBE'!Z138="","",'P-(K-Mg)-DBE'!Z138)</f>
        <v/>
      </c>
      <c r="AF138" s="815" t="str">
        <f>IF(OR(B138="",'P-(K-Mg)-DBE'!Z138=""),"",'P-(K-Mg)-DBE'!Z138*'N-DBE'!E138)</f>
        <v/>
      </c>
      <c r="AG138" s="380" t="str">
        <f>IF('P-(K-Mg)-DBE'!Z138="","",SUM(AY138,BM138,CA138,CO138,DC138,DQ138))</f>
        <v/>
      </c>
      <c r="AH138" s="258" t="str">
        <f>IF(OR(B138="",'P-(K-Mg)-DBE'!AH138=""),"",SUM(AY138,BM138,CA138,CO138,DC138,DQ128)*'N-DBE'!E138)</f>
        <v/>
      </c>
      <c r="AI138" s="240" t="str">
        <f>IF('P-(K-Mg)-DBE'!AH138="","",'P-(K-Mg)-DBE'!AH138)</f>
        <v/>
      </c>
      <c r="AJ138" s="830" t="str">
        <f>IF(OR(B138="",'P-(K-Mg)-DBE'!AH138=""),"",'N-DBE'!E138*'P-(K-Mg)-DBE'!AH138)</f>
        <v/>
      </c>
      <c r="AK138" s="374" t="str">
        <f>IF('P-(K-Mg)-DBE'!AH138="","",SUM(AZ138,BN138,CB138,CP138,DD138,DR138))</f>
        <v/>
      </c>
      <c r="AL138" s="862" t="str">
        <f>IF('P-(K-Mg)-DBE'!AH138="","",SUM(AZ138,BN138,CB138,CP138,DD138,DR138))</f>
        <v/>
      </c>
      <c r="AM138" s="378"/>
      <c r="AN138" s="379"/>
      <c r="AO138" s="375"/>
      <c r="AP138" s="392" t="str">
        <f t="shared" si="24"/>
        <v/>
      </c>
      <c r="AQ138" s="453" t="str">
        <f t="shared" si="25"/>
        <v/>
      </c>
      <c r="AR138" s="872" t="str">
        <f>IF(AM138="","",VLOOKUP(AM138,'aktuelle Düngerliste'!A:H,2,FALSE))</f>
        <v/>
      </c>
      <c r="AS138" s="872" t="str">
        <f>IF(AM138="","",VLOOKUP(AM138,'aktuelle Düngerliste'!A:H,3,FALSE))</f>
        <v/>
      </c>
      <c r="AT138" s="873" t="str">
        <f>IF(AM138="","",VLOOKUP(AM138,'aktuelle Düngerliste'!A:H,8,FALSE))</f>
        <v/>
      </c>
      <c r="AU138" s="874" t="str">
        <f>IF(AM138="","",VLOOKUP(AM138,'aktuelle Düngerliste'!$A:$H,3,FALSE)*AO138/1000)</f>
        <v/>
      </c>
      <c r="AV138" s="874" t="str">
        <f>IF(AM138="","",IF(VLOOKUP(AM138,'aktuelle Düngerliste'!$A:$B,2,FALSE)="mineralisch",(VLOOKUP(AM138,'aktuelle Düngerliste'!$A:$H,3,FALSE)*AO138/1000),""))</f>
        <v/>
      </c>
      <c r="AW138" s="875" t="str">
        <f>IF(AM138="","",VLOOKUP(AM138,'aktuelle Düngerliste'!$A:$J,10,FALSE)*AO138/1000)</f>
        <v/>
      </c>
      <c r="AX138" s="875" t="str">
        <f>IF(AM138="","",VLOOKUP(AM138,'aktuelle Düngerliste'!$A:$H,5,FALSE)*AO138/1000)</f>
        <v/>
      </c>
      <c r="AY138" s="875" t="str">
        <f>IF(AM138="","",VLOOKUP(AM138,'aktuelle Düngerliste'!$A:$H,6,FALSE)*AO138/1000)</f>
        <v/>
      </c>
      <c r="AZ138" s="876" t="str">
        <f>IF(AM138="","",VLOOKUP(AM138,'aktuelle Düngerliste'!$A:$H,7,FALSE)*AO138/1000)</f>
        <v/>
      </c>
      <c r="BA138" s="378"/>
      <c r="BB138" s="379"/>
      <c r="BC138" s="375"/>
      <c r="BD138" s="392" t="str">
        <f t="shared" si="26"/>
        <v/>
      </c>
      <c r="BE138" s="453" t="str">
        <f t="shared" si="27"/>
        <v/>
      </c>
      <c r="BF138" s="872" t="str">
        <f>IF(BA138="","",VLOOKUP(BA138,'aktuelle Düngerliste'!$A:$H,2,FALSE))</f>
        <v/>
      </c>
      <c r="BG138" s="872" t="str">
        <f>IF(BA138="","",VLOOKUP(BA138,'aktuelle Düngerliste'!$A:$H,3,FALSE))</f>
        <v/>
      </c>
      <c r="BH138" s="873" t="str">
        <f>IF(BA138="","",VLOOKUP(BA138,'aktuelle Düngerliste'!$A:$H,8,FALSE))</f>
        <v/>
      </c>
      <c r="BI138" s="874" t="str">
        <f>IF(BA138="","",VLOOKUP(BA138,'aktuelle Düngerliste'!$A:$H,3,FALSE)*BC138/1000)</f>
        <v/>
      </c>
      <c r="BJ138" s="874" t="str">
        <f>IF(BA138="","",IF(VLOOKUP(BA138,'aktuelle Düngerliste'!$A:$B,2,FALSE)="mineralisch",(VLOOKUP(BA138,'aktuelle Düngerliste'!$A:$H,3,FALSE)*BC138/1000),""))</f>
        <v/>
      </c>
      <c r="BK138" s="875" t="str">
        <f>IF(BA138="","",VLOOKUP(BA138,'aktuelle Düngerliste'!$A:$J,10,FALSE)*BC138/1000)</f>
        <v/>
      </c>
      <c r="BL138" s="875" t="str">
        <f>IF(BA138="","",VLOOKUP(BA138,'aktuelle Düngerliste'!$A:$H,5,FALSE)*BC138/1000)</f>
        <v/>
      </c>
      <c r="BM138" s="875" t="str">
        <f>IF(BA138="","",VLOOKUP(BA138,'aktuelle Düngerliste'!$A:$H,6,FALSE)*BC138/1000)</f>
        <v/>
      </c>
      <c r="BN138" s="876" t="str">
        <f>IF(BA138="","",VLOOKUP(BA138,'aktuelle Düngerliste'!$A:$H,7,FALSE)*BC138/1000)</f>
        <v/>
      </c>
      <c r="BO138" s="378"/>
      <c r="BP138" s="379"/>
      <c r="BQ138" s="375"/>
      <c r="BR138" s="392" t="str">
        <f t="shared" si="28"/>
        <v/>
      </c>
      <c r="BS138" s="453" t="str">
        <f t="shared" si="29"/>
        <v/>
      </c>
      <c r="BT138" s="872" t="str">
        <f>IF(BO138="","",VLOOKUP(BO138,'aktuelle Düngerliste'!$A:$H,2,FALSE))</f>
        <v/>
      </c>
      <c r="BU138" s="872" t="str">
        <f>IF(BO138="","",VLOOKUP(BO138,'aktuelle Düngerliste'!$A:$H,3,FALSE))</f>
        <v/>
      </c>
      <c r="BV138" s="873" t="str">
        <f>IF(BO138="","",VLOOKUP(BO138,'aktuelle Düngerliste'!$A:$H,8,FALSE))</f>
        <v/>
      </c>
      <c r="BW138" s="874" t="str">
        <f>IF(BO138="","",VLOOKUP(BO138,'aktuelle Düngerliste'!$A:$H,3,FALSE)*BQ138/1000)</f>
        <v/>
      </c>
      <c r="BX138" s="874" t="str">
        <f>IF(BO138="","",IF(VLOOKUP(BO138,'aktuelle Düngerliste'!$A:$B,2,FALSE)="mineralisch",(VLOOKUP(BO138,'aktuelle Düngerliste'!$A:$H,3,FALSE)*BQ138/1000),""))</f>
        <v/>
      </c>
      <c r="BY138" s="875" t="str">
        <f>IF(BO138="","",VLOOKUP(BO138,'aktuelle Düngerliste'!$A:$J,10,FALSE)*BQ138/1000)</f>
        <v/>
      </c>
      <c r="BZ138" s="875" t="str">
        <f>IF(BO138="","",VLOOKUP(BO138,'aktuelle Düngerliste'!$A:$H,5,FALSE)*BQ138/1000)</f>
        <v/>
      </c>
      <c r="CA138" s="875" t="str">
        <f>IF(BO138="","",VLOOKUP(BO138,'aktuelle Düngerliste'!$A:$H,6,FALSE)*BQ138/1000)</f>
        <v/>
      </c>
      <c r="CB138" s="876" t="str">
        <f>IF(BO138="","",VLOOKUP(BO138,'aktuelle Düngerliste'!$A:$H,7,FALSE)*BQ138/1000)</f>
        <v/>
      </c>
      <c r="CC138" s="378"/>
      <c r="CD138" s="379"/>
      <c r="CE138" s="375"/>
      <c r="CF138" s="392" t="str">
        <f t="shared" si="30"/>
        <v/>
      </c>
      <c r="CG138" s="453" t="str">
        <f t="shared" si="31"/>
        <v/>
      </c>
      <c r="CH138" s="872" t="str">
        <f>IF(CC138="","",VLOOKUP(CC138,'aktuelle Düngerliste'!$A:$H,2,FALSE))</f>
        <v/>
      </c>
      <c r="CI138" s="872" t="str">
        <f>IF(CC138="","",VLOOKUP(CC138,'aktuelle Düngerliste'!$A:$H,3,FALSE))</f>
        <v/>
      </c>
      <c r="CJ138" s="873" t="str">
        <f>IF(CC138="","",VLOOKUP(CC138,'aktuelle Düngerliste'!$A:$H,8,FALSE))</f>
        <v/>
      </c>
      <c r="CK138" s="874" t="str">
        <f>IF(CC138="","",VLOOKUP(CC138,'aktuelle Düngerliste'!$A:$H,3,FALSE)*CE138/1000)</f>
        <v/>
      </c>
      <c r="CL138" s="874" t="str">
        <f>IF(CC138="","",IF(VLOOKUP(CC138,'aktuelle Düngerliste'!$A:$B,2,FALSE)="mineralisch",(VLOOKUP(CC138,'aktuelle Düngerliste'!$A:$H,3,FALSE)*CE138/1000),""))</f>
        <v/>
      </c>
      <c r="CM138" s="875" t="str">
        <f>IF(CC138="","",VLOOKUP(CC138,'aktuelle Düngerliste'!$A:$J,10,FALSE)*CE138/1000)</f>
        <v/>
      </c>
      <c r="CN138" s="875" t="str">
        <f>IF(CC138="","",VLOOKUP(CC138,'aktuelle Düngerliste'!$A:$H,5,FALSE)*CE138/1000)</f>
        <v/>
      </c>
      <c r="CO138" s="875" t="str">
        <f>IF(CC138="","",VLOOKUP(CC138,'aktuelle Düngerliste'!$A:$H,6,FALSE)*CE138/1000)</f>
        <v/>
      </c>
      <c r="CP138" s="876" t="str">
        <f>IF(CC138="","",VLOOKUP(CC138,'aktuelle Düngerliste'!$A:$H,7,FALSE)*CE138/1000)</f>
        <v/>
      </c>
      <c r="CQ138" s="378"/>
      <c r="CR138" s="379"/>
      <c r="CS138" s="375"/>
      <c r="CT138" s="392" t="str">
        <f t="shared" si="32"/>
        <v/>
      </c>
      <c r="CU138" s="453" t="str">
        <f t="shared" si="33"/>
        <v/>
      </c>
      <c r="CV138" s="872" t="str">
        <f>IF(CQ138="","",VLOOKUP(CQ138,'aktuelle Düngerliste'!$A:$H,2,FALSE))</f>
        <v/>
      </c>
      <c r="CW138" s="872" t="str">
        <f>IF(CQ138="","",VLOOKUP(CQ138,'aktuelle Düngerliste'!$A:$H,3,FALSE))</f>
        <v/>
      </c>
      <c r="CX138" s="873" t="str">
        <f>IF(CQ138="","",VLOOKUP(CQ138,'aktuelle Düngerliste'!$A:$H,8,FALSE))</f>
        <v/>
      </c>
      <c r="CY138" s="874" t="str">
        <f>IF(CQ138="","",VLOOKUP(CQ138,'aktuelle Düngerliste'!$A:$H,3,FALSE)*CS138/1000)</f>
        <v/>
      </c>
      <c r="CZ138" s="874" t="str">
        <f>IF(CQ138="","",IF(VLOOKUP(CQ138,'aktuelle Düngerliste'!$A:$B,2,FALSE)="mineralisch",(VLOOKUP(CQ138,'aktuelle Düngerliste'!$A:$H,3,FALSE)*CS138/1000),""))</f>
        <v/>
      </c>
      <c r="DA138" s="875" t="str">
        <f>IF(CQ138="","",VLOOKUP(CQ138,'aktuelle Düngerliste'!$A:$J,10,FALSE)*CS138/1000)</f>
        <v/>
      </c>
      <c r="DB138" s="875" t="str">
        <f>IF(CQ138="","",VLOOKUP(CQ138,'aktuelle Düngerliste'!$A:$H,5,FALSE)*CS138/1000)</f>
        <v/>
      </c>
      <c r="DC138" s="875" t="str">
        <f>IF(CQ138="","",VLOOKUP(CQ138,'aktuelle Düngerliste'!$A:$H,6,FALSE)*CS138/1000)</f>
        <v/>
      </c>
      <c r="DD138" s="876" t="str">
        <f>IF(CQ138="","",VLOOKUP(CQ138,'aktuelle Düngerliste'!$A:$H,7,FALSE)*CS138/1000)</f>
        <v/>
      </c>
      <c r="DE138" s="378"/>
      <c r="DF138" s="379"/>
      <c r="DG138" s="375"/>
      <c r="DH138" s="392" t="str">
        <f t="shared" si="34"/>
        <v/>
      </c>
      <c r="DI138" s="453" t="str">
        <f t="shared" si="35"/>
        <v/>
      </c>
      <c r="DJ138" s="872" t="str">
        <f>IF(DE138="","",VLOOKUP(DE138,'aktuelle Düngerliste'!$A:$H,2,FALSE))</f>
        <v/>
      </c>
      <c r="DK138" s="872" t="str">
        <f>IF(DE138="","",VLOOKUP(DE138,'aktuelle Düngerliste'!$A:$H,3,FALSE))</f>
        <v/>
      </c>
      <c r="DL138" s="873" t="str">
        <f>IF(DE138="","",VLOOKUP(DE138,'aktuelle Düngerliste'!$A:$H,8,FALSE))</f>
        <v/>
      </c>
      <c r="DM138" s="874" t="str">
        <f>IF(DE138="","",VLOOKUP(DE138,'aktuelle Düngerliste'!$A:$H,3,FALSE)*DG138/1000)</f>
        <v/>
      </c>
      <c r="DN138" s="874" t="str">
        <f>IF(DE138="","",IF(VLOOKUP(DE138,'aktuelle Düngerliste'!$A:$B,2,FALSE)="mineralisch",(VLOOKUP(DE138,'aktuelle Düngerliste'!$A:$H,3,FALSE)*DG138/1000),""))</f>
        <v/>
      </c>
      <c r="DO138" s="875" t="str">
        <f>IF(DE138="","",VLOOKUP(DE138,'aktuelle Düngerliste'!$A:$J,10,FALSE)*DG138/1000)</f>
        <v/>
      </c>
      <c r="DP138" s="875" t="str">
        <f>IF(DE138="","",VLOOKUP(DE138,'aktuelle Düngerliste'!$A:$H,5,FALSE)*DG138/1000)</f>
        <v/>
      </c>
      <c r="DQ138" s="875" t="str">
        <f>IF(DE138="","",VLOOKUP(DE138,'aktuelle Düngerliste'!$A:$H,6,FALSE)*DG138/1000)</f>
        <v/>
      </c>
      <c r="DR138" s="876" t="str">
        <f>IF(DE138="","",VLOOKUP(DE138,'aktuelle Düngerliste'!$A:$H,7,FALSE)*DG138/1000)</f>
        <v/>
      </c>
      <c r="DS138" s="265"/>
    </row>
    <row r="139" spans="1:123" s="145" customFormat="1">
      <c r="A139" s="261" t="str">
        <f>IF('N-DBE'!A139="","",'N-DBE'!A139)</f>
        <v/>
      </c>
      <c r="B139" s="285" t="str">
        <f>IF('N-DBE'!B139="","",'N-DBE'!B139)</f>
        <v/>
      </c>
      <c r="C139" s="262" t="str">
        <f>IF('N-DBE'!C139="","",'N-DBE'!C139)</f>
        <v/>
      </c>
      <c r="D139" s="262" t="str">
        <f>IF('N-DBE'!D139="","",'N-DBE'!D139)</f>
        <v/>
      </c>
      <c r="E139" s="238" t="str">
        <f>IF('N-DBE'!E139="","",'N-DBE'!E139)</f>
        <v/>
      </c>
      <c r="F139" s="238" t="str">
        <f>IF('N-DBE'!F139="","",'N-DBE'!F139)</f>
        <v/>
      </c>
      <c r="G139" s="225" t="str">
        <f>IF('N-DBE'!G139="","",'N-DBE'!G139)</f>
        <v/>
      </c>
      <c r="H139" s="247" t="str">
        <f>IF(OR(B139="",'N-DBE'!AJ139=""),"",'N-DBE'!AJ139+'N-DBE'!AN139)</f>
        <v/>
      </c>
      <c r="I139" s="815" t="str">
        <f>IF(OR(B139="",'N-DBE'!AJ139=""),"",'N-DBE'!E139*('N-DBE'!AJ139+'N-DBE'!AN139))</f>
        <v/>
      </c>
      <c r="J139" s="246" t="str">
        <f>IF('N-DBE'!AK139="","",IF('N-DBE'!AM139="ja",'N-DBE'!AK139+'N-DBE'!AN139,'N-DBE'!AK139))</f>
        <v/>
      </c>
      <c r="K139" s="829" t="str">
        <f>IF(OR(B139="",'N-DBE'!AK139=""),"",IF('N-DBE'!AM139="ja",'N-DBE'!E139*('N-DBE'!AK139+'N-DBE'!AN139),'N-DBE'!E139*'N-DBE'!AK139))</f>
        <v/>
      </c>
      <c r="L139" s="830" t="str">
        <f>IF(OR(B139="",'N-DBE'!AL139=""),"",'N-DBE'!AL139+'N-DBE'!AN139)</f>
        <v/>
      </c>
      <c r="M139" s="830" t="str">
        <f>IF(OR(B139="",'N-DBE'!AL139=""),"",'N-DBE'!E139*('N-DBE'!AL139+'N-DBE'!AN139))</f>
        <v/>
      </c>
      <c r="N139" s="831" t="str">
        <f>IF(AND('N-DBE'!C139="ja",G139&lt;&gt;""),I139-X139,"")</f>
        <v/>
      </c>
      <c r="O139" s="259" t="str">
        <f>IF('N-DBE'!AJ139="","",SUM(AU139,BI139,BW139,CK139,CY139,DM139))</f>
        <v/>
      </c>
      <c r="P139" s="830" t="str">
        <f>IF(OR(B139="",'N-DBE'!AJ139=""),"",O139*'N-DBE'!E139)</f>
        <v/>
      </c>
      <c r="Q139" s="253" t="str">
        <f>IF('N-DBE'!AJ139="","",IF(AR139="mineralisch",AU139,0)+IF(BF139="mineralisch",BI139,0)+IF(BT139="mineralisch",BW139,0)+IF(CH139="mineralisch",CK139,0)+IF(CV139="mineralisch",CY139,0)+IF(DJ139="mineralisch",DM139,0))</f>
        <v/>
      </c>
      <c r="R139" s="830" t="str">
        <f>IF(OR(B139="",'N-DBE'!AJ139=""),"",Q139*'N-DBE'!E139)</f>
        <v/>
      </c>
      <c r="S139" s="253" t="str">
        <f>IF('N-DBE'!AJ139="","",O139-Q139)</f>
        <v/>
      </c>
      <c r="T139" s="830" t="str">
        <f>IF(OR(B139="",'N-DBE'!AJ139=""),"",S139*'N-DBE'!E139)</f>
        <v/>
      </c>
      <c r="U139" s="253" t="str">
        <f>IF('N-DBE'!AJ139="","",(IF(AR139="Kompost",AU139,0)+IF(BF139="Kompost",BI139,0)+IF(BT139="Kompost",BW139,0)+IF(CH139="Kompost",CK139,0)+IF(CV139="Kompost",CY139,0)+IF(DJ139="Kompost",DM139,0)))</f>
        <v/>
      </c>
      <c r="V139" s="830" t="str">
        <f>IF(OR(B139="",'N-DBE'!AJ139=""),"",U139*'N-DBE'!E139)</f>
        <v/>
      </c>
      <c r="W139" s="370" t="str">
        <f>IF('N-DBE'!AJ139="","",SUM(AW139,BK139,BY139,CM139,DA139,DO139))</f>
        <v/>
      </c>
      <c r="X139" s="844" t="str">
        <f>IF(OR(B139="",'N-DBE'!AJ139=""),"",W139*'N-DBE'!E139)</f>
        <v/>
      </c>
      <c r="Y139" s="260" t="str">
        <f>IF('P-(K-Mg)-DBE'!N139="","",'P-(K-Mg)-DBE'!N139+'P-(K-Mg)-DBE'!R139)</f>
        <v/>
      </c>
      <c r="Z139" s="830" t="str">
        <f>IF(OR(B139="",'P-(K-Mg)-DBE'!N139=""),"",'N-DBE'!E139*('P-(K-Mg)-DBE'!N139+'P-(K-Mg)-DBE'!R139))</f>
        <v/>
      </c>
      <c r="AA139" s="259" t="str">
        <f>IF('P-(K-Mg)-DBE'!N139="","",SUM(AX139,BL139,BZ139,CN139,DB139,DP139))</f>
        <v/>
      </c>
      <c r="AB139" s="258" t="str">
        <f>IF(OR(B139="",'P-(K-Mg)-DBE'!Z139=""),"",SUM(AX139,BL139,BZ139,CN139,DB139,DP139)*'N-DBE'!E139)</f>
        <v/>
      </c>
      <c r="AC139" s="259" t="str">
        <f>IF('P-(K-Mg)-DBE'!O139="","",'P-(K-Mg)-DBE'!O139)</f>
        <v/>
      </c>
      <c r="AD139" s="815" t="str">
        <f>IF(OR(B139="",'P-(K-Mg)-DBE'!O139=""),"",'P-(K-Mg)-DBE'!O139*'N-DBE'!E139)</f>
        <v/>
      </c>
      <c r="AE139" s="239" t="str">
        <f>IF('P-(K-Mg)-DBE'!Z139="","",'P-(K-Mg)-DBE'!Z139)</f>
        <v/>
      </c>
      <c r="AF139" s="815" t="str">
        <f>IF(OR(B139="",'P-(K-Mg)-DBE'!Z139=""),"",'P-(K-Mg)-DBE'!Z139*'N-DBE'!E139)</f>
        <v/>
      </c>
      <c r="AG139" s="380" t="str">
        <f>IF('P-(K-Mg)-DBE'!Z139="","",SUM(AY139,BM139,CA139,CO139,DC139,DQ139))</f>
        <v/>
      </c>
      <c r="AH139" s="258" t="str">
        <f>IF(OR(B139="",'P-(K-Mg)-DBE'!AH139=""),"",SUM(AY139,BM139,CA139,CO139,DC139,DQ129)*'N-DBE'!E139)</f>
        <v/>
      </c>
      <c r="AI139" s="240" t="str">
        <f>IF('P-(K-Mg)-DBE'!AH139="","",'P-(K-Mg)-DBE'!AH139)</f>
        <v/>
      </c>
      <c r="AJ139" s="830" t="str">
        <f>IF(OR(B139="",'P-(K-Mg)-DBE'!AH139=""),"",'N-DBE'!E139*'P-(K-Mg)-DBE'!AH139)</f>
        <v/>
      </c>
      <c r="AK139" s="374" t="str">
        <f>IF('P-(K-Mg)-DBE'!AH139="","",SUM(AZ139,BN139,CB139,CP139,DD139,DR139))</f>
        <v/>
      </c>
      <c r="AL139" s="862" t="str">
        <f>IF('P-(K-Mg)-DBE'!AH139="","",SUM(AZ139,BN139,CB139,CP139,DD139,DR139))</f>
        <v/>
      </c>
      <c r="AM139" s="378"/>
      <c r="AN139" s="379"/>
      <c r="AO139" s="375"/>
      <c r="AP139" s="392" t="str">
        <f t="shared" si="24"/>
        <v/>
      </c>
      <c r="AQ139" s="453" t="str">
        <f t="shared" si="25"/>
        <v/>
      </c>
      <c r="AR139" s="872" t="str">
        <f>IF(AM139="","",VLOOKUP(AM139,'aktuelle Düngerliste'!A:H,2,FALSE))</f>
        <v/>
      </c>
      <c r="AS139" s="872" t="str">
        <f>IF(AM139="","",VLOOKUP(AM139,'aktuelle Düngerliste'!A:H,3,FALSE))</f>
        <v/>
      </c>
      <c r="AT139" s="873" t="str">
        <f>IF(AM139="","",VLOOKUP(AM139,'aktuelle Düngerliste'!A:H,8,FALSE))</f>
        <v/>
      </c>
      <c r="AU139" s="874" t="str">
        <f>IF(AM139="","",VLOOKUP(AM139,'aktuelle Düngerliste'!$A:$H,3,FALSE)*AO139/1000)</f>
        <v/>
      </c>
      <c r="AV139" s="874" t="str">
        <f>IF(AM139="","",IF(VLOOKUP(AM139,'aktuelle Düngerliste'!$A:$B,2,FALSE)="mineralisch",(VLOOKUP(AM139,'aktuelle Düngerliste'!$A:$H,3,FALSE)*AO139/1000),""))</f>
        <v/>
      </c>
      <c r="AW139" s="875" t="str">
        <f>IF(AM139="","",VLOOKUP(AM139,'aktuelle Düngerliste'!$A:$J,10,FALSE)*AO139/1000)</f>
        <v/>
      </c>
      <c r="AX139" s="875" t="str">
        <f>IF(AM139="","",VLOOKUP(AM139,'aktuelle Düngerliste'!$A:$H,5,FALSE)*AO139/1000)</f>
        <v/>
      </c>
      <c r="AY139" s="875" t="str">
        <f>IF(AM139="","",VLOOKUP(AM139,'aktuelle Düngerliste'!$A:$H,6,FALSE)*AO139/1000)</f>
        <v/>
      </c>
      <c r="AZ139" s="876" t="str">
        <f>IF(AM139="","",VLOOKUP(AM139,'aktuelle Düngerliste'!$A:$H,7,FALSE)*AO139/1000)</f>
        <v/>
      </c>
      <c r="BA139" s="378"/>
      <c r="BB139" s="379"/>
      <c r="BC139" s="375"/>
      <c r="BD139" s="392" t="str">
        <f t="shared" si="26"/>
        <v/>
      </c>
      <c r="BE139" s="453" t="str">
        <f t="shared" si="27"/>
        <v/>
      </c>
      <c r="BF139" s="872" t="str">
        <f>IF(BA139="","",VLOOKUP(BA139,'aktuelle Düngerliste'!$A:$H,2,FALSE))</f>
        <v/>
      </c>
      <c r="BG139" s="872" t="str">
        <f>IF(BA139="","",VLOOKUP(BA139,'aktuelle Düngerliste'!$A:$H,3,FALSE))</f>
        <v/>
      </c>
      <c r="BH139" s="873" t="str">
        <f>IF(BA139="","",VLOOKUP(BA139,'aktuelle Düngerliste'!$A:$H,8,FALSE))</f>
        <v/>
      </c>
      <c r="BI139" s="874" t="str">
        <f>IF(BA139="","",VLOOKUP(BA139,'aktuelle Düngerliste'!$A:$H,3,FALSE)*BC139/1000)</f>
        <v/>
      </c>
      <c r="BJ139" s="874" t="str">
        <f>IF(BA139="","",IF(VLOOKUP(BA139,'aktuelle Düngerliste'!$A:$B,2,FALSE)="mineralisch",(VLOOKUP(BA139,'aktuelle Düngerliste'!$A:$H,3,FALSE)*BC139/1000),""))</f>
        <v/>
      </c>
      <c r="BK139" s="875" t="str">
        <f>IF(BA139="","",VLOOKUP(BA139,'aktuelle Düngerliste'!$A:$J,10,FALSE)*BC139/1000)</f>
        <v/>
      </c>
      <c r="BL139" s="875" t="str">
        <f>IF(BA139="","",VLOOKUP(BA139,'aktuelle Düngerliste'!$A:$H,5,FALSE)*BC139/1000)</f>
        <v/>
      </c>
      <c r="BM139" s="875" t="str">
        <f>IF(BA139="","",VLOOKUP(BA139,'aktuelle Düngerliste'!$A:$H,6,FALSE)*BC139/1000)</f>
        <v/>
      </c>
      <c r="BN139" s="876" t="str">
        <f>IF(BA139="","",VLOOKUP(BA139,'aktuelle Düngerliste'!$A:$H,7,FALSE)*BC139/1000)</f>
        <v/>
      </c>
      <c r="BO139" s="378"/>
      <c r="BP139" s="379"/>
      <c r="BQ139" s="375"/>
      <c r="BR139" s="392" t="str">
        <f t="shared" si="28"/>
        <v/>
      </c>
      <c r="BS139" s="453" t="str">
        <f t="shared" si="29"/>
        <v/>
      </c>
      <c r="BT139" s="872" t="str">
        <f>IF(BO139="","",VLOOKUP(BO139,'aktuelle Düngerliste'!$A:$H,2,FALSE))</f>
        <v/>
      </c>
      <c r="BU139" s="872" t="str">
        <f>IF(BO139="","",VLOOKUP(BO139,'aktuelle Düngerliste'!$A:$H,3,FALSE))</f>
        <v/>
      </c>
      <c r="BV139" s="873" t="str">
        <f>IF(BO139="","",VLOOKUP(BO139,'aktuelle Düngerliste'!$A:$H,8,FALSE))</f>
        <v/>
      </c>
      <c r="BW139" s="874" t="str">
        <f>IF(BO139="","",VLOOKUP(BO139,'aktuelle Düngerliste'!$A:$H,3,FALSE)*BQ139/1000)</f>
        <v/>
      </c>
      <c r="BX139" s="874" t="str">
        <f>IF(BO139="","",IF(VLOOKUP(BO139,'aktuelle Düngerliste'!$A:$B,2,FALSE)="mineralisch",(VLOOKUP(BO139,'aktuelle Düngerliste'!$A:$H,3,FALSE)*BQ139/1000),""))</f>
        <v/>
      </c>
      <c r="BY139" s="875" t="str">
        <f>IF(BO139="","",VLOOKUP(BO139,'aktuelle Düngerliste'!$A:$J,10,FALSE)*BQ139/1000)</f>
        <v/>
      </c>
      <c r="BZ139" s="875" t="str">
        <f>IF(BO139="","",VLOOKUP(BO139,'aktuelle Düngerliste'!$A:$H,5,FALSE)*BQ139/1000)</f>
        <v/>
      </c>
      <c r="CA139" s="875" t="str">
        <f>IF(BO139="","",VLOOKUP(BO139,'aktuelle Düngerliste'!$A:$H,6,FALSE)*BQ139/1000)</f>
        <v/>
      </c>
      <c r="CB139" s="876" t="str">
        <f>IF(BO139="","",VLOOKUP(BO139,'aktuelle Düngerliste'!$A:$H,7,FALSE)*BQ139/1000)</f>
        <v/>
      </c>
      <c r="CC139" s="378"/>
      <c r="CD139" s="379"/>
      <c r="CE139" s="375"/>
      <c r="CF139" s="392" t="str">
        <f t="shared" si="30"/>
        <v/>
      </c>
      <c r="CG139" s="453" t="str">
        <f t="shared" si="31"/>
        <v/>
      </c>
      <c r="CH139" s="872" t="str">
        <f>IF(CC139="","",VLOOKUP(CC139,'aktuelle Düngerliste'!$A:$H,2,FALSE))</f>
        <v/>
      </c>
      <c r="CI139" s="872" t="str">
        <f>IF(CC139="","",VLOOKUP(CC139,'aktuelle Düngerliste'!$A:$H,3,FALSE))</f>
        <v/>
      </c>
      <c r="CJ139" s="873" t="str">
        <f>IF(CC139="","",VLOOKUP(CC139,'aktuelle Düngerliste'!$A:$H,8,FALSE))</f>
        <v/>
      </c>
      <c r="CK139" s="874" t="str">
        <f>IF(CC139="","",VLOOKUP(CC139,'aktuelle Düngerliste'!$A:$H,3,FALSE)*CE139/1000)</f>
        <v/>
      </c>
      <c r="CL139" s="874" t="str">
        <f>IF(CC139="","",IF(VLOOKUP(CC139,'aktuelle Düngerliste'!$A:$B,2,FALSE)="mineralisch",(VLOOKUP(CC139,'aktuelle Düngerliste'!$A:$H,3,FALSE)*CE139/1000),""))</f>
        <v/>
      </c>
      <c r="CM139" s="875" t="str">
        <f>IF(CC139="","",VLOOKUP(CC139,'aktuelle Düngerliste'!$A:$J,10,FALSE)*CE139/1000)</f>
        <v/>
      </c>
      <c r="CN139" s="875" t="str">
        <f>IF(CC139="","",VLOOKUP(CC139,'aktuelle Düngerliste'!$A:$H,5,FALSE)*CE139/1000)</f>
        <v/>
      </c>
      <c r="CO139" s="875" t="str">
        <f>IF(CC139="","",VLOOKUP(CC139,'aktuelle Düngerliste'!$A:$H,6,FALSE)*CE139/1000)</f>
        <v/>
      </c>
      <c r="CP139" s="876" t="str">
        <f>IF(CC139="","",VLOOKUP(CC139,'aktuelle Düngerliste'!$A:$H,7,FALSE)*CE139/1000)</f>
        <v/>
      </c>
      <c r="CQ139" s="378"/>
      <c r="CR139" s="379"/>
      <c r="CS139" s="375"/>
      <c r="CT139" s="392" t="str">
        <f t="shared" si="32"/>
        <v/>
      </c>
      <c r="CU139" s="453" t="str">
        <f t="shared" si="33"/>
        <v/>
      </c>
      <c r="CV139" s="872" t="str">
        <f>IF(CQ139="","",VLOOKUP(CQ139,'aktuelle Düngerliste'!$A:$H,2,FALSE))</f>
        <v/>
      </c>
      <c r="CW139" s="872" t="str">
        <f>IF(CQ139="","",VLOOKUP(CQ139,'aktuelle Düngerliste'!$A:$H,3,FALSE))</f>
        <v/>
      </c>
      <c r="CX139" s="873" t="str">
        <f>IF(CQ139="","",VLOOKUP(CQ139,'aktuelle Düngerliste'!$A:$H,8,FALSE))</f>
        <v/>
      </c>
      <c r="CY139" s="874" t="str">
        <f>IF(CQ139="","",VLOOKUP(CQ139,'aktuelle Düngerliste'!$A:$H,3,FALSE)*CS139/1000)</f>
        <v/>
      </c>
      <c r="CZ139" s="874" t="str">
        <f>IF(CQ139="","",IF(VLOOKUP(CQ139,'aktuelle Düngerliste'!$A:$B,2,FALSE)="mineralisch",(VLOOKUP(CQ139,'aktuelle Düngerliste'!$A:$H,3,FALSE)*CS139/1000),""))</f>
        <v/>
      </c>
      <c r="DA139" s="875" t="str">
        <f>IF(CQ139="","",VLOOKUP(CQ139,'aktuelle Düngerliste'!$A:$J,10,FALSE)*CS139/1000)</f>
        <v/>
      </c>
      <c r="DB139" s="875" t="str">
        <f>IF(CQ139="","",VLOOKUP(CQ139,'aktuelle Düngerliste'!$A:$H,5,FALSE)*CS139/1000)</f>
        <v/>
      </c>
      <c r="DC139" s="875" t="str">
        <f>IF(CQ139="","",VLOOKUP(CQ139,'aktuelle Düngerliste'!$A:$H,6,FALSE)*CS139/1000)</f>
        <v/>
      </c>
      <c r="DD139" s="876" t="str">
        <f>IF(CQ139="","",VLOOKUP(CQ139,'aktuelle Düngerliste'!$A:$H,7,FALSE)*CS139/1000)</f>
        <v/>
      </c>
      <c r="DE139" s="378"/>
      <c r="DF139" s="379"/>
      <c r="DG139" s="375"/>
      <c r="DH139" s="392" t="str">
        <f t="shared" si="34"/>
        <v/>
      </c>
      <c r="DI139" s="453" t="str">
        <f t="shared" si="35"/>
        <v/>
      </c>
      <c r="DJ139" s="872" t="str">
        <f>IF(DE139="","",VLOOKUP(DE139,'aktuelle Düngerliste'!$A:$H,2,FALSE))</f>
        <v/>
      </c>
      <c r="DK139" s="872" t="str">
        <f>IF(DE139="","",VLOOKUP(DE139,'aktuelle Düngerliste'!$A:$H,3,FALSE))</f>
        <v/>
      </c>
      <c r="DL139" s="873" t="str">
        <f>IF(DE139="","",VLOOKUP(DE139,'aktuelle Düngerliste'!$A:$H,8,FALSE))</f>
        <v/>
      </c>
      <c r="DM139" s="874" t="str">
        <f>IF(DE139="","",VLOOKUP(DE139,'aktuelle Düngerliste'!$A:$H,3,FALSE)*DG139/1000)</f>
        <v/>
      </c>
      <c r="DN139" s="874" t="str">
        <f>IF(DE139="","",IF(VLOOKUP(DE139,'aktuelle Düngerliste'!$A:$B,2,FALSE)="mineralisch",(VLOOKUP(DE139,'aktuelle Düngerliste'!$A:$H,3,FALSE)*DG139/1000),""))</f>
        <v/>
      </c>
      <c r="DO139" s="875" t="str">
        <f>IF(DE139="","",VLOOKUP(DE139,'aktuelle Düngerliste'!$A:$J,10,FALSE)*DG139/1000)</f>
        <v/>
      </c>
      <c r="DP139" s="875" t="str">
        <f>IF(DE139="","",VLOOKUP(DE139,'aktuelle Düngerliste'!$A:$H,5,FALSE)*DG139/1000)</f>
        <v/>
      </c>
      <c r="DQ139" s="875" t="str">
        <f>IF(DE139="","",VLOOKUP(DE139,'aktuelle Düngerliste'!$A:$H,6,FALSE)*DG139/1000)</f>
        <v/>
      </c>
      <c r="DR139" s="876" t="str">
        <f>IF(DE139="","",VLOOKUP(DE139,'aktuelle Düngerliste'!$A:$H,7,FALSE)*DG139/1000)</f>
        <v/>
      </c>
      <c r="DS139" s="265"/>
    </row>
    <row r="140" spans="1:123" s="145" customFormat="1">
      <c r="A140" s="261" t="str">
        <f>IF('N-DBE'!A140="","",'N-DBE'!A140)</f>
        <v/>
      </c>
      <c r="B140" s="285" t="str">
        <f>IF('N-DBE'!B140="","",'N-DBE'!B140)</f>
        <v/>
      </c>
      <c r="C140" s="262" t="str">
        <f>IF('N-DBE'!C140="","",'N-DBE'!C140)</f>
        <v/>
      </c>
      <c r="D140" s="262" t="str">
        <f>IF('N-DBE'!D140="","",'N-DBE'!D140)</f>
        <v/>
      </c>
      <c r="E140" s="238" t="str">
        <f>IF('N-DBE'!E140="","",'N-DBE'!E140)</f>
        <v/>
      </c>
      <c r="F140" s="238" t="str">
        <f>IF('N-DBE'!F140="","",'N-DBE'!F140)</f>
        <v/>
      </c>
      <c r="G140" s="225" t="str">
        <f>IF('N-DBE'!G140="","",'N-DBE'!G140)</f>
        <v/>
      </c>
      <c r="H140" s="247" t="str">
        <f>IF(OR(B140="",'N-DBE'!AJ140=""),"",'N-DBE'!AJ140+'N-DBE'!AN140)</f>
        <v/>
      </c>
      <c r="I140" s="815" t="str">
        <f>IF(OR(B140="",'N-DBE'!AJ140=""),"",'N-DBE'!E140*('N-DBE'!AJ140+'N-DBE'!AN140))</f>
        <v/>
      </c>
      <c r="J140" s="246" t="str">
        <f>IF('N-DBE'!AK140="","",IF('N-DBE'!AM140="ja",'N-DBE'!AK140+'N-DBE'!AN140,'N-DBE'!AK140))</f>
        <v/>
      </c>
      <c r="K140" s="829" t="str">
        <f>IF(OR(B140="",'N-DBE'!AK140=""),"",IF('N-DBE'!AM140="ja",'N-DBE'!E140*('N-DBE'!AK140+'N-DBE'!AN140),'N-DBE'!E140*'N-DBE'!AK140))</f>
        <v/>
      </c>
      <c r="L140" s="830" t="str">
        <f>IF(OR(B140="",'N-DBE'!AL140=""),"",'N-DBE'!AL140+'N-DBE'!AN140)</f>
        <v/>
      </c>
      <c r="M140" s="830" t="str">
        <f>IF(OR(B140="",'N-DBE'!AL140=""),"",'N-DBE'!E140*('N-DBE'!AL140+'N-DBE'!AN140))</f>
        <v/>
      </c>
      <c r="N140" s="831" t="str">
        <f>IF(AND('N-DBE'!C140="ja",G140&lt;&gt;""),I140-X140,"")</f>
        <v/>
      </c>
      <c r="O140" s="259" t="str">
        <f>IF('N-DBE'!AJ140="","",SUM(AU140,BI140,BW140,CK140,CY140,DM140))</f>
        <v/>
      </c>
      <c r="P140" s="830" t="str">
        <f>IF(OR(B140="",'N-DBE'!AJ140=""),"",O140*'N-DBE'!E140)</f>
        <v/>
      </c>
      <c r="Q140" s="253" t="str">
        <f>IF('N-DBE'!AJ140="","",IF(AR140="mineralisch",AU140,0)+IF(BF140="mineralisch",BI140,0)+IF(BT140="mineralisch",BW140,0)+IF(CH140="mineralisch",CK140,0)+IF(CV140="mineralisch",CY140,0)+IF(DJ140="mineralisch",DM140,0))</f>
        <v/>
      </c>
      <c r="R140" s="830" t="str">
        <f>IF(OR(B140="",'N-DBE'!AJ140=""),"",Q140*'N-DBE'!E140)</f>
        <v/>
      </c>
      <c r="S140" s="253" t="str">
        <f>IF('N-DBE'!AJ140="","",O140-Q140)</f>
        <v/>
      </c>
      <c r="T140" s="830" t="str">
        <f>IF(OR(B140="",'N-DBE'!AJ140=""),"",S140*'N-DBE'!E140)</f>
        <v/>
      </c>
      <c r="U140" s="253" t="str">
        <f>IF('N-DBE'!AJ140="","",(IF(AR140="Kompost",AU140,0)+IF(BF140="Kompost",BI140,0)+IF(BT140="Kompost",BW140,0)+IF(CH140="Kompost",CK140,0)+IF(CV140="Kompost",CY140,0)+IF(DJ140="Kompost",DM140,0)))</f>
        <v/>
      </c>
      <c r="V140" s="830" t="str">
        <f>IF(OR(B140="",'N-DBE'!AJ140=""),"",U140*'N-DBE'!E140)</f>
        <v/>
      </c>
      <c r="W140" s="370" t="str">
        <f>IF('N-DBE'!AJ140="","",SUM(AW140,BK140,BY140,CM140,DA140,DO140))</f>
        <v/>
      </c>
      <c r="X140" s="844" t="str">
        <f>IF(OR(B140="",'N-DBE'!AJ140=""),"",W140*'N-DBE'!E140)</f>
        <v/>
      </c>
      <c r="Y140" s="260" t="str">
        <f>IF('P-(K-Mg)-DBE'!N140="","",'P-(K-Mg)-DBE'!N140+'P-(K-Mg)-DBE'!R140)</f>
        <v/>
      </c>
      <c r="Z140" s="830" t="str">
        <f>IF(OR(B140="",'P-(K-Mg)-DBE'!N140=""),"",'N-DBE'!E140*('P-(K-Mg)-DBE'!N140+'P-(K-Mg)-DBE'!R140))</f>
        <v/>
      </c>
      <c r="AA140" s="259" t="str">
        <f>IF('P-(K-Mg)-DBE'!N140="","",SUM(AX140,BL140,BZ140,CN140,DB140,DP140))</f>
        <v/>
      </c>
      <c r="AB140" s="258" t="str">
        <f>IF(OR(B140="",'P-(K-Mg)-DBE'!Z140=""),"",SUM(AX140,BL140,BZ140,CN140,DB140,DP140)*'N-DBE'!E140)</f>
        <v/>
      </c>
      <c r="AC140" s="259" t="str">
        <f>IF('P-(K-Mg)-DBE'!O140="","",'P-(K-Mg)-DBE'!O140)</f>
        <v/>
      </c>
      <c r="AD140" s="815" t="str">
        <f>IF(OR(B140="",'P-(K-Mg)-DBE'!O140=""),"",'P-(K-Mg)-DBE'!O140*'N-DBE'!E140)</f>
        <v/>
      </c>
      <c r="AE140" s="239" t="str">
        <f>IF('P-(K-Mg)-DBE'!Z140="","",'P-(K-Mg)-DBE'!Z140)</f>
        <v/>
      </c>
      <c r="AF140" s="815" t="str">
        <f>IF(OR(B140="",'P-(K-Mg)-DBE'!Z140=""),"",'P-(K-Mg)-DBE'!Z140*'N-DBE'!E140)</f>
        <v/>
      </c>
      <c r="AG140" s="380" t="str">
        <f>IF('P-(K-Mg)-DBE'!Z140="","",SUM(AY140,BM140,CA140,CO140,DC140,DQ140))</f>
        <v/>
      </c>
      <c r="AH140" s="258" t="str">
        <f>IF(OR(B140="",'P-(K-Mg)-DBE'!AH140=""),"",SUM(AY140,BM140,CA140,CO140,DC140,DQ130)*'N-DBE'!E140)</f>
        <v/>
      </c>
      <c r="AI140" s="240" t="str">
        <f>IF('P-(K-Mg)-DBE'!AH140="","",'P-(K-Mg)-DBE'!AH140)</f>
        <v/>
      </c>
      <c r="AJ140" s="830" t="str">
        <f>IF(OR(B140="",'P-(K-Mg)-DBE'!AH140=""),"",'N-DBE'!E140*'P-(K-Mg)-DBE'!AH140)</f>
        <v/>
      </c>
      <c r="AK140" s="374" t="str">
        <f>IF('P-(K-Mg)-DBE'!AH140="","",SUM(AZ140,BN140,CB140,CP140,DD140,DR140))</f>
        <v/>
      </c>
      <c r="AL140" s="862" t="str">
        <f>IF('P-(K-Mg)-DBE'!AH140="","",SUM(AZ140,BN140,CB140,CP140,DD140,DR140))</f>
        <v/>
      </c>
      <c r="AM140" s="378"/>
      <c r="AN140" s="379"/>
      <c r="AO140" s="375"/>
      <c r="AP140" s="392" t="str">
        <f t="shared" si="24"/>
        <v/>
      </c>
      <c r="AQ140" s="453" t="str">
        <f t="shared" si="25"/>
        <v/>
      </c>
      <c r="AR140" s="872" t="str">
        <f>IF(AM140="","",VLOOKUP(AM140,'aktuelle Düngerliste'!A:H,2,FALSE))</f>
        <v/>
      </c>
      <c r="AS140" s="872" t="str">
        <f>IF(AM140="","",VLOOKUP(AM140,'aktuelle Düngerliste'!A:H,3,FALSE))</f>
        <v/>
      </c>
      <c r="AT140" s="873" t="str">
        <f>IF(AM140="","",VLOOKUP(AM140,'aktuelle Düngerliste'!A:H,8,FALSE))</f>
        <v/>
      </c>
      <c r="AU140" s="874" t="str">
        <f>IF(AM140="","",VLOOKUP(AM140,'aktuelle Düngerliste'!$A:$H,3,FALSE)*AO140/1000)</f>
        <v/>
      </c>
      <c r="AV140" s="874" t="str">
        <f>IF(AM140="","",IF(VLOOKUP(AM140,'aktuelle Düngerliste'!$A:$B,2,FALSE)="mineralisch",(VLOOKUP(AM140,'aktuelle Düngerliste'!$A:$H,3,FALSE)*AO140/1000),""))</f>
        <v/>
      </c>
      <c r="AW140" s="875" t="str">
        <f>IF(AM140="","",VLOOKUP(AM140,'aktuelle Düngerliste'!$A:$J,10,FALSE)*AO140/1000)</f>
        <v/>
      </c>
      <c r="AX140" s="875" t="str">
        <f>IF(AM140="","",VLOOKUP(AM140,'aktuelle Düngerliste'!$A:$H,5,FALSE)*AO140/1000)</f>
        <v/>
      </c>
      <c r="AY140" s="875" t="str">
        <f>IF(AM140="","",VLOOKUP(AM140,'aktuelle Düngerliste'!$A:$H,6,FALSE)*AO140/1000)</f>
        <v/>
      </c>
      <c r="AZ140" s="876" t="str">
        <f>IF(AM140="","",VLOOKUP(AM140,'aktuelle Düngerliste'!$A:$H,7,FALSE)*AO140/1000)</f>
        <v/>
      </c>
      <c r="BA140" s="378"/>
      <c r="BB140" s="379"/>
      <c r="BC140" s="375"/>
      <c r="BD140" s="392" t="str">
        <f t="shared" si="26"/>
        <v/>
      </c>
      <c r="BE140" s="453" t="str">
        <f t="shared" si="27"/>
        <v/>
      </c>
      <c r="BF140" s="872" t="str">
        <f>IF(BA140="","",VLOOKUP(BA140,'aktuelle Düngerliste'!$A:$H,2,FALSE))</f>
        <v/>
      </c>
      <c r="BG140" s="872" t="str">
        <f>IF(BA140="","",VLOOKUP(BA140,'aktuelle Düngerliste'!$A:$H,3,FALSE))</f>
        <v/>
      </c>
      <c r="BH140" s="873" t="str">
        <f>IF(BA140="","",VLOOKUP(BA140,'aktuelle Düngerliste'!$A:$H,8,FALSE))</f>
        <v/>
      </c>
      <c r="BI140" s="874" t="str">
        <f>IF(BA140="","",VLOOKUP(BA140,'aktuelle Düngerliste'!$A:$H,3,FALSE)*BC140/1000)</f>
        <v/>
      </c>
      <c r="BJ140" s="874" t="str">
        <f>IF(BA140="","",IF(VLOOKUP(BA140,'aktuelle Düngerliste'!$A:$B,2,FALSE)="mineralisch",(VLOOKUP(BA140,'aktuelle Düngerliste'!$A:$H,3,FALSE)*BC140/1000),""))</f>
        <v/>
      </c>
      <c r="BK140" s="875" t="str">
        <f>IF(BA140="","",VLOOKUP(BA140,'aktuelle Düngerliste'!$A:$J,10,FALSE)*BC140/1000)</f>
        <v/>
      </c>
      <c r="BL140" s="875" t="str">
        <f>IF(BA140="","",VLOOKUP(BA140,'aktuelle Düngerliste'!$A:$H,5,FALSE)*BC140/1000)</f>
        <v/>
      </c>
      <c r="BM140" s="875" t="str">
        <f>IF(BA140="","",VLOOKUP(BA140,'aktuelle Düngerliste'!$A:$H,6,FALSE)*BC140/1000)</f>
        <v/>
      </c>
      <c r="BN140" s="876" t="str">
        <f>IF(BA140="","",VLOOKUP(BA140,'aktuelle Düngerliste'!$A:$H,7,FALSE)*BC140/1000)</f>
        <v/>
      </c>
      <c r="BO140" s="378"/>
      <c r="BP140" s="379"/>
      <c r="BQ140" s="375"/>
      <c r="BR140" s="392" t="str">
        <f t="shared" si="28"/>
        <v/>
      </c>
      <c r="BS140" s="453" t="str">
        <f t="shared" si="29"/>
        <v/>
      </c>
      <c r="BT140" s="872" t="str">
        <f>IF(BO140="","",VLOOKUP(BO140,'aktuelle Düngerliste'!$A:$H,2,FALSE))</f>
        <v/>
      </c>
      <c r="BU140" s="872" t="str">
        <f>IF(BO140="","",VLOOKUP(BO140,'aktuelle Düngerliste'!$A:$H,3,FALSE))</f>
        <v/>
      </c>
      <c r="BV140" s="873" t="str">
        <f>IF(BO140="","",VLOOKUP(BO140,'aktuelle Düngerliste'!$A:$H,8,FALSE))</f>
        <v/>
      </c>
      <c r="BW140" s="874" t="str">
        <f>IF(BO140="","",VLOOKUP(BO140,'aktuelle Düngerliste'!$A:$H,3,FALSE)*BQ140/1000)</f>
        <v/>
      </c>
      <c r="BX140" s="874" t="str">
        <f>IF(BO140="","",IF(VLOOKUP(BO140,'aktuelle Düngerliste'!$A:$B,2,FALSE)="mineralisch",(VLOOKUP(BO140,'aktuelle Düngerliste'!$A:$H,3,FALSE)*BQ140/1000),""))</f>
        <v/>
      </c>
      <c r="BY140" s="875" t="str">
        <f>IF(BO140="","",VLOOKUP(BO140,'aktuelle Düngerliste'!$A:$J,10,FALSE)*BQ140/1000)</f>
        <v/>
      </c>
      <c r="BZ140" s="875" t="str">
        <f>IF(BO140="","",VLOOKUP(BO140,'aktuelle Düngerliste'!$A:$H,5,FALSE)*BQ140/1000)</f>
        <v/>
      </c>
      <c r="CA140" s="875" t="str">
        <f>IF(BO140="","",VLOOKUP(BO140,'aktuelle Düngerliste'!$A:$H,6,FALSE)*BQ140/1000)</f>
        <v/>
      </c>
      <c r="CB140" s="876" t="str">
        <f>IF(BO140="","",VLOOKUP(BO140,'aktuelle Düngerliste'!$A:$H,7,FALSE)*BQ140/1000)</f>
        <v/>
      </c>
      <c r="CC140" s="378"/>
      <c r="CD140" s="379"/>
      <c r="CE140" s="375"/>
      <c r="CF140" s="392" t="str">
        <f t="shared" si="30"/>
        <v/>
      </c>
      <c r="CG140" s="453" t="str">
        <f t="shared" si="31"/>
        <v/>
      </c>
      <c r="CH140" s="872" t="str">
        <f>IF(CC140="","",VLOOKUP(CC140,'aktuelle Düngerliste'!$A:$H,2,FALSE))</f>
        <v/>
      </c>
      <c r="CI140" s="872" t="str">
        <f>IF(CC140="","",VLOOKUP(CC140,'aktuelle Düngerliste'!$A:$H,3,FALSE))</f>
        <v/>
      </c>
      <c r="CJ140" s="873" t="str">
        <f>IF(CC140="","",VLOOKUP(CC140,'aktuelle Düngerliste'!$A:$H,8,FALSE))</f>
        <v/>
      </c>
      <c r="CK140" s="874" t="str">
        <f>IF(CC140="","",VLOOKUP(CC140,'aktuelle Düngerliste'!$A:$H,3,FALSE)*CE140/1000)</f>
        <v/>
      </c>
      <c r="CL140" s="874" t="str">
        <f>IF(CC140="","",IF(VLOOKUP(CC140,'aktuelle Düngerliste'!$A:$B,2,FALSE)="mineralisch",(VLOOKUP(CC140,'aktuelle Düngerliste'!$A:$H,3,FALSE)*CE140/1000),""))</f>
        <v/>
      </c>
      <c r="CM140" s="875" t="str">
        <f>IF(CC140="","",VLOOKUP(CC140,'aktuelle Düngerliste'!$A:$J,10,FALSE)*CE140/1000)</f>
        <v/>
      </c>
      <c r="CN140" s="875" t="str">
        <f>IF(CC140="","",VLOOKUP(CC140,'aktuelle Düngerliste'!$A:$H,5,FALSE)*CE140/1000)</f>
        <v/>
      </c>
      <c r="CO140" s="875" t="str">
        <f>IF(CC140="","",VLOOKUP(CC140,'aktuelle Düngerliste'!$A:$H,6,FALSE)*CE140/1000)</f>
        <v/>
      </c>
      <c r="CP140" s="876" t="str">
        <f>IF(CC140="","",VLOOKUP(CC140,'aktuelle Düngerliste'!$A:$H,7,FALSE)*CE140/1000)</f>
        <v/>
      </c>
      <c r="CQ140" s="378"/>
      <c r="CR140" s="379"/>
      <c r="CS140" s="375"/>
      <c r="CT140" s="392" t="str">
        <f t="shared" si="32"/>
        <v/>
      </c>
      <c r="CU140" s="453" t="str">
        <f t="shared" si="33"/>
        <v/>
      </c>
      <c r="CV140" s="872" t="str">
        <f>IF(CQ140="","",VLOOKUP(CQ140,'aktuelle Düngerliste'!$A:$H,2,FALSE))</f>
        <v/>
      </c>
      <c r="CW140" s="872" t="str">
        <f>IF(CQ140="","",VLOOKUP(CQ140,'aktuelle Düngerliste'!$A:$H,3,FALSE))</f>
        <v/>
      </c>
      <c r="CX140" s="873" t="str">
        <f>IF(CQ140="","",VLOOKUP(CQ140,'aktuelle Düngerliste'!$A:$H,8,FALSE))</f>
        <v/>
      </c>
      <c r="CY140" s="874" t="str">
        <f>IF(CQ140="","",VLOOKUP(CQ140,'aktuelle Düngerliste'!$A:$H,3,FALSE)*CS140/1000)</f>
        <v/>
      </c>
      <c r="CZ140" s="874" t="str">
        <f>IF(CQ140="","",IF(VLOOKUP(CQ140,'aktuelle Düngerliste'!$A:$B,2,FALSE)="mineralisch",(VLOOKUP(CQ140,'aktuelle Düngerliste'!$A:$H,3,FALSE)*CS140/1000),""))</f>
        <v/>
      </c>
      <c r="DA140" s="875" t="str">
        <f>IF(CQ140="","",VLOOKUP(CQ140,'aktuelle Düngerliste'!$A:$J,10,FALSE)*CS140/1000)</f>
        <v/>
      </c>
      <c r="DB140" s="875" t="str">
        <f>IF(CQ140="","",VLOOKUP(CQ140,'aktuelle Düngerliste'!$A:$H,5,FALSE)*CS140/1000)</f>
        <v/>
      </c>
      <c r="DC140" s="875" t="str">
        <f>IF(CQ140="","",VLOOKUP(CQ140,'aktuelle Düngerliste'!$A:$H,6,FALSE)*CS140/1000)</f>
        <v/>
      </c>
      <c r="DD140" s="876" t="str">
        <f>IF(CQ140="","",VLOOKUP(CQ140,'aktuelle Düngerliste'!$A:$H,7,FALSE)*CS140/1000)</f>
        <v/>
      </c>
      <c r="DE140" s="378"/>
      <c r="DF140" s="379"/>
      <c r="DG140" s="375"/>
      <c r="DH140" s="392" t="str">
        <f t="shared" si="34"/>
        <v/>
      </c>
      <c r="DI140" s="453" t="str">
        <f t="shared" si="35"/>
        <v/>
      </c>
      <c r="DJ140" s="872" t="str">
        <f>IF(DE140="","",VLOOKUP(DE140,'aktuelle Düngerliste'!$A:$H,2,FALSE))</f>
        <v/>
      </c>
      <c r="DK140" s="872" t="str">
        <f>IF(DE140="","",VLOOKUP(DE140,'aktuelle Düngerliste'!$A:$H,3,FALSE))</f>
        <v/>
      </c>
      <c r="DL140" s="873" t="str">
        <f>IF(DE140="","",VLOOKUP(DE140,'aktuelle Düngerliste'!$A:$H,8,FALSE))</f>
        <v/>
      </c>
      <c r="DM140" s="874" t="str">
        <f>IF(DE140="","",VLOOKUP(DE140,'aktuelle Düngerliste'!$A:$H,3,FALSE)*DG140/1000)</f>
        <v/>
      </c>
      <c r="DN140" s="874" t="str">
        <f>IF(DE140="","",IF(VLOOKUP(DE140,'aktuelle Düngerliste'!$A:$B,2,FALSE)="mineralisch",(VLOOKUP(DE140,'aktuelle Düngerliste'!$A:$H,3,FALSE)*DG140/1000),""))</f>
        <v/>
      </c>
      <c r="DO140" s="875" t="str">
        <f>IF(DE140="","",VLOOKUP(DE140,'aktuelle Düngerliste'!$A:$J,10,FALSE)*DG140/1000)</f>
        <v/>
      </c>
      <c r="DP140" s="875" t="str">
        <f>IF(DE140="","",VLOOKUP(DE140,'aktuelle Düngerliste'!$A:$H,5,FALSE)*DG140/1000)</f>
        <v/>
      </c>
      <c r="DQ140" s="875" t="str">
        <f>IF(DE140="","",VLOOKUP(DE140,'aktuelle Düngerliste'!$A:$H,6,FALSE)*DG140/1000)</f>
        <v/>
      </c>
      <c r="DR140" s="876" t="str">
        <f>IF(DE140="","",VLOOKUP(DE140,'aktuelle Düngerliste'!$A:$H,7,FALSE)*DG140/1000)</f>
        <v/>
      </c>
      <c r="DS140" s="265"/>
    </row>
    <row r="141" spans="1:123" s="145" customFormat="1">
      <c r="A141" s="261" t="str">
        <f>IF('N-DBE'!A141="","",'N-DBE'!A141)</f>
        <v/>
      </c>
      <c r="B141" s="285" t="str">
        <f>IF('N-DBE'!B141="","",'N-DBE'!B141)</f>
        <v/>
      </c>
      <c r="C141" s="262" t="str">
        <f>IF('N-DBE'!C141="","",'N-DBE'!C141)</f>
        <v/>
      </c>
      <c r="D141" s="262" t="str">
        <f>IF('N-DBE'!D141="","",'N-DBE'!D141)</f>
        <v/>
      </c>
      <c r="E141" s="238" t="str">
        <f>IF('N-DBE'!E141="","",'N-DBE'!E141)</f>
        <v/>
      </c>
      <c r="F141" s="238" t="str">
        <f>IF('N-DBE'!F141="","",'N-DBE'!F141)</f>
        <v/>
      </c>
      <c r="G141" s="225" t="str">
        <f>IF('N-DBE'!G141="","",'N-DBE'!G141)</f>
        <v/>
      </c>
      <c r="H141" s="247" t="str">
        <f>IF(OR(B141="",'N-DBE'!AJ141=""),"",'N-DBE'!AJ141+'N-DBE'!AN141)</f>
        <v/>
      </c>
      <c r="I141" s="815" t="str">
        <f>IF(OR(B141="",'N-DBE'!AJ141=""),"",'N-DBE'!E141*('N-DBE'!AJ141+'N-DBE'!AN141))</f>
        <v/>
      </c>
      <c r="J141" s="246" t="str">
        <f>IF('N-DBE'!AK141="","",IF('N-DBE'!AM141="ja",'N-DBE'!AK141+'N-DBE'!AN141,'N-DBE'!AK141))</f>
        <v/>
      </c>
      <c r="K141" s="829" t="str">
        <f>IF(OR(B141="",'N-DBE'!AK141=""),"",IF('N-DBE'!AM141="ja",'N-DBE'!E141*('N-DBE'!AK141+'N-DBE'!AN141),'N-DBE'!E141*'N-DBE'!AK141))</f>
        <v/>
      </c>
      <c r="L141" s="830" t="str">
        <f>IF(OR(B141="",'N-DBE'!AL141=""),"",'N-DBE'!AL141+'N-DBE'!AN141)</f>
        <v/>
      </c>
      <c r="M141" s="830" t="str">
        <f>IF(OR(B141="",'N-DBE'!AL141=""),"",'N-DBE'!E141*('N-DBE'!AL141+'N-DBE'!AN141))</f>
        <v/>
      </c>
      <c r="N141" s="831" t="str">
        <f>IF(AND('N-DBE'!C141="ja",G141&lt;&gt;""),I141-X141,"")</f>
        <v/>
      </c>
      <c r="O141" s="259" t="str">
        <f>IF('N-DBE'!AJ141="","",SUM(AU141,BI141,BW141,CK141,CY141,DM141))</f>
        <v/>
      </c>
      <c r="P141" s="830" t="str">
        <f>IF(OR(B141="",'N-DBE'!AJ141=""),"",O141*'N-DBE'!E141)</f>
        <v/>
      </c>
      <c r="Q141" s="253" t="str">
        <f>IF('N-DBE'!AJ141="","",IF(AR141="mineralisch",AU141,0)+IF(BF141="mineralisch",BI141,0)+IF(BT141="mineralisch",BW141,0)+IF(CH141="mineralisch",CK141,0)+IF(CV141="mineralisch",CY141,0)+IF(DJ141="mineralisch",DM141,0))</f>
        <v/>
      </c>
      <c r="R141" s="830" t="str">
        <f>IF(OR(B141="",'N-DBE'!AJ141=""),"",Q141*'N-DBE'!E141)</f>
        <v/>
      </c>
      <c r="S141" s="253" t="str">
        <f>IF('N-DBE'!AJ141="","",O141-Q141)</f>
        <v/>
      </c>
      <c r="T141" s="830" t="str">
        <f>IF(OR(B141="",'N-DBE'!AJ141=""),"",S141*'N-DBE'!E141)</f>
        <v/>
      </c>
      <c r="U141" s="253" t="str">
        <f>IF('N-DBE'!AJ141="","",(IF(AR141="Kompost",AU141,0)+IF(BF141="Kompost",BI141,0)+IF(BT141="Kompost",BW141,0)+IF(CH141="Kompost",CK141,0)+IF(CV141="Kompost",CY141,0)+IF(DJ141="Kompost",DM141,0)))</f>
        <v/>
      </c>
      <c r="V141" s="830" t="str">
        <f>IF(OR(B141="",'N-DBE'!AJ141=""),"",U141*'N-DBE'!E141)</f>
        <v/>
      </c>
      <c r="W141" s="370" t="str">
        <f>IF('N-DBE'!AJ141="","",SUM(AW141,BK141,BY141,CM141,DA141,DO141))</f>
        <v/>
      </c>
      <c r="X141" s="844" t="str">
        <f>IF(OR(B141="",'N-DBE'!AJ141=""),"",W141*'N-DBE'!E141)</f>
        <v/>
      </c>
      <c r="Y141" s="260" t="str">
        <f>IF('P-(K-Mg)-DBE'!N141="","",'P-(K-Mg)-DBE'!N141+'P-(K-Mg)-DBE'!R141)</f>
        <v/>
      </c>
      <c r="Z141" s="830" t="str">
        <f>IF(OR(B141="",'P-(K-Mg)-DBE'!N141=""),"",'N-DBE'!E141*('P-(K-Mg)-DBE'!N141+'P-(K-Mg)-DBE'!R141))</f>
        <v/>
      </c>
      <c r="AA141" s="259" t="str">
        <f>IF('P-(K-Mg)-DBE'!N141="","",SUM(AX141,BL141,BZ141,CN141,DB141,DP141))</f>
        <v/>
      </c>
      <c r="AB141" s="258" t="str">
        <f>IF(OR(B141="",'P-(K-Mg)-DBE'!Z141=""),"",SUM(AX141,BL141,BZ141,CN141,DB141,DP141)*'N-DBE'!E141)</f>
        <v/>
      </c>
      <c r="AC141" s="259" t="str">
        <f>IF('P-(K-Mg)-DBE'!O141="","",'P-(K-Mg)-DBE'!O141)</f>
        <v/>
      </c>
      <c r="AD141" s="815" t="str">
        <f>IF(OR(B141="",'P-(K-Mg)-DBE'!O141=""),"",'P-(K-Mg)-DBE'!O141*'N-DBE'!E141)</f>
        <v/>
      </c>
      <c r="AE141" s="239" t="str">
        <f>IF('P-(K-Mg)-DBE'!Z141="","",'P-(K-Mg)-DBE'!Z141)</f>
        <v/>
      </c>
      <c r="AF141" s="815" t="str">
        <f>IF(OR(B141="",'P-(K-Mg)-DBE'!Z141=""),"",'P-(K-Mg)-DBE'!Z141*'N-DBE'!E141)</f>
        <v/>
      </c>
      <c r="AG141" s="380" t="str">
        <f>IF('P-(K-Mg)-DBE'!Z141="","",SUM(AY141,BM141,CA141,CO141,DC141,DQ141))</f>
        <v/>
      </c>
      <c r="AH141" s="258" t="str">
        <f>IF(OR(B141="",'P-(K-Mg)-DBE'!AH141=""),"",SUM(AY141,BM141,CA141,CO141,DC141,DQ131)*'N-DBE'!E141)</f>
        <v/>
      </c>
      <c r="AI141" s="240" t="str">
        <f>IF('P-(K-Mg)-DBE'!AH141="","",'P-(K-Mg)-DBE'!AH141)</f>
        <v/>
      </c>
      <c r="AJ141" s="830" t="str">
        <f>IF(OR(B141="",'P-(K-Mg)-DBE'!AH141=""),"",'N-DBE'!E141*'P-(K-Mg)-DBE'!AH141)</f>
        <v/>
      </c>
      <c r="AK141" s="374" t="str">
        <f>IF('P-(K-Mg)-DBE'!AH141="","",SUM(AZ141,BN141,CB141,CP141,DD141,DR141))</f>
        <v/>
      </c>
      <c r="AL141" s="862" t="str">
        <f>IF('P-(K-Mg)-DBE'!AH141="","",SUM(AZ141,BN141,CB141,CP141,DD141,DR141))</f>
        <v/>
      </c>
      <c r="AM141" s="378"/>
      <c r="AN141" s="379"/>
      <c r="AO141" s="375"/>
      <c r="AP141" s="392" t="str">
        <f t="shared" si="24"/>
        <v/>
      </c>
      <c r="AQ141" s="453" t="str">
        <f t="shared" si="25"/>
        <v/>
      </c>
      <c r="AR141" s="872" t="str">
        <f>IF(AM141="","",VLOOKUP(AM141,'aktuelle Düngerliste'!A:H,2,FALSE))</f>
        <v/>
      </c>
      <c r="AS141" s="872" t="str">
        <f>IF(AM141="","",VLOOKUP(AM141,'aktuelle Düngerliste'!A:H,3,FALSE))</f>
        <v/>
      </c>
      <c r="AT141" s="873" t="str">
        <f>IF(AM141="","",VLOOKUP(AM141,'aktuelle Düngerliste'!A:H,8,FALSE))</f>
        <v/>
      </c>
      <c r="AU141" s="874" t="str">
        <f>IF(AM141="","",VLOOKUP(AM141,'aktuelle Düngerliste'!$A:$H,3,FALSE)*AO141/1000)</f>
        <v/>
      </c>
      <c r="AV141" s="874" t="str">
        <f>IF(AM141="","",IF(VLOOKUP(AM141,'aktuelle Düngerliste'!$A:$B,2,FALSE)="mineralisch",(VLOOKUP(AM141,'aktuelle Düngerliste'!$A:$H,3,FALSE)*AO141/1000),""))</f>
        <v/>
      </c>
      <c r="AW141" s="875" t="str">
        <f>IF(AM141="","",VLOOKUP(AM141,'aktuelle Düngerliste'!$A:$J,10,FALSE)*AO141/1000)</f>
        <v/>
      </c>
      <c r="AX141" s="875" t="str">
        <f>IF(AM141="","",VLOOKUP(AM141,'aktuelle Düngerliste'!$A:$H,5,FALSE)*AO141/1000)</f>
        <v/>
      </c>
      <c r="AY141" s="875" t="str">
        <f>IF(AM141="","",VLOOKUP(AM141,'aktuelle Düngerliste'!$A:$H,6,FALSE)*AO141/1000)</f>
        <v/>
      </c>
      <c r="AZ141" s="876" t="str">
        <f>IF(AM141="","",VLOOKUP(AM141,'aktuelle Düngerliste'!$A:$H,7,FALSE)*AO141/1000)</f>
        <v/>
      </c>
      <c r="BA141" s="378"/>
      <c r="BB141" s="379"/>
      <c r="BC141" s="375"/>
      <c r="BD141" s="392" t="str">
        <f t="shared" si="26"/>
        <v/>
      </c>
      <c r="BE141" s="453" t="str">
        <f t="shared" si="27"/>
        <v/>
      </c>
      <c r="BF141" s="872" t="str">
        <f>IF(BA141="","",VLOOKUP(BA141,'aktuelle Düngerliste'!$A:$H,2,FALSE))</f>
        <v/>
      </c>
      <c r="BG141" s="872" t="str">
        <f>IF(BA141="","",VLOOKUP(BA141,'aktuelle Düngerliste'!$A:$H,3,FALSE))</f>
        <v/>
      </c>
      <c r="BH141" s="873" t="str">
        <f>IF(BA141="","",VLOOKUP(BA141,'aktuelle Düngerliste'!$A:$H,8,FALSE))</f>
        <v/>
      </c>
      <c r="BI141" s="874" t="str">
        <f>IF(BA141="","",VLOOKUP(BA141,'aktuelle Düngerliste'!$A:$H,3,FALSE)*BC141/1000)</f>
        <v/>
      </c>
      <c r="BJ141" s="874" t="str">
        <f>IF(BA141="","",IF(VLOOKUP(BA141,'aktuelle Düngerliste'!$A:$B,2,FALSE)="mineralisch",(VLOOKUP(BA141,'aktuelle Düngerliste'!$A:$H,3,FALSE)*BC141/1000),""))</f>
        <v/>
      </c>
      <c r="BK141" s="875" t="str">
        <f>IF(BA141="","",VLOOKUP(BA141,'aktuelle Düngerliste'!$A:$J,10,FALSE)*BC141/1000)</f>
        <v/>
      </c>
      <c r="BL141" s="875" t="str">
        <f>IF(BA141="","",VLOOKUP(BA141,'aktuelle Düngerliste'!$A:$H,5,FALSE)*BC141/1000)</f>
        <v/>
      </c>
      <c r="BM141" s="875" t="str">
        <f>IF(BA141="","",VLOOKUP(BA141,'aktuelle Düngerliste'!$A:$H,6,FALSE)*BC141/1000)</f>
        <v/>
      </c>
      <c r="BN141" s="876" t="str">
        <f>IF(BA141="","",VLOOKUP(BA141,'aktuelle Düngerliste'!$A:$H,7,FALSE)*BC141/1000)</f>
        <v/>
      </c>
      <c r="BO141" s="378"/>
      <c r="BP141" s="379"/>
      <c r="BQ141" s="375"/>
      <c r="BR141" s="392" t="str">
        <f t="shared" si="28"/>
        <v/>
      </c>
      <c r="BS141" s="453" t="str">
        <f t="shared" si="29"/>
        <v/>
      </c>
      <c r="BT141" s="872" t="str">
        <f>IF(BO141="","",VLOOKUP(BO141,'aktuelle Düngerliste'!$A:$H,2,FALSE))</f>
        <v/>
      </c>
      <c r="BU141" s="872" t="str">
        <f>IF(BO141="","",VLOOKUP(BO141,'aktuelle Düngerliste'!$A:$H,3,FALSE))</f>
        <v/>
      </c>
      <c r="BV141" s="873" t="str">
        <f>IF(BO141="","",VLOOKUP(BO141,'aktuelle Düngerliste'!$A:$H,8,FALSE))</f>
        <v/>
      </c>
      <c r="BW141" s="874" t="str">
        <f>IF(BO141="","",VLOOKUP(BO141,'aktuelle Düngerliste'!$A:$H,3,FALSE)*BQ141/1000)</f>
        <v/>
      </c>
      <c r="BX141" s="874" t="str">
        <f>IF(BO141="","",IF(VLOOKUP(BO141,'aktuelle Düngerliste'!$A:$B,2,FALSE)="mineralisch",(VLOOKUP(BO141,'aktuelle Düngerliste'!$A:$H,3,FALSE)*BQ141/1000),""))</f>
        <v/>
      </c>
      <c r="BY141" s="875" t="str">
        <f>IF(BO141="","",VLOOKUP(BO141,'aktuelle Düngerliste'!$A:$J,10,FALSE)*BQ141/1000)</f>
        <v/>
      </c>
      <c r="BZ141" s="875" t="str">
        <f>IF(BO141="","",VLOOKUP(BO141,'aktuelle Düngerliste'!$A:$H,5,FALSE)*BQ141/1000)</f>
        <v/>
      </c>
      <c r="CA141" s="875" t="str">
        <f>IF(BO141="","",VLOOKUP(BO141,'aktuelle Düngerliste'!$A:$H,6,FALSE)*BQ141/1000)</f>
        <v/>
      </c>
      <c r="CB141" s="876" t="str">
        <f>IF(BO141="","",VLOOKUP(BO141,'aktuelle Düngerliste'!$A:$H,7,FALSE)*BQ141/1000)</f>
        <v/>
      </c>
      <c r="CC141" s="378"/>
      <c r="CD141" s="379"/>
      <c r="CE141" s="375"/>
      <c r="CF141" s="392" t="str">
        <f t="shared" si="30"/>
        <v/>
      </c>
      <c r="CG141" s="453" t="str">
        <f t="shared" si="31"/>
        <v/>
      </c>
      <c r="CH141" s="872" t="str">
        <f>IF(CC141="","",VLOOKUP(CC141,'aktuelle Düngerliste'!$A:$H,2,FALSE))</f>
        <v/>
      </c>
      <c r="CI141" s="872" t="str">
        <f>IF(CC141="","",VLOOKUP(CC141,'aktuelle Düngerliste'!$A:$H,3,FALSE))</f>
        <v/>
      </c>
      <c r="CJ141" s="873" t="str">
        <f>IF(CC141="","",VLOOKUP(CC141,'aktuelle Düngerliste'!$A:$H,8,FALSE))</f>
        <v/>
      </c>
      <c r="CK141" s="874" t="str">
        <f>IF(CC141="","",VLOOKUP(CC141,'aktuelle Düngerliste'!$A:$H,3,FALSE)*CE141/1000)</f>
        <v/>
      </c>
      <c r="CL141" s="874" t="str">
        <f>IF(CC141="","",IF(VLOOKUP(CC141,'aktuelle Düngerliste'!$A:$B,2,FALSE)="mineralisch",(VLOOKUP(CC141,'aktuelle Düngerliste'!$A:$H,3,FALSE)*CE141/1000),""))</f>
        <v/>
      </c>
      <c r="CM141" s="875" t="str">
        <f>IF(CC141="","",VLOOKUP(CC141,'aktuelle Düngerliste'!$A:$J,10,FALSE)*CE141/1000)</f>
        <v/>
      </c>
      <c r="CN141" s="875" t="str">
        <f>IF(CC141="","",VLOOKUP(CC141,'aktuelle Düngerliste'!$A:$H,5,FALSE)*CE141/1000)</f>
        <v/>
      </c>
      <c r="CO141" s="875" t="str">
        <f>IF(CC141="","",VLOOKUP(CC141,'aktuelle Düngerliste'!$A:$H,6,FALSE)*CE141/1000)</f>
        <v/>
      </c>
      <c r="CP141" s="876" t="str">
        <f>IF(CC141="","",VLOOKUP(CC141,'aktuelle Düngerliste'!$A:$H,7,FALSE)*CE141/1000)</f>
        <v/>
      </c>
      <c r="CQ141" s="378"/>
      <c r="CR141" s="379"/>
      <c r="CS141" s="375"/>
      <c r="CT141" s="392" t="str">
        <f t="shared" si="32"/>
        <v/>
      </c>
      <c r="CU141" s="453" t="str">
        <f t="shared" si="33"/>
        <v/>
      </c>
      <c r="CV141" s="872" t="str">
        <f>IF(CQ141="","",VLOOKUP(CQ141,'aktuelle Düngerliste'!$A:$H,2,FALSE))</f>
        <v/>
      </c>
      <c r="CW141" s="872" t="str">
        <f>IF(CQ141="","",VLOOKUP(CQ141,'aktuelle Düngerliste'!$A:$H,3,FALSE))</f>
        <v/>
      </c>
      <c r="CX141" s="873" t="str">
        <f>IF(CQ141="","",VLOOKUP(CQ141,'aktuelle Düngerliste'!$A:$H,8,FALSE))</f>
        <v/>
      </c>
      <c r="CY141" s="874" t="str">
        <f>IF(CQ141="","",VLOOKUP(CQ141,'aktuelle Düngerliste'!$A:$H,3,FALSE)*CS141/1000)</f>
        <v/>
      </c>
      <c r="CZ141" s="874" t="str">
        <f>IF(CQ141="","",IF(VLOOKUP(CQ141,'aktuelle Düngerliste'!$A:$B,2,FALSE)="mineralisch",(VLOOKUP(CQ141,'aktuelle Düngerliste'!$A:$H,3,FALSE)*CS141/1000),""))</f>
        <v/>
      </c>
      <c r="DA141" s="875" t="str">
        <f>IF(CQ141="","",VLOOKUP(CQ141,'aktuelle Düngerliste'!$A:$J,10,FALSE)*CS141/1000)</f>
        <v/>
      </c>
      <c r="DB141" s="875" t="str">
        <f>IF(CQ141="","",VLOOKUP(CQ141,'aktuelle Düngerliste'!$A:$H,5,FALSE)*CS141/1000)</f>
        <v/>
      </c>
      <c r="DC141" s="875" t="str">
        <f>IF(CQ141="","",VLOOKUP(CQ141,'aktuelle Düngerliste'!$A:$H,6,FALSE)*CS141/1000)</f>
        <v/>
      </c>
      <c r="DD141" s="876" t="str">
        <f>IF(CQ141="","",VLOOKUP(CQ141,'aktuelle Düngerliste'!$A:$H,7,FALSE)*CS141/1000)</f>
        <v/>
      </c>
      <c r="DE141" s="378"/>
      <c r="DF141" s="379"/>
      <c r="DG141" s="375"/>
      <c r="DH141" s="392" t="str">
        <f t="shared" si="34"/>
        <v/>
      </c>
      <c r="DI141" s="453" t="str">
        <f t="shared" si="35"/>
        <v/>
      </c>
      <c r="DJ141" s="872" t="str">
        <f>IF(DE141="","",VLOOKUP(DE141,'aktuelle Düngerliste'!$A:$H,2,FALSE))</f>
        <v/>
      </c>
      <c r="DK141" s="872" t="str">
        <f>IF(DE141="","",VLOOKUP(DE141,'aktuelle Düngerliste'!$A:$H,3,FALSE))</f>
        <v/>
      </c>
      <c r="DL141" s="873" t="str">
        <f>IF(DE141="","",VLOOKUP(DE141,'aktuelle Düngerliste'!$A:$H,8,FALSE))</f>
        <v/>
      </c>
      <c r="DM141" s="874" t="str">
        <f>IF(DE141="","",VLOOKUP(DE141,'aktuelle Düngerliste'!$A:$H,3,FALSE)*DG141/1000)</f>
        <v/>
      </c>
      <c r="DN141" s="874" t="str">
        <f>IF(DE141="","",IF(VLOOKUP(DE141,'aktuelle Düngerliste'!$A:$B,2,FALSE)="mineralisch",(VLOOKUP(DE141,'aktuelle Düngerliste'!$A:$H,3,FALSE)*DG141/1000),""))</f>
        <v/>
      </c>
      <c r="DO141" s="875" t="str">
        <f>IF(DE141="","",VLOOKUP(DE141,'aktuelle Düngerliste'!$A:$J,10,FALSE)*DG141/1000)</f>
        <v/>
      </c>
      <c r="DP141" s="875" t="str">
        <f>IF(DE141="","",VLOOKUP(DE141,'aktuelle Düngerliste'!$A:$H,5,FALSE)*DG141/1000)</f>
        <v/>
      </c>
      <c r="DQ141" s="875" t="str">
        <f>IF(DE141="","",VLOOKUP(DE141,'aktuelle Düngerliste'!$A:$H,6,FALSE)*DG141/1000)</f>
        <v/>
      </c>
      <c r="DR141" s="876" t="str">
        <f>IF(DE141="","",VLOOKUP(DE141,'aktuelle Düngerliste'!$A:$H,7,FALSE)*DG141/1000)</f>
        <v/>
      </c>
      <c r="DS141" s="265"/>
    </row>
    <row r="142" spans="1:123" s="145" customFormat="1">
      <c r="A142" s="261" t="str">
        <f>IF('N-DBE'!A142="","",'N-DBE'!A142)</f>
        <v/>
      </c>
      <c r="B142" s="285" t="str">
        <f>IF('N-DBE'!B142="","",'N-DBE'!B142)</f>
        <v/>
      </c>
      <c r="C142" s="262" t="str">
        <f>IF('N-DBE'!C142="","",'N-DBE'!C142)</f>
        <v/>
      </c>
      <c r="D142" s="262" t="str">
        <f>IF('N-DBE'!D142="","",'N-DBE'!D142)</f>
        <v/>
      </c>
      <c r="E142" s="238" t="str">
        <f>IF('N-DBE'!E142="","",'N-DBE'!E142)</f>
        <v/>
      </c>
      <c r="F142" s="238" t="str">
        <f>IF('N-DBE'!F142="","",'N-DBE'!F142)</f>
        <v/>
      </c>
      <c r="G142" s="225" t="str">
        <f>IF('N-DBE'!G142="","",'N-DBE'!G142)</f>
        <v/>
      </c>
      <c r="H142" s="247" t="str">
        <f>IF(OR(B142="",'N-DBE'!AJ142=""),"",'N-DBE'!AJ142+'N-DBE'!AN142)</f>
        <v/>
      </c>
      <c r="I142" s="815" t="str">
        <f>IF(OR(B142="",'N-DBE'!AJ142=""),"",'N-DBE'!E142*('N-DBE'!AJ142+'N-DBE'!AN142))</f>
        <v/>
      </c>
      <c r="J142" s="246" t="str">
        <f>IF('N-DBE'!AK142="","",IF('N-DBE'!AM142="ja",'N-DBE'!AK142+'N-DBE'!AN142,'N-DBE'!AK142))</f>
        <v/>
      </c>
      <c r="K142" s="829" t="str">
        <f>IF(OR(B142="",'N-DBE'!AK142=""),"",IF('N-DBE'!AM142="ja",'N-DBE'!E142*('N-DBE'!AK142+'N-DBE'!AN142),'N-DBE'!E142*'N-DBE'!AK142))</f>
        <v/>
      </c>
      <c r="L142" s="830" t="str">
        <f>IF(OR(B142="",'N-DBE'!AL142=""),"",'N-DBE'!AL142+'N-DBE'!AN142)</f>
        <v/>
      </c>
      <c r="M142" s="830" t="str">
        <f>IF(OR(B142="",'N-DBE'!AL142=""),"",'N-DBE'!E142*('N-DBE'!AL142+'N-DBE'!AN142))</f>
        <v/>
      </c>
      <c r="N142" s="831" t="str">
        <f>IF(AND('N-DBE'!C142="ja",G142&lt;&gt;""),I142-X142,"")</f>
        <v/>
      </c>
      <c r="O142" s="259" t="str">
        <f>IF('N-DBE'!AJ142="","",SUM(AU142,BI142,BW142,CK142,CY142,DM142))</f>
        <v/>
      </c>
      <c r="P142" s="830" t="str">
        <f>IF(OR(B142="",'N-DBE'!AJ142=""),"",O142*'N-DBE'!E142)</f>
        <v/>
      </c>
      <c r="Q142" s="253" t="str">
        <f>IF('N-DBE'!AJ142="","",IF(AR142="mineralisch",AU142,0)+IF(BF142="mineralisch",BI142,0)+IF(BT142="mineralisch",BW142,0)+IF(CH142="mineralisch",CK142,0)+IF(CV142="mineralisch",CY142,0)+IF(DJ142="mineralisch",DM142,0))</f>
        <v/>
      </c>
      <c r="R142" s="830" t="str">
        <f>IF(OR(B142="",'N-DBE'!AJ142=""),"",Q142*'N-DBE'!E142)</f>
        <v/>
      </c>
      <c r="S142" s="253" t="str">
        <f>IF('N-DBE'!AJ142="","",O142-Q142)</f>
        <v/>
      </c>
      <c r="T142" s="830" t="str">
        <f>IF(OR(B142="",'N-DBE'!AJ142=""),"",S142*'N-DBE'!E142)</f>
        <v/>
      </c>
      <c r="U142" s="253" t="str">
        <f>IF('N-DBE'!AJ142="","",(IF(AR142="Kompost",AU142,0)+IF(BF142="Kompost",BI142,0)+IF(BT142="Kompost",BW142,0)+IF(CH142="Kompost",CK142,0)+IF(CV142="Kompost",CY142,0)+IF(DJ142="Kompost",DM142,0)))</f>
        <v/>
      </c>
      <c r="V142" s="830" t="str">
        <f>IF(OR(B142="",'N-DBE'!AJ142=""),"",U142*'N-DBE'!E142)</f>
        <v/>
      </c>
      <c r="W142" s="370" t="str">
        <f>IF('N-DBE'!AJ142="","",SUM(AW142,BK142,BY142,CM142,DA142,DO142))</f>
        <v/>
      </c>
      <c r="X142" s="844" t="str">
        <f>IF(OR(B142="",'N-DBE'!AJ142=""),"",W142*'N-DBE'!E142)</f>
        <v/>
      </c>
      <c r="Y142" s="260" t="str">
        <f>IF('P-(K-Mg)-DBE'!N142="","",'P-(K-Mg)-DBE'!N142+'P-(K-Mg)-DBE'!R142)</f>
        <v/>
      </c>
      <c r="Z142" s="830" t="str">
        <f>IF(OR(B142="",'P-(K-Mg)-DBE'!N142=""),"",'N-DBE'!E142*('P-(K-Mg)-DBE'!N142+'P-(K-Mg)-DBE'!R142))</f>
        <v/>
      </c>
      <c r="AA142" s="259" t="str">
        <f>IF('P-(K-Mg)-DBE'!N142="","",SUM(AX142,BL142,BZ142,CN142,DB142,DP142))</f>
        <v/>
      </c>
      <c r="AB142" s="258" t="str">
        <f>IF(OR(B142="",'P-(K-Mg)-DBE'!Z142=""),"",SUM(AX142,BL142,BZ142,CN142,DB142,DP142)*'N-DBE'!E142)</f>
        <v/>
      </c>
      <c r="AC142" s="259" t="str">
        <f>IF('P-(K-Mg)-DBE'!O142="","",'P-(K-Mg)-DBE'!O142)</f>
        <v/>
      </c>
      <c r="AD142" s="815" t="str">
        <f>IF(OR(B142="",'P-(K-Mg)-DBE'!O142=""),"",'P-(K-Mg)-DBE'!O142*'N-DBE'!E142)</f>
        <v/>
      </c>
      <c r="AE142" s="239" t="str">
        <f>IF('P-(K-Mg)-DBE'!Z142="","",'P-(K-Mg)-DBE'!Z142)</f>
        <v/>
      </c>
      <c r="AF142" s="815" t="str">
        <f>IF(OR(B142="",'P-(K-Mg)-DBE'!Z142=""),"",'P-(K-Mg)-DBE'!Z142*'N-DBE'!E142)</f>
        <v/>
      </c>
      <c r="AG142" s="380" t="str">
        <f>IF('P-(K-Mg)-DBE'!Z142="","",SUM(AY142,BM142,CA142,CO142,DC142,DQ142))</f>
        <v/>
      </c>
      <c r="AH142" s="258" t="str">
        <f>IF(OR(B142="",'P-(K-Mg)-DBE'!AH142=""),"",SUM(AY142,BM142,CA142,CO142,DC142,DQ132)*'N-DBE'!E142)</f>
        <v/>
      </c>
      <c r="AI142" s="240" t="str">
        <f>IF('P-(K-Mg)-DBE'!AH142="","",'P-(K-Mg)-DBE'!AH142)</f>
        <v/>
      </c>
      <c r="AJ142" s="830" t="str">
        <f>IF(OR(B142="",'P-(K-Mg)-DBE'!AH142=""),"",'N-DBE'!E142*'P-(K-Mg)-DBE'!AH142)</f>
        <v/>
      </c>
      <c r="AK142" s="374" t="str">
        <f>IF('P-(K-Mg)-DBE'!AH142="","",SUM(AZ142,BN142,CB142,CP142,DD142,DR142))</f>
        <v/>
      </c>
      <c r="AL142" s="862" t="str">
        <f>IF('P-(K-Mg)-DBE'!AH142="","",SUM(AZ142,BN142,CB142,CP142,DD142,DR142))</f>
        <v/>
      </c>
      <c r="AM142" s="378"/>
      <c r="AN142" s="379"/>
      <c r="AO142" s="375"/>
      <c r="AP142" s="392" t="str">
        <f t="shared" si="24"/>
        <v/>
      </c>
      <c r="AQ142" s="453" t="str">
        <f t="shared" si="25"/>
        <v/>
      </c>
      <c r="AR142" s="872" t="str">
        <f>IF(AM142="","",VLOOKUP(AM142,'aktuelle Düngerliste'!A:H,2,FALSE))</f>
        <v/>
      </c>
      <c r="AS142" s="872" t="str">
        <f>IF(AM142="","",VLOOKUP(AM142,'aktuelle Düngerliste'!A:H,3,FALSE))</f>
        <v/>
      </c>
      <c r="AT142" s="873" t="str">
        <f>IF(AM142="","",VLOOKUP(AM142,'aktuelle Düngerliste'!A:H,8,FALSE))</f>
        <v/>
      </c>
      <c r="AU142" s="874" t="str">
        <f>IF(AM142="","",VLOOKUP(AM142,'aktuelle Düngerliste'!$A:$H,3,FALSE)*AO142/1000)</f>
        <v/>
      </c>
      <c r="AV142" s="874" t="str">
        <f>IF(AM142="","",IF(VLOOKUP(AM142,'aktuelle Düngerliste'!$A:$B,2,FALSE)="mineralisch",(VLOOKUP(AM142,'aktuelle Düngerliste'!$A:$H,3,FALSE)*AO142/1000),""))</f>
        <v/>
      </c>
      <c r="AW142" s="875" t="str">
        <f>IF(AM142="","",VLOOKUP(AM142,'aktuelle Düngerliste'!$A:$J,10,FALSE)*AO142/1000)</f>
        <v/>
      </c>
      <c r="AX142" s="875" t="str">
        <f>IF(AM142="","",VLOOKUP(AM142,'aktuelle Düngerliste'!$A:$H,5,FALSE)*AO142/1000)</f>
        <v/>
      </c>
      <c r="AY142" s="875" t="str">
        <f>IF(AM142="","",VLOOKUP(AM142,'aktuelle Düngerliste'!$A:$H,6,FALSE)*AO142/1000)</f>
        <v/>
      </c>
      <c r="AZ142" s="876" t="str">
        <f>IF(AM142="","",VLOOKUP(AM142,'aktuelle Düngerliste'!$A:$H,7,FALSE)*AO142/1000)</f>
        <v/>
      </c>
      <c r="BA142" s="378"/>
      <c r="BB142" s="379"/>
      <c r="BC142" s="375"/>
      <c r="BD142" s="392" t="str">
        <f t="shared" si="26"/>
        <v/>
      </c>
      <c r="BE142" s="453" t="str">
        <f t="shared" si="27"/>
        <v/>
      </c>
      <c r="BF142" s="872" t="str">
        <f>IF(BA142="","",VLOOKUP(BA142,'aktuelle Düngerliste'!$A:$H,2,FALSE))</f>
        <v/>
      </c>
      <c r="BG142" s="872" t="str">
        <f>IF(BA142="","",VLOOKUP(BA142,'aktuelle Düngerliste'!$A:$H,3,FALSE))</f>
        <v/>
      </c>
      <c r="BH142" s="873" t="str">
        <f>IF(BA142="","",VLOOKUP(BA142,'aktuelle Düngerliste'!$A:$H,8,FALSE))</f>
        <v/>
      </c>
      <c r="BI142" s="874" t="str">
        <f>IF(BA142="","",VLOOKUP(BA142,'aktuelle Düngerliste'!$A:$H,3,FALSE)*BC142/1000)</f>
        <v/>
      </c>
      <c r="BJ142" s="874" t="str">
        <f>IF(BA142="","",IF(VLOOKUP(BA142,'aktuelle Düngerliste'!$A:$B,2,FALSE)="mineralisch",(VLOOKUP(BA142,'aktuelle Düngerliste'!$A:$H,3,FALSE)*BC142/1000),""))</f>
        <v/>
      </c>
      <c r="BK142" s="875" t="str">
        <f>IF(BA142="","",VLOOKUP(BA142,'aktuelle Düngerliste'!$A:$J,10,FALSE)*BC142/1000)</f>
        <v/>
      </c>
      <c r="BL142" s="875" t="str">
        <f>IF(BA142="","",VLOOKUP(BA142,'aktuelle Düngerliste'!$A:$H,5,FALSE)*BC142/1000)</f>
        <v/>
      </c>
      <c r="BM142" s="875" t="str">
        <f>IF(BA142="","",VLOOKUP(BA142,'aktuelle Düngerliste'!$A:$H,6,FALSE)*BC142/1000)</f>
        <v/>
      </c>
      <c r="BN142" s="876" t="str">
        <f>IF(BA142="","",VLOOKUP(BA142,'aktuelle Düngerliste'!$A:$H,7,FALSE)*BC142/1000)</f>
        <v/>
      </c>
      <c r="BO142" s="378"/>
      <c r="BP142" s="379"/>
      <c r="BQ142" s="375"/>
      <c r="BR142" s="392" t="str">
        <f t="shared" si="28"/>
        <v/>
      </c>
      <c r="BS142" s="453" t="str">
        <f t="shared" si="29"/>
        <v/>
      </c>
      <c r="BT142" s="872" t="str">
        <f>IF(BO142="","",VLOOKUP(BO142,'aktuelle Düngerliste'!$A:$H,2,FALSE))</f>
        <v/>
      </c>
      <c r="BU142" s="872" t="str">
        <f>IF(BO142="","",VLOOKUP(BO142,'aktuelle Düngerliste'!$A:$H,3,FALSE))</f>
        <v/>
      </c>
      <c r="BV142" s="873" t="str">
        <f>IF(BO142="","",VLOOKUP(BO142,'aktuelle Düngerliste'!$A:$H,8,FALSE))</f>
        <v/>
      </c>
      <c r="BW142" s="874" t="str">
        <f>IF(BO142="","",VLOOKUP(BO142,'aktuelle Düngerliste'!$A:$H,3,FALSE)*BQ142/1000)</f>
        <v/>
      </c>
      <c r="BX142" s="874" t="str">
        <f>IF(BO142="","",IF(VLOOKUP(BO142,'aktuelle Düngerliste'!$A:$B,2,FALSE)="mineralisch",(VLOOKUP(BO142,'aktuelle Düngerliste'!$A:$H,3,FALSE)*BQ142/1000),""))</f>
        <v/>
      </c>
      <c r="BY142" s="875" t="str">
        <f>IF(BO142="","",VLOOKUP(BO142,'aktuelle Düngerliste'!$A:$J,10,FALSE)*BQ142/1000)</f>
        <v/>
      </c>
      <c r="BZ142" s="875" t="str">
        <f>IF(BO142="","",VLOOKUP(BO142,'aktuelle Düngerliste'!$A:$H,5,FALSE)*BQ142/1000)</f>
        <v/>
      </c>
      <c r="CA142" s="875" t="str">
        <f>IF(BO142="","",VLOOKUP(BO142,'aktuelle Düngerliste'!$A:$H,6,FALSE)*BQ142/1000)</f>
        <v/>
      </c>
      <c r="CB142" s="876" t="str">
        <f>IF(BO142="","",VLOOKUP(BO142,'aktuelle Düngerliste'!$A:$H,7,FALSE)*BQ142/1000)</f>
        <v/>
      </c>
      <c r="CC142" s="378"/>
      <c r="CD142" s="379"/>
      <c r="CE142" s="375"/>
      <c r="CF142" s="392" t="str">
        <f t="shared" si="30"/>
        <v/>
      </c>
      <c r="CG142" s="453" t="str">
        <f t="shared" si="31"/>
        <v/>
      </c>
      <c r="CH142" s="872" t="str">
        <f>IF(CC142="","",VLOOKUP(CC142,'aktuelle Düngerliste'!$A:$H,2,FALSE))</f>
        <v/>
      </c>
      <c r="CI142" s="872" t="str">
        <f>IF(CC142="","",VLOOKUP(CC142,'aktuelle Düngerliste'!$A:$H,3,FALSE))</f>
        <v/>
      </c>
      <c r="CJ142" s="873" t="str">
        <f>IF(CC142="","",VLOOKUP(CC142,'aktuelle Düngerliste'!$A:$H,8,FALSE))</f>
        <v/>
      </c>
      <c r="CK142" s="874" t="str">
        <f>IF(CC142="","",VLOOKUP(CC142,'aktuelle Düngerliste'!$A:$H,3,FALSE)*CE142/1000)</f>
        <v/>
      </c>
      <c r="CL142" s="874" t="str">
        <f>IF(CC142="","",IF(VLOOKUP(CC142,'aktuelle Düngerliste'!$A:$B,2,FALSE)="mineralisch",(VLOOKUP(CC142,'aktuelle Düngerliste'!$A:$H,3,FALSE)*CE142/1000),""))</f>
        <v/>
      </c>
      <c r="CM142" s="875" t="str">
        <f>IF(CC142="","",VLOOKUP(CC142,'aktuelle Düngerliste'!$A:$J,10,FALSE)*CE142/1000)</f>
        <v/>
      </c>
      <c r="CN142" s="875" t="str">
        <f>IF(CC142="","",VLOOKUP(CC142,'aktuelle Düngerliste'!$A:$H,5,FALSE)*CE142/1000)</f>
        <v/>
      </c>
      <c r="CO142" s="875" t="str">
        <f>IF(CC142="","",VLOOKUP(CC142,'aktuelle Düngerliste'!$A:$H,6,FALSE)*CE142/1000)</f>
        <v/>
      </c>
      <c r="CP142" s="876" t="str">
        <f>IF(CC142="","",VLOOKUP(CC142,'aktuelle Düngerliste'!$A:$H,7,FALSE)*CE142/1000)</f>
        <v/>
      </c>
      <c r="CQ142" s="378"/>
      <c r="CR142" s="379"/>
      <c r="CS142" s="375"/>
      <c r="CT142" s="392" t="str">
        <f t="shared" si="32"/>
        <v/>
      </c>
      <c r="CU142" s="453" t="str">
        <f t="shared" si="33"/>
        <v/>
      </c>
      <c r="CV142" s="872" t="str">
        <f>IF(CQ142="","",VLOOKUP(CQ142,'aktuelle Düngerliste'!$A:$H,2,FALSE))</f>
        <v/>
      </c>
      <c r="CW142" s="872" t="str">
        <f>IF(CQ142="","",VLOOKUP(CQ142,'aktuelle Düngerliste'!$A:$H,3,FALSE))</f>
        <v/>
      </c>
      <c r="CX142" s="873" t="str">
        <f>IF(CQ142="","",VLOOKUP(CQ142,'aktuelle Düngerliste'!$A:$H,8,FALSE))</f>
        <v/>
      </c>
      <c r="CY142" s="874" t="str">
        <f>IF(CQ142="","",VLOOKUP(CQ142,'aktuelle Düngerliste'!$A:$H,3,FALSE)*CS142/1000)</f>
        <v/>
      </c>
      <c r="CZ142" s="874" t="str">
        <f>IF(CQ142="","",IF(VLOOKUP(CQ142,'aktuelle Düngerliste'!$A:$B,2,FALSE)="mineralisch",(VLOOKUP(CQ142,'aktuelle Düngerliste'!$A:$H,3,FALSE)*CS142/1000),""))</f>
        <v/>
      </c>
      <c r="DA142" s="875" t="str">
        <f>IF(CQ142="","",VLOOKUP(CQ142,'aktuelle Düngerliste'!$A:$J,10,FALSE)*CS142/1000)</f>
        <v/>
      </c>
      <c r="DB142" s="875" t="str">
        <f>IF(CQ142="","",VLOOKUP(CQ142,'aktuelle Düngerliste'!$A:$H,5,FALSE)*CS142/1000)</f>
        <v/>
      </c>
      <c r="DC142" s="875" t="str">
        <f>IF(CQ142="","",VLOOKUP(CQ142,'aktuelle Düngerliste'!$A:$H,6,FALSE)*CS142/1000)</f>
        <v/>
      </c>
      <c r="DD142" s="876" t="str">
        <f>IF(CQ142="","",VLOOKUP(CQ142,'aktuelle Düngerliste'!$A:$H,7,FALSE)*CS142/1000)</f>
        <v/>
      </c>
      <c r="DE142" s="378"/>
      <c r="DF142" s="379"/>
      <c r="DG142" s="375"/>
      <c r="DH142" s="392" t="str">
        <f t="shared" si="34"/>
        <v/>
      </c>
      <c r="DI142" s="453" t="str">
        <f t="shared" si="35"/>
        <v/>
      </c>
      <c r="DJ142" s="872" t="str">
        <f>IF(DE142="","",VLOOKUP(DE142,'aktuelle Düngerliste'!$A:$H,2,FALSE))</f>
        <v/>
      </c>
      <c r="DK142" s="872" t="str">
        <f>IF(DE142="","",VLOOKUP(DE142,'aktuelle Düngerliste'!$A:$H,3,FALSE))</f>
        <v/>
      </c>
      <c r="DL142" s="873" t="str">
        <f>IF(DE142="","",VLOOKUP(DE142,'aktuelle Düngerliste'!$A:$H,8,FALSE))</f>
        <v/>
      </c>
      <c r="DM142" s="874" t="str">
        <f>IF(DE142="","",VLOOKUP(DE142,'aktuelle Düngerliste'!$A:$H,3,FALSE)*DG142/1000)</f>
        <v/>
      </c>
      <c r="DN142" s="874" t="str">
        <f>IF(DE142="","",IF(VLOOKUP(DE142,'aktuelle Düngerliste'!$A:$B,2,FALSE)="mineralisch",(VLOOKUP(DE142,'aktuelle Düngerliste'!$A:$H,3,FALSE)*DG142/1000),""))</f>
        <v/>
      </c>
      <c r="DO142" s="875" t="str">
        <f>IF(DE142="","",VLOOKUP(DE142,'aktuelle Düngerliste'!$A:$J,10,FALSE)*DG142/1000)</f>
        <v/>
      </c>
      <c r="DP142" s="875" t="str">
        <f>IF(DE142="","",VLOOKUP(DE142,'aktuelle Düngerliste'!$A:$H,5,FALSE)*DG142/1000)</f>
        <v/>
      </c>
      <c r="DQ142" s="875" t="str">
        <f>IF(DE142="","",VLOOKUP(DE142,'aktuelle Düngerliste'!$A:$H,6,FALSE)*DG142/1000)</f>
        <v/>
      </c>
      <c r="DR142" s="876" t="str">
        <f>IF(DE142="","",VLOOKUP(DE142,'aktuelle Düngerliste'!$A:$H,7,FALSE)*DG142/1000)</f>
        <v/>
      </c>
      <c r="DS142" s="265"/>
    </row>
    <row r="143" spans="1:123" s="145" customFormat="1">
      <c r="A143" s="261" t="str">
        <f>IF('N-DBE'!A143="","",'N-DBE'!A143)</f>
        <v/>
      </c>
      <c r="B143" s="285" t="str">
        <f>IF('N-DBE'!B143="","",'N-DBE'!B143)</f>
        <v/>
      </c>
      <c r="C143" s="262" t="str">
        <f>IF('N-DBE'!C143="","",'N-DBE'!C143)</f>
        <v/>
      </c>
      <c r="D143" s="262" t="str">
        <f>IF('N-DBE'!D143="","",'N-DBE'!D143)</f>
        <v/>
      </c>
      <c r="E143" s="238" t="str">
        <f>IF('N-DBE'!E143="","",'N-DBE'!E143)</f>
        <v/>
      </c>
      <c r="F143" s="238" t="str">
        <f>IF('N-DBE'!F143="","",'N-DBE'!F143)</f>
        <v/>
      </c>
      <c r="G143" s="225" t="str">
        <f>IF('N-DBE'!G143="","",'N-DBE'!G143)</f>
        <v/>
      </c>
      <c r="H143" s="247" t="str">
        <f>IF(OR(B143="",'N-DBE'!AJ143=""),"",'N-DBE'!AJ143+'N-DBE'!AN143)</f>
        <v/>
      </c>
      <c r="I143" s="815" t="str">
        <f>IF(OR(B143="",'N-DBE'!AJ143=""),"",'N-DBE'!E143*('N-DBE'!AJ143+'N-DBE'!AN143))</f>
        <v/>
      </c>
      <c r="J143" s="246" t="str">
        <f>IF('N-DBE'!AK143="","",IF('N-DBE'!AM143="ja",'N-DBE'!AK143+'N-DBE'!AN143,'N-DBE'!AK143))</f>
        <v/>
      </c>
      <c r="K143" s="829" t="str">
        <f>IF(OR(B143="",'N-DBE'!AK143=""),"",IF('N-DBE'!AM143="ja",'N-DBE'!E143*('N-DBE'!AK143+'N-DBE'!AN143),'N-DBE'!E143*'N-DBE'!AK143))</f>
        <v/>
      </c>
      <c r="L143" s="830" t="str">
        <f>IF(OR(B143="",'N-DBE'!AL143=""),"",'N-DBE'!AL143+'N-DBE'!AN143)</f>
        <v/>
      </c>
      <c r="M143" s="830" t="str">
        <f>IF(OR(B143="",'N-DBE'!AL143=""),"",'N-DBE'!E143*('N-DBE'!AL143+'N-DBE'!AN143))</f>
        <v/>
      </c>
      <c r="N143" s="831" t="str">
        <f>IF(AND('N-DBE'!C143="ja",G143&lt;&gt;""),I143-X143,"")</f>
        <v/>
      </c>
      <c r="O143" s="259" t="str">
        <f>IF('N-DBE'!AJ143="","",SUM(AU143,BI143,BW143,CK143,CY143,DM143))</f>
        <v/>
      </c>
      <c r="P143" s="830" t="str">
        <f>IF(OR(B143="",'N-DBE'!AJ143=""),"",O143*'N-DBE'!E143)</f>
        <v/>
      </c>
      <c r="Q143" s="253" t="str">
        <f>IF('N-DBE'!AJ143="","",IF(AR143="mineralisch",AU143,0)+IF(BF143="mineralisch",BI143,0)+IF(BT143="mineralisch",BW143,0)+IF(CH143="mineralisch",CK143,0)+IF(CV143="mineralisch",CY143,0)+IF(DJ143="mineralisch",DM143,0))</f>
        <v/>
      </c>
      <c r="R143" s="830" t="str">
        <f>IF(OR(B143="",'N-DBE'!AJ143=""),"",Q143*'N-DBE'!E143)</f>
        <v/>
      </c>
      <c r="S143" s="253" t="str">
        <f>IF('N-DBE'!AJ143="","",O143-Q143)</f>
        <v/>
      </c>
      <c r="T143" s="830" t="str">
        <f>IF(OR(B143="",'N-DBE'!AJ143=""),"",S143*'N-DBE'!E143)</f>
        <v/>
      </c>
      <c r="U143" s="253" t="str">
        <f>IF('N-DBE'!AJ143="","",(IF(AR143="Kompost",AU143,0)+IF(BF143="Kompost",BI143,0)+IF(BT143="Kompost",BW143,0)+IF(CH143="Kompost",CK143,0)+IF(CV143="Kompost",CY143,0)+IF(DJ143="Kompost",DM143,0)))</f>
        <v/>
      </c>
      <c r="V143" s="830" t="str">
        <f>IF(OR(B143="",'N-DBE'!AJ143=""),"",U143*'N-DBE'!E143)</f>
        <v/>
      </c>
      <c r="W143" s="370" t="str">
        <f>IF('N-DBE'!AJ143="","",SUM(AW143,BK143,BY143,CM143,DA143,DO143))</f>
        <v/>
      </c>
      <c r="X143" s="844" t="str">
        <f>IF(OR(B143="",'N-DBE'!AJ143=""),"",W143*'N-DBE'!E143)</f>
        <v/>
      </c>
      <c r="Y143" s="260" t="str">
        <f>IF('P-(K-Mg)-DBE'!N143="","",'P-(K-Mg)-DBE'!N143+'P-(K-Mg)-DBE'!R143)</f>
        <v/>
      </c>
      <c r="Z143" s="830" t="str">
        <f>IF(OR(B143="",'P-(K-Mg)-DBE'!N143=""),"",'N-DBE'!E143*('P-(K-Mg)-DBE'!N143+'P-(K-Mg)-DBE'!R143))</f>
        <v/>
      </c>
      <c r="AA143" s="259" t="str">
        <f>IF('P-(K-Mg)-DBE'!N143="","",SUM(AX143,BL143,BZ143,CN143,DB143,DP143))</f>
        <v/>
      </c>
      <c r="AB143" s="258" t="str">
        <f>IF(OR(B143="",'P-(K-Mg)-DBE'!Z143=""),"",SUM(AX143,BL143,BZ143,CN143,DB143,DP143)*'N-DBE'!E143)</f>
        <v/>
      </c>
      <c r="AC143" s="259" t="str">
        <f>IF('P-(K-Mg)-DBE'!O143="","",'P-(K-Mg)-DBE'!O143)</f>
        <v/>
      </c>
      <c r="AD143" s="815" t="str">
        <f>IF(OR(B143="",'P-(K-Mg)-DBE'!O143=""),"",'P-(K-Mg)-DBE'!O143*'N-DBE'!E143)</f>
        <v/>
      </c>
      <c r="AE143" s="239" t="str">
        <f>IF('P-(K-Mg)-DBE'!Z143="","",'P-(K-Mg)-DBE'!Z143)</f>
        <v/>
      </c>
      <c r="AF143" s="815" t="str">
        <f>IF(OR(B143="",'P-(K-Mg)-DBE'!Z143=""),"",'P-(K-Mg)-DBE'!Z143*'N-DBE'!E143)</f>
        <v/>
      </c>
      <c r="AG143" s="380" t="str">
        <f>IF('P-(K-Mg)-DBE'!Z143="","",SUM(AY143,BM143,CA143,CO143,DC143,DQ143))</f>
        <v/>
      </c>
      <c r="AH143" s="258" t="str">
        <f>IF(OR(B143="",'P-(K-Mg)-DBE'!AH143=""),"",SUM(AY143,BM143,CA143,CO143,DC143,DQ133)*'N-DBE'!E143)</f>
        <v/>
      </c>
      <c r="AI143" s="240" t="str">
        <f>IF('P-(K-Mg)-DBE'!AH143="","",'P-(K-Mg)-DBE'!AH143)</f>
        <v/>
      </c>
      <c r="AJ143" s="830" t="str">
        <f>IF(OR(B143="",'P-(K-Mg)-DBE'!AH143=""),"",'N-DBE'!E143*'P-(K-Mg)-DBE'!AH143)</f>
        <v/>
      </c>
      <c r="AK143" s="374" t="str">
        <f>IF('P-(K-Mg)-DBE'!AH143="","",SUM(AZ143,BN143,CB143,CP143,DD143,DR143))</f>
        <v/>
      </c>
      <c r="AL143" s="862" t="str">
        <f>IF('P-(K-Mg)-DBE'!AH143="","",SUM(AZ143,BN143,CB143,CP143,DD143,DR143))</f>
        <v/>
      </c>
      <c r="AM143" s="378"/>
      <c r="AN143" s="379"/>
      <c r="AO143" s="375"/>
      <c r="AP143" s="392" t="str">
        <f t="shared" si="24"/>
        <v/>
      </c>
      <c r="AQ143" s="453" t="str">
        <f t="shared" si="25"/>
        <v/>
      </c>
      <c r="AR143" s="872" t="str">
        <f>IF(AM143="","",VLOOKUP(AM143,'aktuelle Düngerliste'!A:H,2,FALSE))</f>
        <v/>
      </c>
      <c r="AS143" s="872" t="str">
        <f>IF(AM143="","",VLOOKUP(AM143,'aktuelle Düngerliste'!A:H,3,FALSE))</f>
        <v/>
      </c>
      <c r="AT143" s="873" t="str">
        <f>IF(AM143="","",VLOOKUP(AM143,'aktuelle Düngerliste'!A:H,8,FALSE))</f>
        <v/>
      </c>
      <c r="AU143" s="874" t="str">
        <f>IF(AM143="","",VLOOKUP(AM143,'aktuelle Düngerliste'!$A:$H,3,FALSE)*AO143/1000)</f>
        <v/>
      </c>
      <c r="AV143" s="874" t="str">
        <f>IF(AM143="","",IF(VLOOKUP(AM143,'aktuelle Düngerliste'!$A:$B,2,FALSE)="mineralisch",(VLOOKUP(AM143,'aktuelle Düngerliste'!$A:$H,3,FALSE)*AO143/1000),""))</f>
        <v/>
      </c>
      <c r="AW143" s="875" t="str">
        <f>IF(AM143="","",VLOOKUP(AM143,'aktuelle Düngerliste'!$A:$J,10,FALSE)*AO143/1000)</f>
        <v/>
      </c>
      <c r="AX143" s="875" t="str">
        <f>IF(AM143="","",VLOOKUP(AM143,'aktuelle Düngerliste'!$A:$H,5,FALSE)*AO143/1000)</f>
        <v/>
      </c>
      <c r="AY143" s="875" t="str">
        <f>IF(AM143="","",VLOOKUP(AM143,'aktuelle Düngerliste'!$A:$H,6,FALSE)*AO143/1000)</f>
        <v/>
      </c>
      <c r="AZ143" s="876" t="str">
        <f>IF(AM143="","",VLOOKUP(AM143,'aktuelle Düngerliste'!$A:$H,7,FALSE)*AO143/1000)</f>
        <v/>
      </c>
      <c r="BA143" s="378"/>
      <c r="BB143" s="379"/>
      <c r="BC143" s="375"/>
      <c r="BD143" s="392" t="str">
        <f t="shared" si="26"/>
        <v/>
      </c>
      <c r="BE143" s="453" t="str">
        <f t="shared" si="27"/>
        <v/>
      </c>
      <c r="BF143" s="872" t="str">
        <f>IF(BA143="","",VLOOKUP(BA143,'aktuelle Düngerliste'!$A:$H,2,FALSE))</f>
        <v/>
      </c>
      <c r="BG143" s="872" t="str">
        <f>IF(BA143="","",VLOOKUP(BA143,'aktuelle Düngerliste'!$A:$H,3,FALSE))</f>
        <v/>
      </c>
      <c r="BH143" s="873" t="str">
        <f>IF(BA143="","",VLOOKUP(BA143,'aktuelle Düngerliste'!$A:$H,8,FALSE))</f>
        <v/>
      </c>
      <c r="BI143" s="874" t="str">
        <f>IF(BA143="","",VLOOKUP(BA143,'aktuelle Düngerliste'!$A:$H,3,FALSE)*BC143/1000)</f>
        <v/>
      </c>
      <c r="BJ143" s="874" t="str">
        <f>IF(BA143="","",IF(VLOOKUP(BA143,'aktuelle Düngerliste'!$A:$B,2,FALSE)="mineralisch",(VLOOKUP(BA143,'aktuelle Düngerliste'!$A:$H,3,FALSE)*BC143/1000),""))</f>
        <v/>
      </c>
      <c r="BK143" s="875" t="str">
        <f>IF(BA143="","",VLOOKUP(BA143,'aktuelle Düngerliste'!$A:$J,10,FALSE)*BC143/1000)</f>
        <v/>
      </c>
      <c r="BL143" s="875" t="str">
        <f>IF(BA143="","",VLOOKUP(BA143,'aktuelle Düngerliste'!$A:$H,5,FALSE)*BC143/1000)</f>
        <v/>
      </c>
      <c r="BM143" s="875" t="str">
        <f>IF(BA143="","",VLOOKUP(BA143,'aktuelle Düngerliste'!$A:$H,6,FALSE)*BC143/1000)</f>
        <v/>
      </c>
      <c r="BN143" s="876" t="str">
        <f>IF(BA143="","",VLOOKUP(BA143,'aktuelle Düngerliste'!$A:$H,7,FALSE)*BC143/1000)</f>
        <v/>
      </c>
      <c r="BO143" s="378"/>
      <c r="BP143" s="379"/>
      <c r="BQ143" s="375"/>
      <c r="BR143" s="392" t="str">
        <f t="shared" si="28"/>
        <v/>
      </c>
      <c r="BS143" s="453" t="str">
        <f t="shared" si="29"/>
        <v/>
      </c>
      <c r="BT143" s="872" t="str">
        <f>IF(BO143="","",VLOOKUP(BO143,'aktuelle Düngerliste'!$A:$H,2,FALSE))</f>
        <v/>
      </c>
      <c r="BU143" s="872" t="str">
        <f>IF(BO143="","",VLOOKUP(BO143,'aktuelle Düngerliste'!$A:$H,3,FALSE))</f>
        <v/>
      </c>
      <c r="BV143" s="873" t="str">
        <f>IF(BO143="","",VLOOKUP(BO143,'aktuelle Düngerliste'!$A:$H,8,FALSE))</f>
        <v/>
      </c>
      <c r="BW143" s="874" t="str">
        <f>IF(BO143="","",VLOOKUP(BO143,'aktuelle Düngerliste'!$A:$H,3,FALSE)*BQ143/1000)</f>
        <v/>
      </c>
      <c r="BX143" s="874" t="str">
        <f>IF(BO143="","",IF(VLOOKUP(BO143,'aktuelle Düngerliste'!$A:$B,2,FALSE)="mineralisch",(VLOOKUP(BO143,'aktuelle Düngerliste'!$A:$H,3,FALSE)*BQ143/1000),""))</f>
        <v/>
      </c>
      <c r="BY143" s="875" t="str">
        <f>IF(BO143="","",VLOOKUP(BO143,'aktuelle Düngerliste'!$A:$J,10,FALSE)*BQ143/1000)</f>
        <v/>
      </c>
      <c r="BZ143" s="875" t="str">
        <f>IF(BO143="","",VLOOKUP(BO143,'aktuelle Düngerliste'!$A:$H,5,FALSE)*BQ143/1000)</f>
        <v/>
      </c>
      <c r="CA143" s="875" t="str">
        <f>IF(BO143="","",VLOOKUP(BO143,'aktuelle Düngerliste'!$A:$H,6,FALSE)*BQ143/1000)</f>
        <v/>
      </c>
      <c r="CB143" s="876" t="str">
        <f>IF(BO143="","",VLOOKUP(BO143,'aktuelle Düngerliste'!$A:$H,7,FALSE)*BQ143/1000)</f>
        <v/>
      </c>
      <c r="CC143" s="378"/>
      <c r="CD143" s="379"/>
      <c r="CE143" s="375"/>
      <c r="CF143" s="392" t="str">
        <f t="shared" si="30"/>
        <v/>
      </c>
      <c r="CG143" s="453" t="str">
        <f t="shared" si="31"/>
        <v/>
      </c>
      <c r="CH143" s="872" t="str">
        <f>IF(CC143="","",VLOOKUP(CC143,'aktuelle Düngerliste'!$A:$H,2,FALSE))</f>
        <v/>
      </c>
      <c r="CI143" s="872" t="str">
        <f>IF(CC143="","",VLOOKUP(CC143,'aktuelle Düngerliste'!$A:$H,3,FALSE))</f>
        <v/>
      </c>
      <c r="CJ143" s="873" t="str">
        <f>IF(CC143="","",VLOOKUP(CC143,'aktuelle Düngerliste'!$A:$H,8,FALSE))</f>
        <v/>
      </c>
      <c r="CK143" s="874" t="str">
        <f>IF(CC143="","",VLOOKUP(CC143,'aktuelle Düngerliste'!$A:$H,3,FALSE)*CE143/1000)</f>
        <v/>
      </c>
      <c r="CL143" s="874" t="str">
        <f>IF(CC143="","",IF(VLOOKUP(CC143,'aktuelle Düngerliste'!$A:$B,2,FALSE)="mineralisch",(VLOOKUP(CC143,'aktuelle Düngerliste'!$A:$H,3,FALSE)*CE143/1000),""))</f>
        <v/>
      </c>
      <c r="CM143" s="875" t="str">
        <f>IF(CC143="","",VLOOKUP(CC143,'aktuelle Düngerliste'!$A:$J,10,FALSE)*CE143/1000)</f>
        <v/>
      </c>
      <c r="CN143" s="875" t="str">
        <f>IF(CC143="","",VLOOKUP(CC143,'aktuelle Düngerliste'!$A:$H,5,FALSE)*CE143/1000)</f>
        <v/>
      </c>
      <c r="CO143" s="875" t="str">
        <f>IF(CC143="","",VLOOKUP(CC143,'aktuelle Düngerliste'!$A:$H,6,FALSE)*CE143/1000)</f>
        <v/>
      </c>
      <c r="CP143" s="876" t="str">
        <f>IF(CC143="","",VLOOKUP(CC143,'aktuelle Düngerliste'!$A:$H,7,FALSE)*CE143/1000)</f>
        <v/>
      </c>
      <c r="CQ143" s="378"/>
      <c r="CR143" s="379"/>
      <c r="CS143" s="375"/>
      <c r="CT143" s="392" t="str">
        <f t="shared" si="32"/>
        <v/>
      </c>
      <c r="CU143" s="453" t="str">
        <f t="shared" si="33"/>
        <v/>
      </c>
      <c r="CV143" s="872" t="str">
        <f>IF(CQ143="","",VLOOKUP(CQ143,'aktuelle Düngerliste'!$A:$H,2,FALSE))</f>
        <v/>
      </c>
      <c r="CW143" s="872" t="str">
        <f>IF(CQ143="","",VLOOKUP(CQ143,'aktuelle Düngerliste'!$A:$H,3,FALSE))</f>
        <v/>
      </c>
      <c r="CX143" s="873" t="str">
        <f>IF(CQ143="","",VLOOKUP(CQ143,'aktuelle Düngerliste'!$A:$H,8,FALSE))</f>
        <v/>
      </c>
      <c r="CY143" s="874" t="str">
        <f>IF(CQ143="","",VLOOKUP(CQ143,'aktuelle Düngerliste'!$A:$H,3,FALSE)*CS143/1000)</f>
        <v/>
      </c>
      <c r="CZ143" s="874" t="str">
        <f>IF(CQ143="","",IF(VLOOKUP(CQ143,'aktuelle Düngerliste'!$A:$B,2,FALSE)="mineralisch",(VLOOKUP(CQ143,'aktuelle Düngerliste'!$A:$H,3,FALSE)*CS143/1000),""))</f>
        <v/>
      </c>
      <c r="DA143" s="875" t="str">
        <f>IF(CQ143="","",VLOOKUP(CQ143,'aktuelle Düngerliste'!$A:$J,10,FALSE)*CS143/1000)</f>
        <v/>
      </c>
      <c r="DB143" s="875" t="str">
        <f>IF(CQ143="","",VLOOKUP(CQ143,'aktuelle Düngerliste'!$A:$H,5,FALSE)*CS143/1000)</f>
        <v/>
      </c>
      <c r="DC143" s="875" t="str">
        <f>IF(CQ143="","",VLOOKUP(CQ143,'aktuelle Düngerliste'!$A:$H,6,FALSE)*CS143/1000)</f>
        <v/>
      </c>
      <c r="DD143" s="876" t="str">
        <f>IF(CQ143="","",VLOOKUP(CQ143,'aktuelle Düngerliste'!$A:$H,7,FALSE)*CS143/1000)</f>
        <v/>
      </c>
      <c r="DE143" s="378"/>
      <c r="DF143" s="379"/>
      <c r="DG143" s="375"/>
      <c r="DH143" s="392" t="str">
        <f t="shared" si="34"/>
        <v/>
      </c>
      <c r="DI143" s="453" t="str">
        <f t="shared" si="35"/>
        <v/>
      </c>
      <c r="DJ143" s="872" t="str">
        <f>IF(DE143="","",VLOOKUP(DE143,'aktuelle Düngerliste'!$A:$H,2,FALSE))</f>
        <v/>
      </c>
      <c r="DK143" s="872" t="str">
        <f>IF(DE143="","",VLOOKUP(DE143,'aktuelle Düngerliste'!$A:$H,3,FALSE))</f>
        <v/>
      </c>
      <c r="DL143" s="873" t="str">
        <f>IF(DE143="","",VLOOKUP(DE143,'aktuelle Düngerliste'!$A:$H,8,FALSE))</f>
        <v/>
      </c>
      <c r="DM143" s="874" t="str">
        <f>IF(DE143="","",VLOOKUP(DE143,'aktuelle Düngerliste'!$A:$H,3,FALSE)*DG143/1000)</f>
        <v/>
      </c>
      <c r="DN143" s="874" t="str">
        <f>IF(DE143="","",IF(VLOOKUP(DE143,'aktuelle Düngerliste'!$A:$B,2,FALSE)="mineralisch",(VLOOKUP(DE143,'aktuelle Düngerliste'!$A:$H,3,FALSE)*DG143/1000),""))</f>
        <v/>
      </c>
      <c r="DO143" s="875" t="str">
        <f>IF(DE143="","",VLOOKUP(DE143,'aktuelle Düngerliste'!$A:$J,10,FALSE)*DG143/1000)</f>
        <v/>
      </c>
      <c r="DP143" s="875" t="str">
        <f>IF(DE143="","",VLOOKUP(DE143,'aktuelle Düngerliste'!$A:$H,5,FALSE)*DG143/1000)</f>
        <v/>
      </c>
      <c r="DQ143" s="875" t="str">
        <f>IF(DE143="","",VLOOKUP(DE143,'aktuelle Düngerliste'!$A:$H,6,FALSE)*DG143/1000)</f>
        <v/>
      </c>
      <c r="DR143" s="876" t="str">
        <f>IF(DE143="","",VLOOKUP(DE143,'aktuelle Düngerliste'!$A:$H,7,FALSE)*DG143/1000)</f>
        <v/>
      </c>
      <c r="DS143" s="265"/>
    </row>
    <row r="144" spans="1:123" s="145" customFormat="1">
      <c r="A144" s="261" t="str">
        <f>IF('N-DBE'!A144="","",'N-DBE'!A144)</f>
        <v/>
      </c>
      <c r="B144" s="285" t="str">
        <f>IF('N-DBE'!B144="","",'N-DBE'!B144)</f>
        <v/>
      </c>
      <c r="C144" s="262" t="str">
        <f>IF('N-DBE'!C144="","",'N-DBE'!C144)</f>
        <v/>
      </c>
      <c r="D144" s="262" t="str">
        <f>IF('N-DBE'!D144="","",'N-DBE'!D144)</f>
        <v/>
      </c>
      <c r="E144" s="238" t="str">
        <f>IF('N-DBE'!E144="","",'N-DBE'!E144)</f>
        <v/>
      </c>
      <c r="F144" s="238" t="str">
        <f>IF('N-DBE'!F144="","",'N-DBE'!F144)</f>
        <v/>
      </c>
      <c r="G144" s="225" t="str">
        <f>IF('N-DBE'!G144="","",'N-DBE'!G144)</f>
        <v/>
      </c>
      <c r="H144" s="247" t="str">
        <f>IF(OR(B144="",'N-DBE'!AJ144=""),"",'N-DBE'!AJ144+'N-DBE'!AN144)</f>
        <v/>
      </c>
      <c r="I144" s="815" t="str">
        <f>IF(OR(B144="",'N-DBE'!AJ144=""),"",'N-DBE'!E144*('N-DBE'!AJ144+'N-DBE'!AN144))</f>
        <v/>
      </c>
      <c r="J144" s="246" t="str">
        <f>IF('N-DBE'!AK144="","",IF('N-DBE'!AM144="ja",'N-DBE'!AK144+'N-DBE'!AN144,'N-DBE'!AK144))</f>
        <v/>
      </c>
      <c r="K144" s="829" t="str">
        <f>IF(OR(B144="",'N-DBE'!AK144=""),"",IF('N-DBE'!AM144="ja",'N-DBE'!E144*('N-DBE'!AK144+'N-DBE'!AN144),'N-DBE'!E144*'N-DBE'!AK144))</f>
        <v/>
      </c>
      <c r="L144" s="830" t="str">
        <f>IF(OR(B144="",'N-DBE'!AL144=""),"",'N-DBE'!AL144+'N-DBE'!AN144)</f>
        <v/>
      </c>
      <c r="M144" s="830" t="str">
        <f>IF(OR(B144="",'N-DBE'!AL144=""),"",'N-DBE'!E144*('N-DBE'!AL144+'N-DBE'!AN144))</f>
        <v/>
      </c>
      <c r="N144" s="831" t="str">
        <f>IF(AND('N-DBE'!C144="ja",G144&lt;&gt;""),I144-X144,"")</f>
        <v/>
      </c>
      <c r="O144" s="259" t="str">
        <f>IF('N-DBE'!AJ144="","",SUM(AU144,BI144,BW144,CK144,CY144,DM144))</f>
        <v/>
      </c>
      <c r="P144" s="830" t="str">
        <f>IF(OR(B144="",'N-DBE'!AJ144=""),"",O144*'N-DBE'!E144)</f>
        <v/>
      </c>
      <c r="Q144" s="253" t="str">
        <f>IF('N-DBE'!AJ144="","",IF(AR144="mineralisch",AU144,0)+IF(BF144="mineralisch",BI144,0)+IF(BT144="mineralisch",BW144,0)+IF(CH144="mineralisch",CK144,0)+IF(CV144="mineralisch",CY144,0)+IF(DJ144="mineralisch",DM144,0))</f>
        <v/>
      </c>
      <c r="R144" s="830" t="str">
        <f>IF(OR(B144="",'N-DBE'!AJ144=""),"",Q144*'N-DBE'!E144)</f>
        <v/>
      </c>
      <c r="S144" s="253" t="str">
        <f>IF('N-DBE'!AJ144="","",O144-Q144)</f>
        <v/>
      </c>
      <c r="T144" s="830" t="str">
        <f>IF(OR(B144="",'N-DBE'!AJ144=""),"",S144*'N-DBE'!E144)</f>
        <v/>
      </c>
      <c r="U144" s="253" t="str">
        <f>IF('N-DBE'!AJ144="","",(IF(AR144="Kompost",AU144,0)+IF(BF144="Kompost",BI144,0)+IF(BT144="Kompost",BW144,0)+IF(CH144="Kompost",CK144,0)+IF(CV144="Kompost",CY144,0)+IF(DJ144="Kompost",DM144,0)))</f>
        <v/>
      </c>
      <c r="V144" s="830" t="str">
        <f>IF(OR(B144="",'N-DBE'!AJ144=""),"",U144*'N-DBE'!E144)</f>
        <v/>
      </c>
      <c r="W144" s="370" t="str">
        <f>IF('N-DBE'!AJ144="","",SUM(AW144,BK144,BY144,CM144,DA144,DO144))</f>
        <v/>
      </c>
      <c r="X144" s="844" t="str">
        <f>IF(OR(B144="",'N-DBE'!AJ144=""),"",W144*'N-DBE'!E144)</f>
        <v/>
      </c>
      <c r="Y144" s="260" t="str">
        <f>IF('P-(K-Mg)-DBE'!N144="","",'P-(K-Mg)-DBE'!N144+'P-(K-Mg)-DBE'!R144)</f>
        <v/>
      </c>
      <c r="Z144" s="830" t="str">
        <f>IF(OR(B144="",'P-(K-Mg)-DBE'!N144=""),"",'N-DBE'!E144*('P-(K-Mg)-DBE'!N144+'P-(K-Mg)-DBE'!R144))</f>
        <v/>
      </c>
      <c r="AA144" s="259" t="str">
        <f>IF('P-(K-Mg)-DBE'!N144="","",SUM(AX144,BL144,BZ144,CN144,DB144,DP144))</f>
        <v/>
      </c>
      <c r="AB144" s="258" t="str">
        <f>IF(OR(B144="",'P-(K-Mg)-DBE'!Z144=""),"",SUM(AX144,BL144,BZ144,CN144,DB144,DP144)*'N-DBE'!E144)</f>
        <v/>
      </c>
      <c r="AC144" s="259" t="str">
        <f>IF('P-(K-Mg)-DBE'!O144="","",'P-(K-Mg)-DBE'!O144)</f>
        <v/>
      </c>
      <c r="AD144" s="815" t="str">
        <f>IF(OR(B144="",'P-(K-Mg)-DBE'!O144=""),"",'P-(K-Mg)-DBE'!O144*'N-DBE'!E144)</f>
        <v/>
      </c>
      <c r="AE144" s="239" t="str">
        <f>IF('P-(K-Mg)-DBE'!Z144="","",'P-(K-Mg)-DBE'!Z144)</f>
        <v/>
      </c>
      <c r="AF144" s="815" t="str">
        <f>IF(OR(B144="",'P-(K-Mg)-DBE'!Z144=""),"",'P-(K-Mg)-DBE'!Z144*'N-DBE'!E144)</f>
        <v/>
      </c>
      <c r="AG144" s="380" t="str">
        <f>IF('P-(K-Mg)-DBE'!Z144="","",SUM(AY144,BM144,CA144,CO144,DC144,DQ144))</f>
        <v/>
      </c>
      <c r="AH144" s="258" t="str">
        <f>IF(OR(B144="",'P-(K-Mg)-DBE'!AH144=""),"",SUM(AY144,BM144,CA144,CO144,DC144,DQ134)*'N-DBE'!E144)</f>
        <v/>
      </c>
      <c r="AI144" s="240" t="str">
        <f>IF('P-(K-Mg)-DBE'!AH144="","",'P-(K-Mg)-DBE'!AH144)</f>
        <v/>
      </c>
      <c r="AJ144" s="830" t="str">
        <f>IF(OR(B144="",'P-(K-Mg)-DBE'!AH144=""),"",'N-DBE'!E144*'P-(K-Mg)-DBE'!AH144)</f>
        <v/>
      </c>
      <c r="AK144" s="374" t="str">
        <f>IF('P-(K-Mg)-DBE'!AH144="","",SUM(AZ144,BN144,CB144,CP144,DD144,DR144))</f>
        <v/>
      </c>
      <c r="AL144" s="862" t="str">
        <f>IF('P-(K-Mg)-DBE'!AH144="","",SUM(AZ144,BN144,CB144,CP144,DD144,DR144))</f>
        <v/>
      </c>
      <c r="AM144" s="378"/>
      <c r="AN144" s="379"/>
      <c r="AO144" s="375"/>
      <c r="AP144" s="392" t="str">
        <f t="shared" si="24"/>
        <v/>
      </c>
      <c r="AQ144" s="453" t="str">
        <f t="shared" si="25"/>
        <v/>
      </c>
      <c r="AR144" s="872" t="str">
        <f>IF(AM144="","",VLOOKUP(AM144,'aktuelle Düngerliste'!A:H,2,FALSE))</f>
        <v/>
      </c>
      <c r="AS144" s="872" t="str">
        <f>IF(AM144="","",VLOOKUP(AM144,'aktuelle Düngerliste'!A:H,3,FALSE))</f>
        <v/>
      </c>
      <c r="AT144" s="873" t="str">
        <f>IF(AM144="","",VLOOKUP(AM144,'aktuelle Düngerliste'!A:H,8,FALSE))</f>
        <v/>
      </c>
      <c r="AU144" s="874" t="str">
        <f>IF(AM144="","",VLOOKUP(AM144,'aktuelle Düngerliste'!$A:$H,3,FALSE)*AO144/1000)</f>
        <v/>
      </c>
      <c r="AV144" s="874" t="str">
        <f>IF(AM144="","",IF(VLOOKUP(AM144,'aktuelle Düngerliste'!$A:$B,2,FALSE)="mineralisch",(VLOOKUP(AM144,'aktuelle Düngerliste'!$A:$H,3,FALSE)*AO144/1000),""))</f>
        <v/>
      </c>
      <c r="AW144" s="875" t="str">
        <f>IF(AM144="","",VLOOKUP(AM144,'aktuelle Düngerliste'!$A:$J,10,FALSE)*AO144/1000)</f>
        <v/>
      </c>
      <c r="AX144" s="875" t="str">
        <f>IF(AM144="","",VLOOKUP(AM144,'aktuelle Düngerliste'!$A:$H,5,FALSE)*AO144/1000)</f>
        <v/>
      </c>
      <c r="AY144" s="875" t="str">
        <f>IF(AM144="","",VLOOKUP(AM144,'aktuelle Düngerliste'!$A:$H,6,FALSE)*AO144/1000)</f>
        <v/>
      </c>
      <c r="AZ144" s="876" t="str">
        <f>IF(AM144="","",VLOOKUP(AM144,'aktuelle Düngerliste'!$A:$H,7,FALSE)*AO144/1000)</f>
        <v/>
      </c>
      <c r="BA144" s="378"/>
      <c r="BB144" s="379"/>
      <c r="BC144" s="375"/>
      <c r="BD144" s="392" t="str">
        <f t="shared" si="26"/>
        <v/>
      </c>
      <c r="BE144" s="453" t="str">
        <f t="shared" si="27"/>
        <v/>
      </c>
      <c r="BF144" s="872" t="str">
        <f>IF(BA144="","",VLOOKUP(BA144,'aktuelle Düngerliste'!$A:$H,2,FALSE))</f>
        <v/>
      </c>
      <c r="BG144" s="872" t="str">
        <f>IF(BA144="","",VLOOKUP(BA144,'aktuelle Düngerliste'!$A:$H,3,FALSE))</f>
        <v/>
      </c>
      <c r="BH144" s="873" t="str">
        <f>IF(BA144="","",VLOOKUP(BA144,'aktuelle Düngerliste'!$A:$H,8,FALSE))</f>
        <v/>
      </c>
      <c r="BI144" s="874" t="str">
        <f>IF(BA144="","",VLOOKUP(BA144,'aktuelle Düngerliste'!$A:$H,3,FALSE)*BC144/1000)</f>
        <v/>
      </c>
      <c r="BJ144" s="874" t="str">
        <f>IF(BA144="","",IF(VLOOKUP(BA144,'aktuelle Düngerliste'!$A:$B,2,FALSE)="mineralisch",(VLOOKUP(BA144,'aktuelle Düngerliste'!$A:$H,3,FALSE)*BC144/1000),""))</f>
        <v/>
      </c>
      <c r="BK144" s="875" t="str">
        <f>IF(BA144="","",VLOOKUP(BA144,'aktuelle Düngerliste'!$A:$J,10,FALSE)*BC144/1000)</f>
        <v/>
      </c>
      <c r="BL144" s="875" t="str">
        <f>IF(BA144="","",VLOOKUP(BA144,'aktuelle Düngerliste'!$A:$H,5,FALSE)*BC144/1000)</f>
        <v/>
      </c>
      <c r="BM144" s="875" t="str">
        <f>IF(BA144="","",VLOOKUP(BA144,'aktuelle Düngerliste'!$A:$H,6,FALSE)*BC144/1000)</f>
        <v/>
      </c>
      <c r="BN144" s="876" t="str">
        <f>IF(BA144="","",VLOOKUP(BA144,'aktuelle Düngerliste'!$A:$H,7,FALSE)*BC144/1000)</f>
        <v/>
      </c>
      <c r="BO144" s="378"/>
      <c r="BP144" s="379"/>
      <c r="BQ144" s="375"/>
      <c r="BR144" s="392" t="str">
        <f t="shared" si="28"/>
        <v/>
      </c>
      <c r="BS144" s="453" t="str">
        <f t="shared" si="29"/>
        <v/>
      </c>
      <c r="BT144" s="872" t="str">
        <f>IF(BO144="","",VLOOKUP(BO144,'aktuelle Düngerliste'!$A:$H,2,FALSE))</f>
        <v/>
      </c>
      <c r="BU144" s="872" t="str">
        <f>IF(BO144="","",VLOOKUP(BO144,'aktuelle Düngerliste'!$A:$H,3,FALSE))</f>
        <v/>
      </c>
      <c r="BV144" s="873" t="str">
        <f>IF(BO144="","",VLOOKUP(BO144,'aktuelle Düngerliste'!$A:$H,8,FALSE))</f>
        <v/>
      </c>
      <c r="BW144" s="874" t="str">
        <f>IF(BO144="","",VLOOKUP(BO144,'aktuelle Düngerliste'!$A:$H,3,FALSE)*BQ144/1000)</f>
        <v/>
      </c>
      <c r="BX144" s="874" t="str">
        <f>IF(BO144="","",IF(VLOOKUP(BO144,'aktuelle Düngerliste'!$A:$B,2,FALSE)="mineralisch",(VLOOKUP(BO144,'aktuelle Düngerliste'!$A:$H,3,FALSE)*BQ144/1000),""))</f>
        <v/>
      </c>
      <c r="BY144" s="875" t="str">
        <f>IF(BO144="","",VLOOKUP(BO144,'aktuelle Düngerliste'!$A:$J,10,FALSE)*BQ144/1000)</f>
        <v/>
      </c>
      <c r="BZ144" s="875" t="str">
        <f>IF(BO144="","",VLOOKUP(BO144,'aktuelle Düngerliste'!$A:$H,5,FALSE)*BQ144/1000)</f>
        <v/>
      </c>
      <c r="CA144" s="875" t="str">
        <f>IF(BO144="","",VLOOKUP(BO144,'aktuelle Düngerliste'!$A:$H,6,FALSE)*BQ144/1000)</f>
        <v/>
      </c>
      <c r="CB144" s="876" t="str">
        <f>IF(BO144="","",VLOOKUP(BO144,'aktuelle Düngerliste'!$A:$H,7,FALSE)*BQ144/1000)</f>
        <v/>
      </c>
      <c r="CC144" s="378"/>
      <c r="CD144" s="379"/>
      <c r="CE144" s="375"/>
      <c r="CF144" s="392" t="str">
        <f t="shared" si="30"/>
        <v/>
      </c>
      <c r="CG144" s="453" t="str">
        <f t="shared" si="31"/>
        <v/>
      </c>
      <c r="CH144" s="872" t="str">
        <f>IF(CC144="","",VLOOKUP(CC144,'aktuelle Düngerliste'!$A:$H,2,FALSE))</f>
        <v/>
      </c>
      <c r="CI144" s="872" t="str">
        <f>IF(CC144="","",VLOOKUP(CC144,'aktuelle Düngerliste'!$A:$H,3,FALSE))</f>
        <v/>
      </c>
      <c r="CJ144" s="873" t="str">
        <f>IF(CC144="","",VLOOKUP(CC144,'aktuelle Düngerliste'!$A:$H,8,FALSE))</f>
        <v/>
      </c>
      <c r="CK144" s="874" t="str">
        <f>IF(CC144="","",VLOOKUP(CC144,'aktuelle Düngerliste'!$A:$H,3,FALSE)*CE144/1000)</f>
        <v/>
      </c>
      <c r="CL144" s="874" t="str">
        <f>IF(CC144="","",IF(VLOOKUP(CC144,'aktuelle Düngerliste'!$A:$B,2,FALSE)="mineralisch",(VLOOKUP(CC144,'aktuelle Düngerliste'!$A:$H,3,FALSE)*CE144/1000),""))</f>
        <v/>
      </c>
      <c r="CM144" s="875" t="str">
        <f>IF(CC144="","",VLOOKUP(CC144,'aktuelle Düngerliste'!$A:$J,10,FALSE)*CE144/1000)</f>
        <v/>
      </c>
      <c r="CN144" s="875" t="str">
        <f>IF(CC144="","",VLOOKUP(CC144,'aktuelle Düngerliste'!$A:$H,5,FALSE)*CE144/1000)</f>
        <v/>
      </c>
      <c r="CO144" s="875" t="str">
        <f>IF(CC144="","",VLOOKUP(CC144,'aktuelle Düngerliste'!$A:$H,6,FALSE)*CE144/1000)</f>
        <v/>
      </c>
      <c r="CP144" s="876" t="str">
        <f>IF(CC144="","",VLOOKUP(CC144,'aktuelle Düngerliste'!$A:$H,7,FALSE)*CE144/1000)</f>
        <v/>
      </c>
      <c r="CQ144" s="378"/>
      <c r="CR144" s="379"/>
      <c r="CS144" s="375"/>
      <c r="CT144" s="392" t="str">
        <f t="shared" si="32"/>
        <v/>
      </c>
      <c r="CU144" s="453" t="str">
        <f t="shared" si="33"/>
        <v/>
      </c>
      <c r="CV144" s="872" t="str">
        <f>IF(CQ144="","",VLOOKUP(CQ144,'aktuelle Düngerliste'!$A:$H,2,FALSE))</f>
        <v/>
      </c>
      <c r="CW144" s="872" t="str">
        <f>IF(CQ144="","",VLOOKUP(CQ144,'aktuelle Düngerliste'!$A:$H,3,FALSE))</f>
        <v/>
      </c>
      <c r="CX144" s="873" t="str">
        <f>IF(CQ144="","",VLOOKUP(CQ144,'aktuelle Düngerliste'!$A:$H,8,FALSE))</f>
        <v/>
      </c>
      <c r="CY144" s="874" t="str">
        <f>IF(CQ144="","",VLOOKUP(CQ144,'aktuelle Düngerliste'!$A:$H,3,FALSE)*CS144/1000)</f>
        <v/>
      </c>
      <c r="CZ144" s="874" t="str">
        <f>IF(CQ144="","",IF(VLOOKUP(CQ144,'aktuelle Düngerliste'!$A:$B,2,FALSE)="mineralisch",(VLOOKUP(CQ144,'aktuelle Düngerliste'!$A:$H,3,FALSE)*CS144/1000),""))</f>
        <v/>
      </c>
      <c r="DA144" s="875" t="str">
        <f>IF(CQ144="","",VLOOKUP(CQ144,'aktuelle Düngerliste'!$A:$J,10,FALSE)*CS144/1000)</f>
        <v/>
      </c>
      <c r="DB144" s="875" t="str">
        <f>IF(CQ144="","",VLOOKUP(CQ144,'aktuelle Düngerliste'!$A:$H,5,FALSE)*CS144/1000)</f>
        <v/>
      </c>
      <c r="DC144" s="875" t="str">
        <f>IF(CQ144="","",VLOOKUP(CQ144,'aktuelle Düngerliste'!$A:$H,6,FALSE)*CS144/1000)</f>
        <v/>
      </c>
      <c r="DD144" s="876" t="str">
        <f>IF(CQ144="","",VLOOKUP(CQ144,'aktuelle Düngerliste'!$A:$H,7,FALSE)*CS144/1000)</f>
        <v/>
      </c>
      <c r="DE144" s="378"/>
      <c r="DF144" s="379"/>
      <c r="DG144" s="375"/>
      <c r="DH144" s="392" t="str">
        <f t="shared" si="34"/>
        <v/>
      </c>
      <c r="DI144" s="453" t="str">
        <f t="shared" si="35"/>
        <v/>
      </c>
      <c r="DJ144" s="872" t="str">
        <f>IF(DE144="","",VLOOKUP(DE144,'aktuelle Düngerliste'!$A:$H,2,FALSE))</f>
        <v/>
      </c>
      <c r="DK144" s="872" t="str">
        <f>IF(DE144="","",VLOOKUP(DE144,'aktuelle Düngerliste'!$A:$H,3,FALSE))</f>
        <v/>
      </c>
      <c r="DL144" s="873" t="str">
        <f>IF(DE144="","",VLOOKUP(DE144,'aktuelle Düngerliste'!$A:$H,8,FALSE))</f>
        <v/>
      </c>
      <c r="DM144" s="874" t="str">
        <f>IF(DE144="","",VLOOKUP(DE144,'aktuelle Düngerliste'!$A:$H,3,FALSE)*DG144/1000)</f>
        <v/>
      </c>
      <c r="DN144" s="874" t="str">
        <f>IF(DE144="","",IF(VLOOKUP(DE144,'aktuelle Düngerliste'!$A:$B,2,FALSE)="mineralisch",(VLOOKUP(DE144,'aktuelle Düngerliste'!$A:$H,3,FALSE)*DG144/1000),""))</f>
        <v/>
      </c>
      <c r="DO144" s="875" t="str">
        <f>IF(DE144="","",VLOOKUP(DE144,'aktuelle Düngerliste'!$A:$J,10,FALSE)*DG144/1000)</f>
        <v/>
      </c>
      <c r="DP144" s="875" t="str">
        <f>IF(DE144="","",VLOOKUP(DE144,'aktuelle Düngerliste'!$A:$H,5,FALSE)*DG144/1000)</f>
        <v/>
      </c>
      <c r="DQ144" s="875" t="str">
        <f>IF(DE144="","",VLOOKUP(DE144,'aktuelle Düngerliste'!$A:$H,6,FALSE)*DG144/1000)</f>
        <v/>
      </c>
      <c r="DR144" s="876" t="str">
        <f>IF(DE144="","",VLOOKUP(DE144,'aktuelle Düngerliste'!$A:$H,7,FALSE)*DG144/1000)</f>
        <v/>
      </c>
      <c r="DS144" s="265"/>
    </row>
    <row r="145" spans="1:123" s="145" customFormat="1">
      <c r="A145" s="261" t="str">
        <f>IF('N-DBE'!A145="","",'N-DBE'!A145)</f>
        <v/>
      </c>
      <c r="B145" s="285" t="str">
        <f>IF('N-DBE'!B145="","",'N-DBE'!B145)</f>
        <v/>
      </c>
      <c r="C145" s="262" t="str">
        <f>IF('N-DBE'!C145="","",'N-DBE'!C145)</f>
        <v/>
      </c>
      <c r="D145" s="262" t="str">
        <f>IF('N-DBE'!D145="","",'N-DBE'!D145)</f>
        <v/>
      </c>
      <c r="E145" s="238" t="str">
        <f>IF('N-DBE'!E145="","",'N-DBE'!E145)</f>
        <v/>
      </c>
      <c r="F145" s="238" t="str">
        <f>IF('N-DBE'!F145="","",'N-DBE'!F145)</f>
        <v/>
      </c>
      <c r="G145" s="225" t="str">
        <f>IF('N-DBE'!G145="","",'N-DBE'!G145)</f>
        <v/>
      </c>
      <c r="H145" s="247" t="str">
        <f>IF(OR(B145="",'N-DBE'!AJ145=""),"",'N-DBE'!AJ145+'N-DBE'!AN145)</f>
        <v/>
      </c>
      <c r="I145" s="815" t="str">
        <f>IF(OR(B145="",'N-DBE'!AJ145=""),"",'N-DBE'!E145*('N-DBE'!AJ145+'N-DBE'!AN145))</f>
        <v/>
      </c>
      <c r="J145" s="246" t="str">
        <f>IF('N-DBE'!AK145="","",IF('N-DBE'!AM145="ja",'N-DBE'!AK145+'N-DBE'!AN145,'N-DBE'!AK145))</f>
        <v/>
      </c>
      <c r="K145" s="829" t="str">
        <f>IF(OR(B145="",'N-DBE'!AK145=""),"",IF('N-DBE'!AM145="ja",'N-DBE'!E145*('N-DBE'!AK145+'N-DBE'!AN145),'N-DBE'!E145*'N-DBE'!AK145))</f>
        <v/>
      </c>
      <c r="L145" s="830" t="str">
        <f>IF(OR(B145="",'N-DBE'!AL145=""),"",'N-DBE'!AL145+'N-DBE'!AN145)</f>
        <v/>
      </c>
      <c r="M145" s="830" t="str">
        <f>IF(OR(B145="",'N-DBE'!AL145=""),"",'N-DBE'!E145*('N-DBE'!AL145+'N-DBE'!AN145))</f>
        <v/>
      </c>
      <c r="N145" s="831" t="str">
        <f>IF(AND('N-DBE'!C145="ja",G145&lt;&gt;""),I145-X145,"")</f>
        <v/>
      </c>
      <c r="O145" s="259" t="str">
        <f>IF('N-DBE'!AJ145="","",SUM(AU145,BI145,BW145,CK145,CY145,DM145))</f>
        <v/>
      </c>
      <c r="P145" s="830" t="str">
        <f>IF(OR(B145="",'N-DBE'!AJ145=""),"",O145*'N-DBE'!E145)</f>
        <v/>
      </c>
      <c r="Q145" s="253" t="str">
        <f>IF('N-DBE'!AJ145="","",IF(AR145="mineralisch",AU145,0)+IF(BF145="mineralisch",BI145,0)+IF(BT145="mineralisch",BW145,0)+IF(CH145="mineralisch",CK145,0)+IF(CV145="mineralisch",CY145,0)+IF(DJ145="mineralisch",DM145,0))</f>
        <v/>
      </c>
      <c r="R145" s="830" t="str">
        <f>IF(OR(B145="",'N-DBE'!AJ145=""),"",Q145*'N-DBE'!E145)</f>
        <v/>
      </c>
      <c r="S145" s="253" t="str">
        <f>IF('N-DBE'!AJ145="","",O145-Q145)</f>
        <v/>
      </c>
      <c r="T145" s="830" t="str">
        <f>IF(OR(B145="",'N-DBE'!AJ145=""),"",S145*'N-DBE'!E145)</f>
        <v/>
      </c>
      <c r="U145" s="253" t="str">
        <f>IF('N-DBE'!AJ145="","",(IF(AR145="Kompost",AU145,0)+IF(BF145="Kompost",BI145,0)+IF(BT145="Kompost",BW145,0)+IF(CH145="Kompost",CK145,0)+IF(CV145="Kompost",CY145,0)+IF(DJ145="Kompost",DM145,0)))</f>
        <v/>
      </c>
      <c r="V145" s="830" t="str">
        <f>IF(OR(B145="",'N-DBE'!AJ145=""),"",U145*'N-DBE'!E145)</f>
        <v/>
      </c>
      <c r="W145" s="370" t="str">
        <f>IF('N-DBE'!AJ145="","",SUM(AW145,BK145,BY145,CM145,DA145,DO145))</f>
        <v/>
      </c>
      <c r="X145" s="844" t="str">
        <f>IF(OR(B145="",'N-DBE'!AJ145=""),"",W145*'N-DBE'!E145)</f>
        <v/>
      </c>
      <c r="Y145" s="260" t="str">
        <f>IF('P-(K-Mg)-DBE'!N145="","",'P-(K-Mg)-DBE'!N145+'P-(K-Mg)-DBE'!R145)</f>
        <v/>
      </c>
      <c r="Z145" s="830" t="str">
        <f>IF(OR(B145="",'P-(K-Mg)-DBE'!N145=""),"",'N-DBE'!E145*('P-(K-Mg)-DBE'!N145+'P-(K-Mg)-DBE'!R145))</f>
        <v/>
      </c>
      <c r="AA145" s="259" t="str">
        <f>IF('P-(K-Mg)-DBE'!N145="","",SUM(AX145,BL145,BZ145,CN145,DB145,DP145))</f>
        <v/>
      </c>
      <c r="AB145" s="258" t="str">
        <f>IF(OR(B145="",'P-(K-Mg)-DBE'!Z145=""),"",SUM(AX145,BL145,BZ145,CN145,DB145,DP145)*'N-DBE'!E145)</f>
        <v/>
      </c>
      <c r="AC145" s="259" t="str">
        <f>IF('P-(K-Mg)-DBE'!O145="","",'P-(K-Mg)-DBE'!O145)</f>
        <v/>
      </c>
      <c r="AD145" s="815" t="str">
        <f>IF(OR(B145="",'P-(K-Mg)-DBE'!O145=""),"",'P-(K-Mg)-DBE'!O145*'N-DBE'!E145)</f>
        <v/>
      </c>
      <c r="AE145" s="239" t="str">
        <f>IF('P-(K-Mg)-DBE'!Z145="","",'P-(K-Mg)-DBE'!Z145)</f>
        <v/>
      </c>
      <c r="AF145" s="815" t="str">
        <f>IF(OR(B145="",'P-(K-Mg)-DBE'!Z145=""),"",'P-(K-Mg)-DBE'!Z145*'N-DBE'!E145)</f>
        <v/>
      </c>
      <c r="AG145" s="380" t="str">
        <f>IF('P-(K-Mg)-DBE'!Z145="","",SUM(AY145,BM145,CA145,CO145,DC145,DQ145))</f>
        <v/>
      </c>
      <c r="AH145" s="258" t="str">
        <f>IF(OR(B145="",'P-(K-Mg)-DBE'!AH145=""),"",SUM(AY145,BM145,CA145,CO145,DC145,DQ135)*'N-DBE'!E145)</f>
        <v/>
      </c>
      <c r="AI145" s="240" t="str">
        <f>IF('P-(K-Mg)-DBE'!AH145="","",'P-(K-Mg)-DBE'!AH145)</f>
        <v/>
      </c>
      <c r="AJ145" s="830" t="str">
        <f>IF(OR(B145="",'P-(K-Mg)-DBE'!AH145=""),"",'N-DBE'!E145*'P-(K-Mg)-DBE'!AH145)</f>
        <v/>
      </c>
      <c r="AK145" s="374" t="str">
        <f>IF('P-(K-Mg)-DBE'!AH145="","",SUM(AZ145,BN145,CB145,CP145,DD145,DR145))</f>
        <v/>
      </c>
      <c r="AL145" s="862" t="str">
        <f>IF('P-(K-Mg)-DBE'!AH145="","",SUM(AZ145,BN145,CB145,CP145,DD145,DR145))</f>
        <v/>
      </c>
      <c r="AM145" s="378"/>
      <c r="AN145" s="379"/>
      <c r="AO145" s="375"/>
      <c r="AP145" s="392" t="str">
        <f t="shared" si="24"/>
        <v/>
      </c>
      <c r="AQ145" s="453" t="str">
        <f t="shared" si="25"/>
        <v/>
      </c>
      <c r="AR145" s="872" t="str">
        <f>IF(AM145="","",VLOOKUP(AM145,'aktuelle Düngerliste'!A:H,2,FALSE))</f>
        <v/>
      </c>
      <c r="AS145" s="872" t="str">
        <f>IF(AM145="","",VLOOKUP(AM145,'aktuelle Düngerliste'!A:H,3,FALSE))</f>
        <v/>
      </c>
      <c r="AT145" s="873" t="str">
        <f>IF(AM145="","",VLOOKUP(AM145,'aktuelle Düngerliste'!A:H,8,FALSE))</f>
        <v/>
      </c>
      <c r="AU145" s="874" t="str">
        <f>IF(AM145="","",VLOOKUP(AM145,'aktuelle Düngerliste'!$A:$H,3,FALSE)*AO145/1000)</f>
        <v/>
      </c>
      <c r="AV145" s="874" t="str">
        <f>IF(AM145="","",IF(VLOOKUP(AM145,'aktuelle Düngerliste'!$A:$B,2,FALSE)="mineralisch",(VLOOKUP(AM145,'aktuelle Düngerliste'!$A:$H,3,FALSE)*AO145/1000),""))</f>
        <v/>
      </c>
      <c r="AW145" s="875" t="str">
        <f>IF(AM145="","",VLOOKUP(AM145,'aktuelle Düngerliste'!$A:$J,10,FALSE)*AO145/1000)</f>
        <v/>
      </c>
      <c r="AX145" s="875" t="str">
        <f>IF(AM145="","",VLOOKUP(AM145,'aktuelle Düngerliste'!$A:$H,5,FALSE)*AO145/1000)</f>
        <v/>
      </c>
      <c r="AY145" s="875" t="str">
        <f>IF(AM145="","",VLOOKUP(AM145,'aktuelle Düngerliste'!$A:$H,6,FALSE)*AO145/1000)</f>
        <v/>
      </c>
      <c r="AZ145" s="876" t="str">
        <f>IF(AM145="","",VLOOKUP(AM145,'aktuelle Düngerliste'!$A:$H,7,FALSE)*AO145/1000)</f>
        <v/>
      </c>
      <c r="BA145" s="378"/>
      <c r="BB145" s="379"/>
      <c r="BC145" s="375"/>
      <c r="BD145" s="392" t="str">
        <f t="shared" si="26"/>
        <v/>
      </c>
      <c r="BE145" s="453" t="str">
        <f t="shared" si="27"/>
        <v/>
      </c>
      <c r="BF145" s="872" t="str">
        <f>IF(BA145="","",VLOOKUP(BA145,'aktuelle Düngerliste'!$A:$H,2,FALSE))</f>
        <v/>
      </c>
      <c r="BG145" s="872" t="str">
        <f>IF(BA145="","",VLOOKUP(BA145,'aktuelle Düngerliste'!$A:$H,3,FALSE))</f>
        <v/>
      </c>
      <c r="BH145" s="873" t="str">
        <f>IF(BA145="","",VLOOKUP(BA145,'aktuelle Düngerliste'!$A:$H,8,FALSE))</f>
        <v/>
      </c>
      <c r="BI145" s="874" t="str">
        <f>IF(BA145="","",VLOOKUP(BA145,'aktuelle Düngerliste'!$A:$H,3,FALSE)*BC145/1000)</f>
        <v/>
      </c>
      <c r="BJ145" s="874" t="str">
        <f>IF(BA145="","",IF(VLOOKUP(BA145,'aktuelle Düngerliste'!$A:$B,2,FALSE)="mineralisch",(VLOOKUP(BA145,'aktuelle Düngerliste'!$A:$H,3,FALSE)*BC145/1000),""))</f>
        <v/>
      </c>
      <c r="BK145" s="875" t="str">
        <f>IF(BA145="","",VLOOKUP(BA145,'aktuelle Düngerliste'!$A:$J,10,FALSE)*BC145/1000)</f>
        <v/>
      </c>
      <c r="BL145" s="875" t="str">
        <f>IF(BA145="","",VLOOKUP(BA145,'aktuelle Düngerliste'!$A:$H,5,FALSE)*BC145/1000)</f>
        <v/>
      </c>
      <c r="BM145" s="875" t="str">
        <f>IF(BA145="","",VLOOKUP(BA145,'aktuelle Düngerliste'!$A:$H,6,FALSE)*BC145/1000)</f>
        <v/>
      </c>
      <c r="BN145" s="876" t="str">
        <f>IF(BA145="","",VLOOKUP(BA145,'aktuelle Düngerliste'!$A:$H,7,FALSE)*BC145/1000)</f>
        <v/>
      </c>
      <c r="BO145" s="378"/>
      <c r="BP145" s="379"/>
      <c r="BQ145" s="375"/>
      <c r="BR145" s="392" t="str">
        <f t="shared" si="28"/>
        <v/>
      </c>
      <c r="BS145" s="453" t="str">
        <f t="shared" si="29"/>
        <v/>
      </c>
      <c r="BT145" s="872" t="str">
        <f>IF(BO145="","",VLOOKUP(BO145,'aktuelle Düngerliste'!$A:$H,2,FALSE))</f>
        <v/>
      </c>
      <c r="BU145" s="872" t="str">
        <f>IF(BO145="","",VLOOKUP(BO145,'aktuelle Düngerliste'!$A:$H,3,FALSE))</f>
        <v/>
      </c>
      <c r="BV145" s="873" t="str">
        <f>IF(BO145="","",VLOOKUP(BO145,'aktuelle Düngerliste'!$A:$H,8,FALSE))</f>
        <v/>
      </c>
      <c r="BW145" s="874" t="str">
        <f>IF(BO145="","",VLOOKUP(BO145,'aktuelle Düngerliste'!$A:$H,3,FALSE)*BQ145/1000)</f>
        <v/>
      </c>
      <c r="BX145" s="874" t="str">
        <f>IF(BO145="","",IF(VLOOKUP(BO145,'aktuelle Düngerliste'!$A:$B,2,FALSE)="mineralisch",(VLOOKUP(BO145,'aktuelle Düngerliste'!$A:$H,3,FALSE)*BQ145/1000),""))</f>
        <v/>
      </c>
      <c r="BY145" s="875" t="str">
        <f>IF(BO145="","",VLOOKUP(BO145,'aktuelle Düngerliste'!$A:$J,10,FALSE)*BQ145/1000)</f>
        <v/>
      </c>
      <c r="BZ145" s="875" t="str">
        <f>IF(BO145="","",VLOOKUP(BO145,'aktuelle Düngerliste'!$A:$H,5,FALSE)*BQ145/1000)</f>
        <v/>
      </c>
      <c r="CA145" s="875" t="str">
        <f>IF(BO145="","",VLOOKUP(BO145,'aktuelle Düngerliste'!$A:$H,6,FALSE)*BQ145/1000)</f>
        <v/>
      </c>
      <c r="CB145" s="876" t="str">
        <f>IF(BO145="","",VLOOKUP(BO145,'aktuelle Düngerliste'!$A:$H,7,FALSE)*BQ145/1000)</f>
        <v/>
      </c>
      <c r="CC145" s="378"/>
      <c r="CD145" s="379"/>
      <c r="CE145" s="375"/>
      <c r="CF145" s="392" t="str">
        <f t="shared" si="30"/>
        <v/>
      </c>
      <c r="CG145" s="453" t="str">
        <f t="shared" si="31"/>
        <v/>
      </c>
      <c r="CH145" s="872" t="str">
        <f>IF(CC145="","",VLOOKUP(CC145,'aktuelle Düngerliste'!$A:$H,2,FALSE))</f>
        <v/>
      </c>
      <c r="CI145" s="872" t="str">
        <f>IF(CC145="","",VLOOKUP(CC145,'aktuelle Düngerliste'!$A:$H,3,FALSE))</f>
        <v/>
      </c>
      <c r="CJ145" s="873" t="str">
        <f>IF(CC145="","",VLOOKUP(CC145,'aktuelle Düngerliste'!$A:$H,8,FALSE))</f>
        <v/>
      </c>
      <c r="CK145" s="874" t="str">
        <f>IF(CC145="","",VLOOKUP(CC145,'aktuelle Düngerliste'!$A:$H,3,FALSE)*CE145/1000)</f>
        <v/>
      </c>
      <c r="CL145" s="874" t="str">
        <f>IF(CC145="","",IF(VLOOKUP(CC145,'aktuelle Düngerliste'!$A:$B,2,FALSE)="mineralisch",(VLOOKUP(CC145,'aktuelle Düngerliste'!$A:$H,3,FALSE)*CE145/1000),""))</f>
        <v/>
      </c>
      <c r="CM145" s="875" t="str">
        <f>IF(CC145="","",VLOOKUP(CC145,'aktuelle Düngerliste'!$A:$J,10,FALSE)*CE145/1000)</f>
        <v/>
      </c>
      <c r="CN145" s="875" t="str">
        <f>IF(CC145="","",VLOOKUP(CC145,'aktuelle Düngerliste'!$A:$H,5,FALSE)*CE145/1000)</f>
        <v/>
      </c>
      <c r="CO145" s="875" t="str">
        <f>IF(CC145="","",VLOOKUP(CC145,'aktuelle Düngerliste'!$A:$H,6,FALSE)*CE145/1000)</f>
        <v/>
      </c>
      <c r="CP145" s="876" t="str">
        <f>IF(CC145="","",VLOOKUP(CC145,'aktuelle Düngerliste'!$A:$H,7,FALSE)*CE145/1000)</f>
        <v/>
      </c>
      <c r="CQ145" s="378"/>
      <c r="CR145" s="379"/>
      <c r="CS145" s="375"/>
      <c r="CT145" s="392" t="str">
        <f t="shared" si="32"/>
        <v/>
      </c>
      <c r="CU145" s="453" t="str">
        <f t="shared" si="33"/>
        <v/>
      </c>
      <c r="CV145" s="872" t="str">
        <f>IF(CQ145="","",VLOOKUP(CQ145,'aktuelle Düngerliste'!$A:$H,2,FALSE))</f>
        <v/>
      </c>
      <c r="CW145" s="872" t="str">
        <f>IF(CQ145="","",VLOOKUP(CQ145,'aktuelle Düngerliste'!$A:$H,3,FALSE))</f>
        <v/>
      </c>
      <c r="CX145" s="873" t="str">
        <f>IF(CQ145="","",VLOOKUP(CQ145,'aktuelle Düngerliste'!$A:$H,8,FALSE))</f>
        <v/>
      </c>
      <c r="CY145" s="874" t="str">
        <f>IF(CQ145="","",VLOOKUP(CQ145,'aktuelle Düngerliste'!$A:$H,3,FALSE)*CS145/1000)</f>
        <v/>
      </c>
      <c r="CZ145" s="874" t="str">
        <f>IF(CQ145="","",IF(VLOOKUP(CQ145,'aktuelle Düngerliste'!$A:$B,2,FALSE)="mineralisch",(VLOOKUP(CQ145,'aktuelle Düngerliste'!$A:$H,3,FALSE)*CS145/1000),""))</f>
        <v/>
      </c>
      <c r="DA145" s="875" t="str">
        <f>IF(CQ145="","",VLOOKUP(CQ145,'aktuelle Düngerliste'!$A:$J,10,FALSE)*CS145/1000)</f>
        <v/>
      </c>
      <c r="DB145" s="875" t="str">
        <f>IF(CQ145="","",VLOOKUP(CQ145,'aktuelle Düngerliste'!$A:$H,5,FALSE)*CS145/1000)</f>
        <v/>
      </c>
      <c r="DC145" s="875" t="str">
        <f>IF(CQ145="","",VLOOKUP(CQ145,'aktuelle Düngerliste'!$A:$H,6,FALSE)*CS145/1000)</f>
        <v/>
      </c>
      <c r="DD145" s="876" t="str">
        <f>IF(CQ145="","",VLOOKUP(CQ145,'aktuelle Düngerliste'!$A:$H,7,FALSE)*CS145/1000)</f>
        <v/>
      </c>
      <c r="DE145" s="378"/>
      <c r="DF145" s="379"/>
      <c r="DG145" s="375"/>
      <c r="DH145" s="392" t="str">
        <f t="shared" si="34"/>
        <v/>
      </c>
      <c r="DI145" s="453" t="str">
        <f t="shared" si="35"/>
        <v/>
      </c>
      <c r="DJ145" s="872" t="str">
        <f>IF(DE145="","",VLOOKUP(DE145,'aktuelle Düngerliste'!$A:$H,2,FALSE))</f>
        <v/>
      </c>
      <c r="DK145" s="872" t="str">
        <f>IF(DE145="","",VLOOKUP(DE145,'aktuelle Düngerliste'!$A:$H,3,FALSE))</f>
        <v/>
      </c>
      <c r="DL145" s="873" t="str">
        <f>IF(DE145="","",VLOOKUP(DE145,'aktuelle Düngerliste'!$A:$H,8,FALSE))</f>
        <v/>
      </c>
      <c r="DM145" s="874" t="str">
        <f>IF(DE145="","",VLOOKUP(DE145,'aktuelle Düngerliste'!$A:$H,3,FALSE)*DG145/1000)</f>
        <v/>
      </c>
      <c r="DN145" s="874" t="str">
        <f>IF(DE145="","",IF(VLOOKUP(DE145,'aktuelle Düngerliste'!$A:$B,2,FALSE)="mineralisch",(VLOOKUP(DE145,'aktuelle Düngerliste'!$A:$H,3,FALSE)*DG145/1000),""))</f>
        <v/>
      </c>
      <c r="DO145" s="875" t="str">
        <f>IF(DE145="","",VLOOKUP(DE145,'aktuelle Düngerliste'!$A:$J,10,FALSE)*DG145/1000)</f>
        <v/>
      </c>
      <c r="DP145" s="875" t="str">
        <f>IF(DE145="","",VLOOKUP(DE145,'aktuelle Düngerliste'!$A:$H,5,FALSE)*DG145/1000)</f>
        <v/>
      </c>
      <c r="DQ145" s="875" t="str">
        <f>IF(DE145="","",VLOOKUP(DE145,'aktuelle Düngerliste'!$A:$H,6,FALSE)*DG145/1000)</f>
        <v/>
      </c>
      <c r="DR145" s="876" t="str">
        <f>IF(DE145="","",VLOOKUP(DE145,'aktuelle Düngerliste'!$A:$H,7,FALSE)*DG145/1000)</f>
        <v/>
      </c>
      <c r="DS145" s="265"/>
    </row>
    <row r="146" spans="1:123" s="145" customFormat="1">
      <c r="A146" s="261" t="str">
        <f>IF('N-DBE'!A146="","",'N-DBE'!A146)</f>
        <v/>
      </c>
      <c r="B146" s="285" t="str">
        <f>IF('N-DBE'!B146="","",'N-DBE'!B146)</f>
        <v/>
      </c>
      <c r="C146" s="262" t="str">
        <f>IF('N-DBE'!C146="","",'N-DBE'!C146)</f>
        <v/>
      </c>
      <c r="D146" s="262" t="str">
        <f>IF('N-DBE'!D146="","",'N-DBE'!D146)</f>
        <v/>
      </c>
      <c r="E146" s="238" t="str">
        <f>IF('N-DBE'!E146="","",'N-DBE'!E146)</f>
        <v/>
      </c>
      <c r="F146" s="238" t="str">
        <f>IF('N-DBE'!F146="","",'N-DBE'!F146)</f>
        <v/>
      </c>
      <c r="G146" s="225" t="str">
        <f>IF('N-DBE'!G146="","",'N-DBE'!G146)</f>
        <v/>
      </c>
      <c r="H146" s="247" t="str">
        <f>IF(OR(B146="",'N-DBE'!AJ146=""),"",'N-DBE'!AJ146+'N-DBE'!AN146)</f>
        <v/>
      </c>
      <c r="I146" s="815" t="str">
        <f>IF(OR(B146="",'N-DBE'!AJ146=""),"",'N-DBE'!E146*('N-DBE'!AJ146+'N-DBE'!AN146))</f>
        <v/>
      </c>
      <c r="J146" s="246" t="str">
        <f>IF('N-DBE'!AK146="","",IF('N-DBE'!AM146="ja",'N-DBE'!AK146+'N-DBE'!AN146,'N-DBE'!AK146))</f>
        <v/>
      </c>
      <c r="K146" s="829" t="str">
        <f>IF(OR(B146="",'N-DBE'!AK146=""),"",IF('N-DBE'!AM146="ja",'N-DBE'!E146*('N-DBE'!AK146+'N-DBE'!AN146),'N-DBE'!E146*'N-DBE'!AK146))</f>
        <v/>
      </c>
      <c r="L146" s="830" t="str">
        <f>IF(OR(B146="",'N-DBE'!AL146=""),"",'N-DBE'!AL146+'N-DBE'!AN146)</f>
        <v/>
      </c>
      <c r="M146" s="830" t="str">
        <f>IF(OR(B146="",'N-DBE'!AL146=""),"",'N-DBE'!E146*('N-DBE'!AL146+'N-DBE'!AN146))</f>
        <v/>
      </c>
      <c r="N146" s="831" t="str">
        <f>IF(AND('N-DBE'!C146="ja",G146&lt;&gt;""),I146-X146,"")</f>
        <v/>
      </c>
      <c r="O146" s="259" t="str">
        <f>IF('N-DBE'!AJ146="","",SUM(AU146,BI146,BW146,CK146,CY146,DM146))</f>
        <v/>
      </c>
      <c r="P146" s="830" t="str">
        <f>IF(OR(B146="",'N-DBE'!AJ146=""),"",O146*'N-DBE'!E146)</f>
        <v/>
      </c>
      <c r="Q146" s="253" t="str">
        <f>IF('N-DBE'!AJ146="","",IF(AR146="mineralisch",AU146,0)+IF(BF146="mineralisch",BI146,0)+IF(BT146="mineralisch",BW146,0)+IF(CH146="mineralisch",CK146,0)+IF(CV146="mineralisch",CY146,0)+IF(DJ146="mineralisch",DM146,0))</f>
        <v/>
      </c>
      <c r="R146" s="830" t="str">
        <f>IF(OR(B146="",'N-DBE'!AJ146=""),"",Q146*'N-DBE'!E146)</f>
        <v/>
      </c>
      <c r="S146" s="253" t="str">
        <f>IF('N-DBE'!AJ146="","",O146-Q146)</f>
        <v/>
      </c>
      <c r="T146" s="830" t="str">
        <f>IF(OR(B146="",'N-DBE'!AJ146=""),"",S146*'N-DBE'!E146)</f>
        <v/>
      </c>
      <c r="U146" s="253" t="str">
        <f>IF('N-DBE'!AJ146="","",(IF(AR146="Kompost",AU146,0)+IF(BF146="Kompost",BI146,0)+IF(BT146="Kompost",BW146,0)+IF(CH146="Kompost",CK146,0)+IF(CV146="Kompost",CY146,0)+IF(DJ146="Kompost",DM146,0)))</f>
        <v/>
      </c>
      <c r="V146" s="830" t="str">
        <f>IF(OR(B146="",'N-DBE'!AJ146=""),"",U146*'N-DBE'!E146)</f>
        <v/>
      </c>
      <c r="W146" s="370" t="str">
        <f>IF('N-DBE'!AJ146="","",SUM(AW146,BK146,BY146,CM146,DA146,DO146))</f>
        <v/>
      </c>
      <c r="X146" s="844" t="str">
        <f>IF(OR(B146="",'N-DBE'!AJ146=""),"",W146*'N-DBE'!E146)</f>
        <v/>
      </c>
      <c r="Y146" s="260" t="str">
        <f>IF('P-(K-Mg)-DBE'!N146="","",'P-(K-Mg)-DBE'!N146+'P-(K-Mg)-DBE'!R146)</f>
        <v/>
      </c>
      <c r="Z146" s="830" t="str">
        <f>IF(OR(B146="",'P-(K-Mg)-DBE'!N146=""),"",'N-DBE'!E146*('P-(K-Mg)-DBE'!N146+'P-(K-Mg)-DBE'!R146))</f>
        <v/>
      </c>
      <c r="AA146" s="259" t="str">
        <f>IF('P-(K-Mg)-DBE'!N146="","",SUM(AX146,BL146,BZ146,CN146,DB146,DP146))</f>
        <v/>
      </c>
      <c r="AB146" s="258" t="str">
        <f>IF(OR(B146="",'P-(K-Mg)-DBE'!Z146=""),"",SUM(AX146,BL146,BZ146,CN146,DB146,DP146)*'N-DBE'!E146)</f>
        <v/>
      </c>
      <c r="AC146" s="259" t="str">
        <f>IF('P-(K-Mg)-DBE'!O146="","",'P-(K-Mg)-DBE'!O146)</f>
        <v/>
      </c>
      <c r="AD146" s="815" t="str">
        <f>IF(OR(B146="",'P-(K-Mg)-DBE'!O146=""),"",'P-(K-Mg)-DBE'!O146*'N-DBE'!E146)</f>
        <v/>
      </c>
      <c r="AE146" s="239" t="str">
        <f>IF('P-(K-Mg)-DBE'!Z146="","",'P-(K-Mg)-DBE'!Z146)</f>
        <v/>
      </c>
      <c r="AF146" s="815" t="str">
        <f>IF(OR(B146="",'P-(K-Mg)-DBE'!Z146=""),"",'P-(K-Mg)-DBE'!Z146*'N-DBE'!E146)</f>
        <v/>
      </c>
      <c r="AG146" s="380" t="str">
        <f>IF('P-(K-Mg)-DBE'!Z146="","",SUM(AY146,BM146,CA146,CO146,DC146,DQ146))</f>
        <v/>
      </c>
      <c r="AH146" s="258" t="str">
        <f>IF(OR(B146="",'P-(K-Mg)-DBE'!AH146=""),"",SUM(AY146,BM146,CA146,CO146,DC146,DQ136)*'N-DBE'!E146)</f>
        <v/>
      </c>
      <c r="AI146" s="240" t="str">
        <f>IF('P-(K-Mg)-DBE'!AH146="","",'P-(K-Mg)-DBE'!AH146)</f>
        <v/>
      </c>
      <c r="AJ146" s="830" t="str">
        <f>IF(OR(B146="",'P-(K-Mg)-DBE'!AH146=""),"",'N-DBE'!E146*'P-(K-Mg)-DBE'!AH146)</f>
        <v/>
      </c>
      <c r="AK146" s="374" t="str">
        <f>IF('P-(K-Mg)-DBE'!AH146="","",SUM(AZ146,BN146,CB146,CP146,DD146,DR146))</f>
        <v/>
      </c>
      <c r="AL146" s="862" t="str">
        <f>IF('P-(K-Mg)-DBE'!AH146="","",SUM(AZ146,BN146,CB146,CP146,DD146,DR146))</f>
        <v/>
      </c>
      <c r="AM146" s="378"/>
      <c r="AN146" s="379"/>
      <c r="AO146" s="375"/>
      <c r="AP146" s="392" t="str">
        <f t="shared" si="24"/>
        <v/>
      </c>
      <c r="AQ146" s="453" t="str">
        <f t="shared" si="25"/>
        <v/>
      </c>
      <c r="AR146" s="872" t="str">
        <f>IF(AM146="","",VLOOKUP(AM146,'aktuelle Düngerliste'!A:H,2,FALSE))</f>
        <v/>
      </c>
      <c r="AS146" s="872" t="str">
        <f>IF(AM146="","",VLOOKUP(AM146,'aktuelle Düngerliste'!A:H,3,FALSE))</f>
        <v/>
      </c>
      <c r="AT146" s="873" t="str">
        <f>IF(AM146="","",VLOOKUP(AM146,'aktuelle Düngerliste'!A:H,8,FALSE))</f>
        <v/>
      </c>
      <c r="AU146" s="874" t="str">
        <f>IF(AM146="","",VLOOKUP(AM146,'aktuelle Düngerliste'!$A:$H,3,FALSE)*AO146/1000)</f>
        <v/>
      </c>
      <c r="AV146" s="874" t="str">
        <f>IF(AM146="","",IF(VLOOKUP(AM146,'aktuelle Düngerliste'!$A:$B,2,FALSE)="mineralisch",(VLOOKUP(AM146,'aktuelle Düngerliste'!$A:$H,3,FALSE)*AO146/1000),""))</f>
        <v/>
      </c>
      <c r="AW146" s="875" t="str">
        <f>IF(AM146="","",VLOOKUP(AM146,'aktuelle Düngerliste'!$A:$J,10,FALSE)*AO146/1000)</f>
        <v/>
      </c>
      <c r="AX146" s="875" t="str">
        <f>IF(AM146="","",VLOOKUP(AM146,'aktuelle Düngerliste'!$A:$H,5,FALSE)*AO146/1000)</f>
        <v/>
      </c>
      <c r="AY146" s="875" t="str">
        <f>IF(AM146="","",VLOOKUP(AM146,'aktuelle Düngerliste'!$A:$H,6,FALSE)*AO146/1000)</f>
        <v/>
      </c>
      <c r="AZ146" s="876" t="str">
        <f>IF(AM146="","",VLOOKUP(AM146,'aktuelle Düngerliste'!$A:$H,7,FALSE)*AO146/1000)</f>
        <v/>
      </c>
      <c r="BA146" s="378"/>
      <c r="BB146" s="379"/>
      <c r="BC146" s="375"/>
      <c r="BD146" s="392" t="str">
        <f t="shared" si="26"/>
        <v/>
      </c>
      <c r="BE146" s="453" t="str">
        <f t="shared" si="27"/>
        <v/>
      </c>
      <c r="BF146" s="872" t="str">
        <f>IF(BA146="","",VLOOKUP(BA146,'aktuelle Düngerliste'!$A:$H,2,FALSE))</f>
        <v/>
      </c>
      <c r="BG146" s="872" t="str">
        <f>IF(BA146="","",VLOOKUP(BA146,'aktuelle Düngerliste'!$A:$H,3,FALSE))</f>
        <v/>
      </c>
      <c r="BH146" s="873" t="str">
        <f>IF(BA146="","",VLOOKUP(BA146,'aktuelle Düngerliste'!$A:$H,8,FALSE))</f>
        <v/>
      </c>
      <c r="BI146" s="874" t="str">
        <f>IF(BA146="","",VLOOKUP(BA146,'aktuelle Düngerliste'!$A:$H,3,FALSE)*BC146/1000)</f>
        <v/>
      </c>
      <c r="BJ146" s="874" t="str">
        <f>IF(BA146="","",IF(VLOOKUP(BA146,'aktuelle Düngerliste'!$A:$B,2,FALSE)="mineralisch",(VLOOKUP(BA146,'aktuelle Düngerliste'!$A:$H,3,FALSE)*BC146/1000),""))</f>
        <v/>
      </c>
      <c r="BK146" s="875" t="str">
        <f>IF(BA146="","",VLOOKUP(BA146,'aktuelle Düngerliste'!$A:$J,10,FALSE)*BC146/1000)</f>
        <v/>
      </c>
      <c r="BL146" s="875" t="str">
        <f>IF(BA146="","",VLOOKUP(BA146,'aktuelle Düngerliste'!$A:$H,5,FALSE)*BC146/1000)</f>
        <v/>
      </c>
      <c r="BM146" s="875" t="str">
        <f>IF(BA146="","",VLOOKUP(BA146,'aktuelle Düngerliste'!$A:$H,6,FALSE)*BC146/1000)</f>
        <v/>
      </c>
      <c r="BN146" s="876" t="str">
        <f>IF(BA146="","",VLOOKUP(BA146,'aktuelle Düngerliste'!$A:$H,7,FALSE)*BC146/1000)</f>
        <v/>
      </c>
      <c r="BO146" s="378"/>
      <c r="BP146" s="379"/>
      <c r="BQ146" s="375"/>
      <c r="BR146" s="392" t="str">
        <f t="shared" si="28"/>
        <v/>
      </c>
      <c r="BS146" s="453" t="str">
        <f t="shared" si="29"/>
        <v/>
      </c>
      <c r="BT146" s="872" t="str">
        <f>IF(BO146="","",VLOOKUP(BO146,'aktuelle Düngerliste'!$A:$H,2,FALSE))</f>
        <v/>
      </c>
      <c r="BU146" s="872" t="str">
        <f>IF(BO146="","",VLOOKUP(BO146,'aktuelle Düngerliste'!$A:$H,3,FALSE))</f>
        <v/>
      </c>
      <c r="BV146" s="873" t="str">
        <f>IF(BO146="","",VLOOKUP(BO146,'aktuelle Düngerliste'!$A:$H,8,FALSE))</f>
        <v/>
      </c>
      <c r="BW146" s="874" t="str">
        <f>IF(BO146="","",VLOOKUP(BO146,'aktuelle Düngerliste'!$A:$H,3,FALSE)*BQ146/1000)</f>
        <v/>
      </c>
      <c r="BX146" s="874" t="str">
        <f>IF(BO146="","",IF(VLOOKUP(BO146,'aktuelle Düngerliste'!$A:$B,2,FALSE)="mineralisch",(VLOOKUP(BO146,'aktuelle Düngerliste'!$A:$H,3,FALSE)*BQ146/1000),""))</f>
        <v/>
      </c>
      <c r="BY146" s="875" t="str">
        <f>IF(BO146="","",VLOOKUP(BO146,'aktuelle Düngerliste'!$A:$J,10,FALSE)*BQ146/1000)</f>
        <v/>
      </c>
      <c r="BZ146" s="875" t="str">
        <f>IF(BO146="","",VLOOKUP(BO146,'aktuelle Düngerliste'!$A:$H,5,FALSE)*BQ146/1000)</f>
        <v/>
      </c>
      <c r="CA146" s="875" t="str">
        <f>IF(BO146="","",VLOOKUP(BO146,'aktuelle Düngerliste'!$A:$H,6,FALSE)*BQ146/1000)</f>
        <v/>
      </c>
      <c r="CB146" s="876" t="str">
        <f>IF(BO146="","",VLOOKUP(BO146,'aktuelle Düngerliste'!$A:$H,7,FALSE)*BQ146/1000)</f>
        <v/>
      </c>
      <c r="CC146" s="378"/>
      <c r="CD146" s="379"/>
      <c r="CE146" s="375"/>
      <c r="CF146" s="392" t="str">
        <f t="shared" si="30"/>
        <v/>
      </c>
      <c r="CG146" s="453" t="str">
        <f t="shared" si="31"/>
        <v/>
      </c>
      <c r="CH146" s="872" t="str">
        <f>IF(CC146="","",VLOOKUP(CC146,'aktuelle Düngerliste'!$A:$H,2,FALSE))</f>
        <v/>
      </c>
      <c r="CI146" s="872" t="str">
        <f>IF(CC146="","",VLOOKUP(CC146,'aktuelle Düngerliste'!$A:$H,3,FALSE))</f>
        <v/>
      </c>
      <c r="CJ146" s="873" t="str">
        <f>IF(CC146="","",VLOOKUP(CC146,'aktuelle Düngerliste'!$A:$H,8,FALSE))</f>
        <v/>
      </c>
      <c r="CK146" s="874" t="str">
        <f>IF(CC146="","",VLOOKUP(CC146,'aktuelle Düngerliste'!$A:$H,3,FALSE)*CE146/1000)</f>
        <v/>
      </c>
      <c r="CL146" s="874" t="str">
        <f>IF(CC146="","",IF(VLOOKUP(CC146,'aktuelle Düngerliste'!$A:$B,2,FALSE)="mineralisch",(VLOOKUP(CC146,'aktuelle Düngerliste'!$A:$H,3,FALSE)*CE146/1000),""))</f>
        <v/>
      </c>
      <c r="CM146" s="875" t="str">
        <f>IF(CC146="","",VLOOKUP(CC146,'aktuelle Düngerliste'!$A:$J,10,FALSE)*CE146/1000)</f>
        <v/>
      </c>
      <c r="CN146" s="875" t="str">
        <f>IF(CC146="","",VLOOKUP(CC146,'aktuelle Düngerliste'!$A:$H,5,FALSE)*CE146/1000)</f>
        <v/>
      </c>
      <c r="CO146" s="875" t="str">
        <f>IF(CC146="","",VLOOKUP(CC146,'aktuelle Düngerliste'!$A:$H,6,FALSE)*CE146/1000)</f>
        <v/>
      </c>
      <c r="CP146" s="876" t="str">
        <f>IF(CC146="","",VLOOKUP(CC146,'aktuelle Düngerliste'!$A:$H,7,FALSE)*CE146/1000)</f>
        <v/>
      </c>
      <c r="CQ146" s="378"/>
      <c r="CR146" s="379"/>
      <c r="CS146" s="375"/>
      <c r="CT146" s="392" t="str">
        <f t="shared" si="32"/>
        <v/>
      </c>
      <c r="CU146" s="453" t="str">
        <f t="shared" si="33"/>
        <v/>
      </c>
      <c r="CV146" s="872" t="str">
        <f>IF(CQ146="","",VLOOKUP(CQ146,'aktuelle Düngerliste'!$A:$H,2,FALSE))</f>
        <v/>
      </c>
      <c r="CW146" s="872" t="str">
        <f>IF(CQ146="","",VLOOKUP(CQ146,'aktuelle Düngerliste'!$A:$H,3,FALSE))</f>
        <v/>
      </c>
      <c r="CX146" s="873" t="str">
        <f>IF(CQ146="","",VLOOKUP(CQ146,'aktuelle Düngerliste'!$A:$H,8,FALSE))</f>
        <v/>
      </c>
      <c r="CY146" s="874" t="str">
        <f>IF(CQ146="","",VLOOKUP(CQ146,'aktuelle Düngerliste'!$A:$H,3,FALSE)*CS146/1000)</f>
        <v/>
      </c>
      <c r="CZ146" s="874" t="str">
        <f>IF(CQ146="","",IF(VLOOKUP(CQ146,'aktuelle Düngerliste'!$A:$B,2,FALSE)="mineralisch",(VLOOKUP(CQ146,'aktuelle Düngerliste'!$A:$H,3,FALSE)*CS146/1000),""))</f>
        <v/>
      </c>
      <c r="DA146" s="875" t="str">
        <f>IF(CQ146="","",VLOOKUP(CQ146,'aktuelle Düngerliste'!$A:$J,10,FALSE)*CS146/1000)</f>
        <v/>
      </c>
      <c r="DB146" s="875" t="str">
        <f>IF(CQ146="","",VLOOKUP(CQ146,'aktuelle Düngerliste'!$A:$H,5,FALSE)*CS146/1000)</f>
        <v/>
      </c>
      <c r="DC146" s="875" t="str">
        <f>IF(CQ146="","",VLOOKUP(CQ146,'aktuelle Düngerliste'!$A:$H,6,FALSE)*CS146/1000)</f>
        <v/>
      </c>
      <c r="DD146" s="876" t="str">
        <f>IF(CQ146="","",VLOOKUP(CQ146,'aktuelle Düngerliste'!$A:$H,7,FALSE)*CS146/1000)</f>
        <v/>
      </c>
      <c r="DE146" s="378"/>
      <c r="DF146" s="379"/>
      <c r="DG146" s="375"/>
      <c r="DH146" s="392" t="str">
        <f t="shared" si="34"/>
        <v/>
      </c>
      <c r="DI146" s="453" t="str">
        <f t="shared" si="35"/>
        <v/>
      </c>
      <c r="DJ146" s="872" t="str">
        <f>IF(DE146="","",VLOOKUP(DE146,'aktuelle Düngerliste'!$A:$H,2,FALSE))</f>
        <v/>
      </c>
      <c r="DK146" s="872" t="str">
        <f>IF(DE146="","",VLOOKUP(DE146,'aktuelle Düngerliste'!$A:$H,3,FALSE))</f>
        <v/>
      </c>
      <c r="DL146" s="873" t="str">
        <f>IF(DE146="","",VLOOKUP(DE146,'aktuelle Düngerliste'!$A:$H,8,FALSE))</f>
        <v/>
      </c>
      <c r="DM146" s="874" t="str">
        <f>IF(DE146="","",VLOOKUP(DE146,'aktuelle Düngerliste'!$A:$H,3,FALSE)*DG146/1000)</f>
        <v/>
      </c>
      <c r="DN146" s="874" t="str">
        <f>IF(DE146="","",IF(VLOOKUP(DE146,'aktuelle Düngerliste'!$A:$B,2,FALSE)="mineralisch",(VLOOKUP(DE146,'aktuelle Düngerliste'!$A:$H,3,FALSE)*DG146/1000),""))</f>
        <v/>
      </c>
      <c r="DO146" s="875" t="str">
        <f>IF(DE146="","",VLOOKUP(DE146,'aktuelle Düngerliste'!$A:$J,10,FALSE)*DG146/1000)</f>
        <v/>
      </c>
      <c r="DP146" s="875" t="str">
        <f>IF(DE146="","",VLOOKUP(DE146,'aktuelle Düngerliste'!$A:$H,5,FALSE)*DG146/1000)</f>
        <v/>
      </c>
      <c r="DQ146" s="875" t="str">
        <f>IF(DE146="","",VLOOKUP(DE146,'aktuelle Düngerliste'!$A:$H,6,FALSE)*DG146/1000)</f>
        <v/>
      </c>
      <c r="DR146" s="876" t="str">
        <f>IF(DE146="","",VLOOKUP(DE146,'aktuelle Düngerliste'!$A:$H,7,FALSE)*DG146/1000)</f>
        <v/>
      </c>
      <c r="DS146" s="265"/>
    </row>
    <row r="147" spans="1:123" s="145" customFormat="1">
      <c r="A147" s="261" t="str">
        <f>IF('N-DBE'!A147="","",'N-DBE'!A147)</f>
        <v/>
      </c>
      <c r="B147" s="285" t="str">
        <f>IF('N-DBE'!B147="","",'N-DBE'!B147)</f>
        <v/>
      </c>
      <c r="C147" s="262" t="str">
        <f>IF('N-DBE'!C147="","",'N-DBE'!C147)</f>
        <v/>
      </c>
      <c r="D147" s="262" t="str">
        <f>IF('N-DBE'!D147="","",'N-DBE'!D147)</f>
        <v/>
      </c>
      <c r="E147" s="238" t="str">
        <f>IF('N-DBE'!E147="","",'N-DBE'!E147)</f>
        <v/>
      </c>
      <c r="F147" s="238" t="str">
        <f>IF('N-DBE'!F147="","",'N-DBE'!F147)</f>
        <v/>
      </c>
      <c r="G147" s="225" t="str">
        <f>IF('N-DBE'!G147="","",'N-DBE'!G147)</f>
        <v/>
      </c>
      <c r="H147" s="247" t="str">
        <f>IF(OR(B147="",'N-DBE'!AJ147=""),"",'N-DBE'!AJ147+'N-DBE'!AN147)</f>
        <v/>
      </c>
      <c r="I147" s="815" t="str">
        <f>IF(OR(B147="",'N-DBE'!AJ147=""),"",'N-DBE'!E147*('N-DBE'!AJ147+'N-DBE'!AN147))</f>
        <v/>
      </c>
      <c r="J147" s="246" t="str">
        <f>IF('N-DBE'!AK147="","",IF('N-DBE'!AM147="ja",'N-DBE'!AK147+'N-DBE'!AN147,'N-DBE'!AK147))</f>
        <v/>
      </c>
      <c r="K147" s="829" t="str">
        <f>IF(OR(B147="",'N-DBE'!AK147=""),"",IF('N-DBE'!AM147="ja",'N-DBE'!E147*('N-DBE'!AK147+'N-DBE'!AN147),'N-DBE'!E147*'N-DBE'!AK147))</f>
        <v/>
      </c>
      <c r="L147" s="830" t="str">
        <f>IF(OR(B147="",'N-DBE'!AL147=""),"",'N-DBE'!AL147+'N-DBE'!AN147)</f>
        <v/>
      </c>
      <c r="M147" s="830" t="str">
        <f>IF(OR(B147="",'N-DBE'!AL147=""),"",'N-DBE'!E147*('N-DBE'!AL147+'N-DBE'!AN147))</f>
        <v/>
      </c>
      <c r="N147" s="831" t="str">
        <f>IF(AND('N-DBE'!C147="ja",G147&lt;&gt;""),I147-X147,"")</f>
        <v/>
      </c>
      <c r="O147" s="259" t="str">
        <f>IF('N-DBE'!AJ147="","",SUM(AU147,BI147,BW147,CK147,CY147,DM147))</f>
        <v/>
      </c>
      <c r="P147" s="830" t="str">
        <f>IF(OR(B147="",'N-DBE'!AJ147=""),"",O147*'N-DBE'!E147)</f>
        <v/>
      </c>
      <c r="Q147" s="253" t="str">
        <f>IF('N-DBE'!AJ147="","",IF(AR147="mineralisch",AU147,0)+IF(BF147="mineralisch",BI147,0)+IF(BT147="mineralisch",BW147,0)+IF(CH147="mineralisch",CK147,0)+IF(CV147="mineralisch",CY147,0)+IF(DJ147="mineralisch",DM147,0))</f>
        <v/>
      </c>
      <c r="R147" s="830" t="str">
        <f>IF(OR(B147="",'N-DBE'!AJ147=""),"",Q147*'N-DBE'!E147)</f>
        <v/>
      </c>
      <c r="S147" s="253" t="str">
        <f>IF('N-DBE'!AJ147="","",O147-Q147)</f>
        <v/>
      </c>
      <c r="T147" s="830" t="str">
        <f>IF(OR(B147="",'N-DBE'!AJ147=""),"",S147*'N-DBE'!E147)</f>
        <v/>
      </c>
      <c r="U147" s="253" t="str">
        <f>IF('N-DBE'!AJ147="","",(IF(AR147="Kompost",AU147,0)+IF(BF147="Kompost",BI147,0)+IF(BT147="Kompost",BW147,0)+IF(CH147="Kompost",CK147,0)+IF(CV147="Kompost",CY147,0)+IF(DJ147="Kompost",DM147,0)))</f>
        <v/>
      </c>
      <c r="V147" s="830" t="str">
        <f>IF(OR(B147="",'N-DBE'!AJ147=""),"",U147*'N-DBE'!E147)</f>
        <v/>
      </c>
      <c r="W147" s="370" t="str">
        <f>IF('N-DBE'!AJ147="","",SUM(AW147,BK147,BY147,CM147,DA147,DO147))</f>
        <v/>
      </c>
      <c r="X147" s="844" t="str">
        <f>IF(OR(B147="",'N-DBE'!AJ147=""),"",W147*'N-DBE'!E147)</f>
        <v/>
      </c>
      <c r="Y147" s="260" t="str">
        <f>IF('P-(K-Mg)-DBE'!N147="","",'P-(K-Mg)-DBE'!N147+'P-(K-Mg)-DBE'!R147)</f>
        <v/>
      </c>
      <c r="Z147" s="830" t="str">
        <f>IF(OR(B147="",'P-(K-Mg)-DBE'!N147=""),"",'N-DBE'!E147*('P-(K-Mg)-DBE'!N147+'P-(K-Mg)-DBE'!R147))</f>
        <v/>
      </c>
      <c r="AA147" s="259" t="str">
        <f>IF('P-(K-Mg)-DBE'!N147="","",SUM(AX147,BL147,BZ147,CN147,DB147,DP147))</f>
        <v/>
      </c>
      <c r="AB147" s="258" t="str">
        <f>IF(OR(B147="",'P-(K-Mg)-DBE'!Z147=""),"",SUM(AX147,BL147,BZ147,CN147,DB147,DP147)*'N-DBE'!E147)</f>
        <v/>
      </c>
      <c r="AC147" s="259" t="str">
        <f>IF('P-(K-Mg)-DBE'!O147="","",'P-(K-Mg)-DBE'!O147)</f>
        <v/>
      </c>
      <c r="AD147" s="815" t="str">
        <f>IF(OR(B147="",'P-(K-Mg)-DBE'!O147=""),"",'P-(K-Mg)-DBE'!O147*'N-DBE'!E147)</f>
        <v/>
      </c>
      <c r="AE147" s="239" t="str">
        <f>IF('P-(K-Mg)-DBE'!Z147="","",'P-(K-Mg)-DBE'!Z147)</f>
        <v/>
      </c>
      <c r="AF147" s="815" t="str">
        <f>IF(OR(B147="",'P-(K-Mg)-DBE'!Z147=""),"",'P-(K-Mg)-DBE'!Z147*'N-DBE'!E147)</f>
        <v/>
      </c>
      <c r="AG147" s="380" t="str">
        <f>IF('P-(K-Mg)-DBE'!Z147="","",SUM(AY147,BM147,CA147,CO147,DC147,DQ147))</f>
        <v/>
      </c>
      <c r="AH147" s="258" t="str">
        <f>IF(OR(B147="",'P-(K-Mg)-DBE'!AH147=""),"",SUM(AY147,BM147,CA147,CO147,DC147,DQ137)*'N-DBE'!E147)</f>
        <v/>
      </c>
      <c r="AI147" s="240" t="str">
        <f>IF('P-(K-Mg)-DBE'!AH147="","",'P-(K-Mg)-DBE'!AH147)</f>
        <v/>
      </c>
      <c r="AJ147" s="830" t="str">
        <f>IF(OR(B147="",'P-(K-Mg)-DBE'!AH147=""),"",'N-DBE'!E147*'P-(K-Mg)-DBE'!AH147)</f>
        <v/>
      </c>
      <c r="AK147" s="374" t="str">
        <f>IF('P-(K-Mg)-DBE'!AH147="","",SUM(AZ147,BN147,CB147,CP147,DD147,DR147))</f>
        <v/>
      </c>
      <c r="AL147" s="862" t="str">
        <f>IF('P-(K-Mg)-DBE'!AH147="","",SUM(AZ147,BN147,CB147,CP147,DD147,DR147))</f>
        <v/>
      </c>
      <c r="AM147" s="378"/>
      <c r="AN147" s="379"/>
      <c r="AO147" s="375"/>
      <c r="AP147" s="392" t="str">
        <f t="shared" si="24"/>
        <v/>
      </c>
      <c r="AQ147" s="453" t="str">
        <f t="shared" si="25"/>
        <v/>
      </c>
      <c r="AR147" s="872" t="str">
        <f>IF(AM147="","",VLOOKUP(AM147,'aktuelle Düngerliste'!A:H,2,FALSE))</f>
        <v/>
      </c>
      <c r="AS147" s="872" t="str">
        <f>IF(AM147="","",VLOOKUP(AM147,'aktuelle Düngerliste'!A:H,3,FALSE))</f>
        <v/>
      </c>
      <c r="AT147" s="873" t="str">
        <f>IF(AM147="","",VLOOKUP(AM147,'aktuelle Düngerliste'!A:H,8,FALSE))</f>
        <v/>
      </c>
      <c r="AU147" s="874" t="str">
        <f>IF(AM147="","",VLOOKUP(AM147,'aktuelle Düngerliste'!$A:$H,3,FALSE)*AO147/1000)</f>
        <v/>
      </c>
      <c r="AV147" s="874" t="str">
        <f>IF(AM147="","",IF(VLOOKUP(AM147,'aktuelle Düngerliste'!$A:$B,2,FALSE)="mineralisch",(VLOOKUP(AM147,'aktuelle Düngerliste'!$A:$H,3,FALSE)*AO147/1000),""))</f>
        <v/>
      </c>
      <c r="AW147" s="875" t="str">
        <f>IF(AM147="","",VLOOKUP(AM147,'aktuelle Düngerliste'!$A:$J,10,FALSE)*AO147/1000)</f>
        <v/>
      </c>
      <c r="AX147" s="875" t="str">
        <f>IF(AM147="","",VLOOKUP(AM147,'aktuelle Düngerliste'!$A:$H,5,FALSE)*AO147/1000)</f>
        <v/>
      </c>
      <c r="AY147" s="875" t="str">
        <f>IF(AM147="","",VLOOKUP(AM147,'aktuelle Düngerliste'!$A:$H,6,FALSE)*AO147/1000)</f>
        <v/>
      </c>
      <c r="AZ147" s="876" t="str">
        <f>IF(AM147="","",VLOOKUP(AM147,'aktuelle Düngerliste'!$A:$H,7,FALSE)*AO147/1000)</f>
        <v/>
      </c>
      <c r="BA147" s="378"/>
      <c r="BB147" s="379"/>
      <c r="BC147" s="375"/>
      <c r="BD147" s="392" t="str">
        <f t="shared" si="26"/>
        <v/>
      </c>
      <c r="BE147" s="453" t="str">
        <f t="shared" si="27"/>
        <v/>
      </c>
      <c r="BF147" s="872" t="str">
        <f>IF(BA147="","",VLOOKUP(BA147,'aktuelle Düngerliste'!$A:$H,2,FALSE))</f>
        <v/>
      </c>
      <c r="BG147" s="872" t="str">
        <f>IF(BA147="","",VLOOKUP(BA147,'aktuelle Düngerliste'!$A:$H,3,FALSE))</f>
        <v/>
      </c>
      <c r="BH147" s="873" t="str">
        <f>IF(BA147="","",VLOOKUP(BA147,'aktuelle Düngerliste'!$A:$H,8,FALSE))</f>
        <v/>
      </c>
      <c r="BI147" s="874" t="str">
        <f>IF(BA147="","",VLOOKUP(BA147,'aktuelle Düngerliste'!$A:$H,3,FALSE)*BC147/1000)</f>
        <v/>
      </c>
      <c r="BJ147" s="874" t="str">
        <f>IF(BA147="","",IF(VLOOKUP(BA147,'aktuelle Düngerliste'!$A:$B,2,FALSE)="mineralisch",(VLOOKUP(BA147,'aktuelle Düngerliste'!$A:$H,3,FALSE)*BC147/1000),""))</f>
        <v/>
      </c>
      <c r="BK147" s="875" t="str">
        <f>IF(BA147="","",VLOOKUP(BA147,'aktuelle Düngerliste'!$A:$J,10,FALSE)*BC147/1000)</f>
        <v/>
      </c>
      <c r="BL147" s="875" t="str">
        <f>IF(BA147="","",VLOOKUP(BA147,'aktuelle Düngerliste'!$A:$H,5,FALSE)*BC147/1000)</f>
        <v/>
      </c>
      <c r="BM147" s="875" t="str">
        <f>IF(BA147="","",VLOOKUP(BA147,'aktuelle Düngerliste'!$A:$H,6,FALSE)*BC147/1000)</f>
        <v/>
      </c>
      <c r="BN147" s="876" t="str">
        <f>IF(BA147="","",VLOOKUP(BA147,'aktuelle Düngerliste'!$A:$H,7,FALSE)*BC147/1000)</f>
        <v/>
      </c>
      <c r="BO147" s="378"/>
      <c r="BP147" s="379"/>
      <c r="BQ147" s="375"/>
      <c r="BR147" s="392" t="str">
        <f t="shared" si="28"/>
        <v/>
      </c>
      <c r="BS147" s="453" t="str">
        <f t="shared" si="29"/>
        <v/>
      </c>
      <c r="BT147" s="872" t="str">
        <f>IF(BO147="","",VLOOKUP(BO147,'aktuelle Düngerliste'!$A:$H,2,FALSE))</f>
        <v/>
      </c>
      <c r="BU147" s="872" t="str">
        <f>IF(BO147="","",VLOOKUP(BO147,'aktuelle Düngerliste'!$A:$H,3,FALSE))</f>
        <v/>
      </c>
      <c r="BV147" s="873" t="str">
        <f>IF(BO147="","",VLOOKUP(BO147,'aktuelle Düngerliste'!$A:$H,8,FALSE))</f>
        <v/>
      </c>
      <c r="BW147" s="874" t="str">
        <f>IF(BO147="","",VLOOKUP(BO147,'aktuelle Düngerliste'!$A:$H,3,FALSE)*BQ147/1000)</f>
        <v/>
      </c>
      <c r="BX147" s="874" t="str">
        <f>IF(BO147="","",IF(VLOOKUP(BO147,'aktuelle Düngerliste'!$A:$B,2,FALSE)="mineralisch",(VLOOKUP(BO147,'aktuelle Düngerliste'!$A:$H,3,FALSE)*BQ147/1000),""))</f>
        <v/>
      </c>
      <c r="BY147" s="875" t="str">
        <f>IF(BO147="","",VLOOKUP(BO147,'aktuelle Düngerliste'!$A:$J,10,FALSE)*BQ147/1000)</f>
        <v/>
      </c>
      <c r="BZ147" s="875" t="str">
        <f>IF(BO147="","",VLOOKUP(BO147,'aktuelle Düngerliste'!$A:$H,5,FALSE)*BQ147/1000)</f>
        <v/>
      </c>
      <c r="CA147" s="875" t="str">
        <f>IF(BO147="","",VLOOKUP(BO147,'aktuelle Düngerliste'!$A:$H,6,FALSE)*BQ147/1000)</f>
        <v/>
      </c>
      <c r="CB147" s="876" t="str">
        <f>IF(BO147="","",VLOOKUP(BO147,'aktuelle Düngerliste'!$A:$H,7,FALSE)*BQ147/1000)</f>
        <v/>
      </c>
      <c r="CC147" s="378"/>
      <c r="CD147" s="379"/>
      <c r="CE147" s="375"/>
      <c r="CF147" s="392" t="str">
        <f t="shared" si="30"/>
        <v/>
      </c>
      <c r="CG147" s="453" t="str">
        <f t="shared" si="31"/>
        <v/>
      </c>
      <c r="CH147" s="872" t="str">
        <f>IF(CC147="","",VLOOKUP(CC147,'aktuelle Düngerliste'!$A:$H,2,FALSE))</f>
        <v/>
      </c>
      <c r="CI147" s="872" t="str">
        <f>IF(CC147="","",VLOOKUP(CC147,'aktuelle Düngerliste'!$A:$H,3,FALSE))</f>
        <v/>
      </c>
      <c r="CJ147" s="873" t="str">
        <f>IF(CC147="","",VLOOKUP(CC147,'aktuelle Düngerliste'!$A:$H,8,FALSE))</f>
        <v/>
      </c>
      <c r="CK147" s="874" t="str">
        <f>IF(CC147="","",VLOOKUP(CC147,'aktuelle Düngerliste'!$A:$H,3,FALSE)*CE147/1000)</f>
        <v/>
      </c>
      <c r="CL147" s="874" t="str">
        <f>IF(CC147="","",IF(VLOOKUP(CC147,'aktuelle Düngerliste'!$A:$B,2,FALSE)="mineralisch",(VLOOKUP(CC147,'aktuelle Düngerliste'!$A:$H,3,FALSE)*CE147/1000),""))</f>
        <v/>
      </c>
      <c r="CM147" s="875" t="str">
        <f>IF(CC147="","",VLOOKUP(CC147,'aktuelle Düngerliste'!$A:$J,10,FALSE)*CE147/1000)</f>
        <v/>
      </c>
      <c r="CN147" s="875" t="str">
        <f>IF(CC147="","",VLOOKUP(CC147,'aktuelle Düngerliste'!$A:$H,5,FALSE)*CE147/1000)</f>
        <v/>
      </c>
      <c r="CO147" s="875" t="str">
        <f>IF(CC147="","",VLOOKUP(CC147,'aktuelle Düngerliste'!$A:$H,6,FALSE)*CE147/1000)</f>
        <v/>
      </c>
      <c r="CP147" s="876" t="str">
        <f>IF(CC147="","",VLOOKUP(CC147,'aktuelle Düngerliste'!$A:$H,7,FALSE)*CE147/1000)</f>
        <v/>
      </c>
      <c r="CQ147" s="378"/>
      <c r="CR147" s="379"/>
      <c r="CS147" s="375"/>
      <c r="CT147" s="392" t="str">
        <f t="shared" si="32"/>
        <v/>
      </c>
      <c r="CU147" s="453" t="str">
        <f t="shared" si="33"/>
        <v/>
      </c>
      <c r="CV147" s="872" t="str">
        <f>IF(CQ147="","",VLOOKUP(CQ147,'aktuelle Düngerliste'!$A:$H,2,FALSE))</f>
        <v/>
      </c>
      <c r="CW147" s="872" t="str">
        <f>IF(CQ147="","",VLOOKUP(CQ147,'aktuelle Düngerliste'!$A:$H,3,FALSE))</f>
        <v/>
      </c>
      <c r="CX147" s="873" t="str">
        <f>IF(CQ147="","",VLOOKUP(CQ147,'aktuelle Düngerliste'!$A:$H,8,FALSE))</f>
        <v/>
      </c>
      <c r="CY147" s="874" t="str">
        <f>IF(CQ147="","",VLOOKUP(CQ147,'aktuelle Düngerliste'!$A:$H,3,FALSE)*CS147/1000)</f>
        <v/>
      </c>
      <c r="CZ147" s="874" t="str">
        <f>IF(CQ147="","",IF(VLOOKUP(CQ147,'aktuelle Düngerliste'!$A:$B,2,FALSE)="mineralisch",(VLOOKUP(CQ147,'aktuelle Düngerliste'!$A:$H,3,FALSE)*CS147/1000),""))</f>
        <v/>
      </c>
      <c r="DA147" s="875" t="str">
        <f>IF(CQ147="","",VLOOKUP(CQ147,'aktuelle Düngerliste'!$A:$J,10,FALSE)*CS147/1000)</f>
        <v/>
      </c>
      <c r="DB147" s="875" t="str">
        <f>IF(CQ147="","",VLOOKUP(CQ147,'aktuelle Düngerliste'!$A:$H,5,FALSE)*CS147/1000)</f>
        <v/>
      </c>
      <c r="DC147" s="875" t="str">
        <f>IF(CQ147="","",VLOOKUP(CQ147,'aktuelle Düngerliste'!$A:$H,6,FALSE)*CS147/1000)</f>
        <v/>
      </c>
      <c r="DD147" s="876" t="str">
        <f>IF(CQ147="","",VLOOKUP(CQ147,'aktuelle Düngerliste'!$A:$H,7,FALSE)*CS147/1000)</f>
        <v/>
      </c>
      <c r="DE147" s="378"/>
      <c r="DF147" s="379"/>
      <c r="DG147" s="375"/>
      <c r="DH147" s="392" t="str">
        <f t="shared" si="34"/>
        <v/>
      </c>
      <c r="DI147" s="453" t="str">
        <f t="shared" si="35"/>
        <v/>
      </c>
      <c r="DJ147" s="872" t="str">
        <f>IF(DE147="","",VLOOKUP(DE147,'aktuelle Düngerliste'!$A:$H,2,FALSE))</f>
        <v/>
      </c>
      <c r="DK147" s="872" t="str">
        <f>IF(DE147="","",VLOOKUP(DE147,'aktuelle Düngerliste'!$A:$H,3,FALSE))</f>
        <v/>
      </c>
      <c r="DL147" s="873" t="str">
        <f>IF(DE147="","",VLOOKUP(DE147,'aktuelle Düngerliste'!$A:$H,8,FALSE))</f>
        <v/>
      </c>
      <c r="DM147" s="874" t="str">
        <f>IF(DE147="","",VLOOKUP(DE147,'aktuelle Düngerliste'!$A:$H,3,FALSE)*DG147/1000)</f>
        <v/>
      </c>
      <c r="DN147" s="874" t="str">
        <f>IF(DE147="","",IF(VLOOKUP(DE147,'aktuelle Düngerliste'!$A:$B,2,FALSE)="mineralisch",(VLOOKUP(DE147,'aktuelle Düngerliste'!$A:$H,3,FALSE)*DG147/1000),""))</f>
        <v/>
      </c>
      <c r="DO147" s="875" t="str">
        <f>IF(DE147="","",VLOOKUP(DE147,'aktuelle Düngerliste'!$A:$J,10,FALSE)*DG147/1000)</f>
        <v/>
      </c>
      <c r="DP147" s="875" t="str">
        <f>IF(DE147="","",VLOOKUP(DE147,'aktuelle Düngerliste'!$A:$H,5,FALSE)*DG147/1000)</f>
        <v/>
      </c>
      <c r="DQ147" s="875" t="str">
        <f>IF(DE147="","",VLOOKUP(DE147,'aktuelle Düngerliste'!$A:$H,6,FALSE)*DG147/1000)</f>
        <v/>
      </c>
      <c r="DR147" s="876" t="str">
        <f>IF(DE147="","",VLOOKUP(DE147,'aktuelle Düngerliste'!$A:$H,7,FALSE)*DG147/1000)</f>
        <v/>
      </c>
      <c r="DS147" s="265"/>
    </row>
    <row r="148" spans="1:123" s="145" customFormat="1">
      <c r="A148" s="261" t="str">
        <f>IF('N-DBE'!A148="","",'N-DBE'!A148)</f>
        <v/>
      </c>
      <c r="B148" s="285" t="str">
        <f>IF('N-DBE'!B148="","",'N-DBE'!B148)</f>
        <v/>
      </c>
      <c r="C148" s="262" t="str">
        <f>IF('N-DBE'!C148="","",'N-DBE'!C148)</f>
        <v/>
      </c>
      <c r="D148" s="262" t="str">
        <f>IF('N-DBE'!D148="","",'N-DBE'!D148)</f>
        <v/>
      </c>
      <c r="E148" s="238" t="str">
        <f>IF('N-DBE'!E148="","",'N-DBE'!E148)</f>
        <v/>
      </c>
      <c r="F148" s="238" t="str">
        <f>IF('N-DBE'!F148="","",'N-DBE'!F148)</f>
        <v/>
      </c>
      <c r="G148" s="225" t="str">
        <f>IF('N-DBE'!G148="","",'N-DBE'!G148)</f>
        <v/>
      </c>
      <c r="H148" s="247" t="str">
        <f>IF(OR(B148="",'N-DBE'!AJ148=""),"",'N-DBE'!AJ148+'N-DBE'!AN148)</f>
        <v/>
      </c>
      <c r="I148" s="815" t="str">
        <f>IF(OR(B148="",'N-DBE'!AJ148=""),"",'N-DBE'!E148*('N-DBE'!AJ148+'N-DBE'!AN148))</f>
        <v/>
      </c>
      <c r="J148" s="246" t="str">
        <f>IF('N-DBE'!AK148="","",IF('N-DBE'!AM148="ja",'N-DBE'!AK148+'N-DBE'!AN148,'N-DBE'!AK148))</f>
        <v/>
      </c>
      <c r="K148" s="829" t="str">
        <f>IF(OR(B148="",'N-DBE'!AK148=""),"",IF('N-DBE'!AM148="ja",'N-DBE'!E148*('N-DBE'!AK148+'N-DBE'!AN148),'N-DBE'!E148*'N-DBE'!AK148))</f>
        <v/>
      </c>
      <c r="L148" s="830" t="str">
        <f>IF(OR(B148="",'N-DBE'!AL148=""),"",'N-DBE'!AL148+'N-DBE'!AN148)</f>
        <v/>
      </c>
      <c r="M148" s="830" t="str">
        <f>IF(OR(B148="",'N-DBE'!AL148=""),"",'N-DBE'!E148*('N-DBE'!AL148+'N-DBE'!AN148))</f>
        <v/>
      </c>
      <c r="N148" s="831" t="str">
        <f>IF(AND('N-DBE'!C148="ja",G148&lt;&gt;""),I148-X148,"")</f>
        <v/>
      </c>
      <c r="O148" s="259" t="str">
        <f>IF('N-DBE'!AJ148="","",SUM(AU148,BI148,BW148,CK148,CY148,DM148))</f>
        <v/>
      </c>
      <c r="P148" s="830" t="str">
        <f>IF(OR(B148="",'N-DBE'!AJ148=""),"",O148*'N-DBE'!E148)</f>
        <v/>
      </c>
      <c r="Q148" s="253" t="str">
        <f>IF('N-DBE'!AJ148="","",IF(AR148="mineralisch",AU148,0)+IF(BF148="mineralisch",BI148,0)+IF(BT148="mineralisch",BW148,0)+IF(CH148="mineralisch",CK148,0)+IF(CV148="mineralisch",CY148,0)+IF(DJ148="mineralisch",DM148,0))</f>
        <v/>
      </c>
      <c r="R148" s="830" t="str">
        <f>IF(OR(B148="",'N-DBE'!AJ148=""),"",Q148*'N-DBE'!E148)</f>
        <v/>
      </c>
      <c r="S148" s="253" t="str">
        <f>IF('N-DBE'!AJ148="","",O148-Q148)</f>
        <v/>
      </c>
      <c r="T148" s="830" t="str">
        <f>IF(OR(B148="",'N-DBE'!AJ148=""),"",S148*'N-DBE'!E148)</f>
        <v/>
      </c>
      <c r="U148" s="253" t="str">
        <f>IF('N-DBE'!AJ148="","",(IF(AR148="Kompost",AU148,0)+IF(BF148="Kompost",BI148,0)+IF(BT148="Kompost",BW148,0)+IF(CH148="Kompost",CK148,0)+IF(CV148="Kompost",CY148,0)+IF(DJ148="Kompost",DM148,0)))</f>
        <v/>
      </c>
      <c r="V148" s="830" t="str">
        <f>IF(OR(B148="",'N-DBE'!AJ148=""),"",U148*'N-DBE'!E148)</f>
        <v/>
      </c>
      <c r="W148" s="370" t="str">
        <f>IF('N-DBE'!AJ148="","",SUM(AW148,BK148,BY148,CM148,DA148,DO148))</f>
        <v/>
      </c>
      <c r="X148" s="844" t="str">
        <f>IF(OR(B148="",'N-DBE'!AJ148=""),"",W148*'N-DBE'!E148)</f>
        <v/>
      </c>
      <c r="Y148" s="260" t="str">
        <f>IF('P-(K-Mg)-DBE'!N148="","",'P-(K-Mg)-DBE'!N148+'P-(K-Mg)-DBE'!R148)</f>
        <v/>
      </c>
      <c r="Z148" s="830" t="str">
        <f>IF(OR(B148="",'P-(K-Mg)-DBE'!N148=""),"",'N-DBE'!E148*('P-(K-Mg)-DBE'!N148+'P-(K-Mg)-DBE'!R148))</f>
        <v/>
      </c>
      <c r="AA148" s="259" t="str">
        <f>IF('P-(K-Mg)-DBE'!N148="","",SUM(AX148,BL148,BZ148,CN148,DB148,DP148))</f>
        <v/>
      </c>
      <c r="AB148" s="258" t="str">
        <f>IF(OR(B148="",'P-(K-Mg)-DBE'!Z148=""),"",SUM(AX148,BL148,BZ148,CN148,DB148,DP148)*'N-DBE'!E148)</f>
        <v/>
      </c>
      <c r="AC148" s="259" t="str">
        <f>IF('P-(K-Mg)-DBE'!O148="","",'P-(K-Mg)-DBE'!O148)</f>
        <v/>
      </c>
      <c r="AD148" s="815" t="str">
        <f>IF(OR(B148="",'P-(K-Mg)-DBE'!O148=""),"",'P-(K-Mg)-DBE'!O148*'N-DBE'!E148)</f>
        <v/>
      </c>
      <c r="AE148" s="239" t="str">
        <f>IF('P-(K-Mg)-DBE'!Z148="","",'P-(K-Mg)-DBE'!Z148)</f>
        <v/>
      </c>
      <c r="AF148" s="815" t="str">
        <f>IF(OR(B148="",'P-(K-Mg)-DBE'!Z148=""),"",'P-(K-Mg)-DBE'!Z148*'N-DBE'!E148)</f>
        <v/>
      </c>
      <c r="AG148" s="380" t="str">
        <f>IF('P-(K-Mg)-DBE'!Z148="","",SUM(AY148,BM148,CA148,CO148,DC148,DQ148))</f>
        <v/>
      </c>
      <c r="AH148" s="258" t="str">
        <f>IF(OR(B148="",'P-(K-Mg)-DBE'!AH148=""),"",SUM(AY148,BM148,CA148,CO148,DC148,DQ138)*'N-DBE'!E148)</f>
        <v/>
      </c>
      <c r="AI148" s="240" t="str">
        <f>IF('P-(K-Mg)-DBE'!AH148="","",'P-(K-Mg)-DBE'!AH148)</f>
        <v/>
      </c>
      <c r="AJ148" s="830" t="str">
        <f>IF(OR(B148="",'P-(K-Mg)-DBE'!AH148=""),"",'N-DBE'!E148*'P-(K-Mg)-DBE'!AH148)</f>
        <v/>
      </c>
      <c r="AK148" s="374" t="str">
        <f>IF('P-(K-Mg)-DBE'!AH148="","",SUM(AZ148,BN148,CB148,CP148,DD148,DR148))</f>
        <v/>
      </c>
      <c r="AL148" s="862" t="str">
        <f>IF('P-(K-Mg)-DBE'!AH148="","",SUM(AZ148,BN148,CB148,CP148,DD148,DR148))</f>
        <v/>
      </c>
      <c r="AM148" s="378"/>
      <c r="AN148" s="379"/>
      <c r="AO148" s="375"/>
      <c r="AP148" s="392" t="str">
        <f t="shared" si="24"/>
        <v/>
      </c>
      <c r="AQ148" s="453" t="str">
        <f t="shared" si="25"/>
        <v/>
      </c>
      <c r="AR148" s="872" t="str">
        <f>IF(AM148="","",VLOOKUP(AM148,'aktuelle Düngerliste'!A:H,2,FALSE))</f>
        <v/>
      </c>
      <c r="AS148" s="872" t="str">
        <f>IF(AM148="","",VLOOKUP(AM148,'aktuelle Düngerliste'!A:H,3,FALSE))</f>
        <v/>
      </c>
      <c r="AT148" s="873" t="str">
        <f>IF(AM148="","",VLOOKUP(AM148,'aktuelle Düngerliste'!A:H,8,FALSE))</f>
        <v/>
      </c>
      <c r="AU148" s="874" t="str">
        <f>IF(AM148="","",VLOOKUP(AM148,'aktuelle Düngerliste'!$A:$H,3,FALSE)*AO148/1000)</f>
        <v/>
      </c>
      <c r="AV148" s="874" t="str">
        <f>IF(AM148="","",IF(VLOOKUP(AM148,'aktuelle Düngerliste'!$A:$B,2,FALSE)="mineralisch",(VLOOKUP(AM148,'aktuelle Düngerliste'!$A:$H,3,FALSE)*AO148/1000),""))</f>
        <v/>
      </c>
      <c r="AW148" s="875" t="str">
        <f>IF(AM148="","",VLOOKUP(AM148,'aktuelle Düngerliste'!$A:$J,10,FALSE)*AO148/1000)</f>
        <v/>
      </c>
      <c r="AX148" s="875" t="str">
        <f>IF(AM148="","",VLOOKUP(AM148,'aktuelle Düngerliste'!$A:$H,5,FALSE)*AO148/1000)</f>
        <v/>
      </c>
      <c r="AY148" s="875" t="str">
        <f>IF(AM148="","",VLOOKUP(AM148,'aktuelle Düngerliste'!$A:$H,6,FALSE)*AO148/1000)</f>
        <v/>
      </c>
      <c r="AZ148" s="876" t="str">
        <f>IF(AM148="","",VLOOKUP(AM148,'aktuelle Düngerliste'!$A:$H,7,FALSE)*AO148/1000)</f>
        <v/>
      </c>
      <c r="BA148" s="378"/>
      <c r="BB148" s="379"/>
      <c r="BC148" s="375"/>
      <c r="BD148" s="392" t="str">
        <f t="shared" si="26"/>
        <v/>
      </c>
      <c r="BE148" s="453" t="str">
        <f t="shared" si="27"/>
        <v/>
      </c>
      <c r="BF148" s="872" t="str">
        <f>IF(BA148="","",VLOOKUP(BA148,'aktuelle Düngerliste'!$A:$H,2,FALSE))</f>
        <v/>
      </c>
      <c r="BG148" s="872" t="str">
        <f>IF(BA148="","",VLOOKUP(BA148,'aktuelle Düngerliste'!$A:$H,3,FALSE))</f>
        <v/>
      </c>
      <c r="BH148" s="873" t="str">
        <f>IF(BA148="","",VLOOKUP(BA148,'aktuelle Düngerliste'!$A:$H,8,FALSE))</f>
        <v/>
      </c>
      <c r="BI148" s="874" t="str">
        <f>IF(BA148="","",VLOOKUP(BA148,'aktuelle Düngerliste'!$A:$H,3,FALSE)*BC148/1000)</f>
        <v/>
      </c>
      <c r="BJ148" s="874" t="str">
        <f>IF(BA148="","",IF(VLOOKUP(BA148,'aktuelle Düngerliste'!$A:$B,2,FALSE)="mineralisch",(VLOOKUP(BA148,'aktuelle Düngerliste'!$A:$H,3,FALSE)*BC148/1000),""))</f>
        <v/>
      </c>
      <c r="BK148" s="875" t="str">
        <f>IF(BA148="","",VLOOKUP(BA148,'aktuelle Düngerliste'!$A:$J,10,FALSE)*BC148/1000)</f>
        <v/>
      </c>
      <c r="BL148" s="875" t="str">
        <f>IF(BA148="","",VLOOKUP(BA148,'aktuelle Düngerliste'!$A:$H,5,FALSE)*BC148/1000)</f>
        <v/>
      </c>
      <c r="BM148" s="875" t="str">
        <f>IF(BA148="","",VLOOKUP(BA148,'aktuelle Düngerliste'!$A:$H,6,FALSE)*BC148/1000)</f>
        <v/>
      </c>
      <c r="BN148" s="876" t="str">
        <f>IF(BA148="","",VLOOKUP(BA148,'aktuelle Düngerliste'!$A:$H,7,FALSE)*BC148/1000)</f>
        <v/>
      </c>
      <c r="BO148" s="378"/>
      <c r="BP148" s="379"/>
      <c r="BQ148" s="375"/>
      <c r="BR148" s="392" t="str">
        <f t="shared" si="28"/>
        <v/>
      </c>
      <c r="BS148" s="453" t="str">
        <f t="shared" si="29"/>
        <v/>
      </c>
      <c r="BT148" s="872" t="str">
        <f>IF(BO148="","",VLOOKUP(BO148,'aktuelle Düngerliste'!$A:$H,2,FALSE))</f>
        <v/>
      </c>
      <c r="BU148" s="872" t="str">
        <f>IF(BO148="","",VLOOKUP(BO148,'aktuelle Düngerliste'!$A:$H,3,FALSE))</f>
        <v/>
      </c>
      <c r="BV148" s="873" t="str">
        <f>IF(BO148="","",VLOOKUP(BO148,'aktuelle Düngerliste'!$A:$H,8,FALSE))</f>
        <v/>
      </c>
      <c r="BW148" s="874" t="str">
        <f>IF(BO148="","",VLOOKUP(BO148,'aktuelle Düngerliste'!$A:$H,3,FALSE)*BQ148/1000)</f>
        <v/>
      </c>
      <c r="BX148" s="874" t="str">
        <f>IF(BO148="","",IF(VLOOKUP(BO148,'aktuelle Düngerliste'!$A:$B,2,FALSE)="mineralisch",(VLOOKUP(BO148,'aktuelle Düngerliste'!$A:$H,3,FALSE)*BQ148/1000),""))</f>
        <v/>
      </c>
      <c r="BY148" s="875" t="str">
        <f>IF(BO148="","",VLOOKUP(BO148,'aktuelle Düngerliste'!$A:$J,10,FALSE)*BQ148/1000)</f>
        <v/>
      </c>
      <c r="BZ148" s="875" t="str">
        <f>IF(BO148="","",VLOOKUP(BO148,'aktuelle Düngerliste'!$A:$H,5,FALSE)*BQ148/1000)</f>
        <v/>
      </c>
      <c r="CA148" s="875" t="str">
        <f>IF(BO148="","",VLOOKUP(BO148,'aktuelle Düngerliste'!$A:$H,6,FALSE)*BQ148/1000)</f>
        <v/>
      </c>
      <c r="CB148" s="876" t="str">
        <f>IF(BO148="","",VLOOKUP(BO148,'aktuelle Düngerliste'!$A:$H,7,FALSE)*BQ148/1000)</f>
        <v/>
      </c>
      <c r="CC148" s="378"/>
      <c r="CD148" s="379"/>
      <c r="CE148" s="375"/>
      <c r="CF148" s="392" t="str">
        <f t="shared" si="30"/>
        <v/>
      </c>
      <c r="CG148" s="453" t="str">
        <f t="shared" si="31"/>
        <v/>
      </c>
      <c r="CH148" s="872" t="str">
        <f>IF(CC148="","",VLOOKUP(CC148,'aktuelle Düngerliste'!$A:$H,2,FALSE))</f>
        <v/>
      </c>
      <c r="CI148" s="872" t="str">
        <f>IF(CC148="","",VLOOKUP(CC148,'aktuelle Düngerliste'!$A:$H,3,FALSE))</f>
        <v/>
      </c>
      <c r="CJ148" s="873" t="str">
        <f>IF(CC148="","",VLOOKUP(CC148,'aktuelle Düngerliste'!$A:$H,8,FALSE))</f>
        <v/>
      </c>
      <c r="CK148" s="874" t="str">
        <f>IF(CC148="","",VLOOKUP(CC148,'aktuelle Düngerliste'!$A:$H,3,FALSE)*CE148/1000)</f>
        <v/>
      </c>
      <c r="CL148" s="874" t="str">
        <f>IF(CC148="","",IF(VLOOKUP(CC148,'aktuelle Düngerliste'!$A:$B,2,FALSE)="mineralisch",(VLOOKUP(CC148,'aktuelle Düngerliste'!$A:$H,3,FALSE)*CE148/1000),""))</f>
        <v/>
      </c>
      <c r="CM148" s="875" t="str">
        <f>IF(CC148="","",VLOOKUP(CC148,'aktuelle Düngerliste'!$A:$J,10,FALSE)*CE148/1000)</f>
        <v/>
      </c>
      <c r="CN148" s="875" t="str">
        <f>IF(CC148="","",VLOOKUP(CC148,'aktuelle Düngerliste'!$A:$H,5,FALSE)*CE148/1000)</f>
        <v/>
      </c>
      <c r="CO148" s="875" t="str">
        <f>IF(CC148="","",VLOOKUP(CC148,'aktuelle Düngerliste'!$A:$H,6,FALSE)*CE148/1000)</f>
        <v/>
      </c>
      <c r="CP148" s="876" t="str">
        <f>IF(CC148="","",VLOOKUP(CC148,'aktuelle Düngerliste'!$A:$H,7,FALSE)*CE148/1000)</f>
        <v/>
      </c>
      <c r="CQ148" s="378"/>
      <c r="CR148" s="379"/>
      <c r="CS148" s="375"/>
      <c r="CT148" s="392" t="str">
        <f t="shared" si="32"/>
        <v/>
      </c>
      <c r="CU148" s="453" t="str">
        <f t="shared" si="33"/>
        <v/>
      </c>
      <c r="CV148" s="872" t="str">
        <f>IF(CQ148="","",VLOOKUP(CQ148,'aktuelle Düngerliste'!$A:$H,2,FALSE))</f>
        <v/>
      </c>
      <c r="CW148" s="872" t="str">
        <f>IF(CQ148="","",VLOOKUP(CQ148,'aktuelle Düngerliste'!$A:$H,3,FALSE))</f>
        <v/>
      </c>
      <c r="CX148" s="873" t="str">
        <f>IF(CQ148="","",VLOOKUP(CQ148,'aktuelle Düngerliste'!$A:$H,8,FALSE))</f>
        <v/>
      </c>
      <c r="CY148" s="874" t="str">
        <f>IF(CQ148="","",VLOOKUP(CQ148,'aktuelle Düngerliste'!$A:$H,3,FALSE)*CS148/1000)</f>
        <v/>
      </c>
      <c r="CZ148" s="874" t="str">
        <f>IF(CQ148="","",IF(VLOOKUP(CQ148,'aktuelle Düngerliste'!$A:$B,2,FALSE)="mineralisch",(VLOOKUP(CQ148,'aktuelle Düngerliste'!$A:$H,3,FALSE)*CS148/1000),""))</f>
        <v/>
      </c>
      <c r="DA148" s="875" t="str">
        <f>IF(CQ148="","",VLOOKUP(CQ148,'aktuelle Düngerliste'!$A:$J,10,FALSE)*CS148/1000)</f>
        <v/>
      </c>
      <c r="DB148" s="875" t="str">
        <f>IF(CQ148="","",VLOOKUP(CQ148,'aktuelle Düngerliste'!$A:$H,5,FALSE)*CS148/1000)</f>
        <v/>
      </c>
      <c r="DC148" s="875" t="str">
        <f>IF(CQ148="","",VLOOKUP(CQ148,'aktuelle Düngerliste'!$A:$H,6,FALSE)*CS148/1000)</f>
        <v/>
      </c>
      <c r="DD148" s="876" t="str">
        <f>IF(CQ148="","",VLOOKUP(CQ148,'aktuelle Düngerliste'!$A:$H,7,FALSE)*CS148/1000)</f>
        <v/>
      </c>
      <c r="DE148" s="378"/>
      <c r="DF148" s="379"/>
      <c r="DG148" s="375"/>
      <c r="DH148" s="392" t="str">
        <f t="shared" si="34"/>
        <v/>
      </c>
      <c r="DI148" s="453" t="str">
        <f t="shared" si="35"/>
        <v/>
      </c>
      <c r="DJ148" s="872" t="str">
        <f>IF(DE148="","",VLOOKUP(DE148,'aktuelle Düngerliste'!$A:$H,2,FALSE))</f>
        <v/>
      </c>
      <c r="DK148" s="872" t="str">
        <f>IF(DE148="","",VLOOKUP(DE148,'aktuelle Düngerliste'!$A:$H,3,FALSE))</f>
        <v/>
      </c>
      <c r="DL148" s="873" t="str">
        <f>IF(DE148="","",VLOOKUP(DE148,'aktuelle Düngerliste'!$A:$H,8,FALSE))</f>
        <v/>
      </c>
      <c r="DM148" s="874" t="str">
        <f>IF(DE148="","",VLOOKUP(DE148,'aktuelle Düngerliste'!$A:$H,3,FALSE)*DG148/1000)</f>
        <v/>
      </c>
      <c r="DN148" s="874" t="str">
        <f>IF(DE148="","",IF(VLOOKUP(DE148,'aktuelle Düngerliste'!$A:$B,2,FALSE)="mineralisch",(VLOOKUP(DE148,'aktuelle Düngerliste'!$A:$H,3,FALSE)*DG148/1000),""))</f>
        <v/>
      </c>
      <c r="DO148" s="875" t="str">
        <f>IF(DE148="","",VLOOKUP(DE148,'aktuelle Düngerliste'!$A:$J,10,FALSE)*DG148/1000)</f>
        <v/>
      </c>
      <c r="DP148" s="875" t="str">
        <f>IF(DE148="","",VLOOKUP(DE148,'aktuelle Düngerliste'!$A:$H,5,FALSE)*DG148/1000)</f>
        <v/>
      </c>
      <c r="DQ148" s="875" t="str">
        <f>IF(DE148="","",VLOOKUP(DE148,'aktuelle Düngerliste'!$A:$H,6,FALSE)*DG148/1000)</f>
        <v/>
      </c>
      <c r="DR148" s="876" t="str">
        <f>IF(DE148="","",VLOOKUP(DE148,'aktuelle Düngerliste'!$A:$H,7,FALSE)*DG148/1000)</f>
        <v/>
      </c>
      <c r="DS148" s="265"/>
    </row>
    <row r="149" spans="1:123" s="145" customFormat="1">
      <c r="A149" s="261" t="str">
        <f>IF('N-DBE'!A149="","",'N-DBE'!A149)</f>
        <v/>
      </c>
      <c r="B149" s="285" t="str">
        <f>IF('N-DBE'!B149="","",'N-DBE'!B149)</f>
        <v/>
      </c>
      <c r="C149" s="262" t="str">
        <f>IF('N-DBE'!C149="","",'N-DBE'!C149)</f>
        <v/>
      </c>
      <c r="D149" s="262" t="str">
        <f>IF('N-DBE'!D149="","",'N-DBE'!D149)</f>
        <v/>
      </c>
      <c r="E149" s="238" t="str">
        <f>IF('N-DBE'!E149="","",'N-DBE'!E149)</f>
        <v/>
      </c>
      <c r="F149" s="238" t="str">
        <f>IF('N-DBE'!F149="","",'N-DBE'!F149)</f>
        <v/>
      </c>
      <c r="G149" s="225" t="str">
        <f>IF('N-DBE'!G149="","",'N-DBE'!G149)</f>
        <v/>
      </c>
      <c r="H149" s="247" t="str">
        <f>IF(OR(B149="",'N-DBE'!AJ149=""),"",'N-DBE'!AJ149+'N-DBE'!AN149)</f>
        <v/>
      </c>
      <c r="I149" s="815" t="str">
        <f>IF(OR(B149="",'N-DBE'!AJ149=""),"",'N-DBE'!E149*('N-DBE'!AJ149+'N-DBE'!AN149))</f>
        <v/>
      </c>
      <c r="J149" s="246" t="str">
        <f>IF('N-DBE'!AK149="","",IF('N-DBE'!AM149="ja",'N-DBE'!AK149+'N-DBE'!AN149,'N-DBE'!AK149))</f>
        <v/>
      </c>
      <c r="K149" s="829" t="str">
        <f>IF(OR(B149="",'N-DBE'!AK149=""),"",IF('N-DBE'!AM149="ja",'N-DBE'!E149*('N-DBE'!AK149+'N-DBE'!AN149),'N-DBE'!E149*'N-DBE'!AK149))</f>
        <v/>
      </c>
      <c r="L149" s="830" t="str">
        <f>IF(OR(B149="",'N-DBE'!AL149=""),"",'N-DBE'!AL149+'N-DBE'!AN149)</f>
        <v/>
      </c>
      <c r="M149" s="830" t="str">
        <f>IF(OR(B149="",'N-DBE'!AL149=""),"",'N-DBE'!E149*('N-DBE'!AL149+'N-DBE'!AN149))</f>
        <v/>
      </c>
      <c r="N149" s="831" t="str">
        <f>IF(AND('N-DBE'!C149="ja",G149&lt;&gt;""),I149-X149,"")</f>
        <v/>
      </c>
      <c r="O149" s="259" t="str">
        <f>IF('N-DBE'!AJ149="","",SUM(AU149,BI149,BW149,CK149,CY149,DM149))</f>
        <v/>
      </c>
      <c r="P149" s="830" t="str">
        <f>IF(OR(B149="",'N-DBE'!AJ149=""),"",O149*'N-DBE'!E149)</f>
        <v/>
      </c>
      <c r="Q149" s="253" t="str">
        <f>IF('N-DBE'!AJ149="","",IF(AR149="mineralisch",AU149,0)+IF(BF149="mineralisch",BI149,0)+IF(BT149="mineralisch",BW149,0)+IF(CH149="mineralisch",CK149,0)+IF(CV149="mineralisch",CY149,0)+IF(DJ149="mineralisch",DM149,0))</f>
        <v/>
      </c>
      <c r="R149" s="830" t="str">
        <f>IF(OR(B149="",'N-DBE'!AJ149=""),"",Q149*'N-DBE'!E149)</f>
        <v/>
      </c>
      <c r="S149" s="253" t="str">
        <f>IF('N-DBE'!AJ149="","",O149-Q149)</f>
        <v/>
      </c>
      <c r="T149" s="830" t="str">
        <f>IF(OR(B149="",'N-DBE'!AJ149=""),"",S149*'N-DBE'!E149)</f>
        <v/>
      </c>
      <c r="U149" s="253" t="str">
        <f>IF('N-DBE'!AJ149="","",(IF(AR149="Kompost",AU149,0)+IF(BF149="Kompost",BI149,0)+IF(BT149="Kompost",BW149,0)+IF(CH149="Kompost",CK149,0)+IF(CV149="Kompost",CY149,0)+IF(DJ149="Kompost",DM149,0)))</f>
        <v/>
      </c>
      <c r="V149" s="830" t="str">
        <f>IF(OR(B149="",'N-DBE'!AJ149=""),"",U149*'N-DBE'!E149)</f>
        <v/>
      </c>
      <c r="W149" s="370" t="str">
        <f>IF('N-DBE'!AJ149="","",SUM(AW149,BK149,BY149,CM149,DA149,DO149))</f>
        <v/>
      </c>
      <c r="X149" s="844" t="str">
        <f>IF(OR(B149="",'N-DBE'!AJ149=""),"",W149*'N-DBE'!E149)</f>
        <v/>
      </c>
      <c r="Y149" s="260" t="str">
        <f>IF('P-(K-Mg)-DBE'!N149="","",'P-(K-Mg)-DBE'!N149+'P-(K-Mg)-DBE'!R149)</f>
        <v/>
      </c>
      <c r="Z149" s="830" t="str">
        <f>IF(OR(B149="",'P-(K-Mg)-DBE'!N149=""),"",'N-DBE'!E149*('P-(K-Mg)-DBE'!N149+'P-(K-Mg)-DBE'!R149))</f>
        <v/>
      </c>
      <c r="AA149" s="259" t="str">
        <f>IF('P-(K-Mg)-DBE'!N149="","",SUM(AX149,BL149,BZ149,CN149,DB149,DP149))</f>
        <v/>
      </c>
      <c r="AB149" s="258" t="str">
        <f>IF(OR(B149="",'P-(K-Mg)-DBE'!Z149=""),"",SUM(AX149,BL149,BZ149,CN149,DB149,DP149)*'N-DBE'!E149)</f>
        <v/>
      </c>
      <c r="AC149" s="259" t="str">
        <f>IF('P-(K-Mg)-DBE'!O149="","",'P-(K-Mg)-DBE'!O149)</f>
        <v/>
      </c>
      <c r="AD149" s="815" t="str">
        <f>IF(OR(B149="",'P-(K-Mg)-DBE'!O149=""),"",'P-(K-Mg)-DBE'!O149*'N-DBE'!E149)</f>
        <v/>
      </c>
      <c r="AE149" s="239" t="str">
        <f>IF('P-(K-Mg)-DBE'!Z149="","",'P-(K-Mg)-DBE'!Z149)</f>
        <v/>
      </c>
      <c r="AF149" s="815" t="str">
        <f>IF(OR(B149="",'P-(K-Mg)-DBE'!Z149=""),"",'P-(K-Mg)-DBE'!Z149*'N-DBE'!E149)</f>
        <v/>
      </c>
      <c r="AG149" s="380" t="str">
        <f>IF('P-(K-Mg)-DBE'!Z149="","",SUM(AY149,BM149,CA149,CO149,DC149,DQ149))</f>
        <v/>
      </c>
      <c r="AH149" s="258" t="str">
        <f>IF(OR(B149="",'P-(K-Mg)-DBE'!AH149=""),"",SUM(AY149,BM149,CA149,CO149,DC149,DQ139)*'N-DBE'!E149)</f>
        <v/>
      </c>
      <c r="AI149" s="240" t="str">
        <f>IF('P-(K-Mg)-DBE'!AH149="","",'P-(K-Mg)-DBE'!AH149)</f>
        <v/>
      </c>
      <c r="AJ149" s="830" t="str">
        <f>IF(OR(B149="",'P-(K-Mg)-DBE'!AH149=""),"",'N-DBE'!E149*'P-(K-Mg)-DBE'!AH149)</f>
        <v/>
      </c>
      <c r="AK149" s="374" t="str">
        <f>IF('P-(K-Mg)-DBE'!AH149="","",SUM(AZ149,BN149,CB149,CP149,DD149,DR149))</f>
        <v/>
      </c>
      <c r="AL149" s="862" t="str">
        <f>IF('P-(K-Mg)-DBE'!AH149="","",SUM(AZ149,BN149,CB149,CP149,DD149,DR149))</f>
        <v/>
      </c>
      <c r="AM149" s="378"/>
      <c r="AN149" s="379"/>
      <c r="AO149" s="375"/>
      <c r="AP149" s="392" t="str">
        <f t="shared" si="24"/>
        <v/>
      </c>
      <c r="AQ149" s="453" t="str">
        <f t="shared" si="25"/>
        <v/>
      </c>
      <c r="AR149" s="872" t="str">
        <f>IF(AM149="","",VLOOKUP(AM149,'aktuelle Düngerliste'!A:H,2,FALSE))</f>
        <v/>
      </c>
      <c r="AS149" s="872" t="str">
        <f>IF(AM149="","",VLOOKUP(AM149,'aktuelle Düngerliste'!A:H,3,FALSE))</f>
        <v/>
      </c>
      <c r="AT149" s="873" t="str">
        <f>IF(AM149="","",VLOOKUP(AM149,'aktuelle Düngerliste'!A:H,8,FALSE))</f>
        <v/>
      </c>
      <c r="AU149" s="874" t="str">
        <f>IF(AM149="","",VLOOKUP(AM149,'aktuelle Düngerliste'!$A:$H,3,FALSE)*AO149/1000)</f>
        <v/>
      </c>
      <c r="AV149" s="874" t="str">
        <f>IF(AM149="","",IF(VLOOKUP(AM149,'aktuelle Düngerliste'!$A:$B,2,FALSE)="mineralisch",(VLOOKUP(AM149,'aktuelle Düngerliste'!$A:$H,3,FALSE)*AO149/1000),""))</f>
        <v/>
      </c>
      <c r="AW149" s="875" t="str">
        <f>IF(AM149="","",VLOOKUP(AM149,'aktuelle Düngerliste'!$A:$J,10,FALSE)*AO149/1000)</f>
        <v/>
      </c>
      <c r="AX149" s="875" t="str">
        <f>IF(AM149="","",VLOOKUP(AM149,'aktuelle Düngerliste'!$A:$H,5,FALSE)*AO149/1000)</f>
        <v/>
      </c>
      <c r="AY149" s="875" t="str">
        <f>IF(AM149="","",VLOOKUP(AM149,'aktuelle Düngerliste'!$A:$H,6,FALSE)*AO149/1000)</f>
        <v/>
      </c>
      <c r="AZ149" s="876" t="str">
        <f>IF(AM149="","",VLOOKUP(AM149,'aktuelle Düngerliste'!$A:$H,7,FALSE)*AO149/1000)</f>
        <v/>
      </c>
      <c r="BA149" s="378"/>
      <c r="BB149" s="379"/>
      <c r="BC149" s="375"/>
      <c r="BD149" s="392" t="str">
        <f t="shared" si="26"/>
        <v/>
      </c>
      <c r="BE149" s="453" t="str">
        <f t="shared" si="27"/>
        <v/>
      </c>
      <c r="BF149" s="872" t="str">
        <f>IF(BA149="","",VLOOKUP(BA149,'aktuelle Düngerliste'!$A:$H,2,FALSE))</f>
        <v/>
      </c>
      <c r="BG149" s="872" t="str">
        <f>IF(BA149="","",VLOOKUP(BA149,'aktuelle Düngerliste'!$A:$H,3,FALSE))</f>
        <v/>
      </c>
      <c r="BH149" s="873" t="str">
        <f>IF(BA149="","",VLOOKUP(BA149,'aktuelle Düngerliste'!$A:$H,8,FALSE))</f>
        <v/>
      </c>
      <c r="BI149" s="874" t="str">
        <f>IF(BA149="","",VLOOKUP(BA149,'aktuelle Düngerliste'!$A:$H,3,FALSE)*BC149/1000)</f>
        <v/>
      </c>
      <c r="BJ149" s="874" t="str">
        <f>IF(BA149="","",IF(VLOOKUP(BA149,'aktuelle Düngerliste'!$A:$B,2,FALSE)="mineralisch",(VLOOKUP(BA149,'aktuelle Düngerliste'!$A:$H,3,FALSE)*BC149/1000),""))</f>
        <v/>
      </c>
      <c r="BK149" s="875" t="str">
        <f>IF(BA149="","",VLOOKUP(BA149,'aktuelle Düngerliste'!$A:$J,10,FALSE)*BC149/1000)</f>
        <v/>
      </c>
      <c r="BL149" s="875" t="str">
        <f>IF(BA149="","",VLOOKUP(BA149,'aktuelle Düngerliste'!$A:$H,5,FALSE)*BC149/1000)</f>
        <v/>
      </c>
      <c r="BM149" s="875" t="str">
        <f>IF(BA149="","",VLOOKUP(BA149,'aktuelle Düngerliste'!$A:$H,6,FALSE)*BC149/1000)</f>
        <v/>
      </c>
      <c r="BN149" s="876" t="str">
        <f>IF(BA149="","",VLOOKUP(BA149,'aktuelle Düngerliste'!$A:$H,7,FALSE)*BC149/1000)</f>
        <v/>
      </c>
      <c r="BO149" s="378"/>
      <c r="BP149" s="379"/>
      <c r="BQ149" s="375"/>
      <c r="BR149" s="392" t="str">
        <f t="shared" si="28"/>
        <v/>
      </c>
      <c r="BS149" s="453" t="str">
        <f t="shared" si="29"/>
        <v/>
      </c>
      <c r="BT149" s="872" t="str">
        <f>IF(BO149="","",VLOOKUP(BO149,'aktuelle Düngerliste'!$A:$H,2,FALSE))</f>
        <v/>
      </c>
      <c r="BU149" s="872" t="str">
        <f>IF(BO149="","",VLOOKUP(BO149,'aktuelle Düngerliste'!$A:$H,3,FALSE))</f>
        <v/>
      </c>
      <c r="BV149" s="873" t="str">
        <f>IF(BO149="","",VLOOKUP(BO149,'aktuelle Düngerliste'!$A:$H,8,FALSE))</f>
        <v/>
      </c>
      <c r="BW149" s="874" t="str">
        <f>IF(BO149="","",VLOOKUP(BO149,'aktuelle Düngerliste'!$A:$H,3,FALSE)*BQ149/1000)</f>
        <v/>
      </c>
      <c r="BX149" s="874" t="str">
        <f>IF(BO149="","",IF(VLOOKUP(BO149,'aktuelle Düngerliste'!$A:$B,2,FALSE)="mineralisch",(VLOOKUP(BO149,'aktuelle Düngerliste'!$A:$H,3,FALSE)*BQ149/1000),""))</f>
        <v/>
      </c>
      <c r="BY149" s="875" t="str">
        <f>IF(BO149="","",VLOOKUP(BO149,'aktuelle Düngerliste'!$A:$J,10,FALSE)*BQ149/1000)</f>
        <v/>
      </c>
      <c r="BZ149" s="875" t="str">
        <f>IF(BO149="","",VLOOKUP(BO149,'aktuelle Düngerliste'!$A:$H,5,FALSE)*BQ149/1000)</f>
        <v/>
      </c>
      <c r="CA149" s="875" t="str">
        <f>IF(BO149="","",VLOOKUP(BO149,'aktuelle Düngerliste'!$A:$H,6,FALSE)*BQ149/1000)</f>
        <v/>
      </c>
      <c r="CB149" s="876" t="str">
        <f>IF(BO149="","",VLOOKUP(BO149,'aktuelle Düngerliste'!$A:$H,7,FALSE)*BQ149/1000)</f>
        <v/>
      </c>
      <c r="CC149" s="378"/>
      <c r="CD149" s="379"/>
      <c r="CE149" s="375"/>
      <c r="CF149" s="392" t="str">
        <f t="shared" si="30"/>
        <v/>
      </c>
      <c r="CG149" s="453" t="str">
        <f t="shared" si="31"/>
        <v/>
      </c>
      <c r="CH149" s="872" t="str">
        <f>IF(CC149="","",VLOOKUP(CC149,'aktuelle Düngerliste'!$A:$H,2,FALSE))</f>
        <v/>
      </c>
      <c r="CI149" s="872" t="str">
        <f>IF(CC149="","",VLOOKUP(CC149,'aktuelle Düngerliste'!$A:$H,3,FALSE))</f>
        <v/>
      </c>
      <c r="CJ149" s="873" t="str">
        <f>IF(CC149="","",VLOOKUP(CC149,'aktuelle Düngerliste'!$A:$H,8,FALSE))</f>
        <v/>
      </c>
      <c r="CK149" s="874" t="str">
        <f>IF(CC149="","",VLOOKUP(CC149,'aktuelle Düngerliste'!$A:$H,3,FALSE)*CE149/1000)</f>
        <v/>
      </c>
      <c r="CL149" s="874" t="str">
        <f>IF(CC149="","",IF(VLOOKUP(CC149,'aktuelle Düngerliste'!$A:$B,2,FALSE)="mineralisch",(VLOOKUP(CC149,'aktuelle Düngerliste'!$A:$H,3,FALSE)*CE149/1000),""))</f>
        <v/>
      </c>
      <c r="CM149" s="875" t="str">
        <f>IF(CC149="","",VLOOKUP(CC149,'aktuelle Düngerliste'!$A:$J,10,FALSE)*CE149/1000)</f>
        <v/>
      </c>
      <c r="CN149" s="875" t="str">
        <f>IF(CC149="","",VLOOKUP(CC149,'aktuelle Düngerliste'!$A:$H,5,FALSE)*CE149/1000)</f>
        <v/>
      </c>
      <c r="CO149" s="875" t="str">
        <f>IF(CC149="","",VLOOKUP(CC149,'aktuelle Düngerliste'!$A:$H,6,FALSE)*CE149/1000)</f>
        <v/>
      </c>
      <c r="CP149" s="876" t="str">
        <f>IF(CC149="","",VLOOKUP(CC149,'aktuelle Düngerliste'!$A:$H,7,FALSE)*CE149/1000)</f>
        <v/>
      </c>
      <c r="CQ149" s="378"/>
      <c r="CR149" s="379"/>
      <c r="CS149" s="375"/>
      <c r="CT149" s="392" t="str">
        <f t="shared" si="32"/>
        <v/>
      </c>
      <c r="CU149" s="453" t="str">
        <f t="shared" si="33"/>
        <v/>
      </c>
      <c r="CV149" s="872" t="str">
        <f>IF(CQ149="","",VLOOKUP(CQ149,'aktuelle Düngerliste'!$A:$H,2,FALSE))</f>
        <v/>
      </c>
      <c r="CW149" s="872" t="str">
        <f>IF(CQ149="","",VLOOKUP(CQ149,'aktuelle Düngerliste'!$A:$H,3,FALSE))</f>
        <v/>
      </c>
      <c r="CX149" s="873" t="str">
        <f>IF(CQ149="","",VLOOKUP(CQ149,'aktuelle Düngerliste'!$A:$H,8,FALSE))</f>
        <v/>
      </c>
      <c r="CY149" s="874" t="str">
        <f>IF(CQ149="","",VLOOKUP(CQ149,'aktuelle Düngerliste'!$A:$H,3,FALSE)*CS149/1000)</f>
        <v/>
      </c>
      <c r="CZ149" s="874" t="str">
        <f>IF(CQ149="","",IF(VLOOKUP(CQ149,'aktuelle Düngerliste'!$A:$B,2,FALSE)="mineralisch",(VLOOKUP(CQ149,'aktuelle Düngerliste'!$A:$H,3,FALSE)*CS149/1000),""))</f>
        <v/>
      </c>
      <c r="DA149" s="875" t="str">
        <f>IF(CQ149="","",VLOOKUP(CQ149,'aktuelle Düngerliste'!$A:$J,10,FALSE)*CS149/1000)</f>
        <v/>
      </c>
      <c r="DB149" s="875" t="str">
        <f>IF(CQ149="","",VLOOKUP(CQ149,'aktuelle Düngerliste'!$A:$H,5,FALSE)*CS149/1000)</f>
        <v/>
      </c>
      <c r="DC149" s="875" t="str">
        <f>IF(CQ149="","",VLOOKUP(CQ149,'aktuelle Düngerliste'!$A:$H,6,FALSE)*CS149/1000)</f>
        <v/>
      </c>
      <c r="DD149" s="876" t="str">
        <f>IF(CQ149="","",VLOOKUP(CQ149,'aktuelle Düngerliste'!$A:$H,7,FALSE)*CS149/1000)</f>
        <v/>
      </c>
      <c r="DE149" s="378"/>
      <c r="DF149" s="379"/>
      <c r="DG149" s="375"/>
      <c r="DH149" s="392" t="str">
        <f t="shared" si="34"/>
        <v/>
      </c>
      <c r="DI149" s="453" t="str">
        <f t="shared" si="35"/>
        <v/>
      </c>
      <c r="DJ149" s="872" t="str">
        <f>IF(DE149="","",VLOOKUP(DE149,'aktuelle Düngerliste'!$A:$H,2,FALSE))</f>
        <v/>
      </c>
      <c r="DK149" s="872" t="str">
        <f>IF(DE149="","",VLOOKUP(DE149,'aktuelle Düngerliste'!$A:$H,3,FALSE))</f>
        <v/>
      </c>
      <c r="DL149" s="873" t="str">
        <f>IF(DE149="","",VLOOKUP(DE149,'aktuelle Düngerliste'!$A:$H,8,FALSE))</f>
        <v/>
      </c>
      <c r="DM149" s="874" t="str">
        <f>IF(DE149="","",VLOOKUP(DE149,'aktuelle Düngerliste'!$A:$H,3,FALSE)*DG149/1000)</f>
        <v/>
      </c>
      <c r="DN149" s="874" t="str">
        <f>IF(DE149="","",IF(VLOOKUP(DE149,'aktuelle Düngerliste'!$A:$B,2,FALSE)="mineralisch",(VLOOKUP(DE149,'aktuelle Düngerliste'!$A:$H,3,FALSE)*DG149/1000),""))</f>
        <v/>
      </c>
      <c r="DO149" s="875" t="str">
        <f>IF(DE149="","",VLOOKUP(DE149,'aktuelle Düngerliste'!$A:$J,10,FALSE)*DG149/1000)</f>
        <v/>
      </c>
      <c r="DP149" s="875" t="str">
        <f>IF(DE149="","",VLOOKUP(DE149,'aktuelle Düngerliste'!$A:$H,5,FALSE)*DG149/1000)</f>
        <v/>
      </c>
      <c r="DQ149" s="875" t="str">
        <f>IF(DE149="","",VLOOKUP(DE149,'aktuelle Düngerliste'!$A:$H,6,FALSE)*DG149/1000)</f>
        <v/>
      </c>
      <c r="DR149" s="876" t="str">
        <f>IF(DE149="","",VLOOKUP(DE149,'aktuelle Düngerliste'!$A:$H,7,FALSE)*DG149/1000)</f>
        <v/>
      </c>
      <c r="DS149" s="265"/>
    </row>
    <row r="150" spans="1:123" s="145" customFormat="1">
      <c r="A150" s="261" t="str">
        <f>IF('N-DBE'!A150="","",'N-DBE'!A150)</f>
        <v/>
      </c>
      <c r="B150" s="285" t="str">
        <f>IF('N-DBE'!B150="","",'N-DBE'!B150)</f>
        <v/>
      </c>
      <c r="C150" s="262" t="str">
        <f>IF('N-DBE'!C150="","",'N-DBE'!C150)</f>
        <v/>
      </c>
      <c r="D150" s="262" t="str">
        <f>IF('N-DBE'!D150="","",'N-DBE'!D150)</f>
        <v/>
      </c>
      <c r="E150" s="238" t="str">
        <f>IF('N-DBE'!E150="","",'N-DBE'!E150)</f>
        <v/>
      </c>
      <c r="F150" s="238" t="str">
        <f>IF('N-DBE'!F150="","",'N-DBE'!F150)</f>
        <v/>
      </c>
      <c r="G150" s="225" t="str">
        <f>IF('N-DBE'!G150="","",'N-DBE'!G150)</f>
        <v/>
      </c>
      <c r="H150" s="247" t="str">
        <f>IF(OR(B150="",'N-DBE'!AJ150=""),"",'N-DBE'!AJ150+'N-DBE'!AN150)</f>
        <v/>
      </c>
      <c r="I150" s="815" t="str">
        <f>IF(OR(B150="",'N-DBE'!AJ150=""),"",'N-DBE'!E150*('N-DBE'!AJ150+'N-DBE'!AN150))</f>
        <v/>
      </c>
      <c r="J150" s="246" t="str">
        <f>IF('N-DBE'!AK150="","",IF('N-DBE'!AM150="ja",'N-DBE'!AK150+'N-DBE'!AN150,'N-DBE'!AK150))</f>
        <v/>
      </c>
      <c r="K150" s="829" t="str">
        <f>IF(OR(B150="",'N-DBE'!AK150=""),"",IF('N-DBE'!AM150="ja",'N-DBE'!E150*('N-DBE'!AK150+'N-DBE'!AN150),'N-DBE'!E150*'N-DBE'!AK150))</f>
        <v/>
      </c>
      <c r="L150" s="830" t="str">
        <f>IF(OR(B150="",'N-DBE'!AL150=""),"",'N-DBE'!AL150+'N-DBE'!AN150)</f>
        <v/>
      </c>
      <c r="M150" s="830" t="str">
        <f>IF(OR(B150="",'N-DBE'!AL150=""),"",'N-DBE'!E150*('N-DBE'!AL150+'N-DBE'!AN150))</f>
        <v/>
      </c>
      <c r="N150" s="831" t="str">
        <f>IF(AND('N-DBE'!C150="ja",G150&lt;&gt;""),I150-X150,"")</f>
        <v/>
      </c>
      <c r="O150" s="259" t="str">
        <f>IF('N-DBE'!AJ150="","",SUM(AU150,BI150,BW150,CK150,CY150,DM150))</f>
        <v/>
      </c>
      <c r="P150" s="830" t="str">
        <f>IF(OR(B150="",'N-DBE'!AJ150=""),"",O150*'N-DBE'!E150)</f>
        <v/>
      </c>
      <c r="Q150" s="253" t="str">
        <f>IF('N-DBE'!AJ150="","",IF(AR150="mineralisch",AU150,0)+IF(BF150="mineralisch",BI150,0)+IF(BT150="mineralisch",BW150,0)+IF(CH150="mineralisch",CK150,0)+IF(CV150="mineralisch",CY150,0)+IF(DJ150="mineralisch",DM150,0))</f>
        <v/>
      </c>
      <c r="R150" s="830" t="str">
        <f>IF(OR(B150="",'N-DBE'!AJ150=""),"",Q150*'N-DBE'!E150)</f>
        <v/>
      </c>
      <c r="S150" s="253" t="str">
        <f>IF('N-DBE'!AJ150="","",O150-Q150)</f>
        <v/>
      </c>
      <c r="T150" s="830" t="str">
        <f>IF(OR(B150="",'N-DBE'!AJ150=""),"",S150*'N-DBE'!E150)</f>
        <v/>
      </c>
      <c r="U150" s="253" t="str">
        <f>IF('N-DBE'!AJ150="","",(IF(AR150="Kompost",AU150,0)+IF(BF150="Kompost",BI150,0)+IF(BT150="Kompost",BW150,0)+IF(CH150="Kompost",CK150,0)+IF(CV150="Kompost",CY150,0)+IF(DJ150="Kompost",DM150,0)))</f>
        <v/>
      </c>
      <c r="V150" s="830" t="str">
        <f>IF(OR(B150="",'N-DBE'!AJ150=""),"",U150*'N-DBE'!E150)</f>
        <v/>
      </c>
      <c r="W150" s="370" t="str">
        <f>IF('N-DBE'!AJ150="","",SUM(AW150,BK150,BY150,CM150,DA150,DO150))</f>
        <v/>
      </c>
      <c r="X150" s="844" t="str">
        <f>IF(OR(B150="",'N-DBE'!AJ150=""),"",W150*'N-DBE'!E150)</f>
        <v/>
      </c>
      <c r="Y150" s="260" t="str">
        <f>IF('P-(K-Mg)-DBE'!N150="","",'P-(K-Mg)-DBE'!N150+'P-(K-Mg)-DBE'!R150)</f>
        <v/>
      </c>
      <c r="Z150" s="830" t="str">
        <f>IF(OR(B150="",'P-(K-Mg)-DBE'!N150=""),"",'N-DBE'!E150*('P-(K-Mg)-DBE'!N150+'P-(K-Mg)-DBE'!R150))</f>
        <v/>
      </c>
      <c r="AA150" s="259" t="str">
        <f>IF('P-(K-Mg)-DBE'!N150="","",SUM(AX150,BL150,BZ150,CN150,DB150,DP150))</f>
        <v/>
      </c>
      <c r="AB150" s="258" t="str">
        <f>IF(OR(B150="",'P-(K-Mg)-DBE'!Z150=""),"",SUM(AX150,BL150,BZ150,CN150,DB150,DP150)*'N-DBE'!E150)</f>
        <v/>
      </c>
      <c r="AC150" s="259" t="str">
        <f>IF('P-(K-Mg)-DBE'!O150="","",'P-(K-Mg)-DBE'!O150)</f>
        <v/>
      </c>
      <c r="AD150" s="815" t="str">
        <f>IF(OR(B150="",'P-(K-Mg)-DBE'!O150=""),"",'P-(K-Mg)-DBE'!O150*'N-DBE'!E150)</f>
        <v/>
      </c>
      <c r="AE150" s="239" t="str">
        <f>IF('P-(K-Mg)-DBE'!Z150="","",'P-(K-Mg)-DBE'!Z150)</f>
        <v/>
      </c>
      <c r="AF150" s="815" t="str">
        <f>IF(OR(B150="",'P-(K-Mg)-DBE'!Z150=""),"",'P-(K-Mg)-DBE'!Z150*'N-DBE'!E150)</f>
        <v/>
      </c>
      <c r="AG150" s="380" t="str">
        <f>IF('P-(K-Mg)-DBE'!Z150="","",SUM(AY150,BM150,CA150,CO150,DC150,DQ150))</f>
        <v/>
      </c>
      <c r="AH150" s="258" t="str">
        <f>IF(OR(B150="",'P-(K-Mg)-DBE'!AH150=""),"",SUM(AY150,BM150,CA150,CO150,DC150,DQ140)*'N-DBE'!E150)</f>
        <v/>
      </c>
      <c r="AI150" s="240" t="str">
        <f>IF('P-(K-Mg)-DBE'!AH150="","",'P-(K-Mg)-DBE'!AH150)</f>
        <v/>
      </c>
      <c r="AJ150" s="830" t="str">
        <f>IF(OR(B150="",'P-(K-Mg)-DBE'!AH150=""),"",'N-DBE'!E150*'P-(K-Mg)-DBE'!AH150)</f>
        <v/>
      </c>
      <c r="AK150" s="374" t="str">
        <f>IF('P-(K-Mg)-DBE'!AH150="","",SUM(AZ150,BN150,CB150,CP150,DD150,DR150))</f>
        <v/>
      </c>
      <c r="AL150" s="862" t="str">
        <f>IF('P-(K-Mg)-DBE'!AH150="","",SUM(AZ150,BN150,CB150,CP150,DD150,DR150))</f>
        <v/>
      </c>
      <c r="AM150" s="378"/>
      <c r="AN150" s="379"/>
      <c r="AO150" s="375"/>
      <c r="AP150" s="392" t="str">
        <f t="shared" si="24"/>
        <v/>
      </c>
      <c r="AQ150" s="453" t="str">
        <f t="shared" si="25"/>
        <v/>
      </c>
      <c r="AR150" s="872" t="str">
        <f>IF(AM150="","",VLOOKUP(AM150,'aktuelle Düngerliste'!A:H,2,FALSE))</f>
        <v/>
      </c>
      <c r="AS150" s="872" t="str">
        <f>IF(AM150="","",VLOOKUP(AM150,'aktuelle Düngerliste'!A:H,3,FALSE))</f>
        <v/>
      </c>
      <c r="AT150" s="873" t="str">
        <f>IF(AM150="","",VLOOKUP(AM150,'aktuelle Düngerliste'!A:H,8,FALSE))</f>
        <v/>
      </c>
      <c r="AU150" s="874" t="str">
        <f>IF(AM150="","",VLOOKUP(AM150,'aktuelle Düngerliste'!$A:$H,3,FALSE)*AO150/1000)</f>
        <v/>
      </c>
      <c r="AV150" s="874" t="str">
        <f>IF(AM150="","",IF(VLOOKUP(AM150,'aktuelle Düngerliste'!$A:$B,2,FALSE)="mineralisch",(VLOOKUP(AM150,'aktuelle Düngerliste'!$A:$H,3,FALSE)*AO150/1000),""))</f>
        <v/>
      </c>
      <c r="AW150" s="875" t="str">
        <f>IF(AM150="","",VLOOKUP(AM150,'aktuelle Düngerliste'!$A:$J,10,FALSE)*AO150/1000)</f>
        <v/>
      </c>
      <c r="AX150" s="875" t="str">
        <f>IF(AM150="","",VLOOKUP(AM150,'aktuelle Düngerliste'!$A:$H,5,FALSE)*AO150/1000)</f>
        <v/>
      </c>
      <c r="AY150" s="875" t="str">
        <f>IF(AM150="","",VLOOKUP(AM150,'aktuelle Düngerliste'!$A:$H,6,FALSE)*AO150/1000)</f>
        <v/>
      </c>
      <c r="AZ150" s="876" t="str">
        <f>IF(AM150="","",VLOOKUP(AM150,'aktuelle Düngerliste'!$A:$H,7,FALSE)*AO150/1000)</f>
        <v/>
      </c>
      <c r="BA150" s="378"/>
      <c r="BB150" s="379"/>
      <c r="BC150" s="375"/>
      <c r="BD150" s="392" t="str">
        <f t="shared" si="26"/>
        <v/>
      </c>
      <c r="BE150" s="453" t="str">
        <f t="shared" si="27"/>
        <v/>
      </c>
      <c r="BF150" s="872" t="str">
        <f>IF(BA150="","",VLOOKUP(BA150,'aktuelle Düngerliste'!$A:$H,2,FALSE))</f>
        <v/>
      </c>
      <c r="BG150" s="872" t="str">
        <f>IF(BA150="","",VLOOKUP(BA150,'aktuelle Düngerliste'!$A:$H,3,FALSE))</f>
        <v/>
      </c>
      <c r="BH150" s="873" t="str">
        <f>IF(BA150="","",VLOOKUP(BA150,'aktuelle Düngerliste'!$A:$H,8,FALSE))</f>
        <v/>
      </c>
      <c r="BI150" s="874" t="str">
        <f>IF(BA150="","",VLOOKUP(BA150,'aktuelle Düngerliste'!$A:$H,3,FALSE)*BC150/1000)</f>
        <v/>
      </c>
      <c r="BJ150" s="874" t="str">
        <f>IF(BA150="","",IF(VLOOKUP(BA150,'aktuelle Düngerliste'!$A:$B,2,FALSE)="mineralisch",(VLOOKUP(BA150,'aktuelle Düngerliste'!$A:$H,3,FALSE)*BC150/1000),""))</f>
        <v/>
      </c>
      <c r="BK150" s="875" t="str">
        <f>IF(BA150="","",VLOOKUP(BA150,'aktuelle Düngerliste'!$A:$J,10,FALSE)*BC150/1000)</f>
        <v/>
      </c>
      <c r="BL150" s="875" t="str">
        <f>IF(BA150="","",VLOOKUP(BA150,'aktuelle Düngerliste'!$A:$H,5,FALSE)*BC150/1000)</f>
        <v/>
      </c>
      <c r="BM150" s="875" t="str">
        <f>IF(BA150="","",VLOOKUP(BA150,'aktuelle Düngerliste'!$A:$H,6,FALSE)*BC150/1000)</f>
        <v/>
      </c>
      <c r="BN150" s="876" t="str">
        <f>IF(BA150="","",VLOOKUP(BA150,'aktuelle Düngerliste'!$A:$H,7,FALSE)*BC150/1000)</f>
        <v/>
      </c>
      <c r="BO150" s="378"/>
      <c r="BP150" s="379"/>
      <c r="BQ150" s="375"/>
      <c r="BR150" s="392" t="str">
        <f t="shared" si="28"/>
        <v/>
      </c>
      <c r="BS150" s="453" t="str">
        <f t="shared" si="29"/>
        <v/>
      </c>
      <c r="BT150" s="872" t="str">
        <f>IF(BO150="","",VLOOKUP(BO150,'aktuelle Düngerliste'!$A:$H,2,FALSE))</f>
        <v/>
      </c>
      <c r="BU150" s="872" t="str">
        <f>IF(BO150="","",VLOOKUP(BO150,'aktuelle Düngerliste'!$A:$H,3,FALSE))</f>
        <v/>
      </c>
      <c r="BV150" s="873" t="str">
        <f>IF(BO150="","",VLOOKUP(BO150,'aktuelle Düngerliste'!$A:$H,8,FALSE))</f>
        <v/>
      </c>
      <c r="BW150" s="874" t="str">
        <f>IF(BO150="","",VLOOKUP(BO150,'aktuelle Düngerliste'!$A:$H,3,FALSE)*BQ150/1000)</f>
        <v/>
      </c>
      <c r="BX150" s="874" t="str">
        <f>IF(BO150="","",IF(VLOOKUP(BO150,'aktuelle Düngerliste'!$A:$B,2,FALSE)="mineralisch",(VLOOKUP(BO150,'aktuelle Düngerliste'!$A:$H,3,FALSE)*BQ150/1000),""))</f>
        <v/>
      </c>
      <c r="BY150" s="875" t="str">
        <f>IF(BO150="","",VLOOKUP(BO150,'aktuelle Düngerliste'!$A:$J,10,FALSE)*BQ150/1000)</f>
        <v/>
      </c>
      <c r="BZ150" s="875" t="str">
        <f>IF(BO150="","",VLOOKUP(BO150,'aktuelle Düngerliste'!$A:$H,5,FALSE)*BQ150/1000)</f>
        <v/>
      </c>
      <c r="CA150" s="875" t="str">
        <f>IF(BO150="","",VLOOKUP(BO150,'aktuelle Düngerliste'!$A:$H,6,FALSE)*BQ150/1000)</f>
        <v/>
      </c>
      <c r="CB150" s="876" t="str">
        <f>IF(BO150="","",VLOOKUP(BO150,'aktuelle Düngerliste'!$A:$H,7,FALSE)*BQ150/1000)</f>
        <v/>
      </c>
      <c r="CC150" s="378"/>
      <c r="CD150" s="379"/>
      <c r="CE150" s="375"/>
      <c r="CF150" s="392" t="str">
        <f t="shared" si="30"/>
        <v/>
      </c>
      <c r="CG150" s="453" t="str">
        <f t="shared" si="31"/>
        <v/>
      </c>
      <c r="CH150" s="872" t="str">
        <f>IF(CC150="","",VLOOKUP(CC150,'aktuelle Düngerliste'!$A:$H,2,FALSE))</f>
        <v/>
      </c>
      <c r="CI150" s="872" t="str">
        <f>IF(CC150="","",VLOOKUP(CC150,'aktuelle Düngerliste'!$A:$H,3,FALSE))</f>
        <v/>
      </c>
      <c r="CJ150" s="873" t="str">
        <f>IF(CC150="","",VLOOKUP(CC150,'aktuelle Düngerliste'!$A:$H,8,FALSE))</f>
        <v/>
      </c>
      <c r="CK150" s="874" t="str">
        <f>IF(CC150="","",VLOOKUP(CC150,'aktuelle Düngerliste'!$A:$H,3,FALSE)*CE150/1000)</f>
        <v/>
      </c>
      <c r="CL150" s="874" t="str">
        <f>IF(CC150="","",IF(VLOOKUP(CC150,'aktuelle Düngerliste'!$A:$B,2,FALSE)="mineralisch",(VLOOKUP(CC150,'aktuelle Düngerliste'!$A:$H,3,FALSE)*CE150/1000),""))</f>
        <v/>
      </c>
      <c r="CM150" s="875" t="str">
        <f>IF(CC150="","",VLOOKUP(CC150,'aktuelle Düngerliste'!$A:$J,10,FALSE)*CE150/1000)</f>
        <v/>
      </c>
      <c r="CN150" s="875" t="str">
        <f>IF(CC150="","",VLOOKUP(CC150,'aktuelle Düngerliste'!$A:$H,5,FALSE)*CE150/1000)</f>
        <v/>
      </c>
      <c r="CO150" s="875" t="str">
        <f>IF(CC150="","",VLOOKUP(CC150,'aktuelle Düngerliste'!$A:$H,6,FALSE)*CE150/1000)</f>
        <v/>
      </c>
      <c r="CP150" s="876" t="str">
        <f>IF(CC150="","",VLOOKUP(CC150,'aktuelle Düngerliste'!$A:$H,7,FALSE)*CE150/1000)</f>
        <v/>
      </c>
      <c r="CQ150" s="378"/>
      <c r="CR150" s="379"/>
      <c r="CS150" s="375"/>
      <c r="CT150" s="392" t="str">
        <f t="shared" si="32"/>
        <v/>
      </c>
      <c r="CU150" s="453" t="str">
        <f t="shared" si="33"/>
        <v/>
      </c>
      <c r="CV150" s="872" t="str">
        <f>IF(CQ150="","",VLOOKUP(CQ150,'aktuelle Düngerliste'!$A:$H,2,FALSE))</f>
        <v/>
      </c>
      <c r="CW150" s="872" t="str">
        <f>IF(CQ150="","",VLOOKUP(CQ150,'aktuelle Düngerliste'!$A:$H,3,FALSE))</f>
        <v/>
      </c>
      <c r="CX150" s="873" t="str">
        <f>IF(CQ150="","",VLOOKUP(CQ150,'aktuelle Düngerliste'!$A:$H,8,FALSE))</f>
        <v/>
      </c>
      <c r="CY150" s="874" t="str">
        <f>IF(CQ150="","",VLOOKUP(CQ150,'aktuelle Düngerliste'!$A:$H,3,FALSE)*CS150/1000)</f>
        <v/>
      </c>
      <c r="CZ150" s="874" t="str">
        <f>IF(CQ150="","",IF(VLOOKUP(CQ150,'aktuelle Düngerliste'!$A:$B,2,FALSE)="mineralisch",(VLOOKUP(CQ150,'aktuelle Düngerliste'!$A:$H,3,FALSE)*CS150/1000),""))</f>
        <v/>
      </c>
      <c r="DA150" s="875" t="str">
        <f>IF(CQ150="","",VLOOKUP(CQ150,'aktuelle Düngerliste'!$A:$J,10,FALSE)*CS150/1000)</f>
        <v/>
      </c>
      <c r="DB150" s="875" t="str">
        <f>IF(CQ150="","",VLOOKUP(CQ150,'aktuelle Düngerliste'!$A:$H,5,FALSE)*CS150/1000)</f>
        <v/>
      </c>
      <c r="DC150" s="875" t="str">
        <f>IF(CQ150="","",VLOOKUP(CQ150,'aktuelle Düngerliste'!$A:$H,6,FALSE)*CS150/1000)</f>
        <v/>
      </c>
      <c r="DD150" s="876" t="str">
        <f>IF(CQ150="","",VLOOKUP(CQ150,'aktuelle Düngerliste'!$A:$H,7,FALSE)*CS150/1000)</f>
        <v/>
      </c>
      <c r="DE150" s="378"/>
      <c r="DF150" s="379"/>
      <c r="DG150" s="375"/>
      <c r="DH150" s="392" t="str">
        <f t="shared" si="34"/>
        <v/>
      </c>
      <c r="DI150" s="453" t="str">
        <f t="shared" si="35"/>
        <v/>
      </c>
      <c r="DJ150" s="872" t="str">
        <f>IF(DE150="","",VLOOKUP(DE150,'aktuelle Düngerliste'!$A:$H,2,FALSE))</f>
        <v/>
      </c>
      <c r="DK150" s="872" t="str">
        <f>IF(DE150="","",VLOOKUP(DE150,'aktuelle Düngerliste'!$A:$H,3,FALSE))</f>
        <v/>
      </c>
      <c r="DL150" s="873" t="str">
        <f>IF(DE150="","",VLOOKUP(DE150,'aktuelle Düngerliste'!$A:$H,8,FALSE))</f>
        <v/>
      </c>
      <c r="DM150" s="874" t="str">
        <f>IF(DE150="","",VLOOKUP(DE150,'aktuelle Düngerliste'!$A:$H,3,FALSE)*DG150/1000)</f>
        <v/>
      </c>
      <c r="DN150" s="874" t="str">
        <f>IF(DE150="","",IF(VLOOKUP(DE150,'aktuelle Düngerliste'!$A:$B,2,FALSE)="mineralisch",(VLOOKUP(DE150,'aktuelle Düngerliste'!$A:$H,3,FALSE)*DG150/1000),""))</f>
        <v/>
      </c>
      <c r="DO150" s="875" t="str">
        <f>IF(DE150="","",VLOOKUP(DE150,'aktuelle Düngerliste'!$A:$J,10,FALSE)*DG150/1000)</f>
        <v/>
      </c>
      <c r="DP150" s="875" t="str">
        <f>IF(DE150="","",VLOOKUP(DE150,'aktuelle Düngerliste'!$A:$H,5,FALSE)*DG150/1000)</f>
        <v/>
      </c>
      <c r="DQ150" s="875" t="str">
        <f>IF(DE150="","",VLOOKUP(DE150,'aktuelle Düngerliste'!$A:$H,6,FALSE)*DG150/1000)</f>
        <v/>
      </c>
      <c r="DR150" s="876" t="str">
        <f>IF(DE150="","",VLOOKUP(DE150,'aktuelle Düngerliste'!$A:$H,7,FALSE)*DG150/1000)</f>
        <v/>
      </c>
      <c r="DS150" s="265"/>
    </row>
    <row r="151" spans="1:123" s="145" customFormat="1">
      <c r="A151" s="261" t="str">
        <f>IF('N-DBE'!A151="","",'N-DBE'!A151)</f>
        <v/>
      </c>
      <c r="B151" s="285" t="str">
        <f>IF('N-DBE'!B151="","",'N-DBE'!B151)</f>
        <v/>
      </c>
      <c r="C151" s="262" t="str">
        <f>IF('N-DBE'!C151="","",'N-DBE'!C151)</f>
        <v/>
      </c>
      <c r="D151" s="262" t="str">
        <f>IF('N-DBE'!D151="","",'N-DBE'!D151)</f>
        <v/>
      </c>
      <c r="E151" s="238" t="str">
        <f>IF('N-DBE'!E151="","",'N-DBE'!E151)</f>
        <v/>
      </c>
      <c r="F151" s="238" t="str">
        <f>IF('N-DBE'!F151="","",'N-DBE'!F151)</f>
        <v/>
      </c>
      <c r="G151" s="225" t="str">
        <f>IF('N-DBE'!G151="","",'N-DBE'!G151)</f>
        <v/>
      </c>
      <c r="H151" s="247" t="str">
        <f>IF(OR(B151="",'N-DBE'!AJ151=""),"",'N-DBE'!AJ151+'N-DBE'!AN151)</f>
        <v/>
      </c>
      <c r="I151" s="815" t="str">
        <f>IF(OR(B151="",'N-DBE'!AJ151=""),"",'N-DBE'!E151*('N-DBE'!AJ151+'N-DBE'!AN151))</f>
        <v/>
      </c>
      <c r="J151" s="246" t="str">
        <f>IF('N-DBE'!AK151="","",IF('N-DBE'!AM151="ja",'N-DBE'!AK151+'N-DBE'!AN151,'N-DBE'!AK151))</f>
        <v/>
      </c>
      <c r="K151" s="829" t="str">
        <f>IF(OR(B151="",'N-DBE'!AK151=""),"",IF('N-DBE'!AM151="ja",'N-DBE'!E151*('N-DBE'!AK151+'N-DBE'!AN151),'N-DBE'!E151*'N-DBE'!AK151))</f>
        <v/>
      </c>
      <c r="L151" s="830" t="str">
        <f>IF(OR(B151="",'N-DBE'!AL151=""),"",'N-DBE'!AL151+'N-DBE'!AN151)</f>
        <v/>
      </c>
      <c r="M151" s="830" t="str">
        <f>IF(OR(B151="",'N-DBE'!AL151=""),"",'N-DBE'!E151*('N-DBE'!AL151+'N-DBE'!AN151))</f>
        <v/>
      </c>
      <c r="N151" s="831" t="str">
        <f>IF(AND('N-DBE'!C151="ja",G151&lt;&gt;""),I151-X151,"")</f>
        <v/>
      </c>
      <c r="O151" s="259" t="str">
        <f>IF('N-DBE'!AJ151="","",SUM(AU151,BI151,BW151,CK151,CY151,DM151))</f>
        <v/>
      </c>
      <c r="P151" s="830" t="str">
        <f>IF(OR(B151="",'N-DBE'!AJ151=""),"",O151*'N-DBE'!E151)</f>
        <v/>
      </c>
      <c r="Q151" s="253" t="str">
        <f>IF('N-DBE'!AJ151="","",IF(AR151="mineralisch",AU151,0)+IF(BF151="mineralisch",BI151,0)+IF(BT151="mineralisch",BW151,0)+IF(CH151="mineralisch",CK151,0)+IF(CV151="mineralisch",CY151,0)+IF(DJ151="mineralisch",DM151,0))</f>
        <v/>
      </c>
      <c r="R151" s="830" t="str">
        <f>IF(OR(B151="",'N-DBE'!AJ151=""),"",Q151*'N-DBE'!E151)</f>
        <v/>
      </c>
      <c r="S151" s="253" t="str">
        <f>IF('N-DBE'!AJ151="","",O151-Q151)</f>
        <v/>
      </c>
      <c r="T151" s="830" t="str">
        <f>IF(OR(B151="",'N-DBE'!AJ151=""),"",S151*'N-DBE'!E151)</f>
        <v/>
      </c>
      <c r="U151" s="253" t="str">
        <f>IF('N-DBE'!AJ151="","",(IF(AR151="Kompost",AU151,0)+IF(BF151="Kompost",BI151,0)+IF(BT151="Kompost",BW151,0)+IF(CH151="Kompost",CK151,0)+IF(CV151="Kompost",CY151,0)+IF(DJ151="Kompost",DM151,0)))</f>
        <v/>
      </c>
      <c r="V151" s="830" t="str">
        <f>IF(OR(B151="",'N-DBE'!AJ151=""),"",U151*'N-DBE'!E151)</f>
        <v/>
      </c>
      <c r="W151" s="370" t="str">
        <f>IF('N-DBE'!AJ151="","",SUM(AW151,BK151,BY151,CM151,DA151,DO151))</f>
        <v/>
      </c>
      <c r="X151" s="844" t="str">
        <f>IF(OR(B151="",'N-DBE'!AJ151=""),"",W151*'N-DBE'!E151)</f>
        <v/>
      </c>
      <c r="Y151" s="260" t="str">
        <f>IF('P-(K-Mg)-DBE'!N151="","",'P-(K-Mg)-DBE'!N151+'P-(K-Mg)-DBE'!R151)</f>
        <v/>
      </c>
      <c r="Z151" s="830" t="str">
        <f>IF(OR(B151="",'P-(K-Mg)-DBE'!N151=""),"",'N-DBE'!E151*('P-(K-Mg)-DBE'!N151+'P-(K-Mg)-DBE'!R151))</f>
        <v/>
      </c>
      <c r="AA151" s="259" t="str">
        <f>IF('P-(K-Mg)-DBE'!N151="","",SUM(AX151,BL151,BZ151,CN151,DB151,DP151))</f>
        <v/>
      </c>
      <c r="AB151" s="258" t="str">
        <f>IF(OR(B151="",'P-(K-Mg)-DBE'!Z151=""),"",SUM(AX151,BL151,BZ151,CN151,DB151,DP151)*'N-DBE'!E151)</f>
        <v/>
      </c>
      <c r="AC151" s="259" t="str">
        <f>IF('P-(K-Mg)-DBE'!O151="","",'P-(K-Mg)-DBE'!O151)</f>
        <v/>
      </c>
      <c r="AD151" s="815" t="str">
        <f>IF(OR(B151="",'P-(K-Mg)-DBE'!O151=""),"",'P-(K-Mg)-DBE'!O151*'N-DBE'!E151)</f>
        <v/>
      </c>
      <c r="AE151" s="239" t="str">
        <f>IF('P-(K-Mg)-DBE'!Z151="","",'P-(K-Mg)-DBE'!Z151)</f>
        <v/>
      </c>
      <c r="AF151" s="815" t="str">
        <f>IF(OR(B151="",'P-(K-Mg)-DBE'!Z151=""),"",'P-(K-Mg)-DBE'!Z151*'N-DBE'!E151)</f>
        <v/>
      </c>
      <c r="AG151" s="380" t="str">
        <f>IF('P-(K-Mg)-DBE'!Z151="","",SUM(AY151,BM151,CA151,CO151,DC151,DQ151))</f>
        <v/>
      </c>
      <c r="AH151" s="258" t="str">
        <f>IF(OR(B151="",'P-(K-Mg)-DBE'!AH151=""),"",SUM(AY151,BM151,CA151,CO151,DC151,DQ141)*'N-DBE'!E151)</f>
        <v/>
      </c>
      <c r="AI151" s="240" t="str">
        <f>IF('P-(K-Mg)-DBE'!AH151="","",'P-(K-Mg)-DBE'!AH151)</f>
        <v/>
      </c>
      <c r="AJ151" s="830" t="str">
        <f>IF(OR(B151="",'P-(K-Mg)-DBE'!AH151=""),"",'N-DBE'!E151*'P-(K-Mg)-DBE'!AH151)</f>
        <v/>
      </c>
      <c r="AK151" s="374" t="str">
        <f>IF('P-(K-Mg)-DBE'!AH151="","",SUM(AZ151,BN151,CB151,CP151,DD151,DR151))</f>
        <v/>
      </c>
      <c r="AL151" s="862" t="str">
        <f>IF('P-(K-Mg)-DBE'!AH151="","",SUM(AZ151,BN151,CB151,CP151,DD151,DR151))</f>
        <v/>
      </c>
      <c r="AM151" s="378"/>
      <c r="AN151" s="379"/>
      <c r="AO151" s="375"/>
      <c r="AP151" s="392" t="str">
        <f t="shared" si="24"/>
        <v/>
      </c>
      <c r="AQ151" s="453" t="str">
        <f t="shared" si="25"/>
        <v/>
      </c>
      <c r="AR151" s="872" t="str">
        <f>IF(AM151="","",VLOOKUP(AM151,'aktuelle Düngerliste'!A:H,2,FALSE))</f>
        <v/>
      </c>
      <c r="AS151" s="872" t="str">
        <f>IF(AM151="","",VLOOKUP(AM151,'aktuelle Düngerliste'!A:H,3,FALSE))</f>
        <v/>
      </c>
      <c r="AT151" s="873" t="str">
        <f>IF(AM151="","",VLOOKUP(AM151,'aktuelle Düngerliste'!A:H,8,FALSE))</f>
        <v/>
      </c>
      <c r="AU151" s="874" t="str">
        <f>IF(AM151="","",VLOOKUP(AM151,'aktuelle Düngerliste'!$A:$H,3,FALSE)*AO151/1000)</f>
        <v/>
      </c>
      <c r="AV151" s="874" t="str">
        <f>IF(AM151="","",IF(VLOOKUP(AM151,'aktuelle Düngerliste'!$A:$B,2,FALSE)="mineralisch",(VLOOKUP(AM151,'aktuelle Düngerliste'!$A:$H,3,FALSE)*AO151/1000),""))</f>
        <v/>
      </c>
      <c r="AW151" s="875" t="str">
        <f>IF(AM151="","",VLOOKUP(AM151,'aktuelle Düngerliste'!$A:$J,10,FALSE)*AO151/1000)</f>
        <v/>
      </c>
      <c r="AX151" s="875" t="str">
        <f>IF(AM151="","",VLOOKUP(AM151,'aktuelle Düngerliste'!$A:$H,5,FALSE)*AO151/1000)</f>
        <v/>
      </c>
      <c r="AY151" s="875" t="str">
        <f>IF(AM151="","",VLOOKUP(AM151,'aktuelle Düngerliste'!$A:$H,6,FALSE)*AO151/1000)</f>
        <v/>
      </c>
      <c r="AZ151" s="876" t="str">
        <f>IF(AM151="","",VLOOKUP(AM151,'aktuelle Düngerliste'!$A:$H,7,FALSE)*AO151/1000)</f>
        <v/>
      </c>
      <c r="BA151" s="378"/>
      <c r="BB151" s="379"/>
      <c r="BC151" s="375"/>
      <c r="BD151" s="392" t="str">
        <f t="shared" si="26"/>
        <v/>
      </c>
      <c r="BE151" s="453" t="str">
        <f t="shared" si="27"/>
        <v/>
      </c>
      <c r="BF151" s="872" t="str">
        <f>IF(BA151="","",VLOOKUP(BA151,'aktuelle Düngerliste'!$A:$H,2,FALSE))</f>
        <v/>
      </c>
      <c r="BG151" s="872" t="str">
        <f>IF(BA151="","",VLOOKUP(BA151,'aktuelle Düngerliste'!$A:$H,3,FALSE))</f>
        <v/>
      </c>
      <c r="BH151" s="873" t="str">
        <f>IF(BA151="","",VLOOKUP(BA151,'aktuelle Düngerliste'!$A:$H,8,FALSE))</f>
        <v/>
      </c>
      <c r="BI151" s="874" t="str">
        <f>IF(BA151="","",VLOOKUP(BA151,'aktuelle Düngerliste'!$A:$H,3,FALSE)*BC151/1000)</f>
        <v/>
      </c>
      <c r="BJ151" s="874" t="str">
        <f>IF(BA151="","",IF(VLOOKUP(BA151,'aktuelle Düngerliste'!$A:$B,2,FALSE)="mineralisch",(VLOOKUP(BA151,'aktuelle Düngerliste'!$A:$H,3,FALSE)*BC151/1000),""))</f>
        <v/>
      </c>
      <c r="BK151" s="875" t="str">
        <f>IF(BA151="","",VLOOKUP(BA151,'aktuelle Düngerliste'!$A:$J,10,FALSE)*BC151/1000)</f>
        <v/>
      </c>
      <c r="BL151" s="875" t="str">
        <f>IF(BA151="","",VLOOKUP(BA151,'aktuelle Düngerliste'!$A:$H,5,FALSE)*BC151/1000)</f>
        <v/>
      </c>
      <c r="BM151" s="875" t="str">
        <f>IF(BA151="","",VLOOKUP(BA151,'aktuelle Düngerliste'!$A:$H,6,FALSE)*BC151/1000)</f>
        <v/>
      </c>
      <c r="BN151" s="876" t="str">
        <f>IF(BA151="","",VLOOKUP(BA151,'aktuelle Düngerliste'!$A:$H,7,FALSE)*BC151/1000)</f>
        <v/>
      </c>
      <c r="BO151" s="378"/>
      <c r="BP151" s="379"/>
      <c r="BQ151" s="375"/>
      <c r="BR151" s="392" t="str">
        <f t="shared" si="28"/>
        <v/>
      </c>
      <c r="BS151" s="453" t="str">
        <f t="shared" si="29"/>
        <v/>
      </c>
      <c r="BT151" s="872" t="str">
        <f>IF(BO151="","",VLOOKUP(BO151,'aktuelle Düngerliste'!$A:$H,2,FALSE))</f>
        <v/>
      </c>
      <c r="BU151" s="872" t="str">
        <f>IF(BO151="","",VLOOKUP(BO151,'aktuelle Düngerliste'!$A:$H,3,FALSE))</f>
        <v/>
      </c>
      <c r="BV151" s="873" t="str">
        <f>IF(BO151="","",VLOOKUP(BO151,'aktuelle Düngerliste'!$A:$H,8,FALSE))</f>
        <v/>
      </c>
      <c r="BW151" s="874" t="str">
        <f>IF(BO151="","",VLOOKUP(BO151,'aktuelle Düngerliste'!$A:$H,3,FALSE)*BQ151/1000)</f>
        <v/>
      </c>
      <c r="BX151" s="874" t="str">
        <f>IF(BO151="","",IF(VLOOKUP(BO151,'aktuelle Düngerliste'!$A:$B,2,FALSE)="mineralisch",(VLOOKUP(BO151,'aktuelle Düngerliste'!$A:$H,3,FALSE)*BQ151/1000),""))</f>
        <v/>
      </c>
      <c r="BY151" s="875" t="str">
        <f>IF(BO151="","",VLOOKUP(BO151,'aktuelle Düngerliste'!$A:$J,10,FALSE)*BQ151/1000)</f>
        <v/>
      </c>
      <c r="BZ151" s="875" t="str">
        <f>IF(BO151="","",VLOOKUP(BO151,'aktuelle Düngerliste'!$A:$H,5,FALSE)*BQ151/1000)</f>
        <v/>
      </c>
      <c r="CA151" s="875" t="str">
        <f>IF(BO151="","",VLOOKUP(BO151,'aktuelle Düngerliste'!$A:$H,6,FALSE)*BQ151/1000)</f>
        <v/>
      </c>
      <c r="CB151" s="876" t="str">
        <f>IF(BO151="","",VLOOKUP(BO151,'aktuelle Düngerliste'!$A:$H,7,FALSE)*BQ151/1000)</f>
        <v/>
      </c>
      <c r="CC151" s="378"/>
      <c r="CD151" s="379"/>
      <c r="CE151" s="375"/>
      <c r="CF151" s="392" t="str">
        <f t="shared" si="30"/>
        <v/>
      </c>
      <c r="CG151" s="453" t="str">
        <f t="shared" si="31"/>
        <v/>
      </c>
      <c r="CH151" s="872" t="str">
        <f>IF(CC151="","",VLOOKUP(CC151,'aktuelle Düngerliste'!$A:$H,2,FALSE))</f>
        <v/>
      </c>
      <c r="CI151" s="872" t="str">
        <f>IF(CC151="","",VLOOKUP(CC151,'aktuelle Düngerliste'!$A:$H,3,FALSE))</f>
        <v/>
      </c>
      <c r="CJ151" s="873" t="str">
        <f>IF(CC151="","",VLOOKUP(CC151,'aktuelle Düngerliste'!$A:$H,8,FALSE))</f>
        <v/>
      </c>
      <c r="CK151" s="874" t="str">
        <f>IF(CC151="","",VLOOKUP(CC151,'aktuelle Düngerliste'!$A:$H,3,FALSE)*CE151/1000)</f>
        <v/>
      </c>
      <c r="CL151" s="874" t="str">
        <f>IF(CC151="","",IF(VLOOKUP(CC151,'aktuelle Düngerliste'!$A:$B,2,FALSE)="mineralisch",(VLOOKUP(CC151,'aktuelle Düngerliste'!$A:$H,3,FALSE)*CE151/1000),""))</f>
        <v/>
      </c>
      <c r="CM151" s="875" t="str">
        <f>IF(CC151="","",VLOOKUP(CC151,'aktuelle Düngerliste'!$A:$J,10,FALSE)*CE151/1000)</f>
        <v/>
      </c>
      <c r="CN151" s="875" t="str">
        <f>IF(CC151="","",VLOOKUP(CC151,'aktuelle Düngerliste'!$A:$H,5,FALSE)*CE151/1000)</f>
        <v/>
      </c>
      <c r="CO151" s="875" t="str">
        <f>IF(CC151="","",VLOOKUP(CC151,'aktuelle Düngerliste'!$A:$H,6,FALSE)*CE151/1000)</f>
        <v/>
      </c>
      <c r="CP151" s="876" t="str">
        <f>IF(CC151="","",VLOOKUP(CC151,'aktuelle Düngerliste'!$A:$H,7,FALSE)*CE151/1000)</f>
        <v/>
      </c>
      <c r="CQ151" s="378"/>
      <c r="CR151" s="379"/>
      <c r="CS151" s="375"/>
      <c r="CT151" s="392" t="str">
        <f t="shared" si="32"/>
        <v/>
      </c>
      <c r="CU151" s="453" t="str">
        <f t="shared" si="33"/>
        <v/>
      </c>
      <c r="CV151" s="872" t="str">
        <f>IF(CQ151="","",VLOOKUP(CQ151,'aktuelle Düngerliste'!$A:$H,2,FALSE))</f>
        <v/>
      </c>
      <c r="CW151" s="872" t="str">
        <f>IF(CQ151="","",VLOOKUP(CQ151,'aktuelle Düngerliste'!$A:$H,3,FALSE))</f>
        <v/>
      </c>
      <c r="CX151" s="873" t="str">
        <f>IF(CQ151="","",VLOOKUP(CQ151,'aktuelle Düngerliste'!$A:$H,8,FALSE))</f>
        <v/>
      </c>
      <c r="CY151" s="874" t="str">
        <f>IF(CQ151="","",VLOOKUP(CQ151,'aktuelle Düngerliste'!$A:$H,3,FALSE)*CS151/1000)</f>
        <v/>
      </c>
      <c r="CZ151" s="874" t="str">
        <f>IF(CQ151="","",IF(VLOOKUP(CQ151,'aktuelle Düngerliste'!$A:$B,2,FALSE)="mineralisch",(VLOOKUP(CQ151,'aktuelle Düngerliste'!$A:$H,3,FALSE)*CS151/1000),""))</f>
        <v/>
      </c>
      <c r="DA151" s="875" t="str">
        <f>IF(CQ151="","",VLOOKUP(CQ151,'aktuelle Düngerliste'!$A:$J,10,FALSE)*CS151/1000)</f>
        <v/>
      </c>
      <c r="DB151" s="875" t="str">
        <f>IF(CQ151="","",VLOOKUP(CQ151,'aktuelle Düngerliste'!$A:$H,5,FALSE)*CS151/1000)</f>
        <v/>
      </c>
      <c r="DC151" s="875" t="str">
        <f>IF(CQ151="","",VLOOKUP(CQ151,'aktuelle Düngerliste'!$A:$H,6,FALSE)*CS151/1000)</f>
        <v/>
      </c>
      <c r="DD151" s="876" t="str">
        <f>IF(CQ151="","",VLOOKUP(CQ151,'aktuelle Düngerliste'!$A:$H,7,FALSE)*CS151/1000)</f>
        <v/>
      </c>
      <c r="DE151" s="378"/>
      <c r="DF151" s="379"/>
      <c r="DG151" s="375"/>
      <c r="DH151" s="392" t="str">
        <f t="shared" si="34"/>
        <v/>
      </c>
      <c r="DI151" s="453" t="str">
        <f t="shared" si="35"/>
        <v/>
      </c>
      <c r="DJ151" s="872" t="str">
        <f>IF(DE151="","",VLOOKUP(DE151,'aktuelle Düngerliste'!$A:$H,2,FALSE))</f>
        <v/>
      </c>
      <c r="DK151" s="872" t="str">
        <f>IF(DE151="","",VLOOKUP(DE151,'aktuelle Düngerliste'!$A:$H,3,FALSE))</f>
        <v/>
      </c>
      <c r="DL151" s="873" t="str">
        <f>IF(DE151="","",VLOOKUP(DE151,'aktuelle Düngerliste'!$A:$H,8,FALSE))</f>
        <v/>
      </c>
      <c r="DM151" s="874" t="str">
        <f>IF(DE151="","",VLOOKUP(DE151,'aktuelle Düngerliste'!$A:$H,3,FALSE)*DG151/1000)</f>
        <v/>
      </c>
      <c r="DN151" s="874" t="str">
        <f>IF(DE151="","",IF(VLOOKUP(DE151,'aktuelle Düngerliste'!$A:$B,2,FALSE)="mineralisch",(VLOOKUP(DE151,'aktuelle Düngerliste'!$A:$H,3,FALSE)*DG151/1000),""))</f>
        <v/>
      </c>
      <c r="DO151" s="875" t="str">
        <f>IF(DE151="","",VLOOKUP(DE151,'aktuelle Düngerliste'!$A:$J,10,FALSE)*DG151/1000)</f>
        <v/>
      </c>
      <c r="DP151" s="875" t="str">
        <f>IF(DE151="","",VLOOKUP(DE151,'aktuelle Düngerliste'!$A:$H,5,FALSE)*DG151/1000)</f>
        <v/>
      </c>
      <c r="DQ151" s="875" t="str">
        <f>IF(DE151="","",VLOOKUP(DE151,'aktuelle Düngerliste'!$A:$H,6,FALSE)*DG151/1000)</f>
        <v/>
      </c>
      <c r="DR151" s="876" t="str">
        <f>IF(DE151="","",VLOOKUP(DE151,'aktuelle Düngerliste'!$A:$H,7,FALSE)*DG151/1000)</f>
        <v/>
      </c>
      <c r="DS151" s="265"/>
    </row>
    <row r="152" spans="1:123" s="145" customFormat="1">
      <c r="A152" s="261" t="str">
        <f>IF('N-DBE'!A152="","",'N-DBE'!A152)</f>
        <v/>
      </c>
      <c r="B152" s="285" t="str">
        <f>IF('N-DBE'!B152="","",'N-DBE'!B152)</f>
        <v/>
      </c>
      <c r="C152" s="262" t="str">
        <f>IF('N-DBE'!C152="","",'N-DBE'!C152)</f>
        <v/>
      </c>
      <c r="D152" s="262" t="str">
        <f>IF('N-DBE'!D152="","",'N-DBE'!D152)</f>
        <v/>
      </c>
      <c r="E152" s="238" t="str">
        <f>IF('N-DBE'!E152="","",'N-DBE'!E152)</f>
        <v/>
      </c>
      <c r="F152" s="238" t="str">
        <f>IF('N-DBE'!F152="","",'N-DBE'!F152)</f>
        <v/>
      </c>
      <c r="G152" s="225" t="str">
        <f>IF('N-DBE'!G152="","",'N-DBE'!G152)</f>
        <v/>
      </c>
      <c r="H152" s="247" t="str">
        <f>IF(OR(B152="",'N-DBE'!AJ152=""),"",'N-DBE'!AJ152+'N-DBE'!AN152)</f>
        <v/>
      </c>
      <c r="I152" s="815" t="str">
        <f>IF(OR(B152="",'N-DBE'!AJ152=""),"",'N-DBE'!E152*('N-DBE'!AJ152+'N-DBE'!AN152))</f>
        <v/>
      </c>
      <c r="J152" s="246" t="str">
        <f>IF('N-DBE'!AK152="","",IF('N-DBE'!AM152="ja",'N-DBE'!AK152+'N-DBE'!AN152,'N-DBE'!AK152))</f>
        <v/>
      </c>
      <c r="K152" s="829" t="str">
        <f>IF(OR(B152="",'N-DBE'!AK152=""),"",IF('N-DBE'!AM152="ja",'N-DBE'!E152*('N-DBE'!AK152+'N-DBE'!AN152),'N-DBE'!E152*'N-DBE'!AK152))</f>
        <v/>
      </c>
      <c r="L152" s="830" t="str">
        <f>IF(OR(B152="",'N-DBE'!AL152=""),"",'N-DBE'!AL152+'N-DBE'!AN152)</f>
        <v/>
      </c>
      <c r="M152" s="830" t="str">
        <f>IF(OR(B152="",'N-DBE'!AL152=""),"",'N-DBE'!E152*('N-DBE'!AL152+'N-DBE'!AN152))</f>
        <v/>
      </c>
      <c r="N152" s="831" t="str">
        <f>IF(AND('N-DBE'!C152="ja",G152&lt;&gt;""),I152-X152,"")</f>
        <v/>
      </c>
      <c r="O152" s="259" t="str">
        <f>IF('N-DBE'!AJ152="","",SUM(AU152,BI152,BW152,CK152,CY152,DM152))</f>
        <v/>
      </c>
      <c r="P152" s="830" t="str">
        <f>IF(OR(B152="",'N-DBE'!AJ152=""),"",O152*'N-DBE'!E152)</f>
        <v/>
      </c>
      <c r="Q152" s="253" t="str">
        <f>IF('N-DBE'!AJ152="","",IF(AR152="mineralisch",AU152,0)+IF(BF152="mineralisch",BI152,0)+IF(BT152="mineralisch",BW152,0)+IF(CH152="mineralisch",CK152,0)+IF(CV152="mineralisch",CY152,0)+IF(DJ152="mineralisch",DM152,0))</f>
        <v/>
      </c>
      <c r="R152" s="830" t="str">
        <f>IF(OR(B152="",'N-DBE'!AJ152=""),"",Q152*'N-DBE'!E152)</f>
        <v/>
      </c>
      <c r="S152" s="253" t="str">
        <f>IF('N-DBE'!AJ152="","",O152-Q152)</f>
        <v/>
      </c>
      <c r="T152" s="830" t="str">
        <f>IF(OR(B152="",'N-DBE'!AJ152=""),"",S152*'N-DBE'!E152)</f>
        <v/>
      </c>
      <c r="U152" s="253" t="str">
        <f>IF('N-DBE'!AJ152="","",(IF(AR152="Kompost",AU152,0)+IF(BF152="Kompost",BI152,0)+IF(BT152="Kompost",BW152,0)+IF(CH152="Kompost",CK152,0)+IF(CV152="Kompost",CY152,0)+IF(DJ152="Kompost",DM152,0)))</f>
        <v/>
      </c>
      <c r="V152" s="830" t="str">
        <f>IF(OR(B152="",'N-DBE'!AJ152=""),"",U152*'N-DBE'!E152)</f>
        <v/>
      </c>
      <c r="W152" s="370" t="str">
        <f>IF('N-DBE'!AJ152="","",SUM(AW152,BK152,BY152,CM152,DA152,DO152))</f>
        <v/>
      </c>
      <c r="X152" s="844" t="str">
        <f>IF(OR(B152="",'N-DBE'!AJ152=""),"",W152*'N-DBE'!E152)</f>
        <v/>
      </c>
      <c r="Y152" s="260" t="str">
        <f>IF('P-(K-Mg)-DBE'!N152="","",'P-(K-Mg)-DBE'!N152+'P-(K-Mg)-DBE'!R152)</f>
        <v/>
      </c>
      <c r="Z152" s="830" t="str">
        <f>IF(OR(B152="",'P-(K-Mg)-DBE'!N152=""),"",'N-DBE'!E152*('P-(K-Mg)-DBE'!N152+'P-(K-Mg)-DBE'!R152))</f>
        <v/>
      </c>
      <c r="AA152" s="259" t="str">
        <f>IF('P-(K-Mg)-DBE'!N152="","",SUM(AX152,BL152,BZ152,CN152,DB152,DP152))</f>
        <v/>
      </c>
      <c r="AB152" s="258" t="str">
        <f>IF(OR(B152="",'P-(K-Mg)-DBE'!Z152=""),"",SUM(AX152,BL152,BZ152,CN152,DB152,DP152)*'N-DBE'!E152)</f>
        <v/>
      </c>
      <c r="AC152" s="259" t="str">
        <f>IF('P-(K-Mg)-DBE'!O152="","",'P-(K-Mg)-DBE'!O152)</f>
        <v/>
      </c>
      <c r="AD152" s="815" t="str">
        <f>IF(OR(B152="",'P-(K-Mg)-DBE'!O152=""),"",'P-(K-Mg)-DBE'!O152*'N-DBE'!E152)</f>
        <v/>
      </c>
      <c r="AE152" s="239" t="str">
        <f>IF('P-(K-Mg)-DBE'!Z152="","",'P-(K-Mg)-DBE'!Z152)</f>
        <v/>
      </c>
      <c r="AF152" s="815" t="str">
        <f>IF(OR(B152="",'P-(K-Mg)-DBE'!Z152=""),"",'P-(K-Mg)-DBE'!Z152*'N-DBE'!E152)</f>
        <v/>
      </c>
      <c r="AG152" s="380" t="str">
        <f>IF('P-(K-Mg)-DBE'!Z152="","",SUM(AY152,BM152,CA152,CO152,DC152,DQ152))</f>
        <v/>
      </c>
      <c r="AH152" s="258" t="str">
        <f>IF(OR(B152="",'P-(K-Mg)-DBE'!AH152=""),"",SUM(AY152,BM152,CA152,CO152,DC152,DQ142)*'N-DBE'!E152)</f>
        <v/>
      </c>
      <c r="AI152" s="240" t="str">
        <f>IF('P-(K-Mg)-DBE'!AH152="","",'P-(K-Mg)-DBE'!AH152)</f>
        <v/>
      </c>
      <c r="AJ152" s="830" t="str">
        <f>IF(OR(B152="",'P-(K-Mg)-DBE'!AH152=""),"",'N-DBE'!E152*'P-(K-Mg)-DBE'!AH152)</f>
        <v/>
      </c>
      <c r="AK152" s="374" t="str">
        <f>IF('P-(K-Mg)-DBE'!AH152="","",SUM(AZ152,BN152,CB152,CP152,DD152,DR152))</f>
        <v/>
      </c>
      <c r="AL152" s="862" t="str">
        <f>IF('P-(K-Mg)-DBE'!AH152="","",SUM(AZ152,BN152,CB152,CP152,DD152,DR152))</f>
        <v/>
      </c>
      <c r="AM152" s="378"/>
      <c r="AN152" s="379"/>
      <c r="AO152" s="375"/>
      <c r="AP152" s="392" t="str">
        <f t="shared" si="24"/>
        <v/>
      </c>
      <c r="AQ152" s="453" t="str">
        <f t="shared" si="25"/>
        <v/>
      </c>
      <c r="AR152" s="872" t="str">
        <f>IF(AM152="","",VLOOKUP(AM152,'aktuelle Düngerliste'!A:H,2,FALSE))</f>
        <v/>
      </c>
      <c r="AS152" s="872" t="str">
        <f>IF(AM152="","",VLOOKUP(AM152,'aktuelle Düngerliste'!A:H,3,FALSE))</f>
        <v/>
      </c>
      <c r="AT152" s="873" t="str">
        <f>IF(AM152="","",VLOOKUP(AM152,'aktuelle Düngerliste'!A:H,8,FALSE))</f>
        <v/>
      </c>
      <c r="AU152" s="874" t="str">
        <f>IF(AM152="","",VLOOKUP(AM152,'aktuelle Düngerliste'!$A:$H,3,FALSE)*AO152/1000)</f>
        <v/>
      </c>
      <c r="AV152" s="874" t="str">
        <f>IF(AM152="","",IF(VLOOKUP(AM152,'aktuelle Düngerliste'!$A:$B,2,FALSE)="mineralisch",(VLOOKUP(AM152,'aktuelle Düngerliste'!$A:$H,3,FALSE)*AO152/1000),""))</f>
        <v/>
      </c>
      <c r="AW152" s="875" t="str">
        <f>IF(AM152="","",VLOOKUP(AM152,'aktuelle Düngerliste'!$A:$J,10,FALSE)*AO152/1000)</f>
        <v/>
      </c>
      <c r="AX152" s="875" t="str">
        <f>IF(AM152="","",VLOOKUP(AM152,'aktuelle Düngerliste'!$A:$H,5,FALSE)*AO152/1000)</f>
        <v/>
      </c>
      <c r="AY152" s="875" t="str">
        <f>IF(AM152="","",VLOOKUP(AM152,'aktuelle Düngerliste'!$A:$H,6,FALSE)*AO152/1000)</f>
        <v/>
      </c>
      <c r="AZ152" s="876" t="str">
        <f>IF(AM152="","",VLOOKUP(AM152,'aktuelle Düngerliste'!$A:$H,7,FALSE)*AO152/1000)</f>
        <v/>
      </c>
      <c r="BA152" s="378"/>
      <c r="BB152" s="379"/>
      <c r="BC152" s="375"/>
      <c r="BD152" s="392" t="str">
        <f t="shared" si="26"/>
        <v/>
      </c>
      <c r="BE152" s="453" t="str">
        <f t="shared" si="27"/>
        <v/>
      </c>
      <c r="BF152" s="872" t="str">
        <f>IF(BA152="","",VLOOKUP(BA152,'aktuelle Düngerliste'!$A:$H,2,FALSE))</f>
        <v/>
      </c>
      <c r="BG152" s="872" t="str">
        <f>IF(BA152="","",VLOOKUP(BA152,'aktuelle Düngerliste'!$A:$H,3,FALSE))</f>
        <v/>
      </c>
      <c r="BH152" s="873" t="str">
        <f>IF(BA152="","",VLOOKUP(BA152,'aktuelle Düngerliste'!$A:$H,8,FALSE))</f>
        <v/>
      </c>
      <c r="BI152" s="874" t="str">
        <f>IF(BA152="","",VLOOKUP(BA152,'aktuelle Düngerliste'!$A:$H,3,FALSE)*BC152/1000)</f>
        <v/>
      </c>
      <c r="BJ152" s="874" t="str">
        <f>IF(BA152="","",IF(VLOOKUP(BA152,'aktuelle Düngerliste'!$A:$B,2,FALSE)="mineralisch",(VLOOKUP(BA152,'aktuelle Düngerliste'!$A:$H,3,FALSE)*BC152/1000),""))</f>
        <v/>
      </c>
      <c r="BK152" s="875" t="str">
        <f>IF(BA152="","",VLOOKUP(BA152,'aktuelle Düngerliste'!$A:$J,10,FALSE)*BC152/1000)</f>
        <v/>
      </c>
      <c r="BL152" s="875" t="str">
        <f>IF(BA152="","",VLOOKUP(BA152,'aktuelle Düngerliste'!$A:$H,5,FALSE)*BC152/1000)</f>
        <v/>
      </c>
      <c r="BM152" s="875" t="str">
        <f>IF(BA152="","",VLOOKUP(BA152,'aktuelle Düngerliste'!$A:$H,6,FALSE)*BC152/1000)</f>
        <v/>
      </c>
      <c r="BN152" s="876" t="str">
        <f>IF(BA152="","",VLOOKUP(BA152,'aktuelle Düngerliste'!$A:$H,7,FALSE)*BC152/1000)</f>
        <v/>
      </c>
      <c r="BO152" s="378"/>
      <c r="BP152" s="379"/>
      <c r="BQ152" s="375"/>
      <c r="BR152" s="392" t="str">
        <f t="shared" si="28"/>
        <v/>
      </c>
      <c r="BS152" s="453" t="str">
        <f t="shared" si="29"/>
        <v/>
      </c>
      <c r="BT152" s="872" t="str">
        <f>IF(BO152="","",VLOOKUP(BO152,'aktuelle Düngerliste'!$A:$H,2,FALSE))</f>
        <v/>
      </c>
      <c r="BU152" s="872" t="str">
        <f>IF(BO152="","",VLOOKUP(BO152,'aktuelle Düngerliste'!$A:$H,3,FALSE))</f>
        <v/>
      </c>
      <c r="BV152" s="873" t="str">
        <f>IF(BO152="","",VLOOKUP(BO152,'aktuelle Düngerliste'!$A:$H,8,FALSE))</f>
        <v/>
      </c>
      <c r="BW152" s="874" t="str">
        <f>IF(BO152="","",VLOOKUP(BO152,'aktuelle Düngerliste'!$A:$H,3,FALSE)*BQ152/1000)</f>
        <v/>
      </c>
      <c r="BX152" s="874" t="str">
        <f>IF(BO152="","",IF(VLOOKUP(BO152,'aktuelle Düngerliste'!$A:$B,2,FALSE)="mineralisch",(VLOOKUP(BO152,'aktuelle Düngerliste'!$A:$H,3,FALSE)*BQ152/1000),""))</f>
        <v/>
      </c>
      <c r="BY152" s="875" t="str">
        <f>IF(BO152="","",VLOOKUP(BO152,'aktuelle Düngerliste'!$A:$J,10,FALSE)*BQ152/1000)</f>
        <v/>
      </c>
      <c r="BZ152" s="875" t="str">
        <f>IF(BO152="","",VLOOKUP(BO152,'aktuelle Düngerliste'!$A:$H,5,FALSE)*BQ152/1000)</f>
        <v/>
      </c>
      <c r="CA152" s="875" t="str">
        <f>IF(BO152="","",VLOOKUP(BO152,'aktuelle Düngerliste'!$A:$H,6,FALSE)*BQ152/1000)</f>
        <v/>
      </c>
      <c r="CB152" s="876" t="str">
        <f>IF(BO152="","",VLOOKUP(BO152,'aktuelle Düngerliste'!$A:$H,7,FALSE)*BQ152/1000)</f>
        <v/>
      </c>
      <c r="CC152" s="378"/>
      <c r="CD152" s="379"/>
      <c r="CE152" s="375"/>
      <c r="CF152" s="392" t="str">
        <f t="shared" si="30"/>
        <v/>
      </c>
      <c r="CG152" s="453" t="str">
        <f t="shared" si="31"/>
        <v/>
      </c>
      <c r="CH152" s="872" t="str">
        <f>IF(CC152="","",VLOOKUP(CC152,'aktuelle Düngerliste'!$A:$H,2,FALSE))</f>
        <v/>
      </c>
      <c r="CI152" s="872" t="str">
        <f>IF(CC152="","",VLOOKUP(CC152,'aktuelle Düngerliste'!$A:$H,3,FALSE))</f>
        <v/>
      </c>
      <c r="CJ152" s="873" t="str">
        <f>IF(CC152="","",VLOOKUP(CC152,'aktuelle Düngerliste'!$A:$H,8,FALSE))</f>
        <v/>
      </c>
      <c r="CK152" s="874" t="str">
        <f>IF(CC152="","",VLOOKUP(CC152,'aktuelle Düngerliste'!$A:$H,3,FALSE)*CE152/1000)</f>
        <v/>
      </c>
      <c r="CL152" s="874" t="str">
        <f>IF(CC152="","",IF(VLOOKUP(CC152,'aktuelle Düngerliste'!$A:$B,2,FALSE)="mineralisch",(VLOOKUP(CC152,'aktuelle Düngerliste'!$A:$H,3,FALSE)*CE152/1000),""))</f>
        <v/>
      </c>
      <c r="CM152" s="875" t="str">
        <f>IF(CC152="","",VLOOKUP(CC152,'aktuelle Düngerliste'!$A:$J,10,FALSE)*CE152/1000)</f>
        <v/>
      </c>
      <c r="CN152" s="875" t="str">
        <f>IF(CC152="","",VLOOKUP(CC152,'aktuelle Düngerliste'!$A:$H,5,FALSE)*CE152/1000)</f>
        <v/>
      </c>
      <c r="CO152" s="875" t="str">
        <f>IF(CC152="","",VLOOKUP(CC152,'aktuelle Düngerliste'!$A:$H,6,FALSE)*CE152/1000)</f>
        <v/>
      </c>
      <c r="CP152" s="876" t="str">
        <f>IF(CC152="","",VLOOKUP(CC152,'aktuelle Düngerliste'!$A:$H,7,FALSE)*CE152/1000)</f>
        <v/>
      </c>
      <c r="CQ152" s="378"/>
      <c r="CR152" s="379"/>
      <c r="CS152" s="375"/>
      <c r="CT152" s="392" t="str">
        <f t="shared" si="32"/>
        <v/>
      </c>
      <c r="CU152" s="453" t="str">
        <f t="shared" si="33"/>
        <v/>
      </c>
      <c r="CV152" s="872" t="str">
        <f>IF(CQ152="","",VLOOKUP(CQ152,'aktuelle Düngerliste'!$A:$H,2,FALSE))</f>
        <v/>
      </c>
      <c r="CW152" s="872" t="str">
        <f>IF(CQ152="","",VLOOKUP(CQ152,'aktuelle Düngerliste'!$A:$H,3,FALSE))</f>
        <v/>
      </c>
      <c r="CX152" s="873" t="str">
        <f>IF(CQ152="","",VLOOKUP(CQ152,'aktuelle Düngerliste'!$A:$H,8,FALSE))</f>
        <v/>
      </c>
      <c r="CY152" s="874" t="str">
        <f>IF(CQ152="","",VLOOKUP(CQ152,'aktuelle Düngerliste'!$A:$H,3,FALSE)*CS152/1000)</f>
        <v/>
      </c>
      <c r="CZ152" s="874" t="str">
        <f>IF(CQ152="","",IF(VLOOKUP(CQ152,'aktuelle Düngerliste'!$A:$B,2,FALSE)="mineralisch",(VLOOKUP(CQ152,'aktuelle Düngerliste'!$A:$H,3,FALSE)*CS152/1000),""))</f>
        <v/>
      </c>
      <c r="DA152" s="875" t="str">
        <f>IF(CQ152="","",VLOOKUP(CQ152,'aktuelle Düngerliste'!$A:$J,10,FALSE)*CS152/1000)</f>
        <v/>
      </c>
      <c r="DB152" s="875" t="str">
        <f>IF(CQ152="","",VLOOKUP(CQ152,'aktuelle Düngerliste'!$A:$H,5,FALSE)*CS152/1000)</f>
        <v/>
      </c>
      <c r="DC152" s="875" t="str">
        <f>IF(CQ152="","",VLOOKUP(CQ152,'aktuelle Düngerliste'!$A:$H,6,FALSE)*CS152/1000)</f>
        <v/>
      </c>
      <c r="DD152" s="876" t="str">
        <f>IF(CQ152="","",VLOOKUP(CQ152,'aktuelle Düngerliste'!$A:$H,7,FALSE)*CS152/1000)</f>
        <v/>
      </c>
      <c r="DE152" s="378"/>
      <c r="DF152" s="379"/>
      <c r="DG152" s="375"/>
      <c r="DH152" s="392" t="str">
        <f t="shared" si="34"/>
        <v/>
      </c>
      <c r="DI152" s="453" t="str">
        <f t="shared" si="35"/>
        <v/>
      </c>
      <c r="DJ152" s="872" t="str">
        <f>IF(DE152="","",VLOOKUP(DE152,'aktuelle Düngerliste'!$A:$H,2,FALSE))</f>
        <v/>
      </c>
      <c r="DK152" s="872" t="str">
        <f>IF(DE152="","",VLOOKUP(DE152,'aktuelle Düngerliste'!$A:$H,3,FALSE))</f>
        <v/>
      </c>
      <c r="DL152" s="873" t="str">
        <f>IF(DE152="","",VLOOKUP(DE152,'aktuelle Düngerliste'!$A:$H,8,FALSE))</f>
        <v/>
      </c>
      <c r="DM152" s="874" t="str">
        <f>IF(DE152="","",VLOOKUP(DE152,'aktuelle Düngerliste'!$A:$H,3,FALSE)*DG152/1000)</f>
        <v/>
      </c>
      <c r="DN152" s="874" t="str">
        <f>IF(DE152="","",IF(VLOOKUP(DE152,'aktuelle Düngerliste'!$A:$B,2,FALSE)="mineralisch",(VLOOKUP(DE152,'aktuelle Düngerliste'!$A:$H,3,FALSE)*DG152/1000),""))</f>
        <v/>
      </c>
      <c r="DO152" s="875" t="str">
        <f>IF(DE152="","",VLOOKUP(DE152,'aktuelle Düngerliste'!$A:$J,10,FALSE)*DG152/1000)</f>
        <v/>
      </c>
      <c r="DP152" s="875" t="str">
        <f>IF(DE152="","",VLOOKUP(DE152,'aktuelle Düngerliste'!$A:$H,5,FALSE)*DG152/1000)</f>
        <v/>
      </c>
      <c r="DQ152" s="875" t="str">
        <f>IF(DE152="","",VLOOKUP(DE152,'aktuelle Düngerliste'!$A:$H,6,FALSE)*DG152/1000)</f>
        <v/>
      </c>
      <c r="DR152" s="876" t="str">
        <f>IF(DE152="","",VLOOKUP(DE152,'aktuelle Düngerliste'!$A:$H,7,FALSE)*DG152/1000)</f>
        <v/>
      </c>
      <c r="DS152" s="265"/>
    </row>
    <row r="153" spans="1:123" s="145" customFormat="1">
      <c r="A153" s="261" t="str">
        <f>IF('N-DBE'!A153="","",'N-DBE'!A153)</f>
        <v/>
      </c>
      <c r="B153" s="285" t="str">
        <f>IF('N-DBE'!B153="","",'N-DBE'!B153)</f>
        <v/>
      </c>
      <c r="C153" s="262" t="str">
        <f>IF('N-DBE'!C153="","",'N-DBE'!C153)</f>
        <v/>
      </c>
      <c r="D153" s="262" t="str">
        <f>IF('N-DBE'!D153="","",'N-DBE'!D153)</f>
        <v/>
      </c>
      <c r="E153" s="238" t="str">
        <f>IF('N-DBE'!E153="","",'N-DBE'!E153)</f>
        <v/>
      </c>
      <c r="F153" s="238" t="str">
        <f>IF('N-DBE'!F153="","",'N-DBE'!F153)</f>
        <v/>
      </c>
      <c r="G153" s="225" t="str">
        <f>IF('N-DBE'!G153="","",'N-DBE'!G153)</f>
        <v/>
      </c>
      <c r="H153" s="247" t="str">
        <f>IF(OR(B153="",'N-DBE'!AJ153=""),"",'N-DBE'!AJ153+'N-DBE'!AN153)</f>
        <v/>
      </c>
      <c r="I153" s="815" t="str">
        <f>IF(OR(B153="",'N-DBE'!AJ153=""),"",'N-DBE'!E153*('N-DBE'!AJ153+'N-DBE'!AN153))</f>
        <v/>
      </c>
      <c r="J153" s="246" t="str">
        <f>IF('N-DBE'!AK153="","",IF('N-DBE'!AM153="ja",'N-DBE'!AK153+'N-DBE'!AN153,'N-DBE'!AK153))</f>
        <v/>
      </c>
      <c r="K153" s="829" t="str">
        <f>IF(OR(B153="",'N-DBE'!AK153=""),"",IF('N-DBE'!AM153="ja",'N-DBE'!E153*('N-DBE'!AK153+'N-DBE'!AN153),'N-DBE'!E153*'N-DBE'!AK153))</f>
        <v/>
      </c>
      <c r="L153" s="830" t="str">
        <f>IF(OR(B153="",'N-DBE'!AL153=""),"",'N-DBE'!AL153+'N-DBE'!AN153)</f>
        <v/>
      </c>
      <c r="M153" s="830" t="str">
        <f>IF(OR(B153="",'N-DBE'!AL153=""),"",'N-DBE'!E153*('N-DBE'!AL153+'N-DBE'!AN153))</f>
        <v/>
      </c>
      <c r="N153" s="831" t="str">
        <f>IF(AND('N-DBE'!C153="ja",G153&lt;&gt;""),I153-X153,"")</f>
        <v/>
      </c>
      <c r="O153" s="259" t="str">
        <f>IF('N-DBE'!AJ153="","",SUM(AU153,BI153,BW153,CK153,CY153,DM153))</f>
        <v/>
      </c>
      <c r="P153" s="830" t="str">
        <f>IF(OR(B153="",'N-DBE'!AJ153=""),"",O153*'N-DBE'!E153)</f>
        <v/>
      </c>
      <c r="Q153" s="253" t="str">
        <f>IF('N-DBE'!AJ153="","",IF(AR153="mineralisch",AU153,0)+IF(BF153="mineralisch",BI153,0)+IF(BT153="mineralisch",BW153,0)+IF(CH153="mineralisch",CK153,0)+IF(CV153="mineralisch",CY153,0)+IF(DJ153="mineralisch",DM153,0))</f>
        <v/>
      </c>
      <c r="R153" s="830" t="str">
        <f>IF(OR(B153="",'N-DBE'!AJ153=""),"",Q153*'N-DBE'!E153)</f>
        <v/>
      </c>
      <c r="S153" s="253" t="str">
        <f>IF('N-DBE'!AJ153="","",O153-Q153)</f>
        <v/>
      </c>
      <c r="T153" s="830" t="str">
        <f>IF(OR(B153="",'N-DBE'!AJ153=""),"",S153*'N-DBE'!E153)</f>
        <v/>
      </c>
      <c r="U153" s="253" t="str">
        <f>IF('N-DBE'!AJ153="","",(IF(AR153="Kompost",AU153,0)+IF(BF153="Kompost",BI153,0)+IF(BT153="Kompost",BW153,0)+IF(CH153="Kompost",CK153,0)+IF(CV153="Kompost",CY153,0)+IF(DJ153="Kompost",DM153,0)))</f>
        <v/>
      </c>
      <c r="V153" s="830" t="str">
        <f>IF(OR(B153="",'N-DBE'!AJ153=""),"",U153*'N-DBE'!E153)</f>
        <v/>
      </c>
      <c r="W153" s="370" t="str">
        <f>IF('N-DBE'!AJ153="","",SUM(AW153,BK153,BY153,CM153,DA153,DO153))</f>
        <v/>
      </c>
      <c r="X153" s="844" t="str">
        <f>IF(OR(B153="",'N-DBE'!AJ153=""),"",W153*'N-DBE'!E153)</f>
        <v/>
      </c>
      <c r="Y153" s="260" t="str">
        <f>IF('P-(K-Mg)-DBE'!N153="","",'P-(K-Mg)-DBE'!N153+'P-(K-Mg)-DBE'!R153)</f>
        <v/>
      </c>
      <c r="Z153" s="830" t="str">
        <f>IF(OR(B153="",'P-(K-Mg)-DBE'!N153=""),"",'N-DBE'!E153*('P-(K-Mg)-DBE'!N153+'P-(K-Mg)-DBE'!R153))</f>
        <v/>
      </c>
      <c r="AA153" s="259" t="str">
        <f>IF('P-(K-Mg)-DBE'!N153="","",SUM(AX153,BL153,BZ153,CN153,DB153,DP153))</f>
        <v/>
      </c>
      <c r="AB153" s="258" t="str">
        <f>IF(OR(B153="",'P-(K-Mg)-DBE'!Z153=""),"",SUM(AX153,BL153,BZ153,CN153,DB153,DP153)*'N-DBE'!E153)</f>
        <v/>
      </c>
      <c r="AC153" s="259" t="str">
        <f>IF('P-(K-Mg)-DBE'!O153="","",'P-(K-Mg)-DBE'!O153)</f>
        <v/>
      </c>
      <c r="AD153" s="815" t="str">
        <f>IF(OR(B153="",'P-(K-Mg)-DBE'!O153=""),"",'P-(K-Mg)-DBE'!O153*'N-DBE'!E153)</f>
        <v/>
      </c>
      <c r="AE153" s="239" t="str">
        <f>IF('P-(K-Mg)-DBE'!Z153="","",'P-(K-Mg)-DBE'!Z153)</f>
        <v/>
      </c>
      <c r="AF153" s="815" t="str">
        <f>IF(OR(B153="",'P-(K-Mg)-DBE'!Z153=""),"",'P-(K-Mg)-DBE'!Z153*'N-DBE'!E153)</f>
        <v/>
      </c>
      <c r="AG153" s="380" t="str">
        <f>IF('P-(K-Mg)-DBE'!Z153="","",SUM(AY153,BM153,CA153,CO153,DC153,DQ153))</f>
        <v/>
      </c>
      <c r="AH153" s="258" t="str">
        <f>IF(OR(B153="",'P-(K-Mg)-DBE'!AH153=""),"",SUM(AY153,BM153,CA153,CO153,DC153,DQ143)*'N-DBE'!E153)</f>
        <v/>
      </c>
      <c r="AI153" s="240" t="str">
        <f>IF('P-(K-Mg)-DBE'!AH153="","",'P-(K-Mg)-DBE'!AH153)</f>
        <v/>
      </c>
      <c r="AJ153" s="830" t="str">
        <f>IF(OR(B153="",'P-(K-Mg)-DBE'!AH153=""),"",'N-DBE'!E153*'P-(K-Mg)-DBE'!AH153)</f>
        <v/>
      </c>
      <c r="AK153" s="374" t="str">
        <f>IF('P-(K-Mg)-DBE'!AH153="","",SUM(AZ153,BN153,CB153,CP153,DD153,DR153))</f>
        <v/>
      </c>
      <c r="AL153" s="862" t="str">
        <f>IF('P-(K-Mg)-DBE'!AH153="","",SUM(AZ153,BN153,CB153,CP153,DD153,DR153))</f>
        <v/>
      </c>
      <c r="AM153" s="378"/>
      <c r="AN153" s="379"/>
      <c r="AO153" s="375"/>
      <c r="AP153" s="392" t="str">
        <f t="shared" si="24"/>
        <v/>
      </c>
      <c r="AQ153" s="453" t="str">
        <f t="shared" si="25"/>
        <v/>
      </c>
      <c r="AR153" s="872" t="str">
        <f>IF(AM153="","",VLOOKUP(AM153,'aktuelle Düngerliste'!A:H,2,FALSE))</f>
        <v/>
      </c>
      <c r="AS153" s="872" t="str">
        <f>IF(AM153="","",VLOOKUP(AM153,'aktuelle Düngerliste'!A:H,3,FALSE))</f>
        <v/>
      </c>
      <c r="AT153" s="873" t="str">
        <f>IF(AM153="","",VLOOKUP(AM153,'aktuelle Düngerliste'!A:H,8,FALSE))</f>
        <v/>
      </c>
      <c r="AU153" s="874" t="str">
        <f>IF(AM153="","",VLOOKUP(AM153,'aktuelle Düngerliste'!$A:$H,3,FALSE)*AO153/1000)</f>
        <v/>
      </c>
      <c r="AV153" s="874" t="str">
        <f>IF(AM153="","",IF(VLOOKUP(AM153,'aktuelle Düngerliste'!$A:$B,2,FALSE)="mineralisch",(VLOOKUP(AM153,'aktuelle Düngerliste'!$A:$H,3,FALSE)*AO153/1000),""))</f>
        <v/>
      </c>
      <c r="AW153" s="875" t="str">
        <f>IF(AM153="","",VLOOKUP(AM153,'aktuelle Düngerliste'!$A:$J,10,FALSE)*AO153/1000)</f>
        <v/>
      </c>
      <c r="AX153" s="875" t="str">
        <f>IF(AM153="","",VLOOKUP(AM153,'aktuelle Düngerliste'!$A:$H,5,FALSE)*AO153/1000)</f>
        <v/>
      </c>
      <c r="AY153" s="875" t="str">
        <f>IF(AM153="","",VLOOKUP(AM153,'aktuelle Düngerliste'!$A:$H,6,FALSE)*AO153/1000)</f>
        <v/>
      </c>
      <c r="AZ153" s="876" t="str">
        <f>IF(AM153="","",VLOOKUP(AM153,'aktuelle Düngerliste'!$A:$H,7,FALSE)*AO153/1000)</f>
        <v/>
      </c>
      <c r="BA153" s="378"/>
      <c r="BB153" s="379"/>
      <c r="BC153" s="375"/>
      <c r="BD153" s="392" t="str">
        <f t="shared" si="26"/>
        <v/>
      </c>
      <c r="BE153" s="453" t="str">
        <f t="shared" si="27"/>
        <v/>
      </c>
      <c r="BF153" s="872" t="str">
        <f>IF(BA153="","",VLOOKUP(BA153,'aktuelle Düngerliste'!$A:$H,2,FALSE))</f>
        <v/>
      </c>
      <c r="BG153" s="872" t="str">
        <f>IF(BA153="","",VLOOKUP(BA153,'aktuelle Düngerliste'!$A:$H,3,FALSE))</f>
        <v/>
      </c>
      <c r="BH153" s="873" t="str">
        <f>IF(BA153="","",VLOOKUP(BA153,'aktuelle Düngerliste'!$A:$H,8,FALSE))</f>
        <v/>
      </c>
      <c r="BI153" s="874" t="str">
        <f>IF(BA153="","",VLOOKUP(BA153,'aktuelle Düngerliste'!$A:$H,3,FALSE)*BC153/1000)</f>
        <v/>
      </c>
      <c r="BJ153" s="874" t="str">
        <f>IF(BA153="","",IF(VLOOKUP(BA153,'aktuelle Düngerliste'!$A:$B,2,FALSE)="mineralisch",(VLOOKUP(BA153,'aktuelle Düngerliste'!$A:$H,3,FALSE)*BC153/1000),""))</f>
        <v/>
      </c>
      <c r="BK153" s="875" t="str">
        <f>IF(BA153="","",VLOOKUP(BA153,'aktuelle Düngerliste'!$A:$J,10,FALSE)*BC153/1000)</f>
        <v/>
      </c>
      <c r="BL153" s="875" t="str">
        <f>IF(BA153="","",VLOOKUP(BA153,'aktuelle Düngerliste'!$A:$H,5,FALSE)*BC153/1000)</f>
        <v/>
      </c>
      <c r="BM153" s="875" t="str">
        <f>IF(BA153="","",VLOOKUP(BA153,'aktuelle Düngerliste'!$A:$H,6,FALSE)*BC153/1000)</f>
        <v/>
      </c>
      <c r="BN153" s="876" t="str">
        <f>IF(BA153="","",VLOOKUP(BA153,'aktuelle Düngerliste'!$A:$H,7,FALSE)*BC153/1000)</f>
        <v/>
      </c>
      <c r="BO153" s="378"/>
      <c r="BP153" s="379"/>
      <c r="BQ153" s="375"/>
      <c r="BR153" s="392" t="str">
        <f t="shared" si="28"/>
        <v/>
      </c>
      <c r="BS153" s="453" t="str">
        <f t="shared" si="29"/>
        <v/>
      </c>
      <c r="BT153" s="872" t="str">
        <f>IF(BO153="","",VLOOKUP(BO153,'aktuelle Düngerliste'!$A:$H,2,FALSE))</f>
        <v/>
      </c>
      <c r="BU153" s="872" t="str">
        <f>IF(BO153="","",VLOOKUP(BO153,'aktuelle Düngerliste'!$A:$H,3,FALSE))</f>
        <v/>
      </c>
      <c r="BV153" s="873" t="str">
        <f>IF(BO153="","",VLOOKUP(BO153,'aktuelle Düngerliste'!$A:$H,8,FALSE))</f>
        <v/>
      </c>
      <c r="BW153" s="874" t="str">
        <f>IF(BO153="","",VLOOKUP(BO153,'aktuelle Düngerliste'!$A:$H,3,FALSE)*BQ153/1000)</f>
        <v/>
      </c>
      <c r="BX153" s="874" t="str">
        <f>IF(BO153="","",IF(VLOOKUP(BO153,'aktuelle Düngerliste'!$A:$B,2,FALSE)="mineralisch",(VLOOKUP(BO153,'aktuelle Düngerliste'!$A:$H,3,FALSE)*BQ153/1000),""))</f>
        <v/>
      </c>
      <c r="BY153" s="875" t="str">
        <f>IF(BO153="","",VLOOKUP(BO153,'aktuelle Düngerliste'!$A:$J,10,FALSE)*BQ153/1000)</f>
        <v/>
      </c>
      <c r="BZ153" s="875" t="str">
        <f>IF(BO153="","",VLOOKUP(BO153,'aktuelle Düngerliste'!$A:$H,5,FALSE)*BQ153/1000)</f>
        <v/>
      </c>
      <c r="CA153" s="875" t="str">
        <f>IF(BO153="","",VLOOKUP(BO153,'aktuelle Düngerliste'!$A:$H,6,FALSE)*BQ153/1000)</f>
        <v/>
      </c>
      <c r="CB153" s="876" t="str">
        <f>IF(BO153="","",VLOOKUP(BO153,'aktuelle Düngerliste'!$A:$H,7,FALSE)*BQ153/1000)</f>
        <v/>
      </c>
      <c r="CC153" s="378"/>
      <c r="CD153" s="379"/>
      <c r="CE153" s="375"/>
      <c r="CF153" s="392" t="str">
        <f t="shared" si="30"/>
        <v/>
      </c>
      <c r="CG153" s="453" t="str">
        <f t="shared" si="31"/>
        <v/>
      </c>
      <c r="CH153" s="872" t="str">
        <f>IF(CC153="","",VLOOKUP(CC153,'aktuelle Düngerliste'!$A:$H,2,FALSE))</f>
        <v/>
      </c>
      <c r="CI153" s="872" t="str">
        <f>IF(CC153="","",VLOOKUP(CC153,'aktuelle Düngerliste'!$A:$H,3,FALSE))</f>
        <v/>
      </c>
      <c r="CJ153" s="873" t="str">
        <f>IF(CC153="","",VLOOKUP(CC153,'aktuelle Düngerliste'!$A:$H,8,FALSE))</f>
        <v/>
      </c>
      <c r="CK153" s="874" t="str">
        <f>IF(CC153="","",VLOOKUP(CC153,'aktuelle Düngerliste'!$A:$H,3,FALSE)*CE153/1000)</f>
        <v/>
      </c>
      <c r="CL153" s="874" t="str">
        <f>IF(CC153="","",IF(VLOOKUP(CC153,'aktuelle Düngerliste'!$A:$B,2,FALSE)="mineralisch",(VLOOKUP(CC153,'aktuelle Düngerliste'!$A:$H,3,FALSE)*CE153/1000),""))</f>
        <v/>
      </c>
      <c r="CM153" s="875" t="str">
        <f>IF(CC153="","",VLOOKUP(CC153,'aktuelle Düngerliste'!$A:$J,10,FALSE)*CE153/1000)</f>
        <v/>
      </c>
      <c r="CN153" s="875" t="str">
        <f>IF(CC153="","",VLOOKUP(CC153,'aktuelle Düngerliste'!$A:$H,5,FALSE)*CE153/1000)</f>
        <v/>
      </c>
      <c r="CO153" s="875" t="str">
        <f>IF(CC153="","",VLOOKUP(CC153,'aktuelle Düngerliste'!$A:$H,6,FALSE)*CE153/1000)</f>
        <v/>
      </c>
      <c r="CP153" s="876" t="str">
        <f>IF(CC153="","",VLOOKUP(CC153,'aktuelle Düngerliste'!$A:$H,7,FALSE)*CE153/1000)</f>
        <v/>
      </c>
      <c r="CQ153" s="378"/>
      <c r="CR153" s="379"/>
      <c r="CS153" s="375"/>
      <c r="CT153" s="392" t="str">
        <f t="shared" si="32"/>
        <v/>
      </c>
      <c r="CU153" s="453" t="str">
        <f t="shared" si="33"/>
        <v/>
      </c>
      <c r="CV153" s="872" t="str">
        <f>IF(CQ153="","",VLOOKUP(CQ153,'aktuelle Düngerliste'!$A:$H,2,FALSE))</f>
        <v/>
      </c>
      <c r="CW153" s="872" t="str">
        <f>IF(CQ153="","",VLOOKUP(CQ153,'aktuelle Düngerliste'!$A:$H,3,FALSE))</f>
        <v/>
      </c>
      <c r="CX153" s="873" t="str">
        <f>IF(CQ153="","",VLOOKUP(CQ153,'aktuelle Düngerliste'!$A:$H,8,FALSE))</f>
        <v/>
      </c>
      <c r="CY153" s="874" t="str">
        <f>IF(CQ153="","",VLOOKUP(CQ153,'aktuelle Düngerliste'!$A:$H,3,FALSE)*CS153/1000)</f>
        <v/>
      </c>
      <c r="CZ153" s="874" t="str">
        <f>IF(CQ153="","",IF(VLOOKUP(CQ153,'aktuelle Düngerliste'!$A:$B,2,FALSE)="mineralisch",(VLOOKUP(CQ153,'aktuelle Düngerliste'!$A:$H,3,FALSE)*CS153/1000),""))</f>
        <v/>
      </c>
      <c r="DA153" s="875" t="str">
        <f>IF(CQ153="","",VLOOKUP(CQ153,'aktuelle Düngerliste'!$A:$J,10,FALSE)*CS153/1000)</f>
        <v/>
      </c>
      <c r="DB153" s="875" t="str">
        <f>IF(CQ153="","",VLOOKUP(CQ153,'aktuelle Düngerliste'!$A:$H,5,FALSE)*CS153/1000)</f>
        <v/>
      </c>
      <c r="DC153" s="875" t="str">
        <f>IF(CQ153="","",VLOOKUP(CQ153,'aktuelle Düngerliste'!$A:$H,6,FALSE)*CS153/1000)</f>
        <v/>
      </c>
      <c r="DD153" s="876" t="str">
        <f>IF(CQ153="","",VLOOKUP(CQ153,'aktuelle Düngerliste'!$A:$H,7,FALSE)*CS153/1000)</f>
        <v/>
      </c>
      <c r="DE153" s="378"/>
      <c r="DF153" s="379"/>
      <c r="DG153" s="375"/>
      <c r="DH153" s="392" t="str">
        <f t="shared" si="34"/>
        <v/>
      </c>
      <c r="DI153" s="453" t="str">
        <f t="shared" si="35"/>
        <v/>
      </c>
      <c r="DJ153" s="872" t="str">
        <f>IF(DE153="","",VLOOKUP(DE153,'aktuelle Düngerliste'!$A:$H,2,FALSE))</f>
        <v/>
      </c>
      <c r="DK153" s="872" t="str">
        <f>IF(DE153="","",VLOOKUP(DE153,'aktuelle Düngerliste'!$A:$H,3,FALSE))</f>
        <v/>
      </c>
      <c r="DL153" s="873" t="str">
        <f>IF(DE153="","",VLOOKUP(DE153,'aktuelle Düngerliste'!$A:$H,8,FALSE))</f>
        <v/>
      </c>
      <c r="DM153" s="874" t="str">
        <f>IF(DE153="","",VLOOKUP(DE153,'aktuelle Düngerliste'!$A:$H,3,FALSE)*DG153/1000)</f>
        <v/>
      </c>
      <c r="DN153" s="874" t="str">
        <f>IF(DE153="","",IF(VLOOKUP(DE153,'aktuelle Düngerliste'!$A:$B,2,FALSE)="mineralisch",(VLOOKUP(DE153,'aktuelle Düngerliste'!$A:$H,3,FALSE)*DG153/1000),""))</f>
        <v/>
      </c>
      <c r="DO153" s="875" t="str">
        <f>IF(DE153="","",VLOOKUP(DE153,'aktuelle Düngerliste'!$A:$J,10,FALSE)*DG153/1000)</f>
        <v/>
      </c>
      <c r="DP153" s="875" t="str">
        <f>IF(DE153="","",VLOOKUP(DE153,'aktuelle Düngerliste'!$A:$H,5,FALSE)*DG153/1000)</f>
        <v/>
      </c>
      <c r="DQ153" s="875" t="str">
        <f>IF(DE153="","",VLOOKUP(DE153,'aktuelle Düngerliste'!$A:$H,6,FALSE)*DG153/1000)</f>
        <v/>
      </c>
      <c r="DR153" s="876" t="str">
        <f>IF(DE153="","",VLOOKUP(DE153,'aktuelle Düngerliste'!$A:$H,7,FALSE)*DG153/1000)</f>
        <v/>
      </c>
      <c r="DS153" s="265"/>
    </row>
    <row r="154" spans="1:123" s="145" customFormat="1">
      <c r="A154" s="261" t="str">
        <f>IF('N-DBE'!A154="","",'N-DBE'!A154)</f>
        <v/>
      </c>
      <c r="B154" s="285" t="str">
        <f>IF('N-DBE'!B154="","",'N-DBE'!B154)</f>
        <v/>
      </c>
      <c r="C154" s="262" t="str">
        <f>IF('N-DBE'!C154="","",'N-DBE'!C154)</f>
        <v/>
      </c>
      <c r="D154" s="262" t="str">
        <f>IF('N-DBE'!D154="","",'N-DBE'!D154)</f>
        <v/>
      </c>
      <c r="E154" s="238" t="str">
        <f>IF('N-DBE'!E154="","",'N-DBE'!E154)</f>
        <v/>
      </c>
      <c r="F154" s="238" t="str">
        <f>IF('N-DBE'!F154="","",'N-DBE'!F154)</f>
        <v/>
      </c>
      <c r="G154" s="225" t="str">
        <f>IF('N-DBE'!G154="","",'N-DBE'!G154)</f>
        <v/>
      </c>
      <c r="H154" s="247" t="str">
        <f>IF(OR(B154="",'N-DBE'!AJ154=""),"",'N-DBE'!AJ154+'N-DBE'!AN154)</f>
        <v/>
      </c>
      <c r="I154" s="815" t="str">
        <f>IF(OR(B154="",'N-DBE'!AJ154=""),"",'N-DBE'!E154*('N-DBE'!AJ154+'N-DBE'!AN154))</f>
        <v/>
      </c>
      <c r="J154" s="246" t="str">
        <f>IF('N-DBE'!AK154="","",IF('N-DBE'!AM154="ja",'N-DBE'!AK154+'N-DBE'!AN154,'N-DBE'!AK154))</f>
        <v/>
      </c>
      <c r="K154" s="829" t="str">
        <f>IF(OR(B154="",'N-DBE'!AK154=""),"",IF('N-DBE'!AM154="ja",'N-DBE'!E154*('N-DBE'!AK154+'N-DBE'!AN154),'N-DBE'!E154*'N-DBE'!AK154))</f>
        <v/>
      </c>
      <c r="L154" s="830" t="str">
        <f>IF(OR(B154="",'N-DBE'!AL154=""),"",'N-DBE'!AL154+'N-DBE'!AN154)</f>
        <v/>
      </c>
      <c r="M154" s="830" t="str">
        <f>IF(OR(B154="",'N-DBE'!AL154=""),"",'N-DBE'!E154*('N-DBE'!AL154+'N-DBE'!AN154))</f>
        <v/>
      </c>
      <c r="N154" s="831" t="str">
        <f>IF(AND('N-DBE'!C154="ja",G154&lt;&gt;""),I154-X154,"")</f>
        <v/>
      </c>
      <c r="O154" s="259" t="str">
        <f>IF('N-DBE'!AJ154="","",SUM(AU154,BI154,BW154,CK154,CY154,DM154))</f>
        <v/>
      </c>
      <c r="P154" s="830" t="str">
        <f>IF(OR(B154="",'N-DBE'!AJ154=""),"",O154*'N-DBE'!E154)</f>
        <v/>
      </c>
      <c r="Q154" s="253" t="str">
        <f>IF('N-DBE'!AJ154="","",IF(AR154="mineralisch",AU154,0)+IF(BF154="mineralisch",BI154,0)+IF(BT154="mineralisch",BW154,0)+IF(CH154="mineralisch",CK154,0)+IF(CV154="mineralisch",CY154,0)+IF(DJ154="mineralisch",DM154,0))</f>
        <v/>
      </c>
      <c r="R154" s="830" t="str">
        <f>IF(OR(B154="",'N-DBE'!AJ154=""),"",Q154*'N-DBE'!E154)</f>
        <v/>
      </c>
      <c r="S154" s="253" t="str">
        <f>IF('N-DBE'!AJ154="","",O154-Q154)</f>
        <v/>
      </c>
      <c r="T154" s="830" t="str">
        <f>IF(OR(B154="",'N-DBE'!AJ154=""),"",S154*'N-DBE'!E154)</f>
        <v/>
      </c>
      <c r="U154" s="253" t="str">
        <f>IF('N-DBE'!AJ154="","",(IF(AR154="Kompost",AU154,0)+IF(BF154="Kompost",BI154,0)+IF(BT154="Kompost",BW154,0)+IF(CH154="Kompost",CK154,0)+IF(CV154="Kompost",CY154,0)+IF(DJ154="Kompost",DM154,0)))</f>
        <v/>
      </c>
      <c r="V154" s="830" t="str">
        <f>IF(OR(B154="",'N-DBE'!AJ154=""),"",U154*'N-DBE'!E154)</f>
        <v/>
      </c>
      <c r="W154" s="370" t="str">
        <f>IF('N-DBE'!AJ154="","",SUM(AW154,BK154,BY154,CM154,DA154,DO154))</f>
        <v/>
      </c>
      <c r="X154" s="844" t="str">
        <f>IF(OR(B154="",'N-DBE'!AJ154=""),"",W154*'N-DBE'!E154)</f>
        <v/>
      </c>
      <c r="Y154" s="260" t="str">
        <f>IF('P-(K-Mg)-DBE'!N154="","",'P-(K-Mg)-DBE'!N154+'P-(K-Mg)-DBE'!R154)</f>
        <v/>
      </c>
      <c r="Z154" s="830" t="str">
        <f>IF(OR(B154="",'P-(K-Mg)-DBE'!N154=""),"",'N-DBE'!E154*('P-(K-Mg)-DBE'!N154+'P-(K-Mg)-DBE'!R154))</f>
        <v/>
      </c>
      <c r="AA154" s="259" t="str">
        <f>IF('P-(K-Mg)-DBE'!N154="","",SUM(AX154,BL154,BZ154,CN154,DB154,DP154))</f>
        <v/>
      </c>
      <c r="AB154" s="258" t="str">
        <f>IF(OR(B154="",'P-(K-Mg)-DBE'!Z154=""),"",SUM(AX154,BL154,BZ154,CN154,DB154,DP154)*'N-DBE'!E154)</f>
        <v/>
      </c>
      <c r="AC154" s="259" t="str">
        <f>IF('P-(K-Mg)-DBE'!O154="","",'P-(K-Mg)-DBE'!O154)</f>
        <v/>
      </c>
      <c r="AD154" s="815" t="str">
        <f>IF(OR(B154="",'P-(K-Mg)-DBE'!O154=""),"",'P-(K-Mg)-DBE'!O154*'N-DBE'!E154)</f>
        <v/>
      </c>
      <c r="AE154" s="239" t="str">
        <f>IF('P-(K-Mg)-DBE'!Z154="","",'P-(K-Mg)-DBE'!Z154)</f>
        <v/>
      </c>
      <c r="AF154" s="815" t="str">
        <f>IF(OR(B154="",'P-(K-Mg)-DBE'!Z154=""),"",'P-(K-Mg)-DBE'!Z154*'N-DBE'!E154)</f>
        <v/>
      </c>
      <c r="AG154" s="380" t="str">
        <f>IF('P-(K-Mg)-DBE'!Z154="","",SUM(AY154,BM154,CA154,CO154,DC154,DQ154))</f>
        <v/>
      </c>
      <c r="AH154" s="258" t="str">
        <f>IF(OR(B154="",'P-(K-Mg)-DBE'!AH154=""),"",SUM(AY154,BM154,CA154,CO154,DC154,DQ144)*'N-DBE'!E154)</f>
        <v/>
      </c>
      <c r="AI154" s="240" t="str">
        <f>IF('P-(K-Mg)-DBE'!AH154="","",'P-(K-Mg)-DBE'!AH154)</f>
        <v/>
      </c>
      <c r="AJ154" s="830" t="str">
        <f>IF(OR(B154="",'P-(K-Mg)-DBE'!AH154=""),"",'N-DBE'!E154*'P-(K-Mg)-DBE'!AH154)</f>
        <v/>
      </c>
      <c r="AK154" s="374" t="str">
        <f>IF('P-(K-Mg)-DBE'!AH154="","",SUM(AZ154,BN154,CB154,CP154,DD154,DR154))</f>
        <v/>
      </c>
      <c r="AL154" s="862" t="str">
        <f>IF('P-(K-Mg)-DBE'!AH154="","",SUM(AZ154,BN154,CB154,CP154,DD154,DR154))</f>
        <v/>
      </c>
      <c r="AM154" s="378"/>
      <c r="AN154" s="379"/>
      <c r="AO154" s="375"/>
      <c r="AP154" s="392" t="str">
        <f t="shared" si="24"/>
        <v/>
      </c>
      <c r="AQ154" s="453" t="str">
        <f t="shared" si="25"/>
        <v/>
      </c>
      <c r="AR154" s="872" t="str">
        <f>IF(AM154="","",VLOOKUP(AM154,'aktuelle Düngerliste'!A:H,2,FALSE))</f>
        <v/>
      </c>
      <c r="AS154" s="872" t="str">
        <f>IF(AM154="","",VLOOKUP(AM154,'aktuelle Düngerliste'!A:H,3,FALSE))</f>
        <v/>
      </c>
      <c r="AT154" s="873" t="str">
        <f>IF(AM154="","",VLOOKUP(AM154,'aktuelle Düngerliste'!A:H,8,FALSE))</f>
        <v/>
      </c>
      <c r="AU154" s="874" t="str">
        <f>IF(AM154="","",VLOOKUP(AM154,'aktuelle Düngerliste'!$A:$H,3,FALSE)*AO154/1000)</f>
        <v/>
      </c>
      <c r="AV154" s="874" t="str">
        <f>IF(AM154="","",IF(VLOOKUP(AM154,'aktuelle Düngerliste'!$A:$B,2,FALSE)="mineralisch",(VLOOKUP(AM154,'aktuelle Düngerliste'!$A:$H,3,FALSE)*AO154/1000),""))</f>
        <v/>
      </c>
      <c r="AW154" s="875" t="str">
        <f>IF(AM154="","",VLOOKUP(AM154,'aktuelle Düngerliste'!$A:$J,10,FALSE)*AO154/1000)</f>
        <v/>
      </c>
      <c r="AX154" s="875" t="str">
        <f>IF(AM154="","",VLOOKUP(AM154,'aktuelle Düngerliste'!$A:$H,5,FALSE)*AO154/1000)</f>
        <v/>
      </c>
      <c r="AY154" s="875" t="str">
        <f>IF(AM154="","",VLOOKUP(AM154,'aktuelle Düngerliste'!$A:$H,6,FALSE)*AO154/1000)</f>
        <v/>
      </c>
      <c r="AZ154" s="876" t="str">
        <f>IF(AM154="","",VLOOKUP(AM154,'aktuelle Düngerliste'!$A:$H,7,FALSE)*AO154/1000)</f>
        <v/>
      </c>
      <c r="BA154" s="378"/>
      <c r="BB154" s="379"/>
      <c r="BC154" s="375"/>
      <c r="BD154" s="392" t="str">
        <f t="shared" si="26"/>
        <v/>
      </c>
      <c r="BE154" s="453" t="str">
        <f t="shared" si="27"/>
        <v/>
      </c>
      <c r="BF154" s="872" t="str">
        <f>IF(BA154="","",VLOOKUP(BA154,'aktuelle Düngerliste'!$A:$H,2,FALSE))</f>
        <v/>
      </c>
      <c r="BG154" s="872" t="str">
        <f>IF(BA154="","",VLOOKUP(BA154,'aktuelle Düngerliste'!$A:$H,3,FALSE))</f>
        <v/>
      </c>
      <c r="BH154" s="873" t="str">
        <f>IF(BA154="","",VLOOKUP(BA154,'aktuelle Düngerliste'!$A:$H,8,FALSE))</f>
        <v/>
      </c>
      <c r="BI154" s="874" t="str">
        <f>IF(BA154="","",VLOOKUP(BA154,'aktuelle Düngerliste'!$A:$H,3,FALSE)*BC154/1000)</f>
        <v/>
      </c>
      <c r="BJ154" s="874" t="str">
        <f>IF(BA154="","",IF(VLOOKUP(BA154,'aktuelle Düngerliste'!$A:$B,2,FALSE)="mineralisch",(VLOOKUP(BA154,'aktuelle Düngerliste'!$A:$H,3,FALSE)*BC154/1000),""))</f>
        <v/>
      </c>
      <c r="BK154" s="875" t="str">
        <f>IF(BA154="","",VLOOKUP(BA154,'aktuelle Düngerliste'!$A:$J,10,FALSE)*BC154/1000)</f>
        <v/>
      </c>
      <c r="BL154" s="875" t="str">
        <f>IF(BA154="","",VLOOKUP(BA154,'aktuelle Düngerliste'!$A:$H,5,FALSE)*BC154/1000)</f>
        <v/>
      </c>
      <c r="BM154" s="875" t="str">
        <f>IF(BA154="","",VLOOKUP(BA154,'aktuelle Düngerliste'!$A:$H,6,FALSE)*BC154/1000)</f>
        <v/>
      </c>
      <c r="BN154" s="876" t="str">
        <f>IF(BA154="","",VLOOKUP(BA154,'aktuelle Düngerliste'!$A:$H,7,FALSE)*BC154/1000)</f>
        <v/>
      </c>
      <c r="BO154" s="378"/>
      <c r="BP154" s="379"/>
      <c r="BQ154" s="375"/>
      <c r="BR154" s="392" t="str">
        <f t="shared" si="28"/>
        <v/>
      </c>
      <c r="BS154" s="453" t="str">
        <f t="shared" si="29"/>
        <v/>
      </c>
      <c r="BT154" s="872" t="str">
        <f>IF(BO154="","",VLOOKUP(BO154,'aktuelle Düngerliste'!$A:$H,2,FALSE))</f>
        <v/>
      </c>
      <c r="BU154" s="872" t="str">
        <f>IF(BO154="","",VLOOKUP(BO154,'aktuelle Düngerliste'!$A:$H,3,FALSE))</f>
        <v/>
      </c>
      <c r="BV154" s="873" t="str">
        <f>IF(BO154="","",VLOOKUP(BO154,'aktuelle Düngerliste'!$A:$H,8,FALSE))</f>
        <v/>
      </c>
      <c r="BW154" s="874" t="str">
        <f>IF(BO154="","",VLOOKUP(BO154,'aktuelle Düngerliste'!$A:$H,3,FALSE)*BQ154/1000)</f>
        <v/>
      </c>
      <c r="BX154" s="874" t="str">
        <f>IF(BO154="","",IF(VLOOKUP(BO154,'aktuelle Düngerliste'!$A:$B,2,FALSE)="mineralisch",(VLOOKUP(BO154,'aktuelle Düngerliste'!$A:$H,3,FALSE)*BQ154/1000),""))</f>
        <v/>
      </c>
      <c r="BY154" s="875" t="str">
        <f>IF(BO154="","",VLOOKUP(BO154,'aktuelle Düngerliste'!$A:$J,10,FALSE)*BQ154/1000)</f>
        <v/>
      </c>
      <c r="BZ154" s="875" t="str">
        <f>IF(BO154="","",VLOOKUP(BO154,'aktuelle Düngerliste'!$A:$H,5,FALSE)*BQ154/1000)</f>
        <v/>
      </c>
      <c r="CA154" s="875" t="str">
        <f>IF(BO154="","",VLOOKUP(BO154,'aktuelle Düngerliste'!$A:$H,6,FALSE)*BQ154/1000)</f>
        <v/>
      </c>
      <c r="CB154" s="876" t="str">
        <f>IF(BO154="","",VLOOKUP(BO154,'aktuelle Düngerliste'!$A:$H,7,FALSE)*BQ154/1000)</f>
        <v/>
      </c>
      <c r="CC154" s="378"/>
      <c r="CD154" s="379"/>
      <c r="CE154" s="375"/>
      <c r="CF154" s="392" t="str">
        <f t="shared" si="30"/>
        <v/>
      </c>
      <c r="CG154" s="453" t="str">
        <f t="shared" si="31"/>
        <v/>
      </c>
      <c r="CH154" s="872" t="str">
        <f>IF(CC154="","",VLOOKUP(CC154,'aktuelle Düngerliste'!$A:$H,2,FALSE))</f>
        <v/>
      </c>
      <c r="CI154" s="872" t="str">
        <f>IF(CC154="","",VLOOKUP(CC154,'aktuelle Düngerliste'!$A:$H,3,FALSE))</f>
        <v/>
      </c>
      <c r="CJ154" s="873" t="str">
        <f>IF(CC154="","",VLOOKUP(CC154,'aktuelle Düngerliste'!$A:$H,8,FALSE))</f>
        <v/>
      </c>
      <c r="CK154" s="874" t="str">
        <f>IF(CC154="","",VLOOKUP(CC154,'aktuelle Düngerliste'!$A:$H,3,FALSE)*CE154/1000)</f>
        <v/>
      </c>
      <c r="CL154" s="874" t="str">
        <f>IF(CC154="","",IF(VLOOKUP(CC154,'aktuelle Düngerliste'!$A:$B,2,FALSE)="mineralisch",(VLOOKUP(CC154,'aktuelle Düngerliste'!$A:$H,3,FALSE)*CE154/1000),""))</f>
        <v/>
      </c>
      <c r="CM154" s="875" t="str">
        <f>IF(CC154="","",VLOOKUP(CC154,'aktuelle Düngerliste'!$A:$J,10,FALSE)*CE154/1000)</f>
        <v/>
      </c>
      <c r="CN154" s="875" t="str">
        <f>IF(CC154="","",VLOOKUP(CC154,'aktuelle Düngerliste'!$A:$H,5,FALSE)*CE154/1000)</f>
        <v/>
      </c>
      <c r="CO154" s="875" t="str">
        <f>IF(CC154="","",VLOOKUP(CC154,'aktuelle Düngerliste'!$A:$H,6,FALSE)*CE154/1000)</f>
        <v/>
      </c>
      <c r="CP154" s="876" t="str">
        <f>IF(CC154="","",VLOOKUP(CC154,'aktuelle Düngerliste'!$A:$H,7,FALSE)*CE154/1000)</f>
        <v/>
      </c>
      <c r="CQ154" s="378"/>
      <c r="CR154" s="379"/>
      <c r="CS154" s="375"/>
      <c r="CT154" s="392" t="str">
        <f t="shared" si="32"/>
        <v/>
      </c>
      <c r="CU154" s="453" t="str">
        <f t="shared" si="33"/>
        <v/>
      </c>
      <c r="CV154" s="872" t="str">
        <f>IF(CQ154="","",VLOOKUP(CQ154,'aktuelle Düngerliste'!$A:$H,2,FALSE))</f>
        <v/>
      </c>
      <c r="CW154" s="872" t="str">
        <f>IF(CQ154="","",VLOOKUP(CQ154,'aktuelle Düngerliste'!$A:$H,3,FALSE))</f>
        <v/>
      </c>
      <c r="CX154" s="873" t="str">
        <f>IF(CQ154="","",VLOOKUP(CQ154,'aktuelle Düngerliste'!$A:$H,8,FALSE))</f>
        <v/>
      </c>
      <c r="CY154" s="874" t="str">
        <f>IF(CQ154="","",VLOOKUP(CQ154,'aktuelle Düngerliste'!$A:$H,3,FALSE)*CS154/1000)</f>
        <v/>
      </c>
      <c r="CZ154" s="874" t="str">
        <f>IF(CQ154="","",IF(VLOOKUP(CQ154,'aktuelle Düngerliste'!$A:$B,2,FALSE)="mineralisch",(VLOOKUP(CQ154,'aktuelle Düngerliste'!$A:$H,3,FALSE)*CS154/1000),""))</f>
        <v/>
      </c>
      <c r="DA154" s="875" t="str">
        <f>IF(CQ154="","",VLOOKUP(CQ154,'aktuelle Düngerliste'!$A:$J,10,FALSE)*CS154/1000)</f>
        <v/>
      </c>
      <c r="DB154" s="875" t="str">
        <f>IF(CQ154="","",VLOOKUP(CQ154,'aktuelle Düngerliste'!$A:$H,5,FALSE)*CS154/1000)</f>
        <v/>
      </c>
      <c r="DC154" s="875" t="str">
        <f>IF(CQ154="","",VLOOKUP(CQ154,'aktuelle Düngerliste'!$A:$H,6,FALSE)*CS154/1000)</f>
        <v/>
      </c>
      <c r="DD154" s="876" t="str">
        <f>IF(CQ154="","",VLOOKUP(CQ154,'aktuelle Düngerliste'!$A:$H,7,FALSE)*CS154/1000)</f>
        <v/>
      </c>
      <c r="DE154" s="378"/>
      <c r="DF154" s="379"/>
      <c r="DG154" s="375"/>
      <c r="DH154" s="392" t="str">
        <f t="shared" si="34"/>
        <v/>
      </c>
      <c r="DI154" s="453" t="str">
        <f t="shared" si="35"/>
        <v/>
      </c>
      <c r="DJ154" s="872" t="str">
        <f>IF(DE154="","",VLOOKUP(DE154,'aktuelle Düngerliste'!$A:$H,2,FALSE))</f>
        <v/>
      </c>
      <c r="DK154" s="872" t="str">
        <f>IF(DE154="","",VLOOKUP(DE154,'aktuelle Düngerliste'!$A:$H,3,FALSE))</f>
        <v/>
      </c>
      <c r="DL154" s="873" t="str">
        <f>IF(DE154="","",VLOOKUP(DE154,'aktuelle Düngerliste'!$A:$H,8,FALSE))</f>
        <v/>
      </c>
      <c r="DM154" s="874" t="str">
        <f>IF(DE154="","",VLOOKUP(DE154,'aktuelle Düngerliste'!$A:$H,3,FALSE)*DG154/1000)</f>
        <v/>
      </c>
      <c r="DN154" s="874" t="str">
        <f>IF(DE154="","",IF(VLOOKUP(DE154,'aktuelle Düngerliste'!$A:$B,2,FALSE)="mineralisch",(VLOOKUP(DE154,'aktuelle Düngerliste'!$A:$H,3,FALSE)*DG154/1000),""))</f>
        <v/>
      </c>
      <c r="DO154" s="875" t="str">
        <f>IF(DE154="","",VLOOKUP(DE154,'aktuelle Düngerliste'!$A:$J,10,FALSE)*DG154/1000)</f>
        <v/>
      </c>
      <c r="DP154" s="875" t="str">
        <f>IF(DE154="","",VLOOKUP(DE154,'aktuelle Düngerliste'!$A:$H,5,FALSE)*DG154/1000)</f>
        <v/>
      </c>
      <c r="DQ154" s="875" t="str">
        <f>IF(DE154="","",VLOOKUP(DE154,'aktuelle Düngerliste'!$A:$H,6,FALSE)*DG154/1000)</f>
        <v/>
      </c>
      <c r="DR154" s="876" t="str">
        <f>IF(DE154="","",VLOOKUP(DE154,'aktuelle Düngerliste'!$A:$H,7,FALSE)*DG154/1000)</f>
        <v/>
      </c>
      <c r="DS154" s="265"/>
    </row>
    <row r="155" spans="1:123" s="145" customFormat="1">
      <c r="A155" s="261" t="str">
        <f>IF('N-DBE'!A155="","",'N-DBE'!A155)</f>
        <v/>
      </c>
      <c r="B155" s="285" t="str">
        <f>IF('N-DBE'!B155="","",'N-DBE'!B155)</f>
        <v/>
      </c>
      <c r="C155" s="262" t="str">
        <f>IF('N-DBE'!C155="","",'N-DBE'!C155)</f>
        <v/>
      </c>
      <c r="D155" s="262" t="str">
        <f>IF('N-DBE'!D155="","",'N-DBE'!D155)</f>
        <v/>
      </c>
      <c r="E155" s="238" t="str">
        <f>IF('N-DBE'!E155="","",'N-DBE'!E155)</f>
        <v/>
      </c>
      <c r="F155" s="238" t="str">
        <f>IF('N-DBE'!F155="","",'N-DBE'!F155)</f>
        <v/>
      </c>
      <c r="G155" s="225" t="str">
        <f>IF('N-DBE'!G155="","",'N-DBE'!G155)</f>
        <v/>
      </c>
      <c r="H155" s="247" t="str">
        <f>IF(OR(B155="",'N-DBE'!AJ155=""),"",'N-DBE'!AJ155+'N-DBE'!AN155)</f>
        <v/>
      </c>
      <c r="I155" s="815" t="str">
        <f>IF(OR(B155="",'N-DBE'!AJ155=""),"",'N-DBE'!E155*('N-DBE'!AJ155+'N-DBE'!AN155))</f>
        <v/>
      </c>
      <c r="J155" s="246" t="str">
        <f>IF('N-DBE'!AK155="","",IF('N-DBE'!AM155="ja",'N-DBE'!AK155+'N-DBE'!AN155,'N-DBE'!AK155))</f>
        <v/>
      </c>
      <c r="K155" s="829" t="str">
        <f>IF(OR(B155="",'N-DBE'!AK155=""),"",IF('N-DBE'!AM155="ja",'N-DBE'!E155*('N-DBE'!AK155+'N-DBE'!AN155),'N-DBE'!E155*'N-DBE'!AK155))</f>
        <v/>
      </c>
      <c r="L155" s="830" t="str">
        <f>IF(OR(B155="",'N-DBE'!AL155=""),"",'N-DBE'!AL155+'N-DBE'!AN155)</f>
        <v/>
      </c>
      <c r="M155" s="830" t="str">
        <f>IF(OR(B155="",'N-DBE'!AL155=""),"",'N-DBE'!E155*('N-DBE'!AL155+'N-DBE'!AN155))</f>
        <v/>
      </c>
      <c r="N155" s="831" t="str">
        <f>IF(AND('N-DBE'!C155="ja",G155&lt;&gt;""),I155-X155,"")</f>
        <v/>
      </c>
      <c r="O155" s="259" t="str">
        <f>IF('N-DBE'!AJ155="","",SUM(AU155,BI155,BW155,CK155,CY155,DM155))</f>
        <v/>
      </c>
      <c r="P155" s="830" t="str">
        <f>IF(OR(B155="",'N-DBE'!AJ155=""),"",O155*'N-DBE'!E155)</f>
        <v/>
      </c>
      <c r="Q155" s="253" t="str">
        <f>IF('N-DBE'!AJ155="","",IF(AR155="mineralisch",AU155,0)+IF(BF155="mineralisch",BI155,0)+IF(BT155="mineralisch",BW155,0)+IF(CH155="mineralisch",CK155,0)+IF(CV155="mineralisch",CY155,0)+IF(DJ155="mineralisch",DM155,0))</f>
        <v/>
      </c>
      <c r="R155" s="830" t="str">
        <f>IF(OR(B155="",'N-DBE'!AJ155=""),"",Q155*'N-DBE'!E155)</f>
        <v/>
      </c>
      <c r="S155" s="253" t="str">
        <f>IF('N-DBE'!AJ155="","",O155-Q155)</f>
        <v/>
      </c>
      <c r="T155" s="830" t="str">
        <f>IF(OR(B155="",'N-DBE'!AJ155=""),"",S155*'N-DBE'!E155)</f>
        <v/>
      </c>
      <c r="U155" s="253" t="str">
        <f>IF('N-DBE'!AJ155="","",(IF(AR155="Kompost",AU155,0)+IF(BF155="Kompost",BI155,0)+IF(BT155="Kompost",BW155,0)+IF(CH155="Kompost",CK155,0)+IF(CV155="Kompost",CY155,0)+IF(DJ155="Kompost",DM155,0)))</f>
        <v/>
      </c>
      <c r="V155" s="830" t="str">
        <f>IF(OR(B155="",'N-DBE'!AJ155=""),"",U155*'N-DBE'!E155)</f>
        <v/>
      </c>
      <c r="W155" s="370" t="str">
        <f>IF('N-DBE'!AJ155="","",SUM(AW155,BK155,BY155,CM155,DA155,DO155))</f>
        <v/>
      </c>
      <c r="X155" s="844" t="str">
        <f>IF(OR(B155="",'N-DBE'!AJ155=""),"",W155*'N-DBE'!E155)</f>
        <v/>
      </c>
      <c r="Y155" s="260" t="str">
        <f>IF('P-(K-Mg)-DBE'!N155="","",'P-(K-Mg)-DBE'!N155+'P-(K-Mg)-DBE'!R155)</f>
        <v/>
      </c>
      <c r="Z155" s="830" t="str">
        <f>IF(OR(B155="",'P-(K-Mg)-DBE'!N155=""),"",'N-DBE'!E155*('P-(K-Mg)-DBE'!N155+'P-(K-Mg)-DBE'!R155))</f>
        <v/>
      </c>
      <c r="AA155" s="259" t="str">
        <f>IF('P-(K-Mg)-DBE'!N155="","",SUM(AX155,BL155,BZ155,CN155,DB155,DP155))</f>
        <v/>
      </c>
      <c r="AB155" s="258" t="str">
        <f>IF(OR(B155="",'P-(K-Mg)-DBE'!Z155=""),"",SUM(AX155,BL155,BZ155,CN155,DB155,DP155)*'N-DBE'!E155)</f>
        <v/>
      </c>
      <c r="AC155" s="259" t="str">
        <f>IF('P-(K-Mg)-DBE'!O155="","",'P-(K-Mg)-DBE'!O155)</f>
        <v/>
      </c>
      <c r="AD155" s="815" t="str">
        <f>IF(OR(B155="",'P-(K-Mg)-DBE'!O155=""),"",'P-(K-Mg)-DBE'!O155*'N-DBE'!E155)</f>
        <v/>
      </c>
      <c r="AE155" s="239" t="str">
        <f>IF('P-(K-Mg)-DBE'!Z155="","",'P-(K-Mg)-DBE'!Z155)</f>
        <v/>
      </c>
      <c r="AF155" s="815" t="str">
        <f>IF(OR(B155="",'P-(K-Mg)-DBE'!Z155=""),"",'P-(K-Mg)-DBE'!Z155*'N-DBE'!E155)</f>
        <v/>
      </c>
      <c r="AG155" s="380" t="str">
        <f>IF('P-(K-Mg)-DBE'!Z155="","",SUM(AY155,BM155,CA155,CO155,DC155,DQ155))</f>
        <v/>
      </c>
      <c r="AH155" s="258" t="str">
        <f>IF(OR(B155="",'P-(K-Mg)-DBE'!AH155=""),"",SUM(AY155,BM155,CA155,CO155,DC155,DQ145)*'N-DBE'!E155)</f>
        <v/>
      </c>
      <c r="AI155" s="240" t="str">
        <f>IF('P-(K-Mg)-DBE'!AH155="","",'P-(K-Mg)-DBE'!AH155)</f>
        <v/>
      </c>
      <c r="AJ155" s="830" t="str">
        <f>IF(OR(B155="",'P-(K-Mg)-DBE'!AH155=""),"",'N-DBE'!E155*'P-(K-Mg)-DBE'!AH155)</f>
        <v/>
      </c>
      <c r="AK155" s="374" t="str">
        <f>IF('P-(K-Mg)-DBE'!AH155="","",SUM(AZ155,BN155,CB155,CP155,DD155,DR155))</f>
        <v/>
      </c>
      <c r="AL155" s="862" t="str">
        <f>IF('P-(K-Mg)-DBE'!AH155="","",SUM(AZ155,BN155,CB155,CP155,DD155,DR155))</f>
        <v/>
      </c>
      <c r="AM155" s="378"/>
      <c r="AN155" s="379"/>
      <c r="AO155" s="375"/>
      <c r="AP155" s="392" t="str">
        <f t="shared" si="24"/>
        <v/>
      </c>
      <c r="AQ155" s="453" t="str">
        <f t="shared" si="25"/>
        <v/>
      </c>
      <c r="AR155" s="872" t="str">
        <f>IF(AM155="","",VLOOKUP(AM155,'aktuelle Düngerliste'!A:H,2,FALSE))</f>
        <v/>
      </c>
      <c r="AS155" s="872" t="str">
        <f>IF(AM155="","",VLOOKUP(AM155,'aktuelle Düngerliste'!A:H,3,FALSE))</f>
        <v/>
      </c>
      <c r="AT155" s="873" t="str">
        <f>IF(AM155="","",VLOOKUP(AM155,'aktuelle Düngerliste'!A:H,8,FALSE))</f>
        <v/>
      </c>
      <c r="AU155" s="874" t="str">
        <f>IF(AM155="","",VLOOKUP(AM155,'aktuelle Düngerliste'!$A:$H,3,FALSE)*AO155/1000)</f>
        <v/>
      </c>
      <c r="AV155" s="874" t="str">
        <f>IF(AM155="","",IF(VLOOKUP(AM155,'aktuelle Düngerliste'!$A:$B,2,FALSE)="mineralisch",(VLOOKUP(AM155,'aktuelle Düngerliste'!$A:$H,3,FALSE)*AO155/1000),""))</f>
        <v/>
      </c>
      <c r="AW155" s="875" t="str">
        <f>IF(AM155="","",VLOOKUP(AM155,'aktuelle Düngerliste'!$A:$J,10,FALSE)*AO155/1000)</f>
        <v/>
      </c>
      <c r="AX155" s="875" t="str">
        <f>IF(AM155="","",VLOOKUP(AM155,'aktuelle Düngerliste'!$A:$H,5,FALSE)*AO155/1000)</f>
        <v/>
      </c>
      <c r="AY155" s="875" t="str">
        <f>IF(AM155="","",VLOOKUP(AM155,'aktuelle Düngerliste'!$A:$H,6,FALSE)*AO155/1000)</f>
        <v/>
      </c>
      <c r="AZ155" s="876" t="str">
        <f>IF(AM155="","",VLOOKUP(AM155,'aktuelle Düngerliste'!$A:$H,7,FALSE)*AO155/1000)</f>
        <v/>
      </c>
      <c r="BA155" s="378"/>
      <c r="BB155" s="379"/>
      <c r="BC155" s="375"/>
      <c r="BD155" s="392" t="str">
        <f t="shared" si="26"/>
        <v/>
      </c>
      <c r="BE155" s="453" t="str">
        <f t="shared" si="27"/>
        <v/>
      </c>
      <c r="BF155" s="872" t="str">
        <f>IF(BA155="","",VLOOKUP(BA155,'aktuelle Düngerliste'!$A:$H,2,FALSE))</f>
        <v/>
      </c>
      <c r="BG155" s="872" t="str">
        <f>IF(BA155="","",VLOOKUP(BA155,'aktuelle Düngerliste'!$A:$H,3,FALSE))</f>
        <v/>
      </c>
      <c r="BH155" s="873" t="str">
        <f>IF(BA155="","",VLOOKUP(BA155,'aktuelle Düngerliste'!$A:$H,8,FALSE))</f>
        <v/>
      </c>
      <c r="BI155" s="874" t="str">
        <f>IF(BA155="","",VLOOKUP(BA155,'aktuelle Düngerliste'!$A:$H,3,FALSE)*BC155/1000)</f>
        <v/>
      </c>
      <c r="BJ155" s="874" t="str">
        <f>IF(BA155="","",IF(VLOOKUP(BA155,'aktuelle Düngerliste'!$A:$B,2,FALSE)="mineralisch",(VLOOKUP(BA155,'aktuelle Düngerliste'!$A:$H,3,FALSE)*BC155/1000),""))</f>
        <v/>
      </c>
      <c r="BK155" s="875" t="str">
        <f>IF(BA155="","",VLOOKUP(BA155,'aktuelle Düngerliste'!$A:$J,10,FALSE)*BC155/1000)</f>
        <v/>
      </c>
      <c r="BL155" s="875" t="str">
        <f>IF(BA155="","",VLOOKUP(BA155,'aktuelle Düngerliste'!$A:$H,5,FALSE)*BC155/1000)</f>
        <v/>
      </c>
      <c r="BM155" s="875" t="str">
        <f>IF(BA155="","",VLOOKUP(BA155,'aktuelle Düngerliste'!$A:$H,6,FALSE)*BC155/1000)</f>
        <v/>
      </c>
      <c r="BN155" s="876" t="str">
        <f>IF(BA155="","",VLOOKUP(BA155,'aktuelle Düngerliste'!$A:$H,7,FALSE)*BC155/1000)</f>
        <v/>
      </c>
      <c r="BO155" s="378"/>
      <c r="BP155" s="379"/>
      <c r="BQ155" s="375"/>
      <c r="BR155" s="392" t="str">
        <f t="shared" si="28"/>
        <v/>
      </c>
      <c r="BS155" s="453" t="str">
        <f t="shared" si="29"/>
        <v/>
      </c>
      <c r="BT155" s="872" t="str">
        <f>IF(BO155="","",VLOOKUP(BO155,'aktuelle Düngerliste'!$A:$H,2,FALSE))</f>
        <v/>
      </c>
      <c r="BU155" s="872" t="str">
        <f>IF(BO155="","",VLOOKUP(BO155,'aktuelle Düngerliste'!$A:$H,3,FALSE))</f>
        <v/>
      </c>
      <c r="BV155" s="873" t="str">
        <f>IF(BO155="","",VLOOKUP(BO155,'aktuelle Düngerliste'!$A:$H,8,FALSE))</f>
        <v/>
      </c>
      <c r="BW155" s="874" t="str">
        <f>IF(BO155="","",VLOOKUP(BO155,'aktuelle Düngerliste'!$A:$H,3,FALSE)*BQ155/1000)</f>
        <v/>
      </c>
      <c r="BX155" s="874" t="str">
        <f>IF(BO155="","",IF(VLOOKUP(BO155,'aktuelle Düngerliste'!$A:$B,2,FALSE)="mineralisch",(VLOOKUP(BO155,'aktuelle Düngerliste'!$A:$H,3,FALSE)*BQ155/1000),""))</f>
        <v/>
      </c>
      <c r="BY155" s="875" t="str">
        <f>IF(BO155="","",VLOOKUP(BO155,'aktuelle Düngerliste'!$A:$J,10,FALSE)*BQ155/1000)</f>
        <v/>
      </c>
      <c r="BZ155" s="875" t="str">
        <f>IF(BO155="","",VLOOKUP(BO155,'aktuelle Düngerliste'!$A:$H,5,FALSE)*BQ155/1000)</f>
        <v/>
      </c>
      <c r="CA155" s="875" t="str">
        <f>IF(BO155="","",VLOOKUP(BO155,'aktuelle Düngerliste'!$A:$H,6,FALSE)*BQ155/1000)</f>
        <v/>
      </c>
      <c r="CB155" s="876" t="str">
        <f>IF(BO155="","",VLOOKUP(BO155,'aktuelle Düngerliste'!$A:$H,7,FALSE)*BQ155/1000)</f>
        <v/>
      </c>
      <c r="CC155" s="378"/>
      <c r="CD155" s="379"/>
      <c r="CE155" s="375"/>
      <c r="CF155" s="392" t="str">
        <f t="shared" si="30"/>
        <v/>
      </c>
      <c r="CG155" s="453" t="str">
        <f t="shared" si="31"/>
        <v/>
      </c>
      <c r="CH155" s="872" t="str">
        <f>IF(CC155="","",VLOOKUP(CC155,'aktuelle Düngerliste'!$A:$H,2,FALSE))</f>
        <v/>
      </c>
      <c r="CI155" s="872" t="str">
        <f>IF(CC155="","",VLOOKUP(CC155,'aktuelle Düngerliste'!$A:$H,3,FALSE))</f>
        <v/>
      </c>
      <c r="CJ155" s="873" t="str">
        <f>IF(CC155="","",VLOOKUP(CC155,'aktuelle Düngerliste'!$A:$H,8,FALSE))</f>
        <v/>
      </c>
      <c r="CK155" s="874" t="str">
        <f>IF(CC155="","",VLOOKUP(CC155,'aktuelle Düngerliste'!$A:$H,3,FALSE)*CE155/1000)</f>
        <v/>
      </c>
      <c r="CL155" s="874" t="str">
        <f>IF(CC155="","",IF(VLOOKUP(CC155,'aktuelle Düngerliste'!$A:$B,2,FALSE)="mineralisch",(VLOOKUP(CC155,'aktuelle Düngerliste'!$A:$H,3,FALSE)*CE155/1000),""))</f>
        <v/>
      </c>
      <c r="CM155" s="875" t="str">
        <f>IF(CC155="","",VLOOKUP(CC155,'aktuelle Düngerliste'!$A:$J,10,FALSE)*CE155/1000)</f>
        <v/>
      </c>
      <c r="CN155" s="875" t="str">
        <f>IF(CC155="","",VLOOKUP(CC155,'aktuelle Düngerliste'!$A:$H,5,FALSE)*CE155/1000)</f>
        <v/>
      </c>
      <c r="CO155" s="875" t="str">
        <f>IF(CC155="","",VLOOKUP(CC155,'aktuelle Düngerliste'!$A:$H,6,FALSE)*CE155/1000)</f>
        <v/>
      </c>
      <c r="CP155" s="876" t="str">
        <f>IF(CC155="","",VLOOKUP(CC155,'aktuelle Düngerliste'!$A:$H,7,FALSE)*CE155/1000)</f>
        <v/>
      </c>
      <c r="CQ155" s="378"/>
      <c r="CR155" s="379"/>
      <c r="CS155" s="375"/>
      <c r="CT155" s="392" t="str">
        <f t="shared" si="32"/>
        <v/>
      </c>
      <c r="CU155" s="453" t="str">
        <f t="shared" si="33"/>
        <v/>
      </c>
      <c r="CV155" s="872" t="str">
        <f>IF(CQ155="","",VLOOKUP(CQ155,'aktuelle Düngerliste'!$A:$H,2,FALSE))</f>
        <v/>
      </c>
      <c r="CW155" s="872" t="str">
        <f>IF(CQ155="","",VLOOKUP(CQ155,'aktuelle Düngerliste'!$A:$H,3,FALSE))</f>
        <v/>
      </c>
      <c r="CX155" s="873" t="str">
        <f>IF(CQ155="","",VLOOKUP(CQ155,'aktuelle Düngerliste'!$A:$H,8,FALSE))</f>
        <v/>
      </c>
      <c r="CY155" s="874" t="str">
        <f>IF(CQ155="","",VLOOKUP(CQ155,'aktuelle Düngerliste'!$A:$H,3,FALSE)*CS155/1000)</f>
        <v/>
      </c>
      <c r="CZ155" s="874" t="str">
        <f>IF(CQ155="","",IF(VLOOKUP(CQ155,'aktuelle Düngerliste'!$A:$B,2,FALSE)="mineralisch",(VLOOKUP(CQ155,'aktuelle Düngerliste'!$A:$H,3,FALSE)*CS155/1000),""))</f>
        <v/>
      </c>
      <c r="DA155" s="875" t="str">
        <f>IF(CQ155="","",VLOOKUP(CQ155,'aktuelle Düngerliste'!$A:$J,10,FALSE)*CS155/1000)</f>
        <v/>
      </c>
      <c r="DB155" s="875" t="str">
        <f>IF(CQ155="","",VLOOKUP(CQ155,'aktuelle Düngerliste'!$A:$H,5,FALSE)*CS155/1000)</f>
        <v/>
      </c>
      <c r="DC155" s="875" t="str">
        <f>IF(CQ155="","",VLOOKUP(CQ155,'aktuelle Düngerliste'!$A:$H,6,FALSE)*CS155/1000)</f>
        <v/>
      </c>
      <c r="DD155" s="876" t="str">
        <f>IF(CQ155="","",VLOOKUP(CQ155,'aktuelle Düngerliste'!$A:$H,7,FALSE)*CS155/1000)</f>
        <v/>
      </c>
      <c r="DE155" s="378"/>
      <c r="DF155" s="379"/>
      <c r="DG155" s="375"/>
      <c r="DH155" s="392" t="str">
        <f t="shared" si="34"/>
        <v/>
      </c>
      <c r="DI155" s="453" t="str">
        <f t="shared" si="35"/>
        <v/>
      </c>
      <c r="DJ155" s="872" t="str">
        <f>IF(DE155="","",VLOOKUP(DE155,'aktuelle Düngerliste'!$A:$H,2,FALSE))</f>
        <v/>
      </c>
      <c r="DK155" s="872" t="str">
        <f>IF(DE155="","",VLOOKUP(DE155,'aktuelle Düngerliste'!$A:$H,3,FALSE))</f>
        <v/>
      </c>
      <c r="DL155" s="873" t="str">
        <f>IF(DE155="","",VLOOKUP(DE155,'aktuelle Düngerliste'!$A:$H,8,FALSE))</f>
        <v/>
      </c>
      <c r="DM155" s="874" t="str">
        <f>IF(DE155="","",VLOOKUP(DE155,'aktuelle Düngerliste'!$A:$H,3,FALSE)*DG155/1000)</f>
        <v/>
      </c>
      <c r="DN155" s="874" t="str">
        <f>IF(DE155="","",IF(VLOOKUP(DE155,'aktuelle Düngerliste'!$A:$B,2,FALSE)="mineralisch",(VLOOKUP(DE155,'aktuelle Düngerliste'!$A:$H,3,FALSE)*DG155/1000),""))</f>
        <v/>
      </c>
      <c r="DO155" s="875" t="str">
        <f>IF(DE155="","",VLOOKUP(DE155,'aktuelle Düngerliste'!$A:$J,10,FALSE)*DG155/1000)</f>
        <v/>
      </c>
      <c r="DP155" s="875" t="str">
        <f>IF(DE155="","",VLOOKUP(DE155,'aktuelle Düngerliste'!$A:$H,5,FALSE)*DG155/1000)</f>
        <v/>
      </c>
      <c r="DQ155" s="875" t="str">
        <f>IF(DE155="","",VLOOKUP(DE155,'aktuelle Düngerliste'!$A:$H,6,FALSE)*DG155/1000)</f>
        <v/>
      </c>
      <c r="DR155" s="876" t="str">
        <f>IF(DE155="","",VLOOKUP(DE155,'aktuelle Düngerliste'!$A:$H,7,FALSE)*DG155/1000)</f>
        <v/>
      </c>
      <c r="DS155" s="265"/>
    </row>
    <row r="156" spans="1:123" s="145" customFormat="1">
      <c r="A156" s="261" t="str">
        <f>IF('N-DBE'!A156="","",'N-DBE'!A156)</f>
        <v/>
      </c>
      <c r="B156" s="285" t="str">
        <f>IF('N-DBE'!B156="","",'N-DBE'!B156)</f>
        <v/>
      </c>
      <c r="C156" s="262" t="str">
        <f>IF('N-DBE'!C156="","",'N-DBE'!C156)</f>
        <v/>
      </c>
      <c r="D156" s="262" t="str">
        <f>IF('N-DBE'!D156="","",'N-DBE'!D156)</f>
        <v/>
      </c>
      <c r="E156" s="238" t="str">
        <f>IF('N-DBE'!E156="","",'N-DBE'!E156)</f>
        <v/>
      </c>
      <c r="F156" s="238" t="str">
        <f>IF('N-DBE'!F156="","",'N-DBE'!F156)</f>
        <v/>
      </c>
      <c r="G156" s="225" t="str">
        <f>IF('N-DBE'!G156="","",'N-DBE'!G156)</f>
        <v/>
      </c>
      <c r="H156" s="247" t="str">
        <f>IF(OR(B156="",'N-DBE'!AJ156=""),"",'N-DBE'!AJ156+'N-DBE'!AN156)</f>
        <v/>
      </c>
      <c r="I156" s="815" t="str">
        <f>IF(OR(B156="",'N-DBE'!AJ156=""),"",'N-DBE'!E156*('N-DBE'!AJ156+'N-DBE'!AN156))</f>
        <v/>
      </c>
      <c r="J156" s="246" t="str">
        <f>IF('N-DBE'!AK156="","",IF('N-DBE'!AM156="ja",'N-DBE'!AK156+'N-DBE'!AN156,'N-DBE'!AK156))</f>
        <v/>
      </c>
      <c r="K156" s="829" t="str">
        <f>IF(OR(B156="",'N-DBE'!AK156=""),"",IF('N-DBE'!AM156="ja",'N-DBE'!E156*('N-DBE'!AK156+'N-DBE'!AN156),'N-DBE'!E156*'N-DBE'!AK156))</f>
        <v/>
      </c>
      <c r="L156" s="830" t="str">
        <f>IF(OR(B156="",'N-DBE'!AL156=""),"",'N-DBE'!AL156+'N-DBE'!AN156)</f>
        <v/>
      </c>
      <c r="M156" s="830" t="str">
        <f>IF(OR(B156="",'N-DBE'!AL156=""),"",'N-DBE'!E156*('N-DBE'!AL156+'N-DBE'!AN156))</f>
        <v/>
      </c>
      <c r="N156" s="831" t="str">
        <f>IF(AND('N-DBE'!C156="ja",G156&lt;&gt;""),I156-X156,"")</f>
        <v/>
      </c>
      <c r="O156" s="259" t="str">
        <f>IF('N-DBE'!AJ156="","",SUM(AU156,BI156,BW156,CK156,CY156,DM156))</f>
        <v/>
      </c>
      <c r="P156" s="830" t="str">
        <f>IF(OR(B156="",'N-DBE'!AJ156=""),"",O156*'N-DBE'!E156)</f>
        <v/>
      </c>
      <c r="Q156" s="253" t="str">
        <f>IF('N-DBE'!AJ156="","",IF(AR156="mineralisch",AU156,0)+IF(BF156="mineralisch",BI156,0)+IF(BT156="mineralisch",BW156,0)+IF(CH156="mineralisch",CK156,0)+IF(CV156="mineralisch",CY156,0)+IF(DJ156="mineralisch",DM156,0))</f>
        <v/>
      </c>
      <c r="R156" s="830" t="str">
        <f>IF(OR(B156="",'N-DBE'!AJ156=""),"",Q156*'N-DBE'!E156)</f>
        <v/>
      </c>
      <c r="S156" s="253" t="str">
        <f>IF('N-DBE'!AJ156="","",O156-Q156)</f>
        <v/>
      </c>
      <c r="T156" s="830" t="str">
        <f>IF(OR(B156="",'N-DBE'!AJ156=""),"",S156*'N-DBE'!E156)</f>
        <v/>
      </c>
      <c r="U156" s="253" t="str">
        <f>IF('N-DBE'!AJ156="","",(IF(AR156="Kompost",AU156,0)+IF(BF156="Kompost",BI156,0)+IF(BT156="Kompost",BW156,0)+IF(CH156="Kompost",CK156,0)+IF(CV156="Kompost",CY156,0)+IF(DJ156="Kompost",DM156,0)))</f>
        <v/>
      </c>
      <c r="V156" s="830" t="str">
        <f>IF(OR(B156="",'N-DBE'!AJ156=""),"",U156*'N-DBE'!E156)</f>
        <v/>
      </c>
      <c r="W156" s="370" t="str">
        <f>IF('N-DBE'!AJ156="","",SUM(AW156,BK156,BY156,CM156,DA156,DO156))</f>
        <v/>
      </c>
      <c r="X156" s="844" t="str">
        <f>IF(OR(B156="",'N-DBE'!AJ156=""),"",W156*'N-DBE'!E156)</f>
        <v/>
      </c>
      <c r="Y156" s="260" t="str">
        <f>IF('P-(K-Mg)-DBE'!N156="","",'P-(K-Mg)-DBE'!N156+'P-(K-Mg)-DBE'!R156)</f>
        <v/>
      </c>
      <c r="Z156" s="830" t="str">
        <f>IF(OR(B156="",'P-(K-Mg)-DBE'!N156=""),"",'N-DBE'!E156*('P-(K-Mg)-DBE'!N156+'P-(K-Mg)-DBE'!R156))</f>
        <v/>
      </c>
      <c r="AA156" s="259" t="str">
        <f>IF('P-(K-Mg)-DBE'!N156="","",SUM(AX156,BL156,BZ156,CN156,DB156,DP156))</f>
        <v/>
      </c>
      <c r="AB156" s="258" t="str">
        <f>IF(OR(B156="",'P-(K-Mg)-DBE'!Z156=""),"",SUM(AX156,BL156,BZ156,CN156,DB156,DP156)*'N-DBE'!E156)</f>
        <v/>
      </c>
      <c r="AC156" s="259" t="str">
        <f>IF('P-(K-Mg)-DBE'!O156="","",'P-(K-Mg)-DBE'!O156)</f>
        <v/>
      </c>
      <c r="AD156" s="815" t="str">
        <f>IF(OR(B156="",'P-(K-Mg)-DBE'!O156=""),"",'P-(K-Mg)-DBE'!O156*'N-DBE'!E156)</f>
        <v/>
      </c>
      <c r="AE156" s="239" t="str">
        <f>IF('P-(K-Mg)-DBE'!Z156="","",'P-(K-Mg)-DBE'!Z156)</f>
        <v/>
      </c>
      <c r="AF156" s="815" t="str">
        <f>IF(OR(B156="",'P-(K-Mg)-DBE'!Z156=""),"",'P-(K-Mg)-DBE'!Z156*'N-DBE'!E156)</f>
        <v/>
      </c>
      <c r="AG156" s="380" t="str">
        <f>IF('P-(K-Mg)-DBE'!Z156="","",SUM(AY156,BM156,CA156,CO156,DC156,DQ156))</f>
        <v/>
      </c>
      <c r="AH156" s="258" t="str">
        <f>IF(OR(B156="",'P-(K-Mg)-DBE'!AH156=""),"",SUM(AY156,BM156,CA156,CO156,DC156,DQ146)*'N-DBE'!E156)</f>
        <v/>
      </c>
      <c r="AI156" s="240" t="str">
        <f>IF('P-(K-Mg)-DBE'!AH156="","",'P-(K-Mg)-DBE'!AH156)</f>
        <v/>
      </c>
      <c r="AJ156" s="830" t="str">
        <f>IF(OR(B156="",'P-(K-Mg)-DBE'!AH156=""),"",'N-DBE'!E156*'P-(K-Mg)-DBE'!AH156)</f>
        <v/>
      </c>
      <c r="AK156" s="374" t="str">
        <f>IF('P-(K-Mg)-DBE'!AH156="","",SUM(AZ156,BN156,CB156,CP156,DD156,DR156))</f>
        <v/>
      </c>
      <c r="AL156" s="862" t="str">
        <f>IF('P-(K-Mg)-DBE'!AH156="","",SUM(AZ156,BN156,CB156,CP156,DD156,DR156))</f>
        <v/>
      </c>
      <c r="AM156" s="378"/>
      <c r="AN156" s="379"/>
      <c r="AO156" s="375"/>
      <c r="AP156" s="392" t="str">
        <f t="shared" si="24"/>
        <v/>
      </c>
      <c r="AQ156" s="453" t="str">
        <f t="shared" si="25"/>
        <v/>
      </c>
      <c r="AR156" s="872" t="str">
        <f>IF(AM156="","",VLOOKUP(AM156,'aktuelle Düngerliste'!A:H,2,FALSE))</f>
        <v/>
      </c>
      <c r="AS156" s="872" t="str">
        <f>IF(AM156="","",VLOOKUP(AM156,'aktuelle Düngerliste'!A:H,3,FALSE))</f>
        <v/>
      </c>
      <c r="AT156" s="873" t="str">
        <f>IF(AM156="","",VLOOKUP(AM156,'aktuelle Düngerliste'!A:H,8,FALSE))</f>
        <v/>
      </c>
      <c r="AU156" s="874" t="str">
        <f>IF(AM156="","",VLOOKUP(AM156,'aktuelle Düngerliste'!$A:$H,3,FALSE)*AO156/1000)</f>
        <v/>
      </c>
      <c r="AV156" s="874" t="str">
        <f>IF(AM156="","",IF(VLOOKUP(AM156,'aktuelle Düngerliste'!$A:$B,2,FALSE)="mineralisch",(VLOOKUP(AM156,'aktuelle Düngerliste'!$A:$H,3,FALSE)*AO156/1000),""))</f>
        <v/>
      </c>
      <c r="AW156" s="875" t="str">
        <f>IF(AM156="","",VLOOKUP(AM156,'aktuelle Düngerliste'!$A:$J,10,FALSE)*AO156/1000)</f>
        <v/>
      </c>
      <c r="AX156" s="875" t="str">
        <f>IF(AM156="","",VLOOKUP(AM156,'aktuelle Düngerliste'!$A:$H,5,FALSE)*AO156/1000)</f>
        <v/>
      </c>
      <c r="AY156" s="875" t="str">
        <f>IF(AM156="","",VLOOKUP(AM156,'aktuelle Düngerliste'!$A:$H,6,FALSE)*AO156/1000)</f>
        <v/>
      </c>
      <c r="AZ156" s="876" t="str">
        <f>IF(AM156="","",VLOOKUP(AM156,'aktuelle Düngerliste'!$A:$H,7,FALSE)*AO156/1000)</f>
        <v/>
      </c>
      <c r="BA156" s="378"/>
      <c r="BB156" s="379"/>
      <c r="BC156" s="375"/>
      <c r="BD156" s="392" t="str">
        <f t="shared" si="26"/>
        <v/>
      </c>
      <c r="BE156" s="453" t="str">
        <f t="shared" si="27"/>
        <v/>
      </c>
      <c r="BF156" s="872" t="str">
        <f>IF(BA156="","",VLOOKUP(BA156,'aktuelle Düngerliste'!$A:$H,2,FALSE))</f>
        <v/>
      </c>
      <c r="BG156" s="872" t="str">
        <f>IF(BA156="","",VLOOKUP(BA156,'aktuelle Düngerliste'!$A:$H,3,FALSE))</f>
        <v/>
      </c>
      <c r="BH156" s="873" t="str">
        <f>IF(BA156="","",VLOOKUP(BA156,'aktuelle Düngerliste'!$A:$H,8,FALSE))</f>
        <v/>
      </c>
      <c r="BI156" s="874" t="str">
        <f>IF(BA156="","",VLOOKUP(BA156,'aktuelle Düngerliste'!$A:$H,3,FALSE)*BC156/1000)</f>
        <v/>
      </c>
      <c r="BJ156" s="874" t="str">
        <f>IF(BA156="","",IF(VLOOKUP(BA156,'aktuelle Düngerliste'!$A:$B,2,FALSE)="mineralisch",(VLOOKUP(BA156,'aktuelle Düngerliste'!$A:$H,3,FALSE)*BC156/1000),""))</f>
        <v/>
      </c>
      <c r="BK156" s="875" t="str">
        <f>IF(BA156="","",VLOOKUP(BA156,'aktuelle Düngerliste'!$A:$J,10,FALSE)*BC156/1000)</f>
        <v/>
      </c>
      <c r="BL156" s="875" t="str">
        <f>IF(BA156="","",VLOOKUP(BA156,'aktuelle Düngerliste'!$A:$H,5,FALSE)*BC156/1000)</f>
        <v/>
      </c>
      <c r="BM156" s="875" t="str">
        <f>IF(BA156="","",VLOOKUP(BA156,'aktuelle Düngerliste'!$A:$H,6,FALSE)*BC156/1000)</f>
        <v/>
      </c>
      <c r="BN156" s="876" t="str">
        <f>IF(BA156="","",VLOOKUP(BA156,'aktuelle Düngerliste'!$A:$H,7,FALSE)*BC156/1000)</f>
        <v/>
      </c>
      <c r="BO156" s="378"/>
      <c r="BP156" s="379"/>
      <c r="BQ156" s="375"/>
      <c r="BR156" s="392" t="str">
        <f t="shared" si="28"/>
        <v/>
      </c>
      <c r="BS156" s="453" t="str">
        <f t="shared" si="29"/>
        <v/>
      </c>
      <c r="BT156" s="872" t="str">
        <f>IF(BO156="","",VLOOKUP(BO156,'aktuelle Düngerliste'!$A:$H,2,FALSE))</f>
        <v/>
      </c>
      <c r="BU156" s="872" t="str">
        <f>IF(BO156="","",VLOOKUP(BO156,'aktuelle Düngerliste'!$A:$H,3,FALSE))</f>
        <v/>
      </c>
      <c r="BV156" s="873" t="str">
        <f>IF(BO156="","",VLOOKUP(BO156,'aktuelle Düngerliste'!$A:$H,8,FALSE))</f>
        <v/>
      </c>
      <c r="BW156" s="874" t="str">
        <f>IF(BO156="","",VLOOKUP(BO156,'aktuelle Düngerliste'!$A:$H,3,FALSE)*BQ156/1000)</f>
        <v/>
      </c>
      <c r="BX156" s="874" t="str">
        <f>IF(BO156="","",IF(VLOOKUP(BO156,'aktuelle Düngerliste'!$A:$B,2,FALSE)="mineralisch",(VLOOKUP(BO156,'aktuelle Düngerliste'!$A:$H,3,FALSE)*BQ156/1000),""))</f>
        <v/>
      </c>
      <c r="BY156" s="875" t="str">
        <f>IF(BO156="","",VLOOKUP(BO156,'aktuelle Düngerliste'!$A:$J,10,FALSE)*BQ156/1000)</f>
        <v/>
      </c>
      <c r="BZ156" s="875" t="str">
        <f>IF(BO156="","",VLOOKUP(BO156,'aktuelle Düngerliste'!$A:$H,5,FALSE)*BQ156/1000)</f>
        <v/>
      </c>
      <c r="CA156" s="875" t="str">
        <f>IF(BO156="","",VLOOKUP(BO156,'aktuelle Düngerliste'!$A:$H,6,FALSE)*BQ156/1000)</f>
        <v/>
      </c>
      <c r="CB156" s="876" t="str">
        <f>IF(BO156="","",VLOOKUP(BO156,'aktuelle Düngerliste'!$A:$H,7,FALSE)*BQ156/1000)</f>
        <v/>
      </c>
      <c r="CC156" s="378"/>
      <c r="CD156" s="379"/>
      <c r="CE156" s="375"/>
      <c r="CF156" s="392" t="str">
        <f t="shared" si="30"/>
        <v/>
      </c>
      <c r="CG156" s="453" t="str">
        <f t="shared" si="31"/>
        <v/>
      </c>
      <c r="CH156" s="872" t="str">
        <f>IF(CC156="","",VLOOKUP(CC156,'aktuelle Düngerliste'!$A:$H,2,FALSE))</f>
        <v/>
      </c>
      <c r="CI156" s="872" t="str">
        <f>IF(CC156="","",VLOOKUP(CC156,'aktuelle Düngerliste'!$A:$H,3,FALSE))</f>
        <v/>
      </c>
      <c r="CJ156" s="873" t="str">
        <f>IF(CC156="","",VLOOKUP(CC156,'aktuelle Düngerliste'!$A:$H,8,FALSE))</f>
        <v/>
      </c>
      <c r="CK156" s="874" t="str">
        <f>IF(CC156="","",VLOOKUP(CC156,'aktuelle Düngerliste'!$A:$H,3,FALSE)*CE156/1000)</f>
        <v/>
      </c>
      <c r="CL156" s="874" t="str">
        <f>IF(CC156="","",IF(VLOOKUP(CC156,'aktuelle Düngerliste'!$A:$B,2,FALSE)="mineralisch",(VLOOKUP(CC156,'aktuelle Düngerliste'!$A:$H,3,FALSE)*CE156/1000),""))</f>
        <v/>
      </c>
      <c r="CM156" s="875" t="str">
        <f>IF(CC156="","",VLOOKUP(CC156,'aktuelle Düngerliste'!$A:$J,10,FALSE)*CE156/1000)</f>
        <v/>
      </c>
      <c r="CN156" s="875" t="str">
        <f>IF(CC156="","",VLOOKUP(CC156,'aktuelle Düngerliste'!$A:$H,5,FALSE)*CE156/1000)</f>
        <v/>
      </c>
      <c r="CO156" s="875" t="str">
        <f>IF(CC156="","",VLOOKUP(CC156,'aktuelle Düngerliste'!$A:$H,6,FALSE)*CE156/1000)</f>
        <v/>
      </c>
      <c r="CP156" s="876" t="str">
        <f>IF(CC156="","",VLOOKUP(CC156,'aktuelle Düngerliste'!$A:$H,7,FALSE)*CE156/1000)</f>
        <v/>
      </c>
      <c r="CQ156" s="378"/>
      <c r="CR156" s="379"/>
      <c r="CS156" s="375"/>
      <c r="CT156" s="392" t="str">
        <f t="shared" si="32"/>
        <v/>
      </c>
      <c r="CU156" s="453" t="str">
        <f t="shared" si="33"/>
        <v/>
      </c>
      <c r="CV156" s="872" t="str">
        <f>IF(CQ156="","",VLOOKUP(CQ156,'aktuelle Düngerliste'!$A:$H,2,FALSE))</f>
        <v/>
      </c>
      <c r="CW156" s="872" t="str">
        <f>IF(CQ156="","",VLOOKUP(CQ156,'aktuelle Düngerliste'!$A:$H,3,FALSE))</f>
        <v/>
      </c>
      <c r="CX156" s="873" t="str">
        <f>IF(CQ156="","",VLOOKUP(CQ156,'aktuelle Düngerliste'!$A:$H,8,FALSE))</f>
        <v/>
      </c>
      <c r="CY156" s="874" t="str">
        <f>IF(CQ156="","",VLOOKUP(CQ156,'aktuelle Düngerliste'!$A:$H,3,FALSE)*CS156/1000)</f>
        <v/>
      </c>
      <c r="CZ156" s="874" t="str">
        <f>IF(CQ156="","",IF(VLOOKUP(CQ156,'aktuelle Düngerliste'!$A:$B,2,FALSE)="mineralisch",(VLOOKUP(CQ156,'aktuelle Düngerliste'!$A:$H,3,FALSE)*CS156/1000),""))</f>
        <v/>
      </c>
      <c r="DA156" s="875" t="str">
        <f>IF(CQ156="","",VLOOKUP(CQ156,'aktuelle Düngerliste'!$A:$J,10,FALSE)*CS156/1000)</f>
        <v/>
      </c>
      <c r="DB156" s="875" t="str">
        <f>IF(CQ156="","",VLOOKUP(CQ156,'aktuelle Düngerliste'!$A:$H,5,FALSE)*CS156/1000)</f>
        <v/>
      </c>
      <c r="DC156" s="875" t="str">
        <f>IF(CQ156="","",VLOOKUP(CQ156,'aktuelle Düngerliste'!$A:$H,6,FALSE)*CS156/1000)</f>
        <v/>
      </c>
      <c r="DD156" s="876" t="str">
        <f>IF(CQ156="","",VLOOKUP(CQ156,'aktuelle Düngerliste'!$A:$H,7,FALSE)*CS156/1000)</f>
        <v/>
      </c>
      <c r="DE156" s="378"/>
      <c r="DF156" s="379"/>
      <c r="DG156" s="375"/>
      <c r="DH156" s="392" t="str">
        <f t="shared" si="34"/>
        <v/>
      </c>
      <c r="DI156" s="453" t="str">
        <f t="shared" si="35"/>
        <v/>
      </c>
      <c r="DJ156" s="872" t="str">
        <f>IF(DE156="","",VLOOKUP(DE156,'aktuelle Düngerliste'!$A:$H,2,FALSE))</f>
        <v/>
      </c>
      <c r="DK156" s="872" t="str">
        <f>IF(DE156="","",VLOOKUP(DE156,'aktuelle Düngerliste'!$A:$H,3,FALSE))</f>
        <v/>
      </c>
      <c r="DL156" s="873" t="str">
        <f>IF(DE156="","",VLOOKUP(DE156,'aktuelle Düngerliste'!$A:$H,8,FALSE))</f>
        <v/>
      </c>
      <c r="DM156" s="874" t="str">
        <f>IF(DE156="","",VLOOKUP(DE156,'aktuelle Düngerliste'!$A:$H,3,FALSE)*DG156/1000)</f>
        <v/>
      </c>
      <c r="DN156" s="874" t="str">
        <f>IF(DE156="","",IF(VLOOKUP(DE156,'aktuelle Düngerliste'!$A:$B,2,FALSE)="mineralisch",(VLOOKUP(DE156,'aktuelle Düngerliste'!$A:$H,3,FALSE)*DG156/1000),""))</f>
        <v/>
      </c>
      <c r="DO156" s="875" t="str">
        <f>IF(DE156="","",VLOOKUP(DE156,'aktuelle Düngerliste'!$A:$J,10,FALSE)*DG156/1000)</f>
        <v/>
      </c>
      <c r="DP156" s="875" t="str">
        <f>IF(DE156="","",VLOOKUP(DE156,'aktuelle Düngerliste'!$A:$H,5,FALSE)*DG156/1000)</f>
        <v/>
      </c>
      <c r="DQ156" s="875" t="str">
        <f>IF(DE156="","",VLOOKUP(DE156,'aktuelle Düngerliste'!$A:$H,6,FALSE)*DG156/1000)</f>
        <v/>
      </c>
      <c r="DR156" s="876" t="str">
        <f>IF(DE156="","",VLOOKUP(DE156,'aktuelle Düngerliste'!$A:$H,7,FALSE)*DG156/1000)</f>
        <v/>
      </c>
      <c r="DS156" s="265"/>
    </row>
    <row r="157" spans="1:123" s="145" customFormat="1">
      <c r="A157" s="261" t="str">
        <f>IF('N-DBE'!A157="","",'N-DBE'!A157)</f>
        <v/>
      </c>
      <c r="B157" s="285" t="str">
        <f>IF('N-DBE'!B157="","",'N-DBE'!B157)</f>
        <v/>
      </c>
      <c r="C157" s="262" t="str">
        <f>IF('N-DBE'!C157="","",'N-DBE'!C157)</f>
        <v/>
      </c>
      <c r="D157" s="262" t="str">
        <f>IF('N-DBE'!D157="","",'N-DBE'!D157)</f>
        <v/>
      </c>
      <c r="E157" s="238" t="str">
        <f>IF('N-DBE'!E157="","",'N-DBE'!E157)</f>
        <v/>
      </c>
      <c r="F157" s="238" t="str">
        <f>IF('N-DBE'!F157="","",'N-DBE'!F157)</f>
        <v/>
      </c>
      <c r="G157" s="225" t="str">
        <f>IF('N-DBE'!G157="","",'N-DBE'!G157)</f>
        <v/>
      </c>
      <c r="H157" s="247" t="str">
        <f>IF(OR(B157="",'N-DBE'!AJ157=""),"",'N-DBE'!AJ157+'N-DBE'!AN157)</f>
        <v/>
      </c>
      <c r="I157" s="815" t="str">
        <f>IF(OR(B157="",'N-DBE'!AJ157=""),"",'N-DBE'!E157*('N-DBE'!AJ157+'N-DBE'!AN157))</f>
        <v/>
      </c>
      <c r="J157" s="246" t="str">
        <f>IF('N-DBE'!AK157="","",IF('N-DBE'!AM157="ja",'N-DBE'!AK157+'N-DBE'!AN157,'N-DBE'!AK157))</f>
        <v/>
      </c>
      <c r="K157" s="829" t="str">
        <f>IF(OR(B157="",'N-DBE'!AK157=""),"",IF('N-DBE'!AM157="ja",'N-DBE'!E157*('N-DBE'!AK157+'N-DBE'!AN157),'N-DBE'!E157*'N-DBE'!AK157))</f>
        <v/>
      </c>
      <c r="L157" s="830" t="str">
        <f>IF(OR(B157="",'N-DBE'!AL157=""),"",'N-DBE'!AL157+'N-DBE'!AN157)</f>
        <v/>
      </c>
      <c r="M157" s="830" t="str">
        <f>IF(OR(B157="",'N-DBE'!AL157=""),"",'N-DBE'!E157*('N-DBE'!AL157+'N-DBE'!AN157))</f>
        <v/>
      </c>
      <c r="N157" s="831" t="str">
        <f>IF(AND('N-DBE'!C157="ja",G157&lt;&gt;""),I157-X157,"")</f>
        <v/>
      </c>
      <c r="O157" s="259" t="str">
        <f>IF('N-DBE'!AJ157="","",SUM(AU157,BI157,BW157,CK157,CY157,DM157))</f>
        <v/>
      </c>
      <c r="P157" s="830" t="str">
        <f>IF(OR(B157="",'N-DBE'!AJ157=""),"",O157*'N-DBE'!E157)</f>
        <v/>
      </c>
      <c r="Q157" s="253" t="str">
        <f>IF('N-DBE'!AJ157="","",IF(AR157="mineralisch",AU157,0)+IF(BF157="mineralisch",BI157,0)+IF(BT157="mineralisch",BW157,0)+IF(CH157="mineralisch",CK157,0)+IF(CV157="mineralisch",CY157,0)+IF(DJ157="mineralisch",DM157,0))</f>
        <v/>
      </c>
      <c r="R157" s="830" t="str">
        <f>IF(OR(B157="",'N-DBE'!AJ157=""),"",Q157*'N-DBE'!E157)</f>
        <v/>
      </c>
      <c r="S157" s="253" t="str">
        <f>IF('N-DBE'!AJ157="","",O157-Q157)</f>
        <v/>
      </c>
      <c r="T157" s="830" t="str">
        <f>IF(OR(B157="",'N-DBE'!AJ157=""),"",S157*'N-DBE'!E157)</f>
        <v/>
      </c>
      <c r="U157" s="253" t="str">
        <f>IF('N-DBE'!AJ157="","",(IF(AR157="Kompost",AU157,0)+IF(BF157="Kompost",BI157,0)+IF(BT157="Kompost",BW157,0)+IF(CH157="Kompost",CK157,0)+IF(CV157="Kompost",CY157,0)+IF(DJ157="Kompost",DM157,0)))</f>
        <v/>
      </c>
      <c r="V157" s="830" t="str">
        <f>IF(OR(B157="",'N-DBE'!AJ157=""),"",U157*'N-DBE'!E157)</f>
        <v/>
      </c>
      <c r="W157" s="370" t="str">
        <f>IF('N-DBE'!AJ157="","",SUM(AW157,BK157,BY157,CM157,DA157,DO157))</f>
        <v/>
      </c>
      <c r="X157" s="844" t="str">
        <f>IF(OR(B157="",'N-DBE'!AJ157=""),"",W157*'N-DBE'!E157)</f>
        <v/>
      </c>
      <c r="Y157" s="260" t="str">
        <f>IF('P-(K-Mg)-DBE'!N157="","",'P-(K-Mg)-DBE'!N157+'P-(K-Mg)-DBE'!R157)</f>
        <v/>
      </c>
      <c r="Z157" s="830" t="str">
        <f>IF(OR(B157="",'P-(K-Mg)-DBE'!N157=""),"",'N-DBE'!E157*('P-(K-Mg)-DBE'!N157+'P-(K-Mg)-DBE'!R157))</f>
        <v/>
      </c>
      <c r="AA157" s="259" t="str">
        <f>IF('P-(K-Mg)-DBE'!N157="","",SUM(AX157,BL157,BZ157,CN157,DB157,DP157))</f>
        <v/>
      </c>
      <c r="AB157" s="258" t="str">
        <f>IF(OR(B157="",'P-(K-Mg)-DBE'!Z157=""),"",SUM(AX157,BL157,BZ157,CN157,DB157,DP157)*'N-DBE'!E157)</f>
        <v/>
      </c>
      <c r="AC157" s="259" t="str">
        <f>IF('P-(K-Mg)-DBE'!O157="","",'P-(K-Mg)-DBE'!O157)</f>
        <v/>
      </c>
      <c r="AD157" s="815" t="str">
        <f>IF(OR(B157="",'P-(K-Mg)-DBE'!O157=""),"",'P-(K-Mg)-DBE'!O157*'N-DBE'!E157)</f>
        <v/>
      </c>
      <c r="AE157" s="239" t="str">
        <f>IF('P-(K-Mg)-DBE'!Z157="","",'P-(K-Mg)-DBE'!Z157)</f>
        <v/>
      </c>
      <c r="AF157" s="815" t="str">
        <f>IF(OR(B157="",'P-(K-Mg)-DBE'!Z157=""),"",'P-(K-Mg)-DBE'!Z157*'N-DBE'!E157)</f>
        <v/>
      </c>
      <c r="AG157" s="380" t="str">
        <f>IF('P-(K-Mg)-DBE'!Z157="","",SUM(AY157,BM157,CA157,CO157,DC157,DQ157))</f>
        <v/>
      </c>
      <c r="AH157" s="258" t="str">
        <f>IF(OR(B157="",'P-(K-Mg)-DBE'!AH157=""),"",SUM(AY157,BM157,CA157,CO157,DC157,DQ147)*'N-DBE'!E157)</f>
        <v/>
      </c>
      <c r="AI157" s="240" t="str">
        <f>IF('P-(K-Mg)-DBE'!AH157="","",'P-(K-Mg)-DBE'!AH157)</f>
        <v/>
      </c>
      <c r="AJ157" s="830" t="str">
        <f>IF(OR(B157="",'P-(K-Mg)-DBE'!AH157=""),"",'N-DBE'!E157*'P-(K-Mg)-DBE'!AH157)</f>
        <v/>
      </c>
      <c r="AK157" s="374" t="str">
        <f>IF('P-(K-Mg)-DBE'!AH157="","",SUM(AZ157,BN157,CB157,CP157,DD157,DR157))</f>
        <v/>
      </c>
      <c r="AL157" s="862" t="str">
        <f>IF('P-(K-Mg)-DBE'!AH157="","",SUM(AZ157,BN157,CB157,CP157,DD157,DR157))</f>
        <v/>
      </c>
      <c r="AM157" s="378"/>
      <c r="AN157" s="379"/>
      <c r="AO157" s="375"/>
      <c r="AP157" s="392" t="str">
        <f t="shared" si="24"/>
        <v/>
      </c>
      <c r="AQ157" s="453" t="str">
        <f t="shared" si="25"/>
        <v/>
      </c>
      <c r="AR157" s="872" t="str">
        <f>IF(AM157="","",VLOOKUP(AM157,'aktuelle Düngerliste'!A:H,2,FALSE))</f>
        <v/>
      </c>
      <c r="AS157" s="872" t="str">
        <f>IF(AM157="","",VLOOKUP(AM157,'aktuelle Düngerliste'!A:H,3,FALSE))</f>
        <v/>
      </c>
      <c r="AT157" s="873" t="str">
        <f>IF(AM157="","",VLOOKUP(AM157,'aktuelle Düngerliste'!A:H,8,FALSE))</f>
        <v/>
      </c>
      <c r="AU157" s="874" t="str">
        <f>IF(AM157="","",VLOOKUP(AM157,'aktuelle Düngerliste'!$A:$H,3,FALSE)*AO157/1000)</f>
        <v/>
      </c>
      <c r="AV157" s="874" t="str">
        <f>IF(AM157="","",IF(VLOOKUP(AM157,'aktuelle Düngerliste'!$A:$B,2,FALSE)="mineralisch",(VLOOKUP(AM157,'aktuelle Düngerliste'!$A:$H,3,FALSE)*AO157/1000),""))</f>
        <v/>
      </c>
      <c r="AW157" s="875" t="str">
        <f>IF(AM157="","",VLOOKUP(AM157,'aktuelle Düngerliste'!$A:$J,10,FALSE)*AO157/1000)</f>
        <v/>
      </c>
      <c r="AX157" s="875" t="str">
        <f>IF(AM157="","",VLOOKUP(AM157,'aktuelle Düngerliste'!$A:$H,5,FALSE)*AO157/1000)</f>
        <v/>
      </c>
      <c r="AY157" s="875" t="str">
        <f>IF(AM157="","",VLOOKUP(AM157,'aktuelle Düngerliste'!$A:$H,6,FALSE)*AO157/1000)</f>
        <v/>
      </c>
      <c r="AZ157" s="876" t="str">
        <f>IF(AM157="","",VLOOKUP(AM157,'aktuelle Düngerliste'!$A:$H,7,FALSE)*AO157/1000)</f>
        <v/>
      </c>
      <c r="BA157" s="378"/>
      <c r="BB157" s="379"/>
      <c r="BC157" s="375"/>
      <c r="BD157" s="392" t="str">
        <f t="shared" si="26"/>
        <v/>
      </c>
      <c r="BE157" s="453" t="str">
        <f t="shared" si="27"/>
        <v/>
      </c>
      <c r="BF157" s="872" t="str">
        <f>IF(BA157="","",VLOOKUP(BA157,'aktuelle Düngerliste'!$A:$H,2,FALSE))</f>
        <v/>
      </c>
      <c r="BG157" s="872" t="str">
        <f>IF(BA157="","",VLOOKUP(BA157,'aktuelle Düngerliste'!$A:$H,3,FALSE))</f>
        <v/>
      </c>
      <c r="BH157" s="873" t="str">
        <f>IF(BA157="","",VLOOKUP(BA157,'aktuelle Düngerliste'!$A:$H,8,FALSE))</f>
        <v/>
      </c>
      <c r="BI157" s="874" t="str">
        <f>IF(BA157="","",VLOOKUP(BA157,'aktuelle Düngerliste'!$A:$H,3,FALSE)*BC157/1000)</f>
        <v/>
      </c>
      <c r="BJ157" s="874" t="str">
        <f>IF(BA157="","",IF(VLOOKUP(BA157,'aktuelle Düngerliste'!$A:$B,2,FALSE)="mineralisch",(VLOOKUP(BA157,'aktuelle Düngerliste'!$A:$H,3,FALSE)*BC157/1000),""))</f>
        <v/>
      </c>
      <c r="BK157" s="875" t="str">
        <f>IF(BA157="","",VLOOKUP(BA157,'aktuelle Düngerliste'!$A:$J,10,FALSE)*BC157/1000)</f>
        <v/>
      </c>
      <c r="BL157" s="875" t="str">
        <f>IF(BA157="","",VLOOKUP(BA157,'aktuelle Düngerliste'!$A:$H,5,FALSE)*BC157/1000)</f>
        <v/>
      </c>
      <c r="BM157" s="875" t="str">
        <f>IF(BA157="","",VLOOKUP(BA157,'aktuelle Düngerliste'!$A:$H,6,FALSE)*BC157/1000)</f>
        <v/>
      </c>
      <c r="BN157" s="876" t="str">
        <f>IF(BA157="","",VLOOKUP(BA157,'aktuelle Düngerliste'!$A:$H,7,FALSE)*BC157/1000)</f>
        <v/>
      </c>
      <c r="BO157" s="378"/>
      <c r="BP157" s="379"/>
      <c r="BQ157" s="375"/>
      <c r="BR157" s="392" t="str">
        <f t="shared" si="28"/>
        <v/>
      </c>
      <c r="BS157" s="453" t="str">
        <f t="shared" si="29"/>
        <v/>
      </c>
      <c r="BT157" s="872" t="str">
        <f>IF(BO157="","",VLOOKUP(BO157,'aktuelle Düngerliste'!$A:$H,2,FALSE))</f>
        <v/>
      </c>
      <c r="BU157" s="872" t="str">
        <f>IF(BO157="","",VLOOKUP(BO157,'aktuelle Düngerliste'!$A:$H,3,FALSE))</f>
        <v/>
      </c>
      <c r="BV157" s="873" t="str">
        <f>IF(BO157="","",VLOOKUP(BO157,'aktuelle Düngerliste'!$A:$H,8,FALSE))</f>
        <v/>
      </c>
      <c r="BW157" s="874" t="str">
        <f>IF(BO157="","",VLOOKUP(BO157,'aktuelle Düngerliste'!$A:$H,3,FALSE)*BQ157/1000)</f>
        <v/>
      </c>
      <c r="BX157" s="874" t="str">
        <f>IF(BO157="","",IF(VLOOKUP(BO157,'aktuelle Düngerliste'!$A:$B,2,FALSE)="mineralisch",(VLOOKUP(BO157,'aktuelle Düngerliste'!$A:$H,3,FALSE)*BQ157/1000),""))</f>
        <v/>
      </c>
      <c r="BY157" s="875" t="str">
        <f>IF(BO157="","",VLOOKUP(BO157,'aktuelle Düngerliste'!$A:$J,10,FALSE)*BQ157/1000)</f>
        <v/>
      </c>
      <c r="BZ157" s="875" t="str">
        <f>IF(BO157="","",VLOOKUP(BO157,'aktuelle Düngerliste'!$A:$H,5,FALSE)*BQ157/1000)</f>
        <v/>
      </c>
      <c r="CA157" s="875" t="str">
        <f>IF(BO157="","",VLOOKUP(BO157,'aktuelle Düngerliste'!$A:$H,6,FALSE)*BQ157/1000)</f>
        <v/>
      </c>
      <c r="CB157" s="876" t="str">
        <f>IF(BO157="","",VLOOKUP(BO157,'aktuelle Düngerliste'!$A:$H,7,FALSE)*BQ157/1000)</f>
        <v/>
      </c>
      <c r="CC157" s="378"/>
      <c r="CD157" s="379"/>
      <c r="CE157" s="375"/>
      <c r="CF157" s="392" t="str">
        <f t="shared" si="30"/>
        <v/>
      </c>
      <c r="CG157" s="453" t="str">
        <f t="shared" si="31"/>
        <v/>
      </c>
      <c r="CH157" s="872" t="str">
        <f>IF(CC157="","",VLOOKUP(CC157,'aktuelle Düngerliste'!$A:$H,2,FALSE))</f>
        <v/>
      </c>
      <c r="CI157" s="872" t="str">
        <f>IF(CC157="","",VLOOKUP(CC157,'aktuelle Düngerliste'!$A:$H,3,FALSE))</f>
        <v/>
      </c>
      <c r="CJ157" s="873" t="str">
        <f>IF(CC157="","",VLOOKUP(CC157,'aktuelle Düngerliste'!$A:$H,8,FALSE))</f>
        <v/>
      </c>
      <c r="CK157" s="874" t="str">
        <f>IF(CC157="","",VLOOKUP(CC157,'aktuelle Düngerliste'!$A:$H,3,FALSE)*CE157/1000)</f>
        <v/>
      </c>
      <c r="CL157" s="874" t="str">
        <f>IF(CC157="","",IF(VLOOKUP(CC157,'aktuelle Düngerliste'!$A:$B,2,FALSE)="mineralisch",(VLOOKUP(CC157,'aktuelle Düngerliste'!$A:$H,3,FALSE)*CE157/1000),""))</f>
        <v/>
      </c>
      <c r="CM157" s="875" t="str">
        <f>IF(CC157="","",VLOOKUP(CC157,'aktuelle Düngerliste'!$A:$J,10,FALSE)*CE157/1000)</f>
        <v/>
      </c>
      <c r="CN157" s="875" t="str">
        <f>IF(CC157="","",VLOOKUP(CC157,'aktuelle Düngerliste'!$A:$H,5,FALSE)*CE157/1000)</f>
        <v/>
      </c>
      <c r="CO157" s="875" t="str">
        <f>IF(CC157="","",VLOOKUP(CC157,'aktuelle Düngerliste'!$A:$H,6,FALSE)*CE157/1000)</f>
        <v/>
      </c>
      <c r="CP157" s="876" t="str">
        <f>IF(CC157="","",VLOOKUP(CC157,'aktuelle Düngerliste'!$A:$H,7,FALSE)*CE157/1000)</f>
        <v/>
      </c>
      <c r="CQ157" s="378"/>
      <c r="CR157" s="379"/>
      <c r="CS157" s="375"/>
      <c r="CT157" s="392" t="str">
        <f t="shared" si="32"/>
        <v/>
      </c>
      <c r="CU157" s="453" t="str">
        <f t="shared" si="33"/>
        <v/>
      </c>
      <c r="CV157" s="872" t="str">
        <f>IF(CQ157="","",VLOOKUP(CQ157,'aktuelle Düngerliste'!$A:$H,2,FALSE))</f>
        <v/>
      </c>
      <c r="CW157" s="872" t="str">
        <f>IF(CQ157="","",VLOOKUP(CQ157,'aktuelle Düngerliste'!$A:$H,3,FALSE))</f>
        <v/>
      </c>
      <c r="CX157" s="873" t="str">
        <f>IF(CQ157="","",VLOOKUP(CQ157,'aktuelle Düngerliste'!$A:$H,8,FALSE))</f>
        <v/>
      </c>
      <c r="CY157" s="874" t="str">
        <f>IF(CQ157="","",VLOOKUP(CQ157,'aktuelle Düngerliste'!$A:$H,3,FALSE)*CS157/1000)</f>
        <v/>
      </c>
      <c r="CZ157" s="874" t="str">
        <f>IF(CQ157="","",IF(VLOOKUP(CQ157,'aktuelle Düngerliste'!$A:$B,2,FALSE)="mineralisch",(VLOOKUP(CQ157,'aktuelle Düngerliste'!$A:$H,3,FALSE)*CS157/1000),""))</f>
        <v/>
      </c>
      <c r="DA157" s="875" t="str">
        <f>IF(CQ157="","",VLOOKUP(CQ157,'aktuelle Düngerliste'!$A:$J,10,FALSE)*CS157/1000)</f>
        <v/>
      </c>
      <c r="DB157" s="875" t="str">
        <f>IF(CQ157="","",VLOOKUP(CQ157,'aktuelle Düngerliste'!$A:$H,5,FALSE)*CS157/1000)</f>
        <v/>
      </c>
      <c r="DC157" s="875" t="str">
        <f>IF(CQ157="","",VLOOKUP(CQ157,'aktuelle Düngerliste'!$A:$H,6,FALSE)*CS157/1000)</f>
        <v/>
      </c>
      <c r="DD157" s="876" t="str">
        <f>IF(CQ157="","",VLOOKUP(CQ157,'aktuelle Düngerliste'!$A:$H,7,FALSE)*CS157/1000)</f>
        <v/>
      </c>
      <c r="DE157" s="378"/>
      <c r="DF157" s="379"/>
      <c r="DG157" s="375"/>
      <c r="DH157" s="392" t="str">
        <f t="shared" si="34"/>
        <v/>
      </c>
      <c r="DI157" s="453" t="str">
        <f t="shared" si="35"/>
        <v/>
      </c>
      <c r="DJ157" s="872" t="str">
        <f>IF(DE157="","",VLOOKUP(DE157,'aktuelle Düngerliste'!$A:$H,2,FALSE))</f>
        <v/>
      </c>
      <c r="DK157" s="872" t="str">
        <f>IF(DE157="","",VLOOKUP(DE157,'aktuelle Düngerliste'!$A:$H,3,FALSE))</f>
        <v/>
      </c>
      <c r="DL157" s="873" t="str">
        <f>IF(DE157="","",VLOOKUP(DE157,'aktuelle Düngerliste'!$A:$H,8,FALSE))</f>
        <v/>
      </c>
      <c r="DM157" s="874" t="str">
        <f>IF(DE157="","",VLOOKUP(DE157,'aktuelle Düngerliste'!$A:$H,3,FALSE)*DG157/1000)</f>
        <v/>
      </c>
      <c r="DN157" s="874" t="str">
        <f>IF(DE157="","",IF(VLOOKUP(DE157,'aktuelle Düngerliste'!$A:$B,2,FALSE)="mineralisch",(VLOOKUP(DE157,'aktuelle Düngerliste'!$A:$H,3,FALSE)*DG157/1000),""))</f>
        <v/>
      </c>
      <c r="DO157" s="875" t="str">
        <f>IF(DE157="","",VLOOKUP(DE157,'aktuelle Düngerliste'!$A:$J,10,FALSE)*DG157/1000)</f>
        <v/>
      </c>
      <c r="DP157" s="875" t="str">
        <f>IF(DE157="","",VLOOKUP(DE157,'aktuelle Düngerliste'!$A:$H,5,FALSE)*DG157/1000)</f>
        <v/>
      </c>
      <c r="DQ157" s="875" t="str">
        <f>IF(DE157="","",VLOOKUP(DE157,'aktuelle Düngerliste'!$A:$H,6,FALSE)*DG157/1000)</f>
        <v/>
      </c>
      <c r="DR157" s="876" t="str">
        <f>IF(DE157="","",VLOOKUP(DE157,'aktuelle Düngerliste'!$A:$H,7,FALSE)*DG157/1000)</f>
        <v/>
      </c>
      <c r="DS157" s="265"/>
    </row>
    <row r="158" spans="1:123" s="145" customFormat="1">
      <c r="A158" s="261" t="str">
        <f>IF('N-DBE'!A158="","",'N-DBE'!A158)</f>
        <v/>
      </c>
      <c r="B158" s="285" t="str">
        <f>IF('N-DBE'!B158="","",'N-DBE'!B158)</f>
        <v/>
      </c>
      <c r="C158" s="262" t="str">
        <f>IF('N-DBE'!C158="","",'N-DBE'!C158)</f>
        <v/>
      </c>
      <c r="D158" s="262" t="str">
        <f>IF('N-DBE'!D158="","",'N-DBE'!D158)</f>
        <v/>
      </c>
      <c r="E158" s="238" t="str">
        <f>IF('N-DBE'!E158="","",'N-DBE'!E158)</f>
        <v/>
      </c>
      <c r="F158" s="238" t="str">
        <f>IF('N-DBE'!F158="","",'N-DBE'!F158)</f>
        <v/>
      </c>
      <c r="G158" s="225" t="str">
        <f>IF('N-DBE'!G158="","",'N-DBE'!G158)</f>
        <v/>
      </c>
      <c r="H158" s="247" t="str">
        <f>IF(OR(B158="",'N-DBE'!AJ158=""),"",'N-DBE'!AJ158+'N-DBE'!AN158)</f>
        <v/>
      </c>
      <c r="I158" s="815" t="str">
        <f>IF(OR(B158="",'N-DBE'!AJ158=""),"",'N-DBE'!E158*('N-DBE'!AJ158+'N-DBE'!AN158))</f>
        <v/>
      </c>
      <c r="J158" s="246" t="str">
        <f>IF('N-DBE'!AK158="","",IF('N-DBE'!AM158="ja",'N-DBE'!AK158+'N-DBE'!AN158,'N-DBE'!AK158))</f>
        <v/>
      </c>
      <c r="K158" s="829" t="str">
        <f>IF(OR(B158="",'N-DBE'!AK158=""),"",IF('N-DBE'!AM158="ja",'N-DBE'!E158*('N-DBE'!AK158+'N-DBE'!AN158),'N-DBE'!E158*'N-DBE'!AK158))</f>
        <v/>
      </c>
      <c r="L158" s="830" t="str">
        <f>IF(OR(B158="",'N-DBE'!AL158=""),"",'N-DBE'!AL158+'N-DBE'!AN158)</f>
        <v/>
      </c>
      <c r="M158" s="830" t="str">
        <f>IF(OR(B158="",'N-DBE'!AL158=""),"",'N-DBE'!E158*('N-DBE'!AL158+'N-DBE'!AN158))</f>
        <v/>
      </c>
      <c r="N158" s="831" t="str">
        <f>IF(AND('N-DBE'!C158="ja",G158&lt;&gt;""),I158-X158,"")</f>
        <v/>
      </c>
      <c r="O158" s="259" t="str">
        <f>IF('N-DBE'!AJ158="","",SUM(AU158,BI158,BW158,CK158,CY158,DM158))</f>
        <v/>
      </c>
      <c r="P158" s="830" t="str">
        <f>IF(OR(B158="",'N-DBE'!AJ158=""),"",O158*'N-DBE'!E158)</f>
        <v/>
      </c>
      <c r="Q158" s="253" t="str">
        <f>IF('N-DBE'!AJ158="","",IF(AR158="mineralisch",AU158,0)+IF(BF158="mineralisch",BI158,0)+IF(BT158="mineralisch",BW158,0)+IF(CH158="mineralisch",CK158,0)+IF(CV158="mineralisch",CY158,0)+IF(DJ158="mineralisch",DM158,0))</f>
        <v/>
      </c>
      <c r="R158" s="830" t="str">
        <f>IF(OR(B158="",'N-DBE'!AJ158=""),"",Q158*'N-DBE'!E158)</f>
        <v/>
      </c>
      <c r="S158" s="253" t="str">
        <f>IF('N-DBE'!AJ158="","",O158-Q158)</f>
        <v/>
      </c>
      <c r="T158" s="830" t="str">
        <f>IF(OR(B158="",'N-DBE'!AJ158=""),"",S158*'N-DBE'!E158)</f>
        <v/>
      </c>
      <c r="U158" s="253" t="str">
        <f>IF('N-DBE'!AJ158="","",(IF(AR158="Kompost",AU158,0)+IF(BF158="Kompost",BI158,0)+IF(BT158="Kompost",BW158,0)+IF(CH158="Kompost",CK158,0)+IF(CV158="Kompost",CY158,0)+IF(DJ158="Kompost",DM158,0)))</f>
        <v/>
      </c>
      <c r="V158" s="830" t="str">
        <f>IF(OR(B158="",'N-DBE'!AJ158=""),"",U158*'N-DBE'!E158)</f>
        <v/>
      </c>
      <c r="W158" s="370" t="str">
        <f>IF('N-DBE'!AJ158="","",SUM(AW158,BK158,BY158,CM158,DA158,DO158))</f>
        <v/>
      </c>
      <c r="X158" s="844" t="str">
        <f>IF(OR(B158="",'N-DBE'!AJ158=""),"",W158*'N-DBE'!E158)</f>
        <v/>
      </c>
      <c r="Y158" s="260" t="str">
        <f>IF('P-(K-Mg)-DBE'!N158="","",'P-(K-Mg)-DBE'!N158+'P-(K-Mg)-DBE'!R158)</f>
        <v/>
      </c>
      <c r="Z158" s="830" t="str">
        <f>IF(OR(B158="",'P-(K-Mg)-DBE'!N158=""),"",'N-DBE'!E158*('P-(K-Mg)-DBE'!N158+'P-(K-Mg)-DBE'!R158))</f>
        <v/>
      </c>
      <c r="AA158" s="259" t="str">
        <f>IF('P-(K-Mg)-DBE'!N158="","",SUM(AX158,BL158,BZ158,CN158,DB158,DP158))</f>
        <v/>
      </c>
      <c r="AB158" s="258" t="str">
        <f>IF(OR(B158="",'P-(K-Mg)-DBE'!Z158=""),"",SUM(AX158,BL158,BZ158,CN158,DB158,DP158)*'N-DBE'!E158)</f>
        <v/>
      </c>
      <c r="AC158" s="259" t="str">
        <f>IF('P-(K-Mg)-DBE'!O158="","",'P-(K-Mg)-DBE'!O158)</f>
        <v/>
      </c>
      <c r="AD158" s="815" t="str">
        <f>IF(OR(B158="",'P-(K-Mg)-DBE'!O158=""),"",'P-(K-Mg)-DBE'!O158*'N-DBE'!E158)</f>
        <v/>
      </c>
      <c r="AE158" s="239" t="str">
        <f>IF('P-(K-Mg)-DBE'!Z158="","",'P-(K-Mg)-DBE'!Z158)</f>
        <v/>
      </c>
      <c r="AF158" s="815" t="str">
        <f>IF(OR(B158="",'P-(K-Mg)-DBE'!Z158=""),"",'P-(K-Mg)-DBE'!Z158*'N-DBE'!E158)</f>
        <v/>
      </c>
      <c r="AG158" s="380" t="str">
        <f>IF('P-(K-Mg)-DBE'!Z158="","",SUM(AY158,BM158,CA158,CO158,DC158,DQ158))</f>
        <v/>
      </c>
      <c r="AH158" s="258" t="str">
        <f>IF(OR(B158="",'P-(K-Mg)-DBE'!AH158=""),"",SUM(AY158,BM158,CA158,CO158,DC158,DQ148)*'N-DBE'!E158)</f>
        <v/>
      </c>
      <c r="AI158" s="240" t="str">
        <f>IF('P-(K-Mg)-DBE'!AH158="","",'P-(K-Mg)-DBE'!AH158)</f>
        <v/>
      </c>
      <c r="AJ158" s="830" t="str">
        <f>IF(OR(B158="",'P-(K-Mg)-DBE'!AH158=""),"",'N-DBE'!E158*'P-(K-Mg)-DBE'!AH158)</f>
        <v/>
      </c>
      <c r="AK158" s="374" t="str">
        <f>IF('P-(K-Mg)-DBE'!AH158="","",SUM(AZ158,BN158,CB158,CP158,DD158,DR158))</f>
        <v/>
      </c>
      <c r="AL158" s="862" t="str">
        <f>IF('P-(K-Mg)-DBE'!AH158="","",SUM(AZ158,BN158,CB158,CP158,DD158,DR158))</f>
        <v/>
      </c>
      <c r="AM158" s="378"/>
      <c r="AN158" s="379"/>
      <c r="AO158" s="375"/>
      <c r="AP158" s="392" t="str">
        <f t="shared" si="24"/>
        <v/>
      </c>
      <c r="AQ158" s="453" t="str">
        <f t="shared" si="25"/>
        <v/>
      </c>
      <c r="AR158" s="872" t="str">
        <f>IF(AM158="","",VLOOKUP(AM158,'aktuelle Düngerliste'!A:H,2,FALSE))</f>
        <v/>
      </c>
      <c r="AS158" s="872" t="str">
        <f>IF(AM158="","",VLOOKUP(AM158,'aktuelle Düngerliste'!A:H,3,FALSE))</f>
        <v/>
      </c>
      <c r="AT158" s="873" t="str">
        <f>IF(AM158="","",VLOOKUP(AM158,'aktuelle Düngerliste'!A:H,8,FALSE))</f>
        <v/>
      </c>
      <c r="AU158" s="874" t="str">
        <f>IF(AM158="","",VLOOKUP(AM158,'aktuelle Düngerliste'!$A:$H,3,FALSE)*AO158/1000)</f>
        <v/>
      </c>
      <c r="AV158" s="874" t="str">
        <f>IF(AM158="","",IF(VLOOKUP(AM158,'aktuelle Düngerliste'!$A:$B,2,FALSE)="mineralisch",(VLOOKUP(AM158,'aktuelle Düngerliste'!$A:$H,3,FALSE)*AO158/1000),""))</f>
        <v/>
      </c>
      <c r="AW158" s="875" t="str">
        <f>IF(AM158="","",VLOOKUP(AM158,'aktuelle Düngerliste'!$A:$J,10,FALSE)*AO158/1000)</f>
        <v/>
      </c>
      <c r="AX158" s="875" t="str">
        <f>IF(AM158="","",VLOOKUP(AM158,'aktuelle Düngerliste'!$A:$H,5,FALSE)*AO158/1000)</f>
        <v/>
      </c>
      <c r="AY158" s="875" t="str">
        <f>IF(AM158="","",VLOOKUP(AM158,'aktuelle Düngerliste'!$A:$H,6,FALSE)*AO158/1000)</f>
        <v/>
      </c>
      <c r="AZ158" s="876" t="str">
        <f>IF(AM158="","",VLOOKUP(AM158,'aktuelle Düngerliste'!$A:$H,7,FALSE)*AO158/1000)</f>
        <v/>
      </c>
      <c r="BA158" s="378"/>
      <c r="BB158" s="379"/>
      <c r="BC158" s="375"/>
      <c r="BD158" s="392" t="str">
        <f t="shared" si="26"/>
        <v/>
      </c>
      <c r="BE158" s="453" t="str">
        <f t="shared" si="27"/>
        <v/>
      </c>
      <c r="BF158" s="872" t="str">
        <f>IF(BA158="","",VLOOKUP(BA158,'aktuelle Düngerliste'!$A:$H,2,FALSE))</f>
        <v/>
      </c>
      <c r="BG158" s="872" t="str">
        <f>IF(BA158="","",VLOOKUP(BA158,'aktuelle Düngerliste'!$A:$H,3,FALSE))</f>
        <v/>
      </c>
      <c r="BH158" s="873" t="str">
        <f>IF(BA158="","",VLOOKUP(BA158,'aktuelle Düngerliste'!$A:$H,8,FALSE))</f>
        <v/>
      </c>
      <c r="BI158" s="874" t="str">
        <f>IF(BA158="","",VLOOKUP(BA158,'aktuelle Düngerliste'!$A:$H,3,FALSE)*BC158/1000)</f>
        <v/>
      </c>
      <c r="BJ158" s="874" t="str">
        <f>IF(BA158="","",IF(VLOOKUP(BA158,'aktuelle Düngerliste'!$A:$B,2,FALSE)="mineralisch",(VLOOKUP(BA158,'aktuelle Düngerliste'!$A:$H,3,FALSE)*BC158/1000),""))</f>
        <v/>
      </c>
      <c r="BK158" s="875" t="str">
        <f>IF(BA158="","",VLOOKUP(BA158,'aktuelle Düngerliste'!$A:$J,10,FALSE)*BC158/1000)</f>
        <v/>
      </c>
      <c r="BL158" s="875" t="str">
        <f>IF(BA158="","",VLOOKUP(BA158,'aktuelle Düngerliste'!$A:$H,5,FALSE)*BC158/1000)</f>
        <v/>
      </c>
      <c r="BM158" s="875" t="str">
        <f>IF(BA158="","",VLOOKUP(BA158,'aktuelle Düngerliste'!$A:$H,6,FALSE)*BC158/1000)</f>
        <v/>
      </c>
      <c r="BN158" s="876" t="str">
        <f>IF(BA158="","",VLOOKUP(BA158,'aktuelle Düngerliste'!$A:$H,7,FALSE)*BC158/1000)</f>
        <v/>
      </c>
      <c r="BO158" s="378"/>
      <c r="BP158" s="379"/>
      <c r="BQ158" s="375"/>
      <c r="BR158" s="392" t="str">
        <f t="shared" si="28"/>
        <v/>
      </c>
      <c r="BS158" s="453" t="str">
        <f t="shared" si="29"/>
        <v/>
      </c>
      <c r="BT158" s="872" t="str">
        <f>IF(BO158="","",VLOOKUP(BO158,'aktuelle Düngerliste'!$A:$H,2,FALSE))</f>
        <v/>
      </c>
      <c r="BU158" s="872" t="str">
        <f>IF(BO158="","",VLOOKUP(BO158,'aktuelle Düngerliste'!$A:$H,3,FALSE))</f>
        <v/>
      </c>
      <c r="BV158" s="873" t="str">
        <f>IF(BO158="","",VLOOKUP(BO158,'aktuelle Düngerliste'!$A:$H,8,FALSE))</f>
        <v/>
      </c>
      <c r="BW158" s="874" t="str">
        <f>IF(BO158="","",VLOOKUP(BO158,'aktuelle Düngerliste'!$A:$H,3,FALSE)*BQ158/1000)</f>
        <v/>
      </c>
      <c r="BX158" s="874" t="str">
        <f>IF(BO158="","",IF(VLOOKUP(BO158,'aktuelle Düngerliste'!$A:$B,2,FALSE)="mineralisch",(VLOOKUP(BO158,'aktuelle Düngerliste'!$A:$H,3,FALSE)*BQ158/1000),""))</f>
        <v/>
      </c>
      <c r="BY158" s="875" t="str">
        <f>IF(BO158="","",VLOOKUP(BO158,'aktuelle Düngerliste'!$A:$J,10,FALSE)*BQ158/1000)</f>
        <v/>
      </c>
      <c r="BZ158" s="875" t="str">
        <f>IF(BO158="","",VLOOKUP(BO158,'aktuelle Düngerliste'!$A:$H,5,FALSE)*BQ158/1000)</f>
        <v/>
      </c>
      <c r="CA158" s="875" t="str">
        <f>IF(BO158="","",VLOOKUP(BO158,'aktuelle Düngerliste'!$A:$H,6,FALSE)*BQ158/1000)</f>
        <v/>
      </c>
      <c r="CB158" s="876" t="str">
        <f>IF(BO158="","",VLOOKUP(BO158,'aktuelle Düngerliste'!$A:$H,7,FALSE)*BQ158/1000)</f>
        <v/>
      </c>
      <c r="CC158" s="378"/>
      <c r="CD158" s="379"/>
      <c r="CE158" s="375"/>
      <c r="CF158" s="392" t="str">
        <f t="shared" si="30"/>
        <v/>
      </c>
      <c r="CG158" s="453" t="str">
        <f t="shared" si="31"/>
        <v/>
      </c>
      <c r="CH158" s="872" t="str">
        <f>IF(CC158="","",VLOOKUP(CC158,'aktuelle Düngerliste'!$A:$H,2,FALSE))</f>
        <v/>
      </c>
      <c r="CI158" s="872" t="str">
        <f>IF(CC158="","",VLOOKUP(CC158,'aktuelle Düngerliste'!$A:$H,3,FALSE))</f>
        <v/>
      </c>
      <c r="CJ158" s="873" t="str">
        <f>IF(CC158="","",VLOOKUP(CC158,'aktuelle Düngerliste'!$A:$H,8,FALSE))</f>
        <v/>
      </c>
      <c r="CK158" s="874" t="str">
        <f>IF(CC158="","",VLOOKUP(CC158,'aktuelle Düngerliste'!$A:$H,3,FALSE)*CE158/1000)</f>
        <v/>
      </c>
      <c r="CL158" s="874" t="str">
        <f>IF(CC158="","",IF(VLOOKUP(CC158,'aktuelle Düngerliste'!$A:$B,2,FALSE)="mineralisch",(VLOOKUP(CC158,'aktuelle Düngerliste'!$A:$H,3,FALSE)*CE158/1000),""))</f>
        <v/>
      </c>
      <c r="CM158" s="875" t="str">
        <f>IF(CC158="","",VLOOKUP(CC158,'aktuelle Düngerliste'!$A:$J,10,FALSE)*CE158/1000)</f>
        <v/>
      </c>
      <c r="CN158" s="875" t="str">
        <f>IF(CC158="","",VLOOKUP(CC158,'aktuelle Düngerliste'!$A:$H,5,FALSE)*CE158/1000)</f>
        <v/>
      </c>
      <c r="CO158" s="875" t="str">
        <f>IF(CC158="","",VLOOKUP(CC158,'aktuelle Düngerliste'!$A:$H,6,FALSE)*CE158/1000)</f>
        <v/>
      </c>
      <c r="CP158" s="876" t="str">
        <f>IF(CC158="","",VLOOKUP(CC158,'aktuelle Düngerliste'!$A:$H,7,FALSE)*CE158/1000)</f>
        <v/>
      </c>
      <c r="CQ158" s="378"/>
      <c r="CR158" s="379"/>
      <c r="CS158" s="375"/>
      <c r="CT158" s="392" t="str">
        <f t="shared" si="32"/>
        <v/>
      </c>
      <c r="CU158" s="453" t="str">
        <f t="shared" si="33"/>
        <v/>
      </c>
      <c r="CV158" s="872" t="str">
        <f>IF(CQ158="","",VLOOKUP(CQ158,'aktuelle Düngerliste'!$A:$H,2,FALSE))</f>
        <v/>
      </c>
      <c r="CW158" s="872" t="str">
        <f>IF(CQ158="","",VLOOKUP(CQ158,'aktuelle Düngerliste'!$A:$H,3,FALSE))</f>
        <v/>
      </c>
      <c r="CX158" s="873" t="str">
        <f>IF(CQ158="","",VLOOKUP(CQ158,'aktuelle Düngerliste'!$A:$H,8,FALSE))</f>
        <v/>
      </c>
      <c r="CY158" s="874" t="str">
        <f>IF(CQ158="","",VLOOKUP(CQ158,'aktuelle Düngerliste'!$A:$H,3,FALSE)*CS158/1000)</f>
        <v/>
      </c>
      <c r="CZ158" s="874" t="str">
        <f>IF(CQ158="","",IF(VLOOKUP(CQ158,'aktuelle Düngerliste'!$A:$B,2,FALSE)="mineralisch",(VLOOKUP(CQ158,'aktuelle Düngerliste'!$A:$H,3,FALSE)*CS158/1000),""))</f>
        <v/>
      </c>
      <c r="DA158" s="875" t="str">
        <f>IF(CQ158="","",VLOOKUP(CQ158,'aktuelle Düngerliste'!$A:$J,10,FALSE)*CS158/1000)</f>
        <v/>
      </c>
      <c r="DB158" s="875" t="str">
        <f>IF(CQ158="","",VLOOKUP(CQ158,'aktuelle Düngerliste'!$A:$H,5,FALSE)*CS158/1000)</f>
        <v/>
      </c>
      <c r="DC158" s="875" t="str">
        <f>IF(CQ158="","",VLOOKUP(CQ158,'aktuelle Düngerliste'!$A:$H,6,FALSE)*CS158/1000)</f>
        <v/>
      </c>
      <c r="DD158" s="876" t="str">
        <f>IF(CQ158="","",VLOOKUP(CQ158,'aktuelle Düngerliste'!$A:$H,7,FALSE)*CS158/1000)</f>
        <v/>
      </c>
      <c r="DE158" s="378"/>
      <c r="DF158" s="379"/>
      <c r="DG158" s="375"/>
      <c r="DH158" s="392" t="str">
        <f t="shared" si="34"/>
        <v/>
      </c>
      <c r="DI158" s="453" t="str">
        <f t="shared" si="35"/>
        <v/>
      </c>
      <c r="DJ158" s="872" t="str">
        <f>IF(DE158="","",VLOOKUP(DE158,'aktuelle Düngerliste'!$A:$H,2,FALSE))</f>
        <v/>
      </c>
      <c r="DK158" s="872" t="str">
        <f>IF(DE158="","",VLOOKUP(DE158,'aktuelle Düngerliste'!$A:$H,3,FALSE))</f>
        <v/>
      </c>
      <c r="DL158" s="873" t="str">
        <f>IF(DE158="","",VLOOKUP(DE158,'aktuelle Düngerliste'!$A:$H,8,FALSE))</f>
        <v/>
      </c>
      <c r="DM158" s="874" t="str">
        <f>IF(DE158="","",VLOOKUP(DE158,'aktuelle Düngerliste'!$A:$H,3,FALSE)*DG158/1000)</f>
        <v/>
      </c>
      <c r="DN158" s="874" t="str">
        <f>IF(DE158="","",IF(VLOOKUP(DE158,'aktuelle Düngerliste'!$A:$B,2,FALSE)="mineralisch",(VLOOKUP(DE158,'aktuelle Düngerliste'!$A:$H,3,FALSE)*DG158/1000),""))</f>
        <v/>
      </c>
      <c r="DO158" s="875" t="str">
        <f>IF(DE158="","",VLOOKUP(DE158,'aktuelle Düngerliste'!$A:$J,10,FALSE)*DG158/1000)</f>
        <v/>
      </c>
      <c r="DP158" s="875" t="str">
        <f>IF(DE158="","",VLOOKUP(DE158,'aktuelle Düngerliste'!$A:$H,5,FALSE)*DG158/1000)</f>
        <v/>
      </c>
      <c r="DQ158" s="875" t="str">
        <f>IF(DE158="","",VLOOKUP(DE158,'aktuelle Düngerliste'!$A:$H,6,FALSE)*DG158/1000)</f>
        <v/>
      </c>
      <c r="DR158" s="876" t="str">
        <f>IF(DE158="","",VLOOKUP(DE158,'aktuelle Düngerliste'!$A:$H,7,FALSE)*DG158/1000)</f>
        <v/>
      </c>
      <c r="DS158" s="265"/>
    </row>
    <row r="159" spans="1:123" s="145" customFormat="1">
      <c r="A159" s="261" t="str">
        <f>IF('N-DBE'!A159="","",'N-DBE'!A159)</f>
        <v/>
      </c>
      <c r="B159" s="285" t="str">
        <f>IF('N-DBE'!B159="","",'N-DBE'!B159)</f>
        <v/>
      </c>
      <c r="C159" s="262" t="str">
        <f>IF('N-DBE'!C159="","",'N-DBE'!C159)</f>
        <v/>
      </c>
      <c r="D159" s="262" t="str">
        <f>IF('N-DBE'!D159="","",'N-DBE'!D159)</f>
        <v/>
      </c>
      <c r="E159" s="238" t="str">
        <f>IF('N-DBE'!E159="","",'N-DBE'!E159)</f>
        <v/>
      </c>
      <c r="F159" s="238" t="str">
        <f>IF('N-DBE'!F159="","",'N-DBE'!F159)</f>
        <v/>
      </c>
      <c r="G159" s="225" t="str">
        <f>IF('N-DBE'!G159="","",'N-DBE'!G159)</f>
        <v/>
      </c>
      <c r="H159" s="247" t="str">
        <f>IF(OR(B159="",'N-DBE'!AJ159=""),"",'N-DBE'!AJ159+'N-DBE'!AN159)</f>
        <v/>
      </c>
      <c r="I159" s="815" t="str">
        <f>IF(OR(B159="",'N-DBE'!AJ159=""),"",'N-DBE'!E159*('N-DBE'!AJ159+'N-DBE'!AN159))</f>
        <v/>
      </c>
      <c r="J159" s="246" t="str">
        <f>IF('N-DBE'!AK159="","",IF('N-DBE'!AM159="ja",'N-DBE'!AK159+'N-DBE'!AN159,'N-DBE'!AK159))</f>
        <v/>
      </c>
      <c r="K159" s="829" t="str">
        <f>IF(OR(B159="",'N-DBE'!AK159=""),"",IF('N-DBE'!AM159="ja",'N-DBE'!E159*('N-DBE'!AK159+'N-DBE'!AN159),'N-DBE'!E159*'N-DBE'!AK159))</f>
        <v/>
      </c>
      <c r="L159" s="830" t="str">
        <f>IF(OR(B159="",'N-DBE'!AL159=""),"",'N-DBE'!AL159+'N-DBE'!AN159)</f>
        <v/>
      </c>
      <c r="M159" s="830" t="str">
        <f>IF(OR(B159="",'N-DBE'!AL159=""),"",'N-DBE'!E159*('N-DBE'!AL159+'N-DBE'!AN159))</f>
        <v/>
      </c>
      <c r="N159" s="831" t="str">
        <f>IF(AND('N-DBE'!C159="ja",G159&lt;&gt;""),I159-X159,"")</f>
        <v/>
      </c>
      <c r="O159" s="259" t="str">
        <f>IF('N-DBE'!AJ159="","",SUM(AU159,BI159,BW159,CK159,CY159,DM159))</f>
        <v/>
      </c>
      <c r="P159" s="830" t="str">
        <f>IF(OR(B159="",'N-DBE'!AJ159=""),"",O159*'N-DBE'!E159)</f>
        <v/>
      </c>
      <c r="Q159" s="253" t="str">
        <f>IF('N-DBE'!AJ159="","",IF(AR159="mineralisch",AU159,0)+IF(BF159="mineralisch",BI159,0)+IF(BT159="mineralisch",BW159,0)+IF(CH159="mineralisch",CK159,0)+IF(CV159="mineralisch",CY159,0)+IF(DJ159="mineralisch",DM159,0))</f>
        <v/>
      </c>
      <c r="R159" s="830" t="str">
        <f>IF(OR(B159="",'N-DBE'!AJ159=""),"",Q159*'N-DBE'!E159)</f>
        <v/>
      </c>
      <c r="S159" s="253" t="str">
        <f>IF('N-DBE'!AJ159="","",O159-Q159)</f>
        <v/>
      </c>
      <c r="T159" s="830" t="str">
        <f>IF(OR(B159="",'N-DBE'!AJ159=""),"",S159*'N-DBE'!E159)</f>
        <v/>
      </c>
      <c r="U159" s="253" t="str">
        <f>IF('N-DBE'!AJ159="","",(IF(AR159="Kompost",AU159,0)+IF(BF159="Kompost",BI159,0)+IF(BT159="Kompost",BW159,0)+IF(CH159="Kompost",CK159,0)+IF(CV159="Kompost",CY159,0)+IF(DJ159="Kompost",DM159,0)))</f>
        <v/>
      </c>
      <c r="V159" s="830" t="str">
        <f>IF(OR(B159="",'N-DBE'!AJ159=""),"",U159*'N-DBE'!E159)</f>
        <v/>
      </c>
      <c r="W159" s="370" t="str">
        <f>IF('N-DBE'!AJ159="","",SUM(AW159,BK159,BY159,CM159,DA159,DO159))</f>
        <v/>
      </c>
      <c r="X159" s="844" t="str">
        <f>IF(OR(B159="",'N-DBE'!AJ159=""),"",W159*'N-DBE'!E159)</f>
        <v/>
      </c>
      <c r="Y159" s="260" t="str">
        <f>IF('P-(K-Mg)-DBE'!N159="","",'P-(K-Mg)-DBE'!N159+'P-(K-Mg)-DBE'!R159)</f>
        <v/>
      </c>
      <c r="Z159" s="830" t="str">
        <f>IF(OR(B159="",'P-(K-Mg)-DBE'!N159=""),"",'N-DBE'!E159*('P-(K-Mg)-DBE'!N159+'P-(K-Mg)-DBE'!R159))</f>
        <v/>
      </c>
      <c r="AA159" s="259" t="str">
        <f>IF('P-(K-Mg)-DBE'!N159="","",SUM(AX159,BL159,BZ159,CN159,DB159,DP159))</f>
        <v/>
      </c>
      <c r="AB159" s="258" t="str">
        <f>IF(OR(B159="",'P-(K-Mg)-DBE'!Z159=""),"",SUM(AX159,BL159,BZ159,CN159,DB159,DP159)*'N-DBE'!E159)</f>
        <v/>
      </c>
      <c r="AC159" s="259" t="str">
        <f>IF('P-(K-Mg)-DBE'!O159="","",'P-(K-Mg)-DBE'!O159)</f>
        <v/>
      </c>
      <c r="AD159" s="815" t="str">
        <f>IF(OR(B159="",'P-(K-Mg)-DBE'!O159=""),"",'P-(K-Mg)-DBE'!O159*'N-DBE'!E159)</f>
        <v/>
      </c>
      <c r="AE159" s="239" t="str">
        <f>IF('P-(K-Mg)-DBE'!Z159="","",'P-(K-Mg)-DBE'!Z159)</f>
        <v/>
      </c>
      <c r="AF159" s="815" t="str">
        <f>IF(OR(B159="",'P-(K-Mg)-DBE'!Z159=""),"",'P-(K-Mg)-DBE'!Z159*'N-DBE'!E159)</f>
        <v/>
      </c>
      <c r="AG159" s="380" t="str">
        <f>IF('P-(K-Mg)-DBE'!Z159="","",SUM(AY159,BM159,CA159,CO159,DC159,DQ159))</f>
        <v/>
      </c>
      <c r="AH159" s="258" t="str">
        <f>IF(OR(B159="",'P-(K-Mg)-DBE'!AH159=""),"",SUM(AY159,BM159,CA159,CO159,DC159,DQ149)*'N-DBE'!E159)</f>
        <v/>
      </c>
      <c r="AI159" s="240" t="str">
        <f>IF('P-(K-Mg)-DBE'!AH159="","",'P-(K-Mg)-DBE'!AH159)</f>
        <v/>
      </c>
      <c r="AJ159" s="830" t="str">
        <f>IF(OR(B159="",'P-(K-Mg)-DBE'!AH159=""),"",'N-DBE'!E159*'P-(K-Mg)-DBE'!AH159)</f>
        <v/>
      </c>
      <c r="AK159" s="374" t="str">
        <f>IF('P-(K-Mg)-DBE'!AH159="","",SUM(AZ159,BN159,CB159,CP159,DD159,DR159))</f>
        <v/>
      </c>
      <c r="AL159" s="862" t="str">
        <f>IF('P-(K-Mg)-DBE'!AH159="","",SUM(AZ159,BN159,CB159,CP159,DD159,DR159))</f>
        <v/>
      </c>
      <c r="AM159" s="378"/>
      <c r="AN159" s="379"/>
      <c r="AO159" s="375"/>
      <c r="AP159" s="392" t="str">
        <f t="shared" si="24"/>
        <v/>
      </c>
      <c r="AQ159" s="453" t="str">
        <f t="shared" si="25"/>
        <v/>
      </c>
      <c r="AR159" s="872" t="str">
        <f>IF(AM159="","",VLOOKUP(AM159,'aktuelle Düngerliste'!A:H,2,FALSE))</f>
        <v/>
      </c>
      <c r="AS159" s="872" t="str">
        <f>IF(AM159="","",VLOOKUP(AM159,'aktuelle Düngerliste'!A:H,3,FALSE))</f>
        <v/>
      </c>
      <c r="AT159" s="873" t="str">
        <f>IF(AM159="","",VLOOKUP(AM159,'aktuelle Düngerliste'!A:H,8,FALSE))</f>
        <v/>
      </c>
      <c r="AU159" s="874" t="str">
        <f>IF(AM159="","",VLOOKUP(AM159,'aktuelle Düngerliste'!$A:$H,3,FALSE)*AO159/1000)</f>
        <v/>
      </c>
      <c r="AV159" s="874" t="str">
        <f>IF(AM159="","",IF(VLOOKUP(AM159,'aktuelle Düngerliste'!$A:$B,2,FALSE)="mineralisch",(VLOOKUP(AM159,'aktuelle Düngerliste'!$A:$H,3,FALSE)*AO159/1000),""))</f>
        <v/>
      </c>
      <c r="AW159" s="875" t="str">
        <f>IF(AM159="","",VLOOKUP(AM159,'aktuelle Düngerliste'!$A:$J,10,FALSE)*AO159/1000)</f>
        <v/>
      </c>
      <c r="AX159" s="875" t="str">
        <f>IF(AM159="","",VLOOKUP(AM159,'aktuelle Düngerliste'!$A:$H,5,FALSE)*AO159/1000)</f>
        <v/>
      </c>
      <c r="AY159" s="875" t="str">
        <f>IF(AM159="","",VLOOKUP(AM159,'aktuelle Düngerliste'!$A:$H,6,FALSE)*AO159/1000)</f>
        <v/>
      </c>
      <c r="AZ159" s="876" t="str">
        <f>IF(AM159="","",VLOOKUP(AM159,'aktuelle Düngerliste'!$A:$H,7,FALSE)*AO159/1000)</f>
        <v/>
      </c>
      <c r="BA159" s="378"/>
      <c r="BB159" s="379"/>
      <c r="BC159" s="375"/>
      <c r="BD159" s="392" t="str">
        <f t="shared" si="26"/>
        <v/>
      </c>
      <c r="BE159" s="453" t="str">
        <f t="shared" si="27"/>
        <v/>
      </c>
      <c r="BF159" s="872" t="str">
        <f>IF(BA159="","",VLOOKUP(BA159,'aktuelle Düngerliste'!$A:$H,2,FALSE))</f>
        <v/>
      </c>
      <c r="BG159" s="872" t="str">
        <f>IF(BA159="","",VLOOKUP(BA159,'aktuelle Düngerliste'!$A:$H,3,FALSE))</f>
        <v/>
      </c>
      <c r="BH159" s="873" t="str">
        <f>IF(BA159="","",VLOOKUP(BA159,'aktuelle Düngerliste'!$A:$H,8,FALSE))</f>
        <v/>
      </c>
      <c r="BI159" s="874" t="str">
        <f>IF(BA159="","",VLOOKUP(BA159,'aktuelle Düngerliste'!$A:$H,3,FALSE)*BC159/1000)</f>
        <v/>
      </c>
      <c r="BJ159" s="874" t="str">
        <f>IF(BA159="","",IF(VLOOKUP(BA159,'aktuelle Düngerliste'!$A:$B,2,FALSE)="mineralisch",(VLOOKUP(BA159,'aktuelle Düngerliste'!$A:$H,3,FALSE)*BC159/1000),""))</f>
        <v/>
      </c>
      <c r="BK159" s="875" t="str">
        <f>IF(BA159="","",VLOOKUP(BA159,'aktuelle Düngerliste'!$A:$J,10,FALSE)*BC159/1000)</f>
        <v/>
      </c>
      <c r="BL159" s="875" t="str">
        <f>IF(BA159="","",VLOOKUP(BA159,'aktuelle Düngerliste'!$A:$H,5,FALSE)*BC159/1000)</f>
        <v/>
      </c>
      <c r="BM159" s="875" t="str">
        <f>IF(BA159="","",VLOOKUP(BA159,'aktuelle Düngerliste'!$A:$H,6,FALSE)*BC159/1000)</f>
        <v/>
      </c>
      <c r="BN159" s="876" t="str">
        <f>IF(BA159="","",VLOOKUP(BA159,'aktuelle Düngerliste'!$A:$H,7,FALSE)*BC159/1000)</f>
        <v/>
      </c>
      <c r="BO159" s="378"/>
      <c r="BP159" s="379"/>
      <c r="BQ159" s="375"/>
      <c r="BR159" s="392" t="str">
        <f t="shared" si="28"/>
        <v/>
      </c>
      <c r="BS159" s="453" t="str">
        <f t="shared" si="29"/>
        <v/>
      </c>
      <c r="BT159" s="872" t="str">
        <f>IF(BO159="","",VLOOKUP(BO159,'aktuelle Düngerliste'!$A:$H,2,FALSE))</f>
        <v/>
      </c>
      <c r="BU159" s="872" t="str">
        <f>IF(BO159="","",VLOOKUP(BO159,'aktuelle Düngerliste'!$A:$H,3,FALSE))</f>
        <v/>
      </c>
      <c r="BV159" s="873" t="str">
        <f>IF(BO159="","",VLOOKUP(BO159,'aktuelle Düngerliste'!$A:$H,8,FALSE))</f>
        <v/>
      </c>
      <c r="BW159" s="874" t="str">
        <f>IF(BO159="","",VLOOKUP(BO159,'aktuelle Düngerliste'!$A:$H,3,FALSE)*BQ159/1000)</f>
        <v/>
      </c>
      <c r="BX159" s="874" t="str">
        <f>IF(BO159="","",IF(VLOOKUP(BO159,'aktuelle Düngerliste'!$A:$B,2,FALSE)="mineralisch",(VLOOKUP(BO159,'aktuelle Düngerliste'!$A:$H,3,FALSE)*BQ159/1000),""))</f>
        <v/>
      </c>
      <c r="BY159" s="875" t="str">
        <f>IF(BO159="","",VLOOKUP(BO159,'aktuelle Düngerliste'!$A:$J,10,FALSE)*BQ159/1000)</f>
        <v/>
      </c>
      <c r="BZ159" s="875" t="str">
        <f>IF(BO159="","",VLOOKUP(BO159,'aktuelle Düngerliste'!$A:$H,5,FALSE)*BQ159/1000)</f>
        <v/>
      </c>
      <c r="CA159" s="875" t="str">
        <f>IF(BO159="","",VLOOKUP(BO159,'aktuelle Düngerliste'!$A:$H,6,FALSE)*BQ159/1000)</f>
        <v/>
      </c>
      <c r="CB159" s="876" t="str">
        <f>IF(BO159="","",VLOOKUP(BO159,'aktuelle Düngerliste'!$A:$H,7,FALSE)*BQ159/1000)</f>
        <v/>
      </c>
      <c r="CC159" s="378"/>
      <c r="CD159" s="379"/>
      <c r="CE159" s="375"/>
      <c r="CF159" s="392" t="str">
        <f t="shared" si="30"/>
        <v/>
      </c>
      <c r="CG159" s="453" t="str">
        <f t="shared" si="31"/>
        <v/>
      </c>
      <c r="CH159" s="872" t="str">
        <f>IF(CC159="","",VLOOKUP(CC159,'aktuelle Düngerliste'!$A:$H,2,FALSE))</f>
        <v/>
      </c>
      <c r="CI159" s="872" t="str">
        <f>IF(CC159="","",VLOOKUP(CC159,'aktuelle Düngerliste'!$A:$H,3,FALSE))</f>
        <v/>
      </c>
      <c r="CJ159" s="873" t="str">
        <f>IF(CC159="","",VLOOKUP(CC159,'aktuelle Düngerliste'!$A:$H,8,FALSE))</f>
        <v/>
      </c>
      <c r="CK159" s="874" t="str">
        <f>IF(CC159="","",VLOOKUP(CC159,'aktuelle Düngerliste'!$A:$H,3,FALSE)*CE159/1000)</f>
        <v/>
      </c>
      <c r="CL159" s="874" t="str">
        <f>IF(CC159="","",IF(VLOOKUP(CC159,'aktuelle Düngerliste'!$A:$B,2,FALSE)="mineralisch",(VLOOKUP(CC159,'aktuelle Düngerliste'!$A:$H,3,FALSE)*CE159/1000),""))</f>
        <v/>
      </c>
      <c r="CM159" s="875" t="str">
        <f>IF(CC159="","",VLOOKUP(CC159,'aktuelle Düngerliste'!$A:$J,10,FALSE)*CE159/1000)</f>
        <v/>
      </c>
      <c r="CN159" s="875" t="str">
        <f>IF(CC159="","",VLOOKUP(CC159,'aktuelle Düngerliste'!$A:$H,5,FALSE)*CE159/1000)</f>
        <v/>
      </c>
      <c r="CO159" s="875" t="str">
        <f>IF(CC159="","",VLOOKUP(CC159,'aktuelle Düngerliste'!$A:$H,6,FALSE)*CE159/1000)</f>
        <v/>
      </c>
      <c r="CP159" s="876" t="str">
        <f>IF(CC159="","",VLOOKUP(CC159,'aktuelle Düngerliste'!$A:$H,7,FALSE)*CE159/1000)</f>
        <v/>
      </c>
      <c r="CQ159" s="378"/>
      <c r="CR159" s="379"/>
      <c r="CS159" s="375"/>
      <c r="CT159" s="392" t="str">
        <f t="shared" si="32"/>
        <v/>
      </c>
      <c r="CU159" s="453" t="str">
        <f t="shared" si="33"/>
        <v/>
      </c>
      <c r="CV159" s="872" t="str">
        <f>IF(CQ159="","",VLOOKUP(CQ159,'aktuelle Düngerliste'!$A:$H,2,FALSE))</f>
        <v/>
      </c>
      <c r="CW159" s="872" t="str">
        <f>IF(CQ159="","",VLOOKUP(CQ159,'aktuelle Düngerliste'!$A:$H,3,FALSE))</f>
        <v/>
      </c>
      <c r="CX159" s="873" t="str">
        <f>IF(CQ159="","",VLOOKUP(CQ159,'aktuelle Düngerliste'!$A:$H,8,FALSE))</f>
        <v/>
      </c>
      <c r="CY159" s="874" t="str">
        <f>IF(CQ159="","",VLOOKUP(CQ159,'aktuelle Düngerliste'!$A:$H,3,FALSE)*CS159/1000)</f>
        <v/>
      </c>
      <c r="CZ159" s="874" t="str">
        <f>IF(CQ159="","",IF(VLOOKUP(CQ159,'aktuelle Düngerliste'!$A:$B,2,FALSE)="mineralisch",(VLOOKUP(CQ159,'aktuelle Düngerliste'!$A:$H,3,FALSE)*CS159/1000),""))</f>
        <v/>
      </c>
      <c r="DA159" s="875" t="str">
        <f>IF(CQ159="","",VLOOKUP(CQ159,'aktuelle Düngerliste'!$A:$J,10,FALSE)*CS159/1000)</f>
        <v/>
      </c>
      <c r="DB159" s="875" t="str">
        <f>IF(CQ159="","",VLOOKUP(CQ159,'aktuelle Düngerliste'!$A:$H,5,FALSE)*CS159/1000)</f>
        <v/>
      </c>
      <c r="DC159" s="875" t="str">
        <f>IF(CQ159="","",VLOOKUP(CQ159,'aktuelle Düngerliste'!$A:$H,6,FALSE)*CS159/1000)</f>
        <v/>
      </c>
      <c r="DD159" s="876" t="str">
        <f>IF(CQ159="","",VLOOKUP(CQ159,'aktuelle Düngerliste'!$A:$H,7,FALSE)*CS159/1000)</f>
        <v/>
      </c>
      <c r="DE159" s="378"/>
      <c r="DF159" s="379"/>
      <c r="DG159" s="375"/>
      <c r="DH159" s="392" t="str">
        <f t="shared" si="34"/>
        <v/>
      </c>
      <c r="DI159" s="453" t="str">
        <f t="shared" si="35"/>
        <v/>
      </c>
      <c r="DJ159" s="872" t="str">
        <f>IF(DE159="","",VLOOKUP(DE159,'aktuelle Düngerliste'!$A:$H,2,FALSE))</f>
        <v/>
      </c>
      <c r="DK159" s="872" t="str">
        <f>IF(DE159="","",VLOOKUP(DE159,'aktuelle Düngerliste'!$A:$H,3,FALSE))</f>
        <v/>
      </c>
      <c r="DL159" s="873" t="str">
        <f>IF(DE159="","",VLOOKUP(DE159,'aktuelle Düngerliste'!$A:$H,8,FALSE))</f>
        <v/>
      </c>
      <c r="DM159" s="874" t="str">
        <f>IF(DE159="","",VLOOKUP(DE159,'aktuelle Düngerliste'!$A:$H,3,FALSE)*DG159/1000)</f>
        <v/>
      </c>
      <c r="DN159" s="874" t="str">
        <f>IF(DE159="","",IF(VLOOKUP(DE159,'aktuelle Düngerliste'!$A:$B,2,FALSE)="mineralisch",(VLOOKUP(DE159,'aktuelle Düngerliste'!$A:$H,3,FALSE)*DG159/1000),""))</f>
        <v/>
      </c>
      <c r="DO159" s="875" t="str">
        <f>IF(DE159="","",VLOOKUP(DE159,'aktuelle Düngerliste'!$A:$J,10,FALSE)*DG159/1000)</f>
        <v/>
      </c>
      <c r="DP159" s="875" t="str">
        <f>IF(DE159="","",VLOOKUP(DE159,'aktuelle Düngerliste'!$A:$H,5,FALSE)*DG159/1000)</f>
        <v/>
      </c>
      <c r="DQ159" s="875" t="str">
        <f>IF(DE159="","",VLOOKUP(DE159,'aktuelle Düngerliste'!$A:$H,6,FALSE)*DG159/1000)</f>
        <v/>
      </c>
      <c r="DR159" s="876" t="str">
        <f>IF(DE159="","",VLOOKUP(DE159,'aktuelle Düngerliste'!$A:$H,7,FALSE)*DG159/1000)</f>
        <v/>
      </c>
      <c r="DS159" s="265"/>
    </row>
    <row r="160" spans="1:123" s="145" customFormat="1">
      <c r="A160" s="261" t="str">
        <f>IF('N-DBE'!A160="","",'N-DBE'!A160)</f>
        <v/>
      </c>
      <c r="B160" s="285" t="str">
        <f>IF('N-DBE'!B160="","",'N-DBE'!B160)</f>
        <v/>
      </c>
      <c r="C160" s="262" t="str">
        <f>IF('N-DBE'!C160="","",'N-DBE'!C160)</f>
        <v/>
      </c>
      <c r="D160" s="262" t="str">
        <f>IF('N-DBE'!D160="","",'N-DBE'!D160)</f>
        <v/>
      </c>
      <c r="E160" s="238" t="str">
        <f>IF('N-DBE'!E160="","",'N-DBE'!E160)</f>
        <v/>
      </c>
      <c r="F160" s="238" t="str">
        <f>IF('N-DBE'!F160="","",'N-DBE'!F160)</f>
        <v/>
      </c>
      <c r="G160" s="225" t="str">
        <f>IF('N-DBE'!G160="","",'N-DBE'!G160)</f>
        <v/>
      </c>
      <c r="H160" s="247" t="str">
        <f>IF(OR(B160="",'N-DBE'!AJ160=""),"",'N-DBE'!AJ160+'N-DBE'!AN160)</f>
        <v/>
      </c>
      <c r="I160" s="815" t="str">
        <f>IF(OR(B160="",'N-DBE'!AJ160=""),"",'N-DBE'!E160*('N-DBE'!AJ160+'N-DBE'!AN160))</f>
        <v/>
      </c>
      <c r="J160" s="246" t="str">
        <f>IF('N-DBE'!AK160="","",IF('N-DBE'!AM160="ja",'N-DBE'!AK160+'N-DBE'!AN160,'N-DBE'!AK160))</f>
        <v/>
      </c>
      <c r="K160" s="829" t="str">
        <f>IF(OR(B160="",'N-DBE'!AK160=""),"",IF('N-DBE'!AM160="ja",'N-DBE'!E160*('N-DBE'!AK160+'N-DBE'!AN160),'N-DBE'!E160*'N-DBE'!AK160))</f>
        <v/>
      </c>
      <c r="L160" s="830" t="str">
        <f>IF(OR(B160="",'N-DBE'!AL160=""),"",'N-DBE'!AL160+'N-DBE'!AN160)</f>
        <v/>
      </c>
      <c r="M160" s="830" t="str">
        <f>IF(OR(B160="",'N-DBE'!AL160=""),"",'N-DBE'!E160*('N-DBE'!AL160+'N-DBE'!AN160))</f>
        <v/>
      </c>
      <c r="N160" s="831" t="str">
        <f>IF(AND('N-DBE'!C160="ja",G160&lt;&gt;""),I160-X160,"")</f>
        <v/>
      </c>
      <c r="O160" s="259" t="str">
        <f>IF('N-DBE'!AJ160="","",SUM(AU160,BI160,BW160,CK160,CY160,DM160))</f>
        <v/>
      </c>
      <c r="P160" s="830" t="str">
        <f>IF(OR(B160="",'N-DBE'!AJ160=""),"",O160*'N-DBE'!E160)</f>
        <v/>
      </c>
      <c r="Q160" s="253" t="str">
        <f>IF('N-DBE'!AJ160="","",IF(AR160="mineralisch",AU160,0)+IF(BF160="mineralisch",BI160,0)+IF(BT160="mineralisch",BW160,0)+IF(CH160="mineralisch",CK160,0)+IF(CV160="mineralisch",CY160,0)+IF(DJ160="mineralisch",DM160,0))</f>
        <v/>
      </c>
      <c r="R160" s="830" t="str">
        <f>IF(OR(B160="",'N-DBE'!AJ160=""),"",Q160*'N-DBE'!E160)</f>
        <v/>
      </c>
      <c r="S160" s="253" t="str">
        <f>IF('N-DBE'!AJ160="","",O160-Q160)</f>
        <v/>
      </c>
      <c r="T160" s="830" t="str">
        <f>IF(OR(B160="",'N-DBE'!AJ160=""),"",S160*'N-DBE'!E160)</f>
        <v/>
      </c>
      <c r="U160" s="253" t="str">
        <f>IF('N-DBE'!AJ160="","",(IF(AR160="Kompost",AU160,0)+IF(BF160="Kompost",BI160,0)+IF(BT160="Kompost",BW160,0)+IF(CH160="Kompost",CK160,0)+IF(CV160="Kompost",CY160,0)+IF(DJ160="Kompost",DM160,0)))</f>
        <v/>
      </c>
      <c r="V160" s="830" t="str">
        <f>IF(OR(B160="",'N-DBE'!AJ160=""),"",U160*'N-DBE'!E160)</f>
        <v/>
      </c>
      <c r="W160" s="370" t="str">
        <f>IF('N-DBE'!AJ160="","",SUM(AW160,BK160,BY160,CM160,DA160,DO160))</f>
        <v/>
      </c>
      <c r="X160" s="844" t="str">
        <f>IF(OR(B160="",'N-DBE'!AJ160=""),"",W160*'N-DBE'!E160)</f>
        <v/>
      </c>
      <c r="Y160" s="260" t="str">
        <f>IF('P-(K-Mg)-DBE'!N160="","",'P-(K-Mg)-DBE'!N160+'P-(K-Mg)-DBE'!R160)</f>
        <v/>
      </c>
      <c r="Z160" s="830" t="str">
        <f>IF(OR(B160="",'P-(K-Mg)-DBE'!N160=""),"",'N-DBE'!E160*('P-(K-Mg)-DBE'!N160+'P-(K-Mg)-DBE'!R160))</f>
        <v/>
      </c>
      <c r="AA160" s="259" t="str">
        <f>IF('P-(K-Mg)-DBE'!N160="","",SUM(AX160,BL160,BZ160,CN160,DB160,DP160))</f>
        <v/>
      </c>
      <c r="AB160" s="258" t="str">
        <f>IF(OR(B160="",'P-(K-Mg)-DBE'!Z160=""),"",SUM(AX160,BL160,BZ160,CN160,DB160,DP160)*'N-DBE'!E160)</f>
        <v/>
      </c>
      <c r="AC160" s="259" t="str">
        <f>IF('P-(K-Mg)-DBE'!O160="","",'P-(K-Mg)-DBE'!O160)</f>
        <v/>
      </c>
      <c r="AD160" s="815" t="str">
        <f>IF(OR(B160="",'P-(K-Mg)-DBE'!O160=""),"",'P-(K-Mg)-DBE'!O160*'N-DBE'!E160)</f>
        <v/>
      </c>
      <c r="AE160" s="239" t="str">
        <f>IF('P-(K-Mg)-DBE'!Z160="","",'P-(K-Mg)-DBE'!Z160)</f>
        <v/>
      </c>
      <c r="AF160" s="815" t="str">
        <f>IF(OR(B160="",'P-(K-Mg)-DBE'!Z160=""),"",'P-(K-Mg)-DBE'!Z160*'N-DBE'!E160)</f>
        <v/>
      </c>
      <c r="AG160" s="380" t="str">
        <f>IF('P-(K-Mg)-DBE'!Z160="","",SUM(AY160,BM160,CA160,CO160,DC160,DQ160))</f>
        <v/>
      </c>
      <c r="AH160" s="258" t="str">
        <f>IF(OR(B160="",'P-(K-Mg)-DBE'!AH160=""),"",SUM(AY160,BM160,CA160,CO160,DC160,DQ150)*'N-DBE'!E160)</f>
        <v/>
      </c>
      <c r="AI160" s="240" t="str">
        <f>IF('P-(K-Mg)-DBE'!AH160="","",'P-(K-Mg)-DBE'!AH160)</f>
        <v/>
      </c>
      <c r="AJ160" s="830" t="str">
        <f>IF(OR(B160="",'P-(K-Mg)-DBE'!AH160=""),"",'N-DBE'!E160*'P-(K-Mg)-DBE'!AH160)</f>
        <v/>
      </c>
      <c r="AK160" s="374" t="str">
        <f>IF('P-(K-Mg)-DBE'!AH160="","",SUM(AZ160,BN160,CB160,CP160,DD160,DR160))</f>
        <v/>
      </c>
      <c r="AL160" s="862" t="str">
        <f>IF('P-(K-Mg)-DBE'!AH160="","",SUM(AZ160,BN160,CB160,CP160,DD160,DR160))</f>
        <v/>
      </c>
      <c r="AM160" s="378"/>
      <c r="AN160" s="379"/>
      <c r="AO160" s="375"/>
      <c r="AP160" s="392" t="str">
        <f t="shared" si="24"/>
        <v/>
      </c>
      <c r="AQ160" s="453" t="str">
        <f t="shared" si="25"/>
        <v/>
      </c>
      <c r="AR160" s="872" t="str">
        <f>IF(AM160="","",VLOOKUP(AM160,'aktuelle Düngerliste'!A:H,2,FALSE))</f>
        <v/>
      </c>
      <c r="AS160" s="872" t="str">
        <f>IF(AM160="","",VLOOKUP(AM160,'aktuelle Düngerliste'!A:H,3,FALSE))</f>
        <v/>
      </c>
      <c r="AT160" s="873" t="str">
        <f>IF(AM160="","",VLOOKUP(AM160,'aktuelle Düngerliste'!A:H,8,FALSE))</f>
        <v/>
      </c>
      <c r="AU160" s="874" t="str">
        <f>IF(AM160="","",VLOOKUP(AM160,'aktuelle Düngerliste'!$A:$H,3,FALSE)*AO160/1000)</f>
        <v/>
      </c>
      <c r="AV160" s="874" t="str">
        <f>IF(AM160="","",IF(VLOOKUP(AM160,'aktuelle Düngerliste'!$A:$B,2,FALSE)="mineralisch",(VLOOKUP(AM160,'aktuelle Düngerliste'!$A:$H,3,FALSE)*AO160/1000),""))</f>
        <v/>
      </c>
      <c r="AW160" s="875" t="str">
        <f>IF(AM160="","",VLOOKUP(AM160,'aktuelle Düngerliste'!$A:$J,10,FALSE)*AO160/1000)</f>
        <v/>
      </c>
      <c r="AX160" s="875" t="str">
        <f>IF(AM160="","",VLOOKUP(AM160,'aktuelle Düngerliste'!$A:$H,5,FALSE)*AO160/1000)</f>
        <v/>
      </c>
      <c r="AY160" s="875" t="str">
        <f>IF(AM160="","",VLOOKUP(AM160,'aktuelle Düngerliste'!$A:$H,6,FALSE)*AO160/1000)</f>
        <v/>
      </c>
      <c r="AZ160" s="876" t="str">
        <f>IF(AM160="","",VLOOKUP(AM160,'aktuelle Düngerliste'!$A:$H,7,FALSE)*AO160/1000)</f>
        <v/>
      </c>
      <c r="BA160" s="378"/>
      <c r="BB160" s="379"/>
      <c r="BC160" s="375"/>
      <c r="BD160" s="392" t="str">
        <f t="shared" si="26"/>
        <v/>
      </c>
      <c r="BE160" s="453" t="str">
        <f t="shared" si="27"/>
        <v/>
      </c>
      <c r="BF160" s="872" t="str">
        <f>IF(BA160="","",VLOOKUP(BA160,'aktuelle Düngerliste'!$A:$H,2,FALSE))</f>
        <v/>
      </c>
      <c r="BG160" s="872" t="str">
        <f>IF(BA160="","",VLOOKUP(BA160,'aktuelle Düngerliste'!$A:$H,3,FALSE))</f>
        <v/>
      </c>
      <c r="BH160" s="873" t="str">
        <f>IF(BA160="","",VLOOKUP(BA160,'aktuelle Düngerliste'!$A:$H,8,FALSE))</f>
        <v/>
      </c>
      <c r="BI160" s="874" t="str">
        <f>IF(BA160="","",VLOOKUP(BA160,'aktuelle Düngerliste'!$A:$H,3,FALSE)*BC160/1000)</f>
        <v/>
      </c>
      <c r="BJ160" s="874" t="str">
        <f>IF(BA160="","",IF(VLOOKUP(BA160,'aktuelle Düngerliste'!$A:$B,2,FALSE)="mineralisch",(VLOOKUP(BA160,'aktuelle Düngerliste'!$A:$H,3,FALSE)*BC160/1000),""))</f>
        <v/>
      </c>
      <c r="BK160" s="875" t="str">
        <f>IF(BA160="","",VLOOKUP(BA160,'aktuelle Düngerliste'!$A:$J,10,FALSE)*BC160/1000)</f>
        <v/>
      </c>
      <c r="BL160" s="875" t="str">
        <f>IF(BA160="","",VLOOKUP(BA160,'aktuelle Düngerliste'!$A:$H,5,FALSE)*BC160/1000)</f>
        <v/>
      </c>
      <c r="BM160" s="875" t="str">
        <f>IF(BA160="","",VLOOKUP(BA160,'aktuelle Düngerliste'!$A:$H,6,FALSE)*BC160/1000)</f>
        <v/>
      </c>
      <c r="BN160" s="876" t="str">
        <f>IF(BA160="","",VLOOKUP(BA160,'aktuelle Düngerliste'!$A:$H,7,FALSE)*BC160/1000)</f>
        <v/>
      </c>
      <c r="BO160" s="378"/>
      <c r="BP160" s="379"/>
      <c r="BQ160" s="375"/>
      <c r="BR160" s="392" t="str">
        <f t="shared" si="28"/>
        <v/>
      </c>
      <c r="BS160" s="453" t="str">
        <f t="shared" si="29"/>
        <v/>
      </c>
      <c r="BT160" s="872" t="str">
        <f>IF(BO160="","",VLOOKUP(BO160,'aktuelle Düngerliste'!$A:$H,2,FALSE))</f>
        <v/>
      </c>
      <c r="BU160" s="872" t="str">
        <f>IF(BO160="","",VLOOKUP(BO160,'aktuelle Düngerliste'!$A:$H,3,FALSE))</f>
        <v/>
      </c>
      <c r="BV160" s="873" t="str">
        <f>IF(BO160="","",VLOOKUP(BO160,'aktuelle Düngerliste'!$A:$H,8,FALSE))</f>
        <v/>
      </c>
      <c r="BW160" s="874" t="str">
        <f>IF(BO160="","",VLOOKUP(BO160,'aktuelle Düngerliste'!$A:$H,3,FALSE)*BQ160/1000)</f>
        <v/>
      </c>
      <c r="BX160" s="874" t="str">
        <f>IF(BO160="","",IF(VLOOKUP(BO160,'aktuelle Düngerliste'!$A:$B,2,FALSE)="mineralisch",(VLOOKUP(BO160,'aktuelle Düngerliste'!$A:$H,3,FALSE)*BQ160/1000),""))</f>
        <v/>
      </c>
      <c r="BY160" s="875" t="str">
        <f>IF(BO160="","",VLOOKUP(BO160,'aktuelle Düngerliste'!$A:$J,10,FALSE)*BQ160/1000)</f>
        <v/>
      </c>
      <c r="BZ160" s="875" t="str">
        <f>IF(BO160="","",VLOOKUP(BO160,'aktuelle Düngerliste'!$A:$H,5,FALSE)*BQ160/1000)</f>
        <v/>
      </c>
      <c r="CA160" s="875" t="str">
        <f>IF(BO160="","",VLOOKUP(BO160,'aktuelle Düngerliste'!$A:$H,6,FALSE)*BQ160/1000)</f>
        <v/>
      </c>
      <c r="CB160" s="876" t="str">
        <f>IF(BO160="","",VLOOKUP(BO160,'aktuelle Düngerliste'!$A:$H,7,FALSE)*BQ160/1000)</f>
        <v/>
      </c>
      <c r="CC160" s="378"/>
      <c r="CD160" s="379"/>
      <c r="CE160" s="375"/>
      <c r="CF160" s="392" t="str">
        <f t="shared" si="30"/>
        <v/>
      </c>
      <c r="CG160" s="453" t="str">
        <f t="shared" si="31"/>
        <v/>
      </c>
      <c r="CH160" s="872" t="str">
        <f>IF(CC160="","",VLOOKUP(CC160,'aktuelle Düngerliste'!$A:$H,2,FALSE))</f>
        <v/>
      </c>
      <c r="CI160" s="872" t="str">
        <f>IF(CC160="","",VLOOKUP(CC160,'aktuelle Düngerliste'!$A:$H,3,FALSE))</f>
        <v/>
      </c>
      <c r="CJ160" s="873" t="str">
        <f>IF(CC160="","",VLOOKUP(CC160,'aktuelle Düngerliste'!$A:$H,8,FALSE))</f>
        <v/>
      </c>
      <c r="CK160" s="874" t="str">
        <f>IF(CC160="","",VLOOKUP(CC160,'aktuelle Düngerliste'!$A:$H,3,FALSE)*CE160/1000)</f>
        <v/>
      </c>
      <c r="CL160" s="874" t="str">
        <f>IF(CC160="","",IF(VLOOKUP(CC160,'aktuelle Düngerliste'!$A:$B,2,FALSE)="mineralisch",(VLOOKUP(CC160,'aktuelle Düngerliste'!$A:$H,3,FALSE)*CE160/1000),""))</f>
        <v/>
      </c>
      <c r="CM160" s="875" t="str">
        <f>IF(CC160="","",VLOOKUP(CC160,'aktuelle Düngerliste'!$A:$J,10,FALSE)*CE160/1000)</f>
        <v/>
      </c>
      <c r="CN160" s="875" t="str">
        <f>IF(CC160="","",VLOOKUP(CC160,'aktuelle Düngerliste'!$A:$H,5,FALSE)*CE160/1000)</f>
        <v/>
      </c>
      <c r="CO160" s="875" t="str">
        <f>IF(CC160="","",VLOOKUP(CC160,'aktuelle Düngerliste'!$A:$H,6,FALSE)*CE160/1000)</f>
        <v/>
      </c>
      <c r="CP160" s="876" t="str">
        <f>IF(CC160="","",VLOOKUP(CC160,'aktuelle Düngerliste'!$A:$H,7,FALSE)*CE160/1000)</f>
        <v/>
      </c>
      <c r="CQ160" s="378"/>
      <c r="CR160" s="379"/>
      <c r="CS160" s="375"/>
      <c r="CT160" s="392" t="str">
        <f t="shared" si="32"/>
        <v/>
      </c>
      <c r="CU160" s="453" t="str">
        <f t="shared" si="33"/>
        <v/>
      </c>
      <c r="CV160" s="872" t="str">
        <f>IF(CQ160="","",VLOOKUP(CQ160,'aktuelle Düngerliste'!$A:$H,2,FALSE))</f>
        <v/>
      </c>
      <c r="CW160" s="872" t="str">
        <f>IF(CQ160="","",VLOOKUP(CQ160,'aktuelle Düngerliste'!$A:$H,3,FALSE))</f>
        <v/>
      </c>
      <c r="CX160" s="873" t="str">
        <f>IF(CQ160="","",VLOOKUP(CQ160,'aktuelle Düngerliste'!$A:$H,8,FALSE))</f>
        <v/>
      </c>
      <c r="CY160" s="874" t="str">
        <f>IF(CQ160="","",VLOOKUP(CQ160,'aktuelle Düngerliste'!$A:$H,3,FALSE)*CS160/1000)</f>
        <v/>
      </c>
      <c r="CZ160" s="874" t="str">
        <f>IF(CQ160="","",IF(VLOOKUP(CQ160,'aktuelle Düngerliste'!$A:$B,2,FALSE)="mineralisch",(VLOOKUP(CQ160,'aktuelle Düngerliste'!$A:$H,3,FALSE)*CS160/1000),""))</f>
        <v/>
      </c>
      <c r="DA160" s="875" t="str">
        <f>IF(CQ160="","",VLOOKUP(CQ160,'aktuelle Düngerliste'!$A:$J,10,FALSE)*CS160/1000)</f>
        <v/>
      </c>
      <c r="DB160" s="875" t="str">
        <f>IF(CQ160="","",VLOOKUP(CQ160,'aktuelle Düngerliste'!$A:$H,5,FALSE)*CS160/1000)</f>
        <v/>
      </c>
      <c r="DC160" s="875" t="str">
        <f>IF(CQ160="","",VLOOKUP(CQ160,'aktuelle Düngerliste'!$A:$H,6,FALSE)*CS160/1000)</f>
        <v/>
      </c>
      <c r="DD160" s="876" t="str">
        <f>IF(CQ160="","",VLOOKUP(CQ160,'aktuelle Düngerliste'!$A:$H,7,FALSE)*CS160/1000)</f>
        <v/>
      </c>
      <c r="DE160" s="378"/>
      <c r="DF160" s="379"/>
      <c r="DG160" s="375"/>
      <c r="DH160" s="392" t="str">
        <f t="shared" si="34"/>
        <v/>
      </c>
      <c r="DI160" s="453" t="str">
        <f t="shared" si="35"/>
        <v/>
      </c>
      <c r="DJ160" s="872" t="str">
        <f>IF(DE160="","",VLOOKUP(DE160,'aktuelle Düngerliste'!$A:$H,2,FALSE))</f>
        <v/>
      </c>
      <c r="DK160" s="872" t="str">
        <f>IF(DE160="","",VLOOKUP(DE160,'aktuelle Düngerliste'!$A:$H,3,FALSE))</f>
        <v/>
      </c>
      <c r="DL160" s="873" t="str">
        <f>IF(DE160="","",VLOOKUP(DE160,'aktuelle Düngerliste'!$A:$H,8,FALSE))</f>
        <v/>
      </c>
      <c r="DM160" s="874" t="str">
        <f>IF(DE160="","",VLOOKUP(DE160,'aktuelle Düngerliste'!$A:$H,3,FALSE)*DG160/1000)</f>
        <v/>
      </c>
      <c r="DN160" s="874" t="str">
        <f>IF(DE160="","",IF(VLOOKUP(DE160,'aktuelle Düngerliste'!$A:$B,2,FALSE)="mineralisch",(VLOOKUP(DE160,'aktuelle Düngerliste'!$A:$H,3,FALSE)*DG160/1000),""))</f>
        <v/>
      </c>
      <c r="DO160" s="875" t="str">
        <f>IF(DE160="","",VLOOKUP(DE160,'aktuelle Düngerliste'!$A:$J,10,FALSE)*DG160/1000)</f>
        <v/>
      </c>
      <c r="DP160" s="875" t="str">
        <f>IF(DE160="","",VLOOKUP(DE160,'aktuelle Düngerliste'!$A:$H,5,FALSE)*DG160/1000)</f>
        <v/>
      </c>
      <c r="DQ160" s="875" t="str">
        <f>IF(DE160="","",VLOOKUP(DE160,'aktuelle Düngerliste'!$A:$H,6,FALSE)*DG160/1000)</f>
        <v/>
      </c>
      <c r="DR160" s="876" t="str">
        <f>IF(DE160="","",VLOOKUP(DE160,'aktuelle Düngerliste'!$A:$H,7,FALSE)*DG160/1000)</f>
        <v/>
      </c>
      <c r="DS160" s="265"/>
    </row>
    <row r="161" spans="1:123" s="145" customFormat="1">
      <c r="A161" s="261" t="str">
        <f>IF('N-DBE'!A161="","",'N-DBE'!A161)</f>
        <v/>
      </c>
      <c r="B161" s="285" t="str">
        <f>IF('N-DBE'!B161="","",'N-DBE'!B161)</f>
        <v/>
      </c>
      <c r="C161" s="262" t="str">
        <f>IF('N-DBE'!C161="","",'N-DBE'!C161)</f>
        <v/>
      </c>
      <c r="D161" s="262" t="str">
        <f>IF('N-DBE'!D161="","",'N-DBE'!D161)</f>
        <v/>
      </c>
      <c r="E161" s="238" t="str">
        <f>IF('N-DBE'!E161="","",'N-DBE'!E161)</f>
        <v/>
      </c>
      <c r="F161" s="238" t="str">
        <f>IF('N-DBE'!F161="","",'N-DBE'!F161)</f>
        <v/>
      </c>
      <c r="G161" s="225" t="str">
        <f>IF('N-DBE'!G161="","",'N-DBE'!G161)</f>
        <v/>
      </c>
      <c r="H161" s="247" t="str">
        <f>IF(OR(B161="",'N-DBE'!AJ161=""),"",'N-DBE'!AJ161+'N-DBE'!AN161)</f>
        <v/>
      </c>
      <c r="I161" s="815" t="str">
        <f>IF(OR(B161="",'N-DBE'!AJ161=""),"",'N-DBE'!E161*('N-DBE'!AJ161+'N-DBE'!AN161))</f>
        <v/>
      </c>
      <c r="J161" s="246" t="str">
        <f>IF('N-DBE'!AK161="","",IF('N-DBE'!AM161="ja",'N-DBE'!AK161+'N-DBE'!AN161,'N-DBE'!AK161))</f>
        <v/>
      </c>
      <c r="K161" s="829" t="str">
        <f>IF(OR(B161="",'N-DBE'!AK161=""),"",IF('N-DBE'!AM161="ja",'N-DBE'!E161*('N-DBE'!AK161+'N-DBE'!AN161),'N-DBE'!E161*'N-DBE'!AK161))</f>
        <v/>
      </c>
      <c r="L161" s="830" t="str">
        <f>IF(OR(B161="",'N-DBE'!AL161=""),"",'N-DBE'!AL161+'N-DBE'!AN161)</f>
        <v/>
      </c>
      <c r="M161" s="830" t="str">
        <f>IF(OR(B161="",'N-DBE'!AL161=""),"",'N-DBE'!E161*('N-DBE'!AL161+'N-DBE'!AN161))</f>
        <v/>
      </c>
      <c r="N161" s="831" t="str">
        <f>IF(AND('N-DBE'!C161="ja",G161&lt;&gt;""),I161-X161,"")</f>
        <v/>
      </c>
      <c r="O161" s="259" t="str">
        <f>IF('N-DBE'!AJ161="","",SUM(AU161,BI161,BW161,CK161,CY161,DM161))</f>
        <v/>
      </c>
      <c r="P161" s="830" t="str">
        <f>IF(OR(B161="",'N-DBE'!AJ161=""),"",O161*'N-DBE'!E161)</f>
        <v/>
      </c>
      <c r="Q161" s="253" t="str">
        <f>IF('N-DBE'!AJ161="","",IF(AR161="mineralisch",AU161,0)+IF(BF161="mineralisch",BI161,0)+IF(BT161="mineralisch",BW161,0)+IF(CH161="mineralisch",CK161,0)+IF(CV161="mineralisch",CY161,0)+IF(DJ161="mineralisch",DM161,0))</f>
        <v/>
      </c>
      <c r="R161" s="830" t="str">
        <f>IF(OR(B161="",'N-DBE'!AJ161=""),"",Q161*'N-DBE'!E161)</f>
        <v/>
      </c>
      <c r="S161" s="253" t="str">
        <f>IF('N-DBE'!AJ161="","",O161-Q161)</f>
        <v/>
      </c>
      <c r="T161" s="830" t="str">
        <f>IF(OR(B161="",'N-DBE'!AJ161=""),"",S161*'N-DBE'!E161)</f>
        <v/>
      </c>
      <c r="U161" s="253" t="str">
        <f>IF('N-DBE'!AJ161="","",(IF(AR161="Kompost",AU161,0)+IF(BF161="Kompost",BI161,0)+IF(BT161="Kompost",BW161,0)+IF(CH161="Kompost",CK161,0)+IF(CV161="Kompost",CY161,0)+IF(DJ161="Kompost",DM161,0)))</f>
        <v/>
      </c>
      <c r="V161" s="830" t="str">
        <f>IF(OR(B161="",'N-DBE'!AJ161=""),"",U161*'N-DBE'!E161)</f>
        <v/>
      </c>
      <c r="W161" s="370" t="str">
        <f>IF('N-DBE'!AJ161="","",SUM(AW161,BK161,BY161,CM161,DA161,DO161))</f>
        <v/>
      </c>
      <c r="X161" s="844" t="str">
        <f>IF(OR(B161="",'N-DBE'!AJ161=""),"",W161*'N-DBE'!E161)</f>
        <v/>
      </c>
      <c r="Y161" s="260" t="str">
        <f>IF('P-(K-Mg)-DBE'!N161="","",'P-(K-Mg)-DBE'!N161+'P-(K-Mg)-DBE'!R161)</f>
        <v/>
      </c>
      <c r="Z161" s="830" t="str">
        <f>IF(OR(B161="",'P-(K-Mg)-DBE'!N161=""),"",'N-DBE'!E161*('P-(K-Mg)-DBE'!N161+'P-(K-Mg)-DBE'!R161))</f>
        <v/>
      </c>
      <c r="AA161" s="259" t="str">
        <f>IF('P-(K-Mg)-DBE'!N161="","",SUM(AX161,BL161,BZ161,CN161,DB161,DP161))</f>
        <v/>
      </c>
      <c r="AB161" s="258" t="str">
        <f>IF(OR(B161="",'P-(K-Mg)-DBE'!Z161=""),"",SUM(AX161,BL161,BZ161,CN161,DB161,DP161)*'N-DBE'!E161)</f>
        <v/>
      </c>
      <c r="AC161" s="259" t="str">
        <f>IF('P-(K-Mg)-DBE'!O161="","",'P-(K-Mg)-DBE'!O161)</f>
        <v/>
      </c>
      <c r="AD161" s="815" t="str">
        <f>IF(OR(B161="",'P-(K-Mg)-DBE'!O161=""),"",'P-(K-Mg)-DBE'!O161*'N-DBE'!E161)</f>
        <v/>
      </c>
      <c r="AE161" s="239" t="str">
        <f>IF('P-(K-Mg)-DBE'!Z161="","",'P-(K-Mg)-DBE'!Z161)</f>
        <v/>
      </c>
      <c r="AF161" s="815" t="str">
        <f>IF(OR(B161="",'P-(K-Mg)-DBE'!Z161=""),"",'P-(K-Mg)-DBE'!Z161*'N-DBE'!E161)</f>
        <v/>
      </c>
      <c r="AG161" s="380" t="str">
        <f>IF('P-(K-Mg)-DBE'!Z161="","",SUM(AY161,BM161,CA161,CO161,DC161,DQ161))</f>
        <v/>
      </c>
      <c r="AH161" s="258" t="str">
        <f>IF(OR(B161="",'P-(K-Mg)-DBE'!AH161=""),"",SUM(AY161,BM161,CA161,CO161,DC161,DQ151)*'N-DBE'!E161)</f>
        <v/>
      </c>
      <c r="AI161" s="240" t="str">
        <f>IF('P-(K-Mg)-DBE'!AH161="","",'P-(K-Mg)-DBE'!AH161)</f>
        <v/>
      </c>
      <c r="AJ161" s="830" t="str">
        <f>IF(OR(B161="",'P-(K-Mg)-DBE'!AH161=""),"",'N-DBE'!E161*'P-(K-Mg)-DBE'!AH161)</f>
        <v/>
      </c>
      <c r="AK161" s="374" t="str">
        <f>IF('P-(K-Mg)-DBE'!AH161="","",SUM(AZ161,BN161,CB161,CP161,DD161,DR161))</f>
        <v/>
      </c>
      <c r="AL161" s="862" t="str">
        <f>IF('P-(K-Mg)-DBE'!AH161="","",SUM(AZ161,BN161,CB161,CP161,DD161,DR161))</f>
        <v/>
      </c>
      <c r="AM161" s="378"/>
      <c r="AN161" s="379"/>
      <c r="AO161" s="375"/>
      <c r="AP161" s="392" t="str">
        <f t="shared" si="24"/>
        <v/>
      </c>
      <c r="AQ161" s="453" t="str">
        <f t="shared" si="25"/>
        <v/>
      </c>
      <c r="AR161" s="872" t="str">
        <f>IF(AM161="","",VLOOKUP(AM161,'aktuelle Düngerliste'!A:H,2,FALSE))</f>
        <v/>
      </c>
      <c r="AS161" s="872" t="str">
        <f>IF(AM161="","",VLOOKUP(AM161,'aktuelle Düngerliste'!A:H,3,FALSE))</f>
        <v/>
      </c>
      <c r="AT161" s="873" t="str">
        <f>IF(AM161="","",VLOOKUP(AM161,'aktuelle Düngerliste'!A:H,8,FALSE))</f>
        <v/>
      </c>
      <c r="AU161" s="874" t="str">
        <f>IF(AM161="","",VLOOKUP(AM161,'aktuelle Düngerliste'!$A:$H,3,FALSE)*AO161/1000)</f>
        <v/>
      </c>
      <c r="AV161" s="874" t="str">
        <f>IF(AM161="","",IF(VLOOKUP(AM161,'aktuelle Düngerliste'!$A:$B,2,FALSE)="mineralisch",(VLOOKUP(AM161,'aktuelle Düngerliste'!$A:$H,3,FALSE)*AO161/1000),""))</f>
        <v/>
      </c>
      <c r="AW161" s="875" t="str">
        <f>IF(AM161="","",VLOOKUP(AM161,'aktuelle Düngerliste'!$A:$J,10,FALSE)*AO161/1000)</f>
        <v/>
      </c>
      <c r="AX161" s="875" t="str">
        <f>IF(AM161="","",VLOOKUP(AM161,'aktuelle Düngerliste'!$A:$H,5,FALSE)*AO161/1000)</f>
        <v/>
      </c>
      <c r="AY161" s="875" t="str">
        <f>IF(AM161="","",VLOOKUP(AM161,'aktuelle Düngerliste'!$A:$H,6,FALSE)*AO161/1000)</f>
        <v/>
      </c>
      <c r="AZ161" s="876" t="str">
        <f>IF(AM161="","",VLOOKUP(AM161,'aktuelle Düngerliste'!$A:$H,7,FALSE)*AO161/1000)</f>
        <v/>
      </c>
      <c r="BA161" s="378"/>
      <c r="BB161" s="379"/>
      <c r="BC161" s="375"/>
      <c r="BD161" s="392" t="str">
        <f t="shared" si="26"/>
        <v/>
      </c>
      <c r="BE161" s="453" t="str">
        <f t="shared" si="27"/>
        <v/>
      </c>
      <c r="BF161" s="872" t="str">
        <f>IF(BA161="","",VLOOKUP(BA161,'aktuelle Düngerliste'!$A:$H,2,FALSE))</f>
        <v/>
      </c>
      <c r="BG161" s="872" t="str">
        <f>IF(BA161="","",VLOOKUP(BA161,'aktuelle Düngerliste'!$A:$H,3,FALSE))</f>
        <v/>
      </c>
      <c r="BH161" s="873" t="str">
        <f>IF(BA161="","",VLOOKUP(BA161,'aktuelle Düngerliste'!$A:$H,8,FALSE))</f>
        <v/>
      </c>
      <c r="BI161" s="874" t="str">
        <f>IF(BA161="","",VLOOKUP(BA161,'aktuelle Düngerliste'!$A:$H,3,FALSE)*BC161/1000)</f>
        <v/>
      </c>
      <c r="BJ161" s="874" t="str">
        <f>IF(BA161="","",IF(VLOOKUP(BA161,'aktuelle Düngerliste'!$A:$B,2,FALSE)="mineralisch",(VLOOKUP(BA161,'aktuelle Düngerliste'!$A:$H,3,FALSE)*BC161/1000),""))</f>
        <v/>
      </c>
      <c r="BK161" s="875" t="str">
        <f>IF(BA161="","",VLOOKUP(BA161,'aktuelle Düngerliste'!$A:$J,10,FALSE)*BC161/1000)</f>
        <v/>
      </c>
      <c r="BL161" s="875" t="str">
        <f>IF(BA161="","",VLOOKUP(BA161,'aktuelle Düngerliste'!$A:$H,5,FALSE)*BC161/1000)</f>
        <v/>
      </c>
      <c r="BM161" s="875" t="str">
        <f>IF(BA161="","",VLOOKUP(BA161,'aktuelle Düngerliste'!$A:$H,6,FALSE)*BC161/1000)</f>
        <v/>
      </c>
      <c r="BN161" s="876" t="str">
        <f>IF(BA161="","",VLOOKUP(BA161,'aktuelle Düngerliste'!$A:$H,7,FALSE)*BC161/1000)</f>
        <v/>
      </c>
      <c r="BO161" s="378"/>
      <c r="BP161" s="379"/>
      <c r="BQ161" s="375"/>
      <c r="BR161" s="392" t="str">
        <f t="shared" si="28"/>
        <v/>
      </c>
      <c r="BS161" s="453" t="str">
        <f t="shared" si="29"/>
        <v/>
      </c>
      <c r="BT161" s="872" t="str">
        <f>IF(BO161="","",VLOOKUP(BO161,'aktuelle Düngerliste'!$A:$H,2,FALSE))</f>
        <v/>
      </c>
      <c r="BU161" s="872" t="str">
        <f>IF(BO161="","",VLOOKUP(BO161,'aktuelle Düngerliste'!$A:$H,3,FALSE))</f>
        <v/>
      </c>
      <c r="BV161" s="873" t="str">
        <f>IF(BO161="","",VLOOKUP(BO161,'aktuelle Düngerliste'!$A:$H,8,FALSE))</f>
        <v/>
      </c>
      <c r="BW161" s="874" t="str">
        <f>IF(BO161="","",VLOOKUP(BO161,'aktuelle Düngerliste'!$A:$H,3,FALSE)*BQ161/1000)</f>
        <v/>
      </c>
      <c r="BX161" s="874" t="str">
        <f>IF(BO161="","",IF(VLOOKUP(BO161,'aktuelle Düngerliste'!$A:$B,2,FALSE)="mineralisch",(VLOOKUP(BO161,'aktuelle Düngerliste'!$A:$H,3,FALSE)*BQ161/1000),""))</f>
        <v/>
      </c>
      <c r="BY161" s="875" t="str">
        <f>IF(BO161="","",VLOOKUP(BO161,'aktuelle Düngerliste'!$A:$J,10,FALSE)*BQ161/1000)</f>
        <v/>
      </c>
      <c r="BZ161" s="875" t="str">
        <f>IF(BO161="","",VLOOKUP(BO161,'aktuelle Düngerliste'!$A:$H,5,FALSE)*BQ161/1000)</f>
        <v/>
      </c>
      <c r="CA161" s="875" t="str">
        <f>IF(BO161="","",VLOOKUP(BO161,'aktuelle Düngerliste'!$A:$H,6,FALSE)*BQ161/1000)</f>
        <v/>
      </c>
      <c r="CB161" s="876" t="str">
        <f>IF(BO161="","",VLOOKUP(BO161,'aktuelle Düngerliste'!$A:$H,7,FALSE)*BQ161/1000)</f>
        <v/>
      </c>
      <c r="CC161" s="378"/>
      <c r="CD161" s="379"/>
      <c r="CE161" s="375"/>
      <c r="CF161" s="392" t="str">
        <f t="shared" si="30"/>
        <v/>
      </c>
      <c r="CG161" s="453" t="str">
        <f t="shared" si="31"/>
        <v/>
      </c>
      <c r="CH161" s="872" t="str">
        <f>IF(CC161="","",VLOOKUP(CC161,'aktuelle Düngerliste'!$A:$H,2,FALSE))</f>
        <v/>
      </c>
      <c r="CI161" s="872" t="str">
        <f>IF(CC161="","",VLOOKUP(CC161,'aktuelle Düngerliste'!$A:$H,3,FALSE))</f>
        <v/>
      </c>
      <c r="CJ161" s="873" t="str">
        <f>IF(CC161="","",VLOOKUP(CC161,'aktuelle Düngerliste'!$A:$H,8,FALSE))</f>
        <v/>
      </c>
      <c r="CK161" s="874" t="str">
        <f>IF(CC161="","",VLOOKUP(CC161,'aktuelle Düngerliste'!$A:$H,3,FALSE)*CE161/1000)</f>
        <v/>
      </c>
      <c r="CL161" s="874" t="str">
        <f>IF(CC161="","",IF(VLOOKUP(CC161,'aktuelle Düngerliste'!$A:$B,2,FALSE)="mineralisch",(VLOOKUP(CC161,'aktuelle Düngerliste'!$A:$H,3,FALSE)*CE161/1000),""))</f>
        <v/>
      </c>
      <c r="CM161" s="875" t="str">
        <f>IF(CC161="","",VLOOKUP(CC161,'aktuelle Düngerliste'!$A:$J,10,FALSE)*CE161/1000)</f>
        <v/>
      </c>
      <c r="CN161" s="875" t="str">
        <f>IF(CC161="","",VLOOKUP(CC161,'aktuelle Düngerliste'!$A:$H,5,FALSE)*CE161/1000)</f>
        <v/>
      </c>
      <c r="CO161" s="875" t="str">
        <f>IF(CC161="","",VLOOKUP(CC161,'aktuelle Düngerliste'!$A:$H,6,FALSE)*CE161/1000)</f>
        <v/>
      </c>
      <c r="CP161" s="876" t="str">
        <f>IF(CC161="","",VLOOKUP(CC161,'aktuelle Düngerliste'!$A:$H,7,FALSE)*CE161/1000)</f>
        <v/>
      </c>
      <c r="CQ161" s="378"/>
      <c r="CR161" s="379"/>
      <c r="CS161" s="375"/>
      <c r="CT161" s="392" t="str">
        <f t="shared" si="32"/>
        <v/>
      </c>
      <c r="CU161" s="453" t="str">
        <f t="shared" si="33"/>
        <v/>
      </c>
      <c r="CV161" s="872" t="str">
        <f>IF(CQ161="","",VLOOKUP(CQ161,'aktuelle Düngerliste'!$A:$H,2,FALSE))</f>
        <v/>
      </c>
      <c r="CW161" s="872" t="str">
        <f>IF(CQ161="","",VLOOKUP(CQ161,'aktuelle Düngerliste'!$A:$H,3,FALSE))</f>
        <v/>
      </c>
      <c r="CX161" s="873" t="str">
        <f>IF(CQ161="","",VLOOKUP(CQ161,'aktuelle Düngerliste'!$A:$H,8,FALSE))</f>
        <v/>
      </c>
      <c r="CY161" s="874" t="str">
        <f>IF(CQ161="","",VLOOKUP(CQ161,'aktuelle Düngerliste'!$A:$H,3,FALSE)*CS161/1000)</f>
        <v/>
      </c>
      <c r="CZ161" s="874" t="str">
        <f>IF(CQ161="","",IF(VLOOKUP(CQ161,'aktuelle Düngerliste'!$A:$B,2,FALSE)="mineralisch",(VLOOKUP(CQ161,'aktuelle Düngerliste'!$A:$H,3,FALSE)*CS161/1000),""))</f>
        <v/>
      </c>
      <c r="DA161" s="875" t="str">
        <f>IF(CQ161="","",VLOOKUP(CQ161,'aktuelle Düngerliste'!$A:$J,10,FALSE)*CS161/1000)</f>
        <v/>
      </c>
      <c r="DB161" s="875" t="str">
        <f>IF(CQ161="","",VLOOKUP(CQ161,'aktuelle Düngerliste'!$A:$H,5,FALSE)*CS161/1000)</f>
        <v/>
      </c>
      <c r="DC161" s="875" t="str">
        <f>IF(CQ161="","",VLOOKUP(CQ161,'aktuelle Düngerliste'!$A:$H,6,FALSE)*CS161/1000)</f>
        <v/>
      </c>
      <c r="DD161" s="876" t="str">
        <f>IF(CQ161="","",VLOOKUP(CQ161,'aktuelle Düngerliste'!$A:$H,7,FALSE)*CS161/1000)</f>
        <v/>
      </c>
      <c r="DE161" s="378"/>
      <c r="DF161" s="379"/>
      <c r="DG161" s="375"/>
      <c r="DH161" s="392" t="str">
        <f t="shared" si="34"/>
        <v/>
      </c>
      <c r="DI161" s="453" t="str">
        <f t="shared" si="35"/>
        <v/>
      </c>
      <c r="DJ161" s="872" t="str">
        <f>IF(DE161="","",VLOOKUP(DE161,'aktuelle Düngerliste'!$A:$H,2,FALSE))</f>
        <v/>
      </c>
      <c r="DK161" s="872" t="str">
        <f>IF(DE161="","",VLOOKUP(DE161,'aktuelle Düngerliste'!$A:$H,3,FALSE))</f>
        <v/>
      </c>
      <c r="DL161" s="873" t="str">
        <f>IF(DE161="","",VLOOKUP(DE161,'aktuelle Düngerliste'!$A:$H,8,FALSE))</f>
        <v/>
      </c>
      <c r="DM161" s="874" t="str">
        <f>IF(DE161="","",VLOOKUP(DE161,'aktuelle Düngerliste'!$A:$H,3,FALSE)*DG161/1000)</f>
        <v/>
      </c>
      <c r="DN161" s="874" t="str">
        <f>IF(DE161="","",IF(VLOOKUP(DE161,'aktuelle Düngerliste'!$A:$B,2,FALSE)="mineralisch",(VLOOKUP(DE161,'aktuelle Düngerliste'!$A:$H,3,FALSE)*DG161/1000),""))</f>
        <v/>
      </c>
      <c r="DO161" s="875" t="str">
        <f>IF(DE161="","",VLOOKUP(DE161,'aktuelle Düngerliste'!$A:$J,10,FALSE)*DG161/1000)</f>
        <v/>
      </c>
      <c r="DP161" s="875" t="str">
        <f>IF(DE161="","",VLOOKUP(DE161,'aktuelle Düngerliste'!$A:$H,5,FALSE)*DG161/1000)</f>
        <v/>
      </c>
      <c r="DQ161" s="875" t="str">
        <f>IF(DE161="","",VLOOKUP(DE161,'aktuelle Düngerliste'!$A:$H,6,FALSE)*DG161/1000)</f>
        <v/>
      </c>
      <c r="DR161" s="876" t="str">
        <f>IF(DE161="","",VLOOKUP(DE161,'aktuelle Düngerliste'!$A:$H,7,FALSE)*DG161/1000)</f>
        <v/>
      </c>
      <c r="DS161" s="265"/>
    </row>
    <row r="162" spans="1:123" s="145" customFormat="1">
      <c r="A162" s="261" t="str">
        <f>IF('N-DBE'!A162="","",'N-DBE'!A162)</f>
        <v/>
      </c>
      <c r="B162" s="285" t="str">
        <f>IF('N-DBE'!B162="","",'N-DBE'!B162)</f>
        <v/>
      </c>
      <c r="C162" s="262" t="str">
        <f>IF('N-DBE'!C162="","",'N-DBE'!C162)</f>
        <v/>
      </c>
      <c r="D162" s="262" t="str">
        <f>IF('N-DBE'!D162="","",'N-DBE'!D162)</f>
        <v/>
      </c>
      <c r="E162" s="238" t="str">
        <f>IF('N-DBE'!E162="","",'N-DBE'!E162)</f>
        <v/>
      </c>
      <c r="F162" s="238" t="str">
        <f>IF('N-DBE'!F162="","",'N-DBE'!F162)</f>
        <v/>
      </c>
      <c r="G162" s="225" t="str">
        <f>IF('N-DBE'!G162="","",'N-DBE'!G162)</f>
        <v/>
      </c>
      <c r="H162" s="247" t="str">
        <f>IF(OR(B162="",'N-DBE'!AJ162=""),"",'N-DBE'!AJ162+'N-DBE'!AN162)</f>
        <v/>
      </c>
      <c r="I162" s="815" t="str">
        <f>IF(OR(B162="",'N-DBE'!AJ162=""),"",'N-DBE'!E162*('N-DBE'!AJ162+'N-DBE'!AN162))</f>
        <v/>
      </c>
      <c r="J162" s="246" t="str">
        <f>IF('N-DBE'!AK162="","",IF('N-DBE'!AM162="ja",'N-DBE'!AK162+'N-DBE'!AN162,'N-DBE'!AK162))</f>
        <v/>
      </c>
      <c r="K162" s="829" t="str">
        <f>IF(OR(B162="",'N-DBE'!AK162=""),"",IF('N-DBE'!AM162="ja",'N-DBE'!E162*('N-DBE'!AK162+'N-DBE'!AN162),'N-DBE'!E162*'N-DBE'!AK162))</f>
        <v/>
      </c>
      <c r="L162" s="830" t="str">
        <f>IF(OR(B162="",'N-DBE'!AL162=""),"",'N-DBE'!AL162+'N-DBE'!AN162)</f>
        <v/>
      </c>
      <c r="M162" s="830" t="str">
        <f>IF(OR(B162="",'N-DBE'!AL162=""),"",'N-DBE'!E162*('N-DBE'!AL162+'N-DBE'!AN162))</f>
        <v/>
      </c>
      <c r="N162" s="831" t="str">
        <f>IF(AND('N-DBE'!C162="ja",G162&lt;&gt;""),I162-X162,"")</f>
        <v/>
      </c>
      <c r="O162" s="259" t="str">
        <f>IF('N-DBE'!AJ162="","",SUM(AU162,BI162,BW162,CK162,CY162,DM162))</f>
        <v/>
      </c>
      <c r="P162" s="830" t="str">
        <f>IF(OR(B162="",'N-DBE'!AJ162=""),"",O162*'N-DBE'!E162)</f>
        <v/>
      </c>
      <c r="Q162" s="253" t="str">
        <f>IF('N-DBE'!AJ162="","",IF(AR162="mineralisch",AU162,0)+IF(BF162="mineralisch",BI162,0)+IF(BT162="mineralisch",BW162,0)+IF(CH162="mineralisch",CK162,0)+IF(CV162="mineralisch",CY162,0)+IF(DJ162="mineralisch",DM162,0))</f>
        <v/>
      </c>
      <c r="R162" s="830" t="str">
        <f>IF(OR(B162="",'N-DBE'!AJ162=""),"",Q162*'N-DBE'!E162)</f>
        <v/>
      </c>
      <c r="S162" s="253" t="str">
        <f>IF('N-DBE'!AJ162="","",O162-Q162)</f>
        <v/>
      </c>
      <c r="T162" s="830" t="str">
        <f>IF(OR(B162="",'N-DBE'!AJ162=""),"",S162*'N-DBE'!E162)</f>
        <v/>
      </c>
      <c r="U162" s="253" t="str">
        <f>IF('N-DBE'!AJ162="","",(IF(AR162="Kompost",AU162,0)+IF(BF162="Kompost",BI162,0)+IF(BT162="Kompost",BW162,0)+IF(CH162="Kompost",CK162,0)+IF(CV162="Kompost",CY162,0)+IF(DJ162="Kompost",DM162,0)))</f>
        <v/>
      </c>
      <c r="V162" s="830" t="str">
        <f>IF(OR(B162="",'N-DBE'!AJ162=""),"",U162*'N-DBE'!E162)</f>
        <v/>
      </c>
      <c r="W162" s="370" t="str">
        <f>IF('N-DBE'!AJ162="","",SUM(AW162,BK162,BY162,CM162,DA162,DO162))</f>
        <v/>
      </c>
      <c r="X162" s="844" t="str">
        <f>IF(OR(B162="",'N-DBE'!AJ162=""),"",W162*'N-DBE'!E162)</f>
        <v/>
      </c>
      <c r="Y162" s="260" t="str">
        <f>IF('P-(K-Mg)-DBE'!N162="","",'P-(K-Mg)-DBE'!N162+'P-(K-Mg)-DBE'!R162)</f>
        <v/>
      </c>
      <c r="Z162" s="830" t="str">
        <f>IF(OR(B162="",'P-(K-Mg)-DBE'!N162=""),"",'N-DBE'!E162*('P-(K-Mg)-DBE'!N162+'P-(K-Mg)-DBE'!R162))</f>
        <v/>
      </c>
      <c r="AA162" s="259" t="str">
        <f>IF('P-(K-Mg)-DBE'!N162="","",SUM(AX162,BL162,BZ162,CN162,DB162,DP162))</f>
        <v/>
      </c>
      <c r="AB162" s="258" t="str">
        <f>IF(OR(B162="",'P-(K-Mg)-DBE'!Z162=""),"",SUM(AX162,BL162,BZ162,CN162,DB162,DP162)*'N-DBE'!E162)</f>
        <v/>
      </c>
      <c r="AC162" s="259" t="str">
        <f>IF('P-(K-Mg)-DBE'!O162="","",'P-(K-Mg)-DBE'!O162)</f>
        <v/>
      </c>
      <c r="AD162" s="815" t="str">
        <f>IF(OR(B162="",'P-(K-Mg)-DBE'!O162=""),"",'P-(K-Mg)-DBE'!O162*'N-DBE'!E162)</f>
        <v/>
      </c>
      <c r="AE162" s="239" t="str">
        <f>IF('P-(K-Mg)-DBE'!Z162="","",'P-(K-Mg)-DBE'!Z162)</f>
        <v/>
      </c>
      <c r="AF162" s="815" t="str">
        <f>IF(OR(B162="",'P-(K-Mg)-DBE'!Z162=""),"",'P-(K-Mg)-DBE'!Z162*'N-DBE'!E162)</f>
        <v/>
      </c>
      <c r="AG162" s="380" t="str">
        <f>IF('P-(K-Mg)-DBE'!Z162="","",SUM(AY162,BM162,CA162,CO162,DC162,DQ162))</f>
        <v/>
      </c>
      <c r="AH162" s="258" t="str">
        <f>IF(OR(B162="",'P-(K-Mg)-DBE'!AH162=""),"",SUM(AY162,BM162,CA162,CO162,DC162,DQ152)*'N-DBE'!E162)</f>
        <v/>
      </c>
      <c r="AI162" s="240" t="str">
        <f>IF('P-(K-Mg)-DBE'!AH162="","",'P-(K-Mg)-DBE'!AH162)</f>
        <v/>
      </c>
      <c r="AJ162" s="830" t="str">
        <f>IF(OR(B162="",'P-(K-Mg)-DBE'!AH162=""),"",'N-DBE'!E162*'P-(K-Mg)-DBE'!AH162)</f>
        <v/>
      </c>
      <c r="AK162" s="374" t="str">
        <f>IF('P-(K-Mg)-DBE'!AH162="","",SUM(AZ162,BN162,CB162,CP162,DD162,DR162))</f>
        <v/>
      </c>
      <c r="AL162" s="862" t="str">
        <f>IF('P-(K-Mg)-DBE'!AH162="","",SUM(AZ162,BN162,CB162,CP162,DD162,DR162))</f>
        <v/>
      </c>
      <c r="AM162" s="378"/>
      <c r="AN162" s="379"/>
      <c r="AO162" s="375"/>
      <c r="AP162" s="392" t="str">
        <f t="shared" si="24"/>
        <v/>
      </c>
      <c r="AQ162" s="453" t="str">
        <f t="shared" si="25"/>
        <v/>
      </c>
      <c r="AR162" s="872" t="str">
        <f>IF(AM162="","",VLOOKUP(AM162,'aktuelle Düngerliste'!A:H,2,FALSE))</f>
        <v/>
      </c>
      <c r="AS162" s="872" t="str">
        <f>IF(AM162="","",VLOOKUP(AM162,'aktuelle Düngerliste'!A:H,3,FALSE))</f>
        <v/>
      </c>
      <c r="AT162" s="873" t="str">
        <f>IF(AM162="","",VLOOKUP(AM162,'aktuelle Düngerliste'!A:H,8,FALSE))</f>
        <v/>
      </c>
      <c r="AU162" s="874" t="str">
        <f>IF(AM162="","",VLOOKUP(AM162,'aktuelle Düngerliste'!$A:$H,3,FALSE)*AO162/1000)</f>
        <v/>
      </c>
      <c r="AV162" s="874" t="str">
        <f>IF(AM162="","",IF(VLOOKUP(AM162,'aktuelle Düngerliste'!$A:$B,2,FALSE)="mineralisch",(VLOOKUP(AM162,'aktuelle Düngerliste'!$A:$H,3,FALSE)*AO162/1000),""))</f>
        <v/>
      </c>
      <c r="AW162" s="875" t="str">
        <f>IF(AM162="","",VLOOKUP(AM162,'aktuelle Düngerliste'!$A:$J,10,FALSE)*AO162/1000)</f>
        <v/>
      </c>
      <c r="AX162" s="875" t="str">
        <f>IF(AM162="","",VLOOKUP(AM162,'aktuelle Düngerliste'!$A:$H,5,FALSE)*AO162/1000)</f>
        <v/>
      </c>
      <c r="AY162" s="875" t="str">
        <f>IF(AM162="","",VLOOKUP(AM162,'aktuelle Düngerliste'!$A:$H,6,FALSE)*AO162/1000)</f>
        <v/>
      </c>
      <c r="AZ162" s="876" t="str">
        <f>IF(AM162="","",VLOOKUP(AM162,'aktuelle Düngerliste'!$A:$H,7,FALSE)*AO162/1000)</f>
        <v/>
      </c>
      <c r="BA162" s="378"/>
      <c r="BB162" s="379"/>
      <c r="BC162" s="375"/>
      <c r="BD162" s="392" t="str">
        <f t="shared" si="26"/>
        <v/>
      </c>
      <c r="BE162" s="453" t="str">
        <f t="shared" si="27"/>
        <v/>
      </c>
      <c r="BF162" s="872" t="str">
        <f>IF(BA162="","",VLOOKUP(BA162,'aktuelle Düngerliste'!$A:$H,2,FALSE))</f>
        <v/>
      </c>
      <c r="BG162" s="872" t="str">
        <f>IF(BA162="","",VLOOKUP(BA162,'aktuelle Düngerliste'!$A:$H,3,FALSE))</f>
        <v/>
      </c>
      <c r="BH162" s="873" t="str">
        <f>IF(BA162="","",VLOOKUP(BA162,'aktuelle Düngerliste'!$A:$H,8,FALSE))</f>
        <v/>
      </c>
      <c r="BI162" s="874" t="str">
        <f>IF(BA162="","",VLOOKUP(BA162,'aktuelle Düngerliste'!$A:$H,3,FALSE)*BC162/1000)</f>
        <v/>
      </c>
      <c r="BJ162" s="874" t="str">
        <f>IF(BA162="","",IF(VLOOKUP(BA162,'aktuelle Düngerliste'!$A:$B,2,FALSE)="mineralisch",(VLOOKUP(BA162,'aktuelle Düngerliste'!$A:$H,3,FALSE)*BC162/1000),""))</f>
        <v/>
      </c>
      <c r="BK162" s="875" t="str">
        <f>IF(BA162="","",VLOOKUP(BA162,'aktuelle Düngerliste'!$A:$J,10,FALSE)*BC162/1000)</f>
        <v/>
      </c>
      <c r="BL162" s="875" t="str">
        <f>IF(BA162="","",VLOOKUP(BA162,'aktuelle Düngerliste'!$A:$H,5,FALSE)*BC162/1000)</f>
        <v/>
      </c>
      <c r="BM162" s="875" t="str">
        <f>IF(BA162="","",VLOOKUP(BA162,'aktuelle Düngerliste'!$A:$H,6,FALSE)*BC162/1000)</f>
        <v/>
      </c>
      <c r="BN162" s="876" t="str">
        <f>IF(BA162="","",VLOOKUP(BA162,'aktuelle Düngerliste'!$A:$H,7,FALSE)*BC162/1000)</f>
        <v/>
      </c>
      <c r="BO162" s="378"/>
      <c r="BP162" s="379"/>
      <c r="BQ162" s="375"/>
      <c r="BR162" s="392" t="str">
        <f t="shared" si="28"/>
        <v/>
      </c>
      <c r="BS162" s="453" t="str">
        <f t="shared" si="29"/>
        <v/>
      </c>
      <c r="BT162" s="872" t="str">
        <f>IF(BO162="","",VLOOKUP(BO162,'aktuelle Düngerliste'!$A:$H,2,FALSE))</f>
        <v/>
      </c>
      <c r="BU162" s="872" t="str">
        <f>IF(BO162="","",VLOOKUP(BO162,'aktuelle Düngerliste'!$A:$H,3,FALSE))</f>
        <v/>
      </c>
      <c r="BV162" s="873" t="str">
        <f>IF(BO162="","",VLOOKUP(BO162,'aktuelle Düngerliste'!$A:$H,8,FALSE))</f>
        <v/>
      </c>
      <c r="BW162" s="874" t="str">
        <f>IF(BO162="","",VLOOKUP(BO162,'aktuelle Düngerliste'!$A:$H,3,FALSE)*BQ162/1000)</f>
        <v/>
      </c>
      <c r="BX162" s="874" t="str">
        <f>IF(BO162="","",IF(VLOOKUP(BO162,'aktuelle Düngerliste'!$A:$B,2,FALSE)="mineralisch",(VLOOKUP(BO162,'aktuelle Düngerliste'!$A:$H,3,FALSE)*BQ162/1000),""))</f>
        <v/>
      </c>
      <c r="BY162" s="875" t="str">
        <f>IF(BO162="","",VLOOKUP(BO162,'aktuelle Düngerliste'!$A:$J,10,FALSE)*BQ162/1000)</f>
        <v/>
      </c>
      <c r="BZ162" s="875" t="str">
        <f>IF(BO162="","",VLOOKUP(BO162,'aktuelle Düngerliste'!$A:$H,5,FALSE)*BQ162/1000)</f>
        <v/>
      </c>
      <c r="CA162" s="875" t="str">
        <f>IF(BO162="","",VLOOKUP(BO162,'aktuelle Düngerliste'!$A:$H,6,FALSE)*BQ162/1000)</f>
        <v/>
      </c>
      <c r="CB162" s="876" t="str">
        <f>IF(BO162="","",VLOOKUP(BO162,'aktuelle Düngerliste'!$A:$H,7,FALSE)*BQ162/1000)</f>
        <v/>
      </c>
      <c r="CC162" s="378"/>
      <c r="CD162" s="379"/>
      <c r="CE162" s="375"/>
      <c r="CF162" s="392" t="str">
        <f t="shared" si="30"/>
        <v/>
      </c>
      <c r="CG162" s="453" t="str">
        <f t="shared" si="31"/>
        <v/>
      </c>
      <c r="CH162" s="872" t="str">
        <f>IF(CC162="","",VLOOKUP(CC162,'aktuelle Düngerliste'!$A:$H,2,FALSE))</f>
        <v/>
      </c>
      <c r="CI162" s="872" t="str">
        <f>IF(CC162="","",VLOOKUP(CC162,'aktuelle Düngerliste'!$A:$H,3,FALSE))</f>
        <v/>
      </c>
      <c r="CJ162" s="873" t="str">
        <f>IF(CC162="","",VLOOKUP(CC162,'aktuelle Düngerliste'!$A:$H,8,FALSE))</f>
        <v/>
      </c>
      <c r="CK162" s="874" t="str">
        <f>IF(CC162="","",VLOOKUP(CC162,'aktuelle Düngerliste'!$A:$H,3,FALSE)*CE162/1000)</f>
        <v/>
      </c>
      <c r="CL162" s="874" t="str">
        <f>IF(CC162="","",IF(VLOOKUP(CC162,'aktuelle Düngerliste'!$A:$B,2,FALSE)="mineralisch",(VLOOKUP(CC162,'aktuelle Düngerliste'!$A:$H,3,FALSE)*CE162/1000),""))</f>
        <v/>
      </c>
      <c r="CM162" s="875" t="str">
        <f>IF(CC162="","",VLOOKUP(CC162,'aktuelle Düngerliste'!$A:$J,10,FALSE)*CE162/1000)</f>
        <v/>
      </c>
      <c r="CN162" s="875" t="str">
        <f>IF(CC162="","",VLOOKUP(CC162,'aktuelle Düngerliste'!$A:$H,5,FALSE)*CE162/1000)</f>
        <v/>
      </c>
      <c r="CO162" s="875" t="str">
        <f>IF(CC162="","",VLOOKUP(CC162,'aktuelle Düngerliste'!$A:$H,6,FALSE)*CE162/1000)</f>
        <v/>
      </c>
      <c r="CP162" s="876" t="str">
        <f>IF(CC162="","",VLOOKUP(CC162,'aktuelle Düngerliste'!$A:$H,7,FALSE)*CE162/1000)</f>
        <v/>
      </c>
      <c r="CQ162" s="378"/>
      <c r="CR162" s="379"/>
      <c r="CS162" s="375"/>
      <c r="CT162" s="392" t="str">
        <f t="shared" si="32"/>
        <v/>
      </c>
      <c r="CU162" s="453" t="str">
        <f t="shared" si="33"/>
        <v/>
      </c>
      <c r="CV162" s="872" t="str">
        <f>IF(CQ162="","",VLOOKUP(CQ162,'aktuelle Düngerliste'!$A:$H,2,FALSE))</f>
        <v/>
      </c>
      <c r="CW162" s="872" t="str">
        <f>IF(CQ162="","",VLOOKUP(CQ162,'aktuelle Düngerliste'!$A:$H,3,FALSE))</f>
        <v/>
      </c>
      <c r="CX162" s="873" t="str">
        <f>IF(CQ162="","",VLOOKUP(CQ162,'aktuelle Düngerliste'!$A:$H,8,FALSE))</f>
        <v/>
      </c>
      <c r="CY162" s="874" t="str">
        <f>IF(CQ162="","",VLOOKUP(CQ162,'aktuelle Düngerliste'!$A:$H,3,FALSE)*CS162/1000)</f>
        <v/>
      </c>
      <c r="CZ162" s="874" t="str">
        <f>IF(CQ162="","",IF(VLOOKUP(CQ162,'aktuelle Düngerliste'!$A:$B,2,FALSE)="mineralisch",(VLOOKUP(CQ162,'aktuelle Düngerliste'!$A:$H,3,FALSE)*CS162/1000),""))</f>
        <v/>
      </c>
      <c r="DA162" s="875" t="str">
        <f>IF(CQ162="","",VLOOKUP(CQ162,'aktuelle Düngerliste'!$A:$J,10,FALSE)*CS162/1000)</f>
        <v/>
      </c>
      <c r="DB162" s="875" t="str">
        <f>IF(CQ162="","",VLOOKUP(CQ162,'aktuelle Düngerliste'!$A:$H,5,FALSE)*CS162/1000)</f>
        <v/>
      </c>
      <c r="DC162" s="875" t="str">
        <f>IF(CQ162="","",VLOOKUP(CQ162,'aktuelle Düngerliste'!$A:$H,6,FALSE)*CS162/1000)</f>
        <v/>
      </c>
      <c r="DD162" s="876" t="str">
        <f>IF(CQ162="","",VLOOKUP(CQ162,'aktuelle Düngerliste'!$A:$H,7,FALSE)*CS162/1000)</f>
        <v/>
      </c>
      <c r="DE162" s="378"/>
      <c r="DF162" s="379"/>
      <c r="DG162" s="375"/>
      <c r="DH162" s="392" t="str">
        <f t="shared" si="34"/>
        <v/>
      </c>
      <c r="DI162" s="453" t="str">
        <f t="shared" si="35"/>
        <v/>
      </c>
      <c r="DJ162" s="872" t="str">
        <f>IF(DE162="","",VLOOKUP(DE162,'aktuelle Düngerliste'!$A:$H,2,FALSE))</f>
        <v/>
      </c>
      <c r="DK162" s="872" t="str">
        <f>IF(DE162="","",VLOOKUP(DE162,'aktuelle Düngerliste'!$A:$H,3,FALSE))</f>
        <v/>
      </c>
      <c r="DL162" s="873" t="str">
        <f>IF(DE162="","",VLOOKUP(DE162,'aktuelle Düngerliste'!$A:$H,8,FALSE))</f>
        <v/>
      </c>
      <c r="DM162" s="874" t="str">
        <f>IF(DE162="","",VLOOKUP(DE162,'aktuelle Düngerliste'!$A:$H,3,FALSE)*DG162/1000)</f>
        <v/>
      </c>
      <c r="DN162" s="874" t="str">
        <f>IF(DE162="","",IF(VLOOKUP(DE162,'aktuelle Düngerliste'!$A:$B,2,FALSE)="mineralisch",(VLOOKUP(DE162,'aktuelle Düngerliste'!$A:$H,3,FALSE)*DG162/1000),""))</f>
        <v/>
      </c>
      <c r="DO162" s="875" t="str">
        <f>IF(DE162="","",VLOOKUP(DE162,'aktuelle Düngerliste'!$A:$J,10,FALSE)*DG162/1000)</f>
        <v/>
      </c>
      <c r="DP162" s="875" t="str">
        <f>IF(DE162="","",VLOOKUP(DE162,'aktuelle Düngerliste'!$A:$H,5,FALSE)*DG162/1000)</f>
        <v/>
      </c>
      <c r="DQ162" s="875" t="str">
        <f>IF(DE162="","",VLOOKUP(DE162,'aktuelle Düngerliste'!$A:$H,6,FALSE)*DG162/1000)</f>
        <v/>
      </c>
      <c r="DR162" s="876" t="str">
        <f>IF(DE162="","",VLOOKUP(DE162,'aktuelle Düngerliste'!$A:$H,7,FALSE)*DG162/1000)</f>
        <v/>
      </c>
      <c r="DS162" s="265"/>
    </row>
    <row r="163" spans="1:123" s="145" customFormat="1">
      <c r="A163" s="261" t="str">
        <f>IF('N-DBE'!A163="","",'N-DBE'!A163)</f>
        <v/>
      </c>
      <c r="B163" s="285" t="str">
        <f>IF('N-DBE'!B163="","",'N-DBE'!B163)</f>
        <v/>
      </c>
      <c r="C163" s="262" t="str">
        <f>IF('N-DBE'!C163="","",'N-DBE'!C163)</f>
        <v/>
      </c>
      <c r="D163" s="262" t="str">
        <f>IF('N-DBE'!D163="","",'N-DBE'!D163)</f>
        <v/>
      </c>
      <c r="E163" s="238" t="str">
        <f>IF('N-DBE'!E163="","",'N-DBE'!E163)</f>
        <v/>
      </c>
      <c r="F163" s="238" t="str">
        <f>IF('N-DBE'!F163="","",'N-DBE'!F163)</f>
        <v/>
      </c>
      <c r="G163" s="225" t="str">
        <f>IF('N-DBE'!G163="","",'N-DBE'!G163)</f>
        <v/>
      </c>
      <c r="H163" s="247" t="str">
        <f>IF(OR(B163="",'N-DBE'!AJ163=""),"",'N-DBE'!AJ163+'N-DBE'!AN163)</f>
        <v/>
      </c>
      <c r="I163" s="815" t="str">
        <f>IF(OR(B163="",'N-DBE'!AJ163=""),"",'N-DBE'!E163*('N-DBE'!AJ163+'N-DBE'!AN163))</f>
        <v/>
      </c>
      <c r="J163" s="246" t="str">
        <f>IF('N-DBE'!AK163="","",IF('N-DBE'!AM163="ja",'N-DBE'!AK163+'N-DBE'!AN163,'N-DBE'!AK163))</f>
        <v/>
      </c>
      <c r="K163" s="829" t="str">
        <f>IF(OR(B163="",'N-DBE'!AK163=""),"",IF('N-DBE'!AM163="ja",'N-DBE'!E163*('N-DBE'!AK163+'N-DBE'!AN163),'N-DBE'!E163*'N-DBE'!AK163))</f>
        <v/>
      </c>
      <c r="L163" s="830" t="str">
        <f>IF(OR(B163="",'N-DBE'!AL163=""),"",'N-DBE'!AL163+'N-DBE'!AN163)</f>
        <v/>
      </c>
      <c r="M163" s="830" t="str">
        <f>IF(OR(B163="",'N-DBE'!AL163=""),"",'N-DBE'!E163*('N-DBE'!AL163+'N-DBE'!AN163))</f>
        <v/>
      </c>
      <c r="N163" s="831" t="str">
        <f>IF(AND('N-DBE'!C163="ja",G163&lt;&gt;""),I163-X163,"")</f>
        <v/>
      </c>
      <c r="O163" s="259" t="str">
        <f>IF('N-DBE'!AJ163="","",SUM(AU163,BI163,BW163,CK163,CY163,DM163))</f>
        <v/>
      </c>
      <c r="P163" s="830" t="str">
        <f>IF(OR(B163="",'N-DBE'!AJ163=""),"",O163*'N-DBE'!E163)</f>
        <v/>
      </c>
      <c r="Q163" s="253" t="str">
        <f>IF('N-DBE'!AJ163="","",IF(AR163="mineralisch",AU163,0)+IF(BF163="mineralisch",BI163,0)+IF(BT163="mineralisch",BW163,0)+IF(CH163="mineralisch",CK163,0)+IF(CV163="mineralisch",CY163,0)+IF(DJ163="mineralisch",DM163,0))</f>
        <v/>
      </c>
      <c r="R163" s="830" t="str">
        <f>IF(OR(B163="",'N-DBE'!AJ163=""),"",Q163*'N-DBE'!E163)</f>
        <v/>
      </c>
      <c r="S163" s="253" t="str">
        <f>IF('N-DBE'!AJ163="","",O163-Q163)</f>
        <v/>
      </c>
      <c r="T163" s="830" t="str">
        <f>IF(OR(B163="",'N-DBE'!AJ163=""),"",S163*'N-DBE'!E163)</f>
        <v/>
      </c>
      <c r="U163" s="253" t="str">
        <f>IF('N-DBE'!AJ163="","",(IF(AR163="Kompost",AU163,0)+IF(BF163="Kompost",BI163,0)+IF(BT163="Kompost",BW163,0)+IF(CH163="Kompost",CK163,0)+IF(CV163="Kompost",CY163,0)+IF(DJ163="Kompost",DM163,0)))</f>
        <v/>
      </c>
      <c r="V163" s="830" t="str">
        <f>IF(OR(B163="",'N-DBE'!AJ163=""),"",U163*'N-DBE'!E163)</f>
        <v/>
      </c>
      <c r="W163" s="370" t="str">
        <f>IF('N-DBE'!AJ163="","",SUM(AW163,BK163,BY163,CM163,DA163,DO163))</f>
        <v/>
      </c>
      <c r="X163" s="844" t="str">
        <f>IF(OR(B163="",'N-DBE'!AJ163=""),"",W163*'N-DBE'!E163)</f>
        <v/>
      </c>
      <c r="Y163" s="260" t="str">
        <f>IF('P-(K-Mg)-DBE'!N163="","",'P-(K-Mg)-DBE'!N163+'P-(K-Mg)-DBE'!R163)</f>
        <v/>
      </c>
      <c r="Z163" s="830" t="str">
        <f>IF(OR(B163="",'P-(K-Mg)-DBE'!N163=""),"",'N-DBE'!E163*('P-(K-Mg)-DBE'!N163+'P-(K-Mg)-DBE'!R163))</f>
        <v/>
      </c>
      <c r="AA163" s="259" t="str">
        <f>IF('P-(K-Mg)-DBE'!N163="","",SUM(AX163,BL163,BZ163,CN163,DB163,DP163))</f>
        <v/>
      </c>
      <c r="AB163" s="258" t="str">
        <f>IF(OR(B163="",'P-(K-Mg)-DBE'!Z163=""),"",SUM(AX163,BL163,BZ163,CN163,DB163,DP163)*'N-DBE'!E163)</f>
        <v/>
      </c>
      <c r="AC163" s="259" t="str">
        <f>IF('P-(K-Mg)-DBE'!O163="","",'P-(K-Mg)-DBE'!O163)</f>
        <v/>
      </c>
      <c r="AD163" s="815" t="str">
        <f>IF(OR(B163="",'P-(K-Mg)-DBE'!O163=""),"",'P-(K-Mg)-DBE'!O163*'N-DBE'!E163)</f>
        <v/>
      </c>
      <c r="AE163" s="239" t="str">
        <f>IF('P-(K-Mg)-DBE'!Z163="","",'P-(K-Mg)-DBE'!Z163)</f>
        <v/>
      </c>
      <c r="AF163" s="815" t="str">
        <f>IF(OR(B163="",'P-(K-Mg)-DBE'!Z163=""),"",'P-(K-Mg)-DBE'!Z163*'N-DBE'!E163)</f>
        <v/>
      </c>
      <c r="AG163" s="380" t="str">
        <f>IF('P-(K-Mg)-DBE'!Z163="","",SUM(AY163,BM163,CA163,CO163,DC163,DQ163))</f>
        <v/>
      </c>
      <c r="AH163" s="258" t="str">
        <f>IF(OR(B163="",'P-(K-Mg)-DBE'!AH163=""),"",SUM(AY163,BM163,CA163,CO163,DC163,DQ153)*'N-DBE'!E163)</f>
        <v/>
      </c>
      <c r="AI163" s="240" t="str">
        <f>IF('P-(K-Mg)-DBE'!AH163="","",'P-(K-Mg)-DBE'!AH163)</f>
        <v/>
      </c>
      <c r="AJ163" s="830" t="str">
        <f>IF(OR(B163="",'P-(K-Mg)-DBE'!AH163=""),"",'N-DBE'!E163*'P-(K-Mg)-DBE'!AH163)</f>
        <v/>
      </c>
      <c r="AK163" s="374" t="str">
        <f>IF('P-(K-Mg)-DBE'!AH163="","",SUM(AZ163,BN163,CB163,CP163,DD163,DR163))</f>
        <v/>
      </c>
      <c r="AL163" s="862" t="str">
        <f>IF('P-(K-Mg)-DBE'!AH163="","",SUM(AZ163,BN163,CB163,CP163,DD163,DR163))</f>
        <v/>
      </c>
      <c r="AM163" s="378"/>
      <c r="AN163" s="379"/>
      <c r="AO163" s="375"/>
      <c r="AP163" s="392" t="str">
        <f t="shared" si="24"/>
        <v/>
      </c>
      <c r="AQ163" s="453" t="str">
        <f t="shared" si="25"/>
        <v/>
      </c>
      <c r="AR163" s="872" t="str">
        <f>IF(AM163="","",VLOOKUP(AM163,'aktuelle Düngerliste'!A:H,2,FALSE))</f>
        <v/>
      </c>
      <c r="AS163" s="872" t="str">
        <f>IF(AM163="","",VLOOKUP(AM163,'aktuelle Düngerliste'!A:H,3,FALSE))</f>
        <v/>
      </c>
      <c r="AT163" s="873" t="str">
        <f>IF(AM163="","",VLOOKUP(AM163,'aktuelle Düngerliste'!A:H,8,FALSE))</f>
        <v/>
      </c>
      <c r="AU163" s="874" t="str">
        <f>IF(AM163="","",VLOOKUP(AM163,'aktuelle Düngerliste'!$A:$H,3,FALSE)*AO163/1000)</f>
        <v/>
      </c>
      <c r="AV163" s="874" t="str">
        <f>IF(AM163="","",IF(VLOOKUP(AM163,'aktuelle Düngerliste'!$A:$B,2,FALSE)="mineralisch",(VLOOKUP(AM163,'aktuelle Düngerliste'!$A:$H,3,FALSE)*AO163/1000),""))</f>
        <v/>
      </c>
      <c r="AW163" s="875" t="str">
        <f>IF(AM163="","",VLOOKUP(AM163,'aktuelle Düngerliste'!$A:$J,10,FALSE)*AO163/1000)</f>
        <v/>
      </c>
      <c r="AX163" s="875" t="str">
        <f>IF(AM163="","",VLOOKUP(AM163,'aktuelle Düngerliste'!$A:$H,5,FALSE)*AO163/1000)</f>
        <v/>
      </c>
      <c r="AY163" s="875" t="str">
        <f>IF(AM163="","",VLOOKUP(AM163,'aktuelle Düngerliste'!$A:$H,6,FALSE)*AO163/1000)</f>
        <v/>
      </c>
      <c r="AZ163" s="876" t="str">
        <f>IF(AM163="","",VLOOKUP(AM163,'aktuelle Düngerliste'!$A:$H,7,FALSE)*AO163/1000)</f>
        <v/>
      </c>
      <c r="BA163" s="378"/>
      <c r="BB163" s="379"/>
      <c r="BC163" s="375"/>
      <c r="BD163" s="392" t="str">
        <f t="shared" si="26"/>
        <v/>
      </c>
      <c r="BE163" s="453" t="str">
        <f t="shared" si="27"/>
        <v/>
      </c>
      <c r="BF163" s="872" t="str">
        <f>IF(BA163="","",VLOOKUP(BA163,'aktuelle Düngerliste'!$A:$H,2,FALSE))</f>
        <v/>
      </c>
      <c r="BG163" s="872" t="str">
        <f>IF(BA163="","",VLOOKUP(BA163,'aktuelle Düngerliste'!$A:$H,3,FALSE))</f>
        <v/>
      </c>
      <c r="BH163" s="873" t="str">
        <f>IF(BA163="","",VLOOKUP(BA163,'aktuelle Düngerliste'!$A:$H,8,FALSE))</f>
        <v/>
      </c>
      <c r="BI163" s="874" t="str">
        <f>IF(BA163="","",VLOOKUP(BA163,'aktuelle Düngerliste'!$A:$H,3,FALSE)*BC163/1000)</f>
        <v/>
      </c>
      <c r="BJ163" s="874" t="str">
        <f>IF(BA163="","",IF(VLOOKUP(BA163,'aktuelle Düngerliste'!$A:$B,2,FALSE)="mineralisch",(VLOOKUP(BA163,'aktuelle Düngerliste'!$A:$H,3,FALSE)*BC163/1000),""))</f>
        <v/>
      </c>
      <c r="BK163" s="875" t="str">
        <f>IF(BA163="","",VLOOKUP(BA163,'aktuelle Düngerliste'!$A:$J,10,FALSE)*BC163/1000)</f>
        <v/>
      </c>
      <c r="BL163" s="875" t="str">
        <f>IF(BA163="","",VLOOKUP(BA163,'aktuelle Düngerliste'!$A:$H,5,FALSE)*BC163/1000)</f>
        <v/>
      </c>
      <c r="BM163" s="875" t="str">
        <f>IF(BA163="","",VLOOKUP(BA163,'aktuelle Düngerliste'!$A:$H,6,FALSE)*BC163/1000)</f>
        <v/>
      </c>
      <c r="BN163" s="876" t="str">
        <f>IF(BA163="","",VLOOKUP(BA163,'aktuelle Düngerliste'!$A:$H,7,FALSE)*BC163/1000)</f>
        <v/>
      </c>
      <c r="BO163" s="378"/>
      <c r="BP163" s="379"/>
      <c r="BQ163" s="375"/>
      <c r="BR163" s="392" t="str">
        <f t="shared" si="28"/>
        <v/>
      </c>
      <c r="BS163" s="453" t="str">
        <f t="shared" si="29"/>
        <v/>
      </c>
      <c r="BT163" s="872" t="str">
        <f>IF(BO163="","",VLOOKUP(BO163,'aktuelle Düngerliste'!$A:$H,2,FALSE))</f>
        <v/>
      </c>
      <c r="BU163" s="872" t="str">
        <f>IF(BO163="","",VLOOKUP(BO163,'aktuelle Düngerliste'!$A:$H,3,FALSE))</f>
        <v/>
      </c>
      <c r="BV163" s="873" t="str">
        <f>IF(BO163="","",VLOOKUP(BO163,'aktuelle Düngerliste'!$A:$H,8,FALSE))</f>
        <v/>
      </c>
      <c r="BW163" s="874" t="str">
        <f>IF(BO163="","",VLOOKUP(BO163,'aktuelle Düngerliste'!$A:$H,3,FALSE)*BQ163/1000)</f>
        <v/>
      </c>
      <c r="BX163" s="874" t="str">
        <f>IF(BO163="","",IF(VLOOKUP(BO163,'aktuelle Düngerliste'!$A:$B,2,FALSE)="mineralisch",(VLOOKUP(BO163,'aktuelle Düngerliste'!$A:$H,3,FALSE)*BQ163/1000),""))</f>
        <v/>
      </c>
      <c r="BY163" s="875" t="str">
        <f>IF(BO163="","",VLOOKUP(BO163,'aktuelle Düngerliste'!$A:$J,10,FALSE)*BQ163/1000)</f>
        <v/>
      </c>
      <c r="BZ163" s="875" t="str">
        <f>IF(BO163="","",VLOOKUP(BO163,'aktuelle Düngerliste'!$A:$H,5,FALSE)*BQ163/1000)</f>
        <v/>
      </c>
      <c r="CA163" s="875" t="str">
        <f>IF(BO163="","",VLOOKUP(BO163,'aktuelle Düngerliste'!$A:$H,6,FALSE)*BQ163/1000)</f>
        <v/>
      </c>
      <c r="CB163" s="876" t="str">
        <f>IF(BO163="","",VLOOKUP(BO163,'aktuelle Düngerliste'!$A:$H,7,FALSE)*BQ163/1000)</f>
        <v/>
      </c>
      <c r="CC163" s="378"/>
      <c r="CD163" s="379"/>
      <c r="CE163" s="375"/>
      <c r="CF163" s="392" t="str">
        <f t="shared" si="30"/>
        <v/>
      </c>
      <c r="CG163" s="453" t="str">
        <f t="shared" si="31"/>
        <v/>
      </c>
      <c r="CH163" s="872" t="str">
        <f>IF(CC163="","",VLOOKUP(CC163,'aktuelle Düngerliste'!$A:$H,2,FALSE))</f>
        <v/>
      </c>
      <c r="CI163" s="872" t="str">
        <f>IF(CC163="","",VLOOKUP(CC163,'aktuelle Düngerliste'!$A:$H,3,FALSE))</f>
        <v/>
      </c>
      <c r="CJ163" s="873" t="str">
        <f>IF(CC163="","",VLOOKUP(CC163,'aktuelle Düngerliste'!$A:$H,8,FALSE))</f>
        <v/>
      </c>
      <c r="CK163" s="874" t="str">
        <f>IF(CC163="","",VLOOKUP(CC163,'aktuelle Düngerliste'!$A:$H,3,FALSE)*CE163/1000)</f>
        <v/>
      </c>
      <c r="CL163" s="874" t="str">
        <f>IF(CC163="","",IF(VLOOKUP(CC163,'aktuelle Düngerliste'!$A:$B,2,FALSE)="mineralisch",(VLOOKUP(CC163,'aktuelle Düngerliste'!$A:$H,3,FALSE)*CE163/1000),""))</f>
        <v/>
      </c>
      <c r="CM163" s="875" t="str">
        <f>IF(CC163="","",VLOOKUP(CC163,'aktuelle Düngerliste'!$A:$J,10,FALSE)*CE163/1000)</f>
        <v/>
      </c>
      <c r="CN163" s="875" t="str">
        <f>IF(CC163="","",VLOOKUP(CC163,'aktuelle Düngerliste'!$A:$H,5,FALSE)*CE163/1000)</f>
        <v/>
      </c>
      <c r="CO163" s="875" t="str">
        <f>IF(CC163="","",VLOOKUP(CC163,'aktuelle Düngerliste'!$A:$H,6,FALSE)*CE163/1000)</f>
        <v/>
      </c>
      <c r="CP163" s="876" t="str">
        <f>IF(CC163="","",VLOOKUP(CC163,'aktuelle Düngerliste'!$A:$H,7,FALSE)*CE163/1000)</f>
        <v/>
      </c>
      <c r="CQ163" s="378"/>
      <c r="CR163" s="379"/>
      <c r="CS163" s="375"/>
      <c r="CT163" s="392" t="str">
        <f t="shared" si="32"/>
        <v/>
      </c>
      <c r="CU163" s="453" t="str">
        <f t="shared" si="33"/>
        <v/>
      </c>
      <c r="CV163" s="872" t="str">
        <f>IF(CQ163="","",VLOOKUP(CQ163,'aktuelle Düngerliste'!$A:$H,2,FALSE))</f>
        <v/>
      </c>
      <c r="CW163" s="872" t="str">
        <f>IF(CQ163="","",VLOOKUP(CQ163,'aktuelle Düngerliste'!$A:$H,3,FALSE))</f>
        <v/>
      </c>
      <c r="CX163" s="873" t="str">
        <f>IF(CQ163="","",VLOOKUP(CQ163,'aktuelle Düngerliste'!$A:$H,8,FALSE))</f>
        <v/>
      </c>
      <c r="CY163" s="874" t="str">
        <f>IF(CQ163="","",VLOOKUP(CQ163,'aktuelle Düngerliste'!$A:$H,3,FALSE)*CS163/1000)</f>
        <v/>
      </c>
      <c r="CZ163" s="874" t="str">
        <f>IF(CQ163="","",IF(VLOOKUP(CQ163,'aktuelle Düngerliste'!$A:$B,2,FALSE)="mineralisch",(VLOOKUP(CQ163,'aktuelle Düngerliste'!$A:$H,3,FALSE)*CS163/1000),""))</f>
        <v/>
      </c>
      <c r="DA163" s="875" t="str">
        <f>IF(CQ163="","",VLOOKUP(CQ163,'aktuelle Düngerliste'!$A:$J,10,FALSE)*CS163/1000)</f>
        <v/>
      </c>
      <c r="DB163" s="875" t="str">
        <f>IF(CQ163="","",VLOOKUP(CQ163,'aktuelle Düngerliste'!$A:$H,5,FALSE)*CS163/1000)</f>
        <v/>
      </c>
      <c r="DC163" s="875" t="str">
        <f>IF(CQ163="","",VLOOKUP(CQ163,'aktuelle Düngerliste'!$A:$H,6,FALSE)*CS163/1000)</f>
        <v/>
      </c>
      <c r="DD163" s="876" t="str">
        <f>IF(CQ163="","",VLOOKUP(CQ163,'aktuelle Düngerliste'!$A:$H,7,FALSE)*CS163/1000)</f>
        <v/>
      </c>
      <c r="DE163" s="378"/>
      <c r="DF163" s="379"/>
      <c r="DG163" s="375"/>
      <c r="DH163" s="392" t="str">
        <f t="shared" si="34"/>
        <v/>
      </c>
      <c r="DI163" s="453" t="str">
        <f t="shared" si="35"/>
        <v/>
      </c>
      <c r="DJ163" s="872" t="str">
        <f>IF(DE163="","",VLOOKUP(DE163,'aktuelle Düngerliste'!$A:$H,2,FALSE))</f>
        <v/>
      </c>
      <c r="DK163" s="872" t="str">
        <f>IF(DE163="","",VLOOKUP(DE163,'aktuelle Düngerliste'!$A:$H,3,FALSE))</f>
        <v/>
      </c>
      <c r="DL163" s="873" t="str">
        <f>IF(DE163="","",VLOOKUP(DE163,'aktuelle Düngerliste'!$A:$H,8,FALSE))</f>
        <v/>
      </c>
      <c r="DM163" s="874" t="str">
        <f>IF(DE163="","",VLOOKUP(DE163,'aktuelle Düngerliste'!$A:$H,3,FALSE)*DG163/1000)</f>
        <v/>
      </c>
      <c r="DN163" s="874" t="str">
        <f>IF(DE163="","",IF(VLOOKUP(DE163,'aktuelle Düngerliste'!$A:$B,2,FALSE)="mineralisch",(VLOOKUP(DE163,'aktuelle Düngerliste'!$A:$H,3,FALSE)*DG163/1000),""))</f>
        <v/>
      </c>
      <c r="DO163" s="875" t="str">
        <f>IF(DE163="","",VLOOKUP(DE163,'aktuelle Düngerliste'!$A:$J,10,FALSE)*DG163/1000)</f>
        <v/>
      </c>
      <c r="DP163" s="875" t="str">
        <f>IF(DE163="","",VLOOKUP(DE163,'aktuelle Düngerliste'!$A:$H,5,FALSE)*DG163/1000)</f>
        <v/>
      </c>
      <c r="DQ163" s="875" t="str">
        <f>IF(DE163="","",VLOOKUP(DE163,'aktuelle Düngerliste'!$A:$H,6,FALSE)*DG163/1000)</f>
        <v/>
      </c>
      <c r="DR163" s="876" t="str">
        <f>IF(DE163="","",VLOOKUP(DE163,'aktuelle Düngerliste'!$A:$H,7,FALSE)*DG163/1000)</f>
        <v/>
      </c>
      <c r="DS163" s="265"/>
    </row>
    <row r="164" spans="1:123" s="145" customFormat="1">
      <c r="A164" s="261" t="str">
        <f>IF('N-DBE'!A164="","",'N-DBE'!A164)</f>
        <v/>
      </c>
      <c r="B164" s="285" t="str">
        <f>IF('N-DBE'!B164="","",'N-DBE'!B164)</f>
        <v/>
      </c>
      <c r="C164" s="262" t="str">
        <f>IF('N-DBE'!C164="","",'N-DBE'!C164)</f>
        <v/>
      </c>
      <c r="D164" s="262" t="str">
        <f>IF('N-DBE'!D164="","",'N-DBE'!D164)</f>
        <v/>
      </c>
      <c r="E164" s="238" t="str">
        <f>IF('N-DBE'!E164="","",'N-DBE'!E164)</f>
        <v/>
      </c>
      <c r="F164" s="238" t="str">
        <f>IF('N-DBE'!F164="","",'N-DBE'!F164)</f>
        <v/>
      </c>
      <c r="G164" s="225" t="str">
        <f>IF('N-DBE'!G164="","",'N-DBE'!G164)</f>
        <v/>
      </c>
      <c r="H164" s="247" t="str">
        <f>IF(OR(B164="",'N-DBE'!AJ164=""),"",'N-DBE'!AJ164+'N-DBE'!AN164)</f>
        <v/>
      </c>
      <c r="I164" s="815" t="str">
        <f>IF(OR(B164="",'N-DBE'!AJ164=""),"",'N-DBE'!E164*('N-DBE'!AJ164+'N-DBE'!AN164))</f>
        <v/>
      </c>
      <c r="J164" s="246" t="str">
        <f>IF('N-DBE'!AK164="","",IF('N-DBE'!AM164="ja",'N-DBE'!AK164+'N-DBE'!AN164,'N-DBE'!AK164))</f>
        <v/>
      </c>
      <c r="K164" s="829" t="str">
        <f>IF(OR(B164="",'N-DBE'!AK164=""),"",IF('N-DBE'!AM164="ja",'N-DBE'!E164*('N-DBE'!AK164+'N-DBE'!AN164),'N-DBE'!E164*'N-DBE'!AK164))</f>
        <v/>
      </c>
      <c r="L164" s="830" t="str">
        <f>IF(OR(B164="",'N-DBE'!AL164=""),"",'N-DBE'!AL164+'N-DBE'!AN164)</f>
        <v/>
      </c>
      <c r="M164" s="830" t="str">
        <f>IF(OR(B164="",'N-DBE'!AL164=""),"",'N-DBE'!E164*('N-DBE'!AL164+'N-DBE'!AN164))</f>
        <v/>
      </c>
      <c r="N164" s="831" t="str">
        <f>IF(AND('N-DBE'!C164="ja",G164&lt;&gt;""),I164-X164,"")</f>
        <v/>
      </c>
      <c r="O164" s="259" t="str">
        <f>IF('N-DBE'!AJ164="","",SUM(AU164,BI164,BW164,CK164,CY164,DM164))</f>
        <v/>
      </c>
      <c r="P164" s="830" t="str">
        <f>IF(OR(B164="",'N-DBE'!AJ164=""),"",O164*'N-DBE'!E164)</f>
        <v/>
      </c>
      <c r="Q164" s="253" t="str">
        <f>IF('N-DBE'!AJ164="","",IF(AR164="mineralisch",AU164,0)+IF(BF164="mineralisch",BI164,0)+IF(BT164="mineralisch",BW164,0)+IF(CH164="mineralisch",CK164,0)+IF(CV164="mineralisch",CY164,0)+IF(DJ164="mineralisch",DM164,0))</f>
        <v/>
      </c>
      <c r="R164" s="830" t="str">
        <f>IF(OR(B164="",'N-DBE'!AJ164=""),"",Q164*'N-DBE'!E164)</f>
        <v/>
      </c>
      <c r="S164" s="253" t="str">
        <f>IF('N-DBE'!AJ164="","",O164-Q164)</f>
        <v/>
      </c>
      <c r="T164" s="830" t="str">
        <f>IF(OR(B164="",'N-DBE'!AJ164=""),"",S164*'N-DBE'!E164)</f>
        <v/>
      </c>
      <c r="U164" s="253" t="str">
        <f>IF('N-DBE'!AJ164="","",(IF(AR164="Kompost",AU164,0)+IF(BF164="Kompost",BI164,0)+IF(BT164="Kompost",BW164,0)+IF(CH164="Kompost",CK164,0)+IF(CV164="Kompost",CY164,0)+IF(DJ164="Kompost",DM164,0)))</f>
        <v/>
      </c>
      <c r="V164" s="830" t="str">
        <f>IF(OR(B164="",'N-DBE'!AJ164=""),"",U164*'N-DBE'!E164)</f>
        <v/>
      </c>
      <c r="W164" s="370" t="str">
        <f>IF('N-DBE'!AJ164="","",SUM(AW164,BK164,BY164,CM164,DA164,DO164))</f>
        <v/>
      </c>
      <c r="X164" s="844" t="str">
        <f>IF(OR(B164="",'N-DBE'!AJ164=""),"",W164*'N-DBE'!E164)</f>
        <v/>
      </c>
      <c r="Y164" s="260" t="str">
        <f>IF('P-(K-Mg)-DBE'!N164="","",'P-(K-Mg)-DBE'!N164+'P-(K-Mg)-DBE'!R164)</f>
        <v/>
      </c>
      <c r="Z164" s="830" t="str">
        <f>IF(OR(B164="",'P-(K-Mg)-DBE'!N164=""),"",'N-DBE'!E164*('P-(K-Mg)-DBE'!N164+'P-(K-Mg)-DBE'!R164))</f>
        <v/>
      </c>
      <c r="AA164" s="259" t="str">
        <f>IF('P-(K-Mg)-DBE'!N164="","",SUM(AX164,BL164,BZ164,CN164,DB164,DP164))</f>
        <v/>
      </c>
      <c r="AB164" s="258" t="str">
        <f>IF(OR(B164="",'P-(K-Mg)-DBE'!Z164=""),"",SUM(AX164,BL164,BZ164,CN164,DB164,DP164)*'N-DBE'!E164)</f>
        <v/>
      </c>
      <c r="AC164" s="259" t="str">
        <f>IF('P-(K-Mg)-DBE'!O164="","",'P-(K-Mg)-DBE'!O164)</f>
        <v/>
      </c>
      <c r="AD164" s="815" t="str">
        <f>IF(OR(B164="",'P-(K-Mg)-DBE'!O164=""),"",'P-(K-Mg)-DBE'!O164*'N-DBE'!E164)</f>
        <v/>
      </c>
      <c r="AE164" s="239" t="str">
        <f>IF('P-(K-Mg)-DBE'!Z164="","",'P-(K-Mg)-DBE'!Z164)</f>
        <v/>
      </c>
      <c r="AF164" s="815" t="str">
        <f>IF(OR(B164="",'P-(K-Mg)-DBE'!Z164=""),"",'P-(K-Mg)-DBE'!Z164*'N-DBE'!E164)</f>
        <v/>
      </c>
      <c r="AG164" s="380" t="str">
        <f>IF('P-(K-Mg)-DBE'!Z164="","",SUM(AY164,BM164,CA164,CO164,DC164,DQ164))</f>
        <v/>
      </c>
      <c r="AH164" s="258" t="str">
        <f>IF(OR(B164="",'P-(K-Mg)-DBE'!AH164=""),"",SUM(AY164,BM164,CA164,CO164,DC164,DQ154)*'N-DBE'!E164)</f>
        <v/>
      </c>
      <c r="AI164" s="240" t="str">
        <f>IF('P-(K-Mg)-DBE'!AH164="","",'P-(K-Mg)-DBE'!AH164)</f>
        <v/>
      </c>
      <c r="AJ164" s="830" t="str">
        <f>IF(OR(B164="",'P-(K-Mg)-DBE'!AH164=""),"",'N-DBE'!E164*'P-(K-Mg)-DBE'!AH164)</f>
        <v/>
      </c>
      <c r="AK164" s="374" t="str">
        <f>IF('P-(K-Mg)-DBE'!AH164="","",SUM(AZ164,BN164,CB164,CP164,DD164,DR164))</f>
        <v/>
      </c>
      <c r="AL164" s="862" t="str">
        <f>IF('P-(K-Mg)-DBE'!AH164="","",SUM(AZ164,BN164,CB164,CP164,DD164,DR164))</f>
        <v/>
      </c>
      <c r="AM164" s="378"/>
      <c r="AN164" s="379"/>
      <c r="AO164" s="375"/>
      <c r="AP164" s="392" t="str">
        <f t="shared" si="24"/>
        <v/>
      </c>
      <c r="AQ164" s="453" t="str">
        <f t="shared" si="25"/>
        <v/>
      </c>
      <c r="AR164" s="872" t="str">
        <f>IF(AM164="","",VLOOKUP(AM164,'aktuelle Düngerliste'!A:H,2,FALSE))</f>
        <v/>
      </c>
      <c r="AS164" s="872" t="str">
        <f>IF(AM164="","",VLOOKUP(AM164,'aktuelle Düngerliste'!A:H,3,FALSE))</f>
        <v/>
      </c>
      <c r="AT164" s="873" t="str">
        <f>IF(AM164="","",VLOOKUP(AM164,'aktuelle Düngerliste'!A:H,8,FALSE))</f>
        <v/>
      </c>
      <c r="AU164" s="874" t="str">
        <f>IF(AM164="","",VLOOKUP(AM164,'aktuelle Düngerliste'!$A:$H,3,FALSE)*AO164/1000)</f>
        <v/>
      </c>
      <c r="AV164" s="874" t="str">
        <f>IF(AM164="","",IF(VLOOKUP(AM164,'aktuelle Düngerliste'!$A:$B,2,FALSE)="mineralisch",(VLOOKUP(AM164,'aktuelle Düngerliste'!$A:$H,3,FALSE)*AO164/1000),""))</f>
        <v/>
      </c>
      <c r="AW164" s="875" t="str">
        <f>IF(AM164="","",VLOOKUP(AM164,'aktuelle Düngerliste'!$A:$J,10,FALSE)*AO164/1000)</f>
        <v/>
      </c>
      <c r="AX164" s="875" t="str">
        <f>IF(AM164="","",VLOOKUP(AM164,'aktuelle Düngerliste'!$A:$H,5,FALSE)*AO164/1000)</f>
        <v/>
      </c>
      <c r="AY164" s="875" t="str">
        <f>IF(AM164="","",VLOOKUP(AM164,'aktuelle Düngerliste'!$A:$H,6,FALSE)*AO164/1000)</f>
        <v/>
      </c>
      <c r="AZ164" s="876" t="str">
        <f>IF(AM164="","",VLOOKUP(AM164,'aktuelle Düngerliste'!$A:$H,7,FALSE)*AO164/1000)</f>
        <v/>
      </c>
      <c r="BA164" s="378"/>
      <c r="BB164" s="379"/>
      <c r="BC164" s="375"/>
      <c r="BD164" s="392" t="str">
        <f t="shared" si="26"/>
        <v/>
      </c>
      <c r="BE164" s="453" t="str">
        <f t="shared" si="27"/>
        <v/>
      </c>
      <c r="BF164" s="872" t="str">
        <f>IF(BA164="","",VLOOKUP(BA164,'aktuelle Düngerliste'!$A:$H,2,FALSE))</f>
        <v/>
      </c>
      <c r="BG164" s="872" t="str">
        <f>IF(BA164="","",VLOOKUP(BA164,'aktuelle Düngerliste'!$A:$H,3,FALSE))</f>
        <v/>
      </c>
      <c r="BH164" s="873" t="str">
        <f>IF(BA164="","",VLOOKUP(BA164,'aktuelle Düngerliste'!$A:$H,8,FALSE))</f>
        <v/>
      </c>
      <c r="BI164" s="874" t="str">
        <f>IF(BA164="","",VLOOKUP(BA164,'aktuelle Düngerliste'!$A:$H,3,FALSE)*BC164/1000)</f>
        <v/>
      </c>
      <c r="BJ164" s="874" t="str">
        <f>IF(BA164="","",IF(VLOOKUP(BA164,'aktuelle Düngerliste'!$A:$B,2,FALSE)="mineralisch",(VLOOKUP(BA164,'aktuelle Düngerliste'!$A:$H,3,FALSE)*BC164/1000),""))</f>
        <v/>
      </c>
      <c r="BK164" s="875" t="str">
        <f>IF(BA164="","",VLOOKUP(BA164,'aktuelle Düngerliste'!$A:$J,10,FALSE)*BC164/1000)</f>
        <v/>
      </c>
      <c r="BL164" s="875" t="str">
        <f>IF(BA164="","",VLOOKUP(BA164,'aktuelle Düngerliste'!$A:$H,5,FALSE)*BC164/1000)</f>
        <v/>
      </c>
      <c r="BM164" s="875" t="str">
        <f>IF(BA164="","",VLOOKUP(BA164,'aktuelle Düngerliste'!$A:$H,6,FALSE)*BC164/1000)</f>
        <v/>
      </c>
      <c r="BN164" s="876" t="str">
        <f>IF(BA164="","",VLOOKUP(BA164,'aktuelle Düngerliste'!$A:$H,7,FALSE)*BC164/1000)</f>
        <v/>
      </c>
      <c r="BO164" s="378"/>
      <c r="BP164" s="379"/>
      <c r="BQ164" s="375"/>
      <c r="BR164" s="392" t="str">
        <f t="shared" si="28"/>
        <v/>
      </c>
      <c r="BS164" s="453" t="str">
        <f t="shared" si="29"/>
        <v/>
      </c>
      <c r="BT164" s="872" t="str">
        <f>IF(BO164="","",VLOOKUP(BO164,'aktuelle Düngerliste'!$A:$H,2,FALSE))</f>
        <v/>
      </c>
      <c r="BU164" s="872" t="str">
        <f>IF(BO164="","",VLOOKUP(BO164,'aktuelle Düngerliste'!$A:$H,3,FALSE))</f>
        <v/>
      </c>
      <c r="BV164" s="873" t="str">
        <f>IF(BO164="","",VLOOKUP(BO164,'aktuelle Düngerliste'!$A:$H,8,FALSE))</f>
        <v/>
      </c>
      <c r="BW164" s="874" t="str">
        <f>IF(BO164="","",VLOOKUP(BO164,'aktuelle Düngerliste'!$A:$H,3,FALSE)*BQ164/1000)</f>
        <v/>
      </c>
      <c r="BX164" s="874" t="str">
        <f>IF(BO164="","",IF(VLOOKUP(BO164,'aktuelle Düngerliste'!$A:$B,2,FALSE)="mineralisch",(VLOOKUP(BO164,'aktuelle Düngerliste'!$A:$H,3,FALSE)*BQ164/1000),""))</f>
        <v/>
      </c>
      <c r="BY164" s="875" t="str">
        <f>IF(BO164="","",VLOOKUP(BO164,'aktuelle Düngerliste'!$A:$J,10,FALSE)*BQ164/1000)</f>
        <v/>
      </c>
      <c r="BZ164" s="875" t="str">
        <f>IF(BO164="","",VLOOKUP(BO164,'aktuelle Düngerliste'!$A:$H,5,FALSE)*BQ164/1000)</f>
        <v/>
      </c>
      <c r="CA164" s="875" t="str">
        <f>IF(BO164="","",VLOOKUP(BO164,'aktuelle Düngerliste'!$A:$H,6,FALSE)*BQ164/1000)</f>
        <v/>
      </c>
      <c r="CB164" s="876" t="str">
        <f>IF(BO164="","",VLOOKUP(BO164,'aktuelle Düngerliste'!$A:$H,7,FALSE)*BQ164/1000)</f>
        <v/>
      </c>
      <c r="CC164" s="378"/>
      <c r="CD164" s="379"/>
      <c r="CE164" s="375"/>
      <c r="CF164" s="392" t="str">
        <f t="shared" si="30"/>
        <v/>
      </c>
      <c r="CG164" s="453" t="str">
        <f t="shared" si="31"/>
        <v/>
      </c>
      <c r="CH164" s="872" t="str">
        <f>IF(CC164="","",VLOOKUP(CC164,'aktuelle Düngerliste'!$A:$H,2,FALSE))</f>
        <v/>
      </c>
      <c r="CI164" s="872" t="str">
        <f>IF(CC164="","",VLOOKUP(CC164,'aktuelle Düngerliste'!$A:$H,3,FALSE))</f>
        <v/>
      </c>
      <c r="CJ164" s="873" t="str">
        <f>IF(CC164="","",VLOOKUP(CC164,'aktuelle Düngerliste'!$A:$H,8,FALSE))</f>
        <v/>
      </c>
      <c r="CK164" s="874" t="str">
        <f>IF(CC164="","",VLOOKUP(CC164,'aktuelle Düngerliste'!$A:$H,3,FALSE)*CE164/1000)</f>
        <v/>
      </c>
      <c r="CL164" s="874" t="str">
        <f>IF(CC164="","",IF(VLOOKUP(CC164,'aktuelle Düngerliste'!$A:$B,2,FALSE)="mineralisch",(VLOOKUP(CC164,'aktuelle Düngerliste'!$A:$H,3,FALSE)*CE164/1000),""))</f>
        <v/>
      </c>
      <c r="CM164" s="875" t="str">
        <f>IF(CC164="","",VLOOKUP(CC164,'aktuelle Düngerliste'!$A:$J,10,FALSE)*CE164/1000)</f>
        <v/>
      </c>
      <c r="CN164" s="875" t="str">
        <f>IF(CC164="","",VLOOKUP(CC164,'aktuelle Düngerliste'!$A:$H,5,FALSE)*CE164/1000)</f>
        <v/>
      </c>
      <c r="CO164" s="875" t="str">
        <f>IF(CC164="","",VLOOKUP(CC164,'aktuelle Düngerliste'!$A:$H,6,FALSE)*CE164/1000)</f>
        <v/>
      </c>
      <c r="CP164" s="876" t="str">
        <f>IF(CC164="","",VLOOKUP(CC164,'aktuelle Düngerliste'!$A:$H,7,FALSE)*CE164/1000)</f>
        <v/>
      </c>
      <c r="CQ164" s="378"/>
      <c r="CR164" s="379"/>
      <c r="CS164" s="375"/>
      <c r="CT164" s="392" t="str">
        <f t="shared" si="32"/>
        <v/>
      </c>
      <c r="CU164" s="453" t="str">
        <f t="shared" si="33"/>
        <v/>
      </c>
      <c r="CV164" s="872" t="str">
        <f>IF(CQ164="","",VLOOKUP(CQ164,'aktuelle Düngerliste'!$A:$H,2,FALSE))</f>
        <v/>
      </c>
      <c r="CW164" s="872" t="str">
        <f>IF(CQ164="","",VLOOKUP(CQ164,'aktuelle Düngerliste'!$A:$H,3,FALSE))</f>
        <v/>
      </c>
      <c r="CX164" s="873" t="str">
        <f>IF(CQ164="","",VLOOKUP(CQ164,'aktuelle Düngerliste'!$A:$H,8,FALSE))</f>
        <v/>
      </c>
      <c r="CY164" s="874" t="str">
        <f>IF(CQ164="","",VLOOKUP(CQ164,'aktuelle Düngerliste'!$A:$H,3,FALSE)*CS164/1000)</f>
        <v/>
      </c>
      <c r="CZ164" s="874" t="str">
        <f>IF(CQ164="","",IF(VLOOKUP(CQ164,'aktuelle Düngerliste'!$A:$B,2,FALSE)="mineralisch",(VLOOKUP(CQ164,'aktuelle Düngerliste'!$A:$H,3,FALSE)*CS164/1000),""))</f>
        <v/>
      </c>
      <c r="DA164" s="875" t="str">
        <f>IF(CQ164="","",VLOOKUP(CQ164,'aktuelle Düngerliste'!$A:$J,10,FALSE)*CS164/1000)</f>
        <v/>
      </c>
      <c r="DB164" s="875" t="str">
        <f>IF(CQ164="","",VLOOKUP(CQ164,'aktuelle Düngerliste'!$A:$H,5,FALSE)*CS164/1000)</f>
        <v/>
      </c>
      <c r="DC164" s="875" t="str">
        <f>IF(CQ164="","",VLOOKUP(CQ164,'aktuelle Düngerliste'!$A:$H,6,FALSE)*CS164/1000)</f>
        <v/>
      </c>
      <c r="DD164" s="876" t="str">
        <f>IF(CQ164="","",VLOOKUP(CQ164,'aktuelle Düngerliste'!$A:$H,7,FALSE)*CS164/1000)</f>
        <v/>
      </c>
      <c r="DE164" s="378"/>
      <c r="DF164" s="379"/>
      <c r="DG164" s="375"/>
      <c r="DH164" s="392" t="str">
        <f t="shared" si="34"/>
        <v/>
      </c>
      <c r="DI164" s="453" t="str">
        <f t="shared" si="35"/>
        <v/>
      </c>
      <c r="DJ164" s="872" t="str">
        <f>IF(DE164="","",VLOOKUP(DE164,'aktuelle Düngerliste'!$A:$H,2,FALSE))</f>
        <v/>
      </c>
      <c r="DK164" s="872" t="str">
        <f>IF(DE164="","",VLOOKUP(DE164,'aktuelle Düngerliste'!$A:$H,3,FALSE))</f>
        <v/>
      </c>
      <c r="DL164" s="873" t="str">
        <f>IF(DE164="","",VLOOKUP(DE164,'aktuelle Düngerliste'!$A:$H,8,FALSE))</f>
        <v/>
      </c>
      <c r="DM164" s="874" t="str">
        <f>IF(DE164="","",VLOOKUP(DE164,'aktuelle Düngerliste'!$A:$H,3,FALSE)*DG164/1000)</f>
        <v/>
      </c>
      <c r="DN164" s="874" t="str">
        <f>IF(DE164="","",IF(VLOOKUP(DE164,'aktuelle Düngerliste'!$A:$B,2,FALSE)="mineralisch",(VLOOKUP(DE164,'aktuelle Düngerliste'!$A:$H,3,FALSE)*DG164/1000),""))</f>
        <v/>
      </c>
      <c r="DO164" s="875" t="str">
        <f>IF(DE164="","",VLOOKUP(DE164,'aktuelle Düngerliste'!$A:$J,10,FALSE)*DG164/1000)</f>
        <v/>
      </c>
      <c r="DP164" s="875" t="str">
        <f>IF(DE164="","",VLOOKUP(DE164,'aktuelle Düngerliste'!$A:$H,5,FALSE)*DG164/1000)</f>
        <v/>
      </c>
      <c r="DQ164" s="875" t="str">
        <f>IF(DE164="","",VLOOKUP(DE164,'aktuelle Düngerliste'!$A:$H,6,FALSE)*DG164/1000)</f>
        <v/>
      </c>
      <c r="DR164" s="876" t="str">
        <f>IF(DE164="","",VLOOKUP(DE164,'aktuelle Düngerliste'!$A:$H,7,FALSE)*DG164/1000)</f>
        <v/>
      </c>
      <c r="DS164" s="265"/>
    </row>
    <row r="165" spans="1:123" s="145" customFormat="1">
      <c r="A165" s="261" t="str">
        <f>IF('N-DBE'!A165="","",'N-DBE'!A165)</f>
        <v/>
      </c>
      <c r="B165" s="285" t="str">
        <f>IF('N-DBE'!B165="","",'N-DBE'!B165)</f>
        <v/>
      </c>
      <c r="C165" s="262" t="str">
        <f>IF('N-DBE'!C165="","",'N-DBE'!C165)</f>
        <v/>
      </c>
      <c r="D165" s="262" t="str">
        <f>IF('N-DBE'!D165="","",'N-DBE'!D165)</f>
        <v/>
      </c>
      <c r="E165" s="238" t="str">
        <f>IF('N-DBE'!E165="","",'N-DBE'!E165)</f>
        <v/>
      </c>
      <c r="F165" s="238" t="str">
        <f>IF('N-DBE'!F165="","",'N-DBE'!F165)</f>
        <v/>
      </c>
      <c r="G165" s="225" t="str">
        <f>IF('N-DBE'!G165="","",'N-DBE'!G165)</f>
        <v/>
      </c>
      <c r="H165" s="247" t="str">
        <f>IF(OR(B165="",'N-DBE'!AJ165=""),"",'N-DBE'!AJ165+'N-DBE'!AN165)</f>
        <v/>
      </c>
      <c r="I165" s="815" t="str">
        <f>IF(OR(B165="",'N-DBE'!AJ165=""),"",'N-DBE'!E165*('N-DBE'!AJ165+'N-DBE'!AN165))</f>
        <v/>
      </c>
      <c r="J165" s="246" t="str">
        <f>IF('N-DBE'!AK165="","",IF('N-DBE'!AM165="ja",'N-DBE'!AK165+'N-DBE'!AN165,'N-DBE'!AK165))</f>
        <v/>
      </c>
      <c r="K165" s="829" t="str">
        <f>IF(OR(B165="",'N-DBE'!AK165=""),"",IF('N-DBE'!AM165="ja",'N-DBE'!E165*('N-DBE'!AK165+'N-DBE'!AN165),'N-DBE'!E165*'N-DBE'!AK165))</f>
        <v/>
      </c>
      <c r="L165" s="830" t="str">
        <f>IF(OR(B165="",'N-DBE'!AL165=""),"",'N-DBE'!AL165+'N-DBE'!AN165)</f>
        <v/>
      </c>
      <c r="M165" s="830" t="str">
        <f>IF(OR(B165="",'N-DBE'!AL165=""),"",'N-DBE'!E165*('N-DBE'!AL165+'N-DBE'!AN165))</f>
        <v/>
      </c>
      <c r="N165" s="831" t="str">
        <f>IF(AND('N-DBE'!C165="ja",G165&lt;&gt;""),I165-X165,"")</f>
        <v/>
      </c>
      <c r="O165" s="259" t="str">
        <f>IF('N-DBE'!AJ165="","",SUM(AU165,BI165,BW165,CK165,CY165,DM165))</f>
        <v/>
      </c>
      <c r="P165" s="830" t="str">
        <f>IF(OR(B165="",'N-DBE'!AJ165=""),"",O165*'N-DBE'!E165)</f>
        <v/>
      </c>
      <c r="Q165" s="253" t="str">
        <f>IF('N-DBE'!AJ165="","",IF(AR165="mineralisch",AU165,0)+IF(BF165="mineralisch",BI165,0)+IF(BT165="mineralisch",BW165,0)+IF(CH165="mineralisch",CK165,0)+IF(CV165="mineralisch",CY165,0)+IF(DJ165="mineralisch",DM165,0))</f>
        <v/>
      </c>
      <c r="R165" s="830" t="str">
        <f>IF(OR(B165="",'N-DBE'!AJ165=""),"",Q165*'N-DBE'!E165)</f>
        <v/>
      </c>
      <c r="S165" s="253" t="str">
        <f>IF('N-DBE'!AJ165="","",O165-Q165)</f>
        <v/>
      </c>
      <c r="T165" s="830" t="str">
        <f>IF(OR(B165="",'N-DBE'!AJ165=""),"",S165*'N-DBE'!E165)</f>
        <v/>
      </c>
      <c r="U165" s="253" t="str">
        <f>IF('N-DBE'!AJ165="","",(IF(AR165="Kompost",AU165,0)+IF(BF165="Kompost",BI165,0)+IF(BT165="Kompost",BW165,0)+IF(CH165="Kompost",CK165,0)+IF(CV165="Kompost",CY165,0)+IF(DJ165="Kompost",DM165,0)))</f>
        <v/>
      </c>
      <c r="V165" s="830" t="str">
        <f>IF(OR(B165="",'N-DBE'!AJ165=""),"",U165*'N-DBE'!E165)</f>
        <v/>
      </c>
      <c r="W165" s="370" t="str">
        <f>IF('N-DBE'!AJ165="","",SUM(AW165,BK165,BY165,CM165,DA165,DO165))</f>
        <v/>
      </c>
      <c r="X165" s="844" t="str">
        <f>IF(OR(B165="",'N-DBE'!AJ165=""),"",W165*'N-DBE'!E165)</f>
        <v/>
      </c>
      <c r="Y165" s="260" t="str">
        <f>IF('P-(K-Mg)-DBE'!N165="","",'P-(K-Mg)-DBE'!N165+'P-(K-Mg)-DBE'!R165)</f>
        <v/>
      </c>
      <c r="Z165" s="830" t="str">
        <f>IF(OR(B165="",'P-(K-Mg)-DBE'!N165=""),"",'N-DBE'!E165*('P-(K-Mg)-DBE'!N165+'P-(K-Mg)-DBE'!R165))</f>
        <v/>
      </c>
      <c r="AA165" s="259" t="str">
        <f>IF('P-(K-Mg)-DBE'!N165="","",SUM(AX165,BL165,BZ165,CN165,DB165,DP165))</f>
        <v/>
      </c>
      <c r="AB165" s="258" t="str">
        <f>IF(OR(B165="",'P-(K-Mg)-DBE'!Z165=""),"",SUM(AX165,BL165,BZ165,CN165,DB165,DP165)*'N-DBE'!E165)</f>
        <v/>
      </c>
      <c r="AC165" s="259" t="str">
        <f>IF('P-(K-Mg)-DBE'!O165="","",'P-(K-Mg)-DBE'!O165)</f>
        <v/>
      </c>
      <c r="AD165" s="815" t="str">
        <f>IF(OR(B165="",'P-(K-Mg)-DBE'!O165=""),"",'P-(K-Mg)-DBE'!O165*'N-DBE'!E165)</f>
        <v/>
      </c>
      <c r="AE165" s="239" t="str">
        <f>IF('P-(K-Mg)-DBE'!Z165="","",'P-(K-Mg)-DBE'!Z165)</f>
        <v/>
      </c>
      <c r="AF165" s="815" t="str">
        <f>IF(OR(B165="",'P-(K-Mg)-DBE'!Z165=""),"",'P-(K-Mg)-DBE'!Z165*'N-DBE'!E165)</f>
        <v/>
      </c>
      <c r="AG165" s="380" t="str">
        <f>IF('P-(K-Mg)-DBE'!Z165="","",SUM(AY165,BM165,CA165,CO165,DC165,DQ165))</f>
        <v/>
      </c>
      <c r="AH165" s="258" t="str">
        <f>IF(OR(B165="",'P-(K-Mg)-DBE'!AH165=""),"",SUM(AY165,BM165,CA165,CO165,DC165,DQ155)*'N-DBE'!E165)</f>
        <v/>
      </c>
      <c r="AI165" s="240" t="str">
        <f>IF('P-(K-Mg)-DBE'!AH165="","",'P-(K-Mg)-DBE'!AH165)</f>
        <v/>
      </c>
      <c r="AJ165" s="830" t="str">
        <f>IF(OR(B165="",'P-(K-Mg)-DBE'!AH165=""),"",'N-DBE'!E165*'P-(K-Mg)-DBE'!AH165)</f>
        <v/>
      </c>
      <c r="AK165" s="374" t="str">
        <f>IF('P-(K-Mg)-DBE'!AH165="","",SUM(AZ165,BN165,CB165,CP165,DD165,DR165))</f>
        <v/>
      </c>
      <c r="AL165" s="862" t="str">
        <f>IF('P-(K-Mg)-DBE'!AH165="","",SUM(AZ165,BN165,CB165,CP165,DD165,DR165))</f>
        <v/>
      </c>
      <c r="AM165" s="378"/>
      <c r="AN165" s="379"/>
      <c r="AO165" s="375"/>
      <c r="AP165" s="392" t="str">
        <f t="shared" si="24"/>
        <v/>
      </c>
      <c r="AQ165" s="453" t="str">
        <f t="shared" si="25"/>
        <v/>
      </c>
      <c r="AR165" s="872" t="str">
        <f>IF(AM165="","",VLOOKUP(AM165,'aktuelle Düngerliste'!A:H,2,FALSE))</f>
        <v/>
      </c>
      <c r="AS165" s="872" t="str">
        <f>IF(AM165="","",VLOOKUP(AM165,'aktuelle Düngerliste'!A:H,3,FALSE))</f>
        <v/>
      </c>
      <c r="AT165" s="873" t="str">
        <f>IF(AM165="","",VLOOKUP(AM165,'aktuelle Düngerliste'!A:H,8,FALSE))</f>
        <v/>
      </c>
      <c r="AU165" s="874" t="str">
        <f>IF(AM165="","",VLOOKUP(AM165,'aktuelle Düngerliste'!$A:$H,3,FALSE)*AO165/1000)</f>
        <v/>
      </c>
      <c r="AV165" s="874" t="str">
        <f>IF(AM165="","",IF(VLOOKUP(AM165,'aktuelle Düngerliste'!$A:$B,2,FALSE)="mineralisch",(VLOOKUP(AM165,'aktuelle Düngerliste'!$A:$H,3,FALSE)*AO165/1000),""))</f>
        <v/>
      </c>
      <c r="AW165" s="875" t="str">
        <f>IF(AM165="","",VLOOKUP(AM165,'aktuelle Düngerliste'!$A:$J,10,FALSE)*AO165/1000)</f>
        <v/>
      </c>
      <c r="AX165" s="875" t="str">
        <f>IF(AM165="","",VLOOKUP(AM165,'aktuelle Düngerliste'!$A:$H,5,FALSE)*AO165/1000)</f>
        <v/>
      </c>
      <c r="AY165" s="875" t="str">
        <f>IF(AM165="","",VLOOKUP(AM165,'aktuelle Düngerliste'!$A:$H,6,FALSE)*AO165/1000)</f>
        <v/>
      </c>
      <c r="AZ165" s="876" t="str">
        <f>IF(AM165="","",VLOOKUP(AM165,'aktuelle Düngerliste'!$A:$H,7,FALSE)*AO165/1000)</f>
        <v/>
      </c>
      <c r="BA165" s="378"/>
      <c r="BB165" s="379"/>
      <c r="BC165" s="375"/>
      <c r="BD165" s="392" t="str">
        <f t="shared" si="26"/>
        <v/>
      </c>
      <c r="BE165" s="453" t="str">
        <f t="shared" si="27"/>
        <v/>
      </c>
      <c r="BF165" s="872" t="str">
        <f>IF(BA165="","",VLOOKUP(BA165,'aktuelle Düngerliste'!$A:$H,2,FALSE))</f>
        <v/>
      </c>
      <c r="BG165" s="872" t="str">
        <f>IF(BA165="","",VLOOKUP(BA165,'aktuelle Düngerliste'!$A:$H,3,FALSE))</f>
        <v/>
      </c>
      <c r="BH165" s="873" t="str">
        <f>IF(BA165="","",VLOOKUP(BA165,'aktuelle Düngerliste'!$A:$H,8,FALSE))</f>
        <v/>
      </c>
      <c r="BI165" s="874" t="str">
        <f>IF(BA165="","",VLOOKUP(BA165,'aktuelle Düngerliste'!$A:$H,3,FALSE)*BC165/1000)</f>
        <v/>
      </c>
      <c r="BJ165" s="874" t="str">
        <f>IF(BA165="","",IF(VLOOKUP(BA165,'aktuelle Düngerliste'!$A:$B,2,FALSE)="mineralisch",(VLOOKUP(BA165,'aktuelle Düngerliste'!$A:$H,3,FALSE)*BC165/1000),""))</f>
        <v/>
      </c>
      <c r="BK165" s="875" t="str">
        <f>IF(BA165="","",VLOOKUP(BA165,'aktuelle Düngerliste'!$A:$J,10,FALSE)*BC165/1000)</f>
        <v/>
      </c>
      <c r="BL165" s="875" t="str">
        <f>IF(BA165="","",VLOOKUP(BA165,'aktuelle Düngerliste'!$A:$H,5,FALSE)*BC165/1000)</f>
        <v/>
      </c>
      <c r="BM165" s="875" t="str">
        <f>IF(BA165="","",VLOOKUP(BA165,'aktuelle Düngerliste'!$A:$H,6,FALSE)*BC165/1000)</f>
        <v/>
      </c>
      <c r="BN165" s="876" t="str">
        <f>IF(BA165="","",VLOOKUP(BA165,'aktuelle Düngerliste'!$A:$H,7,FALSE)*BC165/1000)</f>
        <v/>
      </c>
      <c r="BO165" s="378"/>
      <c r="BP165" s="379"/>
      <c r="BQ165" s="375"/>
      <c r="BR165" s="392" t="str">
        <f t="shared" si="28"/>
        <v/>
      </c>
      <c r="BS165" s="453" t="str">
        <f t="shared" si="29"/>
        <v/>
      </c>
      <c r="BT165" s="872" t="str">
        <f>IF(BO165="","",VLOOKUP(BO165,'aktuelle Düngerliste'!$A:$H,2,FALSE))</f>
        <v/>
      </c>
      <c r="BU165" s="872" t="str">
        <f>IF(BO165="","",VLOOKUP(BO165,'aktuelle Düngerliste'!$A:$H,3,FALSE))</f>
        <v/>
      </c>
      <c r="BV165" s="873" t="str">
        <f>IF(BO165="","",VLOOKUP(BO165,'aktuelle Düngerliste'!$A:$H,8,FALSE))</f>
        <v/>
      </c>
      <c r="BW165" s="874" t="str">
        <f>IF(BO165="","",VLOOKUP(BO165,'aktuelle Düngerliste'!$A:$H,3,FALSE)*BQ165/1000)</f>
        <v/>
      </c>
      <c r="BX165" s="874" t="str">
        <f>IF(BO165="","",IF(VLOOKUP(BO165,'aktuelle Düngerliste'!$A:$B,2,FALSE)="mineralisch",(VLOOKUP(BO165,'aktuelle Düngerliste'!$A:$H,3,FALSE)*BQ165/1000),""))</f>
        <v/>
      </c>
      <c r="BY165" s="875" t="str">
        <f>IF(BO165="","",VLOOKUP(BO165,'aktuelle Düngerliste'!$A:$J,10,FALSE)*BQ165/1000)</f>
        <v/>
      </c>
      <c r="BZ165" s="875" t="str">
        <f>IF(BO165="","",VLOOKUP(BO165,'aktuelle Düngerliste'!$A:$H,5,FALSE)*BQ165/1000)</f>
        <v/>
      </c>
      <c r="CA165" s="875" t="str">
        <f>IF(BO165="","",VLOOKUP(BO165,'aktuelle Düngerliste'!$A:$H,6,FALSE)*BQ165/1000)</f>
        <v/>
      </c>
      <c r="CB165" s="876" t="str">
        <f>IF(BO165="","",VLOOKUP(BO165,'aktuelle Düngerliste'!$A:$H,7,FALSE)*BQ165/1000)</f>
        <v/>
      </c>
      <c r="CC165" s="378"/>
      <c r="CD165" s="379"/>
      <c r="CE165" s="375"/>
      <c r="CF165" s="392" t="str">
        <f t="shared" si="30"/>
        <v/>
      </c>
      <c r="CG165" s="453" t="str">
        <f t="shared" si="31"/>
        <v/>
      </c>
      <c r="CH165" s="872" t="str">
        <f>IF(CC165="","",VLOOKUP(CC165,'aktuelle Düngerliste'!$A:$H,2,FALSE))</f>
        <v/>
      </c>
      <c r="CI165" s="872" t="str">
        <f>IF(CC165="","",VLOOKUP(CC165,'aktuelle Düngerliste'!$A:$H,3,FALSE))</f>
        <v/>
      </c>
      <c r="CJ165" s="873" t="str">
        <f>IF(CC165="","",VLOOKUP(CC165,'aktuelle Düngerliste'!$A:$H,8,FALSE))</f>
        <v/>
      </c>
      <c r="CK165" s="874" t="str">
        <f>IF(CC165="","",VLOOKUP(CC165,'aktuelle Düngerliste'!$A:$H,3,FALSE)*CE165/1000)</f>
        <v/>
      </c>
      <c r="CL165" s="874" t="str">
        <f>IF(CC165="","",IF(VLOOKUP(CC165,'aktuelle Düngerliste'!$A:$B,2,FALSE)="mineralisch",(VLOOKUP(CC165,'aktuelle Düngerliste'!$A:$H,3,FALSE)*CE165/1000),""))</f>
        <v/>
      </c>
      <c r="CM165" s="875" t="str">
        <f>IF(CC165="","",VLOOKUP(CC165,'aktuelle Düngerliste'!$A:$J,10,FALSE)*CE165/1000)</f>
        <v/>
      </c>
      <c r="CN165" s="875" t="str">
        <f>IF(CC165="","",VLOOKUP(CC165,'aktuelle Düngerliste'!$A:$H,5,FALSE)*CE165/1000)</f>
        <v/>
      </c>
      <c r="CO165" s="875" t="str">
        <f>IF(CC165="","",VLOOKUP(CC165,'aktuelle Düngerliste'!$A:$H,6,FALSE)*CE165/1000)</f>
        <v/>
      </c>
      <c r="CP165" s="876" t="str">
        <f>IF(CC165="","",VLOOKUP(CC165,'aktuelle Düngerliste'!$A:$H,7,FALSE)*CE165/1000)</f>
        <v/>
      </c>
      <c r="CQ165" s="378"/>
      <c r="CR165" s="379"/>
      <c r="CS165" s="375"/>
      <c r="CT165" s="392" t="str">
        <f t="shared" si="32"/>
        <v/>
      </c>
      <c r="CU165" s="453" t="str">
        <f t="shared" si="33"/>
        <v/>
      </c>
      <c r="CV165" s="872" t="str">
        <f>IF(CQ165="","",VLOOKUP(CQ165,'aktuelle Düngerliste'!$A:$H,2,FALSE))</f>
        <v/>
      </c>
      <c r="CW165" s="872" t="str">
        <f>IF(CQ165="","",VLOOKUP(CQ165,'aktuelle Düngerliste'!$A:$H,3,FALSE))</f>
        <v/>
      </c>
      <c r="CX165" s="873" t="str">
        <f>IF(CQ165="","",VLOOKUP(CQ165,'aktuelle Düngerliste'!$A:$H,8,FALSE))</f>
        <v/>
      </c>
      <c r="CY165" s="874" t="str">
        <f>IF(CQ165="","",VLOOKUP(CQ165,'aktuelle Düngerliste'!$A:$H,3,FALSE)*CS165/1000)</f>
        <v/>
      </c>
      <c r="CZ165" s="874" t="str">
        <f>IF(CQ165="","",IF(VLOOKUP(CQ165,'aktuelle Düngerliste'!$A:$B,2,FALSE)="mineralisch",(VLOOKUP(CQ165,'aktuelle Düngerliste'!$A:$H,3,FALSE)*CS165/1000),""))</f>
        <v/>
      </c>
      <c r="DA165" s="875" t="str">
        <f>IF(CQ165="","",VLOOKUP(CQ165,'aktuelle Düngerliste'!$A:$J,10,FALSE)*CS165/1000)</f>
        <v/>
      </c>
      <c r="DB165" s="875" t="str">
        <f>IF(CQ165="","",VLOOKUP(CQ165,'aktuelle Düngerliste'!$A:$H,5,FALSE)*CS165/1000)</f>
        <v/>
      </c>
      <c r="DC165" s="875" t="str">
        <f>IF(CQ165="","",VLOOKUP(CQ165,'aktuelle Düngerliste'!$A:$H,6,FALSE)*CS165/1000)</f>
        <v/>
      </c>
      <c r="DD165" s="876" t="str">
        <f>IF(CQ165="","",VLOOKUP(CQ165,'aktuelle Düngerliste'!$A:$H,7,FALSE)*CS165/1000)</f>
        <v/>
      </c>
      <c r="DE165" s="378"/>
      <c r="DF165" s="379"/>
      <c r="DG165" s="375"/>
      <c r="DH165" s="392" t="str">
        <f t="shared" si="34"/>
        <v/>
      </c>
      <c r="DI165" s="453" t="str">
        <f t="shared" si="35"/>
        <v/>
      </c>
      <c r="DJ165" s="872" t="str">
        <f>IF(DE165="","",VLOOKUP(DE165,'aktuelle Düngerliste'!$A:$H,2,FALSE))</f>
        <v/>
      </c>
      <c r="DK165" s="872" t="str">
        <f>IF(DE165="","",VLOOKUP(DE165,'aktuelle Düngerliste'!$A:$H,3,FALSE))</f>
        <v/>
      </c>
      <c r="DL165" s="873" t="str">
        <f>IF(DE165="","",VLOOKUP(DE165,'aktuelle Düngerliste'!$A:$H,8,FALSE))</f>
        <v/>
      </c>
      <c r="DM165" s="874" t="str">
        <f>IF(DE165="","",VLOOKUP(DE165,'aktuelle Düngerliste'!$A:$H,3,FALSE)*DG165/1000)</f>
        <v/>
      </c>
      <c r="DN165" s="874" t="str">
        <f>IF(DE165="","",IF(VLOOKUP(DE165,'aktuelle Düngerliste'!$A:$B,2,FALSE)="mineralisch",(VLOOKUP(DE165,'aktuelle Düngerliste'!$A:$H,3,FALSE)*DG165/1000),""))</f>
        <v/>
      </c>
      <c r="DO165" s="875" t="str">
        <f>IF(DE165="","",VLOOKUP(DE165,'aktuelle Düngerliste'!$A:$J,10,FALSE)*DG165/1000)</f>
        <v/>
      </c>
      <c r="DP165" s="875" t="str">
        <f>IF(DE165="","",VLOOKUP(DE165,'aktuelle Düngerliste'!$A:$H,5,FALSE)*DG165/1000)</f>
        <v/>
      </c>
      <c r="DQ165" s="875" t="str">
        <f>IF(DE165="","",VLOOKUP(DE165,'aktuelle Düngerliste'!$A:$H,6,FALSE)*DG165/1000)</f>
        <v/>
      </c>
      <c r="DR165" s="876" t="str">
        <f>IF(DE165="","",VLOOKUP(DE165,'aktuelle Düngerliste'!$A:$H,7,FALSE)*DG165/1000)</f>
        <v/>
      </c>
      <c r="DS165" s="265"/>
    </row>
    <row r="166" spans="1:123" s="145" customFormat="1">
      <c r="A166" s="261" t="str">
        <f>IF('N-DBE'!A166="","",'N-DBE'!A166)</f>
        <v/>
      </c>
      <c r="B166" s="285" t="str">
        <f>IF('N-DBE'!B166="","",'N-DBE'!B166)</f>
        <v/>
      </c>
      <c r="C166" s="262" t="str">
        <f>IF('N-DBE'!C166="","",'N-DBE'!C166)</f>
        <v/>
      </c>
      <c r="D166" s="262" t="str">
        <f>IF('N-DBE'!D166="","",'N-DBE'!D166)</f>
        <v/>
      </c>
      <c r="E166" s="238" t="str">
        <f>IF('N-DBE'!E166="","",'N-DBE'!E166)</f>
        <v/>
      </c>
      <c r="F166" s="238" t="str">
        <f>IF('N-DBE'!F166="","",'N-DBE'!F166)</f>
        <v/>
      </c>
      <c r="G166" s="225" t="str">
        <f>IF('N-DBE'!G166="","",'N-DBE'!G166)</f>
        <v/>
      </c>
      <c r="H166" s="247" t="str">
        <f>IF(OR(B166="",'N-DBE'!AJ166=""),"",'N-DBE'!AJ166+'N-DBE'!AN166)</f>
        <v/>
      </c>
      <c r="I166" s="815" t="str">
        <f>IF(OR(B166="",'N-DBE'!AJ166=""),"",'N-DBE'!E166*('N-DBE'!AJ166+'N-DBE'!AN166))</f>
        <v/>
      </c>
      <c r="J166" s="246" t="str">
        <f>IF('N-DBE'!AK166="","",IF('N-DBE'!AM166="ja",'N-DBE'!AK166+'N-DBE'!AN166,'N-DBE'!AK166))</f>
        <v/>
      </c>
      <c r="K166" s="829" t="str">
        <f>IF(OR(B166="",'N-DBE'!AK166=""),"",IF('N-DBE'!AM166="ja",'N-DBE'!E166*('N-DBE'!AK166+'N-DBE'!AN166),'N-DBE'!E166*'N-DBE'!AK166))</f>
        <v/>
      </c>
      <c r="L166" s="830" t="str">
        <f>IF(OR(B166="",'N-DBE'!AL166=""),"",'N-DBE'!AL166+'N-DBE'!AN166)</f>
        <v/>
      </c>
      <c r="M166" s="830" t="str">
        <f>IF(OR(B166="",'N-DBE'!AL166=""),"",'N-DBE'!E166*('N-DBE'!AL166+'N-DBE'!AN166))</f>
        <v/>
      </c>
      <c r="N166" s="831" t="str">
        <f>IF(AND('N-DBE'!C166="ja",G166&lt;&gt;""),I166-X166,"")</f>
        <v/>
      </c>
      <c r="O166" s="259" t="str">
        <f>IF('N-DBE'!AJ166="","",SUM(AU166,BI166,BW166,CK166,CY166,DM166))</f>
        <v/>
      </c>
      <c r="P166" s="830" t="str">
        <f>IF(OR(B166="",'N-DBE'!AJ166=""),"",O166*'N-DBE'!E166)</f>
        <v/>
      </c>
      <c r="Q166" s="253" t="str">
        <f>IF('N-DBE'!AJ166="","",IF(AR166="mineralisch",AU166,0)+IF(BF166="mineralisch",BI166,0)+IF(BT166="mineralisch",BW166,0)+IF(CH166="mineralisch",CK166,0)+IF(CV166="mineralisch",CY166,0)+IF(DJ166="mineralisch",DM166,0))</f>
        <v/>
      </c>
      <c r="R166" s="830" t="str">
        <f>IF(OR(B166="",'N-DBE'!AJ166=""),"",Q166*'N-DBE'!E166)</f>
        <v/>
      </c>
      <c r="S166" s="253" t="str">
        <f>IF('N-DBE'!AJ166="","",O166-Q166)</f>
        <v/>
      </c>
      <c r="T166" s="830" t="str">
        <f>IF(OR(B166="",'N-DBE'!AJ166=""),"",S166*'N-DBE'!E166)</f>
        <v/>
      </c>
      <c r="U166" s="253" t="str">
        <f>IF('N-DBE'!AJ166="","",(IF(AR166="Kompost",AU166,0)+IF(BF166="Kompost",BI166,0)+IF(BT166="Kompost",BW166,0)+IF(CH166="Kompost",CK166,0)+IF(CV166="Kompost",CY166,0)+IF(DJ166="Kompost",DM166,0)))</f>
        <v/>
      </c>
      <c r="V166" s="830" t="str">
        <f>IF(OR(B166="",'N-DBE'!AJ166=""),"",U166*'N-DBE'!E166)</f>
        <v/>
      </c>
      <c r="W166" s="370" t="str">
        <f>IF('N-DBE'!AJ166="","",SUM(AW166,BK166,BY166,CM166,DA166,DO166))</f>
        <v/>
      </c>
      <c r="X166" s="844" t="str">
        <f>IF(OR(B166="",'N-DBE'!AJ166=""),"",W166*'N-DBE'!E166)</f>
        <v/>
      </c>
      <c r="Y166" s="260" t="str">
        <f>IF('P-(K-Mg)-DBE'!N166="","",'P-(K-Mg)-DBE'!N166+'P-(K-Mg)-DBE'!R166)</f>
        <v/>
      </c>
      <c r="Z166" s="830" t="str">
        <f>IF(OR(B166="",'P-(K-Mg)-DBE'!N166=""),"",'N-DBE'!E166*('P-(K-Mg)-DBE'!N166+'P-(K-Mg)-DBE'!R166))</f>
        <v/>
      </c>
      <c r="AA166" s="259" t="str">
        <f>IF('P-(K-Mg)-DBE'!N166="","",SUM(AX166,BL166,BZ166,CN166,DB166,DP166))</f>
        <v/>
      </c>
      <c r="AB166" s="258" t="str">
        <f>IF(OR(B166="",'P-(K-Mg)-DBE'!Z166=""),"",SUM(AX166,BL166,BZ166,CN166,DB166,DP166)*'N-DBE'!E166)</f>
        <v/>
      </c>
      <c r="AC166" s="259" t="str">
        <f>IF('P-(K-Mg)-DBE'!O166="","",'P-(K-Mg)-DBE'!O166)</f>
        <v/>
      </c>
      <c r="AD166" s="815" t="str">
        <f>IF(OR(B166="",'P-(K-Mg)-DBE'!O166=""),"",'P-(K-Mg)-DBE'!O166*'N-DBE'!E166)</f>
        <v/>
      </c>
      <c r="AE166" s="239" t="str">
        <f>IF('P-(K-Mg)-DBE'!Z166="","",'P-(K-Mg)-DBE'!Z166)</f>
        <v/>
      </c>
      <c r="AF166" s="815" t="str">
        <f>IF(OR(B166="",'P-(K-Mg)-DBE'!Z166=""),"",'P-(K-Mg)-DBE'!Z166*'N-DBE'!E166)</f>
        <v/>
      </c>
      <c r="AG166" s="380" t="str">
        <f>IF('P-(K-Mg)-DBE'!Z166="","",SUM(AY166,BM166,CA166,CO166,DC166,DQ166))</f>
        <v/>
      </c>
      <c r="AH166" s="258" t="str">
        <f>IF(OR(B166="",'P-(K-Mg)-DBE'!AH166=""),"",SUM(AY166,BM166,CA166,CO166,DC166,DQ156)*'N-DBE'!E166)</f>
        <v/>
      </c>
      <c r="AI166" s="240" t="str">
        <f>IF('P-(K-Mg)-DBE'!AH166="","",'P-(K-Mg)-DBE'!AH166)</f>
        <v/>
      </c>
      <c r="AJ166" s="830" t="str">
        <f>IF(OR(B166="",'P-(K-Mg)-DBE'!AH166=""),"",'N-DBE'!E166*'P-(K-Mg)-DBE'!AH166)</f>
        <v/>
      </c>
      <c r="AK166" s="374" t="str">
        <f>IF('P-(K-Mg)-DBE'!AH166="","",SUM(AZ166,BN166,CB166,CP166,DD166,DR166))</f>
        <v/>
      </c>
      <c r="AL166" s="862" t="str">
        <f>IF('P-(K-Mg)-DBE'!AH166="","",SUM(AZ166,BN166,CB166,CP166,DD166,DR166))</f>
        <v/>
      </c>
      <c r="AM166" s="378"/>
      <c r="AN166" s="379"/>
      <c r="AO166" s="375"/>
      <c r="AP166" s="392" t="str">
        <f t="shared" si="24"/>
        <v/>
      </c>
      <c r="AQ166" s="453" t="str">
        <f t="shared" si="25"/>
        <v/>
      </c>
      <c r="AR166" s="872" t="str">
        <f>IF(AM166="","",VLOOKUP(AM166,'aktuelle Düngerliste'!A:H,2,FALSE))</f>
        <v/>
      </c>
      <c r="AS166" s="872" t="str">
        <f>IF(AM166="","",VLOOKUP(AM166,'aktuelle Düngerliste'!A:H,3,FALSE))</f>
        <v/>
      </c>
      <c r="AT166" s="873" t="str">
        <f>IF(AM166="","",VLOOKUP(AM166,'aktuelle Düngerliste'!A:H,8,FALSE))</f>
        <v/>
      </c>
      <c r="AU166" s="874" t="str">
        <f>IF(AM166="","",VLOOKUP(AM166,'aktuelle Düngerliste'!$A:$H,3,FALSE)*AO166/1000)</f>
        <v/>
      </c>
      <c r="AV166" s="874" t="str">
        <f>IF(AM166="","",IF(VLOOKUP(AM166,'aktuelle Düngerliste'!$A:$B,2,FALSE)="mineralisch",(VLOOKUP(AM166,'aktuelle Düngerliste'!$A:$H,3,FALSE)*AO166/1000),""))</f>
        <v/>
      </c>
      <c r="AW166" s="875" t="str">
        <f>IF(AM166="","",VLOOKUP(AM166,'aktuelle Düngerliste'!$A:$J,10,FALSE)*AO166/1000)</f>
        <v/>
      </c>
      <c r="AX166" s="875" t="str">
        <f>IF(AM166="","",VLOOKUP(AM166,'aktuelle Düngerliste'!$A:$H,5,FALSE)*AO166/1000)</f>
        <v/>
      </c>
      <c r="AY166" s="875" t="str">
        <f>IF(AM166="","",VLOOKUP(AM166,'aktuelle Düngerliste'!$A:$H,6,FALSE)*AO166/1000)</f>
        <v/>
      </c>
      <c r="AZ166" s="876" t="str">
        <f>IF(AM166="","",VLOOKUP(AM166,'aktuelle Düngerliste'!$A:$H,7,FALSE)*AO166/1000)</f>
        <v/>
      </c>
      <c r="BA166" s="378"/>
      <c r="BB166" s="379"/>
      <c r="BC166" s="375"/>
      <c r="BD166" s="392" t="str">
        <f t="shared" si="26"/>
        <v/>
      </c>
      <c r="BE166" s="453" t="str">
        <f t="shared" si="27"/>
        <v/>
      </c>
      <c r="BF166" s="872" t="str">
        <f>IF(BA166="","",VLOOKUP(BA166,'aktuelle Düngerliste'!$A:$H,2,FALSE))</f>
        <v/>
      </c>
      <c r="BG166" s="872" t="str">
        <f>IF(BA166="","",VLOOKUP(BA166,'aktuelle Düngerliste'!$A:$H,3,FALSE))</f>
        <v/>
      </c>
      <c r="BH166" s="873" t="str">
        <f>IF(BA166="","",VLOOKUP(BA166,'aktuelle Düngerliste'!$A:$H,8,FALSE))</f>
        <v/>
      </c>
      <c r="BI166" s="874" t="str">
        <f>IF(BA166="","",VLOOKUP(BA166,'aktuelle Düngerliste'!$A:$H,3,FALSE)*BC166/1000)</f>
        <v/>
      </c>
      <c r="BJ166" s="874" t="str">
        <f>IF(BA166="","",IF(VLOOKUP(BA166,'aktuelle Düngerliste'!$A:$B,2,FALSE)="mineralisch",(VLOOKUP(BA166,'aktuelle Düngerliste'!$A:$H,3,FALSE)*BC166/1000),""))</f>
        <v/>
      </c>
      <c r="BK166" s="875" t="str">
        <f>IF(BA166="","",VLOOKUP(BA166,'aktuelle Düngerliste'!$A:$J,10,FALSE)*BC166/1000)</f>
        <v/>
      </c>
      <c r="BL166" s="875" t="str">
        <f>IF(BA166="","",VLOOKUP(BA166,'aktuelle Düngerliste'!$A:$H,5,FALSE)*BC166/1000)</f>
        <v/>
      </c>
      <c r="BM166" s="875" t="str">
        <f>IF(BA166="","",VLOOKUP(BA166,'aktuelle Düngerliste'!$A:$H,6,FALSE)*BC166/1000)</f>
        <v/>
      </c>
      <c r="BN166" s="876" t="str">
        <f>IF(BA166="","",VLOOKUP(BA166,'aktuelle Düngerliste'!$A:$H,7,FALSE)*BC166/1000)</f>
        <v/>
      </c>
      <c r="BO166" s="378"/>
      <c r="BP166" s="379"/>
      <c r="BQ166" s="375"/>
      <c r="BR166" s="392" t="str">
        <f t="shared" si="28"/>
        <v/>
      </c>
      <c r="BS166" s="453" t="str">
        <f t="shared" si="29"/>
        <v/>
      </c>
      <c r="BT166" s="872" t="str">
        <f>IF(BO166="","",VLOOKUP(BO166,'aktuelle Düngerliste'!$A:$H,2,FALSE))</f>
        <v/>
      </c>
      <c r="BU166" s="872" t="str">
        <f>IF(BO166="","",VLOOKUP(BO166,'aktuelle Düngerliste'!$A:$H,3,FALSE))</f>
        <v/>
      </c>
      <c r="BV166" s="873" t="str">
        <f>IF(BO166="","",VLOOKUP(BO166,'aktuelle Düngerliste'!$A:$H,8,FALSE))</f>
        <v/>
      </c>
      <c r="BW166" s="874" t="str">
        <f>IF(BO166="","",VLOOKUP(BO166,'aktuelle Düngerliste'!$A:$H,3,FALSE)*BQ166/1000)</f>
        <v/>
      </c>
      <c r="BX166" s="874" t="str">
        <f>IF(BO166="","",IF(VLOOKUP(BO166,'aktuelle Düngerliste'!$A:$B,2,FALSE)="mineralisch",(VLOOKUP(BO166,'aktuelle Düngerliste'!$A:$H,3,FALSE)*BQ166/1000),""))</f>
        <v/>
      </c>
      <c r="BY166" s="875" t="str">
        <f>IF(BO166="","",VLOOKUP(BO166,'aktuelle Düngerliste'!$A:$J,10,FALSE)*BQ166/1000)</f>
        <v/>
      </c>
      <c r="BZ166" s="875" t="str">
        <f>IF(BO166="","",VLOOKUP(BO166,'aktuelle Düngerliste'!$A:$H,5,FALSE)*BQ166/1000)</f>
        <v/>
      </c>
      <c r="CA166" s="875" t="str">
        <f>IF(BO166="","",VLOOKUP(BO166,'aktuelle Düngerliste'!$A:$H,6,FALSE)*BQ166/1000)</f>
        <v/>
      </c>
      <c r="CB166" s="876" t="str">
        <f>IF(BO166="","",VLOOKUP(BO166,'aktuelle Düngerliste'!$A:$H,7,FALSE)*BQ166/1000)</f>
        <v/>
      </c>
      <c r="CC166" s="378"/>
      <c r="CD166" s="379"/>
      <c r="CE166" s="375"/>
      <c r="CF166" s="392" t="str">
        <f t="shared" si="30"/>
        <v/>
      </c>
      <c r="CG166" s="453" t="str">
        <f t="shared" si="31"/>
        <v/>
      </c>
      <c r="CH166" s="872" t="str">
        <f>IF(CC166="","",VLOOKUP(CC166,'aktuelle Düngerliste'!$A:$H,2,FALSE))</f>
        <v/>
      </c>
      <c r="CI166" s="872" t="str">
        <f>IF(CC166="","",VLOOKUP(CC166,'aktuelle Düngerliste'!$A:$H,3,FALSE))</f>
        <v/>
      </c>
      <c r="CJ166" s="873" t="str">
        <f>IF(CC166="","",VLOOKUP(CC166,'aktuelle Düngerliste'!$A:$H,8,FALSE))</f>
        <v/>
      </c>
      <c r="CK166" s="874" t="str">
        <f>IF(CC166="","",VLOOKUP(CC166,'aktuelle Düngerliste'!$A:$H,3,FALSE)*CE166/1000)</f>
        <v/>
      </c>
      <c r="CL166" s="874" t="str">
        <f>IF(CC166="","",IF(VLOOKUP(CC166,'aktuelle Düngerliste'!$A:$B,2,FALSE)="mineralisch",(VLOOKUP(CC166,'aktuelle Düngerliste'!$A:$H,3,FALSE)*CE166/1000),""))</f>
        <v/>
      </c>
      <c r="CM166" s="875" t="str">
        <f>IF(CC166="","",VLOOKUP(CC166,'aktuelle Düngerliste'!$A:$J,10,FALSE)*CE166/1000)</f>
        <v/>
      </c>
      <c r="CN166" s="875" t="str">
        <f>IF(CC166="","",VLOOKUP(CC166,'aktuelle Düngerliste'!$A:$H,5,FALSE)*CE166/1000)</f>
        <v/>
      </c>
      <c r="CO166" s="875" t="str">
        <f>IF(CC166="","",VLOOKUP(CC166,'aktuelle Düngerliste'!$A:$H,6,FALSE)*CE166/1000)</f>
        <v/>
      </c>
      <c r="CP166" s="876" t="str">
        <f>IF(CC166="","",VLOOKUP(CC166,'aktuelle Düngerliste'!$A:$H,7,FALSE)*CE166/1000)</f>
        <v/>
      </c>
      <c r="CQ166" s="378"/>
      <c r="CR166" s="379"/>
      <c r="CS166" s="375"/>
      <c r="CT166" s="392" t="str">
        <f t="shared" si="32"/>
        <v/>
      </c>
      <c r="CU166" s="453" t="str">
        <f t="shared" si="33"/>
        <v/>
      </c>
      <c r="CV166" s="872" t="str">
        <f>IF(CQ166="","",VLOOKUP(CQ166,'aktuelle Düngerliste'!$A:$H,2,FALSE))</f>
        <v/>
      </c>
      <c r="CW166" s="872" t="str">
        <f>IF(CQ166="","",VLOOKUP(CQ166,'aktuelle Düngerliste'!$A:$H,3,FALSE))</f>
        <v/>
      </c>
      <c r="CX166" s="873" t="str">
        <f>IF(CQ166="","",VLOOKUP(CQ166,'aktuelle Düngerliste'!$A:$H,8,FALSE))</f>
        <v/>
      </c>
      <c r="CY166" s="874" t="str">
        <f>IF(CQ166="","",VLOOKUP(CQ166,'aktuelle Düngerliste'!$A:$H,3,FALSE)*CS166/1000)</f>
        <v/>
      </c>
      <c r="CZ166" s="874" t="str">
        <f>IF(CQ166="","",IF(VLOOKUP(CQ166,'aktuelle Düngerliste'!$A:$B,2,FALSE)="mineralisch",(VLOOKUP(CQ166,'aktuelle Düngerliste'!$A:$H,3,FALSE)*CS166/1000),""))</f>
        <v/>
      </c>
      <c r="DA166" s="875" t="str">
        <f>IF(CQ166="","",VLOOKUP(CQ166,'aktuelle Düngerliste'!$A:$J,10,FALSE)*CS166/1000)</f>
        <v/>
      </c>
      <c r="DB166" s="875" t="str">
        <f>IF(CQ166="","",VLOOKUP(CQ166,'aktuelle Düngerliste'!$A:$H,5,FALSE)*CS166/1000)</f>
        <v/>
      </c>
      <c r="DC166" s="875" t="str">
        <f>IF(CQ166="","",VLOOKUP(CQ166,'aktuelle Düngerliste'!$A:$H,6,FALSE)*CS166/1000)</f>
        <v/>
      </c>
      <c r="DD166" s="876" t="str">
        <f>IF(CQ166="","",VLOOKUP(CQ166,'aktuelle Düngerliste'!$A:$H,7,FALSE)*CS166/1000)</f>
        <v/>
      </c>
      <c r="DE166" s="378"/>
      <c r="DF166" s="379"/>
      <c r="DG166" s="375"/>
      <c r="DH166" s="392" t="str">
        <f t="shared" si="34"/>
        <v/>
      </c>
      <c r="DI166" s="453" t="str">
        <f t="shared" si="35"/>
        <v/>
      </c>
      <c r="DJ166" s="872" t="str">
        <f>IF(DE166="","",VLOOKUP(DE166,'aktuelle Düngerliste'!$A:$H,2,FALSE))</f>
        <v/>
      </c>
      <c r="DK166" s="872" t="str">
        <f>IF(DE166="","",VLOOKUP(DE166,'aktuelle Düngerliste'!$A:$H,3,FALSE))</f>
        <v/>
      </c>
      <c r="DL166" s="873" t="str">
        <f>IF(DE166="","",VLOOKUP(DE166,'aktuelle Düngerliste'!$A:$H,8,FALSE))</f>
        <v/>
      </c>
      <c r="DM166" s="874" t="str">
        <f>IF(DE166="","",VLOOKUP(DE166,'aktuelle Düngerliste'!$A:$H,3,FALSE)*DG166/1000)</f>
        <v/>
      </c>
      <c r="DN166" s="874" t="str">
        <f>IF(DE166="","",IF(VLOOKUP(DE166,'aktuelle Düngerliste'!$A:$B,2,FALSE)="mineralisch",(VLOOKUP(DE166,'aktuelle Düngerliste'!$A:$H,3,FALSE)*DG166/1000),""))</f>
        <v/>
      </c>
      <c r="DO166" s="875" t="str">
        <f>IF(DE166="","",VLOOKUP(DE166,'aktuelle Düngerliste'!$A:$J,10,FALSE)*DG166/1000)</f>
        <v/>
      </c>
      <c r="DP166" s="875" t="str">
        <f>IF(DE166="","",VLOOKUP(DE166,'aktuelle Düngerliste'!$A:$H,5,FALSE)*DG166/1000)</f>
        <v/>
      </c>
      <c r="DQ166" s="875" t="str">
        <f>IF(DE166="","",VLOOKUP(DE166,'aktuelle Düngerliste'!$A:$H,6,FALSE)*DG166/1000)</f>
        <v/>
      </c>
      <c r="DR166" s="876" t="str">
        <f>IF(DE166="","",VLOOKUP(DE166,'aktuelle Düngerliste'!$A:$H,7,FALSE)*DG166/1000)</f>
        <v/>
      </c>
      <c r="DS166" s="265"/>
    </row>
    <row r="167" spans="1:123" s="145" customFormat="1">
      <c r="A167" s="261" t="str">
        <f>IF('N-DBE'!A167="","",'N-DBE'!A167)</f>
        <v/>
      </c>
      <c r="B167" s="285" t="str">
        <f>IF('N-DBE'!B167="","",'N-DBE'!B167)</f>
        <v/>
      </c>
      <c r="C167" s="262" t="str">
        <f>IF('N-DBE'!C167="","",'N-DBE'!C167)</f>
        <v/>
      </c>
      <c r="D167" s="262" t="str">
        <f>IF('N-DBE'!D167="","",'N-DBE'!D167)</f>
        <v/>
      </c>
      <c r="E167" s="238" t="str">
        <f>IF('N-DBE'!E167="","",'N-DBE'!E167)</f>
        <v/>
      </c>
      <c r="F167" s="238" t="str">
        <f>IF('N-DBE'!F167="","",'N-DBE'!F167)</f>
        <v/>
      </c>
      <c r="G167" s="225" t="str">
        <f>IF('N-DBE'!G167="","",'N-DBE'!G167)</f>
        <v/>
      </c>
      <c r="H167" s="247" t="str">
        <f>IF(OR(B167="",'N-DBE'!AJ167=""),"",'N-DBE'!AJ167+'N-DBE'!AN167)</f>
        <v/>
      </c>
      <c r="I167" s="815" t="str">
        <f>IF(OR(B167="",'N-DBE'!AJ167=""),"",'N-DBE'!E167*('N-DBE'!AJ167+'N-DBE'!AN167))</f>
        <v/>
      </c>
      <c r="J167" s="246" t="str">
        <f>IF('N-DBE'!AK167="","",IF('N-DBE'!AM167="ja",'N-DBE'!AK167+'N-DBE'!AN167,'N-DBE'!AK167))</f>
        <v/>
      </c>
      <c r="K167" s="829" t="str">
        <f>IF(OR(B167="",'N-DBE'!AK167=""),"",IF('N-DBE'!AM167="ja",'N-DBE'!E167*('N-DBE'!AK167+'N-DBE'!AN167),'N-DBE'!E167*'N-DBE'!AK167))</f>
        <v/>
      </c>
      <c r="L167" s="830" t="str">
        <f>IF(OR(B167="",'N-DBE'!AL167=""),"",'N-DBE'!AL167+'N-DBE'!AN167)</f>
        <v/>
      </c>
      <c r="M167" s="830" t="str">
        <f>IF(OR(B167="",'N-DBE'!AL167=""),"",'N-DBE'!E167*('N-DBE'!AL167+'N-DBE'!AN167))</f>
        <v/>
      </c>
      <c r="N167" s="831" t="str">
        <f>IF(AND('N-DBE'!C167="ja",G167&lt;&gt;""),I167-X167,"")</f>
        <v/>
      </c>
      <c r="O167" s="259" t="str">
        <f>IF('N-DBE'!AJ167="","",SUM(AU167,BI167,BW167,CK167,CY167,DM167))</f>
        <v/>
      </c>
      <c r="P167" s="830" t="str">
        <f>IF(OR(B167="",'N-DBE'!AJ167=""),"",O167*'N-DBE'!E167)</f>
        <v/>
      </c>
      <c r="Q167" s="253" t="str">
        <f>IF('N-DBE'!AJ167="","",IF(AR167="mineralisch",AU167,0)+IF(BF167="mineralisch",BI167,0)+IF(BT167="mineralisch",BW167,0)+IF(CH167="mineralisch",CK167,0)+IF(CV167="mineralisch",CY167,0)+IF(DJ167="mineralisch",DM167,0))</f>
        <v/>
      </c>
      <c r="R167" s="830" t="str">
        <f>IF(OR(B167="",'N-DBE'!AJ167=""),"",Q167*'N-DBE'!E167)</f>
        <v/>
      </c>
      <c r="S167" s="253" t="str">
        <f>IF('N-DBE'!AJ167="","",O167-Q167)</f>
        <v/>
      </c>
      <c r="T167" s="830" t="str">
        <f>IF(OR(B167="",'N-DBE'!AJ167=""),"",S167*'N-DBE'!E167)</f>
        <v/>
      </c>
      <c r="U167" s="253" t="str">
        <f>IF('N-DBE'!AJ167="","",(IF(AR167="Kompost",AU167,0)+IF(BF167="Kompost",BI167,0)+IF(BT167="Kompost",BW167,0)+IF(CH167="Kompost",CK167,0)+IF(CV167="Kompost",CY167,0)+IF(DJ167="Kompost",DM167,0)))</f>
        <v/>
      </c>
      <c r="V167" s="830" t="str">
        <f>IF(OR(B167="",'N-DBE'!AJ167=""),"",U167*'N-DBE'!E167)</f>
        <v/>
      </c>
      <c r="W167" s="370" t="str">
        <f>IF('N-DBE'!AJ167="","",SUM(AW167,BK167,BY167,CM167,DA167,DO167))</f>
        <v/>
      </c>
      <c r="X167" s="844" t="str">
        <f>IF(OR(B167="",'N-DBE'!AJ167=""),"",W167*'N-DBE'!E167)</f>
        <v/>
      </c>
      <c r="Y167" s="260" t="str">
        <f>IF('P-(K-Mg)-DBE'!N167="","",'P-(K-Mg)-DBE'!N167+'P-(K-Mg)-DBE'!R167)</f>
        <v/>
      </c>
      <c r="Z167" s="830" t="str">
        <f>IF(OR(B167="",'P-(K-Mg)-DBE'!N167=""),"",'N-DBE'!E167*('P-(K-Mg)-DBE'!N167+'P-(K-Mg)-DBE'!R167))</f>
        <v/>
      </c>
      <c r="AA167" s="259" t="str">
        <f>IF('P-(K-Mg)-DBE'!N167="","",SUM(AX167,BL167,BZ167,CN167,DB167,DP167))</f>
        <v/>
      </c>
      <c r="AB167" s="258" t="str">
        <f>IF(OR(B167="",'P-(K-Mg)-DBE'!Z167=""),"",SUM(AX167,BL167,BZ167,CN167,DB167,DP167)*'N-DBE'!E167)</f>
        <v/>
      </c>
      <c r="AC167" s="259" t="str">
        <f>IF('P-(K-Mg)-DBE'!O167="","",'P-(K-Mg)-DBE'!O167)</f>
        <v/>
      </c>
      <c r="AD167" s="815" t="str">
        <f>IF(OR(B167="",'P-(K-Mg)-DBE'!O167=""),"",'P-(K-Mg)-DBE'!O167*'N-DBE'!E167)</f>
        <v/>
      </c>
      <c r="AE167" s="239" t="str">
        <f>IF('P-(K-Mg)-DBE'!Z167="","",'P-(K-Mg)-DBE'!Z167)</f>
        <v/>
      </c>
      <c r="AF167" s="815" t="str">
        <f>IF(OR(B167="",'P-(K-Mg)-DBE'!Z167=""),"",'P-(K-Mg)-DBE'!Z167*'N-DBE'!E167)</f>
        <v/>
      </c>
      <c r="AG167" s="380" t="str">
        <f>IF('P-(K-Mg)-DBE'!Z167="","",SUM(AY167,BM167,CA167,CO167,DC167,DQ167))</f>
        <v/>
      </c>
      <c r="AH167" s="258" t="str">
        <f>IF(OR(B167="",'P-(K-Mg)-DBE'!AH167=""),"",SUM(AY167,BM167,CA167,CO167,DC167,DQ157)*'N-DBE'!E167)</f>
        <v/>
      </c>
      <c r="AI167" s="240" t="str">
        <f>IF('P-(K-Mg)-DBE'!AH167="","",'P-(K-Mg)-DBE'!AH167)</f>
        <v/>
      </c>
      <c r="AJ167" s="830" t="str">
        <f>IF(OR(B167="",'P-(K-Mg)-DBE'!AH167=""),"",'N-DBE'!E167*'P-(K-Mg)-DBE'!AH167)</f>
        <v/>
      </c>
      <c r="AK167" s="374" t="str">
        <f>IF('P-(K-Mg)-DBE'!AH167="","",SUM(AZ167,BN167,CB167,CP167,DD167,DR167))</f>
        <v/>
      </c>
      <c r="AL167" s="862" t="str">
        <f>IF('P-(K-Mg)-DBE'!AH167="","",SUM(AZ167,BN167,CB167,CP167,DD167,DR167))</f>
        <v/>
      </c>
      <c r="AM167" s="378"/>
      <c r="AN167" s="379"/>
      <c r="AO167" s="375"/>
      <c r="AP167" s="392" t="str">
        <f t="shared" si="24"/>
        <v/>
      </c>
      <c r="AQ167" s="453" t="str">
        <f t="shared" si="25"/>
        <v/>
      </c>
      <c r="AR167" s="872" t="str">
        <f>IF(AM167="","",VLOOKUP(AM167,'aktuelle Düngerliste'!A:H,2,FALSE))</f>
        <v/>
      </c>
      <c r="AS167" s="872" t="str">
        <f>IF(AM167="","",VLOOKUP(AM167,'aktuelle Düngerliste'!A:H,3,FALSE))</f>
        <v/>
      </c>
      <c r="AT167" s="873" t="str">
        <f>IF(AM167="","",VLOOKUP(AM167,'aktuelle Düngerliste'!A:H,8,FALSE))</f>
        <v/>
      </c>
      <c r="AU167" s="874" t="str">
        <f>IF(AM167="","",VLOOKUP(AM167,'aktuelle Düngerliste'!$A:$H,3,FALSE)*AO167/1000)</f>
        <v/>
      </c>
      <c r="AV167" s="874" t="str">
        <f>IF(AM167="","",IF(VLOOKUP(AM167,'aktuelle Düngerliste'!$A:$B,2,FALSE)="mineralisch",(VLOOKUP(AM167,'aktuelle Düngerliste'!$A:$H,3,FALSE)*AO167/1000),""))</f>
        <v/>
      </c>
      <c r="AW167" s="875" t="str">
        <f>IF(AM167="","",VLOOKUP(AM167,'aktuelle Düngerliste'!$A:$J,10,FALSE)*AO167/1000)</f>
        <v/>
      </c>
      <c r="AX167" s="875" t="str">
        <f>IF(AM167="","",VLOOKUP(AM167,'aktuelle Düngerliste'!$A:$H,5,FALSE)*AO167/1000)</f>
        <v/>
      </c>
      <c r="AY167" s="875" t="str">
        <f>IF(AM167="","",VLOOKUP(AM167,'aktuelle Düngerliste'!$A:$H,6,FALSE)*AO167/1000)</f>
        <v/>
      </c>
      <c r="AZ167" s="876" t="str">
        <f>IF(AM167="","",VLOOKUP(AM167,'aktuelle Düngerliste'!$A:$H,7,FALSE)*AO167/1000)</f>
        <v/>
      </c>
      <c r="BA167" s="378"/>
      <c r="BB167" s="379"/>
      <c r="BC167" s="375"/>
      <c r="BD167" s="392" t="str">
        <f t="shared" si="26"/>
        <v/>
      </c>
      <c r="BE167" s="453" t="str">
        <f t="shared" si="27"/>
        <v/>
      </c>
      <c r="BF167" s="872" t="str">
        <f>IF(BA167="","",VLOOKUP(BA167,'aktuelle Düngerliste'!$A:$H,2,FALSE))</f>
        <v/>
      </c>
      <c r="BG167" s="872" t="str">
        <f>IF(BA167="","",VLOOKUP(BA167,'aktuelle Düngerliste'!$A:$H,3,FALSE))</f>
        <v/>
      </c>
      <c r="BH167" s="873" t="str">
        <f>IF(BA167="","",VLOOKUP(BA167,'aktuelle Düngerliste'!$A:$H,8,FALSE))</f>
        <v/>
      </c>
      <c r="BI167" s="874" t="str">
        <f>IF(BA167="","",VLOOKUP(BA167,'aktuelle Düngerliste'!$A:$H,3,FALSE)*BC167/1000)</f>
        <v/>
      </c>
      <c r="BJ167" s="874" t="str">
        <f>IF(BA167="","",IF(VLOOKUP(BA167,'aktuelle Düngerliste'!$A:$B,2,FALSE)="mineralisch",(VLOOKUP(BA167,'aktuelle Düngerliste'!$A:$H,3,FALSE)*BC167/1000),""))</f>
        <v/>
      </c>
      <c r="BK167" s="875" t="str">
        <f>IF(BA167="","",VLOOKUP(BA167,'aktuelle Düngerliste'!$A:$J,10,FALSE)*BC167/1000)</f>
        <v/>
      </c>
      <c r="BL167" s="875" t="str">
        <f>IF(BA167="","",VLOOKUP(BA167,'aktuelle Düngerliste'!$A:$H,5,FALSE)*BC167/1000)</f>
        <v/>
      </c>
      <c r="BM167" s="875" t="str">
        <f>IF(BA167="","",VLOOKUP(BA167,'aktuelle Düngerliste'!$A:$H,6,FALSE)*BC167/1000)</f>
        <v/>
      </c>
      <c r="BN167" s="876" t="str">
        <f>IF(BA167="","",VLOOKUP(BA167,'aktuelle Düngerliste'!$A:$H,7,FALSE)*BC167/1000)</f>
        <v/>
      </c>
      <c r="BO167" s="378"/>
      <c r="BP167" s="379"/>
      <c r="BQ167" s="375"/>
      <c r="BR167" s="392" t="str">
        <f t="shared" si="28"/>
        <v/>
      </c>
      <c r="BS167" s="453" t="str">
        <f t="shared" si="29"/>
        <v/>
      </c>
      <c r="BT167" s="872" t="str">
        <f>IF(BO167="","",VLOOKUP(BO167,'aktuelle Düngerliste'!$A:$H,2,FALSE))</f>
        <v/>
      </c>
      <c r="BU167" s="872" t="str">
        <f>IF(BO167="","",VLOOKUP(BO167,'aktuelle Düngerliste'!$A:$H,3,FALSE))</f>
        <v/>
      </c>
      <c r="BV167" s="873" t="str">
        <f>IF(BO167="","",VLOOKUP(BO167,'aktuelle Düngerliste'!$A:$H,8,FALSE))</f>
        <v/>
      </c>
      <c r="BW167" s="874" t="str">
        <f>IF(BO167="","",VLOOKUP(BO167,'aktuelle Düngerliste'!$A:$H,3,FALSE)*BQ167/1000)</f>
        <v/>
      </c>
      <c r="BX167" s="874" t="str">
        <f>IF(BO167="","",IF(VLOOKUP(BO167,'aktuelle Düngerliste'!$A:$B,2,FALSE)="mineralisch",(VLOOKUP(BO167,'aktuelle Düngerliste'!$A:$H,3,FALSE)*BQ167/1000),""))</f>
        <v/>
      </c>
      <c r="BY167" s="875" t="str">
        <f>IF(BO167="","",VLOOKUP(BO167,'aktuelle Düngerliste'!$A:$J,10,FALSE)*BQ167/1000)</f>
        <v/>
      </c>
      <c r="BZ167" s="875" t="str">
        <f>IF(BO167="","",VLOOKUP(BO167,'aktuelle Düngerliste'!$A:$H,5,FALSE)*BQ167/1000)</f>
        <v/>
      </c>
      <c r="CA167" s="875" t="str">
        <f>IF(BO167="","",VLOOKUP(BO167,'aktuelle Düngerliste'!$A:$H,6,FALSE)*BQ167/1000)</f>
        <v/>
      </c>
      <c r="CB167" s="876" t="str">
        <f>IF(BO167="","",VLOOKUP(BO167,'aktuelle Düngerliste'!$A:$H,7,FALSE)*BQ167/1000)</f>
        <v/>
      </c>
      <c r="CC167" s="378"/>
      <c r="CD167" s="379"/>
      <c r="CE167" s="375"/>
      <c r="CF167" s="392" t="str">
        <f t="shared" si="30"/>
        <v/>
      </c>
      <c r="CG167" s="453" t="str">
        <f t="shared" si="31"/>
        <v/>
      </c>
      <c r="CH167" s="872" t="str">
        <f>IF(CC167="","",VLOOKUP(CC167,'aktuelle Düngerliste'!$A:$H,2,FALSE))</f>
        <v/>
      </c>
      <c r="CI167" s="872" t="str">
        <f>IF(CC167="","",VLOOKUP(CC167,'aktuelle Düngerliste'!$A:$H,3,FALSE))</f>
        <v/>
      </c>
      <c r="CJ167" s="873" t="str">
        <f>IF(CC167="","",VLOOKUP(CC167,'aktuelle Düngerliste'!$A:$H,8,FALSE))</f>
        <v/>
      </c>
      <c r="CK167" s="874" t="str">
        <f>IF(CC167="","",VLOOKUP(CC167,'aktuelle Düngerliste'!$A:$H,3,FALSE)*CE167/1000)</f>
        <v/>
      </c>
      <c r="CL167" s="874" t="str">
        <f>IF(CC167="","",IF(VLOOKUP(CC167,'aktuelle Düngerliste'!$A:$B,2,FALSE)="mineralisch",(VLOOKUP(CC167,'aktuelle Düngerliste'!$A:$H,3,FALSE)*CE167/1000),""))</f>
        <v/>
      </c>
      <c r="CM167" s="875" t="str">
        <f>IF(CC167="","",VLOOKUP(CC167,'aktuelle Düngerliste'!$A:$J,10,FALSE)*CE167/1000)</f>
        <v/>
      </c>
      <c r="CN167" s="875" t="str">
        <f>IF(CC167="","",VLOOKUP(CC167,'aktuelle Düngerliste'!$A:$H,5,FALSE)*CE167/1000)</f>
        <v/>
      </c>
      <c r="CO167" s="875" t="str">
        <f>IF(CC167="","",VLOOKUP(CC167,'aktuelle Düngerliste'!$A:$H,6,FALSE)*CE167/1000)</f>
        <v/>
      </c>
      <c r="CP167" s="876" t="str">
        <f>IF(CC167="","",VLOOKUP(CC167,'aktuelle Düngerliste'!$A:$H,7,FALSE)*CE167/1000)</f>
        <v/>
      </c>
      <c r="CQ167" s="378"/>
      <c r="CR167" s="379"/>
      <c r="CS167" s="375"/>
      <c r="CT167" s="392" t="str">
        <f t="shared" si="32"/>
        <v/>
      </c>
      <c r="CU167" s="453" t="str">
        <f t="shared" si="33"/>
        <v/>
      </c>
      <c r="CV167" s="872" t="str">
        <f>IF(CQ167="","",VLOOKUP(CQ167,'aktuelle Düngerliste'!$A:$H,2,FALSE))</f>
        <v/>
      </c>
      <c r="CW167" s="872" t="str">
        <f>IF(CQ167="","",VLOOKUP(CQ167,'aktuelle Düngerliste'!$A:$H,3,FALSE))</f>
        <v/>
      </c>
      <c r="CX167" s="873" t="str">
        <f>IF(CQ167="","",VLOOKUP(CQ167,'aktuelle Düngerliste'!$A:$H,8,FALSE))</f>
        <v/>
      </c>
      <c r="CY167" s="874" t="str">
        <f>IF(CQ167="","",VLOOKUP(CQ167,'aktuelle Düngerliste'!$A:$H,3,FALSE)*CS167/1000)</f>
        <v/>
      </c>
      <c r="CZ167" s="874" t="str">
        <f>IF(CQ167="","",IF(VLOOKUP(CQ167,'aktuelle Düngerliste'!$A:$B,2,FALSE)="mineralisch",(VLOOKUP(CQ167,'aktuelle Düngerliste'!$A:$H,3,FALSE)*CS167/1000),""))</f>
        <v/>
      </c>
      <c r="DA167" s="875" t="str">
        <f>IF(CQ167="","",VLOOKUP(CQ167,'aktuelle Düngerliste'!$A:$J,10,FALSE)*CS167/1000)</f>
        <v/>
      </c>
      <c r="DB167" s="875" t="str">
        <f>IF(CQ167="","",VLOOKUP(CQ167,'aktuelle Düngerliste'!$A:$H,5,FALSE)*CS167/1000)</f>
        <v/>
      </c>
      <c r="DC167" s="875" t="str">
        <f>IF(CQ167="","",VLOOKUP(CQ167,'aktuelle Düngerliste'!$A:$H,6,FALSE)*CS167/1000)</f>
        <v/>
      </c>
      <c r="DD167" s="876" t="str">
        <f>IF(CQ167="","",VLOOKUP(CQ167,'aktuelle Düngerliste'!$A:$H,7,FALSE)*CS167/1000)</f>
        <v/>
      </c>
      <c r="DE167" s="378"/>
      <c r="DF167" s="379"/>
      <c r="DG167" s="375"/>
      <c r="DH167" s="392" t="str">
        <f t="shared" si="34"/>
        <v/>
      </c>
      <c r="DI167" s="453" t="str">
        <f t="shared" si="35"/>
        <v/>
      </c>
      <c r="DJ167" s="872" t="str">
        <f>IF(DE167="","",VLOOKUP(DE167,'aktuelle Düngerliste'!$A:$H,2,FALSE))</f>
        <v/>
      </c>
      <c r="DK167" s="872" t="str">
        <f>IF(DE167="","",VLOOKUP(DE167,'aktuelle Düngerliste'!$A:$H,3,FALSE))</f>
        <v/>
      </c>
      <c r="DL167" s="873" t="str">
        <f>IF(DE167="","",VLOOKUP(DE167,'aktuelle Düngerliste'!$A:$H,8,FALSE))</f>
        <v/>
      </c>
      <c r="DM167" s="874" t="str">
        <f>IF(DE167="","",VLOOKUP(DE167,'aktuelle Düngerliste'!$A:$H,3,FALSE)*DG167/1000)</f>
        <v/>
      </c>
      <c r="DN167" s="874" t="str">
        <f>IF(DE167="","",IF(VLOOKUP(DE167,'aktuelle Düngerliste'!$A:$B,2,FALSE)="mineralisch",(VLOOKUP(DE167,'aktuelle Düngerliste'!$A:$H,3,FALSE)*DG167/1000),""))</f>
        <v/>
      </c>
      <c r="DO167" s="875" t="str">
        <f>IF(DE167="","",VLOOKUP(DE167,'aktuelle Düngerliste'!$A:$J,10,FALSE)*DG167/1000)</f>
        <v/>
      </c>
      <c r="DP167" s="875" t="str">
        <f>IF(DE167="","",VLOOKUP(DE167,'aktuelle Düngerliste'!$A:$H,5,FALSE)*DG167/1000)</f>
        <v/>
      </c>
      <c r="DQ167" s="875" t="str">
        <f>IF(DE167="","",VLOOKUP(DE167,'aktuelle Düngerliste'!$A:$H,6,FALSE)*DG167/1000)</f>
        <v/>
      </c>
      <c r="DR167" s="876" t="str">
        <f>IF(DE167="","",VLOOKUP(DE167,'aktuelle Düngerliste'!$A:$H,7,FALSE)*DG167/1000)</f>
        <v/>
      </c>
      <c r="DS167" s="265"/>
    </row>
    <row r="168" spans="1:123" s="145" customFormat="1">
      <c r="A168" s="261" t="str">
        <f>IF('N-DBE'!A168="","",'N-DBE'!A168)</f>
        <v/>
      </c>
      <c r="B168" s="285" t="str">
        <f>IF('N-DBE'!B168="","",'N-DBE'!B168)</f>
        <v/>
      </c>
      <c r="C168" s="262" t="str">
        <f>IF('N-DBE'!C168="","",'N-DBE'!C168)</f>
        <v/>
      </c>
      <c r="D168" s="262" t="str">
        <f>IF('N-DBE'!D168="","",'N-DBE'!D168)</f>
        <v/>
      </c>
      <c r="E168" s="238" t="str">
        <f>IF('N-DBE'!E168="","",'N-DBE'!E168)</f>
        <v/>
      </c>
      <c r="F168" s="238" t="str">
        <f>IF('N-DBE'!F168="","",'N-DBE'!F168)</f>
        <v/>
      </c>
      <c r="G168" s="225" t="str">
        <f>IF('N-DBE'!G168="","",'N-DBE'!G168)</f>
        <v/>
      </c>
      <c r="H168" s="247" t="str">
        <f>IF(OR(B168="",'N-DBE'!AJ168=""),"",'N-DBE'!AJ168+'N-DBE'!AN168)</f>
        <v/>
      </c>
      <c r="I168" s="815" t="str">
        <f>IF(OR(B168="",'N-DBE'!AJ168=""),"",'N-DBE'!E168*('N-DBE'!AJ168+'N-DBE'!AN168))</f>
        <v/>
      </c>
      <c r="J168" s="246" t="str">
        <f>IF('N-DBE'!AK168="","",IF('N-DBE'!AM168="ja",'N-DBE'!AK168+'N-DBE'!AN168,'N-DBE'!AK168))</f>
        <v/>
      </c>
      <c r="K168" s="829" t="str">
        <f>IF(OR(B168="",'N-DBE'!AK168=""),"",IF('N-DBE'!AM168="ja",'N-DBE'!E168*('N-DBE'!AK168+'N-DBE'!AN168),'N-DBE'!E168*'N-DBE'!AK168))</f>
        <v/>
      </c>
      <c r="L168" s="830" t="str">
        <f>IF(OR(B168="",'N-DBE'!AL168=""),"",'N-DBE'!AL168+'N-DBE'!AN168)</f>
        <v/>
      </c>
      <c r="M168" s="830" t="str">
        <f>IF(OR(B168="",'N-DBE'!AL168=""),"",'N-DBE'!E168*('N-DBE'!AL168+'N-DBE'!AN168))</f>
        <v/>
      </c>
      <c r="N168" s="831" t="str">
        <f>IF(AND('N-DBE'!C168="ja",G168&lt;&gt;""),I168-X168,"")</f>
        <v/>
      </c>
      <c r="O168" s="259" t="str">
        <f>IF('N-DBE'!AJ168="","",SUM(AU168,BI168,BW168,CK168,CY168,DM168))</f>
        <v/>
      </c>
      <c r="P168" s="830" t="str">
        <f>IF(OR(B168="",'N-DBE'!AJ168=""),"",O168*'N-DBE'!E168)</f>
        <v/>
      </c>
      <c r="Q168" s="253" t="str">
        <f>IF('N-DBE'!AJ168="","",IF(AR168="mineralisch",AU168,0)+IF(BF168="mineralisch",BI168,0)+IF(BT168="mineralisch",BW168,0)+IF(CH168="mineralisch",CK168,0)+IF(CV168="mineralisch",CY168,0)+IF(DJ168="mineralisch",DM168,0))</f>
        <v/>
      </c>
      <c r="R168" s="830" t="str">
        <f>IF(OR(B168="",'N-DBE'!AJ168=""),"",Q168*'N-DBE'!E168)</f>
        <v/>
      </c>
      <c r="S168" s="253" t="str">
        <f>IF('N-DBE'!AJ168="","",O168-Q168)</f>
        <v/>
      </c>
      <c r="T168" s="830" t="str">
        <f>IF(OR(B168="",'N-DBE'!AJ168=""),"",S168*'N-DBE'!E168)</f>
        <v/>
      </c>
      <c r="U168" s="253" t="str">
        <f>IF('N-DBE'!AJ168="","",(IF(AR168="Kompost",AU168,0)+IF(BF168="Kompost",BI168,0)+IF(BT168="Kompost",BW168,0)+IF(CH168="Kompost",CK168,0)+IF(CV168="Kompost",CY168,0)+IF(DJ168="Kompost",DM168,0)))</f>
        <v/>
      </c>
      <c r="V168" s="830" t="str">
        <f>IF(OR(B168="",'N-DBE'!AJ168=""),"",U168*'N-DBE'!E168)</f>
        <v/>
      </c>
      <c r="W168" s="370" t="str">
        <f>IF('N-DBE'!AJ168="","",SUM(AW168,BK168,BY168,CM168,DA168,DO168))</f>
        <v/>
      </c>
      <c r="X168" s="844" t="str">
        <f>IF(OR(B168="",'N-DBE'!AJ168=""),"",W168*'N-DBE'!E168)</f>
        <v/>
      </c>
      <c r="Y168" s="260" t="str">
        <f>IF('P-(K-Mg)-DBE'!N168="","",'P-(K-Mg)-DBE'!N168+'P-(K-Mg)-DBE'!R168)</f>
        <v/>
      </c>
      <c r="Z168" s="830" t="str">
        <f>IF(OR(B168="",'P-(K-Mg)-DBE'!N168=""),"",'N-DBE'!E168*('P-(K-Mg)-DBE'!N168+'P-(K-Mg)-DBE'!R168))</f>
        <v/>
      </c>
      <c r="AA168" s="259" t="str">
        <f>IF('P-(K-Mg)-DBE'!N168="","",SUM(AX168,BL168,BZ168,CN168,DB168,DP168))</f>
        <v/>
      </c>
      <c r="AB168" s="258" t="str">
        <f>IF(OR(B168="",'P-(K-Mg)-DBE'!Z168=""),"",SUM(AX168,BL168,BZ168,CN168,DB168,DP168)*'N-DBE'!E168)</f>
        <v/>
      </c>
      <c r="AC168" s="259" t="str">
        <f>IF('P-(K-Mg)-DBE'!O168="","",'P-(K-Mg)-DBE'!O168)</f>
        <v/>
      </c>
      <c r="AD168" s="815" t="str">
        <f>IF(OR(B168="",'P-(K-Mg)-DBE'!O168=""),"",'P-(K-Mg)-DBE'!O168*'N-DBE'!E168)</f>
        <v/>
      </c>
      <c r="AE168" s="239" t="str">
        <f>IF('P-(K-Mg)-DBE'!Z168="","",'P-(K-Mg)-DBE'!Z168)</f>
        <v/>
      </c>
      <c r="AF168" s="815" t="str">
        <f>IF(OR(B168="",'P-(K-Mg)-DBE'!Z168=""),"",'P-(K-Mg)-DBE'!Z168*'N-DBE'!E168)</f>
        <v/>
      </c>
      <c r="AG168" s="380" t="str">
        <f>IF('P-(K-Mg)-DBE'!Z168="","",SUM(AY168,BM168,CA168,CO168,DC168,DQ168))</f>
        <v/>
      </c>
      <c r="AH168" s="258" t="str">
        <f>IF(OR(B168="",'P-(K-Mg)-DBE'!AH168=""),"",SUM(AY168,BM168,CA168,CO168,DC168,DQ158)*'N-DBE'!E168)</f>
        <v/>
      </c>
      <c r="AI168" s="240" t="str">
        <f>IF('P-(K-Mg)-DBE'!AH168="","",'P-(K-Mg)-DBE'!AH168)</f>
        <v/>
      </c>
      <c r="AJ168" s="830" t="str">
        <f>IF(OR(B168="",'P-(K-Mg)-DBE'!AH168=""),"",'N-DBE'!E168*'P-(K-Mg)-DBE'!AH168)</f>
        <v/>
      </c>
      <c r="AK168" s="374" t="str">
        <f>IF('P-(K-Mg)-DBE'!AH168="","",SUM(AZ168,BN168,CB168,CP168,DD168,DR168))</f>
        <v/>
      </c>
      <c r="AL168" s="862" t="str">
        <f>IF('P-(K-Mg)-DBE'!AH168="","",SUM(AZ168,BN168,CB168,CP168,DD168,DR168))</f>
        <v/>
      </c>
      <c r="AM168" s="378"/>
      <c r="AN168" s="379"/>
      <c r="AO168" s="375"/>
      <c r="AP168" s="392" t="str">
        <f t="shared" si="24"/>
        <v/>
      </c>
      <c r="AQ168" s="453" t="str">
        <f t="shared" si="25"/>
        <v/>
      </c>
      <c r="AR168" s="872" t="str">
        <f>IF(AM168="","",VLOOKUP(AM168,'aktuelle Düngerliste'!A:H,2,FALSE))</f>
        <v/>
      </c>
      <c r="AS168" s="872" t="str">
        <f>IF(AM168="","",VLOOKUP(AM168,'aktuelle Düngerliste'!A:H,3,FALSE))</f>
        <v/>
      </c>
      <c r="AT168" s="873" t="str">
        <f>IF(AM168="","",VLOOKUP(AM168,'aktuelle Düngerliste'!A:H,8,FALSE))</f>
        <v/>
      </c>
      <c r="AU168" s="874" t="str">
        <f>IF(AM168="","",VLOOKUP(AM168,'aktuelle Düngerliste'!$A:$H,3,FALSE)*AO168/1000)</f>
        <v/>
      </c>
      <c r="AV168" s="874" t="str">
        <f>IF(AM168="","",IF(VLOOKUP(AM168,'aktuelle Düngerliste'!$A:$B,2,FALSE)="mineralisch",(VLOOKUP(AM168,'aktuelle Düngerliste'!$A:$H,3,FALSE)*AO168/1000),""))</f>
        <v/>
      </c>
      <c r="AW168" s="875" t="str">
        <f>IF(AM168="","",VLOOKUP(AM168,'aktuelle Düngerliste'!$A:$J,10,FALSE)*AO168/1000)</f>
        <v/>
      </c>
      <c r="AX168" s="875" t="str">
        <f>IF(AM168="","",VLOOKUP(AM168,'aktuelle Düngerliste'!$A:$H,5,FALSE)*AO168/1000)</f>
        <v/>
      </c>
      <c r="AY168" s="875" t="str">
        <f>IF(AM168="","",VLOOKUP(AM168,'aktuelle Düngerliste'!$A:$H,6,FALSE)*AO168/1000)</f>
        <v/>
      </c>
      <c r="AZ168" s="876" t="str">
        <f>IF(AM168="","",VLOOKUP(AM168,'aktuelle Düngerliste'!$A:$H,7,FALSE)*AO168/1000)</f>
        <v/>
      </c>
      <c r="BA168" s="378"/>
      <c r="BB168" s="379"/>
      <c r="BC168" s="375"/>
      <c r="BD168" s="392" t="str">
        <f t="shared" si="26"/>
        <v/>
      </c>
      <c r="BE168" s="453" t="str">
        <f t="shared" si="27"/>
        <v/>
      </c>
      <c r="BF168" s="872" t="str">
        <f>IF(BA168="","",VLOOKUP(BA168,'aktuelle Düngerliste'!$A:$H,2,FALSE))</f>
        <v/>
      </c>
      <c r="BG168" s="872" t="str">
        <f>IF(BA168="","",VLOOKUP(BA168,'aktuelle Düngerliste'!$A:$H,3,FALSE))</f>
        <v/>
      </c>
      <c r="BH168" s="873" t="str">
        <f>IF(BA168="","",VLOOKUP(BA168,'aktuelle Düngerliste'!$A:$H,8,FALSE))</f>
        <v/>
      </c>
      <c r="BI168" s="874" t="str">
        <f>IF(BA168="","",VLOOKUP(BA168,'aktuelle Düngerliste'!$A:$H,3,FALSE)*BC168/1000)</f>
        <v/>
      </c>
      <c r="BJ168" s="874" t="str">
        <f>IF(BA168="","",IF(VLOOKUP(BA168,'aktuelle Düngerliste'!$A:$B,2,FALSE)="mineralisch",(VLOOKUP(BA168,'aktuelle Düngerliste'!$A:$H,3,FALSE)*BC168/1000),""))</f>
        <v/>
      </c>
      <c r="BK168" s="875" t="str">
        <f>IF(BA168="","",VLOOKUP(BA168,'aktuelle Düngerliste'!$A:$J,10,FALSE)*BC168/1000)</f>
        <v/>
      </c>
      <c r="BL168" s="875" t="str">
        <f>IF(BA168="","",VLOOKUP(BA168,'aktuelle Düngerliste'!$A:$H,5,FALSE)*BC168/1000)</f>
        <v/>
      </c>
      <c r="BM168" s="875" t="str">
        <f>IF(BA168="","",VLOOKUP(BA168,'aktuelle Düngerliste'!$A:$H,6,FALSE)*BC168/1000)</f>
        <v/>
      </c>
      <c r="BN168" s="876" t="str">
        <f>IF(BA168="","",VLOOKUP(BA168,'aktuelle Düngerliste'!$A:$H,7,FALSE)*BC168/1000)</f>
        <v/>
      </c>
      <c r="BO168" s="378"/>
      <c r="BP168" s="379"/>
      <c r="BQ168" s="375"/>
      <c r="BR168" s="392" t="str">
        <f t="shared" si="28"/>
        <v/>
      </c>
      <c r="BS168" s="453" t="str">
        <f t="shared" si="29"/>
        <v/>
      </c>
      <c r="BT168" s="872" t="str">
        <f>IF(BO168="","",VLOOKUP(BO168,'aktuelle Düngerliste'!$A:$H,2,FALSE))</f>
        <v/>
      </c>
      <c r="BU168" s="872" t="str">
        <f>IF(BO168="","",VLOOKUP(BO168,'aktuelle Düngerliste'!$A:$H,3,FALSE))</f>
        <v/>
      </c>
      <c r="BV168" s="873" t="str">
        <f>IF(BO168="","",VLOOKUP(BO168,'aktuelle Düngerliste'!$A:$H,8,FALSE))</f>
        <v/>
      </c>
      <c r="BW168" s="874" t="str">
        <f>IF(BO168="","",VLOOKUP(BO168,'aktuelle Düngerliste'!$A:$H,3,FALSE)*BQ168/1000)</f>
        <v/>
      </c>
      <c r="BX168" s="874" t="str">
        <f>IF(BO168="","",IF(VLOOKUP(BO168,'aktuelle Düngerliste'!$A:$B,2,FALSE)="mineralisch",(VLOOKUP(BO168,'aktuelle Düngerliste'!$A:$H,3,FALSE)*BQ168/1000),""))</f>
        <v/>
      </c>
      <c r="BY168" s="875" t="str">
        <f>IF(BO168="","",VLOOKUP(BO168,'aktuelle Düngerliste'!$A:$J,10,FALSE)*BQ168/1000)</f>
        <v/>
      </c>
      <c r="BZ168" s="875" t="str">
        <f>IF(BO168="","",VLOOKUP(BO168,'aktuelle Düngerliste'!$A:$H,5,FALSE)*BQ168/1000)</f>
        <v/>
      </c>
      <c r="CA168" s="875" t="str">
        <f>IF(BO168="","",VLOOKUP(BO168,'aktuelle Düngerliste'!$A:$H,6,FALSE)*BQ168/1000)</f>
        <v/>
      </c>
      <c r="CB168" s="876" t="str">
        <f>IF(BO168="","",VLOOKUP(BO168,'aktuelle Düngerliste'!$A:$H,7,FALSE)*BQ168/1000)</f>
        <v/>
      </c>
      <c r="CC168" s="378"/>
      <c r="CD168" s="379"/>
      <c r="CE168" s="375"/>
      <c r="CF168" s="392" t="str">
        <f t="shared" si="30"/>
        <v/>
      </c>
      <c r="CG168" s="453" t="str">
        <f t="shared" si="31"/>
        <v/>
      </c>
      <c r="CH168" s="872" t="str">
        <f>IF(CC168="","",VLOOKUP(CC168,'aktuelle Düngerliste'!$A:$H,2,FALSE))</f>
        <v/>
      </c>
      <c r="CI168" s="872" t="str">
        <f>IF(CC168="","",VLOOKUP(CC168,'aktuelle Düngerliste'!$A:$H,3,FALSE))</f>
        <v/>
      </c>
      <c r="CJ168" s="873" t="str">
        <f>IF(CC168="","",VLOOKUP(CC168,'aktuelle Düngerliste'!$A:$H,8,FALSE))</f>
        <v/>
      </c>
      <c r="CK168" s="874" t="str">
        <f>IF(CC168="","",VLOOKUP(CC168,'aktuelle Düngerliste'!$A:$H,3,FALSE)*CE168/1000)</f>
        <v/>
      </c>
      <c r="CL168" s="874" t="str">
        <f>IF(CC168="","",IF(VLOOKUP(CC168,'aktuelle Düngerliste'!$A:$B,2,FALSE)="mineralisch",(VLOOKUP(CC168,'aktuelle Düngerliste'!$A:$H,3,FALSE)*CE168/1000),""))</f>
        <v/>
      </c>
      <c r="CM168" s="875" t="str">
        <f>IF(CC168="","",VLOOKUP(CC168,'aktuelle Düngerliste'!$A:$J,10,FALSE)*CE168/1000)</f>
        <v/>
      </c>
      <c r="CN168" s="875" t="str">
        <f>IF(CC168="","",VLOOKUP(CC168,'aktuelle Düngerliste'!$A:$H,5,FALSE)*CE168/1000)</f>
        <v/>
      </c>
      <c r="CO168" s="875" t="str">
        <f>IF(CC168="","",VLOOKUP(CC168,'aktuelle Düngerliste'!$A:$H,6,FALSE)*CE168/1000)</f>
        <v/>
      </c>
      <c r="CP168" s="876" t="str">
        <f>IF(CC168="","",VLOOKUP(CC168,'aktuelle Düngerliste'!$A:$H,7,FALSE)*CE168/1000)</f>
        <v/>
      </c>
      <c r="CQ168" s="378"/>
      <c r="CR168" s="379"/>
      <c r="CS168" s="375"/>
      <c r="CT168" s="392" t="str">
        <f t="shared" si="32"/>
        <v/>
      </c>
      <c r="CU168" s="453" t="str">
        <f t="shared" si="33"/>
        <v/>
      </c>
      <c r="CV168" s="872" t="str">
        <f>IF(CQ168="","",VLOOKUP(CQ168,'aktuelle Düngerliste'!$A:$H,2,FALSE))</f>
        <v/>
      </c>
      <c r="CW168" s="872" t="str">
        <f>IF(CQ168="","",VLOOKUP(CQ168,'aktuelle Düngerliste'!$A:$H,3,FALSE))</f>
        <v/>
      </c>
      <c r="CX168" s="873" t="str">
        <f>IF(CQ168="","",VLOOKUP(CQ168,'aktuelle Düngerliste'!$A:$H,8,FALSE))</f>
        <v/>
      </c>
      <c r="CY168" s="874" t="str">
        <f>IF(CQ168="","",VLOOKUP(CQ168,'aktuelle Düngerliste'!$A:$H,3,FALSE)*CS168/1000)</f>
        <v/>
      </c>
      <c r="CZ168" s="874" t="str">
        <f>IF(CQ168="","",IF(VLOOKUP(CQ168,'aktuelle Düngerliste'!$A:$B,2,FALSE)="mineralisch",(VLOOKUP(CQ168,'aktuelle Düngerliste'!$A:$H,3,FALSE)*CS168/1000),""))</f>
        <v/>
      </c>
      <c r="DA168" s="875" t="str">
        <f>IF(CQ168="","",VLOOKUP(CQ168,'aktuelle Düngerliste'!$A:$J,10,FALSE)*CS168/1000)</f>
        <v/>
      </c>
      <c r="DB168" s="875" t="str">
        <f>IF(CQ168="","",VLOOKUP(CQ168,'aktuelle Düngerliste'!$A:$H,5,FALSE)*CS168/1000)</f>
        <v/>
      </c>
      <c r="DC168" s="875" t="str">
        <f>IF(CQ168="","",VLOOKUP(CQ168,'aktuelle Düngerliste'!$A:$H,6,FALSE)*CS168/1000)</f>
        <v/>
      </c>
      <c r="DD168" s="876" t="str">
        <f>IF(CQ168="","",VLOOKUP(CQ168,'aktuelle Düngerliste'!$A:$H,7,FALSE)*CS168/1000)</f>
        <v/>
      </c>
      <c r="DE168" s="378"/>
      <c r="DF168" s="379"/>
      <c r="DG168" s="375"/>
      <c r="DH168" s="392" t="str">
        <f t="shared" si="34"/>
        <v/>
      </c>
      <c r="DI168" s="453" t="str">
        <f t="shared" si="35"/>
        <v/>
      </c>
      <c r="DJ168" s="872" t="str">
        <f>IF(DE168="","",VLOOKUP(DE168,'aktuelle Düngerliste'!$A:$H,2,FALSE))</f>
        <v/>
      </c>
      <c r="DK168" s="872" t="str">
        <f>IF(DE168="","",VLOOKUP(DE168,'aktuelle Düngerliste'!$A:$H,3,FALSE))</f>
        <v/>
      </c>
      <c r="DL168" s="873" t="str">
        <f>IF(DE168="","",VLOOKUP(DE168,'aktuelle Düngerliste'!$A:$H,8,FALSE))</f>
        <v/>
      </c>
      <c r="DM168" s="874" t="str">
        <f>IF(DE168="","",VLOOKUP(DE168,'aktuelle Düngerliste'!$A:$H,3,FALSE)*DG168/1000)</f>
        <v/>
      </c>
      <c r="DN168" s="874" t="str">
        <f>IF(DE168="","",IF(VLOOKUP(DE168,'aktuelle Düngerliste'!$A:$B,2,FALSE)="mineralisch",(VLOOKUP(DE168,'aktuelle Düngerliste'!$A:$H,3,FALSE)*DG168/1000),""))</f>
        <v/>
      </c>
      <c r="DO168" s="875" t="str">
        <f>IF(DE168="","",VLOOKUP(DE168,'aktuelle Düngerliste'!$A:$J,10,FALSE)*DG168/1000)</f>
        <v/>
      </c>
      <c r="DP168" s="875" t="str">
        <f>IF(DE168="","",VLOOKUP(DE168,'aktuelle Düngerliste'!$A:$H,5,FALSE)*DG168/1000)</f>
        <v/>
      </c>
      <c r="DQ168" s="875" t="str">
        <f>IF(DE168="","",VLOOKUP(DE168,'aktuelle Düngerliste'!$A:$H,6,FALSE)*DG168/1000)</f>
        <v/>
      </c>
      <c r="DR168" s="876" t="str">
        <f>IF(DE168="","",VLOOKUP(DE168,'aktuelle Düngerliste'!$A:$H,7,FALSE)*DG168/1000)</f>
        <v/>
      </c>
      <c r="DS168" s="265"/>
    </row>
    <row r="169" spans="1:123" s="145" customFormat="1">
      <c r="A169" s="261" t="str">
        <f>IF('N-DBE'!A169="","",'N-DBE'!A169)</f>
        <v/>
      </c>
      <c r="B169" s="285" t="str">
        <f>IF('N-DBE'!B169="","",'N-DBE'!B169)</f>
        <v/>
      </c>
      <c r="C169" s="262" t="str">
        <f>IF('N-DBE'!C169="","",'N-DBE'!C169)</f>
        <v/>
      </c>
      <c r="D169" s="262" t="str">
        <f>IF('N-DBE'!D169="","",'N-DBE'!D169)</f>
        <v/>
      </c>
      <c r="E169" s="238" t="str">
        <f>IF('N-DBE'!E169="","",'N-DBE'!E169)</f>
        <v/>
      </c>
      <c r="F169" s="238" t="str">
        <f>IF('N-DBE'!F169="","",'N-DBE'!F169)</f>
        <v/>
      </c>
      <c r="G169" s="225" t="str">
        <f>IF('N-DBE'!G169="","",'N-DBE'!G169)</f>
        <v/>
      </c>
      <c r="H169" s="247" t="str">
        <f>IF(OR(B169="",'N-DBE'!AJ169=""),"",'N-DBE'!AJ169+'N-DBE'!AN169)</f>
        <v/>
      </c>
      <c r="I169" s="815" t="str">
        <f>IF(OR(B169="",'N-DBE'!AJ169=""),"",'N-DBE'!E169*('N-DBE'!AJ169+'N-DBE'!AN169))</f>
        <v/>
      </c>
      <c r="J169" s="246" t="str">
        <f>IF('N-DBE'!AK169="","",IF('N-DBE'!AM169="ja",'N-DBE'!AK169+'N-DBE'!AN169,'N-DBE'!AK169))</f>
        <v/>
      </c>
      <c r="K169" s="829" t="str">
        <f>IF(OR(B169="",'N-DBE'!AK169=""),"",IF('N-DBE'!AM169="ja",'N-DBE'!E169*('N-DBE'!AK169+'N-DBE'!AN169),'N-DBE'!E169*'N-DBE'!AK169))</f>
        <v/>
      </c>
      <c r="L169" s="830" t="str">
        <f>IF(OR(B169="",'N-DBE'!AL169=""),"",'N-DBE'!AL169+'N-DBE'!AN169)</f>
        <v/>
      </c>
      <c r="M169" s="830" t="str">
        <f>IF(OR(B169="",'N-DBE'!AL169=""),"",'N-DBE'!E169*('N-DBE'!AL169+'N-DBE'!AN169))</f>
        <v/>
      </c>
      <c r="N169" s="831" t="str">
        <f>IF(AND('N-DBE'!C169="ja",G169&lt;&gt;""),I169-X169,"")</f>
        <v/>
      </c>
      <c r="O169" s="259" t="str">
        <f>IF('N-DBE'!AJ169="","",SUM(AU169,BI169,BW169,CK169,CY169,DM169))</f>
        <v/>
      </c>
      <c r="P169" s="830" t="str">
        <f>IF(OR(B169="",'N-DBE'!AJ169=""),"",O169*'N-DBE'!E169)</f>
        <v/>
      </c>
      <c r="Q169" s="253" t="str">
        <f>IF('N-DBE'!AJ169="","",IF(AR169="mineralisch",AU169,0)+IF(BF169="mineralisch",BI169,0)+IF(BT169="mineralisch",BW169,0)+IF(CH169="mineralisch",CK169,0)+IF(CV169="mineralisch",CY169,0)+IF(DJ169="mineralisch",DM169,0))</f>
        <v/>
      </c>
      <c r="R169" s="830" t="str">
        <f>IF(OR(B169="",'N-DBE'!AJ169=""),"",Q169*'N-DBE'!E169)</f>
        <v/>
      </c>
      <c r="S169" s="253" t="str">
        <f>IF('N-DBE'!AJ169="","",O169-Q169)</f>
        <v/>
      </c>
      <c r="T169" s="830" t="str">
        <f>IF(OR(B169="",'N-DBE'!AJ169=""),"",S169*'N-DBE'!E169)</f>
        <v/>
      </c>
      <c r="U169" s="253" t="str">
        <f>IF('N-DBE'!AJ169="","",(IF(AR169="Kompost",AU169,0)+IF(BF169="Kompost",BI169,0)+IF(BT169="Kompost",BW169,0)+IF(CH169="Kompost",CK169,0)+IF(CV169="Kompost",CY169,0)+IF(DJ169="Kompost",DM169,0)))</f>
        <v/>
      </c>
      <c r="V169" s="830" t="str">
        <f>IF(OR(B169="",'N-DBE'!AJ169=""),"",U169*'N-DBE'!E169)</f>
        <v/>
      </c>
      <c r="W169" s="370" t="str">
        <f>IF('N-DBE'!AJ169="","",SUM(AW169,BK169,BY169,CM169,DA169,DO169))</f>
        <v/>
      </c>
      <c r="X169" s="844" t="str">
        <f>IF(OR(B169="",'N-DBE'!AJ169=""),"",W169*'N-DBE'!E169)</f>
        <v/>
      </c>
      <c r="Y169" s="260" t="str">
        <f>IF('P-(K-Mg)-DBE'!N169="","",'P-(K-Mg)-DBE'!N169+'P-(K-Mg)-DBE'!R169)</f>
        <v/>
      </c>
      <c r="Z169" s="830" t="str">
        <f>IF(OR(B169="",'P-(K-Mg)-DBE'!N169=""),"",'N-DBE'!E169*('P-(K-Mg)-DBE'!N169+'P-(K-Mg)-DBE'!R169))</f>
        <v/>
      </c>
      <c r="AA169" s="259" t="str">
        <f>IF('P-(K-Mg)-DBE'!N169="","",SUM(AX169,BL169,BZ169,CN169,DB169,DP169))</f>
        <v/>
      </c>
      <c r="AB169" s="258" t="str">
        <f>IF(OR(B169="",'P-(K-Mg)-DBE'!Z169=""),"",SUM(AX169,BL169,BZ169,CN169,DB169,DP169)*'N-DBE'!E169)</f>
        <v/>
      </c>
      <c r="AC169" s="259" t="str">
        <f>IF('P-(K-Mg)-DBE'!O169="","",'P-(K-Mg)-DBE'!O169)</f>
        <v/>
      </c>
      <c r="AD169" s="815" t="str">
        <f>IF(OR(B169="",'P-(K-Mg)-DBE'!O169=""),"",'P-(K-Mg)-DBE'!O169*'N-DBE'!E169)</f>
        <v/>
      </c>
      <c r="AE169" s="239" t="str">
        <f>IF('P-(K-Mg)-DBE'!Z169="","",'P-(K-Mg)-DBE'!Z169)</f>
        <v/>
      </c>
      <c r="AF169" s="815" t="str">
        <f>IF(OR(B169="",'P-(K-Mg)-DBE'!Z169=""),"",'P-(K-Mg)-DBE'!Z169*'N-DBE'!E169)</f>
        <v/>
      </c>
      <c r="AG169" s="380" t="str">
        <f>IF('P-(K-Mg)-DBE'!Z169="","",SUM(AY169,BM169,CA169,CO169,DC169,DQ169))</f>
        <v/>
      </c>
      <c r="AH169" s="258" t="str">
        <f>IF(OR(B169="",'P-(K-Mg)-DBE'!AH169=""),"",SUM(AY169,BM169,CA169,CO169,DC169,DQ159)*'N-DBE'!E169)</f>
        <v/>
      </c>
      <c r="AI169" s="240" t="str">
        <f>IF('P-(K-Mg)-DBE'!AH169="","",'P-(K-Mg)-DBE'!AH169)</f>
        <v/>
      </c>
      <c r="AJ169" s="830" t="str">
        <f>IF(OR(B169="",'P-(K-Mg)-DBE'!AH169=""),"",'N-DBE'!E169*'P-(K-Mg)-DBE'!AH169)</f>
        <v/>
      </c>
      <c r="AK169" s="374" t="str">
        <f>IF('P-(K-Mg)-DBE'!AH169="","",SUM(AZ169,BN169,CB169,CP169,DD169,DR169))</f>
        <v/>
      </c>
      <c r="AL169" s="862" t="str">
        <f>IF('P-(K-Mg)-DBE'!AH169="","",SUM(AZ169,BN169,CB169,CP169,DD169,DR169))</f>
        <v/>
      </c>
      <c r="AM169" s="378"/>
      <c r="AN169" s="379"/>
      <c r="AO169" s="375"/>
      <c r="AP169" s="392" t="str">
        <f t="shared" si="24"/>
        <v/>
      </c>
      <c r="AQ169" s="453" t="str">
        <f t="shared" si="25"/>
        <v/>
      </c>
      <c r="AR169" s="872" t="str">
        <f>IF(AM169="","",VLOOKUP(AM169,'aktuelle Düngerliste'!A:H,2,FALSE))</f>
        <v/>
      </c>
      <c r="AS169" s="872" t="str">
        <f>IF(AM169="","",VLOOKUP(AM169,'aktuelle Düngerliste'!A:H,3,FALSE))</f>
        <v/>
      </c>
      <c r="AT169" s="873" t="str">
        <f>IF(AM169="","",VLOOKUP(AM169,'aktuelle Düngerliste'!A:H,8,FALSE))</f>
        <v/>
      </c>
      <c r="AU169" s="874" t="str">
        <f>IF(AM169="","",VLOOKUP(AM169,'aktuelle Düngerliste'!$A:$H,3,FALSE)*AO169/1000)</f>
        <v/>
      </c>
      <c r="AV169" s="874" t="str">
        <f>IF(AM169="","",IF(VLOOKUP(AM169,'aktuelle Düngerliste'!$A:$B,2,FALSE)="mineralisch",(VLOOKUP(AM169,'aktuelle Düngerliste'!$A:$H,3,FALSE)*AO169/1000),""))</f>
        <v/>
      </c>
      <c r="AW169" s="875" t="str">
        <f>IF(AM169="","",VLOOKUP(AM169,'aktuelle Düngerliste'!$A:$J,10,FALSE)*AO169/1000)</f>
        <v/>
      </c>
      <c r="AX169" s="875" t="str">
        <f>IF(AM169="","",VLOOKUP(AM169,'aktuelle Düngerliste'!$A:$H,5,FALSE)*AO169/1000)</f>
        <v/>
      </c>
      <c r="AY169" s="875" t="str">
        <f>IF(AM169="","",VLOOKUP(AM169,'aktuelle Düngerliste'!$A:$H,6,FALSE)*AO169/1000)</f>
        <v/>
      </c>
      <c r="AZ169" s="876" t="str">
        <f>IF(AM169="","",VLOOKUP(AM169,'aktuelle Düngerliste'!$A:$H,7,FALSE)*AO169/1000)</f>
        <v/>
      </c>
      <c r="BA169" s="378"/>
      <c r="BB169" s="379"/>
      <c r="BC169" s="375"/>
      <c r="BD169" s="392" t="str">
        <f t="shared" si="26"/>
        <v/>
      </c>
      <c r="BE169" s="453" t="str">
        <f t="shared" si="27"/>
        <v/>
      </c>
      <c r="BF169" s="872" t="str">
        <f>IF(BA169="","",VLOOKUP(BA169,'aktuelle Düngerliste'!$A:$H,2,FALSE))</f>
        <v/>
      </c>
      <c r="BG169" s="872" t="str">
        <f>IF(BA169="","",VLOOKUP(BA169,'aktuelle Düngerliste'!$A:$H,3,FALSE))</f>
        <v/>
      </c>
      <c r="BH169" s="873" t="str">
        <f>IF(BA169="","",VLOOKUP(BA169,'aktuelle Düngerliste'!$A:$H,8,FALSE))</f>
        <v/>
      </c>
      <c r="BI169" s="874" t="str">
        <f>IF(BA169="","",VLOOKUP(BA169,'aktuelle Düngerliste'!$A:$H,3,FALSE)*BC169/1000)</f>
        <v/>
      </c>
      <c r="BJ169" s="874" t="str">
        <f>IF(BA169="","",IF(VLOOKUP(BA169,'aktuelle Düngerliste'!$A:$B,2,FALSE)="mineralisch",(VLOOKUP(BA169,'aktuelle Düngerliste'!$A:$H,3,FALSE)*BC169/1000),""))</f>
        <v/>
      </c>
      <c r="BK169" s="875" t="str">
        <f>IF(BA169="","",VLOOKUP(BA169,'aktuelle Düngerliste'!$A:$J,10,FALSE)*BC169/1000)</f>
        <v/>
      </c>
      <c r="BL169" s="875" t="str">
        <f>IF(BA169="","",VLOOKUP(BA169,'aktuelle Düngerliste'!$A:$H,5,FALSE)*BC169/1000)</f>
        <v/>
      </c>
      <c r="BM169" s="875" t="str">
        <f>IF(BA169="","",VLOOKUP(BA169,'aktuelle Düngerliste'!$A:$H,6,FALSE)*BC169/1000)</f>
        <v/>
      </c>
      <c r="BN169" s="876" t="str">
        <f>IF(BA169="","",VLOOKUP(BA169,'aktuelle Düngerliste'!$A:$H,7,FALSE)*BC169/1000)</f>
        <v/>
      </c>
      <c r="BO169" s="378"/>
      <c r="BP169" s="379"/>
      <c r="BQ169" s="375"/>
      <c r="BR169" s="392" t="str">
        <f t="shared" si="28"/>
        <v/>
      </c>
      <c r="BS169" s="453" t="str">
        <f t="shared" si="29"/>
        <v/>
      </c>
      <c r="BT169" s="872" t="str">
        <f>IF(BO169="","",VLOOKUP(BO169,'aktuelle Düngerliste'!$A:$H,2,FALSE))</f>
        <v/>
      </c>
      <c r="BU169" s="872" t="str">
        <f>IF(BO169="","",VLOOKUP(BO169,'aktuelle Düngerliste'!$A:$H,3,FALSE))</f>
        <v/>
      </c>
      <c r="BV169" s="873" t="str">
        <f>IF(BO169="","",VLOOKUP(BO169,'aktuelle Düngerliste'!$A:$H,8,FALSE))</f>
        <v/>
      </c>
      <c r="BW169" s="874" t="str">
        <f>IF(BO169="","",VLOOKUP(BO169,'aktuelle Düngerliste'!$A:$H,3,FALSE)*BQ169/1000)</f>
        <v/>
      </c>
      <c r="BX169" s="874" t="str">
        <f>IF(BO169="","",IF(VLOOKUP(BO169,'aktuelle Düngerliste'!$A:$B,2,FALSE)="mineralisch",(VLOOKUP(BO169,'aktuelle Düngerliste'!$A:$H,3,FALSE)*BQ169/1000),""))</f>
        <v/>
      </c>
      <c r="BY169" s="875" t="str">
        <f>IF(BO169="","",VLOOKUP(BO169,'aktuelle Düngerliste'!$A:$J,10,FALSE)*BQ169/1000)</f>
        <v/>
      </c>
      <c r="BZ169" s="875" t="str">
        <f>IF(BO169="","",VLOOKUP(BO169,'aktuelle Düngerliste'!$A:$H,5,FALSE)*BQ169/1000)</f>
        <v/>
      </c>
      <c r="CA169" s="875" t="str">
        <f>IF(BO169="","",VLOOKUP(BO169,'aktuelle Düngerliste'!$A:$H,6,FALSE)*BQ169/1000)</f>
        <v/>
      </c>
      <c r="CB169" s="876" t="str">
        <f>IF(BO169="","",VLOOKUP(BO169,'aktuelle Düngerliste'!$A:$H,7,FALSE)*BQ169/1000)</f>
        <v/>
      </c>
      <c r="CC169" s="378"/>
      <c r="CD169" s="379"/>
      <c r="CE169" s="375"/>
      <c r="CF169" s="392" t="str">
        <f t="shared" si="30"/>
        <v/>
      </c>
      <c r="CG169" s="453" t="str">
        <f t="shared" si="31"/>
        <v/>
      </c>
      <c r="CH169" s="872" t="str">
        <f>IF(CC169="","",VLOOKUP(CC169,'aktuelle Düngerliste'!$A:$H,2,FALSE))</f>
        <v/>
      </c>
      <c r="CI169" s="872" t="str">
        <f>IF(CC169="","",VLOOKUP(CC169,'aktuelle Düngerliste'!$A:$H,3,FALSE))</f>
        <v/>
      </c>
      <c r="CJ169" s="873" t="str">
        <f>IF(CC169="","",VLOOKUP(CC169,'aktuelle Düngerliste'!$A:$H,8,FALSE))</f>
        <v/>
      </c>
      <c r="CK169" s="874" t="str">
        <f>IF(CC169="","",VLOOKUP(CC169,'aktuelle Düngerliste'!$A:$H,3,FALSE)*CE169/1000)</f>
        <v/>
      </c>
      <c r="CL169" s="874" t="str">
        <f>IF(CC169="","",IF(VLOOKUP(CC169,'aktuelle Düngerliste'!$A:$B,2,FALSE)="mineralisch",(VLOOKUP(CC169,'aktuelle Düngerliste'!$A:$H,3,FALSE)*CE169/1000),""))</f>
        <v/>
      </c>
      <c r="CM169" s="875" t="str">
        <f>IF(CC169="","",VLOOKUP(CC169,'aktuelle Düngerliste'!$A:$J,10,FALSE)*CE169/1000)</f>
        <v/>
      </c>
      <c r="CN169" s="875" t="str">
        <f>IF(CC169="","",VLOOKUP(CC169,'aktuelle Düngerliste'!$A:$H,5,FALSE)*CE169/1000)</f>
        <v/>
      </c>
      <c r="CO169" s="875" t="str">
        <f>IF(CC169="","",VLOOKUP(CC169,'aktuelle Düngerliste'!$A:$H,6,FALSE)*CE169/1000)</f>
        <v/>
      </c>
      <c r="CP169" s="876" t="str">
        <f>IF(CC169="","",VLOOKUP(CC169,'aktuelle Düngerliste'!$A:$H,7,FALSE)*CE169/1000)</f>
        <v/>
      </c>
      <c r="CQ169" s="378"/>
      <c r="CR169" s="379"/>
      <c r="CS169" s="375"/>
      <c r="CT169" s="392" t="str">
        <f t="shared" si="32"/>
        <v/>
      </c>
      <c r="CU169" s="453" t="str">
        <f t="shared" si="33"/>
        <v/>
      </c>
      <c r="CV169" s="872" t="str">
        <f>IF(CQ169="","",VLOOKUP(CQ169,'aktuelle Düngerliste'!$A:$H,2,FALSE))</f>
        <v/>
      </c>
      <c r="CW169" s="872" t="str">
        <f>IF(CQ169="","",VLOOKUP(CQ169,'aktuelle Düngerliste'!$A:$H,3,FALSE))</f>
        <v/>
      </c>
      <c r="CX169" s="873" t="str">
        <f>IF(CQ169="","",VLOOKUP(CQ169,'aktuelle Düngerliste'!$A:$H,8,FALSE))</f>
        <v/>
      </c>
      <c r="CY169" s="874" t="str">
        <f>IF(CQ169="","",VLOOKUP(CQ169,'aktuelle Düngerliste'!$A:$H,3,FALSE)*CS169/1000)</f>
        <v/>
      </c>
      <c r="CZ169" s="874" t="str">
        <f>IF(CQ169="","",IF(VLOOKUP(CQ169,'aktuelle Düngerliste'!$A:$B,2,FALSE)="mineralisch",(VLOOKUP(CQ169,'aktuelle Düngerliste'!$A:$H,3,FALSE)*CS169/1000),""))</f>
        <v/>
      </c>
      <c r="DA169" s="875" t="str">
        <f>IF(CQ169="","",VLOOKUP(CQ169,'aktuelle Düngerliste'!$A:$J,10,FALSE)*CS169/1000)</f>
        <v/>
      </c>
      <c r="DB169" s="875" t="str">
        <f>IF(CQ169="","",VLOOKUP(CQ169,'aktuelle Düngerliste'!$A:$H,5,FALSE)*CS169/1000)</f>
        <v/>
      </c>
      <c r="DC169" s="875" t="str">
        <f>IF(CQ169="","",VLOOKUP(CQ169,'aktuelle Düngerliste'!$A:$H,6,FALSE)*CS169/1000)</f>
        <v/>
      </c>
      <c r="DD169" s="876" t="str">
        <f>IF(CQ169="","",VLOOKUP(CQ169,'aktuelle Düngerliste'!$A:$H,7,FALSE)*CS169/1000)</f>
        <v/>
      </c>
      <c r="DE169" s="378"/>
      <c r="DF169" s="379"/>
      <c r="DG169" s="375"/>
      <c r="DH169" s="392" t="str">
        <f t="shared" si="34"/>
        <v/>
      </c>
      <c r="DI169" s="453" t="str">
        <f t="shared" si="35"/>
        <v/>
      </c>
      <c r="DJ169" s="872" t="str">
        <f>IF(DE169="","",VLOOKUP(DE169,'aktuelle Düngerliste'!$A:$H,2,FALSE))</f>
        <v/>
      </c>
      <c r="DK169" s="872" t="str">
        <f>IF(DE169="","",VLOOKUP(DE169,'aktuelle Düngerliste'!$A:$H,3,FALSE))</f>
        <v/>
      </c>
      <c r="DL169" s="873" t="str">
        <f>IF(DE169="","",VLOOKUP(DE169,'aktuelle Düngerliste'!$A:$H,8,FALSE))</f>
        <v/>
      </c>
      <c r="DM169" s="874" t="str">
        <f>IF(DE169="","",VLOOKUP(DE169,'aktuelle Düngerliste'!$A:$H,3,FALSE)*DG169/1000)</f>
        <v/>
      </c>
      <c r="DN169" s="874" t="str">
        <f>IF(DE169="","",IF(VLOOKUP(DE169,'aktuelle Düngerliste'!$A:$B,2,FALSE)="mineralisch",(VLOOKUP(DE169,'aktuelle Düngerliste'!$A:$H,3,FALSE)*DG169/1000),""))</f>
        <v/>
      </c>
      <c r="DO169" s="875" t="str">
        <f>IF(DE169="","",VLOOKUP(DE169,'aktuelle Düngerliste'!$A:$J,10,FALSE)*DG169/1000)</f>
        <v/>
      </c>
      <c r="DP169" s="875" t="str">
        <f>IF(DE169="","",VLOOKUP(DE169,'aktuelle Düngerliste'!$A:$H,5,FALSE)*DG169/1000)</f>
        <v/>
      </c>
      <c r="DQ169" s="875" t="str">
        <f>IF(DE169="","",VLOOKUP(DE169,'aktuelle Düngerliste'!$A:$H,6,FALSE)*DG169/1000)</f>
        <v/>
      </c>
      <c r="DR169" s="876" t="str">
        <f>IF(DE169="","",VLOOKUP(DE169,'aktuelle Düngerliste'!$A:$H,7,FALSE)*DG169/1000)</f>
        <v/>
      </c>
      <c r="DS169" s="265"/>
    </row>
    <row r="170" spans="1:123" s="145" customFormat="1">
      <c r="A170" s="261" t="str">
        <f>IF('N-DBE'!A170="","",'N-DBE'!A170)</f>
        <v/>
      </c>
      <c r="B170" s="285" t="str">
        <f>IF('N-DBE'!B170="","",'N-DBE'!B170)</f>
        <v/>
      </c>
      <c r="C170" s="262" t="str">
        <f>IF('N-DBE'!C170="","",'N-DBE'!C170)</f>
        <v/>
      </c>
      <c r="D170" s="262" t="str">
        <f>IF('N-DBE'!D170="","",'N-DBE'!D170)</f>
        <v/>
      </c>
      <c r="E170" s="238" t="str">
        <f>IF('N-DBE'!E170="","",'N-DBE'!E170)</f>
        <v/>
      </c>
      <c r="F170" s="238" t="str">
        <f>IF('N-DBE'!F170="","",'N-DBE'!F170)</f>
        <v/>
      </c>
      <c r="G170" s="225" t="str">
        <f>IF('N-DBE'!G170="","",'N-DBE'!G170)</f>
        <v/>
      </c>
      <c r="H170" s="247" t="str">
        <f>IF(OR(B170="",'N-DBE'!AJ170=""),"",'N-DBE'!AJ170+'N-DBE'!AN170)</f>
        <v/>
      </c>
      <c r="I170" s="815" t="str">
        <f>IF(OR(B170="",'N-DBE'!AJ170=""),"",'N-DBE'!E170*('N-DBE'!AJ170+'N-DBE'!AN170))</f>
        <v/>
      </c>
      <c r="J170" s="246" t="str">
        <f>IF('N-DBE'!AK170="","",IF('N-DBE'!AM170="ja",'N-DBE'!AK170+'N-DBE'!AN170,'N-DBE'!AK170))</f>
        <v/>
      </c>
      <c r="K170" s="829" t="str">
        <f>IF(OR(B170="",'N-DBE'!AK170=""),"",IF('N-DBE'!AM170="ja",'N-DBE'!E170*('N-DBE'!AK170+'N-DBE'!AN170),'N-DBE'!E170*'N-DBE'!AK170))</f>
        <v/>
      </c>
      <c r="L170" s="830" t="str">
        <f>IF(OR(B170="",'N-DBE'!AL170=""),"",'N-DBE'!AL170+'N-DBE'!AN170)</f>
        <v/>
      </c>
      <c r="M170" s="830" t="str">
        <f>IF(OR(B170="",'N-DBE'!AL170=""),"",'N-DBE'!E170*('N-DBE'!AL170+'N-DBE'!AN170))</f>
        <v/>
      </c>
      <c r="N170" s="831" t="str">
        <f>IF(AND('N-DBE'!C170="ja",G170&lt;&gt;""),I170-X170,"")</f>
        <v/>
      </c>
      <c r="O170" s="259" t="str">
        <f>IF('N-DBE'!AJ170="","",SUM(AU170,BI170,BW170,CK170,CY170,DM170))</f>
        <v/>
      </c>
      <c r="P170" s="830" t="str">
        <f>IF(OR(B170="",'N-DBE'!AJ170=""),"",O170*'N-DBE'!E170)</f>
        <v/>
      </c>
      <c r="Q170" s="253" t="str">
        <f>IF('N-DBE'!AJ170="","",IF(AR170="mineralisch",AU170,0)+IF(BF170="mineralisch",BI170,0)+IF(BT170="mineralisch",BW170,0)+IF(CH170="mineralisch",CK170,0)+IF(CV170="mineralisch",CY170,0)+IF(DJ170="mineralisch",DM170,0))</f>
        <v/>
      </c>
      <c r="R170" s="830" t="str">
        <f>IF(OR(B170="",'N-DBE'!AJ170=""),"",Q170*'N-DBE'!E170)</f>
        <v/>
      </c>
      <c r="S170" s="253" t="str">
        <f>IF('N-DBE'!AJ170="","",O170-Q170)</f>
        <v/>
      </c>
      <c r="T170" s="830" t="str">
        <f>IF(OR(B170="",'N-DBE'!AJ170=""),"",S170*'N-DBE'!E170)</f>
        <v/>
      </c>
      <c r="U170" s="253" t="str">
        <f>IF('N-DBE'!AJ170="","",(IF(AR170="Kompost",AU170,0)+IF(BF170="Kompost",BI170,0)+IF(BT170="Kompost",BW170,0)+IF(CH170="Kompost",CK170,0)+IF(CV170="Kompost",CY170,0)+IF(DJ170="Kompost",DM170,0)))</f>
        <v/>
      </c>
      <c r="V170" s="830" t="str">
        <f>IF(OR(B170="",'N-DBE'!AJ170=""),"",U170*'N-DBE'!E170)</f>
        <v/>
      </c>
      <c r="W170" s="370" t="str">
        <f>IF('N-DBE'!AJ170="","",SUM(AW170,BK170,BY170,CM170,DA170,DO170))</f>
        <v/>
      </c>
      <c r="X170" s="844" t="str">
        <f>IF(OR(B170="",'N-DBE'!AJ170=""),"",W170*'N-DBE'!E170)</f>
        <v/>
      </c>
      <c r="Y170" s="260" t="str">
        <f>IF('P-(K-Mg)-DBE'!N170="","",'P-(K-Mg)-DBE'!N170+'P-(K-Mg)-DBE'!R170)</f>
        <v/>
      </c>
      <c r="Z170" s="830" t="str">
        <f>IF(OR(B170="",'P-(K-Mg)-DBE'!N170=""),"",'N-DBE'!E170*('P-(K-Mg)-DBE'!N170+'P-(K-Mg)-DBE'!R170))</f>
        <v/>
      </c>
      <c r="AA170" s="259" t="str">
        <f>IF('P-(K-Mg)-DBE'!N170="","",SUM(AX170,BL170,BZ170,CN170,DB170,DP170))</f>
        <v/>
      </c>
      <c r="AB170" s="258" t="str">
        <f>IF(OR(B170="",'P-(K-Mg)-DBE'!Z170=""),"",SUM(AX170,BL170,BZ170,CN170,DB170,DP170)*'N-DBE'!E170)</f>
        <v/>
      </c>
      <c r="AC170" s="259" t="str">
        <f>IF('P-(K-Mg)-DBE'!O170="","",'P-(K-Mg)-DBE'!O170)</f>
        <v/>
      </c>
      <c r="AD170" s="815" t="str">
        <f>IF(OR(B170="",'P-(K-Mg)-DBE'!O170=""),"",'P-(K-Mg)-DBE'!O170*'N-DBE'!E170)</f>
        <v/>
      </c>
      <c r="AE170" s="239" t="str">
        <f>IF('P-(K-Mg)-DBE'!Z170="","",'P-(K-Mg)-DBE'!Z170)</f>
        <v/>
      </c>
      <c r="AF170" s="815" t="str">
        <f>IF(OR(B170="",'P-(K-Mg)-DBE'!Z170=""),"",'P-(K-Mg)-DBE'!Z170*'N-DBE'!E170)</f>
        <v/>
      </c>
      <c r="AG170" s="380" t="str">
        <f>IF('P-(K-Mg)-DBE'!Z170="","",SUM(AY170,BM170,CA170,CO170,DC170,DQ170))</f>
        <v/>
      </c>
      <c r="AH170" s="258" t="str">
        <f>IF(OR(B170="",'P-(K-Mg)-DBE'!AH170=""),"",SUM(AY170,BM170,CA170,CO170,DC170,DQ160)*'N-DBE'!E170)</f>
        <v/>
      </c>
      <c r="AI170" s="240" t="str">
        <f>IF('P-(K-Mg)-DBE'!AH170="","",'P-(K-Mg)-DBE'!AH170)</f>
        <v/>
      </c>
      <c r="AJ170" s="830" t="str">
        <f>IF(OR(B170="",'P-(K-Mg)-DBE'!AH170=""),"",'N-DBE'!E170*'P-(K-Mg)-DBE'!AH170)</f>
        <v/>
      </c>
      <c r="AK170" s="374" t="str">
        <f>IF('P-(K-Mg)-DBE'!AH170="","",SUM(AZ170,BN170,CB170,CP170,DD170,DR170))</f>
        <v/>
      </c>
      <c r="AL170" s="862" t="str">
        <f>IF('P-(K-Mg)-DBE'!AH170="","",SUM(AZ170,BN170,CB170,CP170,DD170,DR170))</f>
        <v/>
      </c>
      <c r="AM170" s="378"/>
      <c r="AN170" s="379"/>
      <c r="AO170" s="375"/>
      <c r="AP170" s="392" t="str">
        <f t="shared" si="24"/>
        <v/>
      </c>
      <c r="AQ170" s="453" t="str">
        <f t="shared" si="25"/>
        <v/>
      </c>
      <c r="AR170" s="872" t="str">
        <f>IF(AM170="","",VLOOKUP(AM170,'aktuelle Düngerliste'!A:H,2,FALSE))</f>
        <v/>
      </c>
      <c r="AS170" s="872" t="str">
        <f>IF(AM170="","",VLOOKUP(AM170,'aktuelle Düngerliste'!A:H,3,FALSE))</f>
        <v/>
      </c>
      <c r="AT170" s="873" t="str">
        <f>IF(AM170="","",VLOOKUP(AM170,'aktuelle Düngerliste'!A:H,8,FALSE))</f>
        <v/>
      </c>
      <c r="AU170" s="874" t="str">
        <f>IF(AM170="","",VLOOKUP(AM170,'aktuelle Düngerliste'!$A:$H,3,FALSE)*AO170/1000)</f>
        <v/>
      </c>
      <c r="AV170" s="874" t="str">
        <f>IF(AM170="","",IF(VLOOKUP(AM170,'aktuelle Düngerliste'!$A:$B,2,FALSE)="mineralisch",(VLOOKUP(AM170,'aktuelle Düngerliste'!$A:$H,3,FALSE)*AO170/1000),""))</f>
        <v/>
      </c>
      <c r="AW170" s="875" t="str">
        <f>IF(AM170="","",VLOOKUP(AM170,'aktuelle Düngerliste'!$A:$J,10,FALSE)*AO170/1000)</f>
        <v/>
      </c>
      <c r="AX170" s="875" t="str">
        <f>IF(AM170="","",VLOOKUP(AM170,'aktuelle Düngerliste'!$A:$H,5,FALSE)*AO170/1000)</f>
        <v/>
      </c>
      <c r="AY170" s="875" t="str">
        <f>IF(AM170="","",VLOOKUP(AM170,'aktuelle Düngerliste'!$A:$H,6,FALSE)*AO170/1000)</f>
        <v/>
      </c>
      <c r="AZ170" s="876" t="str">
        <f>IF(AM170="","",VLOOKUP(AM170,'aktuelle Düngerliste'!$A:$H,7,FALSE)*AO170/1000)</f>
        <v/>
      </c>
      <c r="BA170" s="378"/>
      <c r="BB170" s="379"/>
      <c r="BC170" s="375"/>
      <c r="BD170" s="392" t="str">
        <f t="shared" si="26"/>
        <v/>
      </c>
      <c r="BE170" s="453" t="str">
        <f t="shared" si="27"/>
        <v/>
      </c>
      <c r="BF170" s="872" t="str">
        <f>IF(BA170="","",VLOOKUP(BA170,'aktuelle Düngerliste'!$A:$H,2,FALSE))</f>
        <v/>
      </c>
      <c r="BG170" s="872" t="str">
        <f>IF(BA170="","",VLOOKUP(BA170,'aktuelle Düngerliste'!$A:$H,3,FALSE))</f>
        <v/>
      </c>
      <c r="BH170" s="873" t="str">
        <f>IF(BA170="","",VLOOKUP(BA170,'aktuelle Düngerliste'!$A:$H,8,FALSE))</f>
        <v/>
      </c>
      <c r="BI170" s="874" t="str">
        <f>IF(BA170="","",VLOOKUP(BA170,'aktuelle Düngerliste'!$A:$H,3,FALSE)*BC170/1000)</f>
        <v/>
      </c>
      <c r="BJ170" s="874" t="str">
        <f>IF(BA170="","",IF(VLOOKUP(BA170,'aktuelle Düngerliste'!$A:$B,2,FALSE)="mineralisch",(VLOOKUP(BA170,'aktuelle Düngerliste'!$A:$H,3,FALSE)*BC170/1000),""))</f>
        <v/>
      </c>
      <c r="BK170" s="875" t="str">
        <f>IF(BA170="","",VLOOKUP(BA170,'aktuelle Düngerliste'!$A:$J,10,FALSE)*BC170/1000)</f>
        <v/>
      </c>
      <c r="BL170" s="875" t="str">
        <f>IF(BA170="","",VLOOKUP(BA170,'aktuelle Düngerliste'!$A:$H,5,FALSE)*BC170/1000)</f>
        <v/>
      </c>
      <c r="BM170" s="875" t="str">
        <f>IF(BA170="","",VLOOKUP(BA170,'aktuelle Düngerliste'!$A:$H,6,FALSE)*BC170/1000)</f>
        <v/>
      </c>
      <c r="BN170" s="876" t="str">
        <f>IF(BA170="","",VLOOKUP(BA170,'aktuelle Düngerliste'!$A:$H,7,FALSE)*BC170/1000)</f>
        <v/>
      </c>
      <c r="BO170" s="378"/>
      <c r="BP170" s="379"/>
      <c r="BQ170" s="375"/>
      <c r="BR170" s="392" t="str">
        <f t="shared" si="28"/>
        <v/>
      </c>
      <c r="BS170" s="453" t="str">
        <f t="shared" si="29"/>
        <v/>
      </c>
      <c r="BT170" s="872" t="str">
        <f>IF(BO170="","",VLOOKUP(BO170,'aktuelle Düngerliste'!$A:$H,2,FALSE))</f>
        <v/>
      </c>
      <c r="BU170" s="872" t="str">
        <f>IF(BO170="","",VLOOKUP(BO170,'aktuelle Düngerliste'!$A:$H,3,FALSE))</f>
        <v/>
      </c>
      <c r="BV170" s="873" t="str">
        <f>IF(BO170="","",VLOOKUP(BO170,'aktuelle Düngerliste'!$A:$H,8,FALSE))</f>
        <v/>
      </c>
      <c r="BW170" s="874" t="str">
        <f>IF(BO170="","",VLOOKUP(BO170,'aktuelle Düngerliste'!$A:$H,3,FALSE)*BQ170/1000)</f>
        <v/>
      </c>
      <c r="BX170" s="874" t="str">
        <f>IF(BO170="","",IF(VLOOKUP(BO170,'aktuelle Düngerliste'!$A:$B,2,FALSE)="mineralisch",(VLOOKUP(BO170,'aktuelle Düngerliste'!$A:$H,3,FALSE)*BQ170/1000),""))</f>
        <v/>
      </c>
      <c r="BY170" s="875" t="str">
        <f>IF(BO170="","",VLOOKUP(BO170,'aktuelle Düngerliste'!$A:$J,10,FALSE)*BQ170/1000)</f>
        <v/>
      </c>
      <c r="BZ170" s="875" t="str">
        <f>IF(BO170="","",VLOOKUP(BO170,'aktuelle Düngerliste'!$A:$H,5,FALSE)*BQ170/1000)</f>
        <v/>
      </c>
      <c r="CA170" s="875" t="str">
        <f>IF(BO170="","",VLOOKUP(BO170,'aktuelle Düngerliste'!$A:$H,6,FALSE)*BQ170/1000)</f>
        <v/>
      </c>
      <c r="CB170" s="876" t="str">
        <f>IF(BO170="","",VLOOKUP(BO170,'aktuelle Düngerliste'!$A:$H,7,FALSE)*BQ170/1000)</f>
        <v/>
      </c>
      <c r="CC170" s="378"/>
      <c r="CD170" s="379"/>
      <c r="CE170" s="375"/>
      <c r="CF170" s="392" t="str">
        <f t="shared" si="30"/>
        <v/>
      </c>
      <c r="CG170" s="453" t="str">
        <f t="shared" si="31"/>
        <v/>
      </c>
      <c r="CH170" s="872" t="str">
        <f>IF(CC170="","",VLOOKUP(CC170,'aktuelle Düngerliste'!$A:$H,2,FALSE))</f>
        <v/>
      </c>
      <c r="CI170" s="872" t="str">
        <f>IF(CC170="","",VLOOKUP(CC170,'aktuelle Düngerliste'!$A:$H,3,FALSE))</f>
        <v/>
      </c>
      <c r="CJ170" s="873" t="str">
        <f>IF(CC170="","",VLOOKUP(CC170,'aktuelle Düngerliste'!$A:$H,8,FALSE))</f>
        <v/>
      </c>
      <c r="CK170" s="874" t="str">
        <f>IF(CC170="","",VLOOKUP(CC170,'aktuelle Düngerliste'!$A:$H,3,FALSE)*CE170/1000)</f>
        <v/>
      </c>
      <c r="CL170" s="874" t="str">
        <f>IF(CC170="","",IF(VLOOKUP(CC170,'aktuelle Düngerliste'!$A:$B,2,FALSE)="mineralisch",(VLOOKUP(CC170,'aktuelle Düngerliste'!$A:$H,3,FALSE)*CE170/1000),""))</f>
        <v/>
      </c>
      <c r="CM170" s="875" t="str">
        <f>IF(CC170="","",VLOOKUP(CC170,'aktuelle Düngerliste'!$A:$J,10,FALSE)*CE170/1000)</f>
        <v/>
      </c>
      <c r="CN170" s="875" t="str">
        <f>IF(CC170="","",VLOOKUP(CC170,'aktuelle Düngerliste'!$A:$H,5,FALSE)*CE170/1000)</f>
        <v/>
      </c>
      <c r="CO170" s="875" t="str">
        <f>IF(CC170="","",VLOOKUP(CC170,'aktuelle Düngerliste'!$A:$H,6,FALSE)*CE170/1000)</f>
        <v/>
      </c>
      <c r="CP170" s="876" t="str">
        <f>IF(CC170="","",VLOOKUP(CC170,'aktuelle Düngerliste'!$A:$H,7,FALSE)*CE170/1000)</f>
        <v/>
      </c>
      <c r="CQ170" s="378"/>
      <c r="CR170" s="379"/>
      <c r="CS170" s="375"/>
      <c r="CT170" s="392" t="str">
        <f t="shared" si="32"/>
        <v/>
      </c>
      <c r="CU170" s="453" t="str">
        <f t="shared" si="33"/>
        <v/>
      </c>
      <c r="CV170" s="872" t="str">
        <f>IF(CQ170="","",VLOOKUP(CQ170,'aktuelle Düngerliste'!$A:$H,2,FALSE))</f>
        <v/>
      </c>
      <c r="CW170" s="872" t="str">
        <f>IF(CQ170="","",VLOOKUP(CQ170,'aktuelle Düngerliste'!$A:$H,3,FALSE))</f>
        <v/>
      </c>
      <c r="CX170" s="873" t="str">
        <f>IF(CQ170="","",VLOOKUP(CQ170,'aktuelle Düngerliste'!$A:$H,8,FALSE))</f>
        <v/>
      </c>
      <c r="CY170" s="874" t="str">
        <f>IF(CQ170="","",VLOOKUP(CQ170,'aktuelle Düngerliste'!$A:$H,3,FALSE)*CS170/1000)</f>
        <v/>
      </c>
      <c r="CZ170" s="874" t="str">
        <f>IF(CQ170="","",IF(VLOOKUP(CQ170,'aktuelle Düngerliste'!$A:$B,2,FALSE)="mineralisch",(VLOOKUP(CQ170,'aktuelle Düngerliste'!$A:$H,3,FALSE)*CS170/1000),""))</f>
        <v/>
      </c>
      <c r="DA170" s="875" t="str">
        <f>IF(CQ170="","",VLOOKUP(CQ170,'aktuelle Düngerliste'!$A:$J,10,FALSE)*CS170/1000)</f>
        <v/>
      </c>
      <c r="DB170" s="875" t="str">
        <f>IF(CQ170="","",VLOOKUP(CQ170,'aktuelle Düngerliste'!$A:$H,5,FALSE)*CS170/1000)</f>
        <v/>
      </c>
      <c r="DC170" s="875" t="str">
        <f>IF(CQ170="","",VLOOKUP(CQ170,'aktuelle Düngerliste'!$A:$H,6,FALSE)*CS170/1000)</f>
        <v/>
      </c>
      <c r="DD170" s="876" t="str">
        <f>IF(CQ170="","",VLOOKUP(CQ170,'aktuelle Düngerliste'!$A:$H,7,FALSE)*CS170/1000)</f>
        <v/>
      </c>
      <c r="DE170" s="378"/>
      <c r="DF170" s="379"/>
      <c r="DG170" s="375"/>
      <c r="DH170" s="392" t="str">
        <f t="shared" si="34"/>
        <v/>
      </c>
      <c r="DI170" s="453" t="str">
        <f t="shared" si="35"/>
        <v/>
      </c>
      <c r="DJ170" s="872" t="str">
        <f>IF(DE170="","",VLOOKUP(DE170,'aktuelle Düngerliste'!$A:$H,2,FALSE))</f>
        <v/>
      </c>
      <c r="DK170" s="872" t="str">
        <f>IF(DE170="","",VLOOKUP(DE170,'aktuelle Düngerliste'!$A:$H,3,FALSE))</f>
        <v/>
      </c>
      <c r="DL170" s="873" t="str">
        <f>IF(DE170="","",VLOOKUP(DE170,'aktuelle Düngerliste'!$A:$H,8,FALSE))</f>
        <v/>
      </c>
      <c r="DM170" s="874" t="str">
        <f>IF(DE170="","",VLOOKUP(DE170,'aktuelle Düngerliste'!$A:$H,3,FALSE)*DG170/1000)</f>
        <v/>
      </c>
      <c r="DN170" s="874" t="str">
        <f>IF(DE170="","",IF(VLOOKUP(DE170,'aktuelle Düngerliste'!$A:$B,2,FALSE)="mineralisch",(VLOOKUP(DE170,'aktuelle Düngerliste'!$A:$H,3,FALSE)*DG170/1000),""))</f>
        <v/>
      </c>
      <c r="DO170" s="875" t="str">
        <f>IF(DE170="","",VLOOKUP(DE170,'aktuelle Düngerliste'!$A:$J,10,FALSE)*DG170/1000)</f>
        <v/>
      </c>
      <c r="DP170" s="875" t="str">
        <f>IF(DE170="","",VLOOKUP(DE170,'aktuelle Düngerliste'!$A:$H,5,FALSE)*DG170/1000)</f>
        <v/>
      </c>
      <c r="DQ170" s="875" t="str">
        <f>IF(DE170="","",VLOOKUP(DE170,'aktuelle Düngerliste'!$A:$H,6,FALSE)*DG170/1000)</f>
        <v/>
      </c>
      <c r="DR170" s="876" t="str">
        <f>IF(DE170="","",VLOOKUP(DE170,'aktuelle Düngerliste'!$A:$H,7,FALSE)*DG170/1000)</f>
        <v/>
      </c>
      <c r="DS170" s="265"/>
    </row>
    <row r="171" spans="1:123" s="145" customFormat="1">
      <c r="A171" s="261" t="str">
        <f>IF('N-DBE'!A171="","",'N-DBE'!A171)</f>
        <v/>
      </c>
      <c r="B171" s="285" t="str">
        <f>IF('N-DBE'!B171="","",'N-DBE'!B171)</f>
        <v/>
      </c>
      <c r="C171" s="262" t="str">
        <f>IF('N-DBE'!C171="","",'N-DBE'!C171)</f>
        <v/>
      </c>
      <c r="D171" s="262" t="str">
        <f>IF('N-DBE'!D171="","",'N-DBE'!D171)</f>
        <v/>
      </c>
      <c r="E171" s="238" t="str">
        <f>IF('N-DBE'!E171="","",'N-DBE'!E171)</f>
        <v/>
      </c>
      <c r="F171" s="238" t="str">
        <f>IF('N-DBE'!F171="","",'N-DBE'!F171)</f>
        <v/>
      </c>
      <c r="G171" s="225" t="str">
        <f>IF('N-DBE'!G171="","",'N-DBE'!G171)</f>
        <v/>
      </c>
      <c r="H171" s="247" t="str">
        <f>IF(OR(B171="",'N-DBE'!AJ171=""),"",'N-DBE'!AJ171+'N-DBE'!AN171)</f>
        <v/>
      </c>
      <c r="I171" s="815" t="str">
        <f>IF(OR(B171="",'N-DBE'!AJ171=""),"",'N-DBE'!E171*('N-DBE'!AJ171+'N-DBE'!AN171))</f>
        <v/>
      </c>
      <c r="J171" s="246" t="str">
        <f>IF('N-DBE'!AK171="","",IF('N-DBE'!AM171="ja",'N-DBE'!AK171+'N-DBE'!AN171,'N-DBE'!AK171))</f>
        <v/>
      </c>
      <c r="K171" s="829" t="str">
        <f>IF(OR(B171="",'N-DBE'!AK171=""),"",IF('N-DBE'!AM171="ja",'N-DBE'!E171*('N-DBE'!AK171+'N-DBE'!AN171),'N-DBE'!E171*'N-DBE'!AK171))</f>
        <v/>
      </c>
      <c r="L171" s="830" t="str">
        <f>IF(OR(B171="",'N-DBE'!AL171=""),"",'N-DBE'!AL171+'N-DBE'!AN171)</f>
        <v/>
      </c>
      <c r="M171" s="830" t="str">
        <f>IF(OR(B171="",'N-DBE'!AL171=""),"",'N-DBE'!E171*('N-DBE'!AL171+'N-DBE'!AN171))</f>
        <v/>
      </c>
      <c r="N171" s="831" t="str">
        <f>IF(AND('N-DBE'!C171="ja",G171&lt;&gt;""),I171-X171,"")</f>
        <v/>
      </c>
      <c r="O171" s="259" t="str">
        <f>IF('N-DBE'!AJ171="","",SUM(AU171,BI171,BW171,CK171,CY171,DM171))</f>
        <v/>
      </c>
      <c r="P171" s="830" t="str">
        <f>IF(OR(B171="",'N-DBE'!AJ171=""),"",O171*'N-DBE'!E171)</f>
        <v/>
      </c>
      <c r="Q171" s="253" t="str">
        <f>IF('N-DBE'!AJ171="","",IF(AR171="mineralisch",AU171,0)+IF(BF171="mineralisch",BI171,0)+IF(BT171="mineralisch",BW171,0)+IF(CH171="mineralisch",CK171,0)+IF(CV171="mineralisch",CY171,0)+IF(DJ171="mineralisch",DM171,0))</f>
        <v/>
      </c>
      <c r="R171" s="830" t="str">
        <f>IF(OR(B171="",'N-DBE'!AJ171=""),"",Q171*'N-DBE'!E171)</f>
        <v/>
      </c>
      <c r="S171" s="253" t="str">
        <f>IF('N-DBE'!AJ171="","",O171-Q171)</f>
        <v/>
      </c>
      <c r="T171" s="830" t="str">
        <f>IF(OR(B171="",'N-DBE'!AJ171=""),"",S171*'N-DBE'!E171)</f>
        <v/>
      </c>
      <c r="U171" s="253" t="str">
        <f>IF('N-DBE'!AJ171="","",(IF(AR171="Kompost",AU171,0)+IF(BF171="Kompost",BI171,0)+IF(BT171="Kompost",BW171,0)+IF(CH171="Kompost",CK171,0)+IF(CV171="Kompost",CY171,0)+IF(DJ171="Kompost",DM171,0)))</f>
        <v/>
      </c>
      <c r="V171" s="830" t="str">
        <f>IF(OR(B171="",'N-DBE'!AJ171=""),"",U171*'N-DBE'!E171)</f>
        <v/>
      </c>
      <c r="W171" s="370" t="str">
        <f>IF('N-DBE'!AJ171="","",SUM(AW171,BK171,BY171,CM171,DA171,DO171))</f>
        <v/>
      </c>
      <c r="X171" s="844" t="str">
        <f>IF(OR(B171="",'N-DBE'!AJ171=""),"",W171*'N-DBE'!E171)</f>
        <v/>
      </c>
      <c r="Y171" s="260" t="str">
        <f>IF('P-(K-Mg)-DBE'!N171="","",'P-(K-Mg)-DBE'!N171+'P-(K-Mg)-DBE'!R171)</f>
        <v/>
      </c>
      <c r="Z171" s="830" t="str">
        <f>IF(OR(B171="",'P-(K-Mg)-DBE'!N171=""),"",'N-DBE'!E171*('P-(K-Mg)-DBE'!N171+'P-(K-Mg)-DBE'!R171))</f>
        <v/>
      </c>
      <c r="AA171" s="259" t="str">
        <f>IF('P-(K-Mg)-DBE'!N171="","",SUM(AX171,BL171,BZ171,CN171,DB171,DP171))</f>
        <v/>
      </c>
      <c r="AB171" s="258" t="str">
        <f>IF(OR(B171="",'P-(K-Mg)-DBE'!Z171=""),"",SUM(AX171,BL171,BZ171,CN171,DB171,DP171)*'N-DBE'!E171)</f>
        <v/>
      </c>
      <c r="AC171" s="259" t="str">
        <f>IF('P-(K-Mg)-DBE'!O171="","",'P-(K-Mg)-DBE'!O171)</f>
        <v/>
      </c>
      <c r="AD171" s="815" t="str">
        <f>IF(OR(B171="",'P-(K-Mg)-DBE'!O171=""),"",'P-(K-Mg)-DBE'!O171*'N-DBE'!E171)</f>
        <v/>
      </c>
      <c r="AE171" s="239" t="str">
        <f>IF('P-(K-Mg)-DBE'!Z171="","",'P-(K-Mg)-DBE'!Z171)</f>
        <v/>
      </c>
      <c r="AF171" s="815" t="str">
        <f>IF(OR(B171="",'P-(K-Mg)-DBE'!Z171=""),"",'P-(K-Mg)-DBE'!Z171*'N-DBE'!E171)</f>
        <v/>
      </c>
      <c r="AG171" s="380" t="str">
        <f>IF('P-(K-Mg)-DBE'!Z171="","",SUM(AY171,BM171,CA171,CO171,DC171,DQ171))</f>
        <v/>
      </c>
      <c r="AH171" s="258" t="str">
        <f>IF(OR(B171="",'P-(K-Mg)-DBE'!AH171=""),"",SUM(AY171,BM171,CA171,CO171,DC171,DQ161)*'N-DBE'!E171)</f>
        <v/>
      </c>
      <c r="AI171" s="240" t="str">
        <f>IF('P-(K-Mg)-DBE'!AH171="","",'P-(K-Mg)-DBE'!AH171)</f>
        <v/>
      </c>
      <c r="AJ171" s="830" t="str">
        <f>IF(OR(B171="",'P-(K-Mg)-DBE'!AH171=""),"",'N-DBE'!E171*'P-(K-Mg)-DBE'!AH171)</f>
        <v/>
      </c>
      <c r="AK171" s="374" t="str">
        <f>IF('P-(K-Mg)-DBE'!AH171="","",SUM(AZ171,BN171,CB171,CP171,DD171,DR171))</f>
        <v/>
      </c>
      <c r="AL171" s="862" t="str">
        <f>IF('P-(K-Mg)-DBE'!AH171="","",SUM(AZ171,BN171,CB171,CP171,DD171,DR171))</f>
        <v/>
      </c>
      <c r="AM171" s="378"/>
      <c r="AN171" s="379"/>
      <c r="AO171" s="375"/>
      <c r="AP171" s="392" t="str">
        <f t="shared" si="24"/>
        <v/>
      </c>
      <c r="AQ171" s="453" t="str">
        <f t="shared" si="25"/>
        <v/>
      </c>
      <c r="AR171" s="872" t="str">
        <f>IF(AM171="","",VLOOKUP(AM171,'aktuelle Düngerliste'!A:H,2,FALSE))</f>
        <v/>
      </c>
      <c r="AS171" s="872" t="str">
        <f>IF(AM171="","",VLOOKUP(AM171,'aktuelle Düngerliste'!A:H,3,FALSE))</f>
        <v/>
      </c>
      <c r="AT171" s="873" t="str">
        <f>IF(AM171="","",VLOOKUP(AM171,'aktuelle Düngerliste'!A:H,8,FALSE))</f>
        <v/>
      </c>
      <c r="AU171" s="874" t="str">
        <f>IF(AM171="","",VLOOKUP(AM171,'aktuelle Düngerliste'!$A:$H,3,FALSE)*AO171/1000)</f>
        <v/>
      </c>
      <c r="AV171" s="874" t="str">
        <f>IF(AM171="","",IF(VLOOKUP(AM171,'aktuelle Düngerliste'!$A:$B,2,FALSE)="mineralisch",(VLOOKUP(AM171,'aktuelle Düngerliste'!$A:$H,3,FALSE)*AO171/1000),""))</f>
        <v/>
      </c>
      <c r="AW171" s="875" t="str">
        <f>IF(AM171="","",VLOOKUP(AM171,'aktuelle Düngerliste'!$A:$J,10,FALSE)*AO171/1000)</f>
        <v/>
      </c>
      <c r="AX171" s="875" t="str">
        <f>IF(AM171="","",VLOOKUP(AM171,'aktuelle Düngerliste'!$A:$H,5,FALSE)*AO171/1000)</f>
        <v/>
      </c>
      <c r="AY171" s="875" t="str">
        <f>IF(AM171="","",VLOOKUP(AM171,'aktuelle Düngerliste'!$A:$H,6,FALSE)*AO171/1000)</f>
        <v/>
      </c>
      <c r="AZ171" s="876" t="str">
        <f>IF(AM171="","",VLOOKUP(AM171,'aktuelle Düngerliste'!$A:$H,7,FALSE)*AO171/1000)</f>
        <v/>
      </c>
      <c r="BA171" s="378"/>
      <c r="BB171" s="379"/>
      <c r="BC171" s="375"/>
      <c r="BD171" s="392" t="str">
        <f t="shared" si="26"/>
        <v/>
      </c>
      <c r="BE171" s="453" t="str">
        <f t="shared" si="27"/>
        <v/>
      </c>
      <c r="BF171" s="872" t="str">
        <f>IF(BA171="","",VLOOKUP(BA171,'aktuelle Düngerliste'!$A:$H,2,FALSE))</f>
        <v/>
      </c>
      <c r="BG171" s="872" t="str">
        <f>IF(BA171="","",VLOOKUP(BA171,'aktuelle Düngerliste'!$A:$H,3,FALSE))</f>
        <v/>
      </c>
      <c r="BH171" s="873" t="str">
        <f>IF(BA171="","",VLOOKUP(BA171,'aktuelle Düngerliste'!$A:$H,8,FALSE))</f>
        <v/>
      </c>
      <c r="BI171" s="874" t="str">
        <f>IF(BA171="","",VLOOKUP(BA171,'aktuelle Düngerliste'!$A:$H,3,FALSE)*BC171/1000)</f>
        <v/>
      </c>
      <c r="BJ171" s="874" t="str">
        <f>IF(BA171="","",IF(VLOOKUP(BA171,'aktuelle Düngerliste'!$A:$B,2,FALSE)="mineralisch",(VLOOKUP(BA171,'aktuelle Düngerliste'!$A:$H,3,FALSE)*BC171/1000),""))</f>
        <v/>
      </c>
      <c r="BK171" s="875" t="str">
        <f>IF(BA171="","",VLOOKUP(BA171,'aktuelle Düngerliste'!$A:$J,10,FALSE)*BC171/1000)</f>
        <v/>
      </c>
      <c r="BL171" s="875" t="str">
        <f>IF(BA171="","",VLOOKUP(BA171,'aktuelle Düngerliste'!$A:$H,5,FALSE)*BC171/1000)</f>
        <v/>
      </c>
      <c r="BM171" s="875" t="str">
        <f>IF(BA171="","",VLOOKUP(BA171,'aktuelle Düngerliste'!$A:$H,6,FALSE)*BC171/1000)</f>
        <v/>
      </c>
      <c r="BN171" s="876" t="str">
        <f>IF(BA171="","",VLOOKUP(BA171,'aktuelle Düngerliste'!$A:$H,7,FALSE)*BC171/1000)</f>
        <v/>
      </c>
      <c r="BO171" s="378"/>
      <c r="BP171" s="379"/>
      <c r="BQ171" s="375"/>
      <c r="BR171" s="392" t="str">
        <f t="shared" si="28"/>
        <v/>
      </c>
      <c r="BS171" s="453" t="str">
        <f t="shared" si="29"/>
        <v/>
      </c>
      <c r="BT171" s="872" t="str">
        <f>IF(BO171="","",VLOOKUP(BO171,'aktuelle Düngerliste'!$A:$H,2,FALSE))</f>
        <v/>
      </c>
      <c r="BU171" s="872" t="str">
        <f>IF(BO171="","",VLOOKUP(BO171,'aktuelle Düngerliste'!$A:$H,3,FALSE))</f>
        <v/>
      </c>
      <c r="BV171" s="873" t="str">
        <f>IF(BO171="","",VLOOKUP(BO171,'aktuelle Düngerliste'!$A:$H,8,FALSE))</f>
        <v/>
      </c>
      <c r="BW171" s="874" t="str">
        <f>IF(BO171="","",VLOOKUP(BO171,'aktuelle Düngerliste'!$A:$H,3,FALSE)*BQ171/1000)</f>
        <v/>
      </c>
      <c r="BX171" s="874" t="str">
        <f>IF(BO171="","",IF(VLOOKUP(BO171,'aktuelle Düngerliste'!$A:$B,2,FALSE)="mineralisch",(VLOOKUP(BO171,'aktuelle Düngerliste'!$A:$H,3,FALSE)*BQ171/1000),""))</f>
        <v/>
      </c>
      <c r="BY171" s="875" t="str">
        <f>IF(BO171="","",VLOOKUP(BO171,'aktuelle Düngerliste'!$A:$J,10,FALSE)*BQ171/1000)</f>
        <v/>
      </c>
      <c r="BZ171" s="875" t="str">
        <f>IF(BO171="","",VLOOKUP(BO171,'aktuelle Düngerliste'!$A:$H,5,FALSE)*BQ171/1000)</f>
        <v/>
      </c>
      <c r="CA171" s="875" t="str">
        <f>IF(BO171="","",VLOOKUP(BO171,'aktuelle Düngerliste'!$A:$H,6,FALSE)*BQ171/1000)</f>
        <v/>
      </c>
      <c r="CB171" s="876" t="str">
        <f>IF(BO171="","",VLOOKUP(BO171,'aktuelle Düngerliste'!$A:$H,7,FALSE)*BQ171/1000)</f>
        <v/>
      </c>
      <c r="CC171" s="378"/>
      <c r="CD171" s="379"/>
      <c r="CE171" s="375"/>
      <c r="CF171" s="392" t="str">
        <f t="shared" si="30"/>
        <v/>
      </c>
      <c r="CG171" s="453" t="str">
        <f t="shared" si="31"/>
        <v/>
      </c>
      <c r="CH171" s="872" t="str">
        <f>IF(CC171="","",VLOOKUP(CC171,'aktuelle Düngerliste'!$A:$H,2,FALSE))</f>
        <v/>
      </c>
      <c r="CI171" s="872" t="str">
        <f>IF(CC171="","",VLOOKUP(CC171,'aktuelle Düngerliste'!$A:$H,3,FALSE))</f>
        <v/>
      </c>
      <c r="CJ171" s="873" t="str">
        <f>IF(CC171="","",VLOOKUP(CC171,'aktuelle Düngerliste'!$A:$H,8,FALSE))</f>
        <v/>
      </c>
      <c r="CK171" s="874" t="str">
        <f>IF(CC171="","",VLOOKUP(CC171,'aktuelle Düngerliste'!$A:$H,3,FALSE)*CE171/1000)</f>
        <v/>
      </c>
      <c r="CL171" s="874" t="str">
        <f>IF(CC171="","",IF(VLOOKUP(CC171,'aktuelle Düngerliste'!$A:$B,2,FALSE)="mineralisch",(VLOOKUP(CC171,'aktuelle Düngerliste'!$A:$H,3,FALSE)*CE171/1000),""))</f>
        <v/>
      </c>
      <c r="CM171" s="875" t="str">
        <f>IF(CC171="","",VLOOKUP(CC171,'aktuelle Düngerliste'!$A:$J,10,FALSE)*CE171/1000)</f>
        <v/>
      </c>
      <c r="CN171" s="875" t="str">
        <f>IF(CC171="","",VLOOKUP(CC171,'aktuelle Düngerliste'!$A:$H,5,FALSE)*CE171/1000)</f>
        <v/>
      </c>
      <c r="CO171" s="875" t="str">
        <f>IF(CC171="","",VLOOKUP(CC171,'aktuelle Düngerliste'!$A:$H,6,FALSE)*CE171/1000)</f>
        <v/>
      </c>
      <c r="CP171" s="876" t="str">
        <f>IF(CC171="","",VLOOKUP(CC171,'aktuelle Düngerliste'!$A:$H,7,FALSE)*CE171/1000)</f>
        <v/>
      </c>
      <c r="CQ171" s="378"/>
      <c r="CR171" s="379"/>
      <c r="CS171" s="375"/>
      <c r="CT171" s="392" t="str">
        <f t="shared" si="32"/>
        <v/>
      </c>
      <c r="CU171" s="453" t="str">
        <f t="shared" si="33"/>
        <v/>
      </c>
      <c r="CV171" s="872" t="str">
        <f>IF(CQ171="","",VLOOKUP(CQ171,'aktuelle Düngerliste'!$A:$H,2,FALSE))</f>
        <v/>
      </c>
      <c r="CW171" s="872" t="str">
        <f>IF(CQ171="","",VLOOKUP(CQ171,'aktuelle Düngerliste'!$A:$H,3,FALSE))</f>
        <v/>
      </c>
      <c r="CX171" s="873" t="str">
        <f>IF(CQ171="","",VLOOKUP(CQ171,'aktuelle Düngerliste'!$A:$H,8,FALSE))</f>
        <v/>
      </c>
      <c r="CY171" s="874" t="str">
        <f>IF(CQ171="","",VLOOKUP(CQ171,'aktuelle Düngerliste'!$A:$H,3,FALSE)*CS171/1000)</f>
        <v/>
      </c>
      <c r="CZ171" s="874" t="str">
        <f>IF(CQ171="","",IF(VLOOKUP(CQ171,'aktuelle Düngerliste'!$A:$B,2,FALSE)="mineralisch",(VLOOKUP(CQ171,'aktuelle Düngerliste'!$A:$H,3,FALSE)*CS171/1000),""))</f>
        <v/>
      </c>
      <c r="DA171" s="875" t="str">
        <f>IF(CQ171="","",VLOOKUP(CQ171,'aktuelle Düngerliste'!$A:$J,10,FALSE)*CS171/1000)</f>
        <v/>
      </c>
      <c r="DB171" s="875" t="str">
        <f>IF(CQ171="","",VLOOKUP(CQ171,'aktuelle Düngerliste'!$A:$H,5,FALSE)*CS171/1000)</f>
        <v/>
      </c>
      <c r="DC171" s="875" t="str">
        <f>IF(CQ171="","",VLOOKUP(CQ171,'aktuelle Düngerliste'!$A:$H,6,FALSE)*CS171/1000)</f>
        <v/>
      </c>
      <c r="DD171" s="876" t="str">
        <f>IF(CQ171="","",VLOOKUP(CQ171,'aktuelle Düngerliste'!$A:$H,7,FALSE)*CS171/1000)</f>
        <v/>
      </c>
      <c r="DE171" s="378"/>
      <c r="DF171" s="379"/>
      <c r="DG171" s="375"/>
      <c r="DH171" s="392" t="str">
        <f t="shared" si="34"/>
        <v/>
      </c>
      <c r="DI171" s="453" t="str">
        <f t="shared" si="35"/>
        <v/>
      </c>
      <c r="DJ171" s="872" t="str">
        <f>IF(DE171="","",VLOOKUP(DE171,'aktuelle Düngerliste'!$A:$H,2,FALSE))</f>
        <v/>
      </c>
      <c r="DK171" s="872" t="str">
        <f>IF(DE171="","",VLOOKUP(DE171,'aktuelle Düngerliste'!$A:$H,3,FALSE))</f>
        <v/>
      </c>
      <c r="DL171" s="873" t="str">
        <f>IF(DE171="","",VLOOKUP(DE171,'aktuelle Düngerliste'!$A:$H,8,FALSE))</f>
        <v/>
      </c>
      <c r="DM171" s="874" t="str">
        <f>IF(DE171="","",VLOOKUP(DE171,'aktuelle Düngerliste'!$A:$H,3,FALSE)*DG171/1000)</f>
        <v/>
      </c>
      <c r="DN171" s="874" t="str">
        <f>IF(DE171="","",IF(VLOOKUP(DE171,'aktuelle Düngerliste'!$A:$B,2,FALSE)="mineralisch",(VLOOKUP(DE171,'aktuelle Düngerliste'!$A:$H,3,FALSE)*DG171/1000),""))</f>
        <v/>
      </c>
      <c r="DO171" s="875" t="str">
        <f>IF(DE171="","",VLOOKUP(DE171,'aktuelle Düngerliste'!$A:$J,10,FALSE)*DG171/1000)</f>
        <v/>
      </c>
      <c r="DP171" s="875" t="str">
        <f>IF(DE171="","",VLOOKUP(DE171,'aktuelle Düngerliste'!$A:$H,5,FALSE)*DG171/1000)</f>
        <v/>
      </c>
      <c r="DQ171" s="875" t="str">
        <f>IF(DE171="","",VLOOKUP(DE171,'aktuelle Düngerliste'!$A:$H,6,FALSE)*DG171/1000)</f>
        <v/>
      </c>
      <c r="DR171" s="876" t="str">
        <f>IF(DE171="","",VLOOKUP(DE171,'aktuelle Düngerliste'!$A:$H,7,FALSE)*DG171/1000)</f>
        <v/>
      </c>
      <c r="DS171" s="265"/>
    </row>
    <row r="172" spans="1:123" s="145" customFormat="1">
      <c r="A172" s="261" t="str">
        <f>IF('N-DBE'!A172="","",'N-DBE'!A172)</f>
        <v/>
      </c>
      <c r="B172" s="285" t="str">
        <f>IF('N-DBE'!B172="","",'N-DBE'!B172)</f>
        <v/>
      </c>
      <c r="C172" s="262" t="str">
        <f>IF('N-DBE'!C172="","",'N-DBE'!C172)</f>
        <v/>
      </c>
      <c r="D172" s="262" t="str">
        <f>IF('N-DBE'!D172="","",'N-DBE'!D172)</f>
        <v/>
      </c>
      <c r="E172" s="238" t="str">
        <f>IF('N-DBE'!E172="","",'N-DBE'!E172)</f>
        <v/>
      </c>
      <c r="F172" s="238" t="str">
        <f>IF('N-DBE'!F172="","",'N-DBE'!F172)</f>
        <v/>
      </c>
      <c r="G172" s="225" t="str">
        <f>IF('N-DBE'!G172="","",'N-DBE'!G172)</f>
        <v/>
      </c>
      <c r="H172" s="247" t="str">
        <f>IF(OR(B172="",'N-DBE'!AJ172=""),"",'N-DBE'!AJ172+'N-DBE'!AN172)</f>
        <v/>
      </c>
      <c r="I172" s="815" t="str">
        <f>IF(OR(B172="",'N-DBE'!AJ172=""),"",'N-DBE'!E172*('N-DBE'!AJ172+'N-DBE'!AN172))</f>
        <v/>
      </c>
      <c r="J172" s="246" t="str">
        <f>IF('N-DBE'!AK172="","",IF('N-DBE'!AM172="ja",'N-DBE'!AK172+'N-DBE'!AN172,'N-DBE'!AK172))</f>
        <v/>
      </c>
      <c r="K172" s="829" t="str">
        <f>IF(OR(B172="",'N-DBE'!AK172=""),"",IF('N-DBE'!AM172="ja",'N-DBE'!E172*('N-DBE'!AK172+'N-DBE'!AN172),'N-DBE'!E172*'N-DBE'!AK172))</f>
        <v/>
      </c>
      <c r="L172" s="830" t="str">
        <f>IF(OR(B172="",'N-DBE'!AL172=""),"",'N-DBE'!AL172+'N-DBE'!AN172)</f>
        <v/>
      </c>
      <c r="M172" s="830" t="str">
        <f>IF(OR(B172="",'N-DBE'!AL172=""),"",'N-DBE'!E172*('N-DBE'!AL172+'N-DBE'!AN172))</f>
        <v/>
      </c>
      <c r="N172" s="831" t="str">
        <f>IF(AND('N-DBE'!C172="ja",G172&lt;&gt;""),I172-X172,"")</f>
        <v/>
      </c>
      <c r="O172" s="259" t="str">
        <f>IF('N-DBE'!AJ172="","",SUM(AU172,BI172,BW172,CK172,CY172,DM172))</f>
        <v/>
      </c>
      <c r="P172" s="830" t="str">
        <f>IF(OR(B172="",'N-DBE'!AJ172=""),"",O172*'N-DBE'!E172)</f>
        <v/>
      </c>
      <c r="Q172" s="253" t="str">
        <f>IF('N-DBE'!AJ172="","",IF(AR172="mineralisch",AU172,0)+IF(BF172="mineralisch",BI172,0)+IF(BT172="mineralisch",BW172,0)+IF(CH172="mineralisch",CK172,0)+IF(CV172="mineralisch",CY172,0)+IF(DJ172="mineralisch",DM172,0))</f>
        <v/>
      </c>
      <c r="R172" s="830" t="str">
        <f>IF(OR(B172="",'N-DBE'!AJ172=""),"",Q172*'N-DBE'!E172)</f>
        <v/>
      </c>
      <c r="S172" s="253" t="str">
        <f>IF('N-DBE'!AJ172="","",O172-Q172)</f>
        <v/>
      </c>
      <c r="T172" s="830" t="str">
        <f>IF(OR(B172="",'N-DBE'!AJ172=""),"",S172*'N-DBE'!E172)</f>
        <v/>
      </c>
      <c r="U172" s="253" t="str">
        <f>IF('N-DBE'!AJ172="","",(IF(AR172="Kompost",AU172,0)+IF(BF172="Kompost",BI172,0)+IF(BT172="Kompost",BW172,0)+IF(CH172="Kompost",CK172,0)+IF(CV172="Kompost",CY172,0)+IF(DJ172="Kompost",DM172,0)))</f>
        <v/>
      </c>
      <c r="V172" s="830" t="str">
        <f>IF(OR(B172="",'N-DBE'!AJ172=""),"",U172*'N-DBE'!E172)</f>
        <v/>
      </c>
      <c r="W172" s="370" t="str">
        <f>IF('N-DBE'!AJ172="","",SUM(AW172,BK172,BY172,CM172,DA172,DO172))</f>
        <v/>
      </c>
      <c r="X172" s="844" t="str">
        <f>IF(OR(B172="",'N-DBE'!AJ172=""),"",W172*'N-DBE'!E172)</f>
        <v/>
      </c>
      <c r="Y172" s="260" t="str">
        <f>IF('P-(K-Mg)-DBE'!N172="","",'P-(K-Mg)-DBE'!N172+'P-(K-Mg)-DBE'!R172)</f>
        <v/>
      </c>
      <c r="Z172" s="830" t="str">
        <f>IF(OR(B172="",'P-(K-Mg)-DBE'!N172=""),"",'N-DBE'!E172*('P-(K-Mg)-DBE'!N172+'P-(K-Mg)-DBE'!R172))</f>
        <v/>
      </c>
      <c r="AA172" s="259" t="str">
        <f>IF('P-(K-Mg)-DBE'!N172="","",SUM(AX172,BL172,BZ172,CN172,DB172,DP172))</f>
        <v/>
      </c>
      <c r="AB172" s="258" t="str">
        <f>IF(OR(B172="",'P-(K-Mg)-DBE'!Z172=""),"",SUM(AX172,BL172,BZ172,CN172,DB172,DP172)*'N-DBE'!E172)</f>
        <v/>
      </c>
      <c r="AC172" s="259" t="str">
        <f>IF('P-(K-Mg)-DBE'!O172="","",'P-(K-Mg)-DBE'!O172)</f>
        <v/>
      </c>
      <c r="AD172" s="815" t="str">
        <f>IF(OR(B172="",'P-(K-Mg)-DBE'!O172=""),"",'P-(K-Mg)-DBE'!O172*'N-DBE'!E172)</f>
        <v/>
      </c>
      <c r="AE172" s="239" t="str">
        <f>IF('P-(K-Mg)-DBE'!Z172="","",'P-(K-Mg)-DBE'!Z172)</f>
        <v/>
      </c>
      <c r="AF172" s="815" t="str">
        <f>IF(OR(B172="",'P-(K-Mg)-DBE'!Z172=""),"",'P-(K-Mg)-DBE'!Z172*'N-DBE'!E172)</f>
        <v/>
      </c>
      <c r="AG172" s="380" t="str">
        <f>IF('P-(K-Mg)-DBE'!Z172="","",SUM(AY172,BM172,CA172,CO172,DC172,DQ172))</f>
        <v/>
      </c>
      <c r="AH172" s="258" t="str">
        <f>IF(OR(B172="",'P-(K-Mg)-DBE'!AH172=""),"",SUM(AY172,BM172,CA172,CO172,DC172,DQ162)*'N-DBE'!E172)</f>
        <v/>
      </c>
      <c r="AI172" s="240" t="str">
        <f>IF('P-(K-Mg)-DBE'!AH172="","",'P-(K-Mg)-DBE'!AH172)</f>
        <v/>
      </c>
      <c r="AJ172" s="830" t="str">
        <f>IF(OR(B172="",'P-(K-Mg)-DBE'!AH172=""),"",'N-DBE'!E172*'P-(K-Mg)-DBE'!AH172)</f>
        <v/>
      </c>
      <c r="AK172" s="374" t="str">
        <f>IF('P-(K-Mg)-DBE'!AH172="","",SUM(AZ172,BN172,CB172,CP172,DD172,DR172))</f>
        <v/>
      </c>
      <c r="AL172" s="862" t="str">
        <f>IF('P-(K-Mg)-DBE'!AH172="","",SUM(AZ172,BN172,CB172,CP172,DD172,DR172))</f>
        <v/>
      </c>
      <c r="AM172" s="378"/>
      <c r="AN172" s="379"/>
      <c r="AO172" s="375"/>
      <c r="AP172" s="392" t="str">
        <f t="shared" si="24"/>
        <v/>
      </c>
      <c r="AQ172" s="453" t="str">
        <f t="shared" si="25"/>
        <v/>
      </c>
      <c r="AR172" s="872" t="str">
        <f>IF(AM172="","",VLOOKUP(AM172,'aktuelle Düngerliste'!A:H,2,FALSE))</f>
        <v/>
      </c>
      <c r="AS172" s="872" t="str">
        <f>IF(AM172="","",VLOOKUP(AM172,'aktuelle Düngerliste'!A:H,3,FALSE))</f>
        <v/>
      </c>
      <c r="AT172" s="873" t="str">
        <f>IF(AM172="","",VLOOKUP(AM172,'aktuelle Düngerliste'!A:H,8,FALSE))</f>
        <v/>
      </c>
      <c r="AU172" s="874" t="str">
        <f>IF(AM172="","",VLOOKUP(AM172,'aktuelle Düngerliste'!$A:$H,3,FALSE)*AO172/1000)</f>
        <v/>
      </c>
      <c r="AV172" s="874" t="str">
        <f>IF(AM172="","",IF(VLOOKUP(AM172,'aktuelle Düngerliste'!$A:$B,2,FALSE)="mineralisch",(VLOOKUP(AM172,'aktuelle Düngerliste'!$A:$H,3,FALSE)*AO172/1000),""))</f>
        <v/>
      </c>
      <c r="AW172" s="875" t="str">
        <f>IF(AM172="","",VLOOKUP(AM172,'aktuelle Düngerliste'!$A:$J,10,FALSE)*AO172/1000)</f>
        <v/>
      </c>
      <c r="AX172" s="875" t="str">
        <f>IF(AM172="","",VLOOKUP(AM172,'aktuelle Düngerliste'!$A:$H,5,FALSE)*AO172/1000)</f>
        <v/>
      </c>
      <c r="AY172" s="875" t="str">
        <f>IF(AM172="","",VLOOKUP(AM172,'aktuelle Düngerliste'!$A:$H,6,FALSE)*AO172/1000)</f>
        <v/>
      </c>
      <c r="AZ172" s="876" t="str">
        <f>IF(AM172="","",VLOOKUP(AM172,'aktuelle Düngerliste'!$A:$H,7,FALSE)*AO172/1000)</f>
        <v/>
      </c>
      <c r="BA172" s="378"/>
      <c r="BB172" s="379"/>
      <c r="BC172" s="375"/>
      <c r="BD172" s="392" t="str">
        <f t="shared" si="26"/>
        <v/>
      </c>
      <c r="BE172" s="453" t="str">
        <f t="shared" si="27"/>
        <v/>
      </c>
      <c r="BF172" s="872" t="str">
        <f>IF(BA172="","",VLOOKUP(BA172,'aktuelle Düngerliste'!$A:$H,2,FALSE))</f>
        <v/>
      </c>
      <c r="BG172" s="872" t="str">
        <f>IF(BA172="","",VLOOKUP(BA172,'aktuelle Düngerliste'!$A:$H,3,FALSE))</f>
        <v/>
      </c>
      <c r="BH172" s="873" t="str">
        <f>IF(BA172="","",VLOOKUP(BA172,'aktuelle Düngerliste'!$A:$H,8,FALSE))</f>
        <v/>
      </c>
      <c r="BI172" s="874" t="str">
        <f>IF(BA172="","",VLOOKUP(BA172,'aktuelle Düngerliste'!$A:$H,3,FALSE)*BC172/1000)</f>
        <v/>
      </c>
      <c r="BJ172" s="874" t="str">
        <f>IF(BA172="","",IF(VLOOKUP(BA172,'aktuelle Düngerliste'!$A:$B,2,FALSE)="mineralisch",(VLOOKUP(BA172,'aktuelle Düngerliste'!$A:$H,3,FALSE)*BC172/1000),""))</f>
        <v/>
      </c>
      <c r="BK172" s="875" t="str">
        <f>IF(BA172="","",VLOOKUP(BA172,'aktuelle Düngerliste'!$A:$J,10,FALSE)*BC172/1000)</f>
        <v/>
      </c>
      <c r="BL172" s="875" t="str">
        <f>IF(BA172="","",VLOOKUP(BA172,'aktuelle Düngerliste'!$A:$H,5,FALSE)*BC172/1000)</f>
        <v/>
      </c>
      <c r="BM172" s="875" t="str">
        <f>IF(BA172="","",VLOOKUP(BA172,'aktuelle Düngerliste'!$A:$H,6,FALSE)*BC172/1000)</f>
        <v/>
      </c>
      <c r="BN172" s="876" t="str">
        <f>IF(BA172="","",VLOOKUP(BA172,'aktuelle Düngerliste'!$A:$H,7,FALSE)*BC172/1000)</f>
        <v/>
      </c>
      <c r="BO172" s="378"/>
      <c r="BP172" s="379"/>
      <c r="BQ172" s="375"/>
      <c r="BR172" s="392" t="str">
        <f t="shared" si="28"/>
        <v/>
      </c>
      <c r="BS172" s="453" t="str">
        <f t="shared" si="29"/>
        <v/>
      </c>
      <c r="BT172" s="872" t="str">
        <f>IF(BO172="","",VLOOKUP(BO172,'aktuelle Düngerliste'!$A:$H,2,FALSE))</f>
        <v/>
      </c>
      <c r="BU172" s="872" t="str">
        <f>IF(BO172="","",VLOOKUP(BO172,'aktuelle Düngerliste'!$A:$H,3,FALSE))</f>
        <v/>
      </c>
      <c r="BV172" s="873" t="str">
        <f>IF(BO172="","",VLOOKUP(BO172,'aktuelle Düngerliste'!$A:$H,8,FALSE))</f>
        <v/>
      </c>
      <c r="BW172" s="874" t="str">
        <f>IF(BO172="","",VLOOKUP(BO172,'aktuelle Düngerliste'!$A:$H,3,FALSE)*BQ172/1000)</f>
        <v/>
      </c>
      <c r="BX172" s="874" t="str">
        <f>IF(BO172="","",IF(VLOOKUP(BO172,'aktuelle Düngerliste'!$A:$B,2,FALSE)="mineralisch",(VLOOKUP(BO172,'aktuelle Düngerliste'!$A:$H,3,FALSE)*BQ172/1000),""))</f>
        <v/>
      </c>
      <c r="BY172" s="875" t="str">
        <f>IF(BO172="","",VLOOKUP(BO172,'aktuelle Düngerliste'!$A:$J,10,FALSE)*BQ172/1000)</f>
        <v/>
      </c>
      <c r="BZ172" s="875" t="str">
        <f>IF(BO172="","",VLOOKUP(BO172,'aktuelle Düngerliste'!$A:$H,5,FALSE)*BQ172/1000)</f>
        <v/>
      </c>
      <c r="CA172" s="875" t="str">
        <f>IF(BO172="","",VLOOKUP(BO172,'aktuelle Düngerliste'!$A:$H,6,FALSE)*BQ172/1000)</f>
        <v/>
      </c>
      <c r="CB172" s="876" t="str">
        <f>IF(BO172="","",VLOOKUP(BO172,'aktuelle Düngerliste'!$A:$H,7,FALSE)*BQ172/1000)</f>
        <v/>
      </c>
      <c r="CC172" s="378"/>
      <c r="CD172" s="379"/>
      <c r="CE172" s="375"/>
      <c r="CF172" s="392" t="str">
        <f t="shared" si="30"/>
        <v/>
      </c>
      <c r="CG172" s="453" t="str">
        <f t="shared" si="31"/>
        <v/>
      </c>
      <c r="CH172" s="872" t="str">
        <f>IF(CC172="","",VLOOKUP(CC172,'aktuelle Düngerliste'!$A:$H,2,FALSE))</f>
        <v/>
      </c>
      <c r="CI172" s="872" t="str">
        <f>IF(CC172="","",VLOOKUP(CC172,'aktuelle Düngerliste'!$A:$H,3,FALSE))</f>
        <v/>
      </c>
      <c r="CJ172" s="873" t="str">
        <f>IF(CC172="","",VLOOKUP(CC172,'aktuelle Düngerliste'!$A:$H,8,FALSE))</f>
        <v/>
      </c>
      <c r="CK172" s="874" t="str">
        <f>IF(CC172="","",VLOOKUP(CC172,'aktuelle Düngerliste'!$A:$H,3,FALSE)*CE172/1000)</f>
        <v/>
      </c>
      <c r="CL172" s="874" t="str">
        <f>IF(CC172="","",IF(VLOOKUP(CC172,'aktuelle Düngerliste'!$A:$B,2,FALSE)="mineralisch",(VLOOKUP(CC172,'aktuelle Düngerliste'!$A:$H,3,FALSE)*CE172/1000),""))</f>
        <v/>
      </c>
      <c r="CM172" s="875" t="str">
        <f>IF(CC172="","",VLOOKUP(CC172,'aktuelle Düngerliste'!$A:$J,10,FALSE)*CE172/1000)</f>
        <v/>
      </c>
      <c r="CN172" s="875" t="str">
        <f>IF(CC172="","",VLOOKUP(CC172,'aktuelle Düngerliste'!$A:$H,5,FALSE)*CE172/1000)</f>
        <v/>
      </c>
      <c r="CO172" s="875" t="str">
        <f>IF(CC172="","",VLOOKUP(CC172,'aktuelle Düngerliste'!$A:$H,6,FALSE)*CE172/1000)</f>
        <v/>
      </c>
      <c r="CP172" s="876" t="str">
        <f>IF(CC172="","",VLOOKUP(CC172,'aktuelle Düngerliste'!$A:$H,7,FALSE)*CE172/1000)</f>
        <v/>
      </c>
      <c r="CQ172" s="378"/>
      <c r="CR172" s="379"/>
      <c r="CS172" s="375"/>
      <c r="CT172" s="392" t="str">
        <f t="shared" si="32"/>
        <v/>
      </c>
      <c r="CU172" s="453" t="str">
        <f t="shared" si="33"/>
        <v/>
      </c>
      <c r="CV172" s="872" t="str">
        <f>IF(CQ172="","",VLOOKUP(CQ172,'aktuelle Düngerliste'!$A:$H,2,FALSE))</f>
        <v/>
      </c>
      <c r="CW172" s="872" t="str">
        <f>IF(CQ172="","",VLOOKUP(CQ172,'aktuelle Düngerliste'!$A:$H,3,FALSE))</f>
        <v/>
      </c>
      <c r="CX172" s="873" t="str">
        <f>IF(CQ172="","",VLOOKUP(CQ172,'aktuelle Düngerliste'!$A:$H,8,FALSE))</f>
        <v/>
      </c>
      <c r="CY172" s="874" t="str">
        <f>IF(CQ172="","",VLOOKUP(CQ172,'aktuelle Düngerliste'!$A:$H,3,FALSE)*CS172/1000)</f>
        <v/>
      </c>
      <c r="CZ172" s="874" t="str">
        <f>IF(CQ172="","",IF(VLOOKUP(CQ172,'aktuelle Düngerliste'!$A:$B,2,FALSE)="mineralisch",(VLOOKUP(CQ172,'aktuelle Düngerliste'!$A:$H,3,FALSE)*CS172/1000),""))</f>
        <v/>
      </c>
      <c r="DA172" s="875" t="str">
        <f>IF(CQ172="","",VLOOKUP(CQ172,'aktuelle Düngerliste'!$A:$J,10,FALSE)*CS172/1000)</f>
        <v/>
      </c>
      <c r="DB172" s="875" t="str">
        <f>IF(CQ172="","",VLOOKUP(CQ172,'aktuelle Düngerliste'!$A:$H,5,FALSE)*CS172/1000)</f>
        <v/>
      </c>
      <c r="DC172" s="875" t="str">
        <f>IF(CQ172="","",VLOOKUP(CQ172,'aktuelle Düngerliste'!$A:$H,6,FALSE)*CS172/1000)</f>
        <v/>
      </c>
      <c r="DD172" s="876" t="str">
        <f>IF(CQ172="","",VLOOKUP(CQ172,'aktuelle Düngerliste'!$A:$H,7,FALSE)*CS172/1000)</f>
        <v/>
      </c>
      <c r="DE172" s="378"/>
      <c r="DF172" s="379"/>
      <c r="DG172" s="375"/>
      <c r="DH172" s="392" t="str">
        <f t="shared" si="34"/>
        <v/>
      </c>
      <c r="DI172" s="453" t="str">
        <f t="shared" si="35"/>
        <v/>
      </c>
      <c r="DJ172" s="872" t="str">
        <f>IF(DE172="","",VLOOKUP(DE172,'aktuelle Düngerliste'!$A:$H,2,FALSE))</f>
        <v/>
      </c>
      <c r="DK172" s="872" t="str">
        <f>IF(DE172="","",VLOOKUP(DE172,'aktuelle Düngerliste'!$A:$H,3,FALSE))</f>
        <v/>
      </c>
      <c r="DL172" s="873" t="str">
        <f>IF(DE172="","",VLOOKUP(DE172,'aktuelle Düngerliste'!$A:$H,8,FALSE))</f>
        <v/>
      </c>
      <c r="DM172" s="874" t="str">
        <f>IF(DE172="","",VLOOKUP(DE172,'aktuelle Düngerliste'!$A:$H,3,FALSE)*DG172/1000)</f>
        <v/>
      </c>
      <c r="DN172" s="874" t="str">
        <f>IF(DE172="","",IF(VLOOKUP(DE172,'aktuelle Düngerliste'!$A:$B,2,FALSE)="mineralisch",(VLOOKUP(DE172,'aktuelle Düngerliste'!$A:$H,3,FALSE)*DG172/1000),""))</f>
        <v/>
      </c>
      <c r="DO172" s="875" t="str">
        <f>IF(DE172="","",VLOOKUP(DE172,'aktuelle Düngerliste'!$A:$J,10,FALSE)*DG172/1000)</f>
        <v/>
      </c>
      <c r="DP172" s="875" t="str">
        <f>IF(DE172="","",VLOOKUP(DE172,'aktuelle Düngerliste'!$A:$H,5,FALSE)*DG172/1000)</f>
        <v/>
      </c>
      <c r="DQ172" s="875" t="str">
        <f>IF(DE172="","",VLOOKUP(DE172,'aktuelle Düngerliste'!$A:$H,6,FALSE)*DG172/1000)</f>
        <v/>
      </c>
      <c r="DR172" s="876" t="str">
        <f>IF(DE172="","",VLOOKUP(DE172,'aktuelle Düngerliste'!$A:$H,7,FALSE)*DG172/1000)</f>
        <v/>
      </c>
      <c r="DS172" s="265"/>
    </row>
    <row r="173" spans="1:123" s="145" customFormat="1">
      <c r="A173" s="261" t="str">
        <f>IF('N-DBE'!A173="","",'N-DBE'!A173)</f>
        <v/>
      </c>
      <c r="B173" s="285" t="str">
        <f>IF('N-DBE'!B173="","",'N-DBE'!B173)</f>
        <v/>
      </c>
      <c r="C173" s="262" t="str">
        <f>IF('N-DBE'!C173="","",'N-DBE'!C173)</f>
        <v/>
      </c>
      <c r="D173" s="262" t="str">
        <f>IF('N-DBE'!D173="","",'N-DBE'!D173)</f>
        <v/>
      </c>
      <c r="E173" s="238" t="str">
        <f>IF('N-DBE'!E173="","",'N-DBE'!E173)</f>
        <v/>
      </c>
      <c r="F173" s="238" t="str">
        <f>IF('N-DBE'!F173="","",'N-DBE'!F173)</f>
        <v/>
      </c>
      <c r="G173" s="225" t="str">
        <f>IF('N-DBE'!G173="","",'N-DBE'!G173)</f>
        <v/>
      </c>
      <c r="H173" s="247" t="str">
        <f>IF(OR(B173="",'N-DBE'!AJ173=""),"",'N-DBE'!AJ173+'N-DBE'!AN173)</f>
        <v/>
      </c>
      <c r="I173" s="815" t="str">
        <f>IF(OR(B173="",'N-DBE'!AJ173=""),"",'N-DBE'!E173*('N-DBE'!AJ173+'N-DBE'!AN173))</f>
        <v/>
      </c>
      <c r="J173" s="246" t="str">
        <f>IF('N-DBE'!AK173="","",IF('N-DBE'!AM173="ja",'N-DBE'!AK173+'N-DBE'!AN173,'N-DBE'!AK173))</f>
        <v/>
      </c>
      <c r="K173" s="829" t="str">
        <f>IF(OR(B173="",'N-DBE'!AK173=""),"",IF('N-DBE'!AM173="ja",'N-DBE'!E173*('N-DBE'!AK173+'N-DBE'!AN173),'N-DBE'!E173*'N-DBE'!AK173))</f>
        <v/>
      </c>
      <c r="L173" s="830" t="str">
        <f>IF(OR(B173="",'N-DBE'!AL173=""),"",'N-DBE'!AL173+'N-DBE'!AN173)</f>
        <v/>
      </c>
      <c r="M173" s="830" t="str">
        <f>IF(OR(B173="",'N-DBE'!AL173=""),"",'N-DBE'!E173*('N-DBE'!AL173+'N-DBE'!AN173))</f>
        <v/>
      </c>
      <c r="N173" s="831" t="str">
        <f>IF(AND('N-DBE'!C173="ja",G173&lt;&gt;""),I173-X173,"")</f>
        <v/>
      </c>
      <c r="O173" s="259" t="str">
        <f>IF('N-DBE'!AJ173="","",SUM(AU173,BI173,BW173,CK173,CY173,DM173))</f>
        <v/>
      </c>
      <c r="P173" s="830" t="str">
        <f>IF(OR(B173="",'N-DBE'!AJ173=""),"",O173*'N-DBE'!E173)</f>
        <v/>
      </c>
      <c r="Q173" s="253" t="str">
        <f>IF('N-DBE'!AJ173="","",IF(AR173="mineralisch",AU173,0)+IF(BF173="mineralisch",BI173,0)+IF(BT173="mineralisch",BW173,0)+IF(CH173="mineralisch",CK173,0)+IF(CV173="mineralisch",CY173,0)+IF(DJ173="mineralisch",DM173,0))</f>
        <v/>
      </c>
      <c r="R173" s="830" t="str">
        <f>IF(OR(B173="",'N-DBE'!AJ173=""),"",Q173*'N-DBE'!E173)</f>
        <v/>
      </c>
      <c r="S173" s="253" t="str">
        <f>IF('N-DBE'!AJ173="","",O173-Q173)</f>
        <v/>
      </c>
      <c r="T173" s="830" t="str">
        <f>IF(OR(B173="",'N-DBE'!AJ173=""),"",S173*'N-DBE'!E173)</f>
        <v/>
      </c>
      <c r="U173" s="253" t="str">
        <f>IF('N-DBE'!AJ173="","",(IF(AR173="Kompost",AU173,0)+IF(BF173="Kompost",BI173,0)+IF(BT173="Kompost",BW173,0)+IF(CH173="Kompost",CK173,0)+IF(CV173="Kompost",CY173,0)+IF(DJ173="Kompost",DM173,0)))</f>
        <v/>
      </c>
      <c r="V173" s="830" t="str">
        <f>IF(OR(B173="",'N-DBE'!AJ173=""),"",U173*'N-DBE'!E173)</f>
        <v/>
      </c>
      <c r="W173" s="370" t="str">
        <f>IF('N-DBE'!AJ173="","",SUM(AW173,BK173,BY173,CM173,DA173,DO173))</f>
        <v/>
      </c>
      <c r="X173" s="844" t="str">
        <f>IF(OR(B173="",'N-DBE'!AJ173=""),"",W173*'N-DBE'!E173)</f>
        <v/>
      </c>
      <c r="Y173" s="260" t="str">
        <f>IF('P-(K-Mg)-DBE'!N173="","",'P-(K-Mg)-DBE'!N173+'P-(K-Mg)-DBE'!R173)</f>
        <v/>
      </c>
      <c r="Z173" s="830" t="str">
        <f>IF(OR(B173="",'P-(K-Mg)-DBE'!N173=""),"",'N-DBE'!E173*('P-(K-Mg)-DBE'!N173+'P-(K-Mg)-DBE'!R173))</f>
        <v/>
      </c>
      <c r="AA173" s="259" t="str">
        <f>IF('P-(K-Mg)-DBE'!N173="","",SUM(AX173,BL173,BZ173,CN173,DB173,DP173))</f>
        <v/>
      </c>
      <c r="AB173" s="258" t="str">
        <f>IF(OR(B173="",'P-(K-Mg)-DBE'!Z173=""),"",SUM(AX173,BL173,BZ173,CN173,DB173,DP173)*'N-DBE'!E173)</f>
        <v/>
      </c>
      <c r="AC173" s="259" t="str">
        <f>IF('P-(K-Mg)-DBE'!O173="","",'P-(K-Mg)-DBE'!O173)</f>
        <v/>
      </c>
      <c r="AD173" s="815" t="str">
        <f>IF(OR(B173="",'P-(K-Mg)-DBE'!O173=""),"",'P-(K-Mg)-DBE'!O173*'N-DBE'!E173)</f>
        <v/>
      </c>
      <c r="AE173" s="239" t="str">
        <f>IF('P-(K-Mg)-DBE'!Z173="","",'P-(K-Mg)-DBE'!Z173)</f>
        <v/>
      </c>
      <c r="AF173" s="815" t="str">
        <f>IF(OR(B173="",'P-(K-Mg)-DBE'!Z173=""),"",'P-(K-Mg)-DBE'!Z173*'N-DBE'!E173)</f>
        <v/>
      </c>
      <c r="AG173" s="380" t="str">
        <f>IF('P-(K-Mg)-DBE'!Z173="","",SUM(AY173,BM173,CA173,CO173,DC173,DQ173))</f>
        <v/>
      </c>
      <c r="AH173" s="258" t="str">
        <f>IF(OR(B173="",'P-(K-Mg)-DBE'!AH173=""),"",SUM(AY173,BM173,CA173,CO173,DC173,DQ163)*'N-DBE'!E173)</f>
        <v/>
      </c>
      <c r="AI173" s="240" t="str">
        <f>IF('P-(K-Mg)-DBE'!AH173="","",'P-(K-Mg)-DBE'!AH173)</f>
        <v/>
      </c>
      <c r="AJ173" s="830" t="str">
        <f>IF(OR(B173="",'P-(K-Mg)-DBE'!AH173=""),"",'N-DBE'!E173*'P-(K-Mg)-DBE'!AH173)</f>
        <v/>
      </c>
      <c r="AK173" s="374" t="str">
        <f>IF('P-(K-Mg)-DBE'!AH173="","",SUM(AZ173,BN173,CB173,CP173,DD173,DR173))</f>
        <v/>
      </c>
      <c r="AL173" s="862" t="str">
        <f>IF('P-(K-Mg)-DBE'!AH173="","",SUM(AZ173,BN173,CB173,CP173,DD173,DR173))</f>
        <v/>
      </c>
      <c r="AM173" s="378"/>
      <c r="AN173" s="379"/>
      <c r="AO173" s="375"/>
      <c r="AP173" s="392" t="str">
        <f t="shared" si="24"/>
        <v/>
      </c>
      <c r="AQ173" s="453" t="str">
        <f t="shared" si="25"/>
        <v/>
      </c>
      <c r="AR173" s="872" t="str">
        <f>IF(AM173="","",VLOOKUP(AM173,'aktuelle Düngerliste'!A:H,2,FALSE))</f>
        <v/>
      </c>
      <c r="AS173" s="872" t="str">
        <f>IF(AM173="","",VLOOKUP(AM173,'aktuelle Düngerliste'!A:H,3,FALSE))</f>
        <v/>
      </c>
      <c r="AT173" s="873" t="str">
        <f>IF(AM173="","",VLOOKUP(AM173,'aktuelle Düngerliste'!A:H,8,FALSE))</f>
        <v/>
      </c>
      <c r="AU173" s="874" t="str">
        <f>IF(AM173="","",VLOOKUP(AM173,'aktuelle Düngerliste'!$A:$H,3,FALSE)*AO173/1000)</f>
        <v/>
      </c>
      <c r="AV173" s="874" t="str">
        <f>IF(AM173="","",IF(VLOOKUP(AM173,'aktuelle Düngerliste'!$A:$B,2,FALSE)="mineralisch",(VLOOKUP(AM173,'aktuelle Düngerliste'!$A:$H,3,FALSE)*AO173/1000),""))</f>
        <v/>
      </c>
      <c r="AW173" s="875" t="str">
        <f>IF(AM173="","",VLOOKUP(AM173,'aktuelle Düngerliste'!$A:$J,10,FALSE)*AO173/1000)</f>
        <v/>
      </c>
      <c r="AX173" s="875" t="str">
        <f>IF(AM173="","",VLOOKUP(AM173,'aktuelle Düngerliste'!$A:$H,5,FALSE)*AO173/1000)</f>
        <v/>
      </c>
      <c r="AY173" s="875" t="str">
        <f>IF(AM173="","",VLOOKUP(AM173,'aktuelle Düngerliste'!$A:$H,6,FALSE)*AO173/1000)</f>
        <v/>
      </c>
      <c r="AZ173" s="876" t="str">
        <f>IF(AM173="","",VLOOKUP(AM173,'aktuelle Düngerliste'!$A:$H,7,FALSE)*AO173/1000)</f>
        <v/>
      </c>
      <c r="BA173" s="378"/>
      <c r="BB173" s="379"/>
      <c r="BC173" s="375"/>
      <c r="BD173" s="392" t="str">
        <f t="shared" si="26"/>
        <v/>
      </c>
      <c r="BE173" s="453" t="str">
        <f t="shared" si="27"/>
        <v/>
      </c>
      <c r="BF173" s="872" t="str">
        <f>IF(BA173="","",VLOOKUP(BA173,'aktuelle Düngerliste'!$A:$H,2,FALSE))</f>
        <v/>
      </c>
      <c r="BG173" s="872" t="str">
        <f>IF(BA173="","",VLOOKUP(BA173,'aktuelle Düngerliste'!$A:$H,3,FALSE))</f>
        <v/>
      </c>
      <c r="BH173" s="873" t="str">
        <f>IF(BA173="","",VLOOKUP(BA173,'aktuelle Düngerliste'!$A:$H,8,FALSE))</f>
        <v/>
      </c>
      <c r="BI173" s="874" t="str">
        <f>IF(BA173="","",VLOOKUP(BA173,'aktuelle Düngerliste'!$A:$H,3,FALSE)*BC173/1000)</f>
        <v/>
      </c>
      <c r="BJ173" s="874" t="str">
        <f>IF(BA173="","",IF(VLOOKUP(BA173,'aktuelle Düngerliste'!$A:$B,2,FALSE)="mineralisch",(VLOOKUP(BA173,'aktuelle Düngerliste'!$A:$H,3,FALSE)*BC173/1000),""))</f>
        <v/>
      </c>
      <c r="BK173" s="875" t="str">
        <f>IF(BA173="","",VLOOKUP(BA173,'aktuelle Düngerliste'!$A:$J,10,FALSE)*BC173/1000)</f>
        <v/>
      </c>
      <c r="BL173" s="875" t="str">
        <f>IF(BA173="","",VLOOKUP(BA173,'aktuelle Düngerliste'!$A:$H,5,FALSE)*BC173/1000)</f>
        <v/>
      </c>
      <c r="BM173" s="875" t="str">
        <f>IF(BA173="","",VLOOKUP(BA173,'aktuelle Düngerliste'!$A:$H,6,FALSE)*BC173/1000)</f>
        <v/>
      </c>
      <c r="BN173" s="876" t="str">
        <f>IF(BA173="","",VLOOKUP(BA173,'aktuelle Düngerliste'!$A:$H,7,FALSE)*BC173/1000)</f>
        <v/>
      </c>
      <c r="BO173" s="378"/>
      <c r="BP173" s="379"/>
      <c r="BQ173" s="375"/>
      <c r="BR173" s="392" t="str">
        <f t="shared" si="28"/>
        <v/>
      </c>
      <c r="BS173" s="453" t="str">
        <f t="shared" si="29"/>
        <v/>
      </c>
      <c r="BT173" s="872" t="str">
        <f>IF(BO173="","",VLOOKUP(BO173,'aktuelle Düngerliste'!$A:$H,2,FALSE))</f>
        <v/>
      </c>
      <c r="BU173" s="872" t="str">
        <f>IF(BO173="","",VLOOKUP(BO173,'aktuelle Düngerliste'!$A:$H,3,FALSE))</f>
        <v/>
      </c>
      <c r="BV173" s="873" t="str">
        <f>IF(BO173="","",VLOOKUP(BO173,'aktuelle Düngerliste'!$A:$H,8,FALSE))</f>
        <v/>
      </c>
      <c r="BW173" s="874" t="str">
        <f>IF(BO173="","",VLOOKUP(BO173,'aktuelle Düngerliste'!$A:$H,3,FALSE)*BQ173/1000)</f>
        <v/>
      </c>
      <c r="BX173" s="874" t="str">
        <f>IF(BO173="","",IF(VLOOKUP(BO173,'aktuelle Düngerliste'!$A:$B,2,FALSE)="mineralisch",(VLOOKUP(BO173,'aktuelle Düngerliste'!$A:$H,3,FALSE)*BQ173/1000),""))</f>
        <v/>
      </c>
      <c r="BY173" s="875" t="str">
        <f>IF(BO173="","",VLOOKUP(BO173,'aktuelle Düngerliste'!$A:$J,10,FALSE)*BQ173/1000)</f>
        <v/>
      </c>
      <c r="BZ173" s="875" t="str">
        <f>IF(BO173="","",VLOOKUP(BO173,'aktuelle Düngerliste'!$A:$H,5,FALSE)*BQ173/1000)</f>
        <v/>
      </c>
      <c r="CA173" s="875" t="str">
        <f>IF(BO173="","",VLOOKUP(BO173,'aktuelle Düngerliste'!$A:$H,6,FALSE)*BQ173/1000)</f>
        <v/>
      </c>
      <c r="CB173" s="876" t="str">
        <f>IF(BO173="","",VLOOKUP(BO173,'aktuelle Düngerliste'!$A:$H,7,FALSE)*BQ173/1000)</f>
        <v/>
      </c>
      <c r="CC173" s="378"/>
      <c r="CD173" s="379"/>
      <c r="CE173" s="375"/>
      <c r="CF173" s="392" t="str">
        <f t="shared" si="30"/>
        <v/>
      </c>
      <c r="CG173" s="453" t="str">
        <f t="shared" si="31"/>
        <v/>
      </c>
      <c r="CH173" s="872" t="str">
        <f>IF(CC173="","",VLOOKUP(CC173,'aktuelle Düngerliste'!$A:$H,2,FALSE))</f>
        <v/>
      </c>
      <c r="CI173" s="872" t="str">
        <f>IF(CC173="","",VLOOKUP(CC173,'aktuelle Düngerliste'!$A:$H,3,FALSE))</f>
        <v/>
      </c>
      <c r="CJ173" s="873" t="str">
        <f>IF(CC173="","",VLOOKUP(CC173,'aktuelle Düngerliste'!$A:$H,8,FALSE))</f>
        <v/>
      </c>
      <c r="CK173" s="874" t="str">
        <f>IF(CC173="","",VLOOKUP(CC173,'aktuelle Düngerliste'!$A:$H,3,FALSE)*CE173/1000)</f>
        <v/>
      </c>
      <c r="CL173" s="874" t="str">
        <f>IF(CC173="","",IF(VLOOKUP(CC173,'aktuelle Düngerliste'!$A:$B,2,FALSE)="mineralisch",(VLOOKUP(CC173,'aktuelle Düngerliste'!$A:$H,3,FALSE)*CE173/1000),""))</f>
        <v/>
      </c>
      <c r="CM173" s="875" t="str">
        <f>IF(CC173="","",VLOOKUP(CC173,'aktuelle Düngerliste'!$A:$J,10,FALSE)*CE173/1000)</f>
        <v/>
      </c>
      <c r="CN173" s="875" t="str">
        <f>IF(CC173="","",VLOOKUP(CC173,'aktuelle Düngerliste'!$A:$H,5,FALSE)*CE173/1000)</f>
        <v/>
      </c>
      <c r="CO173" s="875" t="str">
        <f>IF(CC173="","",VLOOKUP(CC173,'aktuelle Düngerliste'!$A:$H,6,FALSE)*CE173/1000)</f>
        <v/>
      </c>
      <c r="CP173" s="876" t="str">
        <f>IF(CC173="","",VLOOKUP(CC173,'aktuelle Düngerliste'!$A:$H,7,FALSE)*CE173/1000)</f>
        <v/>
      </c>
      <c r="CQ173" s="378"/>
      <c r="CR173" s="379"/>
      <c r="CS173" s="375"/>
      <c r="CT173" s="392" t="str">
        <f t="shared" si="32"/>
        <v/>
      </c>
      <c r="CU173" s="453" t="str">
        <f t="shared" si="33"/>
        <v/>
      </c>
      <c r="CV173" s="872" t="str">
        <f>IF(CQ173="","",VLOOKUP(CQ173,'aktuelle Düngerliste'!$A:$H,2,FALSE))</f>
        <v/>
      </c>
      <c r="CW173" s="872" t="str">
        <f>IF(CQ173="","",VLOOKUP(CQ173,'aktuelle Düngerliste'!$A:$H,3,FALSE))</f>
        <v/>
      </c>
      <c r="CX173" s="873" t="str">
        <f>IF(CQ173="","",VLOOKUP(CQ173,'aktuelle Düngerliste'!$A:$H,8,FALSE))</f>
        <v/>
      </c>
      <c r="CY173" s="874" t="str">
        <f>IF(CQ173="","",VLOOKUP(CQ173,'aktuelle Düngerliste'!$A:$H,3,FALSE)*CS173/1000)</f>
        <v/>
      </c>
      <c r="CZ173" s="874" t="str">
        <f>IF(CQ173="","",IF(VLOOKUP(CQ173,'aktuelle Düngerliste'!$A:$B,2,FALSE)="mineralisch",(VLOOKUP(CQ173,'aktuelle Düngerliste'!$A:$H,3,FALSE)*CS173/1000),""))</f>
        <v/>
      </c>
      <c r="DA173" s="875" t="str">
        <f>IF(CQ173="","",VLOOKUP(CQ173,'aktuelle Düngerliste'!$A:$J,10,FALSE)*CS173/1000)</f>
        <v/>
      </c>
      <c r="DB173" s="875" t="str">
        <f>IF(CQ173="","",VLOOKUP(CQ173,'aktuelle Düngerliste'!$A:$H,5,FALSE)*CS173/1000)</f>
        <v/>
      </c>
      <c r="DC173" s="875" t="str">
        <f>IF(CQ173="","",VLOOKUP(CQ173,'aktuelle Düngerliste'!$A:$H,6,FALSE)*CS173/1000)</f>
        <v/>
      </c>
      <c r="DD173" s="876" t="str">
        <f>IF(CQ173="","",VLOOKUP(CQ173,'aktuelle Düngerliste'!$A:$H,7,FALSE)*CS173/1000)</f>
        <v/>
      </c>
      <c r="DE173" s="378"/>
      <c r="DF173" s="379"/>
      <c r="DG173" s="375"/>
      <c r="DH173" s="392" t="str">
        <f t="shared" si="34"/>
        <v/>
      </c>
      <c r="DI173" s="453" t="str">
        <f t="shared" si="35"/>
        <v/>
      </c>
      <c r="DJ173" s="872" t="str">
        <f>IF(DE173="","",VLOOKUP(DE173,'aktuelle Düngerliste'!$A:$H,2,FALSE))</f>
        <v/>
      </c>
      <c r="DK173" s="872" t="str">
        <f>IF(DE173="","",VLOOKUP(DE173,'aktuelle Düngerliste'!$A:$H,3,FALSE))</f>
        <v/>
      </c>
      <c r="DL173" s="873" t="str">
        <f>IF(DE173="","",VLOOKUP(DE173,'aktuelle Düngerliste'!$A:$H,8,FALSE))</f>
        <v/>
      </c>
      <c r="DM173" s="874" t="str">
        <f>IF(DE173="","",VLOOKUP(DE173,'aktuelle Düngerliste'!$A:$H,3,FALSE)*DG173/1000)</f>
        <v/>
      </c>
      <c r="DN173" s="874" t="str">
        <f>IF(DE173="","",IF(VLOOKUP(DE173,'aktuelle Düngerliste'!$A:$B,2,FALSE)="mineralisch",(VLOOKUP(DE173,'aktuelle Düngerliste'!$A:$H,3,FALSE)*DG173/1000),""))</f>
        <v/>
      </c>
      <c r="DO173" s="875" t="str">
        <f>IF(DE173="","",VLOOKUP(DE173,'aktuelle Düngerliste'!$A:$J,10,FALSE)*DG173/1000)</f>
        <v/>
      </c>
      <c r="DP173" s="875" t="str">
        <f>IF(DE173="","",VLOOKUP(DE173,'aktuelle Düngerliste'!$A:$H,5,FALSE)*DG173/1000)</f>
        <v/>
      </c>
      <c r="DQ173" s="875" t="str">
        <f>IF(DE173="","",VLOOKUP(DE173,'aktuelle Düngerliste'!$A:$H,6,FALSE)*DG173/1000)</f>
        <v/>
      </c>
      <c r="DR173" s="876" t="str">
        <f>IF(DE173="","",VLOOKUP(DE173,'aktuelle Düngerliste'!$A:$H,7,FALSE)*DG173/1000)</f>
        <v/>
      </c>
      <c r="DS173" s="265"/>
    </row>
    <row r="174" spans="1:123" s="145" customFormat="1">
      <c r="A174" s="261" t="str">
        <f>IF('N-DBE'!A174="","",'N-DBE'!A174)</f>
        <v/>
      </c>
      <c r="B174" s="285" t="str">
        <f>IF('N-DBE'!B174="","",'N-DBE'!B174)</f>
        <v/>
      </c>
      <c r="C174" s="262" t="str">
        <f>IF('N-DBE'!C174="","",'N-DBE'!C174)</f>
        <v/>
      </c>
      <c r="D174" s="262" t="str">
        <f>IF('N-DBE'!D174="","",'N-DBE'!D174)</f>
        <v/>
      </c>
      <c r="E174" s="238" t="str">
        <f>IF('N-DBE'!E174="","",'N-DBE'!E174)</f>
        <v/>
      </c>
      <c r="F174" s="238" t="str">
        <f>IF('N-DBE'!F174="","",'N-DBE'!F174)</f>
        <v/>
      </c>
      <c r="G174" s="225" t="str">
        <f>IF('N-DBE'!G174="","",'N-DBE'!G174)</f>
        <v/>
      </c>
      <c r="H174" s="247" t="str">
        <f>IF(OR(B174="",'N-DBE'!AJ174=""),"",'N-DBE'!AJ174+'N-DBE'!AN174)</f>
        <v/>
      </c>
      <c r="I174" s="815" t="str">
        <f>IF(OR(B174="",'N-DBE'!AJ174=""),"",'N-DBE'!E174*('N-DBE'!AJ174+'N-DBE'!AN174))</f>
        <v/>
      </c>
      <c r="J174" s="246" t="str">
        <f>IF('N-DBE'!AK174="","",IF('N-DBE'!AM174="ja",'N-DBE'!AK174+'N-DBE'!AN174,'N-DBE'!AK174))</f>
        <v/>
      </c>
      <c r="K174" s="829" t="str">
        <f>IF(OR(B174="",'N-DBE'!AK174=""),"",IF('N-DBE'!AM174="ja",'N-DBE'!E174*('N-DBE'!AK174+'N-DBE'!AN174),'N-DBE'!E174*'N-DBE'!AK174))</f>
        <v/>
      </c>
      <c r="L174" s="830" t="str">
        <f>IF(OR(B174="",'N-DBE'!AL174=""),"",'N-DBE'!AL174+'N-DBE'!AN174)</f>
        <v/>
      </c>
      <c r="M174" s="830" t="str">
        <f>IF(OR(B174="",'N-DBE'!AL174=""),"",'N-DBE'!E174*('N-DBE'!AL174+'N-DBE'!AN174))</f>
        <v/>
      </c>
      <c r="N174" s="831" t="str">
        <f>IF(AND('N-DBE'!C174="ja",G174&lt;&gt;""),I174-X174,"")</f>
        <v/>
      </c>
      <c r="O174" s="259" t="str">
        <f>IF('N-DBE'!AJ174="","",SUM(AU174,BI174,BW174,CK174,CY174,DM174))</f>
        <v/>
      </c>
      <c r="P174" s="830" t="str">
        <f>IF(OR(B174="",'N-DBE'!AJ174=""),"",O174*'N-DBE'!E174)</f>
        <v/>
      </c>
      <c r="Q174" s="253" t="str">
        <f>IF('N-DBE'!AJ174="","",IF(AR174="mineralisch",AU174,0)+IF(BF174="mineralisch",BI174,0)+IF(BT174="mineralisch",BW174,0)+IF(CH174="mineralisch",CK174,0)+IF(CV174="mineralisch",CY174,0)+IF(DJ174="mineralisch",DM174,0))</f>
        <v/>
      </c>
      <c r="R174" s="830" t="str">
        <f>IF(OR(B174="",'N-DBE'!AJ174=""),"",Q174*'N-DBE'!E174)</f>
        <v/>
      </c>
      <c r="S174" s="253" t="str">
        <f>IF('N-DBE'!AJ174="","",O174-Q174)</f>
        <v/>
      </c>
      <c r="T174" s="830" t="str">
        <f>IF(OR(B174="",'N-DBE'!AJ174=""),"",S174*'N-DBE'!E174)</f>
        <v/>
      </c>
      <c r="U174" s="253" t="str">
        <f>IF('N-DBE'!AJ174="","",(IF(AR174="Kompost",AU174,0)+IF(BF174="Kompost",BI174,0)+IF(BT174="Kompost",BW174,0)+IF(CH174="Kompost",CK174,0)+IF(CV174="Kompost",CY174,0)+IF(DJ174="Kompost",DM174,0)))</f>
        <v/>
      </c>
      <c r="V174" s="830" t="str">
        <f>IF(OR(B174="",'N-DBE'!AJ174=""),"",U174*'N-DBE'!E174)</f>
        <v/>
      </c>
      <c r="W174" s="370" t="str">
        <f>IF('N-DBE'!AJ174="","",SUM(AW174,BK174,BY174,CM174,DA174,DO174))</f>
        <v/>
      </c>
      <c r="X174" s="844" t="str">
        <f>IF(OR(B174="",'N-DBE'!AJ174=""),"",W174*'N-DBE'!E174)</f>
        <v/>
      </c>
      <c r="Y174" s="260" t="str">
        <f>IF('P-(K-Mg)-DBE'!N174="","",'P-(K-Mg)-DBE'!N174+'P-(K-Mg)-DBE'!R174)</f>
        <v/>
      </c>
      <c r="Z174" s="830" t="str">
        <f>IF(OR(B174="",'P-(K-Mg)-DBE'!N174=""),"",'N-DBE'!E174*('P-(K-Mg)-DBE'!N174+'P-(K-Mg)-DBE'!R174))</f>
        <v/>
      </c>
      <c r="AA174" s="259" t="str">
        <f>IF('P-(K-Mg)-DBE'!N174="","",SUM(AX174,BL174,BZ174,CN174,DB174,DP174))</f>
        <v/>
      </c>
      <c r="AB174" s="258" t="str">
        <f>IF(OR(B174="",'P-(K-Mg)-DBE'!Z174=""),"",SUM(AX174,BL174,BZ174,CN174,DB174,DP174)*'N-DBE'!E174)</f>
        <v/>
      </c>
      <c r="AC174" s="259" t="str">
        <f>IF('P-(K-Mg)-DBE'!O174="","",'P-(K-Mg)-DBE'!O174)</f>
        <v/>
      </c>
      <c r="AD174" s="815" t="str">
        <f>IF(OR(B174="",'P-(K-Mg)-DBE'!O174=""),"",'P-(K-Mg)-DBE'!O174*'N-DBE'!E174)</f>
        <v/>
      </c>
      <c r="AE174" s="239" t="str">
        <f>IF('P-(K-Mg)-DBE'!Z174="","",'P-(K-Mg)-DBE'!Z174)</f>
        <v/>
      </c>
      <c r="AF174" s="815" t="str">
        <f>IF(OR(B174="",'P-(K-Mg)-DBE'!Z174=""),"",'P-(K-Mg)-DBE'!Z174*'N-DBE'!E174)</f>
        <v/>
      </c>
      <c r="AG174" s="380" t="str">
        <f>IF('P-(K-Mg)-DBE'!Z174="","",SUM(AY174,BM174,CA174,CO174,DC174,DQ174))</f>
        <v/>
      </c>
      <c r="AH174" s="258" t="str">
        <f>IF(OR(B174="",'P-(K-Mg)-DBE'!AH174=""),"",SUM(AY174,BM174,CA174,CO174,DC174,DQ164)*'N-DBE'!E174)</f>
        <v/>
      </c>
      <c r="AI174" s="240" t="str">
        <f>IF('P-(K-Mg)-DBE'!AH174="","",'P-(K-Mg)-DBE'!AH174)</f>
        <v/>
      </c>
      <c r="AJ174" s="830" t="str">
        <f>IF(OR(B174="",'P-(K-Mg)-DBE'!AH174=""),"",'N-DBE'!E174*'P-(K-Mg)-DBE'!AH174)</f>
        <v/>
      </c>
      <c r="AK174" s="374" t="str">
        <f>IF('P-(K-Mg)-DBE'!AH174="","",SUM(AZ174,BN174,CB174,CP174,DD174,DR174))</f>
        <v/>
      </c>
      <c r="AL174" s="862" t="str">
        <f>IF('P-(K-Mg)-DBE'!AH174="","",SUM(AZ174,BN174,CB174,CP174,DD174,DR174))</f>
        <v/>
      </c>
      <c r="AM174" s="378"/>
      <c r="AN174" s="379"/>
      <c r="AO174" s="375"/>
      <c r="AP174" s="392" t="str">
        <f t="shared" si="24"/>
        <v/>
      </c>
      <c r="AQ174" s="453" t="str">
        <f t="shared" si="25"/>
        <v/>
      </c>
      <c r="AR174" s="872" t="str">
        <f>IF(AM174="","",VLOOKUP(AM174,'aktuelle Düngerliste'!A:H,2,FALSE))</f>
        <v/>
      </c>
      <c r="AS174" s="872" t="str">
        <f>IF(AM174="","",VLOOKUP(AM174,'aktuelle Düngerliste'!A:H,3,FALSE))</f>
        <v/>
      </c>
      <c r="AT174" s="873" t="str">
        <f>IF(AM174="","",VLOOKUP(AM174,'aktuelle Düngerliste'!A:H,8,FALSE))</f>
        <v/>
      </c>
      <c r="AU174" s="874" t="str">
        <f>IF(AM174="","",VLOOKUP(AM174,'aktuelle Düngerliste'!$A:$H,3,FALSE)*AO174/1000)</f>
        <v/>
      </c>
      <c r="AV174" s="874" t="str">
        <f>IF(AM174="","",IF(VLOOKUP(AM174,'aktuelle Düngerliste'!$A:$B,2,FALSE)="mineralisch",(VLOOKUP(AM174,'aktuelle Düngerliste'!$A:$H,3,FALSE)*AO174/1000),""))</f>
        <v/>
      </c>
      <c r="AW174" s="875" t="str">
        <f>IF(AM174="","",VLOOKUP(AM174,'aktuelle Düngerliste'!$A:$J,10,FALSE)*AO174/1000)</f>
        <v/>
      </c>
      <c r="AX174" s="875" t="str">
        <f>IF(AM174="","",VLOOKUP(AM174,'aktuelle Düngerliste'!$A:$H,5,FALSE)*AO174/1000)</f>
        <v/>
      </c>
      <c r="AY174" s="875" t="str">
        <f>IF(AM174="","",VLOOKUP(AM174,'aktuelle Düngerliste'!$A:$H,6,FALSE)*AO174/1000)</f>
        <v/>
      </c>
      <c r="AZ174" s="876" t="str">
        <f>IF(AM174="","",VLOOKUP(AM174,'aktuelle Düngerliste'!$A:$H,7,FALSE)*AO174/1000)</f>
        <v/>
      </c>
      <c r="BA174" s="378"/>
      <c r="BB174" s="379"/>
      <c r="BC174" s="375"/>
      <c r="BD174" s="392" t="str">
        <f t="shared" si="26"/>
        <v/>
      </c>
      <c r="BE174" s="453" t="str">
        <f t="shared" si="27"/>
        <v/>
      </c>
      <c r="BF174" s="872" t="str">
        <f>IF(BA174="","",VLOOKUP(BA174,'aktuelle Düngerliste'!$A:$H,2,FALSE))</f>
        <v/>
      </c>
      <c r="BG174" s="872" t="str">
        <f>IF(BA174="","",VLOOKUP(BA174,'aktuelle Düngerliste'!$A:$H,3,FALSE))</f>
        <v/>
      </c>
      <c r="BH174" s="873" t="str">
        <f>IF(BA174="","",VLOOKUP(BA174,'aktuelle Düngerliste'!$A:$H,8,FALSE))</f>
        <v/>
      </c>
      <c r="BI174" s="874" t="str">
        <f>IF(BA174="","",VLOOKUP(BA174,'aktuelle Düngerliste'!$A:$H,3,FALSE)*BC174/1000)</f>
        <v/>
      </c>
      <c r="BJ174" s="874" t="str">
        <f>IF(BA174="","",IF(VLOOKUP(BA174,'aktuelle Düngerliste'!$A:$B,2,FALSE)="mineralisch",(VLOOKUP(BA174,'aktuelle Düngerliste'!$A:$H,3,FALSE)*BC174/1000),""))</f>
        <v/>
      </c>
      <c r="BK174" s="875" t="str">
        <f>IF(BA174="","",VLOOKUP(BA174,'aktuelle Düngerliste'!$A:$J,10,FALSE)*BC174/1000)</f>
        <v/>
      </c>
      <c r="BL174" s="875" t="str">
        <f>IF(BA174="","",VLOOKUP(BA174,'aktuelle Düngerliste'!$A:$H,5,FALSE)*BC174/1000)</f>
        <v/>
      </c>
      <c r="BM174" s="875" t="str">
        <f>IF(BA174="","",VLOOKUP(BA174,'aktuelle Düngerliste'!$A:$H,6,FALSE)*BC174/1000)</f>
        <v/>
      </c>
      <c r="BN174" s="876" t="str">
        <f>IF(BA174="","",VLOOKUP(BA174,'aktuelle Düngerliste'!$A:$H,7,FALSE)*BC174/1000)</f>
        <v/>
      </c>
      <c r="BO174" s="378"/>
      <c r="BP174" s="379"/>
      <c r="BQ174" s="375"/>
      <c r="BR174" s="392" t="str">
        <f t="shared" si="28"/>
        <v/>
      </c>
      <c r="BS174" s="453" t="str">
        <f t="shared" si="29"/>
        <v/>
      </c>
      <c r="BT174" s="872" t="str">
        <f>IF(BO174="","",VLOOKUP(BO174,'aktuelle Düngerliste'!$A:$H,2,FALSE))</f>
        <v/>
      </c>
      <c r="BU174" s="872" t="str">
        <f>IF(BO174="","",VLOOKUP(BO174,'aktuelle Düngerliste'!$A:$H,3,FALSE))</f>
        <v/>
      </c>
      <c r="BV174" s="873" t="str">
        <f>IF(BO174="","",VLOOKUP(BO174,'aktuelle Düngerliste'!$A:$H,8,FALSE))</f>
        <v/>
      </c>
      <c r="BW174" s="874" t="str">
        <f>IF(BO174="","",VLOOKUP(BO174,'aktuelle Düngerliste'!$A:$H,3,FALSE)*BQ174/1000)</f>
        <v/>
      </c>
      <c r="BX174" s="874" t="str">
        <f>IF(BO174="","",IF(VLOOKUP(BO174,'aktuelle Düngerliste'!$A:$B,2,FALSE)="mineralisch",(VLOOKUP(BO174,'aktuelle Düngerliste'!$A:$H,3,FALSE)*BQ174/1000),""))</f>
        <v/>
      </c>
      <c r="BY174" s="875" t="str">
        <f>IF(BO174="","",VLOOKUP(BO174,'aktuelle Düngerliste'!$A:$J,10,FALSE)*BQ174/1000)</f>
        <v/>
      </c>
      <c r="BZ174" s="875" t="str">
        <f>IF(BO174="","",VLOOKUP(BO174,'aktuelle Düngerliste'!$A:$H,5,FALSE)*BQ174/1000)</f>
        <v/>
      </c>
      <c r="CA174" s="875" t="str">
        <f>IF(BO174="","",VLOOKUP(BO174,'aktuelle Düngerliste'!$A:$H,6,FALSE)*BQ174/1000)</f>
        <v/>
      </c>
      <c r="CB174" s="876" t="str">
        <f>IF(BO174="","",VLOOKUP(BO174,'aktuelle Düngerliste'!$A:$H,7,FALSE)*BQ174/1000)</f>
        <v/>
      </c>
      <c r="CC174" s="378"/>
      <c r="CD174" s="379"/>
      <c r="CE174" s="375"/>
      <c r="CF174" s="392" t="str">
        <f t="shared" si="30"/>
        <v/>
      </c>
      <c r="CG174" s="453" t="str">
        <f t="shared" si="31"/>
        <v/>
      </c>
      <c r="CH174" s="872" t="str">
        <f>IF(CC174="","",VLOOKUP(CC174,'aktuelle Düngerliste'!$A:$H,2,FALSE))</f>
        <v/>
      </c>
      <c r="CI174" s="872" t="str">
        <f>IF(CC174="","",VLOOKUP(CC174,'aktuelle Düngerliste'!$A:$H,3,FALSE))</f>
        <v/>
      </c>
      <c r="CJ174" s="873" t="str">
        <f>IF(CC174="","",VLOOKUP(CC174,'aktuelle Düngerliste'!$A:$H,8,FALSE))</f>
        <v/>
      </c>
      <c r="CK174" s="874" t="str">
        <f>IF(CC174="","",VLOOKUP(CC174,'aktuelle Düngerliste'!$A:$H,3,FALSE)*CE174/1000)</f>
        <v/>
      </c>
      <c r="CL174" s="874" t="str">
        <f>IF(CC174="","",IF(VLOOKUP(CC174,'aktuelle Düngerliste'!$A:$B,2,FALSE)="mineralisch",(VLOOKUP(CC174,'aktuelle Düngerliste'!$A:$H,3,FALSE)*CE174/1000),""))</f>
        <v/>
      </c>
      <c r="CM174" s="875" t="str">
        <f>IF(CC174="","",VLOOKUP(CC174,'aktuelle Düngerliste'!$A:$J,10,FALSE)*CE174/1000)</f>
        <v/>
      </c>
      <c r="CN174" s="875" t="str">
        <f>IF(CC174="","",VLOOKUP(CC174,'aktuelle Düngerliste'!$A:$H,5,FALSE)*CE174/1000)</f>
        <v/>
      </c>
      <c r="CO174" s="875" t="str">
        <f>IF(CC174="","",VLOOKUP(CC174,'aktuelle Düngerliste'!$A:$H,6,FALSE)*CE174/1000)</f>
        <v/>
      </c>
      <c r="CP174" s="876" t="str">
        <f>IF(CC174="","",VLOOKUP(CC174,'aktuelle Düngerliste'!$A:$H,7,FALSE)*CE174/1000)</f>
        <v/>
      </c>
      <c r="CQ174" s="378"/>
      <c r="CR174" s="379"/>
      <c r="CS174" s="375"/>
      <c r="CT174" s="392" t="str">
        <f t="shared" si="32"/>
        <v/>
      </c>
      <c r="CU174" s="453" t="str">
        <f t="shared" si="33"/>
        <v/>
      </c>
      <c r="CV174" s="872" t="str">
        <f>IF(CQ174="","",VLOOKUP(CQ174,'aktuelle Düngerliste'!$A:$H,2,FALSE))</f>
        <v/>
      </c>
      <c r="CW174" s="872" t="str">
        <f>IF(CQ174="","",VLOOKUP(CQ174,'aktuelle Düngerliste'!$A:$H,3,FALSE))</f>
        <v/>
      </c>
      <c r="CX174" s="873" t="str">
        <f>IF(CQ174="","",VLOOKUP(CQ174,'aktuelle Düngerliste'!$A:$H,8,FALSE))</f>
        <v/>
      </c>
      <c r="CY174" s="874" t="str">
        <f>IF(CQ174="","",VLOOKUP(CQ174,'aktuelle Düngerliste'!$A:$H,3,FALSE)*CS174/1000)</f>
        <v/>
      </c>
      <c r="CZ174" s="874" t="str">
        <f>IF(CQ174="","",IF(VLOOKUP(CQ174,'aktuelle Düngerliste'!$A:$B,2,FALSE)="mineralisch",(VLOOKUP(CQ174,'aktuelle Düngerliste'!$A:$H,3,FALSE)*CS174/1000),""))</f>
        <v/>
      </c>
      <c r="DA174" s="875" t="str">
        <f>IF(CQ174="","",VLOOKUP(CQ174,'aktuelle Düngerliste'!$A:$J,10,FALSE)*CS174/1000)</f>
        <v/>
      </c>
      <c r="DB174" s="875" t="str">
        <f>IF(CQ174="","",VLOOKUP(CQ174,'aktuelle Düngerliste'!$A:$H,5,FALSE)*CS174/1000)</f>
        <v/>
      </c>
      <c r="DC174" s="875" t="str">
        <f>IF(CQ174="","",VLOOKUP(CQ174,'aktuelle Düngerliste'!$A:$H,6,FALSE)*CS174/1000)</f>
        <v/>
      </c>
      <c r="DD174" s="876" t="str">
        <f>IF(CQ174="","",VLOOKUP(CQ174,'aktuelle Düngerliste'!$A:$H,7,FALSE)*CS174/1000)</f>
        <v/>
      </c>
      <c r="DE174" s="378"/>
      <c r="DF174" s="379"/>
      <c r="DG174" s="375"/>
      <c r="DH174" s="392" t="str">
        <f t="shared" si="34"/>
        <v/>
      </c>
      <c r="DI174" s="453" t="str">
        <f t="shared" si="35"/>
        <v/>
      </c>
      <c r="DJ174" s="872" t="str">
        <f>IF(DE174="","",VLOOKUP(DE174,'aktuelle Düngerliste'!$A:$H,2,FALSE))</f>
        <v/>
      </c>
      <c r="DK174" s="872" t="str">
        <f>IF(DE174="","",VLOOKUP(DE174,'aktuelle Düngerliste'!$A:$H,3,FALSE))</f>
        <v/>
      </c>
      <c r="DL174" s="873" t="str">
        <f>IF(DE174="","",VLOOKUP(DE174,'aktuelle Düngerliste'!$A:$H,8,FALSE))</f>
        <v/>
      </c>
      <c r="DM174" s="874" t="str">
        <f>IF(DE174="","",VLOOKUP(DE174,'aktuelle Düngerliste'!$A:$H,3,FALSE)*DG174/1000)</f>
        <v/>
      </c>
      <c r="DN174" s="874" t="str">
        <f>IF(DE174="","",IF(VLOOKUP(DE174,'aktuelle Düngerliste'!$A:$B,2,FALSE)="mineralisch",(VLOOKUP(DE174,'aktuelle Düngerliste'!$A:$H,3,FALSE)*DG174/1000),""))</f>
        <v/>
      </c>
      <c r="DO174" s="875" t="str">
        <f>IF(DE174="","",VLOOKUP(DE174,'aktuelle Düngerliste'!$A:$J,10,FALSE)*DG174/1000)</f>
        <v/>
      </c>
      <c r="DP174" s="875" t="str">
        <f>IF(DE174="","",VLOOKUP(DE174,'aktuelle Düngerliste'!$A:$H,5,FALSE)*DG174/1000)</f>
        <v/>
      </c>
      <c r="DQ174" s="875" t="str">
        <f>IF(DE174="","",VLOOKUP(DE174,'aktuelle Düngerliste'!$A:$H,6,FALSE)*DG174/1000)</f>
        <v/>
      </c>
      <c r="DR174" s="876" t="str">
        <f>IF(DE174="","",VLOOKUP(DE174,'aktuelle Düngerliste'!$A:$H,7,FALSE)*DG174/1000)</f>
        <v/>
      </c>
      <c r="DS174" s="265"/>
    </row>
    <row r="175" spans="1:123" s="145" customFormat="1">
      <c r="A175" s="261" t="str">
        <f>IF('N-DBE'!A175="","",'N-DBE'!A175)</f>
        <v/>
      </c>
      <c r="B175" s="285" t="str">
        <f>IF('N-DBE'!B175="","",'N-DBE'!B175)</f>
        <v/>
      </c>
      <c r="C175" s="262" t="str">
        <f>IF('N-DBE'!C175="","",'N-DBE'!C175)</f>
        <v/>
      </c>
      <c r="D175" s="262" t="str">
        <f>IF('N-DBE'!D175="","",'N-DBE'!D175)</f>
        <v/>
      </c>
      <c r="E175" s="238" t="str">
        <f>IF('N-DBE'!E175="","",'N-DBE'!E175)</f>
        <v/>
      </c>
      <c r="F175" s="238" t="str">
        <f>IF('N-DBE'!F175="","",'N-DBE'!F175)</f>
        <v/>
      </c>
      <c r="G175" s="225" t="str">
        <f>IF('N-DBE'!G175="","",'N-DBE'!G175)</f>
        <v/>
      </c>
      <c r="H175" s="247" t="str">
        <f>IF(OR(B175="",'N-DBE'!AJ175=""),"",'N-DBE'!AJ175+'N-DBE'!AN175)</f>
        <v/>
      </c>
      <c r="I175" s="815" t="str">
        <f>IF(OR(B175="",'N-DBE'!AJ175=""),"",'N-DBE'!E175*('N-DBE'!AJ175+'N-DBE'!AN175))</f>
        <v/>
      </c>
      <c r="J175" s="246" t="str">
        <f>IF('N-DBE'!AK175="","",IF('N-DBE'!AM175="ja",'N-DBE'!AK175+'N-DBE'!AN175,'N-DBE'!AK175))</f>
        <v/>
      </c>
      <c r="K175" s="829" t="str">
        <f>IF(OR(B175="",'N-DBE'!AK175=""),"",IF('N-DBE'!AM175="ja",'N-DBE'!E175*('N-DBE'!AK175+'N-DBE'!AN175),'N-DBE'!E175*'N-DBE'!AK175))</f>
        <v/>
      </c>
      <c r="L175" s="830" t="str">
        <f>IF(OR(B175="",'N-DBE'!AL175=""),"",'N-DBE'!AL175+'N-DBE'!AN175)</f>
        <v/>
      </c>
      <c r="M175" s="830" t="str">
        <f>IF(OR(B175="",'N-DBE'!AL175=""),"",'N-DBE'!E175*('N-DBE'!AL175+'N-DBE'!AN175))</f>
        <v/>
      </c>
      <c r="N175" s="831" t="str">
        <f>IF(AND('N-DBE'!C175="ja",G175&lt;&gt;""),I175-X175,"")</f>
        <v/>
      </c>
      <c r="O175" s="259" t="str">
        <f>IF('N-DBE'!AJ175="","",SUM(AU175,BI175,BW175,CK175,CY175,DM175))</f>
        <v/>
      </c>
      <c r="P175" s="830" t="str">
        <f>IF(OR(B175="",'N-DBE'!AJ175=""),"",O175*'N-DBE'!E175)</f>
        <v/>
      </c>
      <c r="Q175" s="253" t="str">
        <f>IF('N-DBE'!AJ175="","",IF(AR175="mineralisch",AU175,0)+IF(BF175="mineralisch",BI175,0)+IF(BT175="mineralisch",BW175,0)+IF(CH175="mineralisch",CK175,0)+IF(CV175="mineralisch",CY175,0)+IF(DJ175="mineralisch",DM175,0))</f>
        <v/>
      </c>
      <c r="R175" s="830" t="str">
        <f>IF(OR(B175="",'N-DBE'!AJ175=""),"",Q175*'N-DBE'!E175)</f>
        <v/>
      </c>
      <c r="S175" s="253" t="str">
        <f>IF('N-DBE'!AJ175="","",O175-Q175)</f>
        <v/>
      </c>
      <c r="T175" s="830" t="str">
        <f>IF(OR(B175="",'N-DBE'!AJ175=""),"",S175*'N-DBE'!E175)</f>
        <v/>
      </c>
      <c r="U175" s="253" t="str">
        <f>IF('N-DBE'!AJ175="","",(IF(AR175="Kompost",AU175,0)+IF(BF175="Kompost",BI175,0)+IF(BT175="Kompost",BW175,0)+IF(CH175="Kompost",CK175,0)+IF(CV175="Kompost",CY175,0)+IF(DJ175="Kompost",DM175,0)))</f>
        <v/>
      </c>
      <c r="V175" s="830" t="str">
        <f>IF(OR(B175="",'N-DBE'!AJ175=""),"",U175*'N-DBE'!E175)</f>
        <v/>
      </c>
      <c r="W175" s="370" t="str">
        <f>IF('N-DBE'!AJ175="","",SUM(AW175,BK175,BY175,CM175,DA175,DO175))</f>
        <v/>
      </c>
      <c r="X175" s="844" t="str">
        <f>IF(OR(B175="",'N-DBE'!AJ175=""),"",W175*'N-DBE'!E175)</f>
        <v/>
      </c>
      <c r="Y175" s="260" t="str">
        <f>IF('P-(K-Mg)-DBE'!N175="","",'P-(K-Mg)-DBE'!N175+'P-(K-Mg)-DBE'!R175)</f>
        <v/>
      </c>
      <c r="Z175" s="830" t="str">
        <f>IF(OR(B175="",'P-(K-Mg)-DBE'!N175=""),"",'N-DBE'!E175*('P-(K-Mg)-DBE'!N175+'P-(K-Mg)-DBE'!R175))</f>
        <v/>
      </c>
      <c r="AA175" s="259" t="str">
        <f>IF('P-(K-Mg)-DBE'!N175="","",SUM(AX175,BL175,BZ175,CN175,DB175,DP175))</f>
        <v/>
      </c>
      <c r="AB175" s="258" t="str">
        <f>IF(OR(B175="",'P-(K-Mg)-DBE'!Z175=""),"",SUM(AX175,BL175,BZ175,CN175,DB175,DP175)*'N-DBE'!E175)</f>
        <v/>
      </c>
      <c r="AC175" s="259" t="str">
        <f>IF('P-(K-Mg)-DBE'!O175="","",'P-(K-Mg)-DBE'!O175)</f>
        <v/>
      </c>
      <c r="AD175" s="815" t="str">
        <f>IF(OR(B175="",'P-(K-Mg)-DBE'!O175=""),"",'P-(K-Mg)-DBE'!O175*'N-DBE'!E175)</f>
        <v/>
      </c>
      <c r="AE175" s="239" t="str">
        <f>IF('P-(K-Mg)-DBE'!Z175="","",'P-(K-Mg)-DBE'!Z175)</f>
        <v/>
      </c>
      <c r="AF175" s="815" t="str">
        <f>IF(OR(B175="",'P-(K-Mg)-DBE'!Z175=""),"",'P-(K-Mg)-DBE'!Z175*'N-DBE'!E175)</f>
        <v/>
      </c>
      <c r="AG175" s="380" t="str">
        <f>IF('P-(K-Mg)-DBE'!Z175="","",SUM(AY175,BM175,CA175,CO175,DC175,DQ175))</f>
        <v/>
      </c>
      <c r="AH175" s="258" t="str">
        <f>IF(OR(B175="",'P-(K-Mg)-DBE'!AH175=""),"",SUM(AY175,BM175,CA175,CO175,DC175,DQ165)*'N-DBE'!E175)</f>
        <v/>
      </c>
      <c r="AI175" s="240" t="str">
        <f>IF('P-(K-Mg)-DBE'!AH175="","",'P-(K-Mg)-DBE'!AH175)</f>
        <v/>
      </c>
      <c r="AJ175" s="830" t="str">
        <f>IF(OR(B175="",'P-(K-Mg)-DBE'!AH175=""),"",'N-DBE'!E175*'P-(K-Mg)-DBE'!AH175)</f>
        <v/>
      </c>
      <c r="AK175" s="374" t="str">
        <f>IF('P-(K-Mg)-DBE'!AH175="","",SUM(AZ175,BN175,CB175,CP175,DD175,DR175))</f>
        <v/>
      </c>
      <c r="AL175" s="862" t="str">
        <f>IF('P-(K-Mg)-DBE'!AH175="","",SUM(AZ175,BN175,CB175,CP175,DD175,DR175))</f>
        <v/>
      </c>
      <c r="AM175" s="378"/>
      <c r="AN175" s="379"/>
      <c r="AO175" s="375"/>
      <c r="AP175" s="392" t="str">
        <f t="shared" ref="AP175:AP238" si="36">IF(AM175="","",AO175*E175)</f>
        <v/>
      </c>
      <c r="AQ175" s="453" t="str">
        <f t="shared" ref="AQ175:AQ238" si="37">IF(AM175="","",IF(AS175=0,"",IF(AND($L175&gt;170,AR175&lt;&gt;"mineralisch"),170*1000/AS175,$L175*1000*100/(AS175*AT175))))</f>
        <v/>
      </c>
      <c r="AR175" s="872" t="str">
        <f>IF(AM175="","",VLOOKUP(AM175,'aktuelle Düngerliste'!A:H,2,FALSE))</f>
        <v/>
      </c>
      <c r="AS175" s="872" t="str">
        <f>IF(AM175="","",VLOOKUP(AM175,'aktuelle Düngerliste'!A:H,3,FALSE))</f>
        <v/>
      </c>
      <c r="AT175" s="873" t="str">
        <f>IF(AM175="","",VLOOKUP(AM175,'aktuelle Düngerliste'!A:H,8,FALSE))</f>
        <v/>
      </c>
      <c r="AU175" s="874" t="str">
        <f>IF(AM175="","",VLOOKUP(AM175,'aktuelle Düngerliste'!$A:$H,3,FALSE)*AO175/1000)</f>
        <v/>
      </c>
      <c r="AV175" s="874" t="str">
        <f>IF(AM175="","",IF(VLOOKUP(AM175,'aktuelle Düngerliste'!$A:$B,2,FALSE)="mineralisch",(VLOOKUP(AM175,'aktuelle Düngerliste'!$A:$H,3,FALSE)*AO175/1000),""))</f>
        <v/>
      </c>
      <c r="AW175" s="875" t="str">
        <f>IF(AM175="","",VLOOKUP(AM175,'aktuelle Düngerliste'!$A:$J,10,FALSE)*AO175/1000)</f>
        <v/>
      </c>
      <c r="AX175" s="875" t="str">
        <f>IF(AM175="","",VLOOKUP(AM175,'aktuelle Düngerliste'!$A:$H,5,FALSE)*AO175/1000)</f>
        <v/>
      </c>
      <c r="AY175" s="875" t="str">
        <f>IF(AM175="","",VLOOKUP(AM175,'aktuelle Düngerliste'!$A:$H,6,FALSE)*AO175/1000)</f>
        <v/>
      </c>
      <c r="AZ175" s="876" t="str">
        <f>IF(AM175="","",VLOOKUP(AM175,'aktuelle Düngerliste'!$A:$H,7,FALSE)*AO175/1000)</f>
        <v/>
      </c>
      <c r="BA175" s="378"/>
      <c r="BB175" s="379"/>
      <c r="BC175" s="375"/>
      <c r="BD175" s="392" t="str">
        <f t="shared" ref="BD175:BD238" si="38">IF(BA175="","",BC175*E175)</f>
        <v/>
      </c>
      <c r="BE175" s="453" t="str">
        <f t="shared" ref="BE175:BE238" si="39">IF(BA175="","",IF(BG175=0,"",IF(AND($L175&gt;170,BF175&lt;&gt;"mineralisch"),(170-$AU175)*1000/BG175,($L175-$AW175)*1000*100/(BG175*BH175))))</f>
        <v/>
      </c>
      <c r="BF175" s="872" t="str">
        <f>IF(BA175="","",VLOOKUP(BA175,'aktuelle Düngerliste'!$A:$H,2,FALSE))</f>
        <v/>
      </c>
      <c r="BG175" s="872" t="str">
        <f>IF(BA175="","",VLOOKUP(BA175,'aktuelle Düngerliste'!$A:$H,3,FALSE))</f>
        <v/>
      </c>
      <c r="BH175" s="873" t="str">
        <f>IF(BA175="","",VLOOKUP(BA175,'aktuelle Düngerliste'!$A:$H,8,FALSE))</f>
        <v/>
      </c>
      <c r="BI175" s="874" t="str">
        <f>IF(BA175="","",VLOOKUP(BA175,'aktuelle Düngerliste'!$A:$H,3,FALSE)*BC175/1000)</f>
        <v/>
      </c>
      <c r="BJ175" s="874" t="str">
        <f>IF(BA175="","",IF(VLOOKUP(BA175,'aktuelle Düngerliste'!$A:$B,2,FALSE)="mineralisch",(VLOOKUP(BA175,'aktuelle Düngerliste'!$A:$H,3,FALSE)*BC175/1000),""))</f>
        <v/>
      </c>
      <c r="BK175" s="875" t="str">
        <f>IF(BA175="","",VLOOKUP(BA175,'aktuelle Düngerliste'!$A:$J,10,FALSE)*BC175/1000)</f>
        <v/>
      </c>
      <c r="BL175" s="875" t="str">
        <f>IF(BA175="","",VLOOKUP(BA175,'aktuelle Düngerliste'!$A:$H,5,FALSE)*BC175/1000)</f>
        <v/>
      </c>
      <c r="BM175" s="875" t="str">
        <f>IF(BA175="","",VLOOKUP(BA175,'aktuelle Düngerliste'!$A:$H,6,FALSE)*BC175/1000)</f>
        <v/>
      </c>
      <c r="BN175" s="876" t="str">
        <f>IF(BA175="","",VLOOKUP(BA175,'aktuelle Düngerliste'!$A:$H,7,FALSE)*BC175/1000)</f>
        <v/>
      </c>
      <c r="BO175" s="378"/>
      <c r="BP175" s="379"/>
      <c r="BQ175" s="375"/>
      <c r="BR175" s="392" t="str">
        <f t="shared" ref="BR175:BR238" si="40">IF(BO175="","",BQ175*E175)</f>
        <v/>
      </c>
      <c r="BS175" s="453" t="str">
        <f t="shared" ref="BS175:BS238" si="41">IF(BO175="","",IF(BU175=0,"",IF(AND($L175&gt;170,BT175&lt;&gt;"mineralisch"),(170-$AU175-$BI175)*1000/BU175,($L175-$AW175-$BK175)*1000*100/(BU175*BV175))))</f>
        <v/>
      </c>
      <c r="BT175" s="872" t="str">
        <f>IF(BO175="","",VLOOKUP(BO175,'aktuelle Düngerliste'!$A:$H,2,FALSE))</f>
        <v/>
      </c>
      <c r="BU175" s="872" t="str">
        <f>IF(BO175="","",VLOOKUP(BO175,'aktuelle Düngerliste'!$A:$H,3,FALSE))</f>
        <v/>
      </c>
      <c r="BV175" s="873" t="str">
        <f>IF(BO175="","",VLOOKUP(BO175,'aktuelle Düngerliste'!$A:$H,8,FALSE))</f>
        <v/>
      </c>
      <c r="BW175" s="874" t="str">
        <f>IF(BO175="","",VLOOKUP(BO175,'aktuelle Düngerliste'!$A:$H,3,FALSE)*BQ175/1000)</f>
        <v/>
      </c>
      <c r="BX175" s="874" t="str">
        <f>IF(BO175="","",IF(VLOOKUP(BO175,'aktuelle Düngerliste'!$A:$B,2,FALSE)="mineralisch",(VLOOKUP(BO175,'aktuelle Düngerliste'!$A:$H,3,FALSE)*BQ175/1000),""))</f>
        <v/>
      </c>
      <c r="BY175" s="875" t="str">
        <f>IF(BO175="","",VLOOKUP(BO175,'aktuelle Düngerliste'!$A:$J,10,FALSE)*BQ175/1000)</f>
        <v/>
      </c>
      <c r="BZ175" s="875" t="str">
        <f>IF(BO175="","",VLOOKUP(BO175,'aktuelle Düngerliste'!$A:$H,5,FALSE)*BQ175/1000)</f>
        <v/>
      </c>
      <c r="CA175" s="875" t="str">
        <f>IF(BO175="","",VLOOKUP(BO175,'aktuelle Düngerliste'!$A:$H,6,FALSE)*BQ175/1000)</f>
        <v/>
      </c>
      <c r="CB175" s="876" t="str">
        <f>IF(BO175="","",VLOOKUP(BO175,'aktuelle Düngerliste'!$A:$H,7,FALSE)*BQ175/1000)</f>
        <v/>
      </c>
      <c r="CC175" s="378"/>
      <c r="CD175" s="379"/>
      <c r="CE175" s="375"/>
      <c r="CF175" s="392" t="str">
        <f t="shared" ref="CF175:CF238" si="42">IF(CC175="","",CE175*E175)</f>
        <v/>
      </c>
      <c r="CG175" s="453" t="str">
        <f t="shared" ref="CG175:CG238" si="43">IF(CC175="","",IF(CI175=0,"",IF(AND($L175&gt;170,CH175&lt;&gt;"mineralisch"),(170-$AU175-$BI175-$BW175)*1000/CI175,($L175-$AW175-$BK175-$BY175)*1000*100/(CI175*CJ175))))</f>
        <v/>
      </c>
      <c r="CH175" s="872" t="str">
        <f>IF(CC175="","",VLOOKUP(CC175,'aktuelle Düngerliste'!$A:$H,2,FALSE))</f>
        <v/>
      </c>
      <c r="CI175" s="872" t="str">
        <f>IF(CC175="","",VLOOKUP(CC175,'aktuelle Düngerliste'!$A:$H,3,FALSE))</f>
        <v/>
      </c>
      <c r="CJ175" s="873" t="str">
        <f>IF(CC175="","",VLOOKUP(CC175,'aktuelle Düngerliste'!$A:$H,8,FALSE))</f>
        <v/>
      </c>
      <c r="CK175" s="874" t="str">
        <f>IF(CC175="","",VLOOKUP(CC175,'aktuelle Düngerliste'!$A:$H,3,FALSE)*CE175/1000)</f>
        <v/>
      </c>
      <c r="CL175" s="874" t="str">
        <f>IF(CC175="","",IF(VLOOKUP(CC175,'aktuelle Düngerliste'!$A:$B,2,FALSE)="mineralisch",(VLOOKUP(CC175,'aktuelle Düngerliste'!$A:$H,3,FALSE)*CE175/1000),""))</f>
        <v/>
      </c>
      <c r="CM175" s="875" t="str">
        <f>IF(CC175="","",VLOOKUP(CC175,'aktuelle Düngerliste'!$A:$J,10,FALSE)*CE175/1000)</f>
        <v/>
      </c>
      <c r="CN175" s="875" t="str">
        <f>IF(CC175="","",VLOOKUP(CC175,'aktuelle Düngerliste'!$A:$H,5,FALSE)*CE175/1000)</f>
        <v/>
      </c>
      <c r="CO175" s="875" t="str">
        <f>IF(CC175="","",VLOOKUP(CC175,'aktuelle Düngerliste'!$A:$H,6,FALSE)*CE175/1000)</f>
        <v/>
      </c>
      <c r="CP175" s="876" t="str">
        <f>IF(CC175="","",VLOOKUP(CC175,'aktuelle Düngerliste'!$A:$H,7,FALSE)*CE175/1000)</f>
        <v/>
      </c>
      <c r="CQ175" s="378"/>
      <c r="CR175" s="379"/>
      <c r="CS175" s="375"/>
      <c r="CT175" s="392" t="str">
        <f t="shared" ref="CT175:CT238" si="44">IF(CQ175="","",CS175*E175)</f>
        <v/>
      </c>
      <c r="CU175" s="453" t="str">
        <f t="shared" ref="CU175:CU238" si="45">IF(CQ175="","",IF(CW175=0,"",IF(AND($L175&gt;170,CV175&lt;&gt;"mineralisch"),(170-$AU175-$BI175-$BW175-$CK175)*1000/CW175,($L175-$AW175-$BK175-$BY175-$CM175)*1000*100/(CW175*CX175))))</f>
        <v/>
      </c>
      <c r="CV175" s="872" t="str">
        <f>IF(CQ175="","",VLOOKUP(CQ175,'aktuelle Düngerliste'!$A:$H,2,FALSE))</f>
        <v/>
      </c>
      <c r="CW175" s="872" t="str">
        <f>IF(CQ175="","",VLOOKUP(CQ175,'aktuelle Düngerliste'!$A:$H,3,FALSE))</f>
        <v/>
      </c>
      <c r="CX175" s="873" t="str">
        <f>IF(CQ175="","",VLOOKUP(CQ175,'aktuelle Düngerliste'!$A:$H,8,FALSE))</f>
        <v/>
      </c>
      <c r="CY175" s="874" t="str">
        <f>IF(CQ175="","",VLOOKUP(CQ175,'aktuelle Düngerliste'!$A:$H,3,FALSE)*CS175/1000)</f>
        <v/>
      </c>
      <c r="CZ175" s="874" t="str">
        <f>IF(CQ175="","",IF(VLOOKUP(CQ175,'aktuelle Düngerliste'!$A:$B,2,FALSE)="mineralisch",(VLOOKUP(CQ175,'aktuelle Düngerliste'!$A:$H,3,FALSE)*CS175/1000),""))</f>
        <v/>
      </c>
      <c r="DA175" s="875" t="str">
        <f>IF(CQ175="","",VLOOKUP(CQ175,'aktuelle Düngerliste'!$A:$J,10,FALSE)*CS175/1000)</f>
        <v/>
      </c>
      <c r="DB175" s="875" t="str">
        <f>IF(CQ175="","",VLOOKUP(CQ175,'aktuelle Düngerliste'!$A:$H,5,FALSE)*CS175/1000)</f>
        <v/>
      </c>
      <c r="DC175" s="875" t="str">
        <f>IF(CQ175="","",VLOOKUP(CQ175,'aktuelle Düngerliste'!$A:$H,6,FALSE)*CS175/1000)</f>
        <v/>
      </c>
      <c r="DD175" s="876" t="str">
        <f>IF(CQ175="","",VLOOKUP(CQ175,'aktuelle Düngerliste'!$A:$H,7,FALSE)*CS175/1000)</f>
        <v/>
      </c>
      <c r="DE175" s="378"/>
      <c r="DF175" s="379"/>
      <c r="DG175" s="375"/>
      <c r="DH175" s="392" t="str">
        <f t="shared" ref="DH175:DH238" si="46">IF(DE175="","",DG175*E175)</f>
        <v/>
      </c>
      <c r="DI175" s="453" t="str">
        <f t="shared" ref="DI175:DI238" si="47">IF(DE175="","",IF(DK175=0,"",IF(AND($L175&gt;170,DJ175&lt;&gt;"mineralisch"),(170-$AU175-$BI175-$BW175-$CK175-$CY175)*1000/DK175,($L175-$AW175-$BK175-$BY175-$CM175-$DA175)*1000*100/(DK175*DL175))))</f>
        <v/>
      </c>
      <c r="DJ175" s="872" t="str">
        <f>IF(DE175="","",VLOOKUP(DE175,'aktuelle Düngerliste'!$A:$H,2,FALSE))</f>
        <v/>
      </c>
      <c r="DK175" s="872" t="str">
        <f>IF(DE175="","",VLOOKUP(DE175,'aktuelle Düngerliste'!$A:$H,3,FALSE))</f>
        <v/>
      </c>
      <c r="DL175" s="873" t="str">
        <f>IF(DE175="","",VLOOKUP(DE175,'aktuelle Düngerliste'!$A:$H,8,FALSE))</f>
        <v/>
      </c>
      <c r="DM175" s="874" t="str">
        <f>IF(DE175="","",VLOOKUP(DE175,'aktuelle Düngerliste'!$A:$H,3,FALSE)*DG175/1000)</f>
        <v/>
      </c>
      <c r="DN175" s="874" t="str">
        <f>IF(DE175="","",IF(VLOOKUP(DE175,'aktuelle Düngerliste'!$A:$B,2,FALSE)="mineralisch",(VLOOKUP(DE175,'aktuelle Düngerliste'!$A:$H,3,FALSE)*DG175/1000),""))</f>
        <v/>
      </c>
      <c r="DO175" s="875" t="str">
        <f>IF(DE175="","",VLOOKUP(DE175,'aktuelle Düngerliste'!$A:$J,10,FALSE)*DG175/1000)</f>
        <v/>
      </c>
      <c r="DP175" s="875" t="str">
        <f>IF(DE175="","",VLOOKUP(DE175,'aktuelle Düngerliste'!$A:$H,5,FALSE)*DG175/1000)</f>
        <v/>
      </c>
      <c r="DQ175" s="875" t="str">
        <f>IF(DE175="","",VLOOKUP(DE175,'aktuelle Düngerliste'!$A:$H,6,FALSE)*DG175/1000)</f>
        <v/>
      </c>
      <c r="DR175" s="876" t="str">
        <f>IF(DE175="","",VLOOKUP(DE175,'aktuelle Düngerliste'!$A:$H,7,FALSE)*DG175/1000)</f>
        <v/>
      </c>
      <c r="DS175" s="265"/>
    </row>
    <row r="176" spans="1:123" s="145" customFormat="1">
      <c r="A176" s="261" t="str">
        <f>IF('N-DBE'!A176="","",'N-DBE'!A176)</f>
        <v/>
      </c>
      <c r="B176" s="285" t="str">
        <f>IF('N-DBE'!B176="","",'N-DBE'!B176)</f>
        <v/>
      </c>
      <c r="C176" s="262" t="str">
        <f>IF('N-DBE'!C176="","",'N-DBE'!C176)</f>
        <v/>
      </c>
      <c r="D176" s="262" t="str">
        <f>IF('N-DBE'!D176="","",'N-DBE'!D176)</f>
        <v/>
      </c>
      <c r="E176" s="238" t="str">
        <f>IF('N-DBE'!E176="","",'N-DBE'!E176)</f>
        <v/>
      </c>
      <c r="F176" s="238" t="str">
        <f>IF('N-DBE'!F176="","",'N-DBE'!F176)</f>
        <v/>
      </c>
      <c r="G176" s="225" t="str">
        <f>IF('N-DBE'!G176="","",'N-DBE'!G176)</f>
        <v/>
      </c>
      <c r="H176" s="247" t="str">
        <f>IF(OR(B176="",'N-DBE'!AJ176=""),"",'N-DBE'!AJ176+'N-DBE'!AN176)</f>
        <v/>
      </c>
      <c r="I176" s="815" t="str">
        <f>IF(OR(B176="",'N-DBE'!AJ176=""),"",'N-DBE'!E176*('N-DBE'!AJ176+'N-DBE'!AN176))</f>
        <v/>
      </c>
      <c r="J176" s="246" t="str">
        <f>IF('N-DBE'!AK176="","",IF('N-DBE'!AM176="ja",'N-DBE'!AK176+'N-DBE'!AN176,'N-DBE'!AK176))</f>
        <v/>
      </c>
      <c r="K176" s="829" t="str">
        <f>IF(OR(B176="",'N-DBE'!AK176=""),"",IF('N-DBE'!AM176="ja",'N-DBE'!E176*('N-DBE'!AK176+'N-DBE'!AN176),'N-DBE'!E176*'N-DBE'!AK176))</f>
        <v/>
      </c>
      <c r="L176" s="830" t="str">
        <f>IF(OR(B176="",'N-DBE'!AL176=""),"",'N-DBE'!AL176+'N-DBE'!AN176)</f>
        <v/>
      </c>
      <c r="M176" s="830" t="str">
        <f>IF(OR(B176="",'N-DBE'!AL176=""),"",'N-DBE'!E176*('N-DBE'!AL176+'N-DBE'!AN176))</f>
        <v/>
      </c>
      <c r="N176" s="831" t="str">
        <f>IF(AND('N-DBE'!C176="ja",G176&lt;&gt;""),I176-X176,"")</f>
        <v/>
      </c>
      <c r="O176" s="259" t="str">
        <f>IF('N-DBE'!AJ176="","",SUM(AU176,BI176,BW176,CK176,CY176,DM176))</f>
        <v/>
      </c>
      <c r="P176" s="830" t="str">
        <f>IF(OR(B176="",'N-DBE'!AJ176=""),"",O176*'N-DBE'!E176)</f>
        <v/>
      </c>
      <c r="Q176" s="253" t="str">
        <f>IF('N-DBE'!AJ176="","",IF(AR176="mineralisch",AU176,0)+IF(BF176="mineralisch",BI176,0)+IF(BT176="mineralisch",BW176,0)+IF(CH176="mineralisch",CK176,0)+IF(CV176="mineralisch",CY176,0)+IF(DJ176="mineralisch",DM176,0))</f>
        <v/>
      </c>
      <c r="R176" s="830" t="str">
        <f>IF(OR(B176="",'N-DBE'!AJ176=""),"",Q176*'N-DBE'!E176)</f>
        <v/>
      </c>
      <c r="S176" s="253" t="str">
        <f>IF('N-DBE'!AJ176="","",O176-Q176)</f>
        <v/>
      </c>
      <c r="T176" s="830" t="str">
        <f>IF(OR(B176="",'N-DBE'!AJ176=""),"",S176*'N-DBE'!E176)</f>
        <v/>
      </c>
      <c r="U176" s="253" t="str">
        <f>IF('N-DBE'!AJ176="","",(IF(AR176="Kompost",AU176,0)+IF(BF176="Kompost",BI176,0)+IF(BT176="Kompost",BW176,0)+IF(CH176="Kompost",CK176,0)+IF(CV176="Kompost",CY176,0)+IF(DJ176="Kompost",DM176,0)))</f>
        <v/>
      </c>
      <c r="V176" s="830" t="str">
        <f>IF(OR(B176="",'N-DBE'!AJ176=""),"",U176*'N-DBE'!E176)</f>
        <v/>
      </c>
      <c r="W176" s="370" t="str">
        <f>IF('N-DBE'!AJ176="","",SUM(AW176,BK176,BY176,CM176,DA176,DO176))</f>
        <v/>
      </c>
      <c r="X176" s="844" t="str">
        <f>IF(OR(B176="",'N-DBE'!AJ176=""),"",W176*'N-DBE'!E176)</f>
        <v/>
      </c>
      <c r="Y176" s="260" t="str">
        <f>IF('P-(K-Mg)-DBE'!N176="","",'P-(K-Mg)-DBE'!N176+'P-(K-Mg)-DBE'!R176)</f>
        <v/>
      </c>
      <c r="Z176" s="830" t="str">
        <f>IF(OR(B176="",'P-(K-Mg)-DBE'!N176=""),"",'N-DBE'!E176*('P-(K-Mg)-DBE'!N176+'P-(K-Mg)-DBE'!R176))</f>
        <v/>
      </c>
      <c r="AA176" s="259" t="str">
        <f>IF('P-(K-Mg)-DBE'!N176="","",SUM(AX176,BL176,BZ176,CN176,DB176,DP176))</f>
        <v/>
      </c>
      <c r="AB176" s="258" t="str">
        <f>IF(OR(B176="",'P-(K-Mg)-DBE'!Z176=""),"",SUM(AX176,BL176,BZ176,CN176,DB176,DP176)*'N-DBE'!E176)</f>
        <v/>
      </c>
      <c r="AC176" s="259" t="str">
        <f>IF('P-(K-Mg)-DBE'!O176="","",'P-(K-Mg)-DBE'!O176)</f>
        <v/>
      </c>
      <c r="AD176" s="815" t="str">
        <f>IF(OR(B176="",'P-(K-Mg)-DBE'!O176=""),"",'P-(K-Mg)-DBE'!O176*'N-DBE'!E176)</f>
        <v/>
      </c>
      <c r="AE176" s="239" t="str">
        <f>IF('P-(K-Mg)-DBE'!Z176="","",'P-(K-Mg)-DBE'!Z176)</f>
        <v/>
      </c>
      <c r="AF176" s="815" t="str">
        <f>IF(OR(B176="",'P-(K-Mg)-DBE'!Z176=""),"",'P-(K-Mg)-DBE'!Z176*'N-DBE'!E176)</f>
        <v/>
      </c>
      <c r="AG176" s="380" t="str">
        <f>IF('P-(K-Mg)-DBE'!Z176="","",SUM(AY176,BM176,CA176,CO176,DC176,DQ176))</f>
        <v/>
      </c>
      <c r="AH176" s="258" t="str">
        <f>IF(OR(B176="",'P-(K-Mg)-DBE'!AH176=""),"",SUM(AY176,BM176,CA176,CO176,DC176,DQ166)*'N-DBE'!E176)</f>
        <v/>
      </c>
      <c r="AI176" s="240" t="str">
        <f>IF('P-(K-Mg)-DBE'!AH176="","",'P-(K-Mg)-DBE'!AH176)</f>
        <v/>
      </c>
      <c r="AJ176" s="830" t="str">
        <f>IF(OR(B176="",'P-(K-Mg)-DBE'!AH176=""),"",'N-DBE'!E176*'P-(K-Mg)-DBE'!AH176)</f>
        <v/>
      </c>
      <c r="AK176" s="374" t="str">
        <f>IF('P-(K-Mg)-DBE'!AH176="","",SUM(AZ176,BN176,CB176,CP176,DD176,DR176))</f>
        <v/>
      </c>
      <c r="AL176" s="862" t="str">
        <f>IF('P-(K-Mg)-DBE'!AH176="","",SUM(AZ176,BN176,CB176,CP176,DD176,DR176))</f>
        <v/>
      </c>
      <c r="AM176" s="378"/>
      <c r="AN176" s="379"/>
      <c r="AO176" s="375"/>
      <c r="AP176" s="392" t="str">
        <f t="shared" si="36"/>
        <v/>
      </c>
      <c r="AQ176" s="453" t="str">
        <f t="shared" si="37"/>
        <v/>
      </c>
      <c r="AR176" s="872" t="str">
        <f>IF(AM176="","",VLOOKUP(AM176,'aktuelle Düngerliste'!A:H,2,FALSE))</f>
        <v/>
      </c>
      <c r="AS176" s="872" t="str">
        <f>IF(AM176="","",VLOOKUP(AM176,'aktuelle Düngerliste'!A:H,3,FALSE))</f>
        <v/>
      </c>
      <c r="AT176" s="873" t="str">
        <f>IF(AM176="","",VLOOKUP(AM176,'aktuelle Düngerliste'!A:H,8,FALSE))</f>
        <v/>
      </c>
      <c r="AU176" s="874" t="str">
        <f>IF(AM176="","",VLOOKUP(AM176,'aktuelle Düngerliste'!$A:$H,3,FALSE)*AO176/1000)</f>
        <v/>
      </c>
      <c r="AV176" s="874" t="str">
        <f>IF(AM176="","",IF(VLOOKUP(AM176,'aktuelle Düngerliste'!$A:$B,2,FALSE)="mineralisch",(VLOOKUP(AM176,'aktuelle Düngerliste'!$A:$H,3,FALSE)*AO176/1000),""))</f>
        <v/>
      </c>
      <c r="AW176" s="875" t="str">
        <f>IF(AM176="","",VLOOKUP(AM176,'aktuelle Düngerliste'!$A:$J,10,FALSE)*AO176/1000)</f>
        <v/>
      </c>
      <c r="AX176" s="875" t="str">
        <f>IF(AM176="","",VLOOKUP(AM176,'aktuelle Düngerliste'!$A:$H,5,FALSE)*AO176/1000)</f>
        <v/>
      </c>
      <c r="AY176" s="875" t="str">
        <f>IF(AM176="","",VLOOKUP(AM176,'aktuelle Düngerliste'!$A:$H,6,FALSE)*AO176/1000)</f>
        <v/>
      </c>
      <c r="AZ176" s="876" t="str">
        <f>IF(AM176="","",VLOOKUP(AM176,'aktuelle Düngerliste'!$A:$H,7,FALSE)*AO176/1000)</f>
        <v/>
      </c>
      <c r="BA176" s="378"/>
      <c r="BB176" s="379"/>
      <c r="BC176" s="375"/>
      <c r="BD176" s="392" t="str">
        <f t="shared" si="38"/>
        <v/>
      </c>
      <c r="BE176" s="453" t="str">
        <f t="shared" si="39"/>
        <v/>
      </c>
      <c r="BF176" s="872" t="str">
        <f>IF(BA176="","",VLOOKUP(BA176,'aktuelle Düngerliste'!$A:$H,2,FALSE))</f>
        <v/>
      </c>
      <c r="BG176" s="872" t="str">
        <f>IF(BA176="","",VLOOKUP(BA176,'aktuelle Düngerliste'!$A:$H,3,FALSE))</f>
        <v/>
      </c>
      <c r="BH176" s="873" t="str">
        <f>IF(BA176="","",VLOOKUP(BA176,'aktuelle Düngerliste'!$A:$H,8,FALSE))</f>
        <v/>
      </c>
      <c r="BI176" s="874" t="str">
        <f>IF(BA176="","",VLOOKUP(BA176,'aktuelle Düngerliste'!$A:$H,3,FALSE)*BC176/1000)</f>
        <v/>
      </c>
      <c r="BJ176" s="874" t="str">
        <f>IF(BA176="","",IF(VLOOKUP(BA176,'aktuelle Düngerliste'!$A:$B,2,FALSE)="mineralisch",(VLOOKUP(BA176,'aktuelle Düngerliste'!$A:$H,3,FALSE)*BC176/1000),""))</f>
        <v/>
      </c>
      <c r="BK176" s="875" t="str">
        <f>IF(BA176="","",VLOOKUP(BA176,'aktuelle Düngerliste'!$A:$J,10,FALSE)*BC176/1000)</f>
        <v/>
      </c>
      <c r="BL176" s="875" t="str">
        <f>IF(BA176="","",VLOOKUP(BA176,'aktuelle Düngerliste'!$A:$H,5,FALSE)*BC176/1000)</f>
        <v/>
      </c>
      <c r="BM176" s="875" t="str">
        <f>IF(BA176="","",VLOOKUP(BA176,'aktuelle Düngerliste'!$A:$H,6,FALSE)*BC176/1000)</f>
        <v/>
      </c>
      <c r="BN176" s="876" t="str">
        <f>IF(BA176="","",VLOOKUP(BA176,'aktuelle Düngerliste'!$A:$H,7,FALSE)*BC176/1000)</f>
        <v/>
      </c>
      <c r="BO176" s="378"/>
      <c r="BP176" s="379"/>
      <c r="BQ176" s="375"/>
      <c r="BR176" s="392" t="str">
        <f t="shared" si="40"/>
        <v/>
      </c>
      <c r="BS176" s="453" t="str">
        <f t="shared" si="41"/>
        <v/>
      </c>
      <c r="BT176" s="872" t="str">
        <f>IF(BO176="","",VLOOKUP(BO176,'aktuelle Düngerliste'!$A:$H,2,FALSE))</f>
        <v/>
      </c>
      <c r="BU176" s="872" t="str">
        <f>IF(BO176="","",VLOOKUP(BO176,'aktuelle Düngerliste'!$A:$H,3,FALSE))</f>
        <v/>
      </c>
      <c r="BV176" s="873" t="str">
        <f>IF(BO176="","",VLOOKUP(BO176,'aktuelle Düngerliste'!$A:$H,8,FALSE))</f>
        <v/>
      </c>
      <c r="BW176" s="874" t="str">
        <f>IF(BO176="","",VLOOKUP(BO176,'aktuelle Düngerliste'!$A:$H,3,FALSE)*BQ176/1000)</f>
        <v/>
      </c>
      <c r="BX176" s="874" t="str">
        <f>IF(BO176="","",IF(VLOOKUP(BO176,'aktuelle Düngerliste'!$A:$B,2,FALSE)="mineralisch",(VLOOKUP(BO176,'aktuelle Düngerliste'!$A:$H,3,FALSE)*BQ176/1000),""))</f>
        <v/>
      </c>
      <c r="BY176" s="875" t="str">
        <f>IF(BO176="","",VLOOKUP(BO176,'aktuelle Düngerliste'!$A:$J,10,FALSE)*BQ176/1000)</f>
        <v/>
      </c>
      <c r="BZ176" s="875" t="str">
        <f>IF(BO176="","",VLOOKUP(BO176,'aktuelle Düngerliste'!$A:$H,5,FALSE)*BQ176/1000)</f>
        <v/>
      </c>
      <c r="CA176" s="875" t="str">
        <f>IF(BO176="","",VLOOKUP(BO176,'aktuelle Düngerliste'!$A:$H,6,FALSE)*BQ176/1000)</f>
        <v/>
      </c>
      <c r="CB176" s="876" t="str">
        <f>IF(BO176="","",VLOOKUP(BO176,'aktuelle Düngerliste'!$A:$H,7,FALSE)*BQ176/1000)</f>
        <v/>
      </c>
      <c r="CC176" s="378"/>
      <c r="CD176" s="379"/>
      <c r="CE176" s="375"/>
      <c r="CF176" s="392" t="str">
        <f t="shared" si="42"/>
        <v/>
      </c>
      <c r="CG176" s="453" t="str">
        <f t="shared" si="43"/>
        <v/>
      </c>
      <c r="CH176" s="872" t="str">
        <f>IF(CC176="","",VLOOKUP(CC176,'aktuelle Düngerliste'!$A:$H,2,FALSE))</f>
        <v/>
      </c>
      <c r="CI176" s="872" t="str">
        <f>IF(CC176="","",VLOOKUP(CC176,'aktuelle Düngerliste'!$A:$H,3,FALSE))</f>
        <v/>
      </c>
      <c r="CJ176" s="873" t="str">
        <f>IF(CC176="","",VLOOKUP(CC176,'aktuelle Düngerliste'!$A:$H,8,FALSE))</f>
        <v/>
      </c>
      <c r="CK176" s="874" t="str">
        <f>IF(CC176="","",VLOOKUP(CC176,'aktuelle Düngerliste'!$A:$H,3,FALSE)*CE176/1000)</f>
        <v/>
      </c>
      <c r="CL176" s="874" t="str">
        <f>IF(CC176="","",IF(VLOOKUP(CC176,'aktuelle Düngerliste'!$A:$B,2,FALSE)="mineralisch",(VLOOKUP(CC176,'aktuelle Düngerliste'!$A:$H,3,FALSE)*CE176/1000),""))</f>
        <v/>
      </c>
      <c r="CM176" s="875" t="str">
        <f>IF(CC176="","",VLOOKUP(CC176,'aktuelle Düngerliste'!$A:$J,10,FALSE)*CE176/1000)</f>
        <v/>
      </c>
      <c r="CN176" s="875" t="str">
        <f>IF(CC176="","",VLOOKUP(CC176,'aktuelle Düngerliste'!$A:$H,5,FALSE)*CE176/1000)</f>
        <v/>
      </c>
      <c r="CO176" s="875" t="str">
        <f>IF(CC176="","",VLOOKUP(CC176,'aktuelle Düngerliste'!$A:$H,6,FALSE)*CE176/1000)</f>
        <v/>
      </c>
      <c r="CP176" s="876" t="str">
        <f>IF(CC176="","",VLOOKUP(CC176,'aktuelle Düngerliste'!$A:$H,7,FALSE)*CE176/1000)</f>
        <v/>
      </c>
      <c r="CQ176" s="378"/>
      <c r="CR176" s="379"/>
      <c r="CS176" s="375"/>
      <c r="CT176" s="392" t="str">
        <f t="shared" si="44"/>
        <v/>
      </c>
      <c r="CU176" s="453" t="str">
        <f t="shared" si="45"/>
        <v/>
      </c>
      <c r="CV176" s="872" t="str">
        <f>IF(CQ176="","",VLOOKUP(CQ176,'aktuelle Düngerliste'!$A:$H,2,FALSE))</f>
        <v/>
      </c>
      <c r="CW176" s="872" t="str">
        <f>IF(CQ176="","",VLOOKUP(CQ176,'aktuelle Düngerliste'!$A:$H,3,FALSE))</f>
        <v/>
      </c>
      <c r="CX176" s="873" t="str">
        <f>IF(CQ176="","",VLOOKUP(CQ176,'aktuelle Düngerliste'!$A:$H,8,FALSE))</f>
        <v/>
      </c>
      <c r="CY176" s="874" t="str">
        <f>IF(CQ176="","",VLOOKUP(CQ176,'aktuelle Düngerliste'!$A:$H,3,FALSE)*CS176/1000)</f>
        <v/>
      </c>
      <c r="CZ176" s="874" t="str">
        <f>IF(CQ176="","",IF(VLOOKUP(CQ176,'aktuelle Düngerliste'!$A:$B,2,FALSE)="mineralisch",(VLOOKUP(CQ176,'aktuelle Düngerliste'!$A:$H,3,FALSE)*CS176/1000),""))</f>
        <v/>
      </c>
      <c r="DA176" s="875" t="str">
        <f>IF(CQ176="","",VLOOKUP(CQ176,'aktuelle Düngerliste'!$A:$J,10,FALSE)*CS176/1000)</f>
        <v/>
      </c>
      <c r="DB176" s="875" t="str">
        <f>IF(CQ176="","",VLOOKUP(CQ176,'aktuelle Düngerliste'!$A:$H,5,FALSE)*CS176/1000)</f>
        <v/>
      </c>
      <c r="DC176" s="875" t="str">
        <f>IF(CQ176="","",VLOOKUP(CQ176,'aktuelle Düngerliste'!$A:$H,6,FALSE)*CS176/1000)</f>
        <v/>
      </c>
      <c r="DD176" s="876" t="str">
        <f>IF(CQ176="","",VLOOKUP(CQ176,'aktuelle Düngerliste'!$A:$H,7,FALSE)*CS176/1000)</f>
        <v/>
      </c>
      <c r="DE176" s="378"/>
      <c r="DF176" s="379"/>
      <c r="DG176" s="375"/>
      <c r="DH176" s="392" t="str">
        <f t="shared" si="46"/>
        <v/>
      </c>
      <c r="DI176" s="453" t="str">
        <f t="shared" si="47"/>
        <v/>
      </c>
      <c r="DJ176" s="872" t="str">
        <f>IF(DE176="","",VLOOKUP(DE176,'aktuelle Düngerliste'!$A:$H,2,FALSE))</f>
        <v/>
      </c>
      <c r="DK176" s="872" t="str">
        <f>IF(DE176="","",VLOOKUP(DE176,'aktuelle Düngerliste'!$A:$H,3,FALSE))</f>
        <v/>
      </c>
      <c r="DL176" s="873" t="str">
        <f>IF(DE176="","",VLOOKUP(DE176,'aktuelle Düngerliste'!$A:$H,8,FALSE))</f>
        <v/>
      </c>
      <c r="DM176" s="874" t="str">
        <f>IF(DE176="","",VLOOKUP(DE176,'aktuelle Düngerliste'!$A:$H,3,FALSE)*DG176/1000)</f>
        <v/>
      </c>
      <c r="DN176" s="874" t="str">
        <f>IF(DE176="","",IF(VLOOKUP(DE176,'aktuelle Düngerliste'!$A:$B,2,FALSE)="mineralisch",(VLOOKUP(DE176,'aktuelle Düngerliste'!$A:$H,3,FALSE)*DG176/1000),""))</f>
        <v/>
      </c>
      <c r="DO176" s="875" t="str">
        <f>IF(DE176="","",VLOOKUP(DE176,'aktuelle Düngerliste'!$A:$J,10,FALSE)*DG176/1000)</f>
        <v/>
      </c>
      <c r="DP176" s="875" t="str">
        <f>IF(DE176="","",VLOOKUP(DE176,'aktuelle Düngerliste'!$A:$H,5,FALSE)*DG176/1000)</f>
        <v/>
      </c>
      <c r="DQ176" s="875" t="str">
        <f>IF(DE176="","",VLOOKUP(DE176,'aktuelle Düngerliste'!$A:$H,6,FALSE)*DG176/1000)</f>
        <v/>
      </c>
      <c r="DR176" s="876" t="str">
        <f>IF(DE176="","",VLOOKUP(DE176,'aktuelle Düngerliste'!$A:$H,7,FALSE)*DG176/1000)</f>
        <v/>
      </c>
      <c r="DS176" s="265"/>
    </row>
    <row r="177" spans="1:123" s="145" customFormat="1">
      <c r="A177" s="261" t="str">
        <f>IF('N-DBE'!A177="","",'N-DBE'!A177)</f>
        <v/>
      </c>
      <c r="B177" s="285" t="str">
        <f>IF('N-DBE'!B177="","",'N-DBE'!B177)</f>
        <v/>
      </c>
      <c r="C177" s="262" t="str">
        <f>IF('N-DBE'!C177="","",'N-DBE'!C177)</f>
        <v/>
      </c>
      <c r="D177" s="262" t="str">
        <f>IF('N-DBE'!D177="","",'N-DBE'!D177)</f>
        <v/>
      </c>
      <c r="E177" s="238" t="str">
        <f>IF('N-DBE'!E177="","",'N-DBE'!E177)</f>
        <v/>
      </c>
      <c r="F177" s="238" t="str">
        <f>IF('N-DBE'!F177="","",'N-DBE'!F177)</f>
        <v/>
      </c>
      <c r="G177" s="225" t="str">
        <f>IF('N-DBE'!G177="","",'N-DBE'!G177)</f>
        <v/>
      </c>
      <c r="H177" s="247" t="str">
        <f>IF(OR(B177="",'N-DBE'!AJ177=""),"",'N-DBE'!AJ177+'N-DBE'!AN177)</f>
        <v/>
      </c>
      <c r="I177" s="815" t="str">
        <f>IF(OR(B177="",'N-DBE'!AJ177=""),"",'N-DBE'!E177*('N-DBE'!AJ177+'N-DBE'!AN177))</f>
        <v/>
      </c>
      <c r="J177" s="246" t="str">
        <f>IF('N-DBE'!AK177="","",IF('N-DBE'!AM177="ja",'N-DBE'!AK177+'N-DBE'!AN177,'N-DBE'!AK177))</f>
        <v/>
      </c>
      <c r="K177" s="829" t="str">
        <f>IF(OR(B177="",'N-DBE'!AK177=""),"",IF('N-DBE'!AM177="ja",'N-DBE'!E177*('N-DBE'!AK177+'N-DBE'!AN177),'N-DBE'!E177*'N-DBE'!AK177))</f>
        <v/>
      </c>
      <c r="L177" s="830" t="str">
        <f>IF(OR(B177="",'N-DBE'!AL177=""),"",'N-DBE'!AL177+'N-DBE'!AN177)</f>
        <v/>
      </c>
      <c r="M177" s="830" t="str">
        <f>IF(OR(B177="",'N-DBE'!AL177=""),"",'N-DBE'!E177*('N-DBE'!AL177+'N-DBE'!AN177))</f>
        <v/>
      </c>
      <c r="N177" s="831" t="str">
        <f>IF(AND('N-DBE'!C177="ja",G177&lt;&gt;""),I177-X177,"")</f>
        <v/>
      </c>
      <c r="O177" s="259" t="str">
        <f>IF('N-DBE'!AJ177="","",SUM(AU177,BI177,BW177,CK177,CY177,DM177))</f>
        <v/>
      </c>
      <c r="P177" s="830" t="str">
        <f>IF(OR(B177="",'N-DBE'!AJ177=""),"",O177*'N-DBE'!E177)</f>
        <v/>
      </c>
      <c r="Q177" s="253" t="str">
        <f>IF('N-DBE'!AJ177="","",IF(AR177="mineralisch",AU177,0)+IF(BF177="mineralisch",BI177,0)+IF(BT177="mineralisch",BW177,0)+IF(CH177="mineralisch",CK177,0)+IF(CV177="mineralisch",CY177,0)+IF(DJ177="mineralisch",DM177,0))</f>
        <v/>
      </c>
      <c r="R177" s="830" t="str">
        <f>IF(OR(B177="",'N-DBE'!AJ177=""),"",Q177*'N-DBE'!E177)</f>
        <v/>
      </c>
      <c r="S177" s="253" t="str">
        <f>IF('N-DBE'!AJ177="","",O177-Q177)</f>
        <v/>
      </c>
      <c r="T177" s="830" t="str">
        <f>IF(OR(B177="",'N-DBE'!AJ177=""),"",S177*'N-DBE'!E177)</f>
        <v/>
      </c>
      <c r="U177" s="253" t="str">
        <f>IF('N-DBE'!AJ177="","",(IF(AR177="Kompost",AU177,0)+IF(BF177="Kompost",BI177,0)+IF(BT177="Kompost",BW177,0)+IF(CH177="Kompost",CK177,0)+IF(CV177="Kompost",CY177,0)+IF(DJ177="Kompost",DM177,0)))</f>
        <v/>
      </c>
      <c r="V177" s="830" t="str">
        <f>IF(OR(B177="",'N-DBE'!AJ177=""),"",U177*'N-DBE'!E177)</f>
        <v/>
      </c>
      <c r="W177" s="370" t="str">
        <f>IF('N-DBE'!AJ177="","",SUM(AW177,BK177,BY177,CM177,DA177,DO177))</f>
        <v/>
      </c>
      <c r="X177" s="844" t="str">
        <f>IF(OR(B177="",'N-DBE'!AJ177=""),"",W177*'N-DBE'!E177)</f>
        <v/>
      </c>
      <c r="Y177" s="260" t="str">
        <f>IF('P-(K-Mg)-DBE'!N177="","",'P-(K-Mg)-DBE'!N177+'P-(K-Mg)-DBE'!R177)</f>
        <v/>
      </c>
      <c r="Z177" s="830" t="str">
        <f>IF(OR(B177="",'P-(K-Mg)-DBE'!N177=""),"",'N-DBE'!E177*('P-(K-Mg)-DBE'!N177+'P-(K-Mg)-DBE'!R177))</f>
        <v/>
      </c>
      <c r="AA177" s="259" t="str">
        <f>IF('P-(K-Mg)-DBE'!N177="","",SUM(AX177,BL177,BZ177,CN177,DB177,DP177))</f>
        <v/>
      </c>
      <c r="AB177" s="258" t="str">
        <f>IF(OR(B177="",'P-(K-Mg)-DBE'!Z177=""),"",SUM(AX177,BL177,BZ177,CN177,DB177,DP177)*'N-DBE'!E177)</f>
        <v/>
      </c>
      <c r="AC177" s="259" t="str">
        <f>IF('P-(K-Mg)-DBE'!O177="","",'P-(K-Mg)-DBE'!O177)</f>
        <v/>
      </c>
      <c r="AD177" s="815" t="str">
        <f>IF(OR(B177="",'P-(K-Mg)-DBE'!O177=""),"",'P-(K-Mg)-DBE'!O177*'N-DBE'!E177)</f>
        <v/>
      </c>
      <c r="AE177" s="239" t="str">
        <f>IF('P-(K-Mg)-DBE'!Z177="","",'P-(K-Mg)-DBE'!Z177)</f>
        <v/>
      </c>
      <c r="AF177" s="815" t="str">
        <f>IF(OR(B177="",'P-(K-Mg)-DBE'!Z177=""),"",'P-(K-Mg)-DBE'!Z177*'N-DBE'!E177)</f>
        <v/>
      </c>
      <c r="AG177" s="380" t="str">
        <f>IF('P-(K-Mg)-DBE'!Z177="","",SUM(AY177,BM177,CA177,CO177,DC177,DQ177))</f>
        <v/>
      </c>
      <c r="AH177" s="258" t="str">
        <f>IF(OR(B177="",'P-(K-Mg)-DBE'!AH177=""),"",SUM(AY177,BM177,CA177,CO177,DC177,DQ167)*'N-DBE'!E177)</f>
        <v/>
      </c>
      <c r="AI177" s="240" t="str">
        <f>IF('P-(K-Mg)-DBE'!AH177="","",'P-(K-Mg)-DBE'!AH177)</f>
        <v/>
      </c>
      <c r="AJ177" s="830" t="str">
        <f>IF(OR(B177="",'P-(K-Mg)-DBE'!AH177=""),"",'N-DBE'!E177*'P-(K-Mg)-DBE'!AH177)</f>
        <v/>
      </c>
      <c r="AK177" s="374" t="str">
        <f>IF('P-(K-Mg)-DBE'!AH177="","",SUM(AZ177,BN177,CB177,CP177,DD177,DR177))</f>
        <v/>
      </c>
      <c r="AL177" s="862" t="str">
        <f>IF('P-(K-Mg)-DBE'!AH177="","",SUM(AZ177,BN177,CB177,CP177,DD177,DR177))</f>
        <v/>
      </c>
      <c r="AM177" s="378"/>
      <c r="AN177" s="379"/>
      <c r="AO177" s="375"/>
      <c r="AP177" s="392" t="str">
        <f t="shared" si="36"/>
        <v/>
      </c>
      <c r="AQ177" s="453" t="str">
        <f t="shared" si="37"/>
        <v/>
      </c>
      <c r="AR177" s="872" t="str">
        <f>IF(AM177="","",VLOOKUP(AM177,'aktuelle Düngerliste'!A:H,2,FALSE))</f>
        <v/>
      </c>
      <c r="AS177" s="872" t="str">
        <f>IF(AM177="","",VLOOKUP(AM177,'aktuelle Düngerliste'!A:H,3,FALSE))</f>
        <v/>
      </c>
      <c r="AT177" s="873" t="str">
        <f>IF(AM177="","",VLOOKUP(AM177,'aktuelle Düngerliste'!A:H,8,FALSE))</f>
        <v/>
      </c>
      <c r="AU177" s="874" t="str">
        <f>IF(AM177="","",VLOOKUP(AM177,'aktuelle Düngerliste'!$A:$H,3,FALSE)*AO177/1000)</f>
        <v/>
      </c>
      <c r="AV177" s="874" t="str">
        <f>IF(AM177="","",IF(VLOOKUP(AM177,'aktuelle Düngerliste'!$A:$B,2,FALSE)="mineralisch",(VLOOKUP(AM177,'aktuelle Düngerliste'!$A:$H,3,FALSE)*AO177/1000),""))</f>
        <v/>
      </c>
      <c r="AW177" s="875" t="str">
        <f>IF(AM177="","",VLOOKUP(AM177,'aktuelle Düngerliste'!$A:$J,10,FALSE)*AO177/1000)</f>
        <v/>
      </c>
      <c r="AX177" s="875" t="str">
        <f>IF(AM177="","",VLOOKUP(AM177,'aktuelle Düngerliste'!$A:$H,5,FALSE)*AO177/1000)</f>
        <v/>
      </c>
      <c r="AY177" s="875" t="str">
        <f>IF(AM177="","",VLOOKUP(AM177,'aktuelle Düngerliste'!$A:$H,6,FALSE)*AO177/1000)</f>
        <v/>
      </c>
      <c r="AZ177" s="876" t="str">
        <f>IF(AM177="","",VLOOKUP(AM177,'aktuelle Düngerliste'!$A:$H,7,FALSE)*AO177/1000)</f>
        <v/>
      </c>
      <c r="BA177" s="378"/>
      <c r="BB177" s="379"/>
      <c r="BC177" s="375"/>
      <c r="BD177" s="392" t="str">
        <f t="shared" si="38"/>
        <v/>
      </c>
      <c r="BE177" s="453" t="str">
        <f t="shared" si="39"/>
        <v/>
      </c>
      <c r="BF177" s="872" t="str">
        <f>IF(BA177="","",VLOOKUP(BA177,'aktuelle Düngerliste'!$A:$H,2,FALSE))</f>
        <v/>
      </c>
      <c r="BG177" s="872" t="str">
        <f>IF(BA177="","",VLOOKUP(BA177,'aktuelle Düngerliste'!$A:$H,3,FALSE))</f>
        <v/>
      </c>
      <c r="BH177" s="873" t="str">
        <f>IF(BA177="","",VLOOKUP(BA177,'aktuelle Düngerliste'!$A:$H,8,FALSE))</f>
        <v/>
      </c>
      <c r="BI177" s="874" t="str">
        <f>IF(BA177="","",VLOOKUP(BA177,'aktuelle Düngerliste'!$A:$H,3,FALSE)*BC177/1000)</f>
        <v/>
      </c>
      <c r="BJ177" s="874" t="str">
        <f>IF(BA177="","",IF(VLOOKUP(BA177,'aktuelle Düngerliste'!$A:$B,2,FALSE)="mineralisch",(VLOOKUP(BA177,'aktuelle Düngerliste'!$A:$H,3,FALSE)*BC177/1000),""))</f>
        <v/>
      </c>
      <c r="BK177" s="875" t="str">
        <f>IF(BA177="","",VLOOKUP(BA177,'aktuelle Düngerliste'!$A:$J,10,FALSE)*BC177/1000)</f>
        <v/>
      </c>
      <c r="BL177" s="875" t="str">
        <f>IF(BA177="","",VLOOKUP(BA177,'aktuelle Düngerliste'!$A:$H,5,FALSE)*BC177/1000)</f>
        <v/>
      </c>
      <c r="BM177" s="875" t="str">
        <f>IF(BA177="","",VLOOKUP(BA177,'aktuelle Düngerliste'!$A:$H,6,FALSE)*BC177/1000)</f>
        <v/>
      </c>
      <c r="BN177" s="876" t="str">
        <f>IF(BA177="","",VLOOKUP(BA177,'aktuelle Düngerliste'!$A:$H,7,FALSE)*BC177/1000)</f>
        <v/>
      </c>
      <c r="BO177" s="378"/>
      <c r="BP177" s="379"/>
      <c r="BQ177" s="375"/>
      <c r="BR177" s="392" t="str">
        <f t="shared" si="40"/>
        <v/>
      </c>
      <c r="BS177" s="453" t="str">
        <f t="shared" si="41"/>
        <v/>
      </c>
      <c r="BT177" s="872" t="str">
        <f>IF(BO177="","",VLOOKUP(BO177,'aktuelle Düngerliste'!$A:$H,2,FALSE))</f>
        <v/>
      </c>
      <c r="BU177" s="872" t="str">
        <f>IF(BO177="","",VLOOKUP(BO177,'aktuelle Düngerliste'!$A:$H,3,FALSE))</f>
        <v/>
      </c>
      <c r="BV177" s="873" t="str">
        <f>IF(BO177="","",VLOOKUP(BO177,'aktuelle Düngerliste'!$A:$H,8,FALSE))</f>
        <v/>
      </c>
      <c r="BW177" s="874" t="str">
        <f>IF(BO177="","",VLOOKUP(BO177,'aktuelle Düngerliste'!$A:$H,3,FALSE)*BQ177/1000)</f>
        <v/>
      </c>
      <c r="BX177" s="874" t="str">
        <f>IF(BO177="","",IF(VLOOKUP(BO177,'aktuelle Düngerliste'!$A:$B,2,FALSE)="mineralisch",(VLOOKUP(BO177,'aktuelle Düngerliste'!$A:$H,3,FALSE)*BQ177/1000),""))</f>
        <v/>
      </c>
      <c r="BY177" s="875" t="str">
        <f>IF(BO177="","",VLOOKUP(BO177,'aktuelle Düngerliste'!$A:$J,10,FALSE)*BQ177/1000)</f>
        <v/>
      </c>
      <c r="BZ177" s="875" t="str">
        <f>IF(BO177="","",VLOOKUP(BO177,'aktuelle Düngerliste'!$A:$H,5,FALSE)*BQ177/1000)</f>
        <v/>
      </c>
      <c r="CA177" s="875" t="str">
        <f>IF(BO177="","",VLOOKUP(BO177,'aktuelle Düngerliste'!$A:$H,6,FALSE)*BQ177/1000)</f>
        <v/>
      </c>
      <c r="CB177" s="876" t="str">
        <f>IF(BO177="","",VLOOKUP(BO177,'aktuelle Düngerliste'!$A:$H,7,FALSE)*BQ177/1000)</f>
        <v/>
      </c>
      <c r="CC177" s="378"/>
      <c r="CD177" s="379"/>
      <c r="CE177" s="375"/>
      <c r="CF177" s="392" t="str">
        <f t="shared" si="42"/>
        <v/>
      </c>
      <c r="CG177" s="453" t="str">
        <f t="shared" si="43"/>
        <v/>
      </c>
      <c r="CH177" s="872" t="str">
        <f>IF(CC177="","",VLOOKUP(CC177,'aktuelle Düngerliste'!$A:$H,2,FALSE))</f>
        <v/>
      </c>
      <c r="CI177" s="872" t="str">
        <f>IF(CC177="","",VLOOKUP(CC177,'aktuelle Düngerliste'!$A:$H,3,FALSE))</f>
        <v/>
      </c>
      <c r="CJ177" s="873" t="str">
        <f>IF(CC177="","",VLOOKUP(CC177,'aktuelle Düngerliste'!$A:$H,8,FALSE))</f>
        <v/>
      </c>
      <c r="CK177" s="874" t="str">
        <f>IF(CC177="","",VLOOKUP(CC177,'aktuelle Düngerliste'!$A:$H,3,FALSE)*CE177/1000)</f>
        <v/>
      </c>
      <c r="CL177" s="874" t="str">
        <f>IF(CC177="","",IF(VLOOKUP(CC177,'aktuelle Düngerliste'!$A:$B,2,FALSE)="mineralisch",(VLOOKUP(CC177,'aktuelle Düngerliste'!$A:$H,3,FALSE)*CE177/1000),""))</f>
        <v/>
      </c>
      <c r="CM177" s="875" t="str">
        <f>IF(CC177="","",VLOOKUP(CC177,'aktuelle Düngerliste'!$A:$J,10,FALSE)*CE177/1000)</f>
        <v/>
      </c>
      <c r="CN177" s="875" t="str">
        <f>IF(CC177="","",VLOOKUP(CC177,'aktuelle Düngerliste'!$A:$H,5,FALSE)*CE177/1000)</f>
        <v/>
      </c>
      <c r="CO177" s="875" t="str">
        <f>IF(CC177="","",VLOOKUP(CC177,'aktuelle Düngerliste'!$A:$H,6,FALSE)*CE177/1000)</f>
        <v/>
      </c>
      <c r="CP177" s="876" t="str">
        <f>IF(CC177="","",VLOOKUP(CC177,'aktuelle Düngerliste'!$A:$H,7,FALSE)*CE177/1000)</f>
        <v/>
      </c>
      <c r="CQ177" s="378"/>
      <c r="CR177" s="379"/>
      <c r="CS177" s="375"/>
      <c r="CT177" s="392" t="str">
        <f t="shared" si="44"/>
        <v/>
      </c>
      <c r="CU177" s="453" t="str">
        <f t="shared" si="45"/>
        <v/>
      </c>
      <c r="CV177" s="872" t="str">
        <f>IF(CQ177="","",VLOOKUP(CQ177,'aktuelle Düngerliste'!$A:$H,2,FALSE))</f>
        <v/>
      </c>
      <c r="CW177" s="872" t="str">
        <f>IF(CQ177="","",VLOOKUP(CQ177,'aktuelle Düngerliste'!$A:$H,3,FALSE))</f>
        <v/>
      </c>
      <c r="CX177" s="873" t="str">
        <f>IF(CQ177="","",VLOOKUP(CQ177,'aktuelle Düngerliste'!$A:$H,8,FALSE))</f>
        <v/>
      </c>
      <c r="CY177" s="874" t="str">
        <f>IF(CQ177="","",VLOOKUP(CQ177,'aktuelle Düngerliste'!$A:$H,3,FALSE)*CS177/1000)</f>
        <v/>
      </c>
      <c r="CZ177" s="874" t="str">
        <f>IF(CQ177="","",IF(VLOOKUP(CQ177,'aktuelle Düngerliste'!$A:$B,2,FALSE)="mineralisch",(VLOOKUP(CQ177,'aktuelle Düngerliste'!$A:$H,3,FALSE)*CS177/1000),""))</f>
        <v/>
      </c>
      <c r="DA177" s="875" t="str">
        <f>IF(CQ177="","",VLOOKUP(CQ177,'aktuelle Düngerliste'!$A:$J,10,FALSE)*CS177/1000)</f>
        <v/>
      </c>
      <c r="DB177" s="875" t="str">
        <f>IF(CQ177="","",VLOOKUP(CQ177,'aktuelle Düngerliste'!$A:$H,5,FALSE)*CS177/1000)</f>
        <v/>
      </c>
      <c r="DC177" s="875" t="str">
        <f>IF(CQ177="","",VLOOKUP(CQ177,'aktuelle Düngerliste'!$A:$H,6,FALSE)*CS177/1000)</f>
        <v/>
      </c>
      <c r="DD177" s="876" t="str">
        <f>IF(CQ177="","",VLOOKUP(CQ177,'aktuelle Düngerliste'!$A:$H,7,FALSE)*CS177/1000)</f>
        <v/>
      </c>
      <c r="DE177" s="378"/>
      <c r="DF177" s="379"/>
      <c r="DG177" s="375"/>
      <c r="DH177" s="392" t="str">
        <f t="shared" si="46"/>
        <v/>
      </c>
      <c r="DI177" s="453" t="str">
        <f t="shared" si="47"/>
        <v/>
      </c>
      <c r="DJ177" s="872" t="str">
        <f>IF(DE177="","",VLOOKUP(DE177,'aktuelle Düngerliste'!$A:$H,2,FALSE))</f>
        <v/>
      </c>
      <c r="DK177" s="872" t="str">
        <f>IF(DE177="","",VLOOKUP(DE177,'aktuelle Düngerliste'!$A:$H,3,FALSE))</f>
        <v/>
      </c>
      <c r="DL177" s="873" t="str">
        <f>IF(DE177="","",VLOOKUP(DE177,'aktuelle Düngerliste'!$A:$H,8,FALSE))</f>
        <v/>
      </c>
      <c r="DM177" s="874" t="str">
        <f>IF(DE177="","",VLOOKUP(DE177,'aktuelle Düngerliste'!$A:$H,3,FALSE)*DG177/1000)</f>
        <v/>
      </c>
      <c r="DN177" s="874" t="str">
        <f>IF(DE177="","",IF(VLOOKUP(DE177,'aktuelle Düngerliste'!$A:$B,2,FALSE)="mineralisch",(VLOOKUP(DE177,'aktuelle Düngerliste'!$A:$H,3,FALSE)*DG177/1000),""))</f>
        <v/>
      </c>
      <c r="DO177" s="875" t="str">
        <f>IF(DE177="","",VLOOKUP(DE177,'aktuelle Düngerliste'!$A:$J,10,FALSE)*DG177/1000)</f>
        <v/>
      </c>
      <c r="DP177" s="875" t="str">
        <f>IF(DE177="","",VLOOKUP(DE177,'aktuelle Düngerliste'!$A:$H,5,FALSE)*DG177/1000)</f>
        <v/>
      </c>
      <c r="DQ177" s="875" t="str">
        <f>IF(DE177="","",VLOOKUP(DE177,'aktuelle Düngerliste'!$A:$H,6,FALSE)*DG177/1000)</f>
        <v/>
      </c>
      <c r="DR177" s="876" t="str">
        <f>IF(DE177="","",VLOOKUP(DE177,'aktuelle Düngerliste'!$A:$H,7,FALSE)*DG177/1000)</f>
        <v/>
      </c>
      <c r="DS177" s="265"/>
    </row>
    <row r="178" spans="1:123" s="145" customFormat="1">
      <c r="A178" s="261" t="str">
        <f>IF('N-DBE'!A178="","",'N-DBE'!A178)</f>
        <v/>
      </c>
      <c r="B178" s="285" t="str">
        <f>IF('N-DBE'!B178="","",'N-DBE'!B178)</f>
        <v/>
      </c>
      <c r="C178" s="262" t="str">
        <f>IF('N-DBE'!C178="","",'N-DBE'!C178)</f>
        <v/>
      </c>
      <c r="D178" s="262" t="str">
        <f>IF('N-DBE'!D178="","",'N-DBE'!D178)</f>
        <v/>
      </c>
      <c r="E178" s="238" t="str">
        <f>IF('N-DBE'!E178="","",'N-DBE'!E178)</f>
        <v/>
      </c>
      <c r="F178" s="238" t="str">
        <f>IF('N-DBE'!F178="","",'N-DBE'!F178)</f>
        <v/>
      </c>
      <c r="G178" s="225" t="str">
        <f>IF('N-DBE'!G178="","",'N-DBE'!G178)</f>
        <v/>
      </c>
      <c r="H178" s="247" t="str">
        <f>IF(OR(B178="",'N-DBE'!AJ178=""),"",'N-DBE'!AJ178+'N-DBE'!AN178)</f>
        <v/>
      </c>
      <c r="I178" s="815" t="str">
        <f>IF(OR(B178="",'N-DBE'!AJ178=""),"",'N-DBE'!E178*('N-DBE'!AJ178+'N-DBE'!AN178))</f>
        <v/>
      </c>
      <c r="J178" s="246" t="str">
        <f>IF('N-DBE'!AK178="","",IF('N-DBE'!AM178="ja",'N-DBE'!AK178+'N-DBE'!AN178,'N-DBE'!AK178))</f>
        <v/>
      </c>
      <c r="K178" s="829" t="str">
        <f>IF(OR(B178="",'N-DBE'!AK178=""),"",IF('N-DBE'!AM178="ja",'N-DBE'!E178*('N-DBE'!AK178+'N-DBE'!AN178),'N-DBE'!E178*'N-DBE'!AK178))</f>
        <v/>
      </c>
      <c r="L178" s="830" t="str">
        <f>IF(OR(B178="",'N-DBE'!AL178=""),"",'N-DBE'!AL178+'N-DBE'!AN178)</f>
        <v/>
      </c>
      <c r="M178" s="830" t="str">
        <f>IF(OR(B178="",'N-DBE'!AL178=""),"",'N-DBE'!E178*('N-DBE'!AL178+'N-DBE'!AN178))</f>
        <v/>
      </c>
      <c r="N178" s="831" t="str">
        <f>IF(AND('N-DBE'!C178="ja",G178&lt;&gt;""),I178-X178,"")</f>
        <v/>
      </c>
      <c r="O178" s="259" t="str">
        <f>IF('N-DBE'!AJ178="","",SUM(AU178,BI178,BW178,CK178,CY178,DM178))</f>
        <v/>
      </c>
      <c r="P178" s="830" t="str">
        <f>IF(OR(B178="",'N-DBE'!AJ178=""),"",O178*'N-DBE'!E178)</f>
        <v/>
      </c>
      <c r="Q178" s="253" t="str">
        <f>IF('N-DBE'!AJ178="","",IF(AR178="mineralisch",AU178,0)+IF(BF178="mineralisch",BI178,0)+IF(BT178="mineralisch",BW178,0)+IF(CH178="mineralisch",CK178,0)+IF(CV178="mineralisch",CY178,0)+IF(DJ178="mineralisch",DM178,0))</f>
        <v/>
      </c>
      <c r="R178" s="830" t="str">
        <f>IF(OR(B178="",'N-DBE'!AJ178=""),"",Q178*'N-DBE'!E178)</f>
        <v/>
      </c>
      <c r="S178" s="253" t="str">
        <f>IF('N-DBE'!AJ178="","",O178-Q178)</f>
        <v/>
      </c>
      <c r="T178" s="830" t="str">
        <f>IF(OR(B178="",'N-DBE'!AJ178=""),"",S178*'N-DBE'!E178)</f>
        <v/>
      </c>
      <c r="U178" s="253" t="str">
        <f>IF('N-DBE'!AJ178="","",(IF(AR178="Kompost",AU178,0)+IF(BF178="Kompost",BI178,0)+IF(BT178="Kompost",BW178,0)+IF(CH178="Kompost",CK178,0)+IF(CV178="Kompost",CY178,0)+IF(DJ178="Kompost",DM178,0)))</f>
        <v/>
      </c>
      <c r="V178" s="830" t="str">
        <f>IF(OR(B178="",'N-DBE'!AJ178=""),"",U178*'N-DBE'!E178)</f>
        <v/>
      </c>
      <c r="W178" s="370" t="str">
        <f>IF('N-DBE'!AJ178="","",SUM(AW178,BK178,BY178,CM178,DA178,DO178))</f>
        <v/>
      </c>
      <c r="X178" s="844" t="str">
        <f>IF(OR(B178="",'N-DBE'!AJ178=""),"",W178*'N-DBE'!E178)</f>
        <v/>
      </c>
      <c r="Y178" s="260" t="str">
        <f>IF('P-(K-Mg)-DBE'!N178="","",'P-(K-Mg)-DBE'!N178+'P-(K-Mg)-DBE'!R178)</f>
        <v/>
      </c>
      <c r="Z178" s="830" t="str">
        <f>IF(OR(B178="",'P-(K-Mg)-DBE'!N178=""),"",'N-DBE'!E178*('P-(K-Mg)-DBE'!N178+'P-(K-Mg)-DBE'!R178))</f>
        <v/>
      </c>
      <c r="AA178" s="259" t="str">
        <f>IF('P-(K-Mg)-DBE'!N178="","",SUM(AX178,BL178,BZ178,CN178,DB178,DP178))</f>
        <v/>
      </c>
      <c r="AB178" s="258" t="str">
        <f>IF(OR(B178="",'P-(K-Mg)-DBE'!Z178=""),"",SUM(AX178,BL178,BZ178,CN178,DB178,DP178)*'N-DBE'!E178)</f>
        <v/>
      </c>
      <c r="AC178" s="259" t="str">
        <f>IF('P-(K-Mg)-DBE'!O178="","",'P-(K-Mg)-DBE'!O178)</f>
        <v/>
      </c>
      <c r="AD178" s="815" t="str">
        <f>IF(OR(B178="",'P-(K-Mg)-DBE'!O178=""),"",'P-(K-Mg)-DBE'!O178*'N-DBE'!E178)</f>
        <v/>
      </c>
      <c r="AE178" s="239" t="str">
        <f>IF('P-(K-Mg)-DBE'!Z178="","",'P-(K-Mg)-DBE'!Z178)</f>
        <v/>
      </c>
      <c r="AF178" s="815" t="str">
        <f>IF(OR(B178="",'P-(K-Mg)-DBE'!Z178=""),"",'P-(K-Mg)-DBE'!Z178*'N-DBE'!E178)</f>
        <v/>
      </c>
      <c r="AG178" s="380" t="str">
        <f>IF('P-(K-Mg)-DBE'!Z178="","",SUM(AY178,BM178,CA178,CO178,DC178,DQ178))</f>
        <v/>
      </c>
      <c r="AH178" s="258" t="str">
        <f>IF(OR(B178="",'P-(K-Mg)-DBE'!AH178=""),"",SUM(AY178,BM178,CA178,CO178,DC178,DQ168)*'N-DBE'!E178)</f>
        <v/>
      </c>
      <c r="AI178" s="240" t="str">
        <f>IF('P-(K-Mg)-DBE'!AH178="","",'P-(K-Mg)-DBE'!AH178)</f>
        <v/>
      </c>
      <c r="AJ178" s="830" t="str">
        <f>IF(OR(B178="",'P-(K-Mg)-DBE'!AH178=""),"",'N-DBE'!E178*'P-(K-Mg)-DBE'!AH178)</f>
        <v/>
      </c>
      <c r="AK178" s="374" t="str">
        <f>IF('P-(K-Mg)-DBE'!AH178="","",SUM(AZ178,BN178,CB178,CP178,DD178,DR178))</f>
        <v/>
      </c>
      <c r="AL178" s="862" t="str">
        <f>IF('P-(K-Mg)-DBE'!AH178="","",SUM(AZ178,BN178,CB178,CP178,DD178,DR178))</f>
        <v/>
      </c>
      <c r="AM178" s="378"/>
      <c r="AN178" s="379"/>
      <c r="AO178" s="375"/>
      <c r="AP178" s="392" t="str">
        <f t="shared" si="36"/>
        <v/>
      </c>
      <c r="AQ178" s="453" t="str">
        <f t="shared" si="37"/>
        <v/>
      </c>
      <c r="AR178" s="872" t="str">
        <f>IF(AM178="","",VLOOKUP(AM178,'aktuelle Düngerliste'!A:H,2,FALSE))</f>
        <v/>
      </c>
      <c r="AS178" s="872" t="str">
        <f>IF(AM178="","",VLOOKUP(AM178,'aktuelle Düngerliste'!A:H,3,FALSE))</f>
        <v/>
      </c>
      <c r="AT178" s="873" t="str">
        <f>IF(AM178="","",VLOOKUP(AM178,'aktuelle Düngerliste'!A:H,8,FALSE))</f>
        <v/>
      </c>
      <c r="AU178" s="874" t="str">
        <f>IF(AM178="","",VLOOKUP(AM178,'aktuelle Düngerliste'!$A:$H,3,FALSE)*AO178/1000)</f>
        <v/>
      </c>
      <c r="AV178" s="874" t="str">
        <f>IF(AM178="","",IF(VLOOKUP(AM178,'aktuelle Düngerliste'!$A:$B,2,FALSE)="mineralisch",(VLOOKUP(AM178,'aktuelle Düngerliste'!$A:$H,3,FALSE)*AO178/1000),""))</f>
        <v/>
      </c>
      <c r="AW178" s="875" t="str">
        <f>IF(AM178="","",VLOOKUP(AM178,'aktuelle Düngerliste'!$A:$J,10,FALSE)*AO178/1000)</f>
        <v/>
      </c>
      <c r="AX178" s="875" t="str">
        <f>IF(AM178="","",VLOOKUP(AM178,'aktuelle Düngerliste'!$A:$H,5,FALSE)*AO178/1000)</f>
        <v/>
      </c>
      <c r="AY178" s="875" t="str">
        <f>IF(AM178="","",VLOOKUP(AM178,'aktuelle Düngerliste'!$A:$H,6,FALSE)*AO178/1000)</f>
        <v/>
      </c>
      <c r="AZ178" s="876" t="str">
        <f>IF(AM178="","",VLOOKUP(AM178,'aktuelle Düngerliste'!$A:$H,7,FALSE)*AO178/1000)</f>
        <v/>
      </c>
      <c r="BA178" s="378"/>
      <c r="BB178" s="379"/>
      <c r="BC178" s="375"/>
      <c r="BD178" s="392" t="str">
        <f t="shared" si="38"/>
        <v/>
      </c>
      <c r="BE178" s="453" t="str">
        <f t="shared" si="39"/>
        <v/>
      </c>
      <c r="BF178" s="872" t="str">
        <f>IF(BA178="","",VLOOKUP(BA178,'aktuelle Düngerliste'!$A:$H,2,FALSE))</f>
        <v/>
      </c>
      <c r="BG178" s="872" t="str">
        <f>IF(BA178="","",VLOOKUP(BA178,'aktuelle Düngerliste'!$A:$H,3,FALSE))</f>
        <v/>
      </c>
      <c r="BH178" s="873" t="str">
        <f>IF(BA178="","",VLOOKUP(BA178,'aktuelle Düngerliste'!$A:$H,8,FALSE))</f>
        <v/>
      </c>
      <c r="BI178" s="874" t="str">
        <f>IF(BA178="","",VLOOKUP(BA178,'aktuelle Düngerliste'!$A:$H,3,FALSE)*BC178/1000)</f>
        <v/>
      </c>
      <c r="BJ178" s="874" t="str">
        <f>IF(BA178="","",IF(VLOOKUP(BA178,'aktuelle Düngerliste'!$A:$B,2,FALSE)="mineralisch",(VLOOKUP(BA178,'aktuelle Düngerliste'!$A:$H,3,FALSE)*BC178/1000),""))</f>
        <v/>
      </c>
      <c r="BK178" s="875" t="str">
        <f>IF(BA178="","",VLOOKUP(BA178,'aktuelle Düngerliste'!$A:$J,10,FALSE)*BC178/1000)</f>
        <v/>
      </c>
      <c r="BL178" s="875" t="str">
        <f>IF(BA178="","",VLOOKUP(BA178,'aktuelle Düngerliste'!$A:$H,5,FALSE)*BC178/1000)</f>
        <v/>
      </c>
      <c r="BM178" s="875" t="str">
        <f>IF(BA178="","",VLOOKUP(BA178,'aktuelle Düngerliste'!$A:$H,6,FALSE)*BC178/1000)</f>
        <v/>
      </c>
      <c r="BN178" s="876" t="str">
        <f>IF(BA178="","",VLOOKUP(BA178,'aktuelle Düngerliste'!$A:$H,7,FALSE)*BC178/1000)</f>
        <v/>
      </c>
      <c r="BO178" s="378"/>
      <c r="BP178" s="379"/>
      <c r="BQ178" s="375"/>
      <c r="BR178" s="392" t="str">
        <f t="shared" si="40"/>
        <v/>
      </c>
      <c r="BS178" s="453" t="str">
        <f t="shared" si="41"/>
        <v/>
      </c>
      <c r="BT178" s="872" t="str">
        <f>IF(BO178="","",VLOOKUP(BO178,'aktuelle Düngerliste'!$A:$H,2,FALSE))</f>
        <v/>
      </c>
      <c r="BU178" s="872" t="str">
        <f>IF(BO178="","",VLOOKUP(BO178,'aktuelle Düngerliste'!$A:$H,3,FALSE))</f>
        <v/>
      </c>
      <c r="BV178" s="873" t="str">
        <f>IF(BO178="","",VLOOKUP(BO178,'aktuelle Düngerliste'!$A:$H,8,FALSE))</f>
        <v/>
      </c>
      <c r="BW178" s="874" t="str">
        <f>IF(BO178="","",VLOOKUP(BO178,'aktuelle Düngerliste'!$A:$H,3,FALSE)*BQ178/1000)</f>
        <v/>
      </c>
      <c r="BX178" s="874" t="str">
        <f>IF(BO178="","",IF(VLOOKUP(BO178,'aktuelle Düngerliste'!$A:$B,2,FALSE)="mineralisch",(VLOOKUP(BO178,'aktuelle Düngerliste'!$A:$H,3,FALSE)*BQ178/1000),""))</f>
        <v/>
      </c>
      <c r="BY178" s="875" t="str">
        <f>IF(BO178="","",VLOOKUP(BO178,'aktuelle Düngerliste'!$A:$J,10,FALSE)*BQ178/1000)</f>
        <v/>
      </c>
      <c r="BZ178" s="875" t="str">
        <f>IF(BO178="","",VLOOKUP(BO178,'aktuelle Düngerliste'!$A:$H,5,FALSE)*BQ178/1000)</f>
        <v/>
      </c>
      <c r="CA178" s="875" t="str">
        <f>IF(BO178="","",VLOOKUP(BO178,'aktuelle Düngerliste'!$A:$H,6,FALSE)*BQ178/1000)</f>
        <v/>
      </c>
      <c r="CB178" s="876" t="str">
        <f>IF(BO178="","",VLOOKUP(BO178,'aktuelle Düngerliste'!$A:$H,7,FALSE)*BQ178/1000)</f>
        <v/>
      </c>
      <c r="CC178" s="378"/>
      <c r="CD178" s="379"/>
      <c r="CE178" s="375"/>
      <c r="CF178" s="392" t="str">
        <f t="shared" si="42"/>
        <v/>
      </c>
      <c r="CG178" s="453" t="str">
        <f t="shared" si="43"/>
        <v/>
      </c>
      <c r="CH178" s="872" t="str">
        <f>IF(CC178="","",VLOOKUP(CC178,'aktuelle Düngerliste'!$A:$H,2,FALSE))</f>
        <v/>
      </c>
      <c r="CI178" s="872" t="str">
        <f>IF(CC178="","",VLOOKUP(CC178,'aktuelle Düngerliste'!$A:$H,3,FALSE))</f>
        <v/>
      </c>
      <c r="CJ178" s="873" t="str">
        <f>IF(CC178="","",VLOOKUP(CC178,'aktuelle Düngerliste'!$A:$H,8,FALSE))</f>
        <v/>
      </c>
      <c r="CK178" s="874" t="str">
        <f>IF(CC178="","",VLOOKUP(CC178,'aktuelle Düngerliste'!$A:$H,3,FALSE)*CE178/1000)</f>
        <v/>
      </c>
      <c r="CL178" s="874" t="str">
        <f>IF(CC178="","",IF(VLOOKUP(CC178,'aktuelle Düngerliste'!$A:$B,2,FALSE)="mineralisch",(VLOOKUP(CC178,'aktuelle Düngerliste'!$A:$H,3,FALSE)*CE178/1000),""))</f>
        <v/>
      </c>
      <c r="CM178" s="875" t="str">
        <f>IF(CC178="","",VLOOKUP(CC178,'aktuelle Düngerliste'!$A:$J,10,FALSE)*CE178/1000)</f>
        <v/>
      </c>
      <c r="CN178" s="875" t="str">
        <f>IF(CC178="","",VLOOKUP(CC178,'aktuelle Düngerliste'!$A:$H,5,FALSE)*CE178/1000)</f>
        <v/>
      </c>
      <c r="CO178" s="875" t="str">
        <f>IF(CC178="","",VLOOKUP(CC178,'aktuelle Düngerliste'!$A:$H,6,FALSE)*CE178/1000)</f>
        <v/>
      </c>
      <c r="CP178" s="876" t="str">
        <f>IF(CC178="","",VLOOKUP(CC178,'aktuelle Düngerliste'!$A:$H,7,FALSE)*CE178/1000)</f>
        <v/>
      </c>
      <c r="CQ178" s="378"/>
      <c r="CR178" s="379"/>
      <c r="CS178" s="375"/>
      <c r="CT178" s="392" t="str">
        <f t="shared" si="44"/>
        <v/>
      </c>
      <c r="CU178" s="453" t="str">
        <f t="shared" si="45"/>
        <v/>
      </c>
      <c r="CV178" s="872" t="str">
        <f>IF(CQ178="","",VLOOKUP(CQ178,'aktuelle Düngerliste'!$A:$H,2,FALSE))</f>
        <v/>
      </c>
      <c r="CW178" s="872" t="str">
        <f>IF(CQ178="","",VLOOKUP(CQ178,'aktuelle Düngerliste'!$A:$H,3,FALSE))</f>
        <v/>
      </c>
      <c r="CX178" s="873" t="str">
        <f>IF(CQ178="","",VLOOKUP(CQ178,'aktuelle Düngerliste'!$A:$H,8,FALSE))</f>
        <v/>
      </c>
      <c r="CY178" s="874" t="str">
        <f>IF(CQ178="","",VLOOKUP(CQ178,'aktuelle Düngerliste'!$A:$H,3,FALSE)*CS178/1000)</f>
        <v/>
      </c>
      <c r="CZ178" s="874" t="str">
        <f>IF(CQ178="","",IF(VLOOKUP(CQ178,'aktuelle Düngerliste'!$A:$B,2,FALSE)="mineralisch",(VLOOKUP(CQ178,'aktuelle Düngerliste'!$A:$H,3,FALSE)*CS178/1000),""))</f>
        <v/>
      </c>
      <c r="DA178" s="875" t="str">
        <f>IF(CQ178="","",VLOOKUP(CQ178,'aktuelle Düngerliste'!$A:$J,10,FALSE)*CS178/1000)</f>
        <v/>
      </c>
      <c r="DB178" s="875" t="str">
        <f>IF(CQ178="","",VLOOKUP(CQ178,'aktuelle Düngerliste'!$A:$H,5,FALSE)*CS178/1000)</f>
        <v/>
      </c>
      <c r="DC178" s="875" t="str">
        <f>IF(CQ178="","",VLOOKUP(CQ178,'aktuelle Düngerliste'!$A:$H,6,FALSE)*CS178/1000)</f>
        <v/>
      </c>
      <c r="DD178" s="876" t="str">
        <f>IF(CQ178="","",VLOOKUP(CQ178,'aktuelle Düngerliste'!$A:$H,7,FALSE)*CS178/1000)</f>
        <v/>
      </c>
      <c r="DE178" s="378"/>
      <c r="DF178" s="379"/>
      <c r="DG178" s="375"/>
      <c r="DH178" s="392" t="str">
        <f t="shared" si="46"/>
        <v/>
      </c>
      <c r="DI178" s="453" t="str">
        <f t="shared" si="47"/>
        <v/>
      </c>
      <c r="DJ178" s="872" t="str">
        <f>IF(DE178="","",VLOOKUP(DE178,'aktuelle Düngerliste'!$A:$H,2,FALSE))</f>
        <v/>
      </c>
      <c r="DK178" s="872" t="str">
        <f>IF(DE178="","",VLOOKUP(DE178,'aktuelle Düngerliste'!$A:$H,3,FALSE))</f>
        <v/>
      </c>
      <c r="DL178" s="873" t="str">
        <f>IF(DE178="","",VLOOKUP(DE178,'aktuelle Düngerliste'!$A:$H,8,FALSE))</f>
        <v/>
      </c>
      <c r="DM178" s="874" t="str">
        <f>IF(DE178="","",VLOOKUP(DE178,'aktuelle Düngerliste'!$A:$H,3,FALSE)*DG178/1000)</f>
        <v/>
      </c>
      <c r="DN178" s="874" t="str">
        <f>IF(DE178="","",IF(VLOOKUP(DE178,'aktuelle Düngerliste'!$A:$B,2,FALSE)="mineralisch",(VLOOKUP(DE178,'aktuelle Düngerliste'!$A:$H,3,FALSE)*DG178/1000),""))</f>
        <v/>
      </c>
      <c r="DO178" s="875" t="str">
        <f>IF(DE178="","",VLOOKUP(DE178,'aktuelle Düngerliste'!$A:$J,10,FALSE)*DG178/1000)</f>
        <v/>
      </c>
      <c r="DP178" s="875" t="str">
        <f>IF(DE178="","",VLOOKUP(DE178,'aktuelle Düngerliste'!$A:$H,5,FALSE)*DG178/1000)</f>
        <v/>
      </c>
      <c r="DQ178" s="875" t="str">
        <f>IF(DE178="","",VLOOKUP(DE178,'aktuelle Düngerliste'!$A:$H,6,FALSE)*DG178/1000)</f>
        <v/>
      </c>
      <c r="DR178" s="876" t="str">
        <f>IF(DE178="","",VLOOKUP(DE178,'aktuelle Düngerliste'!$A:$H,7,FALSE)*DG178/1000)</f>
        <v/>
      </c>
      <c r="DS178" s="265"/>
    </row>
    <row r="179" spans="1:123" s="145" customFormat="1">
      <c r="A179" s="261" t="str">
        <f>IF('N-DBE'!A179="","",'N-DBE'!A179)</f>
        <v/>
      </c>
      <c r="B179" s="285" t="str">
        <f>IF('N-DBE'!B179="","",'N-DBE'!B179)</f>
        <v/>
      </c>
      <c r="C179" s="262" t="str">
        <f>IF('N-DBE'!C179="","",'N-DBE'!C179)</f>
        <v/>
      </c>
      <c r="D179" s="262" t="str">
        <f>IF('N-DBE'!D179="","",'N-DBE'!D179)</f>
        <v/>
      </c>
      <c r="E179" s="238" t="str">
        <f>IF('N-DBE'!E179="","",'N-DBE'!E179)</f>
        <v/>
      </c>
      <c r="F179" s="238" t="str">
        <f>IF('N-DBE'!F179="","",'N-DBE'!F179)</f>
        <v/>
      </c>
      <c r="G179" s="225" t="str">
        <f>IF('N-DBE'!G179="","",'N-DBE'!G179)</f>
        <v/>
      </c>
      <c r="H179" s="247" t="str">
        <f>IF(OR(B179="",'N-DBE'!AJ179=""),"",'N-DBE'!AJ179+'N-DBE'!AN179)</f>
        <v/>
      </c>
      <c r="I179" s="815" t="str">
        <f>IF(OR(B179="",'N-DBE'!AJ179=""),"",'N-DBE'!E179*('N-DBE'!AJ179+'N-DBE'!AN179))</f>
        <v/>
      </c>
      <c r="J179" s="246" t="str">
        <f>IF('N-DBE'!AK179="","",IF('N-DBE'!AM179="ja",'N-DBE'!AK179+'N-DBE'!AN179,'N-DBE'!AK179))</f>
        <v/>
      </c>
      <c r="K179" s="829" t="str">
        <f>IF(OR(B179="",'N-DBE'!AK179=""),"",IF('N-DBE'!AM179="ja",'N-DBE'!E179*('N-DBE'!AK179+'N-DBE'!AN179),'N-DBE'!E179*'N-DBE'!AK179))</f>
        <v/>
      </c>
      <c r="L179" s="830" t="str">
        <f>IF(OR(B179="",'N-DBE'!AL179=""),"",'N-DBE'!AL179+'N-DBE'!AN179)</f>
        <v/>
      </c>
      <c r="M179" s="830" t="str">
        <f>IF(OR(B179="",'N-DBE'!AL179=""),"",'N-DBE'!E179*('N-DBE'!AL179+'N-DBE'!AN179))</f>
        <v/>
      </c>
      <c r="N179" s="831" t="str">
        <f>IF(AND('N-DBE'!C179="ja",G179&lt;&gt;""),I179-X179,"")</f>
        <v/>
      </c>
      <c r="O179" s="259" t="str">
        <f>IF('N-DBE'!AJ179="","",SUM(AU179,BI179,BW179,CK179,CY179,DM179))</f>
        <v/>
      </c>
      <c r="P179" s="830" t="str">
        <f>IF(OR(B179="",'N-DBE'!AJ179=""),"",O179*'N-DBE'!E179)</f>
        <v/>
      </c>
      <c r="Q179" s="253" t="str">
        <f>IF('N-DBE'!AJ179="","",IF(AR179="mineralisch",AU179,0)+IF(BF179="mineralisch",BI179,0)+IF(BT179="mineralisch",BW179,0)+IF(CH179="mineralisch",CK179,0)+IF(CV179="mineralisch",CY179,0)+IF(DJ179="mineralisch",DM179,0))</f>
        <v/>
      </c>
      <c r="R179" s="830" t="str">
        <f>IF(OR(B179="",'N-DBE'!AJ179=""),"",Q179*'N-DBE'!E179)</f>
        <v/>
      </c>
      <c r="S179" s="253" t="str">
        <f>IF('N-DBE'!AJ179="","",O179-Q179)</f>
        <v/>
      </c>
      <c r="T179" s="830" t="str">
        <f>IF(OR(B179="",'N-DBE'!AJ179=""),"",S179*'N-DBE'!E179)</f>
        <v/>
      </c>
      <c r="U179" s="253" t="str">
        <f>IF('N-DBE'!AJ179="","",(IF(AR179="Kompost",AU179,0)+IF(BF179="Kompost",BI179,0)+IF(BT179="Kompost",BW179,0)+IF(CH179="Kompost",CK179,0)+IF(CV179="Kompost",CY179,0)+IF(DJ179="Kompost",DM179,0)))</f>
        <v/>
      </c>
      <c r="V179" s="830" t="str">
        <f>IF(OR(B179="",'N-DBE'!AJ179=""),"",U179*'N-DBE'!E179)</f>
        <v/>
      </c>
      <c r="W179" s="370" t="str">
        <f>IF('N-DBE'!AJ179="","",SUM(AW179,BK179,BY179,CM179,DA179,DO179))</f>
        <v/>
      </c>
      <c r="X179" s="844" t="str">
        <f>IF(OR(B179="",'N-DBE'!AJ179=""),"",W179*'N-DBE'!E179)</f>
        <v/>
      </c>
      <c r="Y179" s="260" t="str">
        <f>IF('P-(K-Mg)-DBE'!N179="","",'P-(K-Mg)-DBE'!N179+'P-(K-Mg)-DBE'!R179)</f>
        <v/>
      </c>
      <c r="Z179" s="830" t="str">
        <f>IF(OR(B179="",'P-(K-Mg)-DBE'!N179=""),"",'N-DBE'!E179*('P-(K-Mg)-DBE'!N179+'P-(K-Mg)-DBE'!R179))</f>
        <v/>
      </c>
      <c r="AA179" s="259" t="str">
        <f>IF('P-(K-Mg)-DBE'!N179="","",SUM(AX179,BL179,BZ179,CN179,DB179,DP179))</f>
        <v/>
      </c>
      <c r="AB179" s="258" t="str">
        <f>IF(OR(B179="",'P-(K-Mg)-DBE'!Z179=""),"",SUM(AX179,BL179,BZ179,CN179,DB179,DP179)*'N-DBE'!E179)</f>
        <v/>
      </c>
      <c r="AC179" s="259" t="str">
        <f>IF('P-(K-Mg)-DBE'!O179="","",'P-(K-Mg)-DBE'!O179)</f>
        <v/>
      </c>
      <c r="AD179" s="815" t="str">
        <f>IF(OR(B179="",'P-(K-Mg)-DBE'!O179=""),"",'P-(K-Mg)-DBE'!O179*'N-DBE'!E179)</f>
        <v/>
      </c>
      <c r="AE179" s="239" t="str">
        <f>IF('P-(K-Mg)-DBE'!Z179="","",'P-(K-Mg)-DBE'!Z179)</f>
        <v/>
      </c>
      <c r="AF179" s="815" t="str">
        <f>IF(OR(B179="",'P-(K-Mg)-DBE'!Z179=""),"",'P-(K-Mg)-DBE'!Z179*'N-DBE'!E179)</f>
        <v/>
      </c>
      <c r="AG179" s="380" t="str">
        <f>IF('P-(K-Mg)-DBE'!Z179="","",SUM(AY179,BM179,CA179,CO179,DC179,DQ179))</f>
        <v/>
      </c>
      <c r="AH179" s="258" t="str">
        <f>IF(OR(B179="",'P-(K-Mg)-DBE'!AH179=""),"",SUM(AY179,BM179,CA179,CO179,DC179,DQ169)*'N-DBE'!E179)</f>
        <v/>
      </c>
      <c r="AI179" s="240" t="str">
        <f>IF('P-(K-Mg)-DBE'!AH179="","",'P-(K-Mg)-DBE'!AH179)</f>
        <v/>
      </c>
      <c r="AJ179" s="830" t="str">
        <f>IF(OR(B179="",'P-(K-Mg)-DBE'!AH179=""),"",'N-DBE'!E179*'P-(K-Mg)-DBE'!AH179)</f>
        <v/>
      </c>
      <c r="AK179" s="374" t="str">
        <f>IF('P-(K-Mg)-DBE'!AH179="","",SUM(AZ179,BN179,CB179,CP179,DD179,DR179))</f>
        <v/>
      </c>
      <c r="AL179" s="862" t="str">
        <f>IF('P-(K-Mg)-DBE'!AH179="","",SUM(AZ179,BN179,CB179,CP179,DD179,DR179))</f>
        <v/>
      </c>
      <c r="AM179" s="378"/>
      <c r="AN179" s="379"/>
      <c r="AO179" s="375"/>
      <c r="AP179" s="392" t="str">
        <f t="shared" si="36"/>
        <v/>
      </c>
      <c r="AQ179" s="453" t="str">
        <f t="shared" si="37"/>
        <v/>
      </c>
      <c r="AR179" s="872" t="str">
        <f>IF(AM179="","",VLOOKUP(AM179,'aktuelle Düngerliste'!A:H,2,FALSE))</f>
        <v/>
      </c>
      <c r="AS179" s="872" t="str">
        <f>IF(AM179="","",VLOOKUP(AM179,'aktuelle Düngerliste'!A:H,3,FALSE))</f>
        <v/>
      </c>
      <c r="AT179" s="873" t="str">
        <f>IF(AM179="","",VLOOKUP(AM179,'aktuelle Düngerliste'!A:H,8,FALSE))</f>
        <v/>
      </c>
      <c r="AU179" s="874" t="str">
        <f>IF(AM179="","",VLOOKUP(AM179,'aktuelle Düngerliste'!$A:$H,3,FALSE)*AO179/1000)</f>
        <v/>
      </c>
      <c r="AV179" s="874" t="str">
        <f>IF(AM179="","",IF(VLOOKUP(AM179,'aktuelle Düngerliste'!$A:$B,2,FALSE)="mineralisch",(VLOOKUP(AM179,'aktuelle Düngerliste'!$A:$H,3,FALSE)*AO179/1000),""))</f>
        <v/>
      </c>
      <c r="AW179" s="875" t="str">
        <f>IF(AM179="","",VLOOKUP(AM179,'aktuelle Düngerliste'!$A:$J,10,FALSE)*AO179/1000)</f>
        <v/>
      </c>
      <c r="AX179" s="875" t="str">
        <f>IF(AM179="","",VLOOKUP(AM179,'aktuelle Düngerliste'!$A:$H,5,FALSE)*AO179/1000)</f>
        <v/>
      </c>
      <c r="AY179" s="875" t="str">
        <f>IF(AM179="","",VLOOKUP(AM179,'aktuelle Düngerliste'!$A:$H,6,FALSE)*AO179/1000)</f>
        <v/>
      </c>
      <c r="AZ179" s="876" t="str">
        <f>IF(AM179="","",VLOOKUP(AM179,'aktuelle Düngerliste'!$A:$H,7,FALSE)*AO179/1000)</f>
        <v/>
      </c>
      <c r="BA179" s="378"/>
      <c r="BB179" s="379"/>
      <c r="BC179" s="375"/>
      <c r="BD179" s="392" t="str">
        <f t="shared" si="38"/>
        <v/>
      </c>
      <c r="BE179" s="453" t="str">
        <f t="shared" si="39"/>
        <v/>
      </c>
      <c r="BF179" s="872" t="str">
        <f>IF(BA179="","",VLOOKUP(BA179,'aktuelle Düngerliste'!$A:$H,2,FALSE))</f>
        <v/>
      </c>
      <c r="BG179" s="872" t="str">
        <f>IF(BA179="","",VLOOKUP(BA179,'aktuelle Düngerliste'!$A:$H,3,FALSE))</f>
        <v/>
      </c>
      <c r="BH179" s="873" t="str">
        <f>IF(BA179="","",VLOOKUP(BA179,'aktuelle Düngerliste'!$A:$H,8,FALSE))</f>
        <v/>
      </c>
      <c r="BI179" s="874" t="str">
        <f>IF(BA179="","",VLOOKUP(BA179,'aktuelle Düngerliste'!$A:$H,3,FALSE)*BC179/1000)</f>
        <v/>
      </c>
      <c r="BJ179" s="874" t="str">
        <f>IF(BA179="","",IF(VLOOKUP(BA179,'aktuelle Düngerliste'!$A:$B,2,FALSE)="mineralisch",(VLOOKUP(BA179,'aktuelle Düngerliste'!$A:$H,3,FALSE)*BC179/1000),""))</f>
        <v/>
      </c>
      <c r="BK179" s="875" t="str">
        <f>IF(BA179="","",VLOOKUP(BA179,'aktuelle Düngerliste'!$A:$J,10,FALSE)*BC179/1000)</f>
        <v/>
      </c>
      <c r="BL179" s="875" t="str">
        <f>IF(BA179="","",VLOOKUP(BA179,'aktuelle Düngerliste'!$A:$H,5,FALSE)*BC179/1000)</f>
        <v/>
      </c>
      <c r="BM179" s="875" t="str">
        <f>IF(BA179="","",VLOOKUP(BA179,'aktuelle Düngerliste'!$A:$H,6,FALSE)*BC179/1000)</f>
        <v/>
      </c>
      <c r="BN179" s="876" t="str">
        <f>IF(BA179="","",VLOOKUP(BA179,'aktuelle Düngerliste'!$A:$H,7,FALSE)*BC179/1000)</f>
        <v/>
      </c>
      <c r="BO179" s="378"/>
      <c r="BP179" s="379"/>
      <c r="BQ179" s="375"/>
      <c r="BR179" s="392" t="str">
        <f t="shared" si="40"/>
        <v/>
      </c>
      <c r="BS179" s="453" t="str">
        <f t="shared" si="41"/>
        <v/>
      </c>
      <c r="BT179" s="872" t="str">
        <f>IF(BO179="","",VLOOKUP(BO179,'aktuelle Düngerliste'!$A:$H,2,FALSE))</f>
        <v/>
      </c>
      <c r="BU179" s="872" t="str">
        <f>IF(BO179="","",VLOOKUP(BO179,'aktuelle Düngerliste'!$A:$H,3,FALSE))</f>
        <v/>
      </c>
      <c r="BV179" s="873" t="str">
        <f>IF(BO179="","",VLOOKUP(BO179,'aktuelle Düngerliste'!$A:$H,8,FALSE))</f>
        <v/>
      </c>
      <c r="BW179" s="874" t="str">
        <f>IF(BO179="","",VLOOKUP(BO179,'aktuelle Düngerliste'!$A:$H,3,FALSE)*BQ179/1000)</f>
        <v/>
      </c>
      <c r="BX179" s="874" t="str">
        <f>IF(BO179="","",IF(VLOOKUP(BO179,'aktuelle Düngerliste'!$A:$B,2,FALSE)="mineralisch",(VLOOKUP(BO179,'aktuelle Düngerliste'!$A:$H,3,FALSE)*BQ179/1000),""))</f>
        <v/>
      </c>
      <c r="BY179" s="875" t="str">
        <f>IF(BO179="","",VLOOKUP(BO179,'aktuelle Düngerliste'!$A:$J,10,FALSE)*BQ179/1000)</f>
        <v/>
      </c>
      <c r="BZ179" s="875" t="str">
        <f>IF(BO179="","",VLOOKUP(BO179,'aktuelle Düngerliste'!$A:$H,5,FALSE)*BQ179/1000)</f>
        <v/>
      </c>
      <c r="CA179" s="875" t="str">
        <f>IF(BO179="","",VLOOKUP(BO179,'aktuelle Düngerliste'!$A:$H,6,FALSE)*BQ179/1000)</f>
        <v/>
      </c>
      <c r="CB179" s="876" t="str">
        <f>IF(BO179="","",VLOOKUP(BO179,'aktuelle Düngerliste'!$A:$H,7,FALSE)*BQ179/1000)</f>
        <v/>
      </c>
      <c r="CC179" s="378"/>
      <c r="CD179" s="379"/>
      <c r="CE179" s="375"/>
      <c r="CF179" s="392" t="str">
        <f t="shared" si="42"/>
        <v/>
      </c>
      <c r="CG179" s="453" t="str">
        <f t="shared" si="43"/>
        <v/>
      </c>
      <c r="CH179" s="872" t="str">
        <f>IF(CC179="","",VLOOKUP(CC179,'aktuelle Düngerliste'!$A:$H,2,FALSE))</f>
        <v/>
      </c>
      <c r="CI179" s="872" t="str">
        <f>IF(CC179="","",VLOOKUP(CC179,'aktuelle Düngerliste'!$A:$H,3,FALSE))</f>
        <v/>
      </c>
      <c r="CJ179" s="873" t="str">
        <f>IF(CC179="","",VLOOKUP(CC179,'aktuelle Düngerliste'!$A:$H,8,FALSE))</f>
        <v/>
      </c>
      <c r="CK179" s="874" t="str">
        <f>IF(CC179="","",VLOOKUP(CC179,'aktuelle Düngerliste'!$A:$H,3,FALSE)*CE179/1000)</f>
        <v/>
      </c>
      <c r="CL179" s="874" t="str">
        <f>IF(CC179="","",IF(VLOOKUP(CC179,'aktuelle Düngerliste'!$A:$B,2,FALSE)="mineralisch",(VLOOKUP(CC179,'aktuelle Düngerliste'!$A:$H,3,FALSE)*CE179/1000),""))</f>
        <v/>
      </c>
      <c r="CM179" s="875" t="str">
        <f>IF(CC179="","",VLOOKUP(CC179,'aktuelle Düngerliste'!$A:$J,10,FALSE)*CE179/1000)</f>
        <v/>
      </c>
      <c r="CN179" s="875" t="str">
        <f>IF(CC179="","",VLOOKUP(CC179,'aktuelle Düngerliste'!$A:$H,5,FALSE)*CE179/1000)</f>
        <v/>
      </c>
      <c r="CO179" s="875" t="str">
        <f>IF(CC179="","",VLOOKUP(CC179,'aktuelle Düngerliste'!$A:$H,6,FALSE)*CE179/1000)</f>
        <v/>
      </c>
      <c r="CP179" s="876" t="str">
        <f>IF(CC179="","",VLOOKUP(CC179,'aktuelle Düngerliste'!$A:$H,7,FALSE)*CE179/1000)</f>
        <v/>
      </c>
      <c r="CQ179" s="378"/>
      <c r="CR179" s="379"/>
      <c r="CS179" s="375"/>
      <c r="CT179" s="392" t="str">
        <f t="shared" si="44"/>
        <v/>
      </c>
      <c r="CU179" s="453" t="str">
        <f t="shared" si="45"/>
        <v/>
      </c>
      <c r="CV179" s="872" t="str">
        <f>IF(CQ179="","",VLOOKUP(CQ179,'aktuelle Düngerliste'!$A:$H,2,FALSE))</f>
        <v/>
      </c>
      <c r="CW179" s="872" t="str">
        <f>IF(CQ179="","",VLOOKUP(CQ179,'aktuelle Düngerliste'!$A:$H,3,FALSE))</f>
        <v/>
      </c>
      <c r="CX179" s="873" t="str">
        <f>IF(CQ179="","",VLOOKUP(CQ179,'aktuelle Düngerliste'!$A:$H,8,FALSE))</f>
        <v/>
      </c>
      <c r="CY179" s="874" t="str">
        <f>IF(CQ179="","",VLOOKUP(CQ179,'aktuelle Düngerliste'!$A:$H,3,FALSE)*CS179/1000)</f>
        <v/>
      </c>
      <c r="CZ179" s="874" t="str">
        <f>IF(CQ179="","",IF(VLOOKUP(CQ179,'aktuelle Düngerliste'!$A:$B,2,FALSE)="mineralisch",(VLOOKUP(CQ179,'aktuelle Düngerliste'!$A:$H,3,FALSE)*CS179/1000),""))</f>
        <v/>
      </c>
      <c r="DA179" s="875" t="str">
        <f>IF(CQ179="","",VLOOKUP(CQ179,'aktuelle Düngerliste'!$A:$J,10,FALSE)*CS179/1000)</f>
        <v/>
      </c>
      <c r="DB179" s="875" t="str">
        <f>IF(CQ179="","",VLOOKUP(CQ179,'aktuelle Düngerliste'!$A:$H,5,FALSE)*CS179/1000)</f>
        <v/>
      </c>
      <c r="DC179" s="875" t="str">
        <f>IF(CQ179="","",VLOOKUP(CQ179,'aktuelle Düngerliste'!$A:$H,6,FALSE)*CS179/1000)</f>
        <v/>
      </c>
      <c r="DD179" s="876" t="str">
        <f>IF(CQ179="","",VLOOKUP(CQ179,'aktuelle Düngerliste'!$A:$H,7,FALSE)*CS179/1000)</f>
        <v/>
      </c>
      <c r="DE179" s="378"/>
      <c r="DF179" s="379"/>
      <c r="DG179" s="375"/>
      <c r="DH179" s="392" t="str">
        <f t="shared" si="46"/>
        <v/>
      </c>
      <c r="DI179" s="453" t="str">
        <f t="shared" si="47"/>
        <v/>
      </c>
      <c r="DJ179" s="872" t="str">
        <f>IF(DE179="","",VLOOKUP(DE179,'aktuelle Düngerliste'!$A:$H,2,FALSE))</f>
        <v/>
      </c>
      <c r="DK179" s="872" t="str">
        <f>IF(DE179="","",VLOOKUP(DE179,'aktuelle Düngerliste'!$A:$H,3,FALSE))</f>
        <v/>
      </c>
      <c r="DL179" s="873" t="str">
        <f>IF(DE179="","",VLOOKUP(DE179,'aktuelle Düngerliste'!$A:$H,8,FALSE))</f>
        <v/>
      </c>
      <c r="DM179" s="874" t="str">
        <f>IF(DE179="","",VLOOKUP(DE179,'aktuelle Düngerliste'!$A:$H,3,FALSE)*DG179/1000)</f>
        <v/>
      </c>
      <c r="DN179" s="874" t="str">
        <f>IF(DE179="","",IF(VLOOKUP(DE179,'aktuelle Düngerliste'!$A:$B,2,FALSE)="mineralisch",(VLOOKUP(DE179,'aktuelle Düngerliste'!$A:$H,3,FALSE)*DG179/1000),""))</f>
        <v/>
      </c>
      <c r="DO179" s="875" t="str">
        <f>IF(DE179="","",VLOOKUP(DE179,'aktuelle Düngerliste'!$A:$J,10,FALSE)*DG179/1000)</f>
        <v/>
      </c>
      <c r="DP179" s="875" t="str">
        <f>IF(DE179="","",VLOOKUP(DE179,'aktuelle Düngerliste'!$A:$H,5,FALSE)*DG179/1000)</f>
        <v/>
      </c>
      <c r="DQ179" s="875" t="str">
        <f>IF(DE179="","",VLOOKUP(DE179,'aktuelle Düngerliste'!$A:$H,6,FALSE)*DG179/1000)</f>
        <v/>
      </c>
      <c r="DR179" s="876" t="str">
        <f>IF(DE179="","",VLOOKUP(DE179,'aktuelle Düngerliste'!$A:$H,7,FALSE)*DG179/1000)</f>
        <v/>
      </c>
      <c r="DS179" s="265"/>
    </row>
    <row r="180" spans="1:123" s="145" customFormat="1">
      <c r="A180" s="261" t="str">
        <f>IF('N-DBE'!A180="","",'N-DBE'!A180)</f>
        <v/>
      </c>
      <c r="B180" s="285" t="str">
        <f>IF('N-DBE'!B180="","",'N-DBE'!B180)</f>
        <v/>
      </c>
      <c r="C180" s="262" t="str">
        <f>IF('N-DBE'!C180="","",'N-DBE'!C180)</f>
        <v/>
      </c>
      <c r="D180" s="262" t="str">
        <f>IF('N-DBE'!D180="","",'N-DBE'!D180)</f>
        <v/>
      </c>
      <c r="E180" s="238" t="str">
        <f>IF('N-DBE'!E180="","",'N-DBE'!E180)</f>
        <v/>
      </c>
      <c r="F180" s="238" t="str">
        <f>IF('N-DBE'!F180="","",'N-DBE'!F180)</f>
        <v/>
      </c>
      <c r="G180" s="225" t="str">
        <f>IF('N-DBE'!G180="","",'N-DBE'!G180)</f>
        <v/>
      </c>
      <c r="H180" s="247" t="str">
        <f>IF(OR(B180="",'N-DBE'!AJ180=""),"",'N-DBE'!AJ180+'N-DBE'!AN180)</f>
        <v/>
      </c>
      <c r="I180" s="815" t="str">
        <f>IF(OR(B180="",'N-DBE'!AJ180=""),"",'N-DBE'!E180*('N-DBE'!AJ180+'N-DBE'!AN180))</f>
        <v/>
      </c>
      <c r="J180" s="246" t="str">
        <f>IF('N-DBE'!AK180="","",IF('N-DBE'!AM180="ja",'N-DBE'!AK180+'N-DBE'!AN180,'N-DBE'!AK180))</f>
        <v/>
      </c>
      <c r="K180" s="829" t="str">
        <f>IF(OR(B180="",'N-DBE'!AK180=""),"",IF('N-DBE'!AM180="ja",'N-DBE'!E180*('N-DBE'!AK180+'N-DBE'!AN180),'N-DBE'!E180*'N-DBE'!AK180))</f>
        <v/>
      </c>
      <c r="L180" s="830" t="str">
        <f>IF(OR(B180="",'N-DBE'!AL180=""),"",'N-DBE'!AL180+'N-DBE'!AN180)</f>
        <v/>
      </c>
      <c r="M180" s="830" t="str">
        <f>IF(OR(B180="",'N-DBE'!AL180=""),"",'N-DBE'!E180*('N-DBE'!AL180+'N-DBE'!AN180))</f>
        <v/>
      </c>
      <c r="N180" s="831" t="str">
        <f>IF(AND('N-DBE'!C180="ja",G180&lt;&gt;""),I180-X180,"")</f>
        <v/>
      </c>
      <c r="O180" s="259" t="str">
        <f>IF('N-DBE'!AJ180="","",SUM(AU180,BI180,BW180,CK180,CY180,DM180))</f>
        <v/>
      </c>
      <c r="P180" s="830" t="str">
        <f>IF(OR(B180="",'N-DBE'!AJ180=""),"",O180*'N-DBE'!E180)</f>
        <v/>
      </c>
      <c r="Q180" s="253" t="str">
        <f>IF('N-DBE'!AJ180="","",IF(AR180="mineralisch",AU180,0)+IF(BF180="mineralisch",BI180,0)+IF(BT180="mineralisch",BW180,0)+IF(CH180="mineralisch",CK180,0)+IF(CV180="mineralisch",CY180,0)+IF(DJ180="mineralisch",DM180,0))</f>
        <v/>
      </c>
      <c r="R180" s="830" t="str">
        <f>IF(OR(B180="",'N-DBE'!AJ180=""),"",Q180*'N-DBE'!E180)</f>
        <v/>
      </c>
      <c r="S180" s="253" t="str">
        <f>IF('N-DBE'!AJ180="","",O180-Q180)</f>
        <v/>
      </c>
      <c r="T180" s="830" t="str">
        <f>IF(OR(B180="",'N-DBE'!AJ180=""),"",S180*'N-DBE'!E180)</f>
        <v/>
      </c>
      <c r="U180" s="253" t="str">
        <f>IF('N-DBE'!AJ180="","",(IF(AR180="Kompost",AU180,0)+IF(BF180="Kompost",BI180,0)+IF(BT180="Kompost",BW180,0)+IF(CH180="Kompost",CK180,0)+IF(CV180="Kompost",CY180,0)+IF(DJ180="Kompost",DM180,0)))</f>
        <v/>
      </c>
      <c r="V180" s="830" t="str">
        <f>IF(OR(B180="",'N-DBE'!AJ180=""),"",U180*'N-DBE'!E180)</f>
        <v/>
      </c>
      <c r="W180" s="370" t="str">
        <f>IF('N-DBE'!AJ180="","",SUM(AW180,BK180,BY180,CM180,DA180,DO180))</f>
        <v/>
      </c>
      <c r="X180" s="844" t="str">
        <f>IF(OR(B180="",'N-DBE'!AJ180=""),"",W180*'N-DBE'!E180)</f>
        <v/>
      </c>
      <c r="Y180" s="260" t="str">
        <f>IF('P-(K-Mg)-DBE'!N180="","",'P-(K-Mg)-DBE'!N180+'P-(K-Mg)-DBE'!R180)</f>
        <v/>
      </c>
      <c r="Z180" s="830" t="str">
        <f>IF(OR(B180="",'P-(K-Mg)-DBE'!N180=""),"",'N-DBE'!E180*('P-(K-Mg)-DBE'!N180+'P-(K-Mg)-DBE'!R180))</f>
        <v/>
      </c>
      <c r="AA180" s="259" t="str">
        <f>IF('P-(K-Mg)-DBE'!N180="","",SUM(AX180,BL180,BZ180,CN180,DB180,DP180))</f>
        <v/>
      </c>
      <c r="AB180" s="258" t="str">
        <f>IF(OR(B180="",'P-(K-Mg)-DBE'!Z180=""),"",SUM(AX180,BL180,BZ180,CN180,DB180,DP180)*'N-DBE'!E180)</f>
        <v/>
      </c>
      <c r="AC180" s="259" t="str">
        <f>IF('P-(K-Mg)-DBE'!O180="","",'P-(K-Mg)-DBE'!O180)</f>
        <v/>
      </c>
      <c r="AD180" s="815" t="str">
        <f>IF(OR(B180="",'P-(K-Mg)-DBE'!O180=""),"",'P-(K-Mg)-DBE'!O180*'N-DBE'!E180)</f>
        <v/>
      </c>
      <c r="AE180" s="239" t="str">
        <f>IF('P-(K-Mg)-DBE'!Z180="","",'P-(K-Mg)-DBE'!Z180)</f>
        <v/>
      </c>
      <c r="AF180" s="815" t="str">
        <f>IF(OR(B180="",'P-(K-Mg)-DBE'!Z180=""),"",'P-(K-Mg)-DBE'!Z180*'N-DBE'!E180)</f>
        <v/>
      </c>
      <c r="AG180" s="380" t="str">
        <f>IF('P-(K-Mg)-DBE'!Z180="","",SUM(AY180,BM180,CA180,CO180,DC180,DQ180))</f>
        <v/>
      </c>
      <c r="AH180" s="258" t="str">
        <f>IF(OR(B180="",'P-(K-Mg)-DBE'!AH180=""),"",SUM(AY180,BM180,CA180,CO180,DC180,DQ170)*'N-DBE'!E180)</f>
        <v/>
      </c>
      <c r="AI180" s="240" t="str">
        <f>IF('P-(K-Mg)-DBE'!AH180="","",'P-(K-Mg)-DBE'!AH180)</f>
        <v/>
      </c>
      <c r="AJ180" s="830" t="str">
        <f>IF(OR(B180="",'P-(K-Mg)-DBE'!AH180=""),"",'N-DBE'!E180*'P-(K-Mg)-DBE'!AH180)</f>
        <v/>
      </c>
      <c r="AK180" s="374" t="str">
        <f>IF('P-(K-Mg)-DBE'!AH180="","",SUM(AZ180,BN180,CB180,CP180,DD180,DR180))</f>
        <v/>
      </c>
      <c r="AL180" s="862" t="str">
        <f>IF('P-(K-Mg)-DBE'!AH180="","",SUM(AZ180,BN180,CB180,CP180,DD180,DR180))</f>
        <v/>
      </c>
      <c r="AM180" s="378"/>
      <c r="AN180" s="379"/>
      <c r="AO180" s="375"/>
      <c r="AP180" s="392" t="str">
        <f t="shared" si="36"/>
        <v/>
      </c>
      <c r="AQ180" s="453" t="str">
        <f t="shared" si="37"/>
        <v/>
      </c>
      <c r="AR180" s="872" t="str">
        <f>IF(AM180="","",VLOOKUP(AM180,'aktuelle Düngerliste'!A:H,2,FALSE))</f>
        <v/>
      </c>
      <c r="AS180" s="872" t="str">
        <f>IF(AM180="","",VLOOKUP(AM180,'aktuelle Düngerliste'!A:H,3,FALSE))</f>
        <v/>
      </c>
      <c r="AT180" s="873" t="str">
        <f>IF(AM180="","",VLOOKUP(AM180,'aktuelle Düngerliste'!A:H,8,FALSE))</f>
        <v/>
      </c>
      <c r="AU180" s="874" t="str">
        <f>IF(AM180="","",VLOOKUP(AM180,'aktuelle Düngerliste'!$A:$H,3,FALSE)*AO180/1000)</f>
        <v/>
      </c>
      <c r="AV180" s="874" t="str">
        <f>IF(AM180="","",IF(VLOOKUP(AM180,'aktuelle Düngerliste'!$A:$B,2,FALSE)="mineralisch",(VLOOKUP(AM180,'aktuelle Düngerliste'!$A:$H,3,FALSE)*AO180/1000),""))</f>
        <v/>
      </c>
      <c r="AW180" s="875" t="str">
        <f>IF(AM180="","",VLOOKUP(AM180,'aktuelle Düngerliste'!$A:$J,10,FALSE)*AO180/1000)</f>
        <v/>
      </c>
      <c r="AX180" s="875" t="str">
        <f>IF(AM180="","",VLOOKUP(AM180,'aktuelle Düngerliste'!$A:$H,5,FALSE)*AO180/1000)</f>
        <v/>
      </c>
      <c r="AY180" s="875" t="str">
        <f>IF(AM180="","",VLOOKUP(AM180,'aktuelle Düngerliste'!$A:$H,6,FALSE)*AO180/1000)</f>
        <v/>
      </c>
      <c r="AZ180" s="876" t="str">
        <f>IF(AM180="","",VLOOKUP(AM180,'aktuelle Düngerliste'!$A:$H,7,FALSE)*AO180/1000)</f>
        <v/>
      </c>
      <c r="BA180" s="378"/>
      <c r="BB180" s="379"/>
      <c r="BC180" s="375"/>
      <c r="BD180" s="392" t="str">
        <f t="shared" si="38"/>
        <v/>
      </c>
      <c r="BE180" s="453" t="str">
        <f t="shared" si="39"/>
        <v/>
      </c>
      <c r="BF180" s="872" t="str">
        <f>IF(BA180="","",VLOOKUP(BA180,'aktuelle Düngerliste'!$A:$H,2,FALSE))</f>
        <v/>
      </c>
      <c r="BG180" s="872" t="str">
        <f>IF(BA180="","",VLOOKUP(BA180,'aktuelle Düngerliste'!$A:$H,3,FALSE))</f>
        <v/>
      </c>
      <c r="BH180" s="873" t="str">
        <f>IF(BA180="","",VLOOKUP(BA180,'aktuelle Düngerliste'!$A:$H,8,FALSE))</f>
        <v/>
      </c>
      <c r="BI180" s="874" t="str">
        <f>IF(BA180="","",VLOOKUP(BA180,'aktuelle Düngerliste'!$A:$H,3,FALSE)*BC180/1000)</f>
        <v/>
      </c>
      <c r="BJ180" s="874" t="str">
        <f>IF(BA180="","",IF(VLOOKUP(BA180,'aktuelle Düngerliste'!$A:$B,2,FALSE)="mineralisch",(VLOOKUP(BA180,'aktuelle Düngerliste'!$A:$H,3,FALSE)*BC180/1000),""))</f>
        <v/>
      </c>
      <c r="BK180" s="875" t="str">
        <f>IF(BA180="","",VLOOKUP(BA180,'aktuelle Düngerliste'!$A:$J,10,FALSE)*BC180/1000)</f>
        <v/>
      </c>
      <c r="BL180" s="875" t="str">
        <f>IF(BA180="","",VLOOKUP(BA180,'aktuelle Düngerliste'!$A:$H,5,FALSE)*BC180/1000)</f>
        <v/>
      </c>
      <c r="BM180" s="875" t="str">
        <f>IF(BA180="","",VLOOKUP(BA180,'aktuelle Düngerliste'!$A:$H,6,FALSE)*BC180/1000)</f>
        <v/>
      </c>
      <c r="BN180" s="876" t="str">
        <f>IF(BA180="","",VLOOKUP(BA180,'aktuelle Düngerliste'!$A:$H,7,FALSE)*BC180/1000)</f>
        <v/>
      </c>
      <c r="BO180" s="378"/>
      <c r="BP180" s="379"/>
      <c r="BQ180" s="375"/>
      <c r="BR180" s="392" t="str">
        <f t="shared" si="40"/>
        <v/>
      </c>
      <c r="BS180" s="453" t="str">
        <f t="shared" si="41"/>
        <v/>
      </c>
      <c r="BT180" s="872" t="str">
        <f>IF(BO180="","",VLOOKUP(BO180,'aktuelle Düngerliste'!$A:$H,2,FALSE))</f>
        <v/>
      </c>
      <c r="BU180" s="872" t="str">
        <f>IF(BO180="","",VLOOKUP(BO180,'aktuelle Düngerliste'!$A:$H,3,FALSE))</f>
        <v/>
      </c>
      <c r="BV180" s="873" t="str">
        <f>IF(BO180="","",VLOOKUP(BO180,'aktuelle Düngerliste'!$A:$H,8,FALSE))</f>
        <v/>
      </c>
      <c r="BW180" s="874" t="str">
        <f>IF(BO180="","",VLOOKUP(BO180,'aktuelle Düngerliste'!$A:$H,3,FALSE)*BQ180/1000)</f>
        <v/>
      </c>
      <c r="BX180" s="874" t="str">
        <f>IF(BO180="","",IF(VLOOKUP(BO180,'aktuelle Düngerliste'!$A:$B,2,FALSE)="mineralisch",(VLOOKUP(BO180,'aktuelle Düngerliste'!$A:$H,3,FALSE)*BQ180/1000),""))</f>
        <v/>
      </c>
      <c r="BY180" s="875" t="str">
        <f>IF(BO180="","",VLOOKUP(BO180,'aktuelle Düngerliste'!$A:$J,10,FALSE)*BQ180/1000)</f>
        <v/>
      </c>
      <c r="BZ180" s="875" t="str">
        <f>IF(BO180="","",VLOOKUP(BO180,'aktuelle Düngerliste'!$A:$H,5,FALSE)*BQ180/1000)</f>
        <v/>
      </c>
      <c r="CA180" s="875" t="str">
        <f>IF(BO180="","",VLOOKUP(BO180,'aktuelle Düngerliste'!$A:$H,6,FALSE)*BQ180/1000)</f>
        <v/>
      </c>
      <c r="CB180" s="876" t="str">
        <f>IF(BO180="","",VLOOKUP(BO180,'aktuelle Düngerliste'!$A:$H,7,FALSE)*BQ180/1000)</f>
        <v/>
      </c>
      <c r="CC180" s="378"/>
      <c r="CD180" s="379"/>
      <c r="CE180" s="375"/>
      <c r="CF180" s="392" t="str">
        <f t="shared" si="42"/>
        <v/>
      </c>
      <c r="CG180" s="453" t="str">
        <f t="shared" si="43"/>
        <v/>
      </c>
      <c r="CH180" s="872" t="str">
        <f>IF(CC180="","",VLOOKUP(CC180,'aktuelle Düngerliste'!$A:$H,2,FALSE))</f>
        <v/>
      </c>
      <c r="CI180" s="872" t="str">
        <f>IF(CC180="","",VLOOKUP(CC180,'aktuelle Düngerliste'!$A:$H,3,FALSE))</f>
        <v/>
      </c>
      <c r="CJ180" s="873" t="str">
        <f>IF(CC180="","",VLOOKUP(CC180,'aktuelle Düngerliste'!$A:$H,8,FALSE))</f>
        <v/>
      </c>
      <c r="CK180" s="874" t="str">
        <f>IF(CC180="","",VLOOKUP(CC180,'aktuelle Düngerliste'!$A:$H,3,FALSE)*CE180/1000)</f>
        <v/>
      </c>
      <c r="CL180" s="874" t="str">
        <f>IF(CC180="","",IF(VLOOKUP(CC180,'aktuelle Düngerliste'!$A:$B,2,FALSE)="mineralisch",(VLOOKUP(CC180,'aktuelle Düngerliste'!$A:$H,3,FALSE)*CE180/1000),""))</f>
        <v/>
      </c>
      <c r="CM180" s="875" t="str">
        <f>IF(CC180="","",VLOOKUP(CC180,'aktuelle Düngerliste'!$A:$J,10,FALSE)*CE180/1000)</f>
        <v/>
      </c>
      <c r="CN180" s="875" t="str">
        <f>IF(CC180="","",VLOOKUP(CC180,'aktuelle Düngerliste'!$A:$H,5,FALSE)*CE180/1000)</f>
        <v/>
      </c>
      <c r="CO180" s="875" t="str">
        <f>IF(CC180="","",VLOOKUP(CC180,'aktuelle Düngerliste'!$A:$H,6,FALSE)*CE180/1000)</f>
        <v/>
      </c>
      <c r="CP180" s="876" t="str">
        <f>IF(CC180="","",VLOOKUP(CC180,'aktuelle Düngerliste'!$A:$H,7,FALSE)*CE180/1000)</f>
        <v/>
      </c>
      <c r="CQ180" s="378"/>
      <c r="CR180" s="379"/>
      <c r="CS180" s="375"/>
      <c r="CT180" s="392" t="str">
        <f t="shared" si="44"/>
        <v/>
      </c>
      <c r="CU180" s="453" t="str">
        <f t="shared" si="45"/>
        <v/>
      </c>
      <c r="CV180" s="872" t="str">
        <f>IF(CQ180="","",VLOOKUP(CQ180,'aktuelle Düngerliste'!$A:$H,2,FALSE))</f>
        <v/>
      </c>
      <c r="CW180" s="872" t="str">
        <f>IF(CQ180="","",VLOOKUP(CQ180,'aktuelle Düngerliste'!$A:$H,3,FALSE))</f>
        <v/>
      </c>
      <c r="CX180" s="873" t="str">
        <f>IF(CQ180="","",VLOOKUP(CQ180,'aktuelle Düngerliste'!$A:$H,8,FALSE))</f>
        <v/>
      </c>
      <c r="CY180" s="874" t="str">
        <f>IF(CQ180="","",VLOOKUP(CQ180,'aktuelle Düngerliste'!$A:$H,3,FALSE)*CS180/1000)</f>
        <v/>
      </c>
      <c r="CZ180" s="874" t="str">
        <f>IF(CQ180="","",IF(VLOOKUP(CQ180,'aktuelle Düngerliste'!$A:$B,2,FALSE)="mineralisch",(VLOOKUP(CQ180,'aktuelle Düngerliste'!$A:$H,3,FALSE)*CS180/1000),""))</f>
        <v/>
      </c>
      <c r="DA180" s="875" t="str">
        <f>IF(CQ180="","",VLOOKUP(CQ180,'aktuelle Düngerliste'!$A:$J,10,FALSE)*CS180/1000)</f>
        <v/>
      </c>
      <c r="DB180" s="875" t="str">
        <f>IF(CQ180="","",VLOOKUP(CQ180,'aktuelle Düngerliste'!$A:$H,5,FALSE)*CS180/1000)</f>
        <v/>
      </c>
      <c r="DC180" s="875" t="str">
        <f>IF(CQ180="","",VLOOKUP(CQ180,'aktuelle Düngerliste'!$A:$H,6,FALSE)*CS180/1000)</f>
        <v/>
      </c>
      <c r="DD180" s="876" t="str">
        <f>IF(CQ180="","",VLOOKUP(CQ180,'aktuelle Düngerliste'!$A:$H,7,FALSE)*CS180/1000)</f>
        <v/>
      </c>
      <c r="DE180" s="378"/>
      <c r="DF180" s="379"/>
      <c r="DG180" s="375"/>
      <c r="DH180" s="392" t="str">
        <f t="shared" si="46"/>
        <v/>
      </c>
      <c r="DI180" s="453" t="str">
        <f t="shared" si="47"/>
        <v/>
      </c>
      <c r="DJ180" s="872" t="str">
        <f>IF(DE180="","",VLOOKUP(DE180,'aktuelle Düngerliste'!$A:$H,2,FALSE))</f>
        <v/>
      </c>
      <c r="DK180" s="872" t="str">
        <f>IF(DE180="","",VLOOKUP(DE180,'aktuelle Düngerliste'!$A:$H,3,FALSE))</f>
        <v/>
      </c>
      <c r="DL180" s="873" t="str">
        <f>IF(DE180="","",VLOOKUP(DE180,'aktuelle Düngerliste'!$A:$H,8,FALSE))</f>
        <v/>
      </c>
      <c r="DM180" s="874" t="str">
        <f>IF(DE180="","",VLOOKUP(DE180,'aktuelle Düngerliste'!$A:$H,3,FALSE)*DG180/1000)</f>
        <v/>
      </c>
      <c r="DN180" s="874" t="str">
        <f>IF(DE180="","",IF(VLOOKUP(DE180,'aktuelle Düngerliste'!$A:$B,2,FALSE)="mineralisch",(VLOOKUP(DE180,'aktuelle Düngerliste'!$A:$H,3,FALSE)*DG180/1000),""))</f>
        <v/>
      </c>
      <c r="DO180" s="875" t="str">
        <f>IF(DE180="","",VLOOKUP(DE180,'aktuelle Düngerliste'!$A:$J,10,FALSE)*DG180/1000)</f>
        <v/>
      </c>
      <c r="DP180" s="875" t="str">
        <f>IF(DE180="","",VLOOKUP(DE180,'aktuelle Düngerliste'!$A:$H,5,FALSE)*DG180/1000)</f>
        <v/>
      </c>
      <c r="DQ180" s="875" t="str">
        <f>IF(DE180="","",VLOOKUP(DE180,'aktuelle Düngerliste'!$A:$H,6,FALSE)*DG180/1000)</f>
        <v/>
      </c>
      <c r="DR180" s="876" t="str">
        <f>IF(DE180="","",VLOOKUP(DE180,'aktuelle Düngerliste'!$A:$H,7,FALSE)*DG180/1000)</f>
        <v/>
      </c>
      <c r="DS180" s="265"/>
    </row>
    <row r="181" spans="1:123" s="145" customFormat="1">
      <c r="A181" s="261" t="str">
        <f>IF('N-DBE'!A181="","",'N-DBE'!A181)</f>
        <v/>
      </c>
      <c r="B181" s="285" t="str">
        <f>IF('N-DBE'!B181="","",'N-DBE'!B181)</f>
        <v/>
      </c>
      <c r="C181" s="262" t="str">
        <f>IF('N-DBE'!C181="","",'N-DBE'!C181)</f>
        <v/>
      </c>
      <c r="D181" s="262" t="str">
        <f>IF('N-DBE'!D181="","",'N-DBE'!D181)</f>
        <v/>
      </c>
      <c r="E181" s="238" t="str">
        <f>IF('N-DBE'!E181="","",'N-DBE'!E181)</f>
        <v/>
      </c>
      <c r="F181" s="238" t="str">
        <f>IF('N-DBE'!F181="","",'N-DBE'!F181)</f>
        <v/>
      </c>
      <c r="G181" s="225" t="str">
        <f>IF('N-DBE'!G181="","",'N-DBE'!G181)</f>
        <v/>
      </c>
      <c r="H181" s="247" t="str">
        <f>IF(OR(B181="",'N-DBE'!AJ181=""),"",'N-DBE'!AJ181+'N-DBE'!AN181)</f>
        <v/>
      </c>
      <c r="I181" s="815" t="str">
        <f>IF(OR(B181="",'N-DBE'!AJ181=""),"",'N-DBE'!E181*('N-DBE'!AJ181+'N-DBE'!AN181))</f>
        <v/>
      </c>
      <c r="J181" s="246" t="str">
        <f>IF('N-DBE'!AK181="","",IF('N-DBE'!AM181="ja",'N-DBE'!AK181+'N-DBE'!AN181,'N-DBE'!AK181))</f>
        <v/>
      </c>
      <c r="K181" s="829" t="str">
        <f>IF(OR(B181="",'N-DBE'!AK181=""),"",IF('N-DBE'!AM181="ja",'N-DBE'!E181*('N-DBE'!AK181+'N-DBE'!AN181),'N-DBE'!E181*'N-DBE'!AK181))</f>
        <v/>
      </c>
      <c r="L181" s="830" t="str">
        <f>IF(OR(B181="",'N-DBE'!AL181=""),"",'N-DBE'!AL181+'N-DBE'!AN181)</f>
        <v/>
      </c>
      <c r="M181" s="830" t="str">
        <f>IF(OR(B181="",'N-DBE'!AL181=""),"",'N-DBE'!E181*('N-DBE'!AL181+'N-DBE'!AN181))</f>
        <v/>
      </c>
      <c r="N181" s="831" t="str">
        <f>IF(AND('N-DBE'!C181="ja",G181&lt;&gt;""),I181-X181,"")</f>
        <v/>
      </c>
      <c r="O181" s="259" t="str">
        <f>IF('N-DBE'!AJ181="","",SUM(AU181,BI181,BW181,CK181,CY181,DM181))</f>
        <v/>
      </c>
      <c r="P181" s="830" t="str">
        <f>IF(OR(B181="",'N-DBE'!AJ181=""),"",O181*'N-DBE'!E181)</f>
        <v/>
      </c>
      <c r="Q181" s="253" t="str">
        <f>IF('N-DBE'!AJ181="","",IF(AR181="mineralisch",AU181,0)+IF(BF181="mineralisch",BI181,0)+IF(BT181="mineralisch",BW181,0)+IF(CH181="mineralisch",CK181,0)+IF(CV181="mineralisch",CY181,0)+IF(DJ181="mineralisch",DM181,0))</f>
        <v/>
      </c>
      <c r="R181" s="830" t="str">
        <f>IF(OR(B181="",'N-DBE'!AJ181=""),"",Q181*'N-DBE'!E181)</f>
        <v/>
      </c>
      <c r="S181" s="253" t="str">
        <f>IF('N-DBE'!AJ181="","",O181-Q181)</f>
        <v/>
      </c>
      <c r="T181" s="830" t="str">
        <f>IF(OR(B181="",'N-DBE'!AJ181=""),"",S181*'N-DBE'!E181)</f>
        <v/>
      </c>
      <c r="U181" s="253" t="str">
        <f>IF('N-DBE'!AJ181="","",(IF(AR181="Kompost",AU181,0)+IF(BF181="Kompost",BI181,0)+IF(BT181="Kompost",BW181,0)+IF(CH181="Kompost",CK181,0)+IF(CV181="Kompost",CY181,0)+IF(DJ181="Kompost",DM181,0)))</f>
        <v/>
      </c>
      <c r="V181" s="830" t="str">
        <f>IF(OR(B181="",'N-DBE'!AJ181=""),"",U181*'N-DBE'!E181)</f>
        <v/>
      </c>
      <c r="W181" s="370" t="str">
        <f>IF('N-DBE'!AJ181="","",SUM(AW181,BK181,BY181,CM181,DA181,DO181))</f>
        <v/>
      </c>
      <c r="X181" s="844" t="str">
        <f>IF(OR(B181="",'N-DBE'!AJ181=""),"",W181*'N-DBE'!E181)</f>
        <v/>
      </c>
      <c r="Y181" s="260" t="str">
        <f>IF('P-(K-Mg)-DBE'!N181="","",'P-(K-Mg)-DBE'!N181+'P-(K-Mg)-DBE'!R181)</f>
        <v/>
      </c>
      <c r="Z181" s="830" t="str">
        <f>IF(OR(B181="",'P-(K-Mg)-DBE'!N181=""),"",'N-DBE'!E181*('P-(K-Mg)-DBE'!N181+'P-(K-Mg)-DBE'!R181))</f>
        <v/>
      </c>
      <c r="AA181" s="259" t="str">
        <f>IF('P-(K-Mg)-DBE'!N181="","",SUM(AX181,BL181,BZ181,CN181,DB181,DP181))</f>
        <v/>
      </c>
      <c r="AB181" s="258" t="str">
        <f>IF(OR(B181="",'P-(K-Mg)-DBE'!Z181=""),"",SUM(AX181,BL181,BZ181,CN181,DB181,DP181)*'N-DBE'!E181)</f>
        <v/>
      </c>
      <c r="AC181" s="259" t="str">
        <f>IF('P-(K-Mg)-DBE'!O181="","",'P-(K-Mg)-DBE'!O181)</f>
        <v/>
      </c>
      <c r="AD181" s="815" t="str">
        <f>IF(OR(B181="",'P-(K-Mg)-DBE'!O181=""),"",'P-(K-Mg)-DBE'!O181*'N-DBE'!E181)</f>
        <v/>
      </c>
      <c r="AE181" s="239" t="str">
        <f>IF('P-(K-Mg)-DBE'!Z181="","",'P-(K-Mg)-DBE'!Z181)</f>
        <v/>
      </c>
      <c r="AF181" s="815" t="str">
        <f>IF(OR(B181="",'P-(K-Mg)-DBE'!Z181=""),"",'P-(K-Mg)-DBE'!Z181*'N-DBE'!E181)</f>
        <v/>
      </c>
      <c r="AG181" s="380" t="str">
        <f>IF('P-(K-Mg)-DBE'!Z181="","",SUM(AY181,BM181,CA181,CO181,DC181,DQ181))</f>
        <v/>
      </c>
      <c r="AH181" s="258" t="str">
        <f>IF(OR(B181="",'P-(K-Mg)-DBE'!AH181=""),"",SUM(AY181,BM181,CA181,CO181,DC181,DQ171)*'N-DBE'!E181)</f>
        <v/>
      </c>
      <c r="AI181" s="240" t="str">
        <f>IF('P-(K-Mg)-DBE'!AH181="","",'P-(K-Mg)-DBE'!AH181)</f>
        <v/>
      </c>
      <c r="AJ181" s="830" t="str">
        <f>IF(OR(B181="",'P-(K-Mg)-DBE'!AH181=""),"",'N-DBE'!E181*'P-(K-Mg)-DBE'!AH181)</f>
        <v/>
      </c>
      <c r="AK181" s="374" t="str">
        <f>IF('P-(K-Mg)-DBE'!AH181="","",SUM(AZ181,BN181,CB181,CP181,DD181,DR181))</f>
        <v/>
      </c>
      <c r="AL181" s="862" t="str">
        <f>IF('P-(K-Mg)-DBE'!AH181="","",SUM(AZ181,BN181,CB181,CP181,DD181,DR181))</f>
        <v/>
      </c>
      <c r="AM181" s="378"/>
      <c r="AN181" s="379"/>
      <c r="AO181" s="375"/>
      <c r="AP181" s="392" t="str">
        <f t="shared" si="36"/>
        <v/>
      </c>
      <c r="AQ181" s="453" t="str">
        <f t="shared" si="37"/>
        <v/>
      </c>
      <c r="AR181" s="872" t="str">
        <f>IF(AM181="","",VLOOKUP(AM181,'aktuelle Düngerliste'!A:H,2,FALSE))</f>
        <v/>
      </c>
      <c r="AS181" s="872" t="str">
        <f>IF(AM181="","",VLOOKUP(AM181,'aktuelle Düngerliste'!A:H,3,FALSE))</f>
        <v/>
      </c>
      <c r="AT181" s="873" t="str">
        <f>IF(AM181="","",VLOOKUP(AM181,'aktuelle Düngerliste'!A:H,8,FALSE))</f>
        <v/>
      </c>
      <c r="AU181" s="874" t="str">
        <f>IF(AM181="","",VLOOKUP(AM181,'aktuelle Düngerliste'!$A:$H,3,FALSE)*AO181/1000)</f>
        <v/>
      </c>
      <c r="AV181" s="874" t="str">
        <f>IF(AM181="","",IF(VLOOKUP(AM181,'aktuelle Düngerliste'!$A:$B,2,FALSE)="mineralisch",(VLOOKUP(AM181,'aktuelle Düngerliste'!$A:$H,3,FALSE)*AO181/1000),""))</f>
        <v/>
      </c>
      <c r="AW181" s="875" t="str">
        <f>IF(AM181="","",VLOOKUP(AM181,'aktuelle Düngerliste'!$A:$J,10,FALSE)*AO181/1000)</f>
        <v/>
      </c>
      <c r="AX181" s="875" t="str">
        <f>IF(AM181="","",VLOOKUP(AM181,'aktuelle Düngerliste'!$A:$H,5,FALSE)*AO181/1000)</f>
        <v/>
      </c>
      <c r="AY181" s="875" t="str">
        <f>IF(AM181="","",VLOOKUP(AM181,'aktuelle Düngerliste'!$A:$H,6,FALSE)*AO181/1000)</f>
        <v/>
      </c>
      <c r="AZ181" s="876" t="str">
        <f>IF(AM181="","",VLOOKUP(AM181,'aktuelle Düngerliste'!$A:$H,7,FALSE)*AO181/1000)</f>
        <v/>
      </c>
      <c r="BA181" s="378"/>
      <c r="BB181" s="379"/>
      <c r="BC181" s="375"/>
      <c r="BD181" s="392" t="str">
        <f t="shared" si="38"/>
        <v/>
      </c>
      <c r="BE181" s="453" t="str">
        <f t="shared" si="39"/>
        <v/>
      </c>
      <c r="BF181" s="872" t="str">
        <f>IF(BA181="","",VLOOKUP(BA181,'aktuelle Düngerliste'!$A:$H,2,FALSE))</f>
        <v/>
      </c>
      <c r="BG181" s="872" t="str">
        <f>IF(BA181="","",VLOOKUP(BA181,'aktuelle Düngerliste'!$A:$H,3,FALSE))</f>
        <v/>
      </c>
      <c r="BH181" s="873" t="str">
        <f>IF(BA181="","",VLOOKUP(BA181,'aktuelle Düngerliste'!$A:$H,8,FALSE))</f>
        <v/>
      </c>
      <c r="BI181" s="874" t="str">
        <f>IF(BA181="","",VLOOKUP(BA181,'aktuelle Düngerliste'!$A:$H,3,FALSE)*BC181/1000)</f>
        <v/>
      </c>
      <c r="BJ181" s="874" t="str">
        <f>IF(BA181="","",IF(VLOOKUP(BA181,'aktuelle Düngerliste'!$A:$B,2,FALSE)="mineralisch",(VLOOKUP(BA181,'aktuelle Düngerliste'!$A:$H,3,FALSE)*BC181/1000),""))</f>
        <v/>
      </c>
      <c r="BK181" s="875" t="str">
        <f>IF(BA181="","",VLOOKUP(BA181,'aktuelle Düngerliste'!$A:$J,10,FALSE)*BC181/1000)</f>
        <v/>
      </c>
      <c r="BL181" s="875" t="str">
        <f>IF(BA181="","",VLOOKUP(BA181,'aktuelle Düngerliste'!$A:$H,5,FALSE)*BC181/1000)</f>
        <v/>
      </c>
      <c r="BM181" s="875" t="str">
        <f>IF(BA181="","",VLOOKUP(BA181,'aktuelle Düngerliste'!$A:$H,6,FALSE)*BC181/1000)</f>
        <v/>
      </c>
      <c r="BN181" s="876" t="str">
        <f>IF(BA181="","",VLOOKUP(BA181,'aktuelle Düngerliste'!$A:$H,7,FALSE)*BC181/1000)</f>
        <v/>
      </c>
      <c r="BO181" s="378"/>
      <c r="BP181" s="379"/>
      <c r="BQ181" s="375"/>
      <c r="BR181" s="392" t="str">
        <f t="shared" si="40"/>
        <v/>
      </c>
      <c r="BS181" s="453" t="str">
        <f t="shared" si="41"/>
        <v/>
      </c>
      <c r="BT181" s="872" t="str">
        <f>IF(BO181="","",VLOOKUP(BO181,'aktuelle Düngerliste'!$A:$H,2,FALSE))</f>
        <v/>
      </c>
      <c r="BU181" s="872" t="str">
        <f>IF(BO181="","",VLOOKUP(BO181,'aktuelle Düngerliste'!$A:$H,3,FALSE))</f>
        <v/>
      </c>
      <c r="BV181" s="873" t="str">
        <f>IF(BO181="","",VLOOKUP(BO181,'aktuelle Düngerliste'!$A:$H,8,FALSE))</f>
        <v/>
      </c>
      <c r="BW181" s="874" t="str">
        <f>IF(BO181="","",VLOOKUP(BO181,'aktuelle Düngerliste'!$A:$H,3,FALSE)*BQ181/1000)</f>
        <v/>
      </c>
      <c r="BX181" s="874" t="str">
        <f>IF(BO181="","",IF(VLOOKUP(BO181,'aktuelle Düngerliste'!$A:$B,2,FALSE)="mineralisch",(VLOOKUP(BO181,'aktuelle Düngerliste'!$A:$H,3,FALSE)*BQ181/1000),""))</f>
        <v/>
      </c>
      <c r="BY181" s="875" t="str">
        <f>IF(BO181="","",VLOOKUP(BO181,'aktuelle Düngerliste'!$A:$J,10,FALSE)*BQ181/1000)</f>
        <v/>
      </c>
      <c r="BZ181" s="875" t="str">
        <f>IF(BO181="","",VLOOKUP(BO181,'aktuelle Düngerliste'!$A:$H,5,FALSE)*BQ181/1000)</f>
        <v/>
      </c>
      <c r="CA181" s="875" t="str">
        <f>IF(BO181="","",VLOOKUP(BO181,'aktuelle Düngerliste'!$A:$H,6,FALSE)*BQ181/1000)</f>
        <v/>
      </c>
      <c r="CB181" s="876" t="str">
        <f>IF(BO181="","",VLOOKUP(BO181,'aktuelle Düngerliste'!$A:$H,7,FALSE)*BQ181/1000)</f>
        <v/>
      </c>
      <c r="CC181" s="378"/>
      <c r="CD181" s="379"/>
      <c r="CE181" s="375"/>
      <c r="CF181" s="392" t="str">
        <f t="shared" si="42"/>
        <v/>
      </c>
      <c r="CG181" s="453" t="str">
        <f t="shared" si="43"/>
        <v/>
      </c>
      <c r="CH181" s="872" t="str">
        <f>IF(CC181="","",VLOOKUP(CC181,'aktuelle Düngerliste'!$A:$H,2,FALSE))</f>
        <v/>
      </c>
      <c r="CI181" s="872" t="str">
        <f>IF(CC181="","",VLOOKUP(CC181,'aktuelle Düngerliste'!$A:$H,3,FALSE))</f>
        <v/>
      </c>
      <c r="CJ181" s="873" t="str">
        <f>IF(CC181="","",VLOOKUP(CC181,'aktuelle Düngerliste'!$A:$H,8,FALSE))</f>
        <v/>
      </c>
      <c r="CK181" s="874" t="str">
        <f>IF(CC181="","",VLOOKUP(CC181,'aktuelle Düngerliste'!$A:$H,3,FALSE)*CE181/1000)</f>
        <v/>
      </c>
      <c r="CL181" s="874" t="str">
        <f>IF(CC181="","",IF(VLOOKUP(CC181,'aktuelle Düngerliste'!$A:$B,2,FALSE)="mineralisch",(VLOOKUP(CC181,'aktuelle Düngerliste'!$A:$H,3,FALSE)*CE181/1000),""))</f>
        <v/>
      </c>
      <c r="CM181" s="875" t="str">
        <f>IF(CC181="","",VLOOKUP(CC181,'aktuelle Düngerliste'!$A:$J,10,FALSE)*CE181/1000)</f>
        <v/>
      </c>
      <c r="CN181" s="875" t="str">
        <f>IF(CC181="","",VLOOKUP(CC181,'aktuelle Düngerliste'!$A:$H,5,FALSE)*CE181/1000)</f>
        <v/>
      </c>
      <c r="CO181" s="875" t="str">
        <f>IF(CC181="","",VLOOKUP(CC181,'aktuelle Düngerliste'!$A:$H,6,FALSE)*CE181/1000)</f>
        <v/>
      </c>
      <c r="CP181" s="876" t="str">
        <f>IF(CC181="","",VLOOKUP(CC181,'aktuelle Düngerliste'!$A:$H,7,FALSE)*CE181/1000)</f>
        <v/>
      </c>
      <c r="CQ181" s="378"/>
      <c r="CR181" s="379"/>
      <c r="CS181" s="375"/>
      <c r="CT181" s="392" t="str">
        <f t="shared" si="44"/>
        <v/>
      </c>
      <c r="CU181" s="453" t="str">
        <f t="shared" si="45"/>
        <v/>
      </c>
      <c r="CV181" s="872" t="str">
        <f>IF(CQ181="","",VLOOKUP(CQ181,'aktuelle Düngerliste'!$A:$H,2,FALSE))</f>
        <v/>
      </c>
      <c r="CW181" s="872" t="str">
        <f>IF(CQ181="","",VLOOKUP(CQ181,'aktuelle Düngerliste'!$A:$H,3,FALSE))</f>
        <v/>
      </c>
      <c r="CX181" s="873" t="str">
        <f>IF(CQ181="","",VLOOKUP(CQ181,'aktuelle Düngerliste'!$A:$H,8,FALSE))</f>
        <v/>
      </c>
      <c r="CY181" s="874" t="str">
        <f>IF(CQ181="","",VLOOKUP(CQ181,'aktuelle Düngerliste'!$A:$H,3,FALSE)*CS181/1000)</f>
        <v/>
      </c>
      <c r="CZ181" s="874" t="str">
        <f>IF(CQ181="","",IF(VLOOKUP(CQ181,'aktuelle Düngerliste'!$A:$B,2,FALSE)="mineralisch",(VLOOKUP(CQ181,'aktuelle Düngerliste'!$A:$H,3,FALSE)*CS181/1000),""))</f>
        <v/>
      </c>
      <c r="DA181" s="875" t="str">
        <f>IF(CQ181="","",VLOOKUP(CQ181,'aktuelle Düngerliste'!$A:$J,10,FALSE)*CS181/1000)</f>
        <v/>
      </c>
      <c r="DB181" s="875" t="str">
        <f>IF(CQ181="","",VLOOKUP(CQ181,'aktuelle Düngerliste'!$A:$H,5,FALSE)*CS181/1000)</f>
        <v/>
      </c>
      <c r="DC181" s="875" t="str">
        <f>IF(CQ181="","",VLOOKUP(CQ181,'aktuelle Düngerliste'!$A:$H,6,FALSE)*CS181/1000)</f>
        <v/>
      </c>
      <c r="DD181" s="876" t="str">
        <f>IF(CQ181="","",VLOOKUP(CQ181,'aktuelle Düngerliste'!$A:$H,7,FALSE)*CS181/1000)</f>
        <v/>
      </c>
      <c r="DE181" s="378"/>
      <c r="DF181" s="379"/>
      <c r="DG181" s="375"/>
      <c r="DH181" s="392" t="str">
        <f t="shared" si="46"/>
        <v/>
      </c>
      <c r="DI181" s="453" t="str">
        <f t="shared" si="47"/>
        <v/>
      </c>
      <c r="DJ181" s="872" t="str">
        <f>IF(DE181="","",VLOOKUP(DE181,'aktuelle Düngerliste'!$A:$H,2,FALSE))</f>
        <v/>
      </c>
      <c r="DK181" s="872" t="str">
        <f>IF(DE181="","",VLOOKUP(DE181,'aktuelle Düngerliste'!$A:$H,3,FALSE))</f>
        <v/>
      </c>
      <c r="DL181" s="873" t="str">
        <f>IF(DE181="","",VLOOKUP(DE181,'aktuelle Düngerliste'!$A:$H,8,FALSE))</f>
        <v/>
      </c>
      <c r="DM181" s="874" t="str">
        <f>IF(DE181="","",VLOOKUP(DE181,'aktuelle Düngerliste'!$A:$H,3,FALSE)*DG181/1000)</f>
        <v/>
      </c>
      <c r="DN181" s="874" t="str">
        <f>IF(DE181="","",IF(VLOOKUP(DE181,'aktuelle Düngerliste'!$A:$B,2,FALSE)="mineralisch",(VLOOKUP(DE181,'aktuelle Düngerliste'!$A:$H,3,FALSE)*DG181/1000),""))</f>
        <v/>
      </c>
      <c r="DO181" s="875" t="str">
        <f>IF(DE181="","",VLOOKUP(DE181,'aktuelle Düngerliste'!$A:$J,10,FALSE)*DG181/1000)</f>
        <v/>
      </c>
      <c r="DP181" s="875" t="str">
        <f>IF(DE181="","",VLOOKUP(DE181,'aktuelle Düngerliste'!$A:$H,5,FALSE)*DG181/1000)</f>
        <v/>
      </c>
      <c r="DQ181" s="875" t="str">
        <f>IF(DE181="","",VLOOKUP(DE181,'aktuelle Düngerliste'!$A:$H,6,FALSE)*DG181/1000)</f>
        <v/>
      </c>
      <c r="DR181" s="876" t="str">
        <f>IF(DE181="","",VLOOKUP(DE181,'aktuelle Düngerliste'!$A:$H,7,FALSE)*DG181/1000)</f>
        <v/>
      </c>
      <c r="DS181" s="265"/>
    </row>
    <row r="182" spans="1:123" s="145" customFormat="1">
      <c r="A182" s="261" t="str">
        <f>IF('N-DBE'!A182="","",'N-DBE'!A182)</f>
        <v/>
      </c>
      <c r="B182" s="285" t="str">
        <f>IF('N-DBE'!B182="","",'N-DBE'!B182)</f>
        <v/>
      </c>
      <c r="C182" s="262" t="str">
        <f>IF('N-DBE'!C182="","",'N-DBE'!C182)</f>
        <v/>
      </c>
      <c r="D182" s="262" t="str">
        <f>IF('N-DBE'!D182="","",'N-DBE'!D182)</f>
        <v/>
      </c>
      <c r="E182" s="238" t="str">
        <f>IF('N-DBE'!E182="","",'N-DBE'!E182)</f>
        <v/>
      </c>
      <c r="F182" s="238" t="str">
        <f>IF('N-DBE'!F182="","",'N-DBE'!F182)</f>
        <v/>
      </c>
      <c r="G182" s="225" t="str">
        <f>IF('N-DBE'!G182="","",'N-DBE'!G182)</f>
        <v/>
      </c>
      <c r="H182" s="247" t="str">
        <f>IF(OR(B182="",'N-DBE'!AJ182=""),"",'N-DBE'!AJ182+'N-DBE'!AN182)</f>
        <v/>
      </c>
      <c r="I182" s="815" t="str">
        <f>IF(OR(B182="",'N-DBE'!AJ182=""),"",'N-DBE'!E182*('N-DBE'!AJ182+'N-DBE'!AN182))</f>
        <v/>
      </c>
      <c r="J182" s="246" t="str">
        <f>IF('N-DBE'!AK182="","",IF('N-DBE'!AM182="ja",'N-DBE'!AK182+'N-DBE'!AN182,'N-DBE'!AK182))</f>
        <v/>
      </c>
      <c r="K182" s="829" t="str">
        <f>IF(OR(B182="",'N-DBE'!AK182=""),"",IF('N-DBE'!AM182="ja",'N-DBE'!E182*('N-DBE'!AK182+'N-DBE'!AN182),'N-DBE'!E182*'N-DBE'!AK182))</f>
        <v/>
      </c>
      <c r="L182" s="830" t="str">
        <f>IF(OR(B182="",'N-DBE'!AL182=""),"",'N-DBE'!AL182+'N-DBE'!AN182)</f>
        <v/>
      </c>
      <c r="M182" s="830" t="str">
        <f>IF(OR(B182="",'N-DBE'!AL182=""),"",'N-DBE'!E182*('N-DBE'!AL182+'N-DBE'!AN182))</f>
        <v/>
      </c>
      <c r="N182" s="831" t="str">
        <f>IF(AND('N-DBE'!C182="ja",G182&lt;&gt;""),I182-X182,"")</f>
        <v/>
      </c>
      <c r="O182" s="259" t="str">
        <f>IF('N-DBE'!AJ182="","",SUM(AU182,BI182,BW182,CK182,CY182,DM182))</f>
        <v/>
      </c>
      <c r="P182" s="830" t="str">
        <f>IF(OR(B182="",'N-DBE'!AJ182=""),"",O182*'N-DBE'!E182)</f>
        <v/>
      </c>
      <c r="Q182" s="253" t="str">
        <f>IF('N-DBE'!AJ182="","",IF(AR182="mineralisch",AU182,0)+IF(BF182="mineralisch",BI182,0)+IF(BT182="mineralisch",BW182,0)+IF(CH182="mineralisch",CK182,0)+IF(CV182="mineralisch",CY182,0)+IF(DJ182="mineralisch",DM182,0))</f>
        <v/>
      </c>
      <c r="R182" s="830" t="str">
        <f>IF(OR(B182="",'N-DBE'!AJ182=""),"",Q182*'N-DBE'!E182)</f>
        <v/>
      </c>
      <c r="S182" s="253" t="str">
        <f>IF('N-DBE'!AJ182="","",O182-Q182)</f>
        <v/>
      </c>
      <c r="T182" s="830" t="str">
        <f>IF(OR(B182="",'N-DBE'!AJ182=""),"",S182*'N-DBE'!E182)</f>
        <v/>
      </c>
      <c r="U182" s="253" t="str">
        <f>IF('N-DBE'!AJ182="","",(IF(AR182="Kompost",AU182,0)+IF(BF182="Kompost",BI182,0)+IF(BT182="Kompost",BW182,0)+IF(CH182="Kompost",CK182,0)+IF(CV182="Kompost",CY182,0)+IF(DJ182="Kompost",DM182,0)))</f>
        <v/>
      </c>
      <c r="V182" s="830" t="str">
        <f>IF(OR(B182="",'N-DBE'!AJ182=""),"",U182*'N-DBE'!E182)</f>
        <v/>
      </c>
      <c r="W182" s="370" t="str">
        <f>IF('N-DBE'!AJ182="","",SUM(AW182,BK182,BY182,CM182,DA182,DO182))</f>
        <v/>
      </c>
      <c r="X182" s="844" t="str">
        <f>IF(OR(B182="",'N-DBE'!AJ182=""),"",W182*'N-DBE'!E182)</f>
        <v/>
      </c>
      <c r="Y182" s="260" t="str">
        <f>IF('P-(K-Mg)-DBE'!N182="","",'P-(K-Mg)-DBE'!N182+'P-(K-Mg)-DBE'!R182)</f>
        <v/>
      </c>
      <c r="Z182" s="830" t="str">
        <f>IF(OR(B182="",'P-(K-Mg)-DBE'!N182=""),"",'N-DBE'!E182*('P-(K-Mg)-DBE'!N182+'P-(K-Mg)-DBE'!R182))</f>
        <v/>
      </c>
      <c r="AA182" s="259" t="str">
        <f>IF('P-(K-Mg)-DBE'!N182="","",SUM(AX182,BL182,BZ182,CN182,DB182,DP182))</f>
        <v/>
      </c>
      <c r="AB182" s="258" t="str">
        <f>IF(OR(B182="",'P-(K-Mg)-DBE'!Z182=""),"",SUM(AX182,BL182,BZ182,CN182,DB182,DP182)*'N-DBE'!E182)</f>
        <v/>
      </c>
      <c r="AC182" s="259" t="str">
        <f>IF('P-(K-Mg)-DBE'!O182="","",'P-(K-Mg)-DBE'!O182)</f>
        <v/>
      </c>
      <c r="AD182" s="815" t="str">
        <f>IF(OR(B182="",'P-(K-Mg)-DBE'!O182=""),"",'P-(K-Mg)-DBE'!O182*'N-DBE'!E182)</f>
        <v/>
      </c>
      <c r="AE182" s="239" t="str">
        <f>IF('P-(K-Mg)-DBE'!Z182="","",'P-(K-Mg)-DBE'!Z182)</f>
        <v/>
      </c>
      <c r="AF182" s="815" t="str">
        <f>IF(OR(B182="",'P-(K-Mg)-DBE'!Z182=""),"",'P-(K-Mg)-DBE'!Z182*'N-DBE'!E182)</f>
        <v/>
      </c>
      <c r="AG182" s="380" t="str">
        <f>IF('P-(K-Mg)-DBE'!Z182="","",SUM(AY182,BM182,CA182,CO182,DC182,DQ182))</f>
        <v/>
      </c>
      <c r="AH182" s="258" t="str">
        <f>IF(OR(B182="",'P-(K-Mg)-DBE'!AH182=""),"",SUM(AY182,BM182,CA182,CO182,DC182,DQ172)*'N-DBE'!E182)</f>
        <v/>
      </c>
      <c r="AI182" s="240" t="str">
        <f>IF('P-(K-Mg)-DBE'!AH182="","",'P-(K-Mg)-DBE'!AH182)</f>
        <v/>
      </c>
      <c r="AJ182" s="830" t="str">
        <f>IF(OR(B182="",'P-(K-Mg)-DBE'!AH182=""),"",'N-DBE'!E182*'P-(K-Mg)-DBE'!AH182)</f>
        <v/>
      </c>
      <c r="AK182" s="374" t="str">
        <f>IF('P-(K-Mg)-DBE'!AH182="","",SUM(AZ182,BN182,CB182,CP182,DD182,DR182))</f>
        <v/>
      </c>
      <c r="AL182" s="862" t="str">
        <f>IF('P-(K-Mg)-DBE'!AH182="","",SUM(AZ182,BN182,CB182,CP182,DD182,DR182))</f>
        <v/>
      </c>
      <c r="AM182" s="378"/>
      <c r="AN182" s="379"/>
      <c r="AO182" s="375"/>
      <c r="AP182" s="392" t="str">
        <f t="shared" si="36"/>
        <v/>
      </c>
      <c r="AQ182" s="453" t="str">
        <f t="shared" si="37"/>
        <v/>
      </c>
      <c r="AR182" s="872" t="str">
        <f>IF(AM182="","",VLOOKUP(AM182,'aktuelle Düngerliste'!A:H,2,FALSE))</f>
        <v/>
      </c>
      <c r="AS182" s="872" t="str">
        <f>IF(AM182="","",VLOOKUP(AM182,'aktuelle Düngerliste'!A:H,3,FALSE))</f>
        <v/>
      </c>
      <c r="AT182" s="873" t="str">
        <f>IF(AM182="","",VLOOKUP(AM182,'aktuelle Düngerliste'!A:H,8,FALSE))</f>
        <v/>
      </c>
      <c r="AU182" s="874" t="str">
        <f>IF(AM182="","",VLOOKUP(AM182,'aktuelle Düngerliste'!$A:$H,3,FALSE)*AO182/1000)</f>
        <v/>
      </c>
      <c r="AV182" s="874" t="str">
        <f>IF(AM182="","",IF(VLOOKUP(AM182,'aktuelle Düngerliste'!$A:$B,2,FALSE)="mineralisch",(VLOOKUP(AM182,'aktuelle Düngerliste'!$A:$H,3,FALSE)*AO182/1000),""))</f>
        <v/>
      </c>
      <c r="AW182" s="875" t="str">
        <f>IF(AM182="","",VLOOKUP(AM182,'aktuelle Düngerliste'!$A:$J,10,FALSE)*AO182/1000)</f>
        <v/>
      </c>
      <c r="AX182" s="875" t="str">
        <f>IF(AM182="","",VLOOKUP(AM182,'aktuelle Düngerliste'!$A:$H,5,FALSE)*AO182/1000)</f>
        <v/>
      </c>
      <c r="AY182" s="875" t="str">
        <f>IF(AM182="","",VLOOKUP(AM182,'aktuelle Düngerliste'!$A:$H,6,FALSE)*AO182/1000)</f>
        <v/>
      </c>
      <c r="AZ182" s="876" t="str">
        <f>IF(AM182="","",VLOOKUP(AM182,'aktuelle Düngerliste'!$A:$H,7,FALSE)*AO182/1000)</f>
        <v/>
      </c>
      <c r="BA182" s="378"/>
      <c r="BB182" s="379"/>
      <c r="BC182" s="375"/>
      <c r="BD182" s="392" t="str">
        <f t="shared" si="38"/>
        <v/>
      </c>
      <c r="BE182" s="453" t="str">
        <f t="shared" si="39"/>
        <v/>
      </c>
      <c r="BF182" s="872" t="str">
        <f>IF(BA182="","",VLOOKUP(BA182,'aktuelle Düngerliste'!$A:$H,2,FALSE))</f>
        <v/>
      </c>
      <c r="BG182" s="872" t="str">
        <f>IF(BA182="","",VLOOKUP(BA182,'aktuelle Düngerliste'!$A:$H,3,FALSE))</f>
        <v/>
      </c>
      <c r="BH182" s="873" t="str">
        <f>IF(BA182="","",VLOOKUP(BA182,'aktuelle Düngerliste'!$A:$H,8,FALSE))</f>
        <v/>
      </c>
      <c r="BI182" s="874" t="str">
        <f>IF(BA182="","",VLOOKUP(BA182,'aktuelle Düngerliste'!$A:$H,3,FALSE)*BC182/1000)</f>
        <v/>
      </c>
      <c r="BJ182" s="874" t="str">
        <f>IF(BA182="","",IF(VLOOKUP(BA182,'aktuelle Düngerliste'!$A:$B,2,FALSE)="mineralisch",(VLOOKUP(BA182,'aktuelle Düngerliste'!$A:$H,3,FALSE)*BC182/1000),""))</f>
        <v/>
      </c>
      <c r="BK182" s="875" t="str">
        <f>IF(BA182="","",VLOOKUP(BA182,'aktuelle Düngerliste'!$A:$J,10,FALSE)*BC182/1000)</f>
        <v/>
      </c>
      <c r="BL182" s="875" t="str">
        <f>IF(BA182="","",VLOOKUP(BA182,'aktuelle Düngerliste'!$A:$H,5,FALSE)*BC182/1000)</f>
        <v/>
      </c>
      <c r="BM182" s="875" t="str">
        <f>IF(BA182="","",VLOOKUP(BA182,'aktuelle Düngerliste'!$A:$H,6,FALSE)*BC182/1000)</f>
        <v/>
      </c>
      <c r="BN182" s="876" t="str">
        <f>IF(BA182="","",VLOOKUP(BA182,'aktuelle Düngerliste'!$A:$H,7,FALSE)*BC182/1000)</f>
        <v/>
      </c>
      <c r="BO182" s="378"/>
      <c r="BP182" s="379"/>
      <c r="BQ182" s="375"/>
      <c r="BR182" s="392" t="str">
        <f t="shared" si="40"/>
        <v/>
      </c>
      <c r="BS182" s="453" t="str">
        <f t="shared" si="41"/>
        <v/>
      </c>
      <c r="BT182" s="872" t="str">
        <f>IF(BO182="","",VLOOKUP(BO182,'aktuelle Düngerliste'!$A:$H,2,FALSE))</f>
        <v/>
      </c>
      <c r="BU182" s="872" t="str">
        <f>IF(BO182="","",VLOOKUP(BO182,'aktuelle Düngerliste'!$A:$H,3,FALSE))</f>
        <v/>
      </c>
      <c r="BV182" s="873" t="str">
        <f>IF(BO182="","",VLOOKUP(BO182,'aktuelle Düngerliste'!$A:$H,8,FALSE))</f>
        <v/>
      </c>
      <c r="BW182" s="874" t="str">
        <f>IF(BO182="","",VLOOKUP(BO182,'aktuelle Düngerliste'!$A:$H,3,FALSE)*BQ182/1000)</f>
        <v/>
      </c>
      <c r="BX182" s="874" t="str">
        <f>IF(BO182="","",IF(VLOOKUP(BO182,'aktuelle Düngerliste'!$A:$B,2,FALSE)="mineralisch",(VLOOKUP(BO182,'aktuelle Düngerliste'!$A:$H,3,FALSE)*BQ182/1000),""))</f>
        <v/>
      </c>
      <c r="BY182" s="875" t="str">
        <f>IF(BO182="","",VLOOKUP(BO182,'aktuelle Düngerliste'!$A:$J,10,FALSE)*BQ182/1000)</f>
        <v/>
      </c>
      <c r="BZ182" s="875" t="str">
        <f>IF(BO182="","",VLOOKUP(BO182,'aktuelle Düngerliste'!$A:$H,5,FALSE)*BQ182/1000)</f>
        <v/>
      </c>
      <c r="CA182" s="875" t="str">
        <f>IF(BO182="","",VLOOKUP(BO182,'aktuelle Düngerliste'!$A:$H,6,FALSE)*BQ182/1000)</f>
        <v/>
      </c>
      <c r="CB182" s="876" t="str">
        <f>IF(BO182="","",VLOOKUP(BO182,'aktuelle Düngerliste'!$A:$H,7,FALSE)*BQ182/1000)</f>
        <v/>
      </c>
      <c r="CC182" s="378"/>
      <c r="CD182" s="379"/>
      <c r="CE182" s="375"/>
      <c r="CF182" s="392" t="str">
        <f t="shared" si="42"/>
        <v/>
      </c>
      <c r="CG182" s="453" t="str">
        <f t="shared" si="43"/>
        <v/>
      </c>
      <c r="CH182" s="872" t="str">
        <f>IF(CC182="","",VLOOKUP(CC182,'aktuelle Düngerliste'!$A:$H,2,FALSE))</f>
        <v/>
      </c>
      <c r="CI182" s="872" t="str">
        <f>IF(CC182="","",VLOOKUP(CC182,'aktuelle Düngerliste'!$A:$H,3,FALSE))</f>
        <v/>
      </c>
      <c r="CJ182" s="873" t="str">
        <f>IF(CC182="","",VLOOKUP(CC182,'aktuelle Düngerliste'!$A:$H,8,FALSE))</f>
        <v/>
      </c>
      <c r="CK182" s="874" t="str">
        <f>IF(CC182="","",VLOOKUP(CC182,'aktuelle Düngerliste'!$A:$H,3,FALSE)*CE182/1000)</f>
        <v/>
      </c>
      <c r="CL182" s="874" t="str">
        <f>IF(CC182="","",IF(VLOOKUP(CC182,'aktuelle Düngerliste'!$A:$B,2,FALSE)="mineralisch",(VLOOKUP(CC182,'aktuelle Düngerliste'!$A:$H,3,FALSE)*CE182/1000),""))</f>
        <v/>
      </c>
      <c r="CM182" s="875" t="str">
        <f>IF(CC182="","",VLOOKUP(CC182,'aktuelle Düngerliste'!$A:$J,10,FALSE)*CE182/1000)</f>
        <v/>
      </c>
      <c r="CN182" s="875" t="str">
        <f>IF(CC182="","",VLOOKUP(CC182,'aktuelle Düngerliste'!$A:$H,5,FALSE)*CE182/1000)</f>
        <v/>
      </c>
      <c r="CO182" s="875" t="str">
        <f>IF(CC182="","",VLOOKUP(CC182,'aktuelle Düngerliste'!$A:$H,6,FALSE)*CE182/1000)</f>
        <v/>
      </c>
      <c r="CP182" s="876" t="str">
        <f>IF(CC182="","",VLOOKUP(CC182,'aktuelle Düngerliste'!$A:$H,7,FALSE)*CE182/1000)</f>
        <v/>
      </c>
      <c r="CQ182" s="378"/>
      <c r="CR182" s="379"/>
      <c r="CS182" s="375"/>
      <c r="CT182" s="392" t="str">
        <f t="shared" si="44"/>
        <v/>
      </c>
      <c r="CU182" s="453" t="str">
        <f t="shared" si="45"/>
        <v/>
      </c>
      <c r="CV182" s="872" t="str">
        <f>IF(CQ182="","",VLOOKUP(CQ182,'aktuelle Düngerliste'!$A:$H,2,FALSE))</f>
        <v/>
      </c>
      <c r="CW182" s="872" t="str">
        <f>IF(CQ182="","",VLOOKUP(CQ182,'aktuelle Düngerliste'!$A:$H,3,FALSE))</f>
        <v/>
      </c>
      <c r="CX182" s="873" t="str">
        <f>IF(CQ182="","",VLOOKUP(CQ182,'aktuelle Düngerliste'!$A:$H,8,FALSE))</f>
        <v/>
      </c>
      <c r="CY182" s="874" t="str">
        <f>IF(CQ182="","",VLOOKUP(CQ182,'aktuelle Düngerliste'!$A:$H,3,FALSE)*CS182/1000)</f>
        <v/>
      </c>
      <c r="CZ182" s="874" t="str">
        <f>IF(CQ182="","",IF(VLOOKUP(CQ182,'aktuelle Düngerliste'!$A:$B,2,FALSE)="mineralisch",(VLOOKUP(CQ182,'aktuelle Düngerliste'!$A:$H,3,FALSE)*CS182/1000),""))</f>
        <v/>
      </c>
      <c r="DA182" s="875" t="str">
        <f>IF(CQ182="","",VLOOKUP(CQ182,'aktuelle Düngerliste'!$A:$J,10,FALSE)*CS182/1000)</f>
        <v/>
      </c>
      <c r="DB182" s="875" t="str">
        <f>IF(CQ182="","",VLOOKUP(CQ182,'aktuelle Düngerliste'!$A:$H,5,FALSE)*CS182/1000)</f>
        <v/>
      </c>
      <c r="DC182" s="875" t="str">
        <f>IF(CQ182="","",VLOOKUP(CQ182,'aktuelle Düngerliste'!$A:$H,6,FALSE)*CS182/1000)</f>
        <v/>
      </c>
      <c r="DD182" s="876" t="str">
        <f>IF(CQ182="","",VLOOKUP(CQ182,'aktuelle Düngerliste'!$A:$H,7,FALSE)*CS182/1000)</f>
        <v/>
      </c>
      <c r="DE182" s="378"/>
      <c r="DF182" s="379"/>
      <c r="DG182" s="375"/>
      <c r="DH182" s="392" t="str">
        <f t="shared" si="46"/>
        <v/>
      </c>
      <c r="DI182" s="453" t="str">
        <f t="shared" si="47"/>
        <v/>
      </c>
      <c r="DJ182" s="872" t="str">
        <f>IF(DE182="","",VLOOKUP(DE182,'aktuelle Düngerliste'!$A:$H,2,FALSE))</f>
        <v/>
      </c>
      <c r="DK182" s="872" t="str">
        <f>IF(DE182="","",VLOOKUP(DE182,'aktuelle Düngerliste'!$A:$H,3,FALSE))</f>
        <v/>
      </c>
      <c r="DL182" s="873" t="str">
        <f>IF(DE182="","",VLOOKUP(DE182,'aktuelle Düngerliste'!$A:$H,8,FALSE))</f>
        <v/>
      </c>
      <c r="DM182" s="874" t="str">
        <f>IF(DE182="","",VLOOKUP(DE182,'aktuelle Düngerliste'!$A:$H,3,FALSE)*DG182/1000)</f>
        <v/>
      </c>
      <c r="DN182" s="874" t="str">
        <f>IF(DE182="","",IF(VLOOKUP(DE182,'aktuelle Düngerliste'!$A:$B,2,FALSE)="mineralisch",(VLOOKUP(DE182,'aktuelle Düngerliste'!$A:$H,3,FALSE)*DG182/1000),""))</f>
        <v/>
      </c>
      <c r="DO182" s="875" t="str">
        <f>IF(DE182="","",VLOOKUP(DE182,'aktuelle Düngerliste'!$A:$J,10,FALSE)*DG182/1000)</f>
        <v/>
      </c>
      <c r="DP182" s="875" t="str">
        <f>IF(DE182="","",VLOOKUP(DE182,'aktuelle Düngerliste'!$A:$H,5,FALSE)*DG182/1000)</f>
        <v/>
      </c>
      <c r="DQ182" s="875" t="str">
        <f>IF(DE182="","",VLOOKUP(DE182,'aktuelle Düngerliste'!$A:$H,6,FALSE)*DG182/1000)</f>
        <v/>
      </c>
      <c r="DR182" s="876" t="str">
        <f>IF(DE182="","",VLOOKUP(DE182,'aktuelle Düngerliste'!$A:$H,7,FALSE)*DG182/1000)</f>
        <v/>
      </c>
      <c r="DS182" s="265"/>
    </row>
    <row r="183" spans="1:123" s="145" customFormat="1">
      <c r="A183" s="261" t="str">
        <f>IF('N-DBE'!A183="","",'N-DBE'!A183)</f>
        <v/>
      </c>
      <c r="B183" s="285" t="str">
        <f>IF('N-DBE'!B183="","",'N-DBE'!B183)</f>
        <v/>
      </c>
      <c r="C183" s="262" t="str">
        <f>IF('N-DBE'!C183="","",'N-DBE'!C183)</f>
        <v/>
      </c>
      <c r="D183" s="262" t="str">
        <f>IF('N-DBE'!D183="","",'N-DBE'!D183)</f>
        <v/>
      </c>
      <c r="E183" s="238" t="str">
        <f>IF('N-DBE'!E183="","",'N-DBE'!E183)</f>
        <v/>
      </c>
      <c r="F183" s="238" t="str">
        <f>IF('N-DBE'!F183="","",'N-DBE'!F183)</f>
        <v/>
      </c>
      <c r="G183" s="225" t="str">
        <f>IF('N-DBE'!G183="","",'N-DBE'!G183)</f>
        <v/>
      </c>
      <c r="H183" s="247" t="str">
        <f>IF(OR(B183="",'N-DBE'!AJ183=""),"",'N-DBE'!AJ183+'N-DBE'!AN183)</f>
        <v/>
      </c>
      <c r="I183" s="815" t="str">
        <f>IF(OR(B183="",'N-DBE'!AJ183=""),"",'N-DBE'!E183*('N-DBE'!AJ183+'N-DBE'!AN183))</f>
        <v/>
      </c>
      <c r="J183" s="246" t="str">
        <f>IF('N-DBE'!AK183="","",IF('N-DBE'!AM183="ja",'N-DBE'!AK183+'N-DBE'!AN183,'N-DBE'!AK183))</f>
        <v/>
      </c>
      <c r="K183" s="829" t="str">
        <f>IF(OR(B183="",'N-DBE'!AK183=""),"",IF('N-DBE'!AM183="ja",'N-DBE'!E183*('N-DBE'!AK183+'N-DBE'!AN183),'N-DBE'!E183*'N-DBE'!AK183))</f>
        <v/>
      </c>
      <c r="L183" s="830" t="str">
        <f>IF(OR(B183="",'N-DBE'!AL183=""),"",'N-DBE'!AL183+'N-DBE'!AN183)</f>
        <v/>
      </c>
      <c r="M183" s="830" t="str">
        <f>IF(OR(B183="",'N-DBE'!AL183=""),"",'N-DBE'!E183*('N-DBE'!AL183+'N-DBE'!AN183))</f>
        <v/>
      </c>
      <c r="N183" s="831" t="str">
        <f>IF(AND('N-DBE'!C183="ja",G183&lt;&gt;""),I183-X183,"")</f>
        <v/>
      </c>
      <c r="O183" s="259" t="str">
        <f>IF('N-DBE'!AJ183="","",SUM(AU183,BI183,BW183,CK183,CY183,DM183))</f>
        <v/>
      </c>
      <c r="P183" s="830" t="str">
        <f>IF(OR(B183="",'N-DBE'!AJ183=""),"",O183*'N-DBE'!E183)</f>
        <v/>
      </c>
      <c r="Q183" s="253" t="str">
        <f>IF('N-DBE'!AJ183="","",IF(AR183="mineralisch",AU183,0)+IF(BF183="mineralisch",BI183,0)+IF(BT183="mineralisch",BW183,0)+IF(CH183="mineralisch",CK183,0)+IF(CV183="mineralisch",CY183,0)+IF(DJ183="mineralisch",DM183,0))</f>
        <v/>
      </c>
      <c r="R183" s="830" t="str">
        <f>IF(OR(B183="",'N-DBE'!AJ183=""),"",Q183*'N-DBE'!E183)</f>
        <v/>
      </c>
      <c r="S183" s="253" t="str">
        <f>IF('N-DBE'!AJ183="","",O183-Q183)</f>
        <v/>
      </c>
      <c r="T183" s="830" t="str">
        <f>IF(OR(B183="",'N-DBE'!AJ183=""),"",S183*'N-DBE'!E183)</f>
        <v/>
      </c>
      <c r="U183" s="253" t="str">
        <f>IF('N-DBE'!AJ183="","",(IF(AR183="Kompost",AU183,0)+IF(BF183="Kompost",BI183,0)+IF(BT183="Kompost",BW183,0)+IF(CH183="Kompost",CK183,0)+IF(CV183="Kompost",CY183,0)+IF(DJ183="Kompost",DM183,0)))</f>
        <v/>
      </c>
      <c r="V183" s="830" t="str">
        <f>IF(OR(B183="",'N-DBE'!AJ183=""),"",U183*'N-DBE'!E183)</f>
        <v/>
      </c>
      <c r="W183" s="370" t="str">
        <f>IF('N-DBE'!AJ183="","",SUM(AW183,BK183,BY183,CM183,DA183,DO183))</f>
        <v/>
      </c>
      <c r="X183" s="844" t="str">
        <f>IF(OR(B183="",'N-DBE'!AJ183=""),"",W183*'N-DBE'!E183)</f>
        <v/>
      </c>
      <c r="Y183" s="260" t="str">
        <f>IF('P-(K-Mg)-DBE'!N183="","",'P-(K-Mg)-DBE'!N183+'P-(K-Mg)-DBE'!R183)</f>
        <v/>
      </c>
      <c r="Z183" s="830" t="str">
        <f>IF(OR(B183="",'P-(K-Mg)-DBE'!N183=""),"",'N-DBE'!E183*('P-(K-Mg)-DBE'!N183+'P-(K-Mg)-DBE'!R183))</f>
        <v/>
      </c>
      <c r="AA183" s="259" t="str">
        <f>IF('P-(K-Mg)-DBE'!N183="","",SUM(AX183,BL183,BZ183,CN183,DB183,DP183))</f>
        <v/>
      </c>
      <c r="AB183" s="258" t="str">
        <f>IF(OR(B183="",'P-(K-Mg)-DBE'!Z183=""),"",SUM(AX183,BL183,BZ183,CN183,DB183,DP183)*'N-DBE'!E183)</f>
        <v/>
      </c>
      <c r="AC183" s="259" t="str">
        <f>IF('P-(K-Mg)-DBE'!O183="","",'P-(K-Mg)-DBE'!O183)</f>
        <v/>
      </c>
      <c r="AD183" s="815" t="str">
        <f>IF(OR(B183="",'P-(K-Mg)-DBE'!O183=""),"",'P-(K-Mg)-DBE'!O183*'N-DBE'!E183)</f>
        <v/>
      </c>
      <c r="AE183" s="239" t="str">
        <f>IF('P-(K-Mg)-DBE'!Z183="","",'P-(K-Mg)-DBE'!Z183)</f>
        <v/>
      </c>
      <c r="AF183" s="815" t="str">
        <f>IF(OR(B183="",'P-(K-Mg)-DBE'!Z183=""),"",'P-(K-Mg)-DBE'!Z183*'N-DBE'!E183)</f>
        <v/>
      </c>
      <c r="AG183" s="380" t="str">
        <f>IF('P-(K-Mg)-DBE'!Z183="","",SUM(AY183,BM183,CA183,CO183,DC183,DQ183))</f>
        <v/>
      </c>
      <c r="AH183" s="258" t="str">
        <f>IF(OR(B183="",'P-(K-Mg)-DBE'!AH183=""),"",SUM(AY183,BM183,CA183,CO183,DC183,DQ173)*'N-DBE'!E183)</f>
        <v/>
      </c>
      <c r="AI183" s="240" t="str">
        <f>IF('P-(K-Mg)-DBE'!AH183="","",'P-(K-Mg)-DBE'!AH183)</f>
        <v/>
      </c>
      <c r="AJ183" s="830" t="str">
        <f>IF(OR(B183="",'P-(K-Mg)-DBE'!AH183=""),"",'N-DBE'!E183*'P-(K-Mg)-DBE'!AH183)</f>
        <v/>
      </c>
      <c r="AK183" s="374" t="str">
        <f>IF('P-(K-Mg)-DBE'!AH183="","",SUM(AZ183,BN183,CB183,CP183,DD183,DR183))</f>
        <v/>
      </c>
      <c r="AL183" s="862" t="str">
        <f>IF('P-(K-Mg)-DBE'!AH183="","",SUM(AZ183,BN183,CB183,CP183,DD183,DR183))</f>
        <v/>
      </c>
      <c r="AM183" s="378"/>
      <c r="AN183" s="379"/>
      <c r="AO183" s="375"/>
      <c r="AP183" s="392" t="str">
        <f t="shared" si="36"/>
        <v/>
      </c>
      <c r="AQ183" s="453" t="str">
        <f t="shared" si="37"/>
        <v/>
      </c>
      <c r="AR183" s="872" t="str">
        <f>IF(AM183="","",VLOOKUP(AM183,'aktuelle Düngerliste'!A:H,2,FALSE))</f>
        <v/>
      </c>
      <c r="AS183" s="872" t="str">
        <f>IF(AM183="","",VLOOKUP(AM183,'aktuelle Düngerliste'!A:H,3,FALSE))</f>
        <v/>
      </c>
      <c r="AT183" s="873" t="str">
        <f>IF(AM183="","",VLOOKUP(AM183,'aktuelle Düngerliste'!A:H,8,FALSE))</f>
        <v/>
      </c>
      <c r="AU183" s="874" t="str">
        <f>IF(AM183="","",VLOOKUP(AM183,'aktuelle Düngerliste'!$A:$H,3,FALSE)*AO183/1000)</f>
        <v/>
      </c>
      <c r="AV183" s="874" t="str">
        <f>IF(AM183="","",IF(VLOOKUP(AM183,'aktuelle Düngerliste'!$A:$B,2,FALSE)="mineralisch",(VLOOKUP(AM183,'aktuelle Düngerliste'!$A:$H,3,FALSE)*AO183/1000),""))</f>
        <v/>
      </c>
      <c r="AW183" s="875" t="str">
        <f>IF(AM183="","",VLOOKUP(AM183,'aktuelle Düngerliste'!$A:$J,10,FALSE)*AO183/1000)</f>
        <v/>
      </c>
      <c r="AX183" s="875" t="str">
        <f>IF(AM183="","",VLOOKUP(AM183,'aktuelle Düngerliste'!$A:$H,5,FALSE)*AO183/1000)</f>
        <v/>
      </c>
      <c r="AY183" s="875" t="str">
        <f>IF(AM183="","",VLOOKUP(AM183,'aktuelle Düngerliste'!$A:$H,6,FALSE)*AO183/1000)</f>
        <v/>
      </c>
      <c r="AZ183" s="876" t="str">
        <f>IF(AM183="","",VLOOKUP(AM183,'aktuelle Düngerliste'!$A:$H,7,FALSE)*AO183/1000)</f>
        <v/>
      </c>
      <c r="BA183" s="378"/>
      <c r="BB183" s="379"/>
      <c r="BC183" s="375"/>
      <c r="BD183" s="392" t="str">
        <f t="shared" si="38"/>
        <v/>
      </c>
      <c r="BE183" s="453" t="str">
        <f t="shared" si="39"/>
        <v/>
      </c>
      <c r="BF183" s="872" t="str">
        <f>IF(BA183="","",VLOOKUP(BA183,'aktuelle Düngerliste'!$A:$H,2,FALSE))</f>
        <v/>
      </c>
      <c r="BG183" s="872" t="str">
        <f>IF(BA183="","",VLOOKUP(BA183,'aktuelle Düngerliste'!$A:$H,3,FALSE))</f>
        <v/>
      </c>
      <c r="BH183" s="873" t="str">
        <f>IF(BA183="","",VLOOKUP(BA183,'aktuelle Düngerliste'!$A:$H,8,FALSE))</f>
        <v/>
      </c>
      <c r="BI183" s="874" t="str">
        <f>IF(BA183="","",VLOOKUP(BA183,'aktuelle Düngerliste'!$A:$H,3,FALSE)*BC183/1000)</f>
        <v/>
      </c>
      <c r="BJ183" s="874" t="str">
        <f>IF(BA183="","",IF(VLOOKUP(BA183,'aktuelle Düngerliste'!$A:$B,2,FALSE)="mineralisch",(VLOOKUP(BA183,'aktuelle Düngerliste'!$A:$H,3,FALSE)*BC183/1000),""))</f>
        <v/>
      </c>
      <c r="BK183" s="875" t="str">
        <f>IF(BA183="","",VLOOKUP(BA183,'aktuelle Düngerliste'!$A:$J,10,FALSE)*BC183/1000)</f>
        <v/>
      </c>
      <c r="BL183" s="875" t="str">
        <f>IF(BA183="","",VLOOKUP(BA183,'aktuelle Düngerliste'!$A:$H,5,FALSE)*BC183/1000)</f>
        <v/>
      </c>
      <c r="BM183" s="875" t="str">
        <f>IF(BA183="","",VLOOKUP(BA183,'aktuelle Düngerliste'!$A:$H,6,FALSE)*BC183/1000)</f>
        <v/>
      </c>
      <c r="BN183" s="876" t="str">
        <f>IF(BA183="","",VLOOKUP(BA183,'aktuelle Düngerliste'!$A:$H,7,FALSE)*BC183/1000)</f>
        <v/>
      </c>
      <c r="BO183" s="378"/>
      <c r="BP183" s="379"/>
      <c r="BQ183" s="375"/>
      <c r="BR183" s="392" t="str">
        <f t="shared" si="40"/>
        <v/>
      </c>
      <c r="BS183" s="453" t="str">
        <f t="shared" si="41"/>
        <v/>
      </c>
      <c r="BT183" s="872" t="str">
        <f>IF(BO183="","",VLOOKUP(BO183,'aktuelle Düngerliste'!$A:$H,2,FALSE))</f>
        <v/>
      </c>
      <c r="BU183" s="872" t="str">
        <f>IF(BO183="","",VLOOKUP(BO183,'aktuelle Düngerliste'!$A:$H,3,FALSE))</f>
        <v/>
      </c>
      <c r="BV183" s="873" t="str">
        <f>IF(BO183="","",VLOOKUP(BO183,'aktuelle Düngerliste'!$A:$H,8,FALSE))</f>
        <v/>
      </c>
      <c r="BW183" s="874" t="str">
        <f>IF(BO183="","",VLOOKUP(BO183,'aktuelle Düngerliste'!$A:$H,3,FALSE)*BQ183/1000)</f>
        <v/>
      </c>
      <c r="BX183" s="874" t="str">
        <f>IF(BO183="","",IF(VLOOKUP(BO183,'aktuelle Düngerliste'!$A:$B,2,FALSE)="mineralisch",(VLOOKUP(BO183,'aktuelle Düngerliste'!$A:$H,3,FALSE)*BQ183/1000),""))</f>
        <v/>
      </c>
      <c r="BY183" s="875" t="str">
        <f>IF(BO183="","",VLOOKUP(BO183,'aktuelle Düngerliste'!$A:$J,10,FALSE)*BQ183/1000)</f>
        <v/>
      </c>
      <c r="BZ183" s="875" t="str">
        <f>IF(BO183="","",VLOOKUP(BO183,'aktuelle Düngerliste'!$A:$H,5,FALSE)*BQ183/1000)</f>
        <v/>
      </c>
      <c r="CA183" s="875" t="str">
        <f>IF(BO183="","",VLOOKUP(BO183,'aktuelle Düngerliste'!$A:$H,6,FALSE)*BQ183/1000)</f>
        <v/>
      </c>
      <c r="CB183" s="876" t="str">
        <f>IF(BO183="","",VLOOKUP(BO183,'aktuelle Düngerliste'!$A:$H,7,FALSE)*BQ183/1000)</f>
        <v/>
      </c>
      <c r="CC183" s="378"/>
      <c r="CD183" s="379"/>
      <c r="CE183" s="375"/>
      <c r="CF183" s="392" t="str">
        <f t="shared" si="42"/>
        <v/>
      </c>
      <c r="CG183" s="453" t="str">
        <f t="shared" si="43"/>
        <v/>
      </c>
      <c r="CH183" s="872" t="str">
        <f>IF(CC183="","",VLOOKUP(CC183,'aktuelle Düngerliste'!$A:$H,2,FALSE))</f>
        <v/>
      </c>
      <c r="CI183" s="872" t="str">
        <f>IF(CC183="","",VLOOKUP(CC183,'aktuelle Düngerliste'!$A:$H,3,FALSE))</f>
        <v/>
      </c>
      <c r="CJ183" s="873" t="str">
        <f>IF(CC183="","",VLOOKUP(CC183,'aktuelle Düngerliste'!$A:$H,8,FALSE))</f>
        <v/>
      </c>
      <c r="CK183" s="874" t="str">
        <f>IF(CC183="","",VLOOKUP(CC183,'aktuelle Düngerliste'!$A:$H,3,FALSE)*CE183/1000)</f>
        <v/>
      </c>
      <c r="CL183" s="874" t="str">
        <f>IF(CC183="","",IF(VLOOKUP(CC183,'aktuelle Düngerliste'!$A:$B,2,FALSE)="mineralisch",(VLOOKUP(CC183,'aktuelle Düngerliste'!$A:$H,3,FALSE)*CE183/1000),""))</f>
        <v/>
      </c>
      <c r="CM183" s="875" t="str">
        <f>IF(CC183="","",VLOOKUP(CC183,'aktuelle Düngerliste'!$A:$J,10,FALSE)*CE183/1000)</f>
        <v/>
      </c>
      <c r="CN183" s="875" t="str">
        <f>IF(CC183="","",VLOOKUP(CC183,'aktuelle Düngerliste'!$A:$H,5,FALSE)*CE183/1000)</f>
        <v/>
      </c>
      <c r="CO183" s="875" t="str">
        <f>IF(CC183="","",VLOOKUP(CC183,'aktuelle Düngerliste'!$A:$H,6,FALSE)*CE183/1000)</f>
        <v/>
      </c>
      <c r="CP183" s="876" t="str">
        <f>IF(CC183="","",VLOOKUP(CC183,'aktuelle Düngerliste'!$A:$H,7,FALSE)*CE183/1000)</f>
        <v/>
      </c>
      <c r="CQ183" s="378"/>
      <c r="CR183" s="379"/>
      <c r="CS183" s="375"/>
      <c r="CT183" s="392" t="str">
        <f t="shared" si="44"/>
        <v/>
      </c>
      <c r="CU183" s="453" t="str">
        <f t="shared" si="45"/>
        <v/>
      </c>
      <c r="CV183" s="872" t="str">
        <f>IF(CQ183="","",VLOOKUP(CQ183,'aktuelle Düngerliste'!$A:$H,2,FALSE))</f>
        <v/>
      </c>
      <c r="CW183" s="872" t="str">
        <f>IF(CQ183="","",VLOOKUP(CQ183,'aktuelle Düngerliste'!$A:$H,3,FALSE))</f>
        <v/>
      </c>
      <c r="CX183" s="873" t="str">
        <f>IF(CQ183="","",VLOOKUP(CQ183,'aktuelle Düngerliste'!$A:$H,8,FALSE))</f>
        <v/>
      </c>
      <c r="CY183" s="874" t="str">
        <f>IF(CQ183="","",VLOOKUP(CQ183,'aktuelle Düngerliste'!$A:$H,3,FALSE)*CS183/1000)</f>
        <v/>
      </c>
      <c r="CZ183" s="874" t="str">
        <f>IF(CQ183="","",IF(VLOOKUP(CQ183,'aktuelle Düngerliste'!$A:$B,2,FALSE)="mineralisch",(VLOOKUP(CQ183,'aktuelle Düngerliste'!$A:$H,3,FALSE)*CS183/1000),""))</f>
        <v/>
      </c>
      <c r="DA183" s="875" t="str">
        <f>IF(CQ183="","",VLOOKUP(CQ183,'aktuelle Düngerliste'!$A:$J,10,FALSE)*CS183/1000)</f>
        <v/>
      </c>
      <c r="DB183" s="875" t="str">
        <f>IF(CQ183="","",VLOOKUP(CQ183,'aktuelle Düngerliste'!$A:$H,5,FALSE)*CS183/1000)</f>
        <v/>
      </c>
      <c r="DC183" s="875" t="str">
        <f>IF(CQ183="","",VLOOKUP(CQ183,'aktuelle Düngerliste'!$A:$H,6,FALSE)*CS183/1000)</f>
        <v/>
      </c>
      <c r="DD183" s="876" t="str">
        <f>IF(CQ183="","",VLOOKUP(CQ183,'aktuelle Düngerliste'!$A:$H,7,FALSE)*CS183/1000)</f>
        <v/>
      </c>
      <c r="DE183" s="378"/>
      <c r="DF183" s="379"/>
      <c r="DG183" s="375"/>
      <c r="DH183" s="392" t="str">
        <f t="shared" si="46"/>
        <v/>
      </c>
      <c r="DI183" s="453" t="str">
        <f t="shared" si="47"/>
        <v/>
      </c>
      <c r="DJ183" s="872" t="str">
        <f>IF(DE183="","",VLOOKUP(DE183,'aktuelle Düngerliste'!$A:$H,2,FALSE))</f>
        <v/>
      </c>
      <c r="DK183" s="872" t="str">
        <f>IF(DE183="","",VLOOKUP(DE183,'aktuelle Düngerliste'!$A:$H,3,FALSE))</f>
        <v/>
      </c>
      <c r="DL183" s="873" t="str">
        <f>IF(DE183="","",VLOOKUP(DE183,'aktuelle Düngerliste'!$A:$H,8,FALSE))</f>
        <v/>
      </c>
      <c r="DM183" s="874" t="str">
        <f>IF(DE183="","",VLOOKUP(DE183,'aktuelle Düngerliste'!$A:$H,3,FALSE)*DG183/1000)</f>
        <v/>
      </c>
      <c r="DN183" s="874" t="str">
        <f>IF(DE183="","",IF(VLOOKUP(DE183,'aktuelle Düngerliste'!$A:$B,2,FALSE)="mineralisch",(VLOOKUP(DE183,'aktuelle Düngerliste'!$A:$H,3,FALSE)*DG183/1000),""))</f>
        <v/>
      </c>
      <c r="DO183" s="875" t="str">
        <f>IF(DE183="","",VLOOKUP(DE183,'aktuelle Düngerliste'!$A:$J,10,FALSE)*DG183/1000)</f>
        <v/>
      </c>
      <c r="DP183" s="875" t="str">
        <f>IF(DE183="","",VLOOKUP(DE183,'aktuelle Düngerliste'!$A:$H,5,FALSE)*DG183/1000)</f>
        <v/>
      </c>
      <c r="DQ183" s="875" t="str">
        <f>IF(DE183="","",VLOOKUP(DE183,'aktuelle Düngerliste'!$A:$H,6,FALSE)*DG183/1000)</f>
        <v/>
      </c>
      <c r="DR183" s="876" t="str">
        <f>IF(DE183="","",VLOOKUP(DE183,'aktuelle Düngerliste'!$A:$H,7,FALSE)*DG183/1000)</f>
        <v/>
      </c>
      <c r="DS183" s="265"/>
    </row>
    <row r="184" spans="1:123" s="145" customFormat="1">
      <c r="A184" s="261" t="str">
        <f>IF('N-DBE'!A184="","",'N-DBE'!A184)</f>
        <v/>
      </c>
      <c r="B184" s="285" t="str">
        <f>IF('N-DBE'!B184="","",'N-DBE'!B184)</f>
        <v/>
      </c>
      <c r="C184" s="262" t="str">
        <f>IF('N-DBE'!C184="","",'N-DBE'!C184)</f>
        <v/>
      </c>
      <c r="D184" s="262" t="str">
        <f>IF('N-DBE'!D184="","",'N-DBE'!D184)</f>
        <v/>
      </c>
      <c r="E184" s="238" t="str">
        <f>IF('N-DBE'!E184="","",'N-DBE'!E184)</f>
        <v/>
      </c>
      <c r="F184" s="238" t="str">
        <f>IF('N-DBE'!F184="","",'N-DBE'!F184)</f>
        <v/>
      </c>
      <c r="G184" s="225" t="str">
        <f>IF('N-DBE'!G184="","",'N-DBE'!G184)</f>
        <v/>
      </c>
      <c r="H184" s="247" t="str">
        <f>IF(OR(B184="",'N-DBE'!AJ184=""),"",'N-DBE'!AJ184+'N-DBE'!AN184)</f>
        <v/>
      </c>
      <c r="I184" s="815" t="str">
        <f>IF(OR(B184="",'N-DBE'!AJ184=""),"",'N-DBE'!E184*('N-DBE'!AJ184+'N-DBE'!AN184))</f>
        <v/>
      </c>
      <c r="J184" s="246" t="str">
        <f>IF('N-DBE'!AK184="","",IF('N-DBE'!AM184="ja",'N-DBE'!AK184+'N-DBE'!AN184,'N-DBE'!AK184))</f>
        <v/>
      </c>
      <c r="K184" s="829" t="str">
        <f>IF(OR(B184="",'N-DBE'!AK184=""),"",IF('N-DBE'!AM184="ja",'N-DBE'!E184*('N-DBE'!AK184+'N-DBE'!AN184),'N-DBE'!E184*'N-DBE'!AK184))</f>
        <v/>
      </c>
      <c r="L184" s="830" t="str">
        <f>IF(OR(B184="",'N-DBE'!AL184=""),"",'N-DBE'!AL184+'N-DBE'!AN184)</f>
        <v/>
      </c>
      <c r="M184" s="830" t="str">
        <f>IF(OR(B184="",'N-DBE'!AL184=""),"",'N-DBE'!E184*('N-DBE'!AL184+'N-DBE'!AN184))</f>
        <v/>
      </c>
      <c r="N184" s="831" t="str">
        <f>IF(AND('N-DBE'!C184="ja",G184&lt;&gt;""),I184-X184,"")</f>
        <v/>
      </c>
      <c r="O184" s="259" t="str">
        <f>IF('N-DBE'!AJ184="","",SUM(AU184,BI184,BW184,CK184,CY184,DM184))</f>
        <v/>
      </c>
      <c r="P184" s="830" t="str">
        <f>IF(OR(B184="",'N-DBE'!AJ184=""),"",O184*'N-DBE'!E184)</f>
        <v/>
      </c>
      <c r="Q184" s="253" t="str">
        <f>IF('N-DBE'!AJ184="","",IF(AR184="mineralisch",AU184,0)+IF(BF184="mineralisch",BI184,0)+IF(BT184="mineralisch",BW184,0)+IF(CH184="mineralisch",CK184,0)+IF(CV184="mineralisch",CY184,0)+IF(DJ184="mineralisch",DM184,0))</f>
        <v/>
      </c>
      <c r="R184" s="830" t="str">
        <f>IF(OR(B184="",'N-DBE'!AJ184=""),"",Q184*'N-DBE'!E184)</f>
        <v/>
      </c>
      <c r="S184" s="253" t="str">
        <f>IF('N-DBE'!AJ184="","",O184-Q184)</f>
        <v/>
      </c>
      <c r="T184" s="830" t="str">
        <f>IF(OR(B184="",'N-DBE'!AJ184=""),"",S184*'N-DBE'!E184)</f>
        <v/>
      </c>
      <c r="U184" s="253" t="str">
        <f>IF('N-DBE'!AJ184="","",(IF(AR184="Kompost",AU184,0)+IF(BF184="Kompost",BI184,0)+IF(BT184="Kompost",BW184,0)+IF(CH184="Kompost",CK184,0)+IF(CV184="Kompost",CY184,0)+IF(DJ184="Kompost",DM184,0)))</f>
        <v/>
      </c>
      <c r="V184" s="830" t="str">
        <f>IF(OR(B184="",'N-DBE'!AJ184=""),"",U184*'N-DBE'!E184)</f>
        <v/>
      </c>
      <c r="W184" s="370" t="str">
        <f>IF('N-DBE'!AJ184="","",SUM(AW184,BK184,BY184,CM184,DA184,DO184))</f>
        <v/>
      </c>
      <c r="X184" s="844" t="str">
        <f>IF(OR(B184="",'N-DBE'!AJ184=""),"",W184*'N-DBE'!E184)</f>
        <v/>
      </c>
      <c r="Y184" s="260" t="str">
        <f>IF('P-(K-Mg)-DBE'!N184="","",'P-(K-Mg)-DBE'!N184+'P-(K-Mg)-DBE'!R184)</f>
        <v/>
      </c>
      <c r="Z184" s="830" t="str">
        <f>IF(OR(B184="",'P-(K-Mg)-DBE'!N184=""),"",'N-DBE'!E184*('P-(K-Mg)-DBE'!N184+'P-(K-Mg)-DBE'!R184))</f>
        <v/>
      </c>
      <c r="AA184" s="259" t="str">
        <f>IF('P-(K-Mg)-DBE'!N184="","",SUM(AX184,BL184,BZ184,CN184,DB184,DP184))</f>
        <v/>
      </c>
      <c r="AB184" s="258" t="str">
        <f>IF(OR(B184="",'P-(K-Mg)-DBE'!Z184=""),"",SUM(AX184,BL184,BZ184,CN184,DB184,DP184)*'N-DBE'!E184)</f>
        <v/>
      </c>
      <c r="AC184" s="259" t="str">
        <f>IF('P-(K-Mg)-DBE'!O184="","",'P-(K-Mg)-DBE'!O184)</f>
        <v/>
      </c>
      <c r="AD184" s="815" t="str">
        <f>IF(OR(B184="",'P-(K-Mg)-DBE'!O184=""),"",'P-(K-Mg)-DBE'!O184*'N-DBE'!E184)</f>
        <v/>
      </c>
      <c r="AE184" s="239" t="str">
        <f>IF('P-(K-Mg)-DBE'!Z184="","",'P-(K-Mg)-DBE'!Z184)</f>
        <v/>
      </c>
      <c r="AF184" s="815" t="str">
        <f>IF(OR(B184="",'P-(K-Mg)-DBE'!Z184=""),"",'P-(K-Mg)-DBE'!Z184*'N-DBE'!E184)</f>
        <v/>
      </c>
      <c r="AG184" s="380" t="str">
        <f>IF('P-(K-Mg)-DBE'!Z184="","",SUM(AY184,BM184,CA184,CO184,DC184,DQ184))</f>
        <v/>
      </c>
      <c r="AH184" s="258" t="str">
        <f>IF(OR(B184="",'P-(K-Mg)-DBE'!AH184=""),"",SUM(AY184,BM184,CA184,CO184,DC184,DQ174)*'N-DBE'!E184)</f>
        <v/>
      </c>
      <c r="AI184" s="240" t="str">
        <f>IF('P-(K-Mg)-DBE'!AH184="","",'P-(K-Mg)-DBE'!AH184)</f>
        <v/>
      </c>
      <c r="AJ184" s="830" t="str">
        <f>IF(OR(B184="",'P-(K-Mg)-DBE'!AH184=""),"",'N-DBE'!E184*'P-(K-Mg)-DBE'!AH184)</f>
        <v/>
      </c>
      <c r="AK184" s="374" t="str">
        <f>IF('P-(K-Mg)-DBE'!AH184="","",SUM(AZ184,BN184,CB184,CP184,DD184,DR184))</f>
        <v/>
      </c>
      <c r="AL184" s="862" t="str">
        <f>IF('P-(K-Mg)-DBE'!AH184="","",SUM(AZ184,BN184,CB184,CP184,DD184,DR184))</f>
        <v/>
      </c>
      <c r="AM184" s="378"/>
      <c r="AN184" s="379"/>
      <c r="AO184" s="375"/>
      <c r="AP184" s="392" t="str">
        <f t="shared" si="36"/>
        <v/>
      </c>
      <c r="AQ184" s="453" t="str">
        <f t="shared" si="37"/>
        <v/>
      </c>
      <c r="AR184" s="872" t="str">
        <f>IF(AM184="","",VLOOKUP(AM184,'aktuelle Düngerliste'!A:H,2,FALSE))</f>
        <v/>
      </c>
      <c r="AS184" s="872" t="str">
        <f>IF(AM184="","",VLOOKUP(AM184,'aktuelle Düngerliste'!A:H,3,FALSE))</f>
        <v/>
      </c>
      <c r="AT184" s="873" t="str">
        <f>IF(AM184="","",VLOOKUP(AM184,'aktuelle Düngerliste'!A:H,8,FALSE))</f>
        <v/>
      </c>
      <c r="AU184" s="874" t="str">
        <f>IF(AM184="","",VLOOKUP(AM184,'aktuelle Düngerliste'!$A:$H,3,FALSE)*AO184/1000)</f>
        <v/>
      </c>
      <c r="AV184" s="874" t="str">
        <f>IF(AM184="","",IF(VLOOKUP(AM184,'aktuelle Düngerliste'!$A:$B,2,FALSE)="mineralisch",(VLOOKUP(AM184,'aktuelle Düngerliste'!$A:$H,3,FALSE)*AO184/1000),""))</f>
        <v/>
      </c>
      <c r="AW184" s="875" t="str">
        <f>IF(AM184="","",VLOOKUP(AM184,'aktuelle Düngerliste'!$A:$J,10,FALSE)*AO184/1000)</f>
        <v/>
      </c>
      <c r="AX184" s="875" t="str">
        <f>IF(AM184="","",VLOOKUP(AM184,'aktuelle Düngerliste'!$A:$H,5,FALSE)*AO184/1000)</f>
        <v/>
      </c>
      <c r="AY184" s="875" t="str">
        <f>IF(AM184="","",VLOOKUP(AM184,'aktuelle Düngerliste'!$A:$H,6,FALSE)*AO184/1000)</f>
        <v/>
      </c>
      <c r="AZ184" s="876" t="str">
        <f>IF(AM184="","",VLOOKUP(AM184,'aktuelle Düngerliste'!$A:$H,7,FALSE)*AO184/1000)</f>
        <v/>
      </c>
      <c r="BA184" s="378"/>
      <c r="BB184" s="379"/>
      <c r="BC184" s="375"/>
      <c r="BD184" s="392" t="str">
        <f t="shared" si="38"/>
        <v/>
      </c>
      <c r="BE184" s="453" t="str">
        <f t="shared" si="39"/>
        <v/>
      </c>
      <c r="BF184" s="872" t="str">
        <f>IF(BA184="","",VLOOKUP(BA184,'aktuelle Düngerliste'!$A:$H,2,FALSE))</f>
        <v/>
      </c>
      <c r="BG184" s="872" t="str">
        <f>IF(BA184="","",VLOOKUP(BA184,'aktuelle Düngerliste'!$A:$H,3,FALSE))</f>
        <v/>
      </c>
      <c r="BH184" s="873" t="str">
        <f>IF(BA184="","",VLOOKUP(BA184,'aktuelle Düngerliste'!$A:$H,8,FALSE))</f>
        <v/>
      </c>
      <c r="BI184" s="874" t="str">
        <f>IF(BA184="","",VLOOKUP(BA184,'aktuelle Düngerliste'!$A:$H,3,FALSE)*BC184/1000)</f>
        <v/>
      </c>
      <c r="BJ184" s="874" t="str">
        <f>IF(BA184="","",IF(VLOOKUP(BA184,'aktuelle Düngerliste'!$A:$B,2,FALSE)="mineralisch",(VLOOKUP(BA184,'aktuelle Düngerliste'!$A:$H,3,FALSE)*BC184/1000),""))</f>
        <v/>
      </c>
      <c r="BK184" s="875" t="str">
        <f>IF(BA184="","",VLOOKUP(BA184,'aktuelle Düngerliste'!$A:$J,10,FALSE)*BC184/1000)</f>
        <v/>
      </c>
      <c r="BL184" s="875" t="str">
        <f>IF(BA184="","",VLOOKUP(BA184,'aktuelle Düngerliste'!$A:$H,5,FALSE)*BC184/1000)</f>
        <v/>
      </c>
      <c r="BM184" s="875" t="str">
        <f>IF(BA184="","",VLOOKUP(BA184,'aktuelle Düngerliste'!$A:$H,6,FALSE)*BC184/1000)</f>
        <v/>
      </c>
      <c r="BN184" s="876" t="str">
        <f>IF(BA184="","",VLOOKUP(BA184,'aktuelle Düngerliste'!$A:$H,7,FALSE)*BC184/1000)</f>
        <v/>
      </c>
      <c r="BO184" s="378"/>
      <c r="BP184" s="379"/>
      <c r="BQ184" s="375"/>
      <c r="BR184" s="392" t="str">
        <f t="shared" si="40"/>
        <v/>
      </c>
      <c r="BS184" s="453" t="str">
        <f t="shared" si="41"/>
        <v/>
      </c>
      <c r="BT184" s="872" t="str">
        <f>IF(BO184="","",VLOOKUP(BO184,'aktuelle Düngerliste'!$A:$H,2,FALSE))</f>
        <v/>
      </c>
      <c r="BU184" s="872" t="str">
        <f>IF(BO184="","",VLOOKUP(BO184,'aktuelle Düngerliste'!$A:$H,3,FALSE))</f>
        <v/>
      </c>
      <c r="BV184" s="873" t="str">
        <f>IF(BO184="","",VLOOKUP(BO184,'aktuelle Düngerliste'!$A:$H,8,FALSE))</f>
        <v/>
      </c>
      <c r="BW184" s="874" t="str">
        <f>IF(BO184="","",VLOOKUP(BO184,'aktuelle Düngerliste'!$A:$H,3,FALSE)*BQ184/1000)</f>
        <v/>
      </c>
      <c r="BX184" s="874" t="str">
        <f>IF(BO184="","",IF(VLOOKUP(BO184,'aktuelle Düngerliste'!$A:$B,2,FALSE)="mineralisch",(VLOOKUP(BO184,'aktuelle Düngerliste'!$A:$H,3,FALSE)*BQ184/1000),""))</f>
        <v/>
      </c>
      <c r="BY184" s="875" t="str">
        <f>IF(BO184="","",VLOOKUP(BO184,'aktuelle Düngerliste'!$A:$J,10,FALSE)*BQ184/1000)</f>
        <v/>
      </c>
      <c r="BZ184" s="875" t="str">
        <f>IF(BO184="","",VLOOKUP(BO184,'aktuelle Düngerliste'!$A:$H,5,FALSE)*BQ184/1000)</f>
        <v/>
      </c>
      <c r="CA184" s="875" t="str">
        <f>IF(BO184="","",VLOOKUP(BO184,'aktuelle Düngerliste'!$A:$H,6,FALSE)*BQ184/1000)</f>
        <v/>
      </c>
      <c r="CB184" s="876" t="str">
        <f>IF(BO184="","",VLOOKUP(BO184,'aktuelle Düngerliste'!$A:$H,7,FALSE)*BQ184/1000)</f>
        <v/>
      </c>
      <c r="CC184" s="378"/>
      <c r="CD184" s="379"/>
      <c r="CE184" s="375"/>
      <c r="CF184" s="392" t="str">
        <f t="shared" si="42"/>
        <v/>
      </c>
      <c r="CG184" s="453" t="str">
        <f t="shared" si="43"/>
        <v/>
      </c>
      <c r="CH184" s="872" t="str">
        <f>IF(CC184="","",VLOOKUP(CC184,'aktuelle Düngerliste'!$A:$H,2,FALSE))</f>
        <v/>
      </c>
      <c r="CI184" s="872" t="str">
        <f>IF(CC184="","",VLOOKUP(CC184,'aktuelle Düngerliste'!$A:$H,3,FALSE))</f>
        <v/>
      </c>
      <c r="CJ184" s="873" t="str">
        <f>IF(CC184="","",VLOOKUP(CC184,'aktuelle Düngerliste'!$A:$H,8,FALSE))</f>
        <v/>
      </c>
      <c r="CK184" s="874" t="str">
        <f>IF(CC184="","",VLOOKUP(CC184,'aktuelle Düngerliste'!$A:$H,3,FALSE)*CE184/1000)</f>
        <v/>
      </c>
      <c r="CL184" s="874" t="str">
        <f>IF(CC184="","",IF(VLOOKUP(CC184,'aktuelle Düngerliste'!$A:$B,2,FALSE)="mineralisch",(VLOOKUP(CC184,'aktuelle Düngerliste'!$A:$H,3,FALSE)*CE184/1000),""))</f>
        <v/>
      </c>
      <c r="CM184" s="875" t="str">
        <f>IF(CC184="","",VLOOKUP(CC184,'aktuelle Düngerliste'!$A:$J,10,FALSE)*CE184/1000)</f>
        <v/>
      </c>
      <c r="CN184" s="875" t="str">
        <f>IF(CC184="","",VLOOKUP(CC184,'aktuelle Düngerliste'!$A:$H,5,FALSE)*CE184/1000)</f>
        <v/>
      </c>
      <c r="CO184" s="875" t="str">
        <f>IF(CC184="","",VLOOKUP(CC184,'aktuelle Düngerliste'!$A:$H,6,FALSE)*CE184/1000)</f>
        <v/>
      </c>
      <c r="CP184" s="876" t="str">
        <f>IF(CC184="","",VLOOKUP(CC184,'aktuelle Düngerliste'!$A:$H,7,FALSE)*CE184/1000)</f>
        <v/>
      </c>
      <c r="CQ184" s="378"/>
      <c r="CR184" s="379"/>
      <c r="CS184" s="375"/>
      <c r="CT184" s="392" t="str">
        <f t="shared" si="44"/>
        <v/>
      </c>
      <c r="CU184" s="453" t="str">
        <f t="shared" si="45"/>
        <v/>
      </c>
      <c r="CV184" s="872" t="str">
        <f>IF(CQ184="","",VLOOKUP(CQ184,'aktuelle Düngerliste'!$A:$H,2,FALSE))</f>
        <v/>
      </c>
      <c r="CW184" s="872" t="str">
        <f>IF(CQ184="","",VLOOKUP(CQ184,'aktuelle Düngerliste'!$A:$H,3,FALSE))</f>
        <v/>
      </c>
      <c r="CX184" s="873" t="str">
        <f>IF(CQ184="","",VLOOKUP(CQ184,'aktuelle Düngerliste'!$A:$H,8,FALSE))</f>
        <v/>
      </c>
      <c r="CY184" s="874" t="str">
        <f>IF(CQ184="","",VLOOKUP(CQ184,'aktuelle Düngerliste'!$A:$H,3,FALSE)*CS184/1000)</f>
        <v/>
      </c>
      <c r="CZ184" s="874" t="str">
        <f>IF(CQ184="","",IF(VLOOKUP(CQ184,'aktuelle Düngerliste'!$A:$B,2,FALSE)="mineralisch",(VLOOKUP(CQ184,'aktuelle Düngerliste'!$A:$H,3,FALSE)*CS184/1000),""))</f>
        <v/>
      </c>
      <c r="DA184" s="875" t="str">
        <f>IF(CQ184="","",VLOOKUP(CQ184,'aktuelle Düngerliste'!$A:$J,10,FALSE)*CS184/1000)</f>
        <v/>
      </c>
      <c r="DB184" s="875" t="str">
        <f>IF(CQ184="","",VLOOKUP(CQ184,'aktuelle Düngerliste'!$A:$H,5,FALSE)*CS184/1000)</f>
        <v/>
      </c>
      <c r="DC184" s="875" t="str">
        <f>IF(CQ184="","",VLOOKUP(CQ184,'aktuelle Düngerliste'!$A:$H,6,FALSE)*CS184/1000)</f>
        <v/>
      </c>
      <c r="DD184" s="876" t="str">
        <f>IF(CQ184="","",VLOOKUP(CQ184,'aktuelle Düngerliste'!$A:$H,7,FALSE)*CS184/1000)</f>
        <v/>
      </c>
      <c r="DE184" s="378"/>
      <c r="DF184" s="379"/>
      <c r="DG184" s="375"/>
      <c r="DH184" s="392" t="str">
        <f t="shared" si="46"/>
        <v/>
      </c>
      <c r="DI184" s="453" t="str">
        <f t="shared" si="47"/>
        <v/>
      </c>
      <c r="DJ184" s="872" t="str">
        <f>IF(DE184="","",VLOOKUP(DE184,'aktuelle Düngerliste'!$A:$H,2,FALSE))</f>
        <v/>
      </c>
      <c r="DK184" s="872" t="str">
        <f>IF(DE184="","",VLOOKUP(DE184,'aktuelle Düngerliste'!$A:$H,3,FALSE))</f>
        <v/>
      </c>
      <c r="DL184" s="873" t="str">
        <f>IF(DE184="","",VLOOKUP(DE184,'aktuelle Düngerliste'!$A:$H,8,FALSE))</f>
        <v/>
      </c>
      <c r="DM184" s="874" t="str">
        <f>IF(DE184="","",VLOOKUP(DE184,'aktuelle Düngerliste'!$A:$H,3,FALSE)*DG184/1000)</f>
        <v/>
      </c>
      <c r="DN184" s="874" t="str">
        <f>IF(DE184="","",IF(VLOOKUP(DE184,'aktuelle Düngerliste'!$A:$B,2,FALSE)="mineralisch",(VLOOKUP(DE184,'aktuelle Düngerliste'!$A:$H,3,FALSE)*DG184/1000),""))</f>
        <v/>
      </c>
      <c r="DO184" s="875" t="str">
        <f>IF(DE184="","",VLOOKUP(DE184,'aktuelle Düngerliste'!$A:$J,10,FALSE)*DG184/1000)</f>
        <v/>
      </c>
      <c r="DP184" s="875" t="str">
        <f>IF(DE184="","",VLOOKUP(DE184,'aktuelle Düngerliste'!$A:$H,5,FALSE)*DG184/1000)</f>
        <v/>
      </c>
      <c r="DQ184" s="875" t="str">
        <f>IF(DE184="","",VLOOKUP(DE184,'aktuelle Düngerliste'!$A:$H,6,FALSE)*DG184/1000)</f>
        <v/>
      </c>
      <c r="DR184" s="876" t="str">
        <f>IF(DE184="","",VLOOKUP(DE184,'aktuelle Düngerliste'!$A:$H,7,FALSE)*DG184/1000)</f>
        <v/>
      </c>
      <c r="DS184" s="265"/>
    </row>
    <row r="185" spans="1:123" s="145" customFormat="1">
      <c r="A185" s="261" t="str">
        <f>IF('N-DBE'!A185="","",'N-DBE'!A185)</f>
        <v/>
      </c>
      <c r="B185" s="285" t="str">
        <f>IF('N-DBE'!B185="","",'N-DBE'!B185)</f>
        <v/>
      </c>
      <c r="C185" s="262" t="str">
        <f>IF('N-DBE'!C185="","",'N-DBE'!C185)</f>
        <v/>
      </c>
      <c r="D185" s="262" t="str">
        <f>IF('N-DBE'!D185="","",'N-DBE'!D185)</f>
        <v/>
      </c>
      <c r="E185" s="238" t="str">
        <f>IF('N-DBE'!E185="","",'N-DBE'!E185)</f>
        <v/>
      </c>
      <c r="F185" s="238" t="str">
        <f>IF('N-DBE'!F185="","",'N-DBE'!F185)</f>
        <v/>
      </c>
      <c r="G185" s="225" t="str">
        <f>IF('N-DBE'!G185="","",'N-DBE'!G185)</f>
        <v/>
      </c>
      <c r="H185" s="247" t="str">
        <f>IF(OR(B185="",'N-DBE'!AJ185=""),"",'N-DBE'!AJ185+'N-DBE'!AN185)</f>
        <v/>
      </c>
      <c r="I185" s="815" t="str">
        <f>IF(OR(B185="",'N-DBE'!AJ185=""),"",'N-DBE'!E185*('N-DBE'!AJ185+'N-DBE'!AN185))</f>
        <v/>
      </c>
      <c r="J185" s="246" t="str">
        <f>IF('N-DBE'!AK185="","",IF('N-DBE'!AM185="ja",'N-DBE'!AK185+'N-DBE'!AN185,'N-DBE'!AK185))</f>
        <v/>
      </c>
      <c r="K185" s="829" t="str">
        <f>IF(OR(B185="",'N-DBE'!AK185=""),"",IF('N-DBE'!AM185="ja",'N-DBE'!E185*('N-DBE'!AK185+'N-DBE'!AN185),'N-DBE'!E185*'N-DBE'!AK185))</f>
        <v/>
      </c>
      <c r="L185" s="830" t="str">
        <f>IF(OR(B185="",'N-DBE'!AL185=""),"",'N-DBE'!AL185+'N-DBE'!AN185)</f>
        <v/>
      </c>
      <c r="M185" s="830" t="str">
        <f>IF(OR(B185="",'N-DBE'!AL185=""),"",'N-DBE'!E185*('N-DBE'!AL185+'N-DBE'!AN185))</f>
        <v/>
      </c>
      <c r="N185" s="831" t="str">
        <f>IF(AND('N-DBE'!C185="ja",G185&lt;&gt;""),I185-X185,"")</f>
        <v/>
      </c>
      <c r="O185" s="259" t="str">
        <f>IF('N-DBE'!AJ185="","",SUM(AU185,BI185,BW185,CK185,CY185,DM185))</f>
        <v/>
      </c>
      <c r="P185" s="830" t="str">
        <f>IF(OR(B185="",'N-DBE'!AJ185=""),"",O185*'N-DBE'!E185)</f>
        <v/>
      </c>
      <c r="Q185" s="253" t="str">
        <f>IF('N-DBE'!AJ185="","",IF(AR185="mineralisch",AU185,0)+IF(BF185="mineralisch",BI185,0)+IF(BT185="mineralisch",BW185,0)+IF(CH185="mineralisch",CK185,0)+IF(CV185="mineralisch",CY185,0)+IF(DJ185="mineralisch",DM185,0))</f>
        <v/>
      </c>
      <c r="R185" s="830" t="str">
        <f>IF(OR(B185="",'N-DBE'!AJ185=""),"",Q185*'N-DBE'!E185)</f>
        <v/>
      </c>
      <c r="S185" s="253" t="str">
        <f>IF('N-DBE'!AJ185="","",O185-Q185)</f>
        <v/>
      </c>
      <c r="T185" s="830" t="str">
        <f>IF(OR(B185="",'N-DBE'!AJ185=""),"",S185*'N-DBE'!E185)</f>
        <v/>
      </c>
      <c r="U185" s="253" t="str">
        <f>IF('N-DBE'!AJ185="","",(IF(AR185="Kompost",AU185,0)+IF(BF185="Kompost",BI185,0)+IF(BT185="Kompost",BW185,0)+IF(CH185="Kompost",CK185,0)+IF(CV185="Kompost",CY185,0)+IF(DJ185="Kompost",DM185,0)))</f>
        <v/>
      </c>
      <c r="V185" s="830" t="str">
        <f>IF(OR(B185="",'N-DBE'!AJ185=""),"",U185*'N-DBE'!E185)</f>
        <v/>
      </c>
      <c r="W185" s="370" t="str">
        <f>IF('N-DBE'!AJ185="","",SUM(AW185,BK185,BY185,CM185,DA185,DO185))</f>
        <v/>
      </c>
      <c r="X185" s="844" t="str">
        <f>IF(OR(B185="",'N-DBE'!AJ185=""),"",W185*'N-DBE'!E185)</f>
        <v/>
      </c>
      <c r="Y185" s="260" t="str">
        <f>IF('P-(K-Mg)-DBE'!N185="","",'P-(K-Mg)-DBE'!N185+'P-(K-Mg)-DBE'!R185)</f>
        <v/>
      </c>
      <c r="Z185" s="830" t="str">
        <f>IF(OR(B185="",'P-(K-Mg)-DBE'!N185=""),"",'N-DBE'!E185*('P-(K-Mg)-DBE'!N185+'P-(K-Mg)-DBE'!R185))</f>
        <v/>
      </c>
      <c r="AA185" s="259" t="str">
        <f>IF('P-(K-Mg)-DBE'!N185="","",SUM(AX185,BL185,BZ185,CN185,DB185,DP185))</f>
        <v/>
      </c>
      <c r="AB185" s="258" t="str">
        <f>IF(OR(B185="",'P-(K-Mg)-DBE'!Z185=""),"",SUM(AX185,BL185,BZ185,CN185,DB185,DP185)*'N-DBE'!E185)</f>
        <v/>
      </c>
      <c r="AC185" s="259" t="str">
        <f>IF('P-(K-Mg)-DBE'!O185="","",'P-(K-Mg)-DBE'!O185)</f>
        <v/>
      </c>
      <c r="AD185" s="815" t="str">
        <f>IF(OR(B185="",'P-(K-Mg)-DBE'!O185=""),"",'P-(K-Mg)-DBE'!O185*'N-DBE'!E185)</f>
        <v/>
      </c>
      <c r="AE185" s="239" t="str">
        <f>IF('P-(K-Mg)-DBE'!Z185="","",'P-(K-Mg)-DBE'!Z185)</f>
        <v/>
      </c>
      <c r="AF185" s="815" t="str">
        <f>IF(OR(B185="",'P-(K-Mg)-DBE'!Z185=""),"",'P-(K-Mg)-DBE'!Z185*'N-DBE'!E185)</f>
        <v/>
      </c>
      <c r="AG185" s="380" t="str">
        <f>IF('P-(K-Mg)-DBE'!Z185="","",SUM(AY185,BM185,CA185,CO185,DC185,DQ185))</f>
        <v/>
      </c>
      <c r="AH185" s="258" t="str">
        <f>IF(OR(B185="",'P-(K-Mg)-DBE'!AH185=""),"",SUM(AY185,BM185,CA185,CO185,DC185,DQ175)*'N-DBE'!E185)</f>
        <v/>
      </c>
      <c r="AI185" s="240" t="str">
        <f>IF('P-(K-Mg)-DBE'!AH185="","",'P-(K-Mg)-DBE'!AH185)</f>
        <v/>
      </c>
      <c r="AJ185" s="830" t="str">
        <f>IF(OR(B185="",'P-(K-Mg)-DBE'!AH185=""),"",'N-DBE'!E185*'P-(K-Mg)-DBE'!AH185)</f>
        <v/>
      </c>
      <c r="AK185" s="374" t="str">
        <f>IF('P-(K-Mg)-DBE'!AH185="","",SUM(AZ185,BN185,CB185,CP185,DD185,DR185))</f>
        <v/>
      </c>
      <c r="AL185" s="862" t="str">
        <f>IF('P-(K-Mg)-DBE'!AH185="","",SUM(AZ185,BN185,CB185,CP185,DD185,DR185))</f>
        <v/>
      </c>
      <c r="AM185" s="378"/>
      <c r="AN185" s="379"/>
      <c r="AO185" s="375"/>
      <c r="AP185" s="392" t="str">
        <f t="shared" si="36"/>
        <v/>
      </c>
      <c r="AQ185" s="453" t="str">
        <f t="shared" si="37"/>
        <v/>
      </c>
      <c r="AR185" s="872" t="str">
        <f>IF(AM185="","",VLOOKUP(AM185,'aktuelle Düngerliste'!A:H,2,FALSE))</f>
        <v/>
      </c>
      <c r="AS185" s="872" t="str">
        <f>IF(AM185="","",VLOOKUP(AM185,'aktuelle Düngerliste'!A:H,3,FALSE))</f>
        <v/>
      </c>
      <c r="AT185" s="873" t="str">
        <f>IF(AM185="","",VLOOKUP(AM185,'aktuelle Düngerliste'!A:H,8,FALSE))</f>
        <v/>
      </c>
      <c r="AU185" s="874" t="str">
        <f>IF(AM185="","",VLOOKUP(AM185,'aktuelle Düngerliste'!$A:$H,3,FALSE)*AO185/1000)</f>
        <v/>
      </c>
      <c r="AV185" s="874" t="str">
        <f>IF(AM185="","",IF(VLOOKUP(AM185,'aktuelle Düngerliste'!$A:$B,2,FALSE)="mineralisch",(VLOOKUP(AM185,'aktuelle Düngerliste'!$A:$H,3,FALSE)*AO185/1000),""))</f>
        <v/>
      </c>
      <c r="AW185" s="875" t="str">
        <f>IF(AM185="","",VLOOKUP(AM185,'aktuelle Düngerliste'!$A:$J,10,FALSE)*AO185/1000)</f>
        <v/>
      </c>
      <c r="AX185" s="875" t="str">
        <f>IF(AM185="","",VLOOKUP(AM185,'aktuelle Düngerliste'!$A:$H,5,FALSE)*AO185/1000)</f>
        <v/>
      </c>
      <c r="AY185" s="875" t="str">
        <f>IF(AM185="","",VLOOKUP(AM185,'aktuelle Düngerliste'!$A:$H,6,FALSE)*AO185/1000)</f>
        <v/>
      </c>
      <c r="AZ185" s="876" t="str">
        <f>IF(AM185="","",VLOOKUP(AM185,'aktuelle Düngerliste'!$A:$H,7,FALSE)*AO185/1000)</f>
        <v/>
      </c>
      <c r="BA185" s="378"/>
      <c r="BB185" s="379"/>
      <c r="BC185" s="375"/>
      <c r="BD185" s="392" t="str">
        <f t="shared" si="38"/>
        <v/>
      </c>
      <c r="BE185" s="453" t="str">
        <f t="shared" si="39"/>
        <v/>
      </c>
      <c r="BF185" s="872" t="str">
        <f>IF(BA185="","",VLOOKUP(BA185,'aktuelle Düngerliste'!$A:$H,2,FALSE))</f>
        <v/>
      </c>
      <c r="BG185" s="872" t="str">
        <f>IF(BA185="","",VLOOKUP(BA185,'aktuelle Düngerliste'!$A:$H,3,FALSE))</f>
        <v/>
      </c>
      <c r="BH185" s="873" t="str">
        <f>IF(BA185="","",VLOOKUP(BA185,'aktuelle Düngerliste'!$A:$H,8,FALSE))</f>
        <v/>
      </c>
      <c r="BI185" s="874" t="str">
        <f>IF(BA185="","",VLOOKUP(BA185,'aktuelle Düngerliste'!$A:$H,3,FALSE)*BC185/1000)</f>
        <v/>
      </c>
      <c r="BJ185" s="874" t="str">
        <f>IF(BA185="","",IF(VLOOKUP(BA185,'aktuelle Düngerliste'!$A:$B,2,FALSE)="mineralisch",(VLOOKUP(BA185,'aktuelle Düngerliste'!$A:$H,3,FALSE)*BC185/1000),""))</f>
        <v/>
      </c>
      <c r="BK185" s="875" t="str">
        <f>IF(BA185="","",VLOOKUP(BA185,'aktuelle Düngerliste'!$A:$J,10,FALSE)*BC185/1000)</f>
        <v/>
      </c>
      <c r="BL185" s="875" t="str">
        <f>IF(BA185="","",VLOOKUP(BA185,'aktuelle Düngerliste'!$A:$H,5,FALSE)*BC185/1000)</f>
        <v/>
      </c>
      <c r="BM185" s="875" t="str">
        <f>IF(BA185="","",VLOOKUP(BA185,'aktuelle Düngerliste'!$A:$H,6,FALSE)*BC185/1000)</f>
        <v/>
      </c>
      <c r="BN185" s="876" t="str">
        <f>IF(BA185="","",VLOOKUP(BA185,'aktuelle Düngerliste'!$A:$H,7,FALSE)*BC185/1000)</f>
        <v/>
      </c>
      <c r="BO185" s="378"/>
      <c r="BP185" s="379"/>
      <c r="BQ185" s="375"/>
      <c r="BR185" s="392" t="str">
        <f t="shared" si="40"/>
        <v/>
      </c>
      <c r="BS185" s="453" t="str">
        <f t="shared" si="41"/>
        <v/>
      </c>
      <c r="BT185" s="872" t="str">
        <f>IF(BO185="","",VLOOKUP(BO185,'aktuelle Düngerliste'!$A:$H,2,FALSE))</f>
        <v/>
      </c>
      <c r="BU185" s="872" t="str">
        <f>IF(BO185="","",VLOOKUP(BO185,'aktuelle Düngerliste'!$A:$H,3,FALSE))</f>
        <v/>
      </c>
      <c r="BV185" s="873" t="str">
        <f>IF(BO185="","",VLOOKUP(BO185,'aktuelle Düngerliste'!$A:$H,8,FALSE))</f>
        <v/>
      </c>
      <c r="BW185" s="874" t="str">
        <f>IF(BO185="","",VLOOKUP(BO185,'aktuelle Düngerliste'!$A:$H,3,FALSE)*BQ185/1000)</f>
        <v/>
      </c>
      <c r="BX185" s="874" t="str">
        <f>IF(BO185="","",IF(VLOOKUP(BO185,'aktuelle Düngerliste'!$A:$B,2,FALSE)="mineralisch",(VLOOKUP(BO185,'aktuelle Düngerliste'!$A:$H,3,FALSE)*BQ185/1000),""))</f>
        <v/>
      </c>
      <c r="BY185" s="875" t="str">
        <f>IF(BO185="","",VLOOKUP(BO185,'aktuelle Düngerliste'!$A:$J,10,FALSE)*BQ185/1000)</f>
        <v/>
      </c>
      <c r="BZ185" s="875" t="str">
        <f>IF(BO185="","",VLOOKUP(BO185,'aktuelle Düngerliste'!$A:$H,5,FALSE)*BQ185/1000)</f>
        <v/>
      </c>
      <c r="CA185" s="875" t="str">
        <f>IF(BO185="","",VLOOKUP(BO185,'aktuelle Düngerliste'!$A:$H,6,FALSE)*BQ185/1000)</f>
        <v/>
      </c>
      <c r="CB185" s="876" t="str">
        <f>IF(BO185="","",VLOOKUP(BO185,'aktuelle Düngerliste'!$A:$H,7,FALSE)*BQ185/1000)</f>
        <v/>
      </c>
      <c r="CC185" s="378"/>
      <c r="CD185" s="379"/>
      <c r="CE185" s="375"/>
      <c r="CF185" s="392" t="str">
        <f t="shared" si="42"/>
        <v/>
      </c>
      <c r="CG185" s="453" t="str">
        <f t="shared" si="43"/>
        <v/>
      </c>
      <c r="CH185" s="872" t="str">
        <f>IF(CC185="","",VLOOKUP(CC185,'aktuelle Düngerliste'!$A:$H,2,FALSE))</f>
        <v/>
      </c>
      <c r="CI185" s="872" t="str">
        <f>IF(CC185="","",VLOOKUP(CC185,'aktuelle Düngerliste'!$A:$H,3,FALSE))</f>
        <v/>
      </c>
      <c r="CJ185" s="873" t="str">
        <f>IF(CC185="","",VLOOKUP(CC185,'aktuelle Düngerliste'!$A:$H,8,FALSE))</f>
        <v/>
      </c>
      <c r="CK185" s="874" t="str">
        <f>IF(CC185="","",VLOOKUP(CC185,'aktuelle Düngerliste'!$A:$H,3,FALSE)*CE185/1000)</f>
        <v/>
      </c>
      <c r="CL185" s="874" t="str">
        <f>IF(CC185="","",IF(VLOOKUP(CC185,'aktuelle Düngerliste'!$A:$B,2,FALSE)="mineralisch",(VLOOKUP(CC185,'aktuelle Düngerliste'!$A:$H,3,FALSE)*CE185/1000),""))</f>
        <v/>
      </c>
      <c r="CM185" s="875" t="str">
        <f>IF(CC185="","",VLOOKUP(CC185,'aktuelle Düngerliste'!$A:$J,10,FALSE)*CE185/1000)</f>
        <v/>
      </c>
      <c r="CN185" s="875" t="str">
        <f>IF(CC185="","",VLOOKUP(CC185,'aktuelle Düngerliste'!$A:$H,5,FALSE)*CE185/1000)</f>
        <v/>
      </c>
      <c r="CO185" s="875" t="str">
        <f>IF(CC185="","",VLOOKUP(CC185,'aktuelle Düngerliste'!$A:$H,6,FALSE)*CE185/1000)</f>
        <v/>
      </c>
      <c r="CP185" s="876" t="str">
        <f>IF(CC185="","",VLOOKUP(CC185,'aktuelle Düngerliste'!$A:$H,7,FALSE)*CE185/1000)</f>
        <v/>
      </c>
      <c r="CQ185" s="378"/>
      <c r="CR185" s="379"/>
      <c r="CS185" s="375"/>
      <c r="CT185" s="392" t="str">
        <f t="shared" si="44"/>
        <v/>
      </c>
      <c r="CU185" s="453" t="str">
        <f t="shared" si="45"/>
        <v/>
      </c>
      <c r="CV185" s="872" t="str">
        <f>IF(CQ185="","",VLOOKUP(CQ185,'aktuelle Düngerliste'!$A:$H,2,FALSE))</f>
        <v/>
      </c>
      <c r="CW185" s="872" t="str">
        <f>IF(CQ185="","",VLOOKUP(CQ185,'aktuelle Düngerliste'!$A:$H,3,FALSE))</f>
        <v/>
      </c>
      <c r="CX185" s="873" t="str">
        <f>IF(CQ185="","",VLOOKUP(CQ185,'aktuelle Düngerliste'!$A:$H,8,FALSE))</f>
        <v/>
      </c>
      <c r="CY185" s="874" t="str">
        <f>IF(CQ185="","",VLOOKUP(CQ185,'aktuelle Düngerliste'!$A:$H,3,FALSE)*CS185/1000)</f>
        <v/>
      </c>
      <c r="CZ185" s="874" t="str">
        <f>IF(CQ185="","",IF(VLOOKUP(CQ185,'aktuelle Düngerliste'!$A:$B,2,FALSE)="mineralisch",(VLOOKUP(CQ185,'aktuelle Düngerliste'!$A:$H,3,FALSE)*CS185/1000),""))</f>
        <v/>
      </c>
      <c r="DA185" s="875" t="str">
        <f>IF(CQ185="","",VLOOKUP(CQ185,'aktuelle Düngerliste'!$A:$J,10,FALSE)*CS185/1000)</f>
        <v/>
      </c>
      <c r="DB185" s="875" t="str">
        <f>IF(CQ185="","",VLOOKUP(CQ185,'aktuelle Düngerliste'!$A:$H,5,FALSE)*CS185/1000)</f>
        <v/>
      </c>
      <c r="DC185" s="875" t="str">
        <f>IF(CQ185="","",VLOOKUP(CQ185,'aktuelle Düngerliste'!$A:$H,6,FALSE)*CS185/1000)</f>
        <v/>
      </c>
      <c r="DD185" s="876" t="str">
        <f>IF(CQ185="","",VLOOKUP(CQ185,'aktuelle Düngerliste'!$A:$H,7,FALSE)*CS185/1000)</f>
        <v/>
      </c>
      <c r="DE185" s="378"/>
      <c r="DF185" s="379"/>
      <c r="DG185" s="375"/>
      <c r="DH185" s="392" t="str">
        <f t="shared" si="46"/>
        <v/>
      </c>
      <c r="DI185" s="453" t="str">
        <f t="shared" si="47"/>
        <v/>
      </c>
      <c r="DJ185" s="872" t="str">
        <f>IF(DE185="","",VLOOKUP(DE185,'aktuelle Düngerliste'!$A:$H,2,FALSE))</f>
        <v/>
      </c>
      <c r="DK185" s="872" t="str">
        <f>IF(DE185="","",VLOOKUP(DE185,'aktuelle Düngerliste'!$A:$H,3,FALSE))</f>
        <v/>
      </c>
      <c r="DL185" s="873" t="str">
        <f>IF(DE185="","",VLOOKUP(DE185,'aktuelle Düngerliste'!$A:$H,8,FALSE))</f>
        <v/>
      </c>
      <c r="DM185" s="874" t="str">
        <f>IF(DE185="","",VLOOKUP(DE185,'aktuelle Düngerliste'!$A:$H,3,FALSE)*DG185/1000)</f>
        <v/>
      </c>
      <c r="DN185" s="874" t="str">
        <f>IF(DE185="","",IF(VLOOKUP(DE185,'aktuelle Düngerliste'!$A:$B,2,FALSE)="mineralisch",(VLOOKUP(DE185,'aktuelle Düngerliste'!$A:$H,3,FALSE)*DG185/1000),""))</f>
        <v/>
      </c>
      <c r="DO185" s="875" t="str">
        <f>IF(DE185="","",VLOOKUP(DE185,'aktuelle Düngerliste'!$A:$J,10,FALSE)*DG185/1000)</f>
        <v/>
      </c>
      <c r="DP185" s="875" t="str">
        <f>IF(DE185="","",VLOOKUP(DE185,'aktuelle Düngerliste'!$A:$H,5,FALSE)*DG185/1000)</f>
        <v/>
      </c>
      <c r="DQ185" s="875" t="str">
        <f>IF(DE185="","",VLOOKUP(DE185,'aktuelle Düngerliste'!$A:$H,6,FALSE)*DG185/1000)</f>
        <v/>
      </c>
      <c r="DR185" s="876" t="str">
        <f>IF(DE185="","",VLOOKUP(DE185,'aktuelle Düngerliste'!$A:$H,7,FALSE)*DG185/1000)</f>
        <v/>
      </c>
      <c r="DS185" s="265"/>
    </row>
    <row r="186" spans="1:123" s="145" customFormat="1">
      <c r="A186" s="261" t="str">
        <f>IF('N-DBE'!A186="","",'N-DBE'!A186)</f>
        <v/>
      </c>
      <c r="B186" s="285" t="str">
        <f>IF('N-DBE'!B186="","",'N-DBE'!B186)</f>
        <v/>
      </c>
      <c r="C186" s="262" t="str">
        <f>IF('N-DBE'!C186="","",'N-DBE'!C186)</f>
        <v/>
      </c>
      <c r="D186" s="262" t="str">
        <f>IF('N-DBE'!D186="","",'N-DBE'!D186)</f>
        <v/>
      </c>
      <c r="E186" s="238" t="str">
        <f>IF('N-DBE'!E186="","",'N-DBE'!E186)</f>
        <v/>
      </c>
      <c r="F186" s="238" t="str">
        <f>IF('N-DBE'!F186="","",'N-DBE'!F186)</f>
        <v/>
      </c>
      <c r="G186" s="225" t="str">
        <f>IF('N-DBE'!G186="","",'N-DBE'!G186)</f>
        <v/>
      </c>
      <c r="H186" s="247" t="str">
        <f>IF(OR(B186="",'N-DBE'!AJ186=""),"",'N-DBE'!AJ186+'N-DBE'!AN186)</f>
        <v/>
      </c>
      <c r="I186" s="815" t="str">
        <f>IF(OR(B186="",'N-DBE'!AJ186=""),"",'N-DBE'!E186*('N-DBE'!AJ186+'N-DBE'!AN186))</f>
        <v/>
      </c>
      <c r="J186" s="246" t="str">
        <f>IF('N-DBE'!AK186="","",IF('N-DBE'!AM186="ja",'N-DBE'!AK186+'N-DBE'!AN186,'N-DBE'!AK186))</f>
        <v/>
      </c>
      <c r="K186" s="829" t="str">
        <f>IF(OR(B186="",'N-DBE'!AK186=""),"",IF('N-DBE'!AM186="ja",'N-DBE'!E186*('N-DBE'!AK186+'N-DBE'!AN186),'N-DBE'!E186*'N-DBE'!AK186))</f>
        <v/>
      </c>
      <c r="L186" s="830" t="str">
        <f>IF(OR(B186="",'N-DBE'!AL186=""),"",'N-DBE'!AL186+'N-DBE'!AN186)</f>
        <v/>
      </c>
      <c r="M186" s="830" t="str">
        <f>IF(OR(B186="",'N-DBE'!AL186=""),"",'N-DBE'!E186*('N-DBE'!AL186+'N-DBE'!AN186))</f>
        <v/>
      </c>
      <c r="N186" s="831" t="str">
        <f>IF(AND('N-DBE'!C186="ja",G186&lt;&gt;""),I186-X186,"")</f>
        <v/>
      </c>
      <c r="O186" s="259" t="str">
        <f>IF('N-DBE'!AJ186="","",SUM(AU186,BI186,BW186,CK186,CY186,DM186))</f>
        <v/>
      </c>
      <c r="P186" s="830" t="str">
        <f>IF(OR(B186="",'N-DBE'!AJ186=""),"",O186*'N-DBE'!E186)</f>
        <v/>
      </c>
      <c r="Q186" s="253" t="str">
        <f>IF('N-DBE'!AJ186="","",IF(AR186="mineralisch",AU186,0)+IF(BF186="mineralisch",BI186,0)+IF(BT186="mineralisch",BW186,0)+IF(CH186="mineralisch",CK186,0)+IF(CV186="mineralisch",CY186,0)+IF(DJ186="mineralisch",DM186,0))</f>
        <v/>
      </c>
      <c r="R186" s="830" t="str">
        <f>IF(OR(B186="",'N-DBE'!AJ186=""),"",Q186*'N-DBE'!E186)</f>
        <v/>
      </c>
      <c r="S186" s="253" t="str">
        <f>IF('N-DBE'!AJ186="","",O186-Q186)</f>
        <v/>
      </c>
      <c r="T186" s="830" t="str">
        <f>IF(OR(B186="",'N-DBE'!AJ186=""),"",S186*'N-DBE'!E186)</f>
        <v/>
      </c>
      <c r="U186" s="253" t="str">
        <f>IF('N-DBE'!AJ186="","",(IF(AR186="Kompost",AU186,0)+IF(BF186="Kompost",BI186,0)+IF(BT186="Kompost",BW186,0)+IF(CH186="Kompost",CK186,0)+IF(CV186="Kompost",CY186,0)+IF(DJ186="Kompost",DM186,0)))</f>
        <v/>
      </c>
      <c r="V186" s="830" t="str">
        <f>IF(OR(B186="",'N-DBE'!AJ186=""),"",U186*'N-DBE'!E186)</f>
        <v/>
      </c>
      <c r="W186" s="370" t="str">
        <f>IF('N-DBE'!AJ186="","",SUM(AW186,BK186,BY186,CM186,DA186,DO186))</f>
        <v/>
      </c>
      <c r="X186" s="844" t="str">
        <f>IF(OR(B186="",'N-DBE'!AJ186=""),"",W186*'N-DBE'!E186)</f>
        <v/>
      </c>
      <c r="Y186" s="260" t="str">
        <f>IF('P-(K-Mg)-DBE'!N186="","",'P-(K-Mg)-DBE'!N186+'P-(K-Mg)-DBE'!R186)</f>
        <v/>
      </c>
      <c r="Z186" s="830" t="str">
        <f>IF(OR(B186="",'P-(K-Mg)-DBE'!N186=""),"",'N-DBE'!E186*('P-(K-Mg)-DBE'!N186+'P-(K-Mg)-DBE'!R186))</f>
        <v/>
      </c>
      <c r="AA186" s="259" t="str">
        <f>IF('P-(K-Mg)-DBE'!N186="","",SUM(AX186,BL186,BZ186,CN186,DB186,DP186))</f>
        <v/>
      </c>
      <c r="AB186" s="258" t="str">
        <f>IF(OR(B186="",'P-(K-Mg)-DBE'!Z186=""),"",SUM(AX186,BL186,BZ186,CN186,DB186,DP186)*'N-DBE'!E186)</f>
        <v/>
      </c>
      <c r="AC186" s="259" t="str">
        <f>IF('P-(K-Mg)-DBE'!O186="","",'P-(K-Mg)-DBE'!O186)</f>
        <v/>
      </c>
      <c r="AD186" s="815" t="str">
        <f>IF(OR(B186="",'P-(K-Mg)-DBE'!O186=""),"",'P-(K-Mg)-DBE'!O186*'N-DBE'!E186)</f>
        <v/>
      </c>
      <c r="AE186" s="239" t="str">
        <f>IF('P-(K-Mg)-DBE'!Z186="","",'P-(K-Mg)-DBE'!Z186)</f>
        <v/>
      </c>
      <c r="AF186" s="815" t="str">
        <f>IF(OR(B186="",'P-(K-Mg)-DBE'!Z186=""),"",'P-(K-Mg)-DBE'!Z186*'N-DBE'!E186)</f>
        <v/>
      </c>
      <c r="AG186" s="380" t="str">
        <f>IF('P-(K-Mg)-DBE'!Z186="","",SUM(AY186,BM186,CA186,CO186,DC186,DQ186))</f>
        <v/>
      </c>
      <c r="AH186" s="258" t="str">
        <f>IF(OR(B186="",'P-(K-Mg)-DBE'!AH186=""),"",SUM(AY186,BM186,CA186,CO186,DC186,DQ176)*'N-DBE'!E186)</f>
        <v/>
      </c>
      <c r="AI186" s="240" t="str">
        <f>IF('P-(K-Mg)-DBE'!AH186="","",'P-(K-Mg)-DBE'!AH186)</f>
        <v/>
      </c>
      <c r="AJ186" s="830" t="str">
        <f>IF(OR(B186="",'P-(K-Mg)-DBE'!AH186=""),"",'N-DBE'!E186*'P-(K-Mg)-DBE'!AH186)</f>
        <v/>
      </c>
      <c r="AK186" s="374" t="str">
        <f>IF('P-(K-Mg)-DBE'!AH186="","",SUM(AZ186,BN186,CB186,CP186,DD186,DR186))</f>
        <v/>
      </c>
      <c r="AL186" s="862" t="str">
        <f>IF('P-(K-Mg)-DBE'!AH186="","",SUM(AZ186,BN186,CB186,CP186,DD186,DR186))</f>
        <v/>
      </c>
      <c r="AM186" s="378"/>
      <c r="AN186" s="379"/>
      <c r="AO186" s="375"/>
      <c r="AP186" s="392" t="str">
        <f t="shared" si="36"/>
        <v/>
      </c>
      <c r="AQ186" s="453" t="str">
        <f t="shared" si="37"/>
        <v/>
      </c>
      <c r="AR186" s="872" t="str">
        <f>IF(AM186="","",VLOOKUP(AM186,'aktuelle Düngerliste'!A:H,2,FALSE))</f>
        <v/>
      </c>
      <c r="AS186" s="872" t="str">
        <f>IF(AM186="","",VLOOKUP(AM186,'aktuelle Düngerliste'!A:H,3,FALSE))</f>
        <v/>
      </c>
      <c r="AT186" s="873" t="str">
        <f>IF(AM186="","",VLOOKUP(AM186,'aktuelle Düngerliste'!A:H,8,FALSE))</f>
        <v/>
      </c>
      <c r="AU186" s="874" t="str">
        <f>IF(AM186="","",VLOOKUP(AM186,'aktuelle Düngerliste'!$A:$H,3,FALSE)*AO186/1000)</f>
        <v/>
      </c>
      <c r="AV186" s="874" t="str">
        <f>IF(AM186="","",IF(VLOOKUP(AM186,'aktuelle Düngerliste'!$A:$B,2,FALSE)="mineralisch",(VLOOKUP(AM186,'aktuelle Düngerliste'!$A:$H,3,FALSE)*AO186/1000),""))</f>
        <v/>
      </c>
      <c r="AW186" s="875" t="str">
        <f>IF(AM186="","",VLOOKUP(AM186,'aktuelle Düngerliste'!$A:$J,10,FALSE)*AO186/1000)</f>
        <v/>
      </c>
      <c r="AX186" s="875" t="str">
        <f>IF(AM186="","",VLOOKUP(AM186,'aktuelle Düngerliste'!$A:$H,5,FALSE)*AO186/1000)</f>
        <v/>
      </c>
      <c r="AY186" s="875" t="str">
        <f>IF(AM186="","",VLOOKUP(AM186,'aktuelle Düngerliste'!$A:$H,6,FALSE)*AO186/1000)</f>
        <v/>
      </c>
      <c r="AZ186" s="876" t="str">
        <f>IF(AM186="","",VLOOKUP(AM186,'aktuelle Düngerliste'!$A:$H,7,FALSE)*AO186/1000)</f>
        <v/>
      </c>
      <c r="BA186" s="378"/>
      <c r="BB186" s="379"/>
      <c r="BC186" s="375"/>
      <c r="BD186" s="392" t="str">
        <f t="shared" si="38"/>
        <v/>
      </c>
      <c r="BE186" s="453" t="str">
        <f t="shared" si="39"/>
        <v/>
      </c>
      <c r="BF186" s="872" t="str">
        <f>IF(BA186="","",VLOOKUP(BA186,'aktuelle Düngerliste'!$A:$H,2,FALSE))</f>
        <v/>
      </c>
      <c r="BG186" s="872" t="str">
        <f>IF(BA186="","",VLOOKUP(BA186,'aktuelle Düngerliste'!$A:$H,3,FALSE))</f>
        <v/>
      </c>
      <c r="BH186" s="873" t="str">
        <f>IF(BA186="","",VLOOKUP(BA186,'aktuelle Düngerliste'!$A:$H,8,FALSE))</f>
        <v/>
      </c>
      <c r="BI186" s="874" t="str">
        <f>IF(BA186="","",VLOOKUP(BA186,'aktuelle Düngerliste'!$A:$H,3,FALSE)*BC186/1000)</f>
        <v/>
      </c>
      <c r="BJ186" s="874" t="str">
        <f>IF(BA186="","",IF(VLOOKUP(BA186,'aktuelle Düngerliste'!$A:$B,2,FALSE)="mineralisch",(VLOOKUP(BA186,'aktuelle Düngerliste'!$A:$H,3,FALSE)*BC186/1000),""))</f>
        <v/>
      </c>
      <c r="BK186" s="875" t="str">
        <f>IF(BA186="","",VLOOKUP(BA186,'aktuelle Düngerliste'!$A:$J,10,FALSE)*BC186/1000)</f>
        <v/>
      </c>
      <c r="BL186" s="875" t="str">
        <f>IF(BA186="","",VLOOKUP(BA186,'aktuelle Düngerliste'!$A:$H,5,FALSE)*BC186/1000)</f>
        <v/>
      </c>
      <c r="BM186" s="875" t="str">
        <f>IF(BA186="","",VLOOKUP(BA186,'aktuelle Düngerliste'!$A:$H,6,FALSE)*BC186/1000)</f>
        <v/>
      </c>
      <c r="BN186" s="876" t="str">
        <f>IF(BA186="","",VLOOKUP(BA186,'aktuelle Düngerliste'!$A:$H,7,FALSE)*BC186/1000)</f>
        <v/>
      </c>
      <c r="BO186" s="378"/>
      <c r="BP186" s="379"/>
      <c r="BQ186" s="375"/>
      <c r="BR186" s="392" t="str">
        <f t="shared" si="40"/>
        <v/>
      </c>
      <c r="BS186" s="453" t="str">
        <f t="shared" si="41"/>
        <v/>
      </c>
      <c r="BT186" s="872" t="str">
        <f>IF(BO186="","",VLOOKUP(BO186,'aktuelle Düngerliste'!$A:$H,2,FALSE))</f>
        <v/>
      </c>
      <c r="BU186" s="872" t="str">
        <f>IF(BO186="","",VLOOKUP(BO186,'aktuelle Düngerliste'!$A:$H,3,FALSE))</f>
        <v/>
      </c>
      <c r="BV186" s="873" t="str">
        <f>IF(BO186="","",VLOOKUP(BO186,'aktuelle Düngerliste'!$A:$H,8,FALSE))</f>
        <v/>
      </c>
      <c r="BW186" s="874" t="str">
        <f>IF(BO186="","",VLOOKUP(BO186,'aktuelle Düngerliste'!$A:$H,3,FALSE)*BQ186/1000)</f>
        <v/>
      </c>
      <c r="BX186" s="874" t="str">
        <f>IF(BO186="","",IF(VLOOKUP(BO186,'aktuelle Düngerliste'!$A:$B,2,FALSE)="mineralisch",(VLOOKUP(BO186,'aktuelle Düngerliste'!$A:$H,3,FALSE)*BQ186/1000),""))</f>
        <v/>
      </c>
      <c r="BY186" s="875" t="str">
        <f>IF(BO186="","",VLOOKUP(BO186,'aktuelle Düngerliste'!$A:$J,10,FALSE)*BQ186/1000)</f>
        <v/>
      </c>
      <c r="BZ186" s="875" t="str">
        <f>IF(BO186="","",VLOOKUP(BO186,'aktuelle Düngerliste'!$A:$H,5,FALSE)*BQ186/1000)</f>
        <v/>
      </c>
      <c r="CA186" s="875" t="str">
        <f>IF(BO186="","",VLOOKUP(BO186,'aktuelle Düngerliste'!$A:$H,6,FALSE)*BQ186/1000)</f>
        <v/>
      </c>
      <c r="CB186" s="876" t="str">
        <f>IF(BO186="","",VLOOKUP(BO186,'aktuelle Düngerliste'!$A:$H,7,FALSE)*BQ186/1000)</f>
        <v/>
      </c>
      <c r="CC186" s="378"/>
      <c r="CD186" s="379"/>
      <c r="CE186" s="375"/>
      <c r="CF186" s="392" t="str">
        <f t="shared" si="42"/>
        <v/>
      </c>
      <c r="CG186" s="453" t="str">
        <f t="shared" si="43"/>
        <v/>
      </c>
      <c r="CH186" s="872" t="str">
        <f>IF(CC186="","",VLOOKUP(CC186,'aktuelle Düngerliste'!$A:$H,2,FALSE))</f>
        <v/>
      </c>
      <c r="CI186" s="872" t="str">
        <f>IF(CC186="","",VLOOKUP(CC186,'aktuelle Düngerliste'!$A:$H,3,FALSE))</f>
        <v/>
      </c>
      <c r="CJ186" s="873" t="str">
        <f>IF(CC186="","",VLOOKUP(CC186,'aktuelle Düngerliste'!$A:$H,8,FALSE))</f>
        <v/>
      </c>
      <c r="CK186" s="874" t="str">
        <f>IF(CC186="","",VLOOKUP(CC186,'aktuelle Düngerliste'!$A:$H,3,FALSE)*CE186/1000)</f>
        <v/>
      </c>
      <c r="CL186" s="874" t="str">
        <f>IF(CC186="","",IF(VLOOKUP(CC186,'aktuelle Düngerliste'!$A:$B,2,FALSE)="mineralisch",(VLOOKUP(CC186,'aktuelle Düngerliste'!$A:$H,3,FALSE)*CE186/1000),""))</f>
        <v/>
      </c>
      <c r="CM186" s="875" t="str">
        <f>IF(CC186="","",VLOOKUP(CC186,'aktuelle Düngerliste'!$A:$J,10,FALSE)*CE186/1000)</f>
        <v/>
      </c>
      <c r="CN186" s="875" t="str">
        <f>IF(CC186="","",VLOOKUP(CC186,'aktuelle Düngerliste'!$A:$H,5,FALSE)*CE186/1000)</f>
        <v/>
      </c>
      <c r="CO186" s="875" t="str">
        <f>IF(CC186="","",VLOOKUP(CC186,'aktuelle Düngerliste'!$A:$H,6,FALSE)*CE186/1000)</f>
        <v/>
      </c>
      <c r="CP186" s="876" t="str">
        <f>IF(CC186="","",VLOOKUP(CC186,'aktuelle Düngerliste'!$A:$H,7,FALSE)*CE186/1000)</f>
        <v/>
      </c>
      <c r="CQ186" s="378"/>
      <c r="CR186" s="379"/>
      <c r="CS186" s="375"/>
      <c r="CT186" s="392" t="str">
        <f t="shared" si="44"/>
        <v/>
      </c>
      <c r="CU186" s="453" t="str">
        <f t="shared" si="45"/>
        <v/>
      </c>
      <c r="CV186" s="872" t="str">
        <f>IF(CQ186="","",VLOOKUP(CQ186,'aktuelle Düngerliste'!$A:$H,2,FALSE))</f>
        <v/>
      </c>
      <c r="CW186" s="872" t="str">
        <f>IF(CQ186="","",VLOOKUP(CQ186,'aktuelle Düngerliste'!$A:$H,3,FALSE))</f>
        <v/>
      </c>
      <c r="CX186" s="873" t="str">
        <f>IF(CQ186="","",VLOOKUP(CQ186,'aktuelle Düngerliste'!$A:$H,8,FALSE))</f>
        <v/>
      </c>
      <c r="CY186" s="874" t="str">
        <f>IF(CQ186="","",VLOOKUP(CQ186,'aktuelle Düngerliste'!$A:$H,3,FALSE)*CS186/1000)</f>
        <v/>
      </c>
      <c r="CZ186" s="874" t="str">
        <f>IF(CQ186="","",IF(VLOOKUP(CQ186,'aktuelle Düngerliste'!$A:$B,2,FALSE)="mineralisch",(VLOOKUP(CQ186,'aktuelle Düngerliste'!$A:$H,3,FALSE)*CS186/1000),""))</f>
        <v/>
      </c>
      <c r="DA186" s="875" t="str">
        <f>IF(CQ186="","",VLOOKUP(CQ186,'aktuelle Düngerliste'!$A:$J,10,FALSE)*CS186/1000)</f>
        <v/>
      </c>
      <c r="DB186" s="875" t="str">
        <f>IF(CQ186="","",VLOOKUP(CQ186,'aktuelle Düngerliste'!$A:$H,5,FALSE)*CS186/1000)</f>
        <v/>
      </c>
      <c r="DC186" s="875" t="str">
        <f>IF(CQ186="","",VLOOKUP(CQ186,'aktuelle Düngerliste'!$A:$H,6,FALSE)*CS186/1000)</f>
        <v/>
      </c>
      <c r="DD186" s="876" t="str">
        <f>IF(CQ186="","",VLOOKUP(CQ186,'aktuelle Düngerliste'!$A:$H,7,FALSE)*CS186/1000)</f>
        <v/>
      </c>
      <c r="DE186" s="378"/>
      <c r="DF186" s="379"/>
      <c r="DG186" s="375"/>
      <c r="DH186" s="392" t="str">
        <f t="shared" si="46"/>
        <v/>
      </c>
      <c r="DI186" s="453" t="str">
        <f t="shared" si="47"/>
        <v/>
      </c>
      <c r="DJ186" s="872" t="str">
        <f>IF(DE186="","",VLOOKUP(DE186,'aktuelle Düngerliste'!$A:$H,2,FALSE))</f>
        <v/>
      </c>
      <c r="DK186" s="872" t="str">
        <f>IF(DE186="","",VLOOKUP(DE186,'aktuelle Düngerliste'!$A:$H,3,FALSE))</f>
        <v/>
      </c>
      <c r="DL186" s="873" t="str">
        <f>IF(DE186="","",VLOOKUP(DE186,'aktuelle Düngerliste'!$A:$H,8,FALSE))</f>
        <v/>
      </c>
      <c r="DM186" s="874" t="str">
        <f>IF(DE186="","",VLOOKUP(DE186,'aktuelle Düngerliste'!$A:$H,3,FALSE)*DG186/1000)</f>
        <v/>
      </c>
      <c r="DN186" s="874" t="str">
        <f>IF(DE186="","",IF(VLOOKUP(DE186,'aktuelle Düngerliste'!$A:$B,2,FALSE)="mineralisch",(VLOOKUP(DE186,'aktuelle Düngerliste'!$A:$H,3,FALSE)*DG186/1000),""))</f>
        <v/>
      </c>
      <c r="DO186" s="875" t="str">
        <f>IF(DE186="","",VLOOKUP(DE186,'aktuelle Düngerliste'!$A:$J,10,FALSE)*DG186/1000)</f>
        <v/>
      </c>
      <c r="DP186" s="875" t="str">
        <f>IF(DE186="","",VLOOKUP(DE186,'aktuelle Düngerliste'!$A:$H,5,FALSE)*DG186/1000)</f>
        <v/>
      </c>
      <c r="DQ186" s="875" t="str">
        <f>IF(DE186="","",VLOOKUP(DE186,'aktuelle Düngerliste'!$A:$H,6,FALSE)*DG186/1000)</f>
        <v/>
      </c>
      <c r="DR186" s="876" t="str">
        <f>IF(DE186="","",VLOOKUP(DE186,'aktuelle Düngerliste'!$A:$H,7,FALSE)*DG186/1000)</f>
        <v/>
      </c>
      <c r="DS186" s="265"/>
    </row>
    <row r="187" spans="1:123" s="145" customFormat="1">
      <c r="A187" s="261" t="str">
        <f>IF('N-DBE'!A187="","",'N-DBE'!A187)</f>
        <v/>
      </c>
      <c r="B187" s="285" t="str">
        <f>IF('N-DBE'!B187="","",'N-DBE'!B187)</f>
        <v/>
      </c>
      <c r="C187" s="262" t="str">
        <f>IF('N-DBE'!C187="","",'N-DBE'!C187)</f>
        <v/>
      </c>
      <c r="D187" s="262" t="str">
        <f>IF('N-DBE'!D187="","",'N-DBE'!D187)</f>
        <v/>
      </c>
      <c r="E187" s="238" t="str">
        <f>IF('N-DBE'!E187="","",'N-DBE'!E187)</f>
        <v/>
      </c>
      <c r="F187" s="238" t="str">
        <f>IF('N-DBE'!F187="","",'N-DBE'!F187)</f>
        <v/>
      </c>
      <c r="G187" s="225" t="str">
        <f>IF('N-DBE'!G187="","",'N-DBE'!G187)</f>
        <v/>
      </c>
      <c r="H187" s="247" t="str">
        <f>IF(OR(B187="",'N-DBE'!AJ187=""),"",'N-DBE'!AJ187+'N-DBE'!AN187)</f>
        <v/>
      </c>
      <c r="I187" s="815" t="str">
        <f>IF(OR(B187="",'N-DBE'!AJ187=""),"",'N-DBE'!E187*('N-DBE'!AJ187+'N-DBE'!AN187))</f>
        <v/>
      </c>
      <c r="J187" s="246" t="str">
        <f>IF('N-DBE'!AK187="","",IF('N-DBE'!AM187="ja",'N-DBE'!AK187+'N-DBE'!AN187,'N-DBE'!AK187))</f>
        <v/>
      </c>
      <c r="K187" s="829" t="str">
        <f>IF(OR(B187="",'N-DBE'!AK187=""),"",IF('N-DBE'!AM187="ja",'N-DBE'!E187*('N-DBE'!AK187+'N-DBE'!AN187),'N-DBE'!E187*'N-DBE'!AK187))</f>
        <v/>
      </c>
      <c r="L187" s="830" t="str">
        <f>IF(OR(B187="",'N-DBE'!AL187=""),"",'N-DBE'!AL187+'N-DBE'!AN187)</f>
        <v/>
      </c>
      <c r="M187" s="830" t="str">
        <f>IF(OR(B187="",'N-DBE'!AL187=""),"",'N-DBE'!E187*('N-DBE'!AL187+'N-DBE'!AN187))</f>
        <v/>
      </c>
      <c r="N187" s="831" t="str">
        <f>IF(AND('N-DBE'!C187="ja",G187&lt;&gt;""),I187-X187,"")</f>
        <v/>
      </c>
      <c r="O187" s="259" t="str">
        <f>IF('N-DBE'!AJ187="","",SUM(AU187,BI187,BW187,CK187,CY187,DM187))</f>
        <v/>
      </c>
      <c r="P187" s="830" t="str">
        <f>IF(OR(B187="",'N-DBE'!AJ187=""),"",O187*'N-DBE'!E187)</f>
        <v/>
      </c>
      <c r="Q187" s="253" t="str">
        <f>IF('N-DBE'!AJ187="","",IF(AR187="mineralisch",AU187,0)+IF(BF187="mineralisch",BI187,0)+IF(BT187="mineralisch",BW187,0)+IF(CH187="mineralisch",CK187,0)+IF(CV187="mineralisch",CY187,0)+IF(DJ187="mineralisch",DM187,0))</f>
        <v/>
      </c>
      <c r="R187" s="830" t="str">
        <f>IF(OR(B187="",'N-DBE'!AJ187=""),"",Q187*'N-DBE'!E187)</f>
        <v/>
      </c>
      <c r="S187" s="253" t="str">
        <f>IF('N-DBE'!AJ187="","",O187-Q187)</f>
        <v/>
      </c>
      <c r="T187" s="830" t="str">
        <f>IF(OR(B187="",'N-DBE'!AJ187=""),"",S187*'N-DBE'!E187)</f>
        <v/>
      </c>
      <c r="U187" s="253" t="str">
        <f>IF('N-DBE'!AJ187="","",(IF(AR187="Kompost",AU187,0)+IF(BF187="Kompost",BI187,0)+IF(BT187="Kompost",BW187,0)+IF(CH187="Kompost",CK187,0)+IF(CV187="Kompost",CY187,0)+IF(DJ187="Kompost",DM187,0)))</f>
        <v/>
      </c>
      <c r="V187" s="830" t="str">
        <f>IF(OR(B187="",'N-DBE'!AJ187=""),"",U187*'N-DBE'!E187)</f>
        <v/>
      </c>
      <c r="W187" s="370" t="str">
        <f>IF('N-DBE'!AJ187="","",SUM(AW187,BK187,BY187,CM187,DA187,DO187))</f>
        <v/>
      </c>
      <c r="X187" s="844" t="str">
        <f>IF(OR(B187="",'N-DBE'!AJ187=""),"",W187*'N-DBE'!E187)</f>
        <v/>
      </c>
      <c r="Y187" s="260" t="str">
        <f>IF('P-(K-Mg)-DBE'!N187="","",'P-(K-Mg)-DBE'!N187+'P-(K-Mg)-DBE'!R187)</f>
        <v/>
      </c>
      <c r="Z187" s="830" t="str">
        <f>IF(OR(B187="",'P-(K-Mg)-DBE'!N187=""),"",'N-DBE'!E187*('P-(K-Mg)-DBE'!N187+'P-(K-Mg)-DBE'!R187))</f>
        <v/>
      </c>
      <c r="AA187" s="259" t="str">
        <f>IF('P-(K-Mg)-DBE'!N187="","",SUM(AX187,BL187,BZ187,CN187,DB187,DP187))</f>
        <v/>
      </c>
      <c r="AB187" s="258" t="str">
        <f>IF(OR(B187="",'P-(K-Mg)-DBE'!Z187=""),"",SUM(AX187,BL187,BZ187,CN187,DB187,DP187)*'N-DBE'!E187)</f>
        <v/>
      </c>
      <c r="AC187" s="259" t="str">
        <f>IF('P-(K-Mg)-DBE'!O187="","",'P-(K-Mg)-DBE'!O187)</f>
        <v/>
      </c>
      <c r="AD187" s="815" t="str">
        <f>IF(OR(B187="",'P-(K-Mg)-DBE'!O187=""),"",'P-(K-Mg)-DBE'!O187*'N-DBE'!E187)</f>
        <v/>
      </c>
      <c r="AE187" s="239" t="str">
        <f>IF('P-(K-Mg)-DBE'!Z187="","",'P-(K-Mg)-DBE'!Z187)</f>
        <v/>
      </c>
      <c r="AF187" s="815" t="str">
        <f>IF(OR(B187="",'P-(K-Mg)-DBE'!Z187=""),"",'P-(K-Mg)-DBE'!Z187*'N-DBE'!E187)</f>
        <v/>
      </c>
      <c r="AG187" s="380" t="str">
        <f>IF('P-(K-Mg)-DBE'!Z187="","",SUM(AY187,BM187,CA187,CO187,DC187,DQ187))</f>
        <v/>
      </c>
      <c r="AH187" s="258" t="str">
        <f>IF(OR(B187="",'P-(K-Mg)-DBE'!AH187=""),"",SUM(AY187,BM187,CA187,CO187,DC187,DQ177)*'N-DBE'!E187)</f>
        <v/>
      </c>
      <c r="AI187" s="240" t="str">
        <f>IF('P-(K-Mg)-DBE'!AH187="","",'P-(K-Mg)-DBE'!AH187)</f>
        <v/>
      </c>
      <c r="AJ187" s="830" t="str">
        <f>IF(OR(B187="",'P-(K-Mg)-DBE'!AH187=""),"",'N-DBE'!E187*'P-(K-Mg)-DBE'!AH187)</f>
        <v/>
      </c>
      <c r="AK187" s="374" t="str">
        <f>IF('P-(K-Mg)-DBE'!AH187="","",SUM(AZ187,BN187,CB187,CP187,DD187,DR187))</f>
        <v/>
      </c>
      <c r="AL187" s="862" t="str">
        <f>IF('P-(K-Mg)-DBE'!AH187="","",SUM(AZ187,BN187,CB187,CP187,DD187,DR187))</f>
        <v/>
      </c>
      <c r="AM187" s="378"/>
      <c r="AN187" s="379"/>
      <c r="AO187" s="375"/>
      <c r="AP187" s="392" t="str">
        <f t="shared" si="36"/>
        <v/>
      </c>
      <c r="AQ187" s="453" t="str">
        <f t="shared" si="37"/>
        <v/>
      </c>
      <c r="AR187" s="872" t="str">
        <f>IF(AM187="","",VLOOKUP(AM187,'aktuelle Düngerliste'!A:H,2,FALSE))</f>
        <v/>
      </c>
      <c r="AS187" s="872" t="str">
        <f>IF(AM187="","",VLOOKUP(AM187,'aktuelle Düngerliste'!A:H,3,FALSE))</f>
        <v/>
      </c>
      <c r="AT187" s="873" t="str">
        <f>IF(AM187="","",VLOOKUP(AM187,'aktuelle Düngerliste'!A:H,8,FALSE))</f>
        <v/>
      </c>
      <c r="AU187" s="874" t="str">
        <f>IF(AM187="","",VLOOKUP(AM187,'aktuelle Düngerliste'!$A:$H,3,FALSE)*AO187/1000)</f>
        <v/>
      </c>
      <c r="AV187" s="874" t="str">
        <f>IF(AM187="","",IF(VLOOKUP(AM187,'aktuelle Düngerliste'!$A:$B,2,FALSE)="mineralisch",(VLOOKUP(AM187,'aktuelle Düngerliste'!$A:$H,3,FALSE)*AO187/1000),""))</f>
        <v/>
      </c>
      <c r="AW187" s="875" t="str">
        <f>IF(AM187="","",VLOOKUP(AM187,'aktuelle Düngerliste'!$A:$J,10,FALSE)*AO187/1000)</f>
        <v/>
      </c>
      <c r="AX187" s="875" t="str">
        <f>IF(AM187="","",VLOOKUP(AM187,'aktuelle Düngerliste'!$A:$H,5,FALSE)*AO187/1000)</f>
        <v/>
      </c>
      <c r="AY187" s="875" t="str">
        <f>IF(AM187="","",VLOOKUP(AM187,'aktuelle Düngerliste'!$A:$H,6,FALSE)*AO187/1000)</f>
        <v/>
      </c>
      <c r="AZ187" s="876" t="str">
        <f>IF(AM187="","",VLOOKUP(AM187,'aktuelle Düngerliste'!$A:$H,7,FALSE)*AO187/1000)</f>
        <v/>
      </c>
      <c r="BA187" s="378"/>
      <c r="BB187" s="379"/>
      <c r="BC187" s="375"/>
      <c r="BD187" s="392" t="str">
        <f t="shared" si="38"/>
        <v/>
      </c>
      <c r="BE187" s="453" t="str">
        <f t="shared" si="39"/>
        <v/>
      </c>
      <c r="BF187" s="872" t="str">
        <f>IF(BA187="","",VLOOKUP(BA187,'aktuelle Düngerliste'!$A:$H,2,FALSE))</f>
        <v/>
      </c>
      <c r="BG187" s="872" t="str">
        <f>IF(BA187="","",VLOOKUP(BA187,'aktuelle Düngerliste'!$A:$H,3,FALSE))</f>
        <v/>
      </c>
      <c r="BH187" s="873" t="str">
        <f>IF(BA187="","",VLOOKUP(BA187,'aktuelle Düngerliste'!$A:$H,8,FALSE))</f>
        <v/>
      </c>
      <c r="BI187" s="874" t="str">
        <f>IF(BA187="","",VLOOKUP(BA187,'aktuelle Düngerliste'!$A:$H,3,FALSE)*BC187/1000)</f>
        <v/>
      </c>
      <c r="BJ187" s="874" t="str">
        <f>IF(BA187="","",IF(VLOOKUP(BA187,'aktuelle Düngerliste'!$A:$B,2,FALSE)="mineralisch",(VLOOKUP(BA187,'aktuelle Düngerliste'!$A:$H,3,FALSE)*BC187/1000),""))</f>
        <v/>
      </c>
      <c r="BK187" s="875" t="str">
        <f>IF(BA187="","",VLOOKUP(BA187,'aktuelle Düngerliste'!$A:$J,10,FALSE)*BC187/1000)</f>
        <v/>
      </c>
      <c r="BL187" s="875" t="str">
        <f>IF(BA187="","",VLOOKUP(BA187,'aktuelle Düngerliste'!$A:$H,5,FALSE)*BC187/1000)</f>
        <v/>
      </c>
      <c r="BM187" s="875" t="str">
        <f>IF(BA187="","",VLOOKUP(BA187,'aktuelle Düngerliste'!$A:$H,6,FALSE)*BC187/1000)</f>
        <v/>
      </c>
      <c r="BN187" s="876" t="str">
        <f>IF(BA187="","",VLOOKUP(BA187,'aktuelle Düngerliste'!$A:$H,7,FALSE)*BC187/1000)</f>
        <v/>
      </c>
      <c r="BO187" s="378"/>
      <c r="BP187" s="379"/>
      <c r="BQ187" s="375"/>
      <c r="BR187" s="392" t="str">
        <f t="shared" si="40"/>
        <v/>
      </c>
      <c r="BS187" s="453" t="str">
        <f t="shared" si="41"/>
        <v/>
      </c>
      <c r="BT187" s="872" t="str">
        <f>IF(BO187="","",VLOOKUP(BO187,'aktuelle Düngerliste'!$A:$H,2,FALSE))</f>
        <v/>
      </c>
      <c r="BU187" s="872" t="str">
        <f>IF(BO187="","",VLOOKUP(BO187,'aktuelle Düngerliste'!$A:$H,3,FALSE))</f>
        <v/>
      </c>
      <c r="BV187" s="873" t="str">
        <f>IF(BO187="","",VLOOKUP(BO187,'aktuelle Düngerliste'!$A:$H,8,FALSE))</f>
        <v/>
      </c>
      <c r="BW187" s="874" t="str">
        <f>IF(BO187="","",VLOOKUP(BO187,'aktuelle Düngerliste'!$A:$H,3,FALSE)*BQ187/1000)</f>
        <v/>
      </c>
      <c r="BX187" s="874" t="str">
        <f>IF(BO187="","",IF(VLOOKUP(BO187,'aktuelle Düngerliste'!$A:$B,2,FALSE)="mineralisch",(VLOOKUP(BO187,'aktuelle Düngerliste'!$A:$H,3,FALSE)*BQ187/1000),""))</f>
        <v/>
      </c>
      <c r="BY187" s="875" t="str">
        <f>IF(BO187="","",VLOOKUP(BO187,'aktuelle Düngerliste'!$A:$J,10,FALSE)*BQ187/1000)</f>
        <v/>
      </c>
      <c r="BZ187" s="875" t="str">
        <f>IF(BO187="","",VLOOKUP(BO187,'aktuelle Düngerliste'!$A:$H,5,FALSE)*BQ187/1000)</f>
        <v/>
      </c>
      <c r="CA187" s="875" t="str">
        <f>IF(BO187="","",VLOOKUP(BO187,'aktuelle Düngerliste'!$A:$H,6,FALSE)*BQ187/1000)</f>
        <v/>
      </c>
      <c r="CB187" s="876" t="str">
        <f>IF(BO187="","",VLOOKUP(BO187,'aktuelle Düngerliste'!$A:$H,7,FALSE)*BQ187/1000)</f>
        <v/>
      </c>
      <c r="CC187" s="378"/>
      <c r="CD187" s="379"/>
      <c r="CE187" s="375"/>
      <c r="CF187" s="392" t="str">
        <f t="shared" si="42"/>
        <v/>
      </c>
      <c r="CG187" s="453" t="str">
        <f t="shared" si="43"/>
        <v/>
      </c>
      <c r="CH187" s="872" t="str">
        <f>IF(CC187="","",VLOOKUP(CC187,'aktuelle Düngerliste'!$A:$H,2,FALSE))</f>
        <v/>
      </c>
      <c r="CI187" s="872" t="str">
        <f>IF(CC187="","",VLOOKUP(CC187,'aktuelle Düngerliste'!$A:$H,3,FALSE))</f>
        <v/>
      </c>
      <c r="CJ187" s="873" t="str">
        <f>IF(CC187="","",VLOOKUP(CC187,'aktuelle Düngerliste'!$A:$H,8,FALSE))</f>
        <v/>
      </c>
      <c r="CK187" s="874" t="str">
        <f>IF(CC187="","",VLOOKUP(CC187,'aktuelle Düngerliste'!$A:$H,3,FALSE)*CE187/1000)</f>
        <v/>
      </c>
      <c r="CL187" s="874" t="str">
        <f>IF(CC187="","",IF(VLOOKUP(CC187,'aktuelle Düngerliste'!$A:$B,2,FALSE)="mineralisch",(VLOOKUP(CC187,'aktuelle Düngerliste'!$A:$H,3,FALSE)*CE187/1000),""))</f>
        <v/>
      </c>
      <c r="CM187" s="875" t="str">
        <f>IF(CC187="","",VLOOKUP(CC187,'aktuelle Düngerliste'!$A:$J,10,FALSE)*CE187/1000)</f>
        <v/>
      </c>
      <c r="CN187" s="875" t="str">
        <f>IF(CC187="","",VLOOKUP(CC187,'aktuelle Düngerliste'!$A:$H,5,FALSE)*CE187/1000)</f>
        <v/>
      </c>
      <c r="CO187" s="875" t="str">
        <f>IF(CC187="","",VLOOKUP(CC187,'aktuelle Düngerliste'!$A:$H,6,FALSE)*CE187/1000)</f>
        <v/>
      </c>
      <c r="CP187" s="876" t="str">
        <f>IF(CC187="","",VLOOKUP(CC187,'aktuelle Düngerliste'!$A:$H,7,FALSE)*CE187/1000)</f>
        <v/>
      </c>
      <c r="CQ187" s="378"/>
      <c r="CR187" s="379"/>
      <c r="CS187" s="375"/>
      <c r="CT187" s="392" t="str">
        <f t="shared" si="44"/>
        <v/>
      </c>
      <c r="CU187" s="453" t="str">
        <f t="shared" si="45"/>
        <v/>
      </c>
      <c r="CV187" s="872" t="str">
        <f>IF(CQ187="","",VLOOKUP(CQ187,'aktuelle Düngerliste'!$A:$H,2,FALSE))</f>
        <v/>
      </c>
      <c r="CW187" s="872" t="str">
        <f>IF(CQ187="","",VLOOKUP(CQ187,'aktuelle Düngerliste'!$A:$H,3,FALSE))</f>
        <v/>
      </c>
      <c r="CX187" s="873" t="str">
        <f>IF(CQ187="","",VLOOKUP(CQ187,'aktuelle Düngerliste'!$A:$H,8,FALSE))</f>
        <v/>
      </c>
      <c r="CY187" s="874" t="str">
        <f>IF(CQ187="","",VLOOKUP(CQ187,'aktuelle Düngerliste'!$A:$H,3,FALSE)*CS187/1000)</f>
        <v/>
      </c>
      <c r="CZ187" s="874" t="str">
        <f>IF(CQ187="","",IF(VLOOKUP(CQ187,'aktuelle Düngerliste'!$A:$B,2,FALSE)="mineralisch",(VLOOKUP(CQ187,'aktuelle Düngerliste'!$A:$H,3,FALSE)*CS187/1000),""))</f>
        <v/>
      </c>
      <c r="DA187" s="875" t="str">
        <f>IF(CQ187="","",VLOOKUP(CQ187,'aktuelle Düngerliste'!$A:$J,10,FALSE)*CS187/1000)</f>
        <v/>
      </c>
      <c r="DB187" s="875" t="str">
        <f>IF(CQ187="","",VLOOKUP(CQ187,'aktuelle Düngerliste'!$A:$H,5,FALSE)*CS187/1000)</f>
        <v/>
      </c>
      <c r="DC187" s="875" t="str">
        <f>IF(CQ187="","",VLOOKUP(CQ187,'aktuelle Düngerliste'!$A:$H,6,FALSE)*CS187/1000)</f>
        <v/>
      </c>
      <c r="DD187" s="876" t="str">
        <f>IF(CQ187="","",VLOOKUP(CQ187,'aktuelle Düngerliste'!$A:$H,7,FALSE)*CS187/1000)</f>
        <v/>
      </c>
      <c r="DE187" s="378"/>
      <c r="DF187" s="379"/>
      <c r="DG187" s="375"/>
      <c r="DH187" s="392" t="str">
        <f t="shared" si="46"/>
        <v/>
      </c>
      <c r="DI187" s="453" t="str">
        <f t="shared" si="47"/>
        <v/>
      </c>
      <c r="DJ187" s="872" t="str">
        <f>IF(DE187="","",VLOOKUP(DE187,'aktuelle Düngerliste'!$A:$H,2,FALSE))</f>
        <v/>
      </c>
      <c r="DK187" s="872" t="str">
        <f>IF(DE187="","",VLOOKUP(DE187,'aktuelle Düngerliste'!$A:$H,3,FALSE))</f>
        <v/>
      </c>
      <c r="DL187" s="873" t="str">
        <f>IF(DE187="","",VLOOKUP(DE187,'aktuelle Düngerliste'!$A:$H,8,FALSE))</f>
        <v/>
      </c>
      <c r="DM187" s="874" t="str">
        <f>IF(DE187="","",VLOOKUP(DE187,'aktuelle Düngerliste'!$A:$H,3,FALSE)*DG187/1000)</f>
        <v/>
      </c>
      <c r="DN187" s="874" t="str">
        <f>IF(DE187="","",IF(VLOOKUP(DE187,'aktuelle Düngerliste'!$A:$B,2,FALSE)="mineralisch",(VLOOKUP(DE187,'aktuelle Düngerliste'!$A:$H,3,FALSE)*DG187/1000),""))</f>
        <v/>
      </c>
      <c r="DO187" s="875" t="str">
        <f>IF(DE187="","",VLOOKUP(DE187,'aktuelle Düngerliste'!$A:$J,10,FALSE)*DG187/1000)</f>
        <v/>
      </c>
      <c r="DP187" s="875" t="str">
        <f>IF(DE187="","",VLOOKUP(DE187,'aktuelle Düngerliste'!$A:$H,5,FALSE)*DG187/1000)</f>
        <v/>
      </c>
      <c r="DQ187" s="875" t="str">
        <f>IF(DE187="","",VLOOKUP(DE187,'aktuelle Düngerliste'!$A:$H,6,FALSE)*DG187/1000)</f>
        <v/>
      </c>
      <c r="DR187" s="876" t="str">
        <f>IF(DE187="","",VLOOKUP(DE187,'aktuelle Düngerliste'!$A:$H,7,FALSE)*DG187/1000)</f>
        <v/>
      </c>
      <c r="DS187" s="265"/>
    </row>
    <row r="188" spans="1:123" s="145" customFormat="1">
      <c r="A188" s="261" t="str">
        <f>IF('N-DBE'!A188="","",'N-DBE'!A188)</f>
        <v/>
      </c>
      <c r="B188" s="285" t="str">
        <f>IF('N-DBE'!B188="","",'N-DBE'!B188)</f>
        <v/>
      </c>
      <c r="C188" s="262" t="str">
        <f>IF('N-DBE'!C188="","",'N-DBE'!C188)</f>
        <v/>
      </c>
      <c r="D188" s="262" t="str">
        <f>IF('N-DBE'!D188="","",'N-DBE'!D188)</f>
        <v/>
      </c>
      <c r="E188" s="238" t="str">
        <f>IF('N-DBE'!E188="","",'N-DBE'!E188)</f>
        <v/>
      </c>
      <c r="F188" s="238" t="str">
        <f>IF('N-DBE'!F188="","",'N-DBE'!F188)</f>
        <v/>
      </c>
      <c r="G188" s="225" t="str">
        <f>IF('N-DBE'!G188="","",'N-DBE'!G188)</f>
        <v/>
      </c>
      <c r="H188" s="247" t="str">
        <f>IF(OR(B188="",'N-DBE'!AJ188=""),"",'N-DBE'!AJ188+'N-DBE'!AN188)</f>
        <v/>
      </c>
      <c r="I188" s="815" t="str">
        <f>IF(OR(B188="",'N-DBE'!AJ188=""),"",'N-DBE'!E188*('N-DBE'!AJ188+'N-DBE'!AN188))</f>
        <v/>
      </c>
      <c r="J188" s="246" t="str">
        <f>IF('N-DBE'!AK188="","",IF('N-DBE'!AM188="ja",'N-DBE'!AK188+'N-DBE'!AN188,'N-DBE'!AK188))</f>
        <v/>
      </c>
      <c r="K188" s="829" t="str">
        <f>IF(OR(B188="",'N-DBE'!AK188=""),"",IF('N-DBE'!AM188="ja",'N-DBE'!E188*('N-DBE'!AK188+'N-DBE'!AN188),'N-DBE'!E188*'N-DBE'!AK188))</f>
        <v/>
      </c>
      <c r="L188" s="830" t="str">
        <f>IF(OR(B188="",'N-DBE'!AL188=""),"",'N-DBE'!AL188+'N-DBE'!AN188)</f>
        <v/>
      </c>
      <c r="M188" s="830" t="str">
        <f>IF(OR(B188="",'N-DBE'!AL188=""),"",'N-DBE'!E188*('N-DBE'!AL188+'N-DBE'!AN188))</f>
        <v/>
      </c>
      <c r="N188" s="831" t="str">
        <f>IF(AND('N-DBE'!C188="ja",G188&lt;&gt;""),I188-X188,"")</f>
        <v/>
      </c>
      <c r="O188" s="259" t="str">
        <f>IF('N-DBE'!AJ188="","",SUM(AU188,BI188,BW188,CK188,CY188,DM188))</f>
        <v/>
      </c>
      <c r="P188" s="830" t="str">
        <f>IF(OR(B188="",'N-DBE'!AJ188=""),"",O188*'N-DBE'!E188)</f>
        <v/>
      </c>
      <c r="Q188" s="253" t="str">
        <f>IF('N-DBE'!AJ188="","",IF(AR188="mineralisch",AU188,0)+IF(BF188="mineralisch",BI188,0)+IF(BT188="mineralisch",BW188,0)+IF(CH188="mineralisch",CK188,0)+IF(CV188="mineralisch",CY188,0)+IF(DJ188="mineralisch",DM188,0))</f>
        <v/>
      </c>
      <c r="R188" s="830" t="str">
        <f>IF(OR(B188="",'N-DBE'!AJ188=""),"",Q188*'N-DBE'!E188)</f>
        <v/>
      </c>
      <c r="S188" s="253" t="str">
        <f>IF('N-DBE'!AJ188="","",O188-Q188)</f>
        <v/>
      </c>
      <c r="T188" s="830" t="str">
        <f>IF(OR(B188="",'N-DBE'!AJ188=""),"",S188*'N-DBE'!E188)</f>
        <v/>
      </c>
      <c r="U188" s="253" t="str">
        <f>IF('N-DBE'!AJ188="","",(IF(AR188="Kompost",AU188,0)+IF(BF188="Kompost",BI188,0)+IF(BT188="Kompost",BW188,0)+IF(CH188="Kompost",CK188,0)+IF(CV188="Kompost",CY188,0)+IF(DJ188="Kompost",DM188,0)))</f>
        <v/>
      </c>
      <c r="V188" s="830" t="str">
        <f>IF(OR(B188="",'N-DBE'!AJ188=""),"",U188*'N-DBE'!E188)</f>
        <v/>
      </c>
      <c r="W188" s="370" t="str">
        <f>IF('N-DBE'!AJ188="","",SUM(AW188,BK188,BY188,CM188,DA188,DO188))</f>
        <v/>
      </c>
      <c r="X188" s="844" t="str">
        <f>IF(OR(B188="",'N-DBE'!AJ188=""),"",W188*'N-DBE'!E188)</f>
        <v/>
      </c>
      <c r="Y188" s="260" t="str">
        <f>IF('P-(K-Mg)-DBE'!N188="","",'P-(K-Mg)-DBE'!N188+'P-(K-Mg)-DBE'!R188)</f>
        <v/>
      </c>
      <c r="Z188" s="830" t="str">
        <f>IF(OR(B188="",'P-(K-Mg)-DBE'!N188=""),"",'N-DBE'!E188*('P-(K-Mg)-DBE'!N188+'P-(K-Mg)-DBE'!R188))</f>
        <v/>
      </c>
      <c r="AA188" s="259" t="str">
        <f>IF('P-(K-Mg)-DBE'!N188="","",SUM(AX188,BL188,BZ188,CN188,DB188,DP188))</f>
        <v/>
      </c>
      <c r="AB188" s="258" t="str">
        <f>IF(OR(B188="",'P-(K-Mg)-DBE'!Z188=""),"",SUM(AX188,BL188,BZ188,CN188,DB188,DP188)*'N-DBE'!E188)</f>
        <v/>
      </c>
      <c r="AC188" s="259" t="str">
        <f>IF('P-(K-Mg)-DBE'!O188="","",'P-(K-Mg)-DBE'!O188)</f>
        <v/>
      </c>
      <c r="AD188" s="815" t="str">
        <f>IF(OR(B188="",'P-(K-Mg)-DBE'!O188=""),"",'P-(K-Mg)-DBE'!O188*'N-DBE'!E188)</f>
        <v/>
      </c>
      <c r="AE188" s="239" t="str">
        <f>IF('P-(K-Mg)-DBE'!Z188="","",'P-(K-Mg)-DBE'!Z188)</f>
        <v/>
      </c>
      <c r="AF188" s="815" t="str">
        <f>IF(OR(B188="",'P-(K-Mg)-DBE'!Z188=""),"",'P-(K-Mg)-DBE'!Z188*'N-DBE'!E188)</f>
        <v/>
      </c>
      <c r="AG188" s="380" t="str">
        <f>IF('P-(K-Mg)-DBE'!Z188="","",SUM(AY188,BM188,CA188,CO188,DC188,DQ188))</f>
        <v/>
      </c>
      <c r="AH188" s="258" t="str">
        <f>IF(OR(B188="",'P-(K-Mg)-DBE'!AH188=""),"",SUM(AY188,BM188,CA188,CO188,DC188,DQ178)*'N-DBE'!E188)</f>
        <v/>
      </c>
      <c r="AI188" s="240" t="str">
        <f>IF('P-(K-Mg)-DBE'!AH188="","",'P-(K-Mg)-DBE'!AH188)</f>
        <v/>
      </c>
      <c r="AJ188" s="830" t="str">
        <f>IF(OR(B188="",'P-(K-Mg)-DBE'!AH188=""),"",'N-DBE'!E188*'P-(K-Mg)-DBE'!AH188)</f>
        <v/>
      </c>
      <c r="AK188" s="374" t="str">
        <f>IF('P-(K-Mg)-DBE'!AH188="","",SUM(AZ188,BN188,CB188,CP188,DD188,DR188))</f>
        <v/>
      </c>
      <c r="AL188" s="862" t="str">
        <f>IF('P-(K-Mg)-DBE'!AH188="","",SUM(AZ188,BN188,CB188,CP188,DD188,DR188))</f>
        <v/>
      </c>
      <c r="AM188" s="378"/>
      <c r="AN188" s="379"/>
      <c r="AO188" s="375"/>
      <c r="AP188" s="392" t="str">
        <f t="shared" si="36"/>
        <v/>
      </c>
      <c r="AQ188" s="453" t="str">
        <f t="shared" si="37"/>
        <v/>
      </c>
      <c r="AR188" s="872" t="str">
        <f>IF(AM188="","",VLOOKUP(AM188,'aktuelle Düngerliste'!A:H,2,FALSE))</f>
        <v/>
      </c>
      <c r="AS188" s="872" t="str">
        <f>IF(AM188="","",VLOOKUP(AM188,'aktuelle Düngerliste'!A:H,3,FALSE))</f>
        <v/>
      </c>
      <c r="AT188" s="873" t="str">
        <f>IF(AM188="","",VLOOKUP(AM188,'aktuelle Düngerliste'!A:H,8,FALSE))</f>
        <v/>
      </c>
      <c r="AU188" s="874" t="str">
        <f>IF(AM188="","",VLOOKUP(AM188,'aktuelle Düngerliste'!$A:$H,3,FALSE)*AO188/1000)</f>
        <v/>
      </c>
      <c r="AV188" s="874" t="str">
        <f>IF(AM188="","",IF(VLOOKUP(AM188,'aktuelle Düngerliste'!$A:$B,2,FALSE)="mineralisch",(VLOOKUP(AM188,'aktuelle Düngerliste'!$A:$H,3,FALSE)*AO188/1000),""))</f>
        <v/>
      </c>
      <c r="AW188" s="875" t="str">
        <f>IF(AM188="","",VLOOKUP(AM188,'aktuelle Düngerliste'!$A:$J,10,FALSE)*AO188/1000)</f>
        <v/>
      </c>
      <c r="AX188" s="875" t="str">
        <f>IF(AM188="","",VLOOKUP(AM188,'aktuelle Düngerliste'!$A:$H,5,FALSE)*AO188/1000)</f>
        <v/>
      </c>
      <c r="AY188" s="875" t="str">
        <f>IF(AM188="","",VLOOKUP(AM188,'aktuelle Düngerliste'!$A:$H,6,FALSE)*AO188/1000)</f>
        <v/>
      </c>
      <c r="AZ188" s="876" t="str">
        <f>IF(AM188="","",VLOOKUP(AM188,'aktuelle Düngerliste'!$A:$H,7,FALSE)*AO188/1000)</f>
        <v/>
      </c>
      <c r="BA188" s="378"/>
      <c r="BB188" s="379"/>
      <c r="BC188" s="375"/>
      <c r="BD188" s="392" t="str">
        <f t="shared" si="38"/>
        <v/>
      </c>
      <c r="BE188" s="453" t="str">
        <f t="shared" si="39"/>
        <v/>
      </c>
      <c r="BF188" s="872" t="str">
        <f>IF(BA188="","",VLOOKUP(BA188,'aktuelle Düngerliste'!$A:$H,2,FALSE))</f>
        <v/>
      </c>
      <c r="BG188" s="872" t="str">
        <f>IF(BA188="","",VLOOKUP(BA188,'aktuelle Düngerliste'!$A:$H,3,FALSE))</f>
        <v/>
      </c>
      <c r="BH188" s="873" t="str">
        <f>IF(BA188="","",VLOOKUP(BA188,'aktuelle Düngerliste'!$A:$H,8,FALSE))</f>
        <v/>
      </c>
      <c r="BI188" s="874" t="str">
        <f>IF(BA188="","",VLOOKUP(BA188,'aktuelle Düngerliste'!$A:$H,3,FALSE)*BC188/1000)</f>
        <v/>
      </c>
      <c r="BJ188" s="874" t="str">
        <f>IF(BA188="","",IF(VLOOKUP(BA188,'aktuelle Düngerliste'!$A:$B,2,FALSE)="mineralisch",(VLOOKUP(BA188,'aktuelle Düngerliste'!$A:$H,3,FALSE)*BC188/1000),""))</f>
        <v/>
      </c>
      <c r="BK188" s="875" t="str">
        <f>IF(BA188="","",VLOOKUP(BA188,'aktuelle Düngerliste'!$A:$J,10,FALSE)*BC188/1000)</f>
        <v/>
      </c>
      <c r="BL188" s="875" t="str">
        <f>IF(BA188="","",VLOOKUP(BA188,'aktuelle Düngerliste'!$A:$H,5,FALSE)*BC188/1000)</f>
        <v/>
      </c>
      <c r="BM188" s="875" t="str">
        <f>IF(BA188="","",VLOOKUP(BA188,'aktuelle Düngerliste'!$A:$H,6,FALSE)*BC188/1000)</f>
        <v/>
      </c>
      <c r="BN188" s="876" t="str">
        <f>IF(BA188="","",VLOOKUP(BA188,'aktuelle Düngerliste'!$A:$H,7,FALSE)*BC188/1000)</f>
        <v/>
      </c>
      <c r="BO188" s="378"/>
      <c r="BP188" s="379"/>
      <c r="BQ188" s="375"/>
      <c r="BR188" s="392" t="str">
        <f t="shared" si="40"/>
        <v/>
      </c>
      <c r="BS188" s="453" t="str">
        <f t="shared" si="41"/>
        <v/>
      </c>
      <c r="BT188" s="872" t="str">
        <f>IF(BO188="","",VLOOKUP(BO188,'aktuelle Düngerliste'!$A:$H,2,FALSE))</f>
        <v/>
      </c>
      <c r="BU188" s="872" t="str">
        <f>IF(BO188="","",VLOOKUP(BO188,'aktuelle Düngerliste'!$A:$H,3,FALSE))</f>
        <v/>
      </c>
      <c r="BV188" s="873" t="str">
        <f>IF(BO188="","",VLOOKUP(BO188,'aktuelle Düngerliste'!$A:$H,8,FALSE))</f>
        <v/>
      </c>
      <c r="BW188" s="874" t="str">
        <f>IF(BO188="","",VLOOKUP(BO188,'aktuelle Düngerliste'!$A:$H,3,FALSE)*BQ188/1000)</f>
        <v/>
      </c>
      <c r="BX188" s="874" t="str">
        <f>IF(BO188="","",IF(VLOOKUP(BO188,'aktuelle Düngerliste'!$A:$B,2,FALSE)="mineralisch",(VLOOKUP(BO188,'aktuelle Düngerliste'!$A:$H,3,FALSE)*BQ188/1000),""))</f>
        <v/>
      </c>
      <c r="BY188" s="875" t="str">
        <f>IF(BO188="","",VLOOKUP(BO188,'aktuelle Düngerliste'!$A:$J,10,FALSE)*BQ188/1000)</f>
        <v/>
      </c>
      <c r="BZ188" s="875" t="str">
        <f>IF(BO188="","",VLOOKUP(BO188,'aktuelle Düngerliste'!$A:$H,5,FALSE)*BQ188/1000)</f>
        <v/>
      </c>
      <c r="CA188" s="875" t="str">
        <f>IF(BO188="","",VLOOKUP(BO188,'aktuelle Düngerliste'!$A:$H,6,FALSE)*BQ188/1000)</f>
        <v/>
      </c>
      <c r="CB188" s="876" t="str">
        <f>IF(BO188="","",VLOOKUP(BO188,'aktuelle Düngerliste'!$A:$H,7,FALSE)*BQ188/1000)</f>
        <v/>
      </c>
      <c r="CC188" s="378"/>
      <c r="CD188" s="379"/>
      <c r="CE188" s="375"/>
      <c r="CF188" s="392" t="str">
        <f t="shared" si="42"/>
        <v/>
      </c>
      <c r="CG188" s="453" t="str">
        <f t="shared" si="43"/>
        <v/>
      </c>
      <c r="CH188" s="872" t="str">
        <f>IF(CC188="","",VLOOKUP(CC188,'aktuelle Düngerliste'!$A:$H,2,FALSE))</f>
        <v/>
      </c>
      <c r="CI188" s="872" t="str">
        <f>IF(CC188="","",VLOOKUP(CC188,'aktuelle Düngerliste'!$A:$H,3,FALSE))</f>
        <v/>
      </c>
      <c r="CJ188" s="873" t="str">
        <f>IF(CC188="","",VLOOKUP(CC188,'aktuelle Düngerliste'!$A:$H,8,FALSE))</f>
        <v/>
      </c>
      <c r="CK188" s="874" t="str">
        <f>IF(CC188="","",VLOOKUP(CC188,'aktuelle Düngerliste'!$A:$H,3,FALSE)*CE188/1000)</f>
        <v/>
      </c>
      <c r="CL188" s="874" t="str">
        <f>IF(CC188="","",IF(VLOOKUP(CC188,'aktuelle Düngerliste'!$A:$B,2,FALSE)="mineralisch",(VLOOKUP(CC188,'aktuelle Düngerliste'!$A:$H,3,FALSE)*CE188/1000),""))</f>
        <v/>
      </c>
      <c r="CM188" s="875" t="str">
        <f>IF(CC188="","",VLOOKUP(CC188,'aktuelle Düngerliste'!$A:$J,10,FALSE)*CE188/1000)</f>
        <v/>
      </c>
      <c r="CN188" s="875" t="str">
        <f>IF(CC188="","",VLOOKUP(CC188,'aktuelle Düngerliste'!$A:$H,5,FALSE)*CE188/1000)</f>
        <v/>
      </c>
      <c r="CO188" s="875" t="str">
        <f>IF(CC188="","",VLOOKUP(CC188,'aktuelle Düngerliste'!$A:$H,6,FALSE)*CE188/1000)</f>
        <v/>
      </c>
      <c r="CP188" s="876" t="str">
        <f>IF(CC188="","",VLOOKUP(CC188,'aktuelle Düngerliste'!$A:$H,7,FALSE)*CE188/1000)</f>
        <v/>
      </c>
      <c r="CQ188" s="378"/>
      <c r="CR188" s="379"/>
      <c r="CS188" s="375"/>
      <c r="CT188" s="392" t="str">
        <f t="shared" si="44"/>
        <v/>
      </c>
      <c r="CU188" s="453" t="str">
        <f t="shared" si="45"/>
        <v/>
      </c>
      <c r="CV188" s="872" t="str">
        <f>IF(CQ188="","",VLOOKUP(CQ188,'aktuelle Düngerliste'!$A:$H,2,FALSE))</f>
        <v/>
      </c>
      <c r="CW188" s="872" t="str">
        <f>IF(CQ188="","",VLOOKUP(CQ188,'aktuelle Düngerliste'!$A:$H,3,FALSE))</f>
        <v/>
      </c>
      <c r="CX188" s="873" t="str">
        <f>IF(CQ188="","",VLOOKUP(CQ188,'aktuelle Düngerliste'!$A:$H,8,FALSE))</f>
        <v/>
      </c>
      <c r="CY188" s="874" t="str">
        <f>IF(CQ188="","",VLOOKUP(CQ188,'aktuelle Düngerliste'!$A:$H,3,FALSE)*CS188/1000)</f>
        <v/>
      </c>
      <c r="CZ188" s="874" t="str">
        <f>IF(CQ188="","",IF(VLOOKUP(CQ188,'aktuelle Düngerliste'!$A:$B,2,FALSE)="mineralisch",(VLOOKUP(CQ188,'aktuelle Düngerliste'!$A:$H,3,FALSE)*CS188/1000),""))</f>
        <v/>
      </c>
      <c r="DA188" s="875" t="str">
        <f>IF(CQ188="","",VLOOKUP(CQ188,'aktuelle Düngerliste'!$A:$J,10,FALSE)*CS188/1000)</f>
        <v/>
      </c>
      <c r="DB188" s="875" t="str">
        <f>IF(CQ188="","",VLOOKUP(CQ188,'aktuelle Düngerliste'!$A:$H,5,FALSE)*CS188/1000)</f>
        <v/>
      </c>
      <c r="DC188" s="875" t="str">
        <f>IF(CQ188="","",VLOOKUP(CQ188,'aktuelle Düngerliste'!$A:$H,6,FALSE)*CS188/1000)</f>
        <v/>
      </c>
      <c r="DD188" s="876" t="str">
        <f>IF(CQ188="","",VLOOKUP(CQ188,'aktuelle Düngerliste'!$A:$H,7,FALSE)*CS188/1000)</f>
        <v/>
      </c>
      <c r="DE188" s="378"/>
      <c r="DF188" s="379"/>
      <c r="DG188" s="375"/>
      <c r="DH188" s="392" t="str">
        <f t="shared" si="46"/>
        <v/>
      </c>
      <c r="DI188" s="453" t="str">
        <f t="shared" si="47"/>
        <v/>
      </c>
      <c r="DJ188" s="872" t="str">
        <f>IF(DE188="","",VLOOKUP(DE188,'aktuelle Düngerliste'!$A:$H,2,FALSE))</f>
        <v/>
      </c>
      <c r="DK188" s="872" t="str">
        <f>IF(DE188="","",VLOOKUP(DE188,'aktuelle Düngerliste'!$A:$H,3,FALSE))</f>
        <v/>
      </c>
      <c r="DL188" s="873" t="str">
        <f>IF(DE188="","",VLOOKUP(DE188,'aktuelle Düngerliste'!$A:$H,8,FALSE))</f>
        <v/>
      </c>
      <c r="DM188" s="874" t="str">
        <f>IF(DE188="","",VLOOKUP(DE188,'aktuelle Düngerliste'!$A:$H,3,FALSE)*DG188/1000)</f>
        <v/>
      </c>
      <c r="DN188" s="874" t="str">
        <f>IF(DE188="","",IF(VLOOKUP(DE188,'aktuelle Düngerliste'!$A:$B,2,FALSE)="mineralisch",(VLOOKUP(DE188,'aktuelle Düngerliste'!$A:$H,3,FALSE)*DG188/1000),""))</f>
        <v/>
      </c>
      <c r="DO188" s="875" t="str">
        <f>IF(DE188="","",VLOOKUP(DE188,'aktuelle Düngerliste'!$A:$J,10,FALSE)*DG188/1000)</f>
        <v/>
      </c>
      <c r="DP188" s="875" t="str">
        <f>IF(DE188="","",VLOOKUP(DE188,'aktuelle Düngerliste'!$A:$H,5,FALSE)*DG188/1000)</f>
        <v/>
      </c>
      <c r="DQ188" s="875" t="str">
        <f>IF(DE188="","",VLOOKUP(DE188,'aktuelle Düngerliste'!$A:$H,6,FALSE)*DG188/1000)</f>
        <v/>
      </c>
      <c r="DR188" s="876" t="str">
        <f>IF(DE188="","",VLOOKUP(DE188,'aktuelle Düngerliste'!$A:$H,7,FALSE)*DG188/1000)</f>
        <v/>
      </c>
      <c r="DS188" s="265"/>
    </row>
    <row r="189" spans="1:123" s="145" customFormat="1">
      <c r="A189" s="261" t="str">
        <f>IF('N-DBE'!A189="","",'N-DBE'!A189)</f>
        <v/>
      </c>
      <c r="B189" s="285" t="str">
        <f>IF('N-DBE'!B189="","",'N-DBE'!B189)</f>
        <v/>
      </c>
      <c r="C189" s="262" t="str">
        <f>IF('N-DBE'!C189="","",'N-DBE'!C189)</f>
        <v/>
      </c>
      <c r="D189" s="262" t="str">
        <f>IF('N-DBE'!D189="","",'N-DBE'!D189)</f>
        <v/>
      </c>
      <c r="E189" s="238" t="str">
        <f>IF('N-DBE'!E189="","",'N-DBE'!E189)</f>
        <v/>
      </c>
      <c r="F189" s="238" t="str">
        <f>IF('N-DBE'!F189="","",'N-DBE'!F189)</f>
        <v/>
      </c>
      <c r="G189" s="225" t="str">
        <f>IF('N-DBE'!G189="","",'N-DBE'!G189)</f>
        <v/>
      </c>
      <c r="H189" s="247" t="str">
        <f>IF(OR(B189="",'N-DBE'!AJ189=""),"",'N-DBE'!AJ189+'N-DBE'!AN189)</f>
        <v/>
      </c>
      <c r="I189" s="815" t="str">
        <f>IF(OR(B189="",'N-DBE'!AJ189=""),"",'N-DBE'!E189*('N-DBE'!AJ189+'N-DBE'!AN189))</f>
        <v/>
      </c>
      <c r="J189" s="246" t="str">
        <f>IF('N-DBE'!AK189="","",IF('N-DBE'!AM189="ja",'N-DBE'!AK189+'N-DBE'!AN189,'N-DBE'!AK189))</f>
        <v/>
      </c>
      <c r="K189" s="829" t="str">
        <f>IF(OR(B189="",'N-DBE'!AK189=""),"",IF('N-DBE'!AM189="ja",'N-DBE'!E189*('N-DBE'!AK189+'N-DBE'!AN189),'N-DBE'!E189*'N-DBE'!AK189))</f>
        <v/>
      </c>
      <c r="L189" s="830" t="str">
        <f>IF(OR(B189="",'N-DBE'!AL189=""),"",'N-DBE'!AL189+'N-DBE'!AN189)</f>
        <v/>
      </c>
      <c r="M189" s="830" t="str">
        <f>IF(OR(B189="",'N-DBE'!AL189=""),"",'N-DBE'!E189*('N-DBE'!AL189+'N-DBE'!AN189))</f>
        <v/>
      </c>
      <c r="N189" s="831" t="str">
        <f>IF(AND('N-DBE'!C189="ja",G189&lt;&gt;""),I189-X189,"")</f>
        <v/>
      </c>
      <c r="O189" s="259" t="str">
        <f>IF('N-DBE'!AJ189="","",SUM(AU189,BI189,BW189,CK189,CY189,DM189))</f>
        <v/>
      </c>
      <c r="P189" s="830" t="str">
        <f>IF(OR(B189="",'N-DBE'!AJ189=""),"",O189*'N-DBE'!E189)</f>
        <v/>
      </c>
      <c r="Q189" s="253" t="str">
        <f>IF('N-DBE'!AJ189="","",IF(AR189="mineralisch",AU189,0)+IF(BF189="mineralisch",BI189,0)+IF(BT189="mineralisch",BW189,0)+IF(CH189="mineralisch",CK189,0)+IF(CV189="mineralisch",CY189,0)+IF(DJ189="mineralisch",DM189,0))</f>
        <v/>
      </c>
      <c r="R189" s="830" t="str">
        <f>IF(OR(B189="",'N-DBE'!AJ189=""),"",Q189*'N-DBE'!E189)</f>
        <v/>
      </c>
      <c r="S189" s="253" t="str">
        <f>IF('N-DBE'!AJ189="","",O189-Q189)</f>
        <v/>
      </c>
      <c r="T189" s="830" t="str">
        <f>IF(OR(B189="",'N-DBE'!AJ189=""),"",S189*'N-DBE'!E189)</f>
        <v/>
      </c>
      <c r="U189" s="253" t="str">
        <f>IF('N-DBE'!AJ189="","",(IF(AR189="Kompost",AU189,0)+IF(BF189="Kompost",BI189,0)+IF(BT189="Kompost",BW189,0)+IF(CH189="Kompost",CK189,0)+IF(CV189="Kompost",CY189,0)+IF(DJ189="Kompost",DM189,0)))</f>
        <v/>
      </c>
      <c r="V189" s="830" t="str">
        <f>IF(OR(B189="",'N-DBE'!AJ189=""),"",U189*'N-DBE'!E189)</f>
        <v/>
      </c>
      <c r="W189" s="370" t="str">
        <f>IF('N-DBE'!AJ189="","",SUM(AW189,BK189,BY189,CM189,DA189,DO189))</f>
        <v/>
      </c>
      <c r="X189" s="844" t="str">
        <f>IF(OR(B189="",'N-DBE'!AJ189=""),"",W189*'N-DBE'!E189)</f>
        <v/>
      </c>
      <c r="Y189" s="260" t="str">
        <f>IF('P-(K-Mg)-DBE'!N189="","",'P-(K-Mg)-DBE'!N189+'P-(K-Mg)-DBE'!R189)</f>
        <v/>
      </c>
      <c r="Z189" s="830" t="str">
        <f>IF(OR(B189="",'P-(K-Mg)-DBE'!N189=""),"",'N-DBE'!E189*('P-(K-Mg)-DBE'!N189+'P-(K-Mg)-DBE'!R189))</f>
        <v/>
      </c>
      <c r="AA189" s="259" t="str">
        <f>IF('P-(K-Mg)-DBE'!N189="","",SUM(AX189,BL189,BZ189,CN189,DB189,DP189))</f>
        <v/>
      </c>
      <c r="AB189" s="258" t="str">
        <f>IF(OR(B189="",'P-(K-Mg)-DBE'!Z189=""),"",SUM(AX189,BL189,BZ189,CN189,DB189,DP189)*'N-DBE'!E189)</f>
        <v/>
      </c>
      <c r="AC189" s="259" t="str">
        <f>IF('P-(K-Mg)-DBE'!O189="","",'P-(K-Mg)-DBE'!O189)</f>
        <v/>
      </c>
      <c r="AD189" s="815" t="str">
        <f>IF(OR(B189="",'P-(K-Mg)-DBE'!O189=""),"",'P-(K-Mg)-DBE'!O189*'N-DBE'!E189)</f>
        <v/>
      </c>
      <c r="AE189" s="239" t="str">
        <f>IF('P-(K-Mg)-DBE'!Z189="","",'P-(K-Mg)-DBE'!Z189)</f>
        <v/>
      </c>
      <c r="AF189" s="815" t="str">
        <f>IF(OR(B189="",'P-(K-Mg)-DBE'!Z189=""),"",'P-(K-Mg)-DBE'!Z189*'N-DBE'!E189)</f>
        <v/>
      </c>
      <c r="AG189" s="380" t="str">
        <f>IF('P-(K-Mg)-DBE'!Z189="","",SUM(AY189,BM189,CA189,CO189,DC189,DQ189))</f>
        <v/>
      </c>
      <c r="AH189" s="258" t="str">
        <f>IF(OR(B189="",'P-(K-Mg)-DBE'!AH189=""),"",SUM(AY189,BM189,CA189,CO189,DC189,DQ179)*'N-DBE'!E189)</f>
        <v/>
      </c>
      <c r="AI189" s="240" t="str">
        <f>IF('P-(K-Mg)-DBE'!AH189="","",'P-(K-Mg)-DBE'!AH189)</f>
        <v/>
      </c>
      <c r="AJ189" s="830" t="str">
        <f>IF(OR(B189="",'P-(K-Mg)-DBE'!AH189=""),"",'N-DBE'!E189*'P-(K-Mg)-DBE'!AH189)</f>
        <v/>
      </c>
      <c r="AK189" s="374" t="str">
        <f>IF('P-(K-Mg)-DBE'!AH189="","",SUM(AZ189,BN189,CB189,CP189,DD189,DR189))</f>
        <v/>
      </c>
      <c r="AL189" s="862" t="str">
        <f>IF('P-(K-Mg)-DBE'!AH189="","",SUM(AZ189,BN189,CB189,CP189,DD189,DR189))</f>
        <v/>
      </c>
      <c r="AM189" s="378"/>
      <c r="AN189" s="379"/>
      <c r="AO189" s="375"/>
      <c r="AP189" s="392" t="str">
        <f t="shared" si="36"/>
        <v/>
      </c>
      <c r="AQ189" s="453" t="str">
        <f t="shared" si="37"/>
        <v/>
      </c>
      <c r="AR189" s="872" t="str">
        <f>IF(AM189="","",VLOOKUP(AM189,'aktuelle Düngerliste'!A:H,2,FALSE))</f>
        <v/>
      </c>
      <c r="AS189" s="872" t="str">
        <f>IF(AM189="","",VLOOKUP(AM189,'aktuelle Düngerliste'!A:H,3,FALSE))</f>
        <v/>
      </c>
      <c r="AT189" s="873" t="str">
        <f>IF(AM189="","",VLOOKUP(AM189,'aktuelle Düngerliste'!A:H,8,FALSE))</f>
        <v/>
      </c>
      <c r="AU189" s="874" t="str">
        <f>IF(AM189="","",VLOOKUP(AM189,'aktuelle Düngerliste'!$A:$H,3,FALSE)*AO189/1000)</f>
        <v/>
      </c>
      <c r="AV189" s="874" t="str">
        <f>IF(AM189="","",IF(VLOOKUP(AM189,'aktuelle Düngerliste'!$A:$B,2,FALSE)="mineralisch",(VLOOKUP(AM189,'aktuelle Düngerliste'!$A:$H,3,FALSE)*AO189/1000),""))</f>
        <v/>
      </c>
      <c r="AW189" s="875" t="str">
        <f>IF(AM189="","",VLOOKUP(AM189,'aktuelle Düngerliste'!$A:$J,10,FALSE)*AO189/1000)</f>
        <v/>
      </c>
      <c r="AX189" s="875" t="str">
        <f>IF(AM189="","",VLOOKUP(AM189,'aktuelle Düngerliste'!$A:$H,5,FALSE)*AO189/1000)</f>
        <v/>
      </c>
      <c r="AY189" s="875" t="str">
        <f>IF(AM189="","",VLOOKUP(AM189,'aktuelle Düngerliste'!$A:$H,6,FALSE)*AO189/1000)</f>
        <v/>
      </c>
      <c r="AZ189" s="876" t="str">
        <f>IF(AM189="","",VLOOKUP(AM189,'aktuelle Düngerliste'!$A:$H,7,FALSE)*AO189/1000)</f>
        <v/>
      </c>
      <c r="BA189" s="378"/>
      <c r="BB189" s="379"/>
      <c r="BC189" s="375"/>
      <c r="BD189" s="392" t="str">
        <f t="shared" si="38"/>
        <v/>
      </c>
      <c r="BE189" s="453" t="str">
        <f t="shared" si="39"/>
        <v/>
      </c>
      <c r="BF189" s="872" t="str">
        <f>IF(BA189="","",VLOOKUP(BA189,'aktuelle Düngerliste'!$A:$H,2,FALSE))</f>
        <v/>
      </c>
      <c r="BG189" s="872" t="str">
        <f>IF(BA189="","",VLOOKUP(BA189,'aktuelle Düngerliste'!$A:$H,3,FALSE))</f>
        <v/>
      </c>
      <c r="BH189" s="873" t="str">
        <f>IF(BA189="","",VLOOKUP(BA189,'aktuelle Düngerliste'!$A:$H,8,FALSE))</f>
        <v/>
      </c>
      <c r="BI189" s="874" t="str">
        <f>IF(BA189="","",VLOOKUP(BA189,'aktuelle Düngerliste'!$A:$H,3,FALSE)*BC189/1000)</f>
        <v/>
      </c>
      <c r="BJ189" s="874" t="str">
        <f>IF(BA189="","",IF(VLOOKUP(BA189,'aktuelle Düngerliste'!$A:$B,2,FALSE)="mineralisch",(VLOOKUP(BA189,'aktuelle Düngerliste'!$A:$H,3,FALSE)*BC189/1000),""))</f>
        <v/>
      </c>
      <c r="BK189" s="875" t="str">
        <f>IF(BA189="","",VLOOKUP(BA189,'aktuelle Düngerliste'!$A:$J,10,FALSE)*BC189/1000)</f>
        <v/>
      </c>
      <c r="BL189" s="875" t="str">
        <f>IF(BA189="","",VLOOKUP(BA189,'aktuelle Düngerliste'!$A:$H,5,FALSE)*BC189/1000)</f>
        <v/>
      </c>
      <c r="BM189" s="875" t="str">
        <f>IF(BA189="","",VLOOKUP(BA189,'aktuelle Düngerliste'!$A:$H,6,FALSE)*BC189/1000)</f>
        <v/>
      </c>
      <c r="BN189" s="876" t="str">
        <f>IF(BA189="","",VLOOKUP(BA189,'aktuelle Düngerliste'!$A:$H,7,FALSE)*BC189/1000)</f>
        <v/>
      </c>
      <c r="BO189" s="378"/>
      <c r="BP189" s="379"/>
      <c r="BQ189" s="375"/>
      <c r="BR189" s="392" t="str">
        <f t="shared" si="40"/>
        <v/>
      </c>
      <c r="BS189" s="453" t="str">
        <f t="shared" si="41"/>
        <v/>
      </c>
      <c r="BT189" s="872" t="str">
        <f>IF(BO189="","",VLOOKUP(BO189,'aktuelle Düngerliste'!$A:$H,2,FALSE))</f>
        <v/>
      </c>
      <c r="BU189" s="872" t="str">
        <f>IF(BO189="","",VLOOKUP(BO189,'aktuelle Düngerliste'!$A:$H,3,FALSE))</f>
        <v/>
      </c>
      <c r="BV189" s="873" t="str">
        <f>IF(BO189="","",VLOOKUP(BO189,'aktuelle Düngerliste'!$A:$H,8,FALSE))</f>
        <v/>
      </c>
      <c r="BW189" s="874" t="str">
        <f>IF(BO189="","",VLOOKUP(BO189,'aktuelle Düngerliste'!$A:$H,3,FALSE)*BQ189/1000)</f>
        <v/>
      </c>
      <c r="BX189" s="874" t="str">
        <f>IF(BO189="","",IF(VLOOKUP(BO189,'aktuelle Düngerliste'!$A:$B,2,FALSE)="mineralisch",(VLOOKUP(BO189,'aktuelle Düngerliste'!$A:$H,3,FALSE)*BQ189/1000),""))</f>
        <v/>
      </c>
      <c r="BY189" s="875" t="str">
        <f>IF(BO189="","",VLOOKUP(BO189,'aktuelle Düngerliste'!$A:$J,10,FALSE)*BQ189/1000)</f>
        <v/>
      </c>
      <c r="BZ189" s="875" t="str">
        <f>IF(BO189="","",VLOOKUP(BO189,'aktuelle Düngerliste'!$A:$H,5,FALSE)*BQ189/1000)</f>
        <v/>
      </c>
      <c r="CA189" s="875" t="str">
        <f>IF(BO189="","",VLOOKUP(BO189,'aktuelle Düngerliste'!$A:$H,6,FALSE)*BQ189/1000)</f>
        <v/>
      </c>
      <c r="CB189" s="876" t="str">
        <f>IF(BO189="","",VLOOKUP(BO189,'aktuelle Düngerliste'!$A:$H,7,FALSE)*BQ189/1000)</f>
        <v/>
      </c>
      <c r="CC189" s="378"/>
      <c r="CD189" s="379"/>
      <c r="CE189" s="375"/>
      <c r="CF189" s="392" t="str">
        <f t="shared" si="42"/>
        <v/>
      </c>
      <c r="CG189" s="453" t="str">
        <f t="shared" si="43"/>
        <v/>
      </c>
      <c r="CH189" s="872" t="str">
        <f>IF(CC189="","",VLOOKUP(CC189,'aktuelle Düngerliste'!$A:$H,2,FALSE))</f>
        <v/>
      </c>
      <c r="CI189" s="872" t="str">
        <f>IF(CC189="","",VLOOKUP(CC189,'aktuelle Düngerliste'!$A:$H,3,FALSE))</f>
        <v/>
      </c>
      <c r="CJ189" s="873" t="str">
        <f>IF(CC189="","",VLOOKUP(CC189,'aktuelle Düngerliste'!$A:$H,8,FALSE))</f>
        <v/>
      </c>
      <c r="CK189" s="874" t="str">
        <f>IF(CC189="","",VLOOKUP(CC189,'aktuelle Düngerliste'!$A:$H,3,FALSE)*CE189/1000)</f>
        <v/>
      </c>
      <c r="CL189" s="874" t="str">
        <f>IF(CC189="","",IF(VLOOKUP(CC189,'aktuelle Düngerliste'!$A:$B,2,FALSE)="mineralisch",(VLOOKUP(CC189,'aktuelle Düngerliste'!$A:$H,3,FALSE)*CE189/1000),""))</f>
        <v/>
      </c>
      <c r="CM189" s="875" t="str">
        <f>IF(CC189="","",VLOOKUP(CC189,'aktuelle Düngerliste'!$A:$J,10,FALSE)*CE189/1000)</f>
        <v/>
      </c>
      <c r="CN189" s="875" t="str">
        <f>IF(CC189="","",VLOOKUP(CC189,'aktuelle Düngerliste'!$A:$H,5,FALSE)*CE189/1000)</f>
        <v/>
      </c>
      <c r="CO189" s="875" t="str">
        <f>IF(CC189="","",VLOOKUP(CC189,'aktuelle Düngerliste'!$A:$H,6,FALSE)*CE189/1000)</f>
        <v/>
      </c>
      <c r="CP189" s="876" t="str">
        <f>IF(CC189="","",VLOOKUP(CC189,'aktuelle Düngerliste'!$A:$H,7,FALSE)*CE189/1000)</f>
        <v/>
      </c>
      <c r="CQ189" s="378"/>
      <c r="CR189" s="379"/>
      <c r="CS189" s="375"/>
      <c r="CT189" s="392" t="str">
        <f t="shared" si="44"/>
        <v/>
      </c>
      <c r="CU189" s="453" t="str">
        <f t="shared" si="45"/>
        <v/>
      </c>
      <c r="CV189" s="872" t="str">
        <f>IF(CQ189="","",VLOOKUP(CQ189,'aktuelle Düngerliste'!$A:$H,2,FALSE))</f>
        <v/>
      </c>
      <c r="CW189" s="872" t="str">
        <f>IF(CQ189="","",VLOOKUP(CQ189,'aktuelle Düngerliste'!$A:$H,3,FALSE))</f>
        <v/>
      </c>
      <c r="CX189" s="873" t="str">
        <f>IF(CQ189="","",VLOOKUP(CQ189,'aktuelle Düngerliste'!$A:$H,8,FALSE))</f>
        <v/>
      </c>
      <c r="CY189" s="874" t="str">
        <f>IF(CQ189="","",VLOOKUP(CQ189,'aktuelle Düngerliste'!$A:$H,3,FALSE)*CS189/1000)</f>
        <v/>
      </c>
      <c r="CZ189" s="874" t="str">
        <f>IF(CQ189="","",IF(VLOOKUP(CQ189,'aktuelle Düngerliste'!$A:$B,2,FALSE)="mineralisch",(VLOOKUP(CQ189,'aktuelle Düngerliste'!$A:$H,3,FALSE)*CS189/1000),""))</f>
        <v/>
      </c>
      <c r="DA189" s="875" t="str">
        <f>IF(CQ189="","",VLOOKUP(CQ189,'aktuelle Düngerliste'!$A:$J,10,FALSE)*CS189/1000)</f>
        <v/>
      </c>
      <c r="DB189" s="875" t="str">
        <f>IF(CQ189="","",VLOOKUP(CQ189,'aktuelle Düngerliste'!$A:$H,5,FALSE)*CS189/1000)</f>
        <v/>
      </c>
      <c r="DC189" s="875" t="str">
        <f>IF(CQ189="","",VLOOKUP(CQ189,'aktuelle Düngerliste'!$A:$H,6,FALSE)*CS189/1000)</f>
        <v/>
      </c>
      <c r="DD189" s="876" t="str">
        <f>IF(CQ189="","",VLOOKUP(CQ189,'aktuelle Düngerliste'!$A:$H,7,FALSE)*CS189/1000)</f>
        <v/>
      </c>
      <c r="DE189" s="378"/>
      <c r="DF189" s="379"/>
      <c r="DG189" s="375"/>
      <c r="DH189" s="392" t="str">
        <f t="shared" si="46"/>
        <v/>
      </c>
      <c r="DI189" s="453" t="str">
        <f t="shared" si="47"/>
        <v/>
      </c>
      <c r="DJ189" s="872" t="str">
        <f>IF(DE189="","",VLOOKUP(DE189,'aktuelle Düngerliste'!$A:$H,2,FALSE))</f>
        <v/>
      </c>
      <c r="DK189" s="872" t="str">
        <f>IF(DE189="","",VLOOKUP(DE189,'aktuelle Düngerliste'!$A:$H,3,FALSE))</f>
        <v/>
      </c>
      <c r="DL189" s="873" t="str">
        <f>IF(DE189="","",VLOOKUP(DE189,'aktuelle Düngerliste'!$A:$H,8,FALSE))</f>
        <v/>
      </c>
      <c r="DM189" s="874" t="str">
        <f>IF(DE189="","",VLOOKUP(DE189,'aktuelle Düngerliste'!$A:$H,3,FALSE)*DG189/1000)</f>
        <v/>
      </c>
      <c r="DN189" s="874" t="str">
        <f>IF(DE189="","",IF(VLOOKUP(DE189,'aktuelle Düngerliste'!$A:$B,2,FALSE)="mineralisch",(VLOOKUP(DE189,'aktuelle Düngerliste'!$A:$H,3,FALSE)*DG189/1000),""))</f>
        <v/>
      </c>
      <c r="DO189" s="875" t="str">
        <f>IF(DE189="","",VLOOKUP(DE189,'aktuelle Düngerliste'!$A:$J,10,FALSE)*DG189/1000)</f>
        <v/>
      </c>
      <c r="DP189" s="875" t="str">
        <f>IF(DE189="","",VLOOKUP(DE189,'aktuelle Düngerliste'!$A:$H,5,FALSE)*DG189/1000)</f>
        <v/>
      </c>
      <c r="DQ189" s="875" t="str">
        <f>IF(DE189="","",VLOOKUP(DE189,'aktuelle Düngerliste'!$A:$H,6,FALSE)*DG189/1000)</f>
        <v/>
      </c>
      <c r="DR189" s="876" t="str">
        <f>IF(DE189="","",VLOOKUP(DE189,'aktuelle Düngerliste'!$A:$H,7,FALSE)*DG189/1000)</f>
        <v/>
      </c>
      <c r="DS189" s="265"/>
    </row>
    <row r="190" spans="1:123" s="145" customFormat="1">
      <c r="A190" s="261" t="str">
        <f>IF('N-DBE'!A190="","",'N-DBE'!A190)</f>
        <v/>
      </c>
      <c r="B190" s="285" t="str">
        <f>IF('N-DBE'!B190="","",'N-DBE'!B190)</f>
        <v/>
      </c>
      <c r="C190" s="262" t="str">
        <f>IF('N-DBE'!C190="","",'N-DBE'!C190)</f>
        <v/>
      </c>
      <c r="D190" s="262" t="str">
        <f>IF('N-DBE'!D190="","",'N-DBE'!D190)</f>
        <v/>
      </c>
      <c r="E190" s="238" t="str">
        <f>IF('N-DBE'!E190="","",'N-DBE'!E190)</f>
        <v/>
      </c>
      <c r="F190" s="238" t="str">
        <f>IF('N-DBE'!F190="","",'N-DBE'!F190)</f>
        <v/>
      </c>
      <c r="G190" s="225" t="str">
        <f>IF('N-DBE'!G190="","",'N-DBE'!G190)</f>
        <v/>
      </c>
      <c r="H190" s="247" t="str">
        <f>IF(OR(B190="",'N-DBE'!AJ190=""),"",'N-DBE'!AJ190+'N-DBE'!AN190)</f>
        <v/>
      </c>
      <c r="I190" s="815" t="str">
        <f>IF(OR(B190="",'N-DBE'!AJ190=""),"",'N-DBE'!E190*('N-DBE'!AJ190+'N-DBE'!AN190))</f>
        <v/>
      </c>
      <c r="J190" s="246" t="str">
        <f>IF('N-DBE'!AK190="","",IF('N-DBE'!AM190="ja",'N-DBE'!AK190+'N-DBE'!AN190,'N-DBE'!AK190))</f>
        <v/>
      </c>
      <c r="K190" s="829" t="str">
        <f>IF(OR(B190="",'N-DBE'!AK190=""),"",IF('N-DBE'!AM190="ja",'N-DBE'!E190*('N-DBE'!AK190+'N-DBE'!AN190),'N-DBE'!E190*'N-DBE'!AK190))</f>
        <v/>
      </c>
      <c r="L190" s="830" t="str">
        <f>IF(OR(B190="",'N-DBE'!AL190=""),"",'N-DBE'!AL190+'N-DBE'!AN190)</f>
        <v/>
      </c>
      <c r="M190" s="830" t="str">
        <f>IF(OR(B190="",'N-DBE'!AL190=""),"",'N-DBE'!E190*('N-DBE'!AL190+'N-DBE'!AN190))</f>
        <v/>
      </c>
      <c r="N190" s="831" t="str">
        <f>IF(AND('N-DBE'!C190="ja",G190&lt;&gt;""),I190-X190,"")</f>
        <v/>
      </c>
      <c r="O190" s="259" t="str">
        <f>IF('N-DBE'!AJ190="","",SUM(AU190,BI190,BW190,CK190,CY190,DM190))</f>
        <v/>
      </c>
      <c r="P190" s="830" t="str">
        <f>IF(OR(B190="",'N-DBE'!AJ190=""),"",O190*'N-DBE'!E190)</f>
        <v/>
      </c>
      <c r="Q190" s="253" t="str">
        <f>IF('N-DBE'!AJ190="","",IF(AR190="mineralisch",AU190,0)+IF(BF190="mineralisch",BI190,0)+IF(BT190="mineralisch",BW190,0)+IF(CH190="mineralisch",CK190,0)+IF(CV190="mineralisch",CY190,0)+IF(DJ190="mineralisch",DM190,0))</f>
        <v/>
      </c>
      <c r="R190" s="830" t="str">
        <f>IF(OR(B190="",'N-DBE'!AJ190=""),"",Q190*'N-DBE'!E190)</f>
        <v/>
      </c>
      <c r="S190" s="253" t="str">
        <f>IF('N-DBE'!AJ190="","",O190-Q190)</f>
        <v/>
      </c>
      <c r="T190" s="830" t="str">
        <f>IF(OR(B190="",'N-DBE'!AJ190=""),"",S190*'N-DBE'!E190)</f>
        <v/>
      </c>
      <c r="U190" s="253" t="str">
        <f>IF('N-DBE'!AJ190="","",(IF(AR190="Kompost",AU190,0)+IF(BF190="Kompost",BI190,0)+IF(BT190="Kompost",BW190,0)+IF(CH190="Kompost",CK190,0)+IF(CV190="Kompost",CY190,0)+IF(DJ190="Kompost",DM190,0)))</f>
        <v/>
      </c>
      <c r="V190" s="830" t="str">
        <f>IF(OR(B190="",'N-DBE'!AJ190=""),"",U190*'N-DBE'!E190)</f>
        <v/>
      </c>
      <c r="W190" s="370" t="str">
        <f>IF('N-DBE'!AJ190="","",SUM(AW190,BK190,BY190,CM190,DA190,DO190))</f>
        <v/>
      </c>
      <c r="X190" s="844" t="str">
        <f>IF(OR(B190="",'N-DBE'!AJ190=""),"",W190*'N-DBE'!E190)</f>
        <v/>
      </c>
      <c r="Y190" s="260" t="str">
        <f>IF('P-(K-Mg)-DBE'!N190="","",'P-(K-Mg)-DBE'!N190+'P-(K-Mg)-DBE'!R190)</f>
        <v/>
      </c>
      <c r="Z190" s="830" t="str">
        <f>IF(OR(B190="",'P-(K-Mg)-DBE'!N190=""),"",'N-DBE'!E190*('P-(K-Mg)-DBE'!N190+'P-(K-Mg)-DBE'!R190))</f>
        <v/>
      </c>
      <c r="AA190" s="259" t="str">
        <f>IF('P-(K-Mg)-DBE'!N190="","",SUM(AX190,BL190,BZ190,CN190,DB190,DP190))</f>
        <v/>
      </c>
      <c r="AB190" s="258" t="str">
        <f>IF(OR(B190="",'P-(K-Mg)-DBE'!Z190=""),"",SUM(AX190,BL190,BZ190,CN190,DB190,DP190)*'N-DBE'!E190)</f>
        <v/>
      </c>
      <c r="AC190" s="259" t="str">
        <f>IF('P-(K-Mg)-DBE'!O190="","",'P-(K-Mg)-DBE'!O190)</f>
        <v/>
      </c>
      <c r="AD190" s="815" t="str">
        <f>IF(OR(B190="",'P-(K-Mg)-DBE'!O190=""),"",'P-(K-Mg)-DBE'!O190*'N-DBE'!E190)</f>
        <v/>
      </c>
      <c r="AE190" s="239" t="str">
        <f>IF('P-(K-Mg)-DBE'!Z190="","",'P-(K-Mg)-DBE'!Z190)</f>
        <v/>
      </c>
      <c r="AF190" s="815" t="str">
        <f>IF(OR(B190="",'P-(K-Mg)-DBE'!Z190=""),"",'P-(K-Mg)-DBE'!Z190*'N-DBE'!E190)</f>
        <v/>
      </c>
      <c r="AG190" s="380" t="str">
        <f>IF('P-(K-Mg)-DBE'!Z190="","",SUM(AY190,BM190,CA190,CO190,DC190,DQ190))</f>
        <v/>
      </c>
      <c r="AH190" s="258" t="str">
        <f>IF(OR(B190="",'P-(K-Mg)-DBE'!AH190=""),"",SUM(AY190,BM190,CA190,CO190,DC190,DQ180)*'N-DBE'!E190)</f>
        <v/>
      </c>
      <c r="AI190" s="240" t="str">
        <f>IF('P-(K-Mg)-DBE'!AH190="","",'P-(K-Mg)-DBE'!AH190)</f>
        <v/>
      </c>
      <c r="AJ190" s="830" t="str">
        <f>IF(OR(B190="",'P-(K-Mg)-DBE'!AH190=""),"",'N-DBE'!E190*'P-(K-Mg)-DBE'!AH190)</f>
        <v/>
      </c>
      <c r="AK190" s="374" t="str">
        <f>IF('P-(K-Mg)-DBE'!AH190="","",SUM(AZ190,BN190,CB190,CP190,DD190,DR190))</f>
        <v/>
      </c>
      <c r="AL190" s="862" t="str">
        <f>IF('P-(K-Mg)-DBE'!AH190="","",SUM(AZ190,BN190,CB190,CP190,DD190,DR190))</f>
        <v/>
      </c>
      <c r="AM190" s="378"/>
      <c r="AN190" s="379"/>
      <c r="AO190" s="375"/>
      <c r="AP190" s="392" t="str">
        <f t="shared" si="36"/>
        <v/>
      </c>
      <c r="AQ190" s="453" t="str">
        <f t="shared" si="37"/>
        <v/>
      </c>
      <c r="AR190" s="872" t="str">
        <f>IF(AM190="","",VLOOKUP(AM190,'aktuelle Düngerliste'!A:H,2,FALSE))</f>
        <v/>
      </c>
      <c r="AS190" s="872" t="str">
        <f>IF(AM190="","",VLOOKUP(AM190,'aktuelle Düngerliste'!A:H,3,FALSE))</f>
        <v/>
      </c>
      <c r="AT190" s="873" t="str">
        <f>IF(AM190="","",VLOOKUP(AM190,'aktuelle Düngerliste'!A:H,8,FALSE))</f>
        <v/>
      </c>
      <c r="AU190" s="874" t="str">
        <f>IF(AM190="","",VLOOKUP(AM190,'aktuelle Düngerliste'!$A:$H,3,FALSE)*AO190/1000)</f>
        <v/>
      </c>
      <c r="AV190" s="874" t="str">
        <f>IF(AM190="","",IF(VLOOKUP(AM190,'aktuelle Düngerliste'!$A:$B,2,FALSE)="mineralisch",(VLOOKUP(AM190,'aktuelle Düngerliste'!$A:$H,3,FALSE)*AO190/1000),""))</f>
        <v/>
      </c>
      <c r="AW190" s="875" t="str">
        <f>IF(AM190="","",VLOOKUP(AM190,'aktuelle Düngerliste'!$A:$J,10,FALSE)*AO190/1000)</f>
        <v/>
      </c>
      <c r="AX190" s="875" t="str">
        <f>IF(AM190="","",VLOOKUP(AM190,'aktuelle Düngerliste'!$A:$H,5,FALSE)*AO190/1000)</f>
        <v/>
      </c>
      <c r="AY190" s="875" t="str">
        <f>IF(AM190="","",VLOOKUP(AM190,'aktuelle Düngerliste'!$A:$H,6,FALSE)*AO190/1000)</f>
        <v/>
      </c>
      <c r="AZ190" s="876" t="str">
        <f>IF(AM190="","",VLOOKUP(AM190,'aktuelle Düngerliste'!$A:$H,7,FALSE)*AO190/1000)</f>
        <v/>
      </c>
      <c r="BA190" s="378"/>
      <c r="BB190" s="379"/>
      <c r="BC190" s="375"/>
      <c r="BD190" s="392" t="str">
        <f t="shared" si="38"/>
        <v/>
      </c>
      <c r="BE190" s="453" t="str">
        <f t="shared" si="39"/>
        <v/>
      </c>
      <c r="BF190" s="872" t="str">
        <f>IF(BA190="","",VLOOKUP(BA190,'aktuelle Düngerliste'!$A:$H,2,FALSE))</f>
        <v/>
      </c>
      <c r="BG190" s="872" t="str">
        <f>IF(BA190="","",VLOOKUP(BA190,'aktuelle Düngerliste'!$A:$H,3,FALSE))</f>
        <v/>
      </c>
      <c r="BH190" s="873" t="str">
        <f>IF(BA190="","",VLOOKUP(BA190,'aktuelle Düngerliste'!$A:$H,8,FALSE))</f>
        <v/>
      </c>
      <c r="BI190" s="874" t="str">
        <f>IF(BA190="","",VLOOKUP(BA190,'aktuelle Düngerliste'!$A:$H,3,FALSE)*BC190/1000)</f>
        <v/>
      </c>
      <c r="BJ190" s="874" t="str">
        <f>IF(BA190="","",IF(VLOOKUP(BA190,'aktuelle Düngerliste'!$A:$B,2,FALSE)="mineralisch",(VLOOKUP(BA190,'aktuelle Düngerliste'!$A:$H,3,FALSE)*BC190/1000),""))</f>
        <v/>
      </c>
      <c r="BK190" s="875" t="str">
        <f>IF(BA190="","",VLOOKUP(BA190,'aktuelle Düngerliste'!$A:$J,10,FALSE)*BC190/1000)</f>
        <v/>
      </c>
      <c r="BL190" s="875" t="str">
        <f>IF(BA190="","",VLOOKUP(BA190,'aktuelle Düngerliste'!$A:$H,5,FALSE)*BC190/1000)</f>
        <v/>
      </c>
      <c r="BM190" s="875" t="str">
        <f>IF(BA190="","",VLOOKUP(BA190,'aktuelle Düngerliste'!$A:$H,6,FALSE)*BC190/1000)</f>
        <v/>
      </c>
      <c r="BN190" s="876" t="str">
        <f>IF(BA190="","",VLOOKUP(BA190,'aktuelle Düngerliste'!$A:$H,7,FALSE)*BC190/1000)</f>
        <v/>
      </c>
      <c r="BO190" s="378"/>
      <c r="BP190" s="379"/>
      <c r="BQ190" s="375"/>
      <c r="BR190" s="392" t="str">
        <f t="shared" si="40"/>
        <v/>
      </c>
      <c r="BS190" s="453" t="str">
        <f t="shared" si="41"/>
        <v/>
      </c>
      <c r="BT190" s="872" t="str">
        <f>IF(BO190="","",VLOOKUP(BO190,'aktuelle Düngerliste'!$A:$H,2,FALSE))</f>
        <v/>
      </c>
      <c r="BU190" s="872" t="str">
        <f>IF(BO190="","",VLOOKUP(BO190,'aktuelle Düngerliste'!$A:$H,3,FALSE))</f>
        <v/>
      </c>
      <c r="BV190" s="873" t="str">
        <f>IF(BO190="","",VLOOKUP(BO190,'aktuelle Düngerliste'!$A:$H,8,FALSE))</f>
        <v/>
      </c>
      <c r="BW190" s="874" t="str">
        <f>IF(BO190="","",VLOOKUP(BO190,'aktuelle Düngerliste'!$A:$H,3,FALSE)*BQ190/1000)</f>
        <v/>
      </c>
      <c r="BX190" s="874" t="str">
        <f>IF(BO190="","",IF(VLOOKUP(BO190,'aktuelle Düngerliste'!$A:$B,2,FALSE)="mineralisch",(VLOOKUP(BO190,'aktuelle Düngerliste'!$A:$H,3,FALSE)*BQ190/1000),""))</f>
        <v/>
      </c>
      <c r="BY190" s="875" t="str">
        <f>IF(BO190="","",VLOOKUP(BO190,'aktuelle Düngerliste'!$A:$J,10,FALSE)*BQ190/1000)</f>
        <v/>
      </c>
      <c r="BZ190" s="875" t="str">
        <f>IF(BO190="","",VLOOKUP(BO190,'aktuelle Düngerliste'!$A:$H,5,FALSE)*BQ190/1000)</f>
        <v/>
      </c>
      <c r="CA190" s="875" t="str">
        <f>IF(BO190="","",VLOOKUP(BO190,'aktuelle Düngerliste'!$A:$H,6,FALSE)*BQ190/1000)</f>
        <v/>
      </c>
      <c r="CB190" s="876" t="str">
        <f>IF(BO190="","",VLOOKUP(BO190,'aktuelle Düngerliste'!$A:$H,7,FALSE)*BQ190/1000)</f>
        <v/>
      </c>
      <c r="CC190" s="378"/>
      <c r="CD190" s="379"/>
      <c r="CE190" s="375"/>
      <c r="CF190" s="392" t="str">
        <f t="shared" si="42"/>
        <v/>
      </c>
      <c r="CG190" s="453" t="str">
        <f t="shared" si="43"/>
        <v/>
      </c>
      <c r="CH190" s="872" t="str">
        <f>IF(CC190="","",VLOOKUP(CC190,'aktuelle Düngerliste'!$A:$H,2,FALSE))</f>
        <v/>
      </c>
      <c r="CI190" s="872" t="str">
        <f>IF(CC190="","",VLOOKUP(CC190,'aktuelle Düngerliste'!$A:$H,3,FALSE))</f>
        <v/>
      </c>
      <c r="CJ190" s="873" t="str">
        <f>IF(CC190="","",VLOOKUP(CC190,'aktuelle Düngerliste'!$A:$H,8,FALSE))</f>
        <v/>
      </c>
      <c r="CK190" s="874" t="str">
        <f>IF(CC190="","",VLOOKUP(CC190,'aktuelle Düngerliste'!$A:$H,3,FALSE)*CE190/1000)</f>
        <v/>
      </c>
      <c r="CL190" s="874" t="str">
        <f>IF(CC190="","",IF(VLOOKUP(CC190,'aktuelle Düngerliste'!$A:$B,2,FALSE)="mineralisch",(VLOOKUP(CC190,'aktuelle Düngerliste'!$A:$H,3,FALSE)*CE190/1000),""))</f>
        <v/>
      </c>
      <c r="CM190" s="875" t="str">
        <f>IF(CC190="","",VLOOKUP(CC190,'aktuelle Düngerliste'!$A:$J,10,FALSE)*CE190/1000)</f>
        <v/>
      </c>
      <c r="CN190" s="875" t="str">
        <f>IF(CC190="","",VLOOKUP(CC190,'aktuelle Düngerliste'!$A:$H,5,FALSE)*CE190/1000)</f>
        <v/>
      </c>
      <c r="CO190" s="875" t="str">
        <f>IF(CC190="","",VLOOKUP(CC190,'aktuelle Düngerliste'!$A:$H,6,FALSE)*CE190/1000)</f>
        <v/>
      </c>
      <c r="CP190" s="876" t="str">
        <f>IF(CC190="","",VLOOKUP(CC190,'aktuelle Düngerliste'!$A:$H,7,FALSE)*CE190/1000)</f>
        <v/>
      </c>
      <c r="CQ190" s="378"/>
      <c r="CR190" s="379"/>
      <c r="CS190" s="375"/>
      <c r="CT190" s="392" t="str">
        <f t="shared" si="44"/>
        <v/>
      </c>
      <c r="CU190" s="453" t="str">
        <f t="shared" si="45"/>
        <v/>
      </c>
      <c r="CV190" s="872" t="str">
        <f>IF(CQ190="","",VLOOKUP(CQ190,'aktuelle Düngerliste'!$A:$H,2,FALSE))</f>
        <v/>
      </c>
      <c r="CW190" s="872" t="str">
        <f>IF(CQ190="","",VLOOKUP(CQ190,'aktuelle Düngerliste'!$A:$H,3,FALSE))</f>
        <v/>
      </c>
      <c r="CX190" s="873" t="str">
        <f>IF(CQ190="","",VLOOKUP(CQ190,'aktuelle Düngerliste'!$A:$H,8,FALSE))</f>
        <v/>
      </c>
      <c r="CY190" s="874" t="str">
        <f>IF(CQ190="","",VLOOKUP(CQ190,'aktuelle Düngerliste'!$A:$H,3,FALSE)*CS190/1000)</f>
        <v/>
      </c>
      <c r="CZ190" s="874" t="str">
        <f>IF(CQ190="","",IF(VLOOKUP(CQ190,'aktuelle Düngerliste'!$A:$B,2,FALSE)="mineralisch",(VLOOKUP(CQ190,'aktuelle Düngerliste'!$A:$H,3,FALSE)*CS190/1000),""))</f>
        <v/>
      </c>
      <c r="DA190" s="875" t="str">
        <f>IF(CQ190="","",VLOOKUP(CQ190,'aktuelle Düngerliste'!$A:$J,10,FALSE)*CS190/1000)</f>
        <v/>
      </c>
      <c r="DB190" s="875" t="str">
        <f>IF(CQ190="","",VLOOKUP(CQ190,'aktuelle Düngerliste'!$A:$H,5,FALSE)*CS190/1000)</f>
        <v/>
      </c>
      <c r="DC190" s="875" t="str">
        <f>IF(CQ190="","",VLOOKUP(CQ190,'aktuelle Düngerliste'!$A:$H,6,FALSE)*CS190/1000)</f>
        <v/>
      </c>
      <c r="DD190" s="876" t="str">
        <f>IF(CQ190="","",VLOOKUP(CQ190,'aktuelle Düngerliste'!$A:$H,7,FALSE)*CS190/1000)</f>
        <v/>
      </c>
      <c r="DE190" s="378"/>
      <c r="DF190" s="379"/>
      <c r="DG190" s="375"/>
      <c r="DH190" s="392" t="str">
        <f t="shared" si="46"/>
        <v/>
      </c>
      <c r="DI190" s="453" t="str">
        <f t="shared" si="47"/>
        <v/>
      </c>
      <c r="DJ190" s="872" t="str">
        <f>IF(DE190="","",VLOOKUP(DE190,'aktuelle Düngerliste'!$A:$H,2,FALSE))</f>
        <v/>
      </c>
      <c r="DK190" s="872" t="str">
        <f>IF(DE190="","",VLOOKUP(DE190,'aktuelle Düngerliste'!$A:$H,3,FALSE))</f>
        <v/>
      </c>
      <c r="DL190" s="873" t="str">
        <f>IF(DE190="","",VLOOKUP(DE190,'aktuelle Düngerliste'!$A:$H,8,FALSE))</f>
        <v/>
      </c>
      <c r="DM190" s="874" t="str">
        <f>IF(DE190="","",VLOOKUP(DE190,'aktuelle Düngerliste'!$A:$H,3,FALSE)*DG190/1000)</f>
        <v/>
      </c>
      <c r="DN190" s="874" t="str">
        <f>IF(DE190="","",IF(VLOOKUP(DE190,'aktuelle Düngerliste'!$A:$B,2,FALSE)="mineralisch",(VLOOKUP(DE190,'aktuelle Düngerliste'!$A:$H,3,FALSE)*DG190/1000),""))</f>
        <v/>
      </c>
      <c r="DO190" s="875" t="str">
        <f>IF(DE190="","",VLOOKUP(DE190,'aktuelle Düngerliste'!$A:$J,10,FALSE)*DG190/1000)</f>
        <v/>
      </c>
      <c r="DP190" s="875" t="str">
        <f>IF(DE190="","",VLOOKUP(DE190,'aktuelle Düngerliste'!$A:$H,5,FALSE)*DG190/1000)</f>
        <v/>
      </c>
      <c r="DQ190" s="875" t="str">
        <f>IF(DE190="","",VLOOKUP(DE190,'aktuelle Düngerliste'!$A:$H,6,FALSE)*DG190/1000)</f>
        <v/>
      </c>
      <c r="DR190" s="876" t="str">
        <f>IF(DE190="","",VLOOKUP(DE190,'aktuelle Düngerliste'!$A:$H,7,FALSE)*DG190/1000)</f>
        <v/>
      </c>
      <c r="DS190" s="265"/>
    </row>
    <row r="191" spans="1:123" s="145" customFormat="1">
      <c r="A191" s="261" t="str">
        <f>IF('N-DBE'!A191="","",'N-DBE'!A191)</f>
        <v/>
      </c>
      <c r="B191" s="285" t="str">
        <f>IF('N-DBE'!B191="","",'N-DBE'!B191)</f>
        <v/>
      </c>
      <c r="C191" s="262" t="str">
        <f>IF('N-DBE'!C191="","",'N-DBE'!C191)</f>
        <v/>
      </c>
      <c r="D191" s="262" t="str">
        <f>IF('N-DBE'!D191="","",'N-DBE'!D191)</f>
        <v/>
      </c>
      <c r="E191" s="238" t="str">
        <f>IF('N-DBE'!E191="","",'N-DBE'!E191)</f>
        <v/>
      </c>
      <c r="F191" s="238" t="str">
        <f>IF('N-DBE'!F191="","",'N-DBE'!F191)</f>
        <v/>
      </c>
      <c r="G191" s="225" t="str">
        <f>IF('N-DBE'!G191="","",'N-DBE'!G191)</f>
        <v/>
      </c>
      <c r="H191" s="247" t="str">
        <f>IF(OR(B191="",'N-DBE'!AJ191=""),"",'N-DBE'!AJ191+'N-DBE'!AN191)</f>
        <v/>
      </c>
      <c r="I191" s="815" t="str">
        <f>IF(OR(B191="",'N-DBE'!AJ191=""),"",'N-DBE'!E191*('N-DBE'!AJ191+'N-DBE'!AN191))</f>
        <v/>
      </c>
      <c r="J191" s="246" t="str">
        <f>IF('N-DBE'!AK191="","",IF('N-DBE'!AM191="ja",'N-DBE'!AK191+'N-DBE'!AN191,'N-DBE'!AK191))</f>
        <v/>
      </c>
      <c r="K191" s="829" t="str">
        <f>IF(OR(B191="",'N-DBE'!AK191=""),"",IF('N-DBE'!AM191="ja",'N-DBE'!E191*('N-DBE'!AK191+'N-DBE'!AN191),'N-DBE'!E191*'N-DBE'!AK191))</f>
        <v/>
      </c>
      <c r="L191" s="830" t="str">
        <f>IF(OR(B191="",'N-DBE'!AL191=""),"",'N-DBE'!AL191+'N-DBE'!AN191)</f>
        <v/>
      </c>
      <c r="M191" s="830" t="str">
        <f>IF(OR(B191="",'N-DBE'!AL191=""),"",'N-DBE'!E191*('N-DBE'!AL191+'N-DBE'!AN191))</f>
        <v/>
      </c>
      <c r="N191" s="831" t="str">
        <f>IF(AND('N-DBE'!C191="ja",G191&lt;&gt;""),I191-X191,"")</f>
        <v/>
      </c>
      <c r="O191" s="259" t="str">
        <f>IF('N-DBE'!AJ191="","",SUM(AU191,BI191,BW191,CK191,CY191,DM191))</f>
        <v/>
      </c>
      <c r="P191" s="830" t="str">
        <f>IF(OR(B191="",'N-DBE'!AJ191=""),"",O191*'N-DBE'!E191)</f>
        <v/>
      </c>
      <c r="Q191" s="253" t="str">
        <f>IF('N-DBE'!AJ191="","",IF(AR191="mineralisch",AU191,0)+IF(BF191="mineralisch",BI191,0)+IF(BT191="mineralisch",BW191,0)+IF(CH191="mineralisch",CK191,0)+IF(CV191="mineralisch",CY191,0)+IF(DJ191="mineralisch",DM191,0))</f>
        <v/>
      </c>
      <c r="R191" s="830" t="str">
        <f>IF(OR(B191="",'N-DBE'!AJ191=""),"",Q191*'N-DBE'!E191)</f>
        <v/>
      </c>
      <c r="S191" s="253" t="str">
        <f>IF('N-DBE'!AJ191="","",O191-Q191)</f>
        <v/>
      </c>
      <c r="T191" s="830" t="str">
        <f>IF(OR(B191="",'N-DBE'!AJ191=""),"",S191*'N-DBE'!E191)</f>
        <v/>
      </c>
      <c r="U191" s="253" t="str">
        <f>IF('N-DBE'!AJ191="","",(IF(AR191="Kompost",AU191,0)+IF(BF191="Kompost",BI191,0)+IF(BT191="Kompost",BW191,0)+IF(CH191="Kompost",CK191,0)+IF(CV191="Kompost",CY191,0)+IF(DJ191="Kompost",DM191,0)))</f>
        <v/>
      </c>
      <c r="V191" s="830" t="str">
        <f>IF(OR(B191="",'N-DBE'!AJ191=""),"",U191*'N-DBE'!E191)</f>
        <v/>
      </c>
      <c r="W191" s="370" t="str">
        <f>IF('N-DBE'!AJ191="","",SUM(AW191,BK191,BY191,CM191,DA191,DO191))</f>
        <v/>
      </c>
      <c r="X191" s="844" t="str">
        <f>IF(OR(B191="",'N-DBE'!AJ191=""),"",W191*'N-DBE'!E191)</f>
        <v/>
      </c>
      <c r="Y191" s="260" t="str">
        <f>IF('P-(K-Mg)-DBE'!N191="","",'P-(K-Mg)-DBE'!N191+'P-(K-Mg)-DBE'!R191)</f>
        <v/>
      </c>
      <c r="Z191" s="830" t="str">
        <f>IF(OR(B191="",'P-(K-Mg)-DBE'!N191=""),"",'N-DBE'!E191*('P-(K-Mg)-DBE'!N191+'P-(K-Mg)-DBE'!R191))</f>
        <v/>
      </c>
      <c r="AA191" s="259" t="str">
        <f>IF('P-(K-Mg)-DBE'!N191="","",SUM(AX191,BL191,BZ191,CN191,DB191,DP191))</f>
        <v/>
      </c>
      <c r="AB191" s="258" t="str">
        <f>IF(OR(B191="",'P-(K-Mg)-DBE'!Z191=""),"",SUM(AX191,BL191,BZ191,CN191,DB191,DP191)*'N-DBE'!E191)</f>
        <v/>
      </c>
      <c r="AC191" s="259" t="str">
        <f>IF('P-(K-Mg)-DBE'!O191="","",'P-(K-Mg)-DBE'!O191)</f>
        <v/>
      </c>
      <c r="AD191" s="815" t="str">
        <f>IF(OR(B191="",'P-(K-Mg)-DBE'!O191=""),"",'P-(K-Mg)-DBE'!O191*'N-DBE'!E191)</f>
        <v/>
      </c>
      <c r="AE191" s="239" t="str">
        <f>IF('P-(K-Mg)-DBE'!Z191="","",'P-(K-Mg)-DBE'!Z191)</f>
        <v/>
      </c>
      <c r="AF191" s="815" t="str">
        <f>IF(OR(B191="",'P-(K-Mg)-DBE'!Z191=""),"",'P-(K-Mg)-DBE'!Z191*'N-DBE'!E191)</f>
        <v/>
      </c>
      <c r="AG191" s="380" t="str">
        <f>IF('P-(K-Mg)-DBE'!Z191="","",SUM(AY191,BM191,CA191,CO191,DC191,DQ191))</f>
        <v/>
      </c>
      <c r="AH191" s="258" t="str">
        <f>IF(OR(B191="",'P-(K-Mg)-DBE'!AH191=""),"",SUM(AY191,BM191,CA191,CO191,DC191,DQ181)*'N-DBE'!E191)</f>
        <v/>
      </c>
      <c r="AI191" s="240" t="str">
        <f>IF('P-(K-Mg)-DBE'!AH191="","",'P-(K-Mg)-DBE'!AH191)</f>
        <v/>
      </c>
      <c r="AJ191" s="830" t="str">
        <f>IF(OR(B191="",'P-(K-Mg)-DBE'!AH191=""),"",'N-DBE'!E191*'P-(K-Mg)-DBE'!AH191)</f>
        <v/>
      </c>
      <c r="AK191" s="374" t="str">
        <f>IF('P-(K-Mg)-DBE'!AH191="","",SUM(AZ191,BN191,CB191,CP191,DD191,DR191))</f>
        <v/>
      </c>
      <c r="AL191" s="862" t="str">
        <f>IF('P-(K-Mg)-DBE'!AH191="","",SUM(AZ191,BN191,CB191,CP191,DD191,DR191))</f>
        <v/>
      </c>
      <c r="AM191" s="378"/>
      <c r="AN191" s="379"/>
      <c r="AO191" s="375"/>
      <c r="AP191" s="392" t="str">
        <f t="shared" si="36"/>
        <v/>
      </c>
      <c r="AQ191" s="453" t="str">
        <f t="shared" si="37"/>
        <v/>
      </c>
      <c r="AR191" s="872" t="str">
        <f>IF(AM191="","",VLOOKUP(AM191,'aktuelle Düngerliste'!A:H,2,FALSE))</f>
        <v/>
      </c>
      <c r="AS191" s="872" t="str">
        <f>IF(AM191="","",VLOOKUP(AM191,'aktuelle Düngerliste'!A:H,3,FALSE))</f>
        <v/>
      </c>
      <c r="AT191" s="873" t="str">
        <f>IF(AM191="","",VLOOKUP(AM191,'aktuelle Düngerliste'!A:H,8,FALSE))</f>
        <v/>
      </c>
      <c r="AU191" s="874" t="str">
        <f>IF(AM191="","",VLOOKUP(AM191,'aktuelle Düngerliste'!$A:$H,3,FALSE)*AO191/1000)</f>
        <v/>
      </c>
      <c r="AV191" s="874" t="str">
        <f>IF(AM191="","",IF(VLOOKUP(AM191,'aktuelle Düngerliste'!$A:$B,2,FALSE)="mineralisch",(VLOOKUP(AM191,'aktuelle Düngerliste'!$A:$H,3,FALSE)*AO191/1000),""))</f>
        <v/>
      </c>
      <c r="AW191" s="875" t="str">
        <f>IF(AM191="","",VLOOKUP(AM191,'aktuelle Düngerliste'!$A:$J,10,FALSE)*AO191/1000)</f>
        <v/>
      </c>
      <c r="AX191" s="875" t="str">
        <f>IF(AM191="","",VLOOKUP(AM191,'aktuelle Düngerliste'!$A:$H,5,FALSE)*AO191/1000)</f>
        <v/>
      </c>
      <c r="AY191" s="875" t="str">
        <f>IF(AM191="","",VLOOKUP(AM191,'aktuelle Düngerliste'!$A:$H,6,FALSE)*AO191/1000)</f>
        <v/>
      </c>
      <c r="AZ191" s="876" t="str">
        <f>IF(AM191="","",VLOOKUP(AM191,'aktuelle Düngerliste'!$A:$H,7,FALSE)*AO191/1000)</f>
        <v/>
      </c>
      <c r="BA191" s="378"/>
      <c r="BB191" s="379"/>
      <c r="BC191" s="375"/>
      <c r="BD191" s="392" t="str">
        <f t="shared" si="38"/>
        <v/>
      </c>
      <c r="BE191" s="453" t="str">
        <f t="shared" si="39"/>
        <v/>
      </c>
      <c r="BF191" s="872" t="str">
        <f>IF(BA191="","",VLOOKUP(BA191,'aktuelle Düngerliste'!$A:$H,2,FALSE))</f>
        <v/>
      </c>
      <c r="BG191" s="872" t="str">
        <f>IF(BA191="","",VLOOKUP(BA191,'aktuelle Düngerliste'!$A:$H,3,FALSE))</f>
        <v/>
      </c>
      <c r="BH191" s="873" t="str">
        <f>IF(BA191="","",VLOOKUP(BA191,'aktuelle Düngerliste'!$A:$H,8,FALSE))</f>
        <v/>
      </c>
      <c r="BI191" s="874" t="str">
        <f>IF(BA191="","",VLOOKUP(BA191,'aktuelle Düngerliste'!$A:$H,3,FALSE)*BC191/1000)</f>
        <v/>
      </c>
      <c r="BJ191" s="874" t="str">
        <f>IF(BA191="","",IF(VLOOKUP(BA191,'aktuelle Düngerliste'!$A:$B,2,FALSE)="mineralisch",(VLOOKUP(BA191,'aktuelle Düngerliste'!$A:$H,3,FALSE)*BC191/1000),""))</f>
        <v/>
      </c>
      <c r="BK191" s="875" t="str">
        <f>IF(BA191="","",VLOOKUP(BA191,'aktuelle Düngerliste'!$A:$J,10,FALSE)*BC191/1000)</f>
        <v/>
      </c>
      <c r="BL191" s="875" t="str">
        <f>IF(BA191="","",VLOOKUP(BA191,'aktuelle Düngerliste'!$A:$H,5,FALSE)*BC191/1000)</f>
        <v/>
      </c>
      <c r="BM191" s="875" t="str">
        <f>IF(BA191="","",VLOOKUP(BA191,'aktuelle Düngerliste'!$A:$H,6,FALSE)*BC191/1000)</f>
        <v/>
      </c>
      <c r="BN191" s="876" t="str">
        <f>IF(BA191="","",VLOOKUP(BA191,'aktuelle Düngerliste'!$A:$H,7,FALSE)*BC191/1000)</f>
        <v/>
      </c>
      <c r="BO191" s="378"/>
      <c r="BP191" s="379"/>
      <c r="BQ191" s="375"/>
      <c r="BR191" s="392" t="str">
        <f t="shared" si="40"/>
        <v/>
      </c>
      <c r="BS191" s="453" t="str">
        <f t="shared" si="41"/>
        <v/>
      </c>
      <c r="BT191" s="872" t="str">
        <f>IF(BO191="","",VLOOKUP(BO191,'aktuelle Düngerliste'!$A:$H,2,FALSE))</f>
        <v/>
      </c>
      <c r="BU191" s="872" t="str">
        <f>IF(BO191="","",VLOOKUP(BO191,'aktuelle Düngerliste'!$A:$H,3,FALSE))</f>
        <v/>
      </c>
      <c r="BV191" s="873" t="str">
        <f>IF(BO191="","",VLOOKUP(BO191,'aktuelle Düngerliste'!$A:$H,8,FALSE))</f>
        <v/>
      </c>
      <c r="BW191" s="874" t="str">
        <f>IF(BO191="","",VLOOKUP(BO191,'aktuelle Düngerliste'!$A:$H,3,FALSE)*BQ191/1000)</f>
        <v/>
      </c>
      <c r="BX191" s="874" t="str">
        <f>IF(BO191="","",IF(VLOOKUP(BO191,'aktuelle Düngerliste'!$A:$B,2,FALSE)="mineralisch",(VLOOKUP(BO191,'aktuelle Düngerliste'!$A:$H,3,FALSE)*BQ191/1000),""))</f>
        <v/>
      </c>
      <c r="BY191" s="875" t="str">
        <f>IF(BO191="","",VLOOKUP(BO191,'aktuelle Düngerliste'!$A:$J,10,FALSE)*BQ191/1000)</f>
        <v/>
      </c>
      <c r="BZ191" s="875" t="str">
        <f>IF(BO191="","",VLOOKUP(BO191,'aktuelle Düngerliste'!$A:$H,5,FALSE)*BQ191/1000)</f>
        <v/>
      </c>
      <c r="CA191" s="875" t="str">
        <f>IF(BO191="","",VLOOKUP(BO191,'aktuelle Düngerliste'!$A:$H,6,FALSE)*BQ191/1000)</f>
        <v/>
      </c>
      <c r="CB191" s="876" t="str">
        <f>IF(BO191="","",VLOOKUP(BO191,'aktuelle Düngerliste'!$A:$H,7,FALSE)*BQ191/1000)</f>
        <v/>
      </c>
      <c r="CC191" s="378"/>
      <c r="CD191" s="379"/>
      <c r="CE191" s="375"/>
      <c r="CF191" s="392" t="str">
        <f t="shared" si="42"/>
        <v/>
      </c>
      <c r="CG191" s="453" t="str">
        <f t="shared" si="43"/>
        <v/>
      </c>
      <c r="CH191" s="872" t="str">
        <f>IF(CC191="","",VLOOKUP(CC191,'aktuelle Düngerliste'!$A:$H,2,FALSE))</f>
        <v/>
      </c>
      <c r="CI191" s="872" t="str">
        <f>IF(CC191="","",VLOOKUP(CC191,'aktuelle Düngerliste'!$A:$H,3,FALSE))</f>
        <v/>
      </c>
      <c r="CJ191" s="873" t="str">
        <f>IF(CC191="","",VLOOKUP(CC191,'aktuelle Düngerliste'!$A:$H,8,FALSE))</f>
        <v/>
      </c>
      <c r="CK191" s="874" t="str">
        <f>IF(CC191="","",VLOOKUP(CC191,'aktuelle Düngerliste'!$A:$H,3,FALSE)*CE191/1000)</f>
        <v/>
      </c>
      <c r="CL191" s="874" t="str">
        <f>IF(CC191="","",IF(VLOOKUP(CC191,'aktuelle Düngerliste'!$A:$B,2,FALSE)="mineralisch",(VLOOKUP(CC191,'aktuelle Düngerliste'!$A:$H,3,FALSE)*CE191/1000),""))</f>
        <v/>
      </c>
      <c r="CM191" s="875" t="str">
        <f>IF(CC191="","",VLOOKUP(CC191,'aktuelle Düngerliste'!$A:$J,10,FALSE)*CE191/1000)</f>
        <v/>
      </c>
      <c r="CN191" s="875" t="str">
        <f>IF(CC191="","",VLOOKUP(CC191,'aktuelle Düngerliste'!$A:$H,5,FALSE)*CE191/1000)</f>
        <v/>
      </c>
      <c r="CO191" s="875" t="str">
        <f>IF(CC191="","",VLOOKUP(CC191,'aktuelle Düngerliste'!$A:$H,6,FALSE)*CE191/1000)</f>
        <v/>
      </c>
      <c r="CP191" s="876" t="str">
        <f>IF(CC191="","",VLOOKUP(CC191,'aktuelle Düngerliste'!$A:$H,7,FALSE)*CE191/1000)</f>
        <v/>
      </c>
      <c r="CQ191" s="378"/>
      <c r="CR191" s="379"/>
      <c r="CS191" s="375"/>
      <c r="CT191" s="392" t="str">
        <f t="shared" si="44"/>
        <v/>
      </c>
      <c r="CU191" s="453" t="str">
        <f t="shared" si="45"/>
        <v/>
      </c>
      <c r="CV191" s="872" t="str">
        <f>IF(CQ191="","",VLOOKUP(CQ191,'aktuelle Düngerliste'!$A:$H,2,FALSE))</f>
        <v/>
      </c>
      <c r="CW191" s="872" t="str">
        <f>IF(CQ191="","",VLOOKUP(CQ191,'aktuelle Düngerliste'!$A:$H,3,FALSE))</f>
        <v/>
      </c>
      <c r="CX191" s="873" t="str">
        <f>IF(CQ191="","",VLOOKUP(CQ191,'aktuelle Düngerliste'!$A:$H,8,FALSE))</f>
        <v/>
      </c>
      <c r="CY191" s="874" t="str">
        <f>IF(CQ191="","",VLOOKUP(CQ191,'aktuelle Düngerliste'!$A:$H,3,FALSE)*CS191/1000)</f>
        <v/>
      </c>
      <c r="CZ191" s="874" t="str">
        <f>IF(CQ191="","",IF(VLOOKUP(CQ191,'aktuelle Düngerliste'!$A:$B,2,FALSE)="mineralisch",(VLOOKUP(CQ191,'aktuelle Düngerliste'!$A:$H,3,FALSE)*CS191/1000),""))</f>
        <v/>
      </c>
      <c r="DA191" s="875" t="str">
        <f>IF(CQ191="","",VLOOKUP(CQ191,'aktuelle Düngerliste'!$A:$J,10,FALSE)*CS191/1000)</f>
        <v/>
      </c>
      <c r="DB191" s="875" t="str">
        <f>IF(CQ191="","",VLOOKUP(CQ191,'aktuelle Düngerliste'!$A:$H,5,FALSE)*CS191/1000)</f>
        <v/>
      </c>
      <c r="DC191" s="875" t="str">
        <f>IF(CQ191="","",VLOOKUP(CQ191,'aktuelle Düngerliste'!$A:$H,6,FALSE)*CS191/1000)</f>
        <v/>
      </c>
      <c r="DD191" s="876" t="str">
        <f>IF(CQ191="","",VLOOKUP(CQ191,'aktuelle Düngerliste'!$A:$H,7,FALSE)*CS191/1000)</f>
        <v/>
      </c>
      <c r="DE191" s="378"/>
      <c r="DF191" s="379"/>
      <c r="DG191" s="375"/>
      <c r="DH191" s="392" t="str">
        <f t="shared" si="46"/>
        <v/>
      </c>
      <c r="DI191" s="453" t="str">
        <f t="shared" si="47"/>
        <v/>
      </c>
      <c r="DJ191" s="872" t="str">
        <f>IF(DE191="","",VLOOKUP(DE191,'aktuelle Düngerliste'!$A:$H,2,FALSE))</f>
        <v/>
      </c>
      <c r="DK191" s="872" t="str">
        <f>IF(DE191="","",VLOOKUP(DE191,'aktuelle Düngerliste'!$A:$H,3,FALSE))</f>
        <v/>
      </c>
      <c r="DL191" s="873" t="str">
        <f>IF(DE191="","",VLOOKUP(DE191,'aktuelle Düngerliste'!$A:$H,8,FALSE))</f>
        <v/>
      </c>
      <c r="DM191" s="874" t="str">
        <f>IF(DE191="","",VLOOKUP(DE191,'aktuelle Düngerliste'!$A:$H,3,FALSE)*DG191/1000)</f>
        <v/>
      </c>
      <c r="DN191" s="874" t="str">
        <f>IF(DE191="","",IF(VLOOKUP(DE191,'aktuelle Düngerliste'!$A:$B,2,FALSE)="mineralisch",(VLOOKUP(DE191,'aktuelle Düngerliste'!$A:$H,3,FALSE)*DG191/1000),""))</f>
        <v/>
      </c>
      <c r="DO191" s="875" t="str">
        <f>IF(DE191="","",VLOOKUP(DE191,'aktuelle Düngerliste'!$A:$J,10,FALSE)*DG191/1000)</f>
        <v/>
      </c>
      <c r="DP191" s="875" t="str">
        <f>IF(DE191="","",VLOOKUP(DE191,'aktuelle Düngerliste'!$A:$H,5,FALSE)*DG191/1000)</f>
        <v/>
      </c>
      <c r="DQ191" s="875" t="str">
        <f>IF(DE191="","",VLOOKUP(DE191,'aktuelle Düngerliste'!$A:$H,6,FALSE)*DG191/1000)</f>
        <v/>
      </c>
      <c r="DR191" s="876" t="str">
        <f>IF(DE191="","",VLOOKUP(DE191,'aktuelle Düngerliste'!$A:$H,7,FALSE)*DG191/1000)</f>
        <v/>
      </c>
      <c r="DS191" s="265"/>
    </row>
    <row r="192" spans="1:123" s="145" customFormat="1">
      <c r="A192" s="261" t="str">
        <f>IF('N-DBE'!A192="","",'N-DBE'!A192)</f>
        <v/>
      </c>
      <c r="B192" s="285" t="str">
        <f>IF('N-DBE'!B192="","",'N-DBE'!B192)</f>
        <v/>
      </c>
      <c r="C192" s="262" t="str">
        <f>IF('N-DBE'!C192="","",'N-DBE'!C192)</f>
        <v/>
      </c>
      <c r="D192" s="262" t="str">
        <f>IF('N-DBE'!D192="","",'N-DBE'!D192)</f>
        <v/>
      </c>
      <c r="E192" s="238" t="str">
        <f>IF('N-DBE'!E192="","",'N-DBE'!E192)</f>
        <v/>
      </c>
      <c r="F192" s="238" t="str">
        <f>IF('N-DBE'!F192="","",'N-DBE'!F192)</f>
        <v/>
      </c>
      <c r="G192" s="225" t="str">
        <f>IF('N-DBE'!G192="","",'N-DBE'!G192)</f>
        <v/>
      </c>
      <c r="H192" s="247" t="str">
        <f>IF(OR(B192="",'N-DBE'!AJ192=""),"",'N-DBE'!AJ192+'N-DBE'!AN192)</f>
        <v/>
      </c>
      <c r="I192" s="815" t="str">
        <f>IF(OR(B192="",'N-DBE'!AJ192=""),"",'N-DBE'!E192*('N-DBE'!AJ192+'N-DBE'!AN192))</f>
        <v/>
      </c>
      <c r="J192" s="246" t="str">
        <f>IF('N-DBE'!AK192="","",IF('N-DBE'!AM192="ja",'N-DBE'!AK192+'N-DBE'!AN192,'N-DBE'!AK192))</f>
        <v/>
      </c>
      <c r="K192" s="829" t="str">
        <f>IF(OR(B192="",'N-DBE'!AK192=""),"",IF('N-DBE'!AM192="ja",'N-DBE'!E192*('N-DBE'!AK192+'N-DBE'!AN192),'N-DBE'!E192*'N-DBE'!AK192))</f>
        <v/>
      </c>
      <c r="L192" s="830" t="str">
        <f>IF(OR(B192="",'N-DBE'!AL192=""),"",'N-DBE'!AL192+'N-DBE'!AN192)</f>
        <v/>
      </c>
      <c r="M192" s="830" t="str">
        <f>IF(OR(B192="",'N-DBE'!AL192=""),"",'N-DBE'!E192*('N-DBE'!AL192+'N-DBE'!AN192))</f>
        <v/>
      </c>
      <c r="N192" s="831" t="str">
        <f>IF(AND('N-DBE'!C192="ja",G192&lt;&gt;""),I192-X192,"")</f>
        <v/>
      </c>
      <c r="O192" s="259" t="str">
        <f>IF('N-DBE'!AJ192="","",SUM(AU192,BI192,BW192,CK192,CY192,DM192))</f>
        <v/>
      </c>
      <c r="P192" s="830" t="str">
        <f>IF(OR(B192="",'N-DBE'!AJ192=""),"",O192*'N-DBE'!E192)</f>
        <v/>
      </c>
      <c r="Q192" s="253" t="str">
        <f>IF('N-DBE'!AJ192="","",IF(AR192="mineralisch",AU192,0)+IF(BF192="mineralisch",BI192,0)+IF(BT192="mineralisch",BW192,0)+IF(CH192="mineralisch",CK192,0)+IF(CV192="mineralisch",CY192,0)+IF(DJ192="mineralisch",DM192,0))</f>
        <v/>
      </c>
      <c r="R192" s="830" t="str">
        <f>IF(OR(B192="",'N-DBE'!AJ192=""),"",Q192*'N-DBE'!E192)</f>
        <v/>
      </c>
      <c r="S192" s="253" t="str">
        <f>IF('N-DBE'!AJ192="","",O192-Q192)</f>
        <v/>
      </c>
      <c r="T192" s="830" t="str">
        <f>IF(OR(B192="",'N-DBE'!AJ192=""),"",S192*'N-DBE'!E192)</f>
        <v/>
      </c>
      <c r="U192" s="253" t="str">
        <f>IF('N-DBE'!AJ192="","",(IF(AR192="Kompost",AU192,0)+IF(BF192="Kompost",BI192,0)+IF(BT192="Kompost",BW192,0)+IF(CH192="Kompost",CK192,0)+IF(CV192="Kompost",CY192,0)+IF(DJ192="Kompost",DM192,0)))</f>
        <v/>
      </c>
      <c r="V192" s="830" t="str">
        <f>IF(OR(B192="",'N-DBE'!AJ192=""),"",U192*'N-DBE'!E192)</f>
        <v/>
      </c>
      <c r="W192" s="370" t="str">
        <f>IF('N-DBE'!AJ192="","",SUM(AW192,BK192,BY192,CM192,DA192,DO192))</f>
        <v/>
      </c>
      <c r="X192" s="844" t="str">
        <f>IF(OR(B192="",'N-DBE'!AJ192=""),"",W192*'N-DBE'!E192)</f>
        <v/>
      </c>
      <c r="Y192" s="260" t="str">
        <f>IF('P-(K-Mg)-DBE'!N192="","",'P-(K-Mg)-DBE'!N192+'P-(K-Mg)-DBE'!R192)</f>
        <v/>
      </c>
      <c r="Z192" s="830" t="str">
        <f>IF(OR(B192="",'P-(K-Mg)-DBE'!N192=""),"",'N-DBE'!E192*('P-(K-Mg)-DBE'!N192+'P-(K-Mg)-DBE'!R192))</f>
        <v/>
      </c>
      <c r="AA192" s="259" t="str">
        <f>IF('P-(K-Mg)-DBE'!N192="","",SUM(AX192,BL192,BZ192,CN192,DB192,DP192))</f>
        <v/>
      </c>
      <c r="AB192" s="258" t="str">
        <f>IF(OR(B192="",'P-(K-Mg)-DBE'!Z192=""),"",SUM(AX192,BL192,BZ192,CN192,DB192,DP192)*'N-DBE'!E192)</f>
        <v/>
      </c>
      <c r="AC192" s="259" t="str">
        <f>IF('P-(K-Mg)-DBE'!O192="","",'P-(K-Mg)-DBE'!O192)</f>
        <v/>
      </c>
      <c r="AD192" s="815" t="str">
        <f>IF(OR(B192="",'P-(K-Mg)-DBE'!O192=""),"",'P-(K-Mg)-DBE'!O192*'N-DBE'!E192)</f>
        <v/>
      </c>
      <c r="AE192" s="239" t="str">
        <f>IF('P-(K-Mg)-DBE'!Z192="","",'P-(K-Mg)-DBE'!Z192)</f>
        <v/>
      </c>
      <c r="AF192" s="815" t="str">
        <f>IF(OR(B192="",'P-(K-Mg)-DBE'!Z192=""),"",'P-(K-Mg)-DBE'!Z192*'N-DBE'!E192)</f>
        <v/>
      </c>
      <c r="AG192" s="380" t="str">
        <f>IF('P-(K-Mg)-DBE'!Z192="","",SUM(AY192,BM192,CA192,CO192,DC192,DQ192))</f>
        <v/>
      </c>
      <c r="AH192" s="258" t="str">
        <f>IF(OR(B192="",'P-(K-Mg)-DBE'!AH192=""),"",SUM(AY192,BM192,CA192,CO192,DC192,DQ182)*'N-DBE'!E192)</f>
        <v/>
      </c>
      <c r="AI192" s="240" t="str">
        <f>IF('P-(K-Mg)-DBE'!AH192="","",'P-(K-Mg)-DBE'!AH192)</f>
        <v/>
      </c>
      <c r="AJ192" s="830" t="str">
        <f>IF(OR(B192="",'P-(K-Mg)-DBE'!AH192=""),"",'N-DBE'!E192*'P-(K-Mg)-DBE'!AH192)</f>
        <v/>
      </c>
      <c r="AK192" s="374" t="str">
        <f>IF('P-(K-Mg)-DBE'!AH192="","",SUM(AZ192,BN192,CB192,CP192,DD192,DR192))</f>
        <v/>
      </c>
      <c r="AL192" s="862" t="str">
        <f>IF('P-(K-Mg)-DBE'!AH192="","",SUM(AZ192,BN192,CB192,CP192,DD192,DR192))</f>
        <v/>
      </c>
      <c r="AM192" s="378"/>
      <c r="AN192" s="379"/>
      <c r="AO192" s="375"/>
      <c r="AP192" s="392" t="str">
        <f t="shared" si="36"/>
        <v/>
      </c>
      <c r="AQ192" s="453" t="str">
        <f t="shared" si="37"/>
        <v/>
      </c>
      <c r="AR192" s="872" t="str">
        <f>IF(AM192="","",VLOOKUP(AM192,'aktuelle Düngerliste'!A:H,2,FALSE))</f>
        <v/>
      </c>
      <c r="AS192" s="872" t="str">
        <f>IF(AM192="","",VLOOKUP(AM192,'aktuelle Düngerliste'!A:H,3,FALSE))</f>
        <v/>
      </c>
      <c r="AT192" s="873" t="str">
        <f>IF(AM192="","",VLOOKUP(AM192,'aktuelle Düngerliste'!A:H,8,FALSE))</f>
        <v/>
      </c>
      <c r="AU192" s="874" t="str">
        <f>IF(AM192="","",VLOOKUP(AM192,'aktuelle Düngerliste'!$A:$H,3,FALSE)*AO192/1000)</f>
        <v/>
      </c>
      <c r="AV192" s="874" t="str">
        <f>IF(AM192="","",IF(VLOOKUP(AM192,'aktuelle Düngerliste'!$A:$B,2,FALSE)="mineralisch",(VLOOKUP(AM192,'aktuelle Düngerliste'!$A:$H,3,FALSE)*AO192/1000),""))</f>
        <v/>
      </c>
      <c r="AW192" s="875" t="str">
        <f>IF(AM192="","",VLOOKUP(AM192,'aktuelle Düngerliste'!$A:$J,10,FALSE)*AO192/1000)</f>
        <v/>
      </c>
      <c r="AX192" s="875" t="str">
        <f>IF(AM192="","",VLOOKUP(AM192,'aktuelle Düngerliste'!$A:$H,5,FALSE)*AO192/1000)</f>
        <v/>
      </c>
      <c r="AY192" s="875" t="str">
        <f>IF(AM192="","",VLOOKUP(AM192,'aktuelle Düngerliste'!$A:$H,6,FALSE)*AO192/1000)</f>
        <v/>
      </c>
      <c r="AZ192" s="876" t="str">
        <f>IF(AM192="","",VLOOKUP(AM192,'aktuelle Düngerliste'!$A:$H,7,FALSE)*AO192/1000)</f>
        <v/>
      </c>
      <c r="BA192" s="378"/>
      <c r="BB192" s="379"/>
      <c r="BC192" s="375"/>
      <c r="BD192" s="392" t="str">
        <f t="shared" si="38"/>
        <v/>
      </c>
      <c r="BE192" s="453" t="str">
        <f t="shared" si="39"/>
        <v/>
      </c>
      <c r="BF192" s="872" t="str">
        <f>IF(BA192="","",VLOOKUP(BA192,'aktuelle Düngerliste'!$A:$H,2,FALSE))</f>
        <v/>
      </c>
      <c r="BG192" s="872" t="str">
        <f>IF(BA192="","",VLOOKUP(BA192,'aktuelle Düngerliste'!$A:$H,3,FALSE))</f>
        <v/>
      </c>
      <c r="BH192" s="873" t="str">
        <f>IF(BA192="","",VLOOKUP(BA192,'aktuelle Düngerliste'!$A:$H,8,FALSE))</f>
        <v/>
      </c>
      <c r="BI192" s="874" t="str">
        <f>IF(BA192="","",VLOOKUP(BA192,'aktuelle Düngerliste'!$A:$H,3,FALSE)*BC192/1000)</f>
        <v/>
      </c>
      <c r="BJ192" s="874" t="str">
        <f>IF(BA192="","",IF(VLOOKUP(BA192,'aktuelle Düngerliste'!$A:$B,2,FALSE)="mineralisch",(VLOOKUP(BA192,'aktuelle Düngerliste'!$A:$H,3,FALSE)*BC192/1000),""))</f>
        <v/>
      </c>
      <c r="BK192" s="875" t="str">
        <f>IF(BA192="","",VLOOKUP(BA192,'aktuelle Düngerliste'!$A:$J,10,FALSE)*BC192/1000)</f>
        <v/>
      </c>
      <c r="BL192" s="875" t="str">
        <f>IF(BA192="","",VLOOKUP(BA192,'aktuelle Düngerliste'!$A:$H,5,FALSE)*BC192/1000)</f>
        <v/>
      </c>
      <c r="BM192" s="875" t="str">
        <f>IF(BA192="","",VLOOKUP(BA192,'aktuelle Düngerliste'!$A:$H,6,FALSE)*BC192/1000)</f>
        <v/>
      </c>
      <c r="BN192" s="876" t="str">
        <f>IF(BA192="","",VLOOKUP(BA192,'aktuelle Düngerliste'!$A:$H,7,FALSE)*BC192/1000)</f>
        <v/>
      </c>
      <c r="BO192" s="378"/>
      <c r="BP192" s="379"/>
      <c r="BQ192" s="375"/>
      <c r="BR192" s="392" t="str">
        <f t="shared" si="40"/>
        <v/>
      </c>
      <c r="BS192" s="453" t="str">
        <f t="shared" si="41"/>
        <v/>
      </c>
      <c r="BT192" s="872" t="str">
        <f>IF(BO192="","",VLOOKUP(BO192,'aktuelle Düngerliste'!$A:$H,2,FALSE))</f>
        <v/>
      </c>
      <c r="BU192" s="872" t="str">
        <f>IF(BO192="","",VLOOKUP(BO192,'aktuelle Düngerliste'!$A:$H,3,FALSE))</f>
        <v/>
      </c>
      <c r="BV192" s="873" t="str">
        <f>IF(BO192="","",VLOOKUP(BO192,'aktuelle Düngerliste'!$A:$H,8,FALSE))</f>
        <v/>
      </c>
      <c r="BW192" s="874" t="str">
        <f>IF(BO192="","",VLOOKUP(BO192,'aktuelle Düngerliste'!$A:$H,3,FALSE)*BQ192/1000)</f>
        <v/>
      </c>
      <c r="BX192" s="874" t="str">
        <f>IF(BO192="","",IF(VLOOKUP(BO192,'aktuelle Düngerliste'!$A:$B,2,FALSE)="mineralisch",(VLOOKUP(BO192,'aktuelle Düngerliste'!$A:$H,3,FALSE)*BQ192/1000),""))</f>
        <v/>
      </c>
      <c r="BY192" s="875" t="str">
        <f>IF(BO192="","",VLOOKUP(BO192,'aktuelle Düngerliste'!$A:$J,10,FALSE)*BQ192/1000)</f>
        <v/>
      </c>
      <c r="BZ192" s="875" t="str">
        <f>IF(BO192="","",VLOOKUP(BO192,'aktuelle Düngerliste'!$A:$H,5,FALSE)*BQ192/1000)</f>
        <v/>
      </c>
      <c r="CA192" s="875" t="str">
        <f>IF(BO192="","",VLOOKUP(BO192,'aktuelle Düngerliste'!$A:$H,6,FALSE)*BQ192/1000)</f>
        <v/>
      </c>
      <c r="CB192" s="876" t="str">
        <f>IF(BO192="","",VLOOKUP(BO192,'aktuelle Düngerliste'!$A:$H,7,FALSE)*BQ192/1000)</f>
        <v/>
      </c>
      <c r="CC192" s="378"/>
      <c r="CD192" s="379"/>
      <c r="CE192" s="375"/>
      <c r="CF192" s="392" t="str">
        <f t="shared" si="42"/>
        <v/>
      </c>
      <c r="CG192" s="453" t="str">
        <f t="shared" si="43"/>
        <v/>
      </c>
      <c r="CH192" s="872" t="str">
        <f>IF(CC192="","",VLOOKUP(CC192,'aktuelle Düngerliste'!$A:$H,2,FALSE))</f>
        <v/>
      </c>
      <c r="CI192" s="872" t="str">
        <f>IF(CC192="","",VLOOKUP(CC192,'aktuelle Düngerliste'!$A:$H,3,FALSE))</f>
        <v/>
      </c>
      <c r="CJ192" s="873" t="str">
        <f>IF(CC192="","",VLOOKUP(CC192,'aktuelle Düngerliste'!$A:$H,8,FALSE))</f>
        <v/>
      </c>
      <c r="CK192" s="874" t="str">
        <f>IF(CC192="","",VLOOKUP(CC192,'aktuelle Düngerliste'!$A:$H,3,FALSE)*CE192/1000)</f>
        <v/>
      </c>
      <c r="CL192" s="874" t="str">
        <f>IF(CC192="","",IF(VLOOKUP(CC192,'aktuelle Düngerliste'!$A:$B,2,FALSE)="mineralisch",(VLOOKUP(CC192,'aktuelle Düngerliste'!$A:$H,3,FALSE)*CE192/1000),""))</f>
        <v/>
      </c>
      <c r="CM192" s="875" t="str">
        <f>IF(CC192="","",VLOOKUP(CC192,'aktuelle Düngerliste'!$A:$J,10,FALSE)*CE192/1000)</f>
        <v/>
      </c>
      <c r="CN192" s="875" t="str">
        <f>IF(CC192="","",VLOOKUP(CC192,'aktuelle Düngerliste'!$A:$H,5,FALSE)*CE192/1000)</f>
        <v/>
      </c>
      <c r="CO192" s="875" t="str">
        <f>IF(CC192="","",VLOOKUP(CC192,'aktuelle Düngerliste'!$A:$H,6,FALSE)*CE192/1000)</f>
        <v/>
      </c>
      <c r="CP192" s="876" t="str">
        <f>IF(CC192="","",VLOOKUP(CC192,'aktuelle Düngerliste'!$A:$H,7,FALSE)*CE192/1000)</f>
        <v/>
      </c>
      <c r="CQ192" s="378"/>
      <c r="CR192" s="379"/>
      <c r="CS192" s="375"/>
      <c r="CT192" s="392" t="str">
        <f t="shared" si="44"/>
        <v/>
      </c>
      <c r="CU192" s="453" t="str">
        <f t="shared" si="45"/>
        <v/>
      </c>
      <c r="CV192" s="872" t="str">
        <f>IF(CQ192="","",VLOOKUP(CQ192,'aktuelle Düngerliste'!$A:$H,2,FALSE))</f>
        <v/>
      </c>
      <c r="CW192" s="872" t="str">
        <f>IF(CQ192="","",VLOOKUP(CQ192,'aktuelle Düngerliste'!$A:$H,3,FALSE))</f>
        <v/>
      </c>
      <c r="CX192" s="873" t="str">
        <f>IF(CQ192="","",VLOOKUP(CQ192,'aktuelle Düngerliste'!$A:$H,8,FALSE))</f>
        <v/>
      </c>
      <c r="CY192" s="874" t="str">
        <f>IF(CQ192="","",VLOOKUP(CQ192,'aktuelle Düngerliste'!$A:$H,3,FALSE)*CS192/1000)</f>
        <v/>
      </c>
      <c r="CZ192" s="874" t="str">
        <f>IF(CQ192="","",IF(VLOOKUP(CQ192,'aktuelle Düngerliste'!$A:$B,2,FALSE)="mineralisch",(VLOOKUP(CQ192,'aktuelle Düngerliste'!$A:$H,3,FALSE)*CS192/1000),""))</f>
        <v/>
      </c>
      <c r="DA192" s="875" t="str">
        <f>IF(CQ192="","",VLOOKUP(CQ192,'aktuelle Düngerliste'!$A:$J,10,FALSE)*CS192/1000)</f>
        <v/>
      </c>
      <c r="DB192" s="875" t="str">
        <f>IF(CQ192="","",VLOOKUP(CQ192,'aktuelle Düngerliste'!$A:$H,5,FALSE)*CS192/1000)</f>
        <v/>
      </c>
      <c r="DC192" s="875" t="str">
        <f>IF(CQ192="","",VLOOKUP(CQ192,'aktuelle Düngerliste'!$A:$H,6,FALSE)*CS192/1000)</f>
        <v/>
      </c>
      <c r="DD192" s="876" t="str">
        <f>IF(CQ192="","",VLOOKUP(CQ192,'aktuelle Düngerliste'!$A:$H,7,FALSE)*CS192/1000)</f>
        <v/>
      </c>
      <c r="DE192" s="378"/>
      <c r="DF192" s="379"/>
      <c r="DG192" s="375"/>
      <c r="DH192" s="392" t="str">
        <f t="shared" si="46"/>
        <v/>
      </c>
      <c r="DI192" s="453" t="str">
        <f t="shared" si="47"/>
        <v/>
      </c>
      <c r="DJ192" s="872" t="str">
        <f>IF(DE192="","",VLOOKUP(DE192,'aktuelle Düngerliste'!$A:$H,2,FALSE))</f>
        <v/>
      </c>
      <c r="DK192" s="872" t="str">
        <f>IF(DE192="","",VLOOKUP(DE192,'aktuelle Düngerliste'!$A:$H,3,FALSE))</f>
        <v/>
      </c>
      <c r="DL192" s="873" t="str">
        <f>IF(DE192="","",VLOOKUP(DE192,'aktuelle Düngerliste'!$A:$H,8,FALSE))</f>
        <v/>
      </c>
      <c r="DM192" s="874" t="str">
        <f>IF(DE192="","",VLOOKUP(DE192,'aktuelle Düngerliste'!$A:$H,3,FALSE)*DG192/1000)</f>
        <v/>
      </c>
      <c r="DN192" s="874" t="str">
        <f>IF(DE192="","",IF(VLOOKUP(DE192,'aktuelle Düngerliste'!$A:$B,2,FALSE)="mineralisch",(VLOOKUP(DE192,'aktuelle Düngerliste'!$A:$H,3,FALSE)*DG192/1000),""))</f>
        <v/>
      </c>
      <c r="DO192" s="875" t="str">
        <f>IF(DE192="","",VLOOKUP(DE192,'aktuelle Düngerliste'!$A:$J,10,FALSE)*DG192/1000)</f>
        <v/>
      </c>
      <c r="DP192" s="875" t="str">
        <f>IF(DE192="","",VLOOKUP(DE192,'aktuelle Düngerliste'!$A:$H,5,FALSE)*DG192/1000)</f>
        <v/>
      </c>
      <c r="DQ192" s="875" t="str">
        <f>IF(DE192="","",VLOOKUP(DE192,'aktuelle Düngerliste'!$A:$H,6,FALSE)*DG192/1000)</f>
        <v/>
      </c>
      <c r="DR192" s="876" t="str">
        <f>IF(DE192="","",VLOOKUP(DE192,'aktuelle Düngerliste'!$A:$H,7,FALSE)*DG192/1000)</f>
        <v/>
      </c>
      <c r="DS192" s="265"/>
    </row>
    <row r="193" spans="1:123" s="145" customFormat="1">
      <c r="A193" s="261" t="str">
        <f>IF('N-DBE'!A193="","",'N-DBE'!A193)</f>
        <v/>
      </c>
      <c r="B193" s="285" t="str">
        <f>IF('N-DBE'!B193="","",'N-DBE'!B193)</f>
        <v/>
      </c>
      <c r="C193" s="262" t="str">
        <f>IF('N-DBE'!C193="","",'N-DBE'!C193)</f>
        <v/>
      </c>
      <c r="D193" s="262" t="str">
        <f>IF('N-DBE'!D193="","",'N-DBE'!D193)</f>
        <v/>
      </c>
      <c r="E193" s="238" t="str">
        <f>IF('N-DBE'!E193="","",'N-DBE'!E193)</f>
        <v/>
      </c>
      <c r="F193" s="238" t="str">
        <f>IF('N-DBE'!F193="","",'N-DBE'!F193)</f>
        <v/>
      </c>
      <c r="G193" s="225" t="str">
        <f>IF('N-DBE'!G193="","",'N-DBE'!G193)</f>
        <v/>
      </c>
      <c r="H193" s="247" t="str">
        <f>IF(OR(B193="",'N-DBE'!AJ193=""),"",'N-DBE'!AJ193+'N-DBE'!AN193)</f>
        <v/>
      </c>
      <c r="I193" s="815" t="str">
        <f>IF(OR(B193="",'N-DBE'!AJ193=""),"",'N-DBE'!E193*('N-DBE'!AJ193+'N-DBE'!AN193))</f>
        <v/>
      </c>
      <c r="J193" s="246" t="str">
        <f>IF('N-DBE'!AK193="","",IF('N-DBE'!AM193="ja",'N-DBE'!AK193+'N-DBE'!AN193,'N-DBE'!AK193))</f>
        <v/>
      </c>
      <c r="K193" s="829" t="str">
        <f>IF(OR(B193="",'N-DBE'!AK193=""),"",IF('N-DBE'!AM193="ja",'N-DBE'!E193*('N-DBE'!AK193+'N-DBE'!AN193),'N-DBE'!E193*'N-DBE'!AK193))</f>
        <v/>
      </c>
      <c r="L193" s="830" t="str">
        <f>IF(OR(B193="",'N-DBE'!AL193=""),"",'N-DBE'!AL193+'N-DBE'!AN193)</f>
        <v/>
      </c>
      <c r="M193" s="830" t="str">
        <f>IF(OR(B193="",'N-DBE'!AL193=""),"",'N-DBE'!E193*('N-DBE'!AL193+'N-DBE'!AN193))</f>
        <v/>
      </c>
      <c r="N193" s="831" t="str">
        <f>IF(AND('N-DBE'!C193="ja",G193&lt;&gt;""),I193-X193,"")</f>
        <v/>
      </c>
      <c r="O193" s="259" t="str">
        <f>IF('N-DBE'!AJ193="","",SUM(AU193,BI193,BW193,CK193,CY193,DM193))</f>
        <v/>
      </c>
      <c r="P193" s="830" t="str">
        <f>IF(OR(B193="",'N-DBE'!AJ193=""),"",O193*'N-DBE'!E193)</f>
        <v/>
      </c>
      <c r="Q193" s="253" t="str">
        <f>IF('N-DBE'!AJ193="","",IF(AR193="mineralisch",AU193,0)+IF(BF193="mineralisch",BI193,0)+IF(BT193="mineralisch",BW193,0)+IF(CH193="mineralisch",CK193,0)+IF(CV193="mineralisch",CY193,0)+IF(DJ193="mineralisch",DM193,0))</f>
        <v/>
      </c>
      <c r="R193" s="830" t="str">
        <f>IF(OR(B193="",'N-DBE'!AJ193=""),"",Q193*'N-DBE'!E193)</f>
        <v/>
      </c>
      <c r="S193" s="253" t="str">
        <f>IF('N-DBE'!AJ193="","",O193-Q193)</f>
        <v/>
      </c>
      <c r="T193" s="830" t="str">
        <f>IF(OR(B193="",'N-DBE'!AJ193=""),"",S193*'N-DBE'!E193)</f>
        <v/>
      </c>
      <c r="U193" s="253" t="str">
        <f>IF('N-DBE'!AJ193="","",(IF(AR193="Kompost",AU193,0)+IF(BF193="Kompost",BI193,0)+IF(BT193="Kompost",BW193,0)+IF(CH193="Kompost",CK193,0)+IF(CV193="Kompost",CY193,0)+IF(DJ193="Kompost",DM193,0)))</f>
        <v/>
      </c>
      <c r="V193" s="830" t="str">
        <f>IF(OR(B193="",'N-DBE'!AJ193=""),"",U193*'N-DBE'!E193)</f>
        <v/>
      </c>
      <c r="W193" s="370" t="str">
        <f>IF('N-DBE'!AJ193="","",SUM(AW193,BK193,BY193,CM193,DA193,DO193))</f>
        <v/>
      </c>
      <c r="X193" s="844" t="str">
        <f>IF(OR(B193="",'N-DBE'!AJ193=""),"",W193*'N-DBE'!E193)</f>
        <v/>
      </c>
      <c r="Y193" s="260" t="str">
        <f>IF('P-(K-Mg)-DBE'!N193="","",'P-(K-Mg)-DBE'!N193+'P-(K-Mg)-DBE'!R193)</f>
        <v/>
      </c>
      <c r="Z193" s="830" t="str">
        <f>IF(OR(B193="",'P-(K-Mg)-DBE'!N193=""),"",'N-DBE'!E193*('P-(K-Mg)-DBE'!N193+'P-(K-Mg)-DBE'!R193))</f>
        <v/>
      </c>
      <c r="AA193" s="259" t="str">
        <f>IF('P-(K-Mg)-DBE'!N193="","",SUM(AX193,BL193,BZ193,CN193,DB193,DP193))</f>
        <v/>
      </c>
      <c r="AB193" s="258" t="str">
        <f>IF(OR(B193="",'P-(K-Mg)-DBE'!Z193=""),"",SUM(AX193,BL193,BZ193,CN193,DB193,DP193)*'N-DBE'!E193)</f>
        <v/>
      </c>
      <c r="AC193" s="259" t="str">
        <f>IF('P-(K-Mg)-DBE'!O193="","",'P-(K-Mg)-DBE'!O193)</f>
        <v/>
      </c>
      <c r="AD193" s="815" t="str">
        <f>IF(OR(B193="",'P-(K-Mg)-DBE'!O193=""),"",'P-(K-Mg)-DBE'!O193*'N-DBE'!E193)</f>
        <v/>
      </c>
      <c r="AE193" s="239" t="str">
        <f>IF('P-(K-Mg)-DBE'!Z193="","",'P-(K-Mg)-DBE'!Z193)</f>
        <v/>
      </c>
      <c r="AF193" s="815" t="str">
        <f>IF(OR(B193="",'P-(K-Mg)-DBE'!Z193=""),"",'P-(K-Mg)-DBE'!Z193*'N-DBE'!E193)</f>
        <v/>
      </c>
      <c r="AG193" s="380" t="str">
        <f>IF('P-(K-Mg)-DBE'!Z193="","",SUM(AY193,BM193,CA193,CO193,DC193,DQ193))</f>
        <v/>
      </c>
      <c r="AH193" s="258" t="str">
        <f>IF(OR(B193="",'P-(K-Mg)-DBE'!AH193=""),"",SUM(AY193,BM193,CA193,CO193,DC193,DQ183)*'N-DBE'!E193)</f>
        <v/>
      </c>
      <c r="AI193" s="240" t="str">
        <f>IF('P-(K-Mg)-DBE'!AH193="","",'P-(K-Mg)-DBE'!AH193)</f>
        <v/>
      </c>
      <c r="AJ193" s="830" t="str">
        <f>IF(OR(B193="",'P-(K-Mg)-DBE'!AH193=""),"",'N-DBE'!E193*'P-(K-Mg)-DBE'!AH193)</f>
        <v/>
      </c>
      <c r="AK193" s="374" t="str">
        <f>IF('P-(K-Mg)-DBE'!AH193="","",SUM(AZ193,BN193,CB193,CP193,DD193,DR193))</f>
        <v/>
      </c>
      <c r="AL193" s="862" t="str">
        <f>IF('P-(K-Mg)-DBE'!AH193="","",SUM(AZ193,BN193,CB193,CP193,DD193,DR193))</f>
        <v/>
      </c>
      <c r="AM193" s="378"/>
      <c r="AN193" s="379"/>
      <c r="AO193" s="375"/>
      <c r="AP193" s="392" t="str">
        <f t="shared" si="36"/>
        <v/>
      </c>
      <c r="AQ193" s="453" t="str">
        <f t="shared" si="37"/>
        <v/>
      </c>
      <c r="AR193" s="872" t="str">
        <f>IF(AM193="","",VLOOKUP(AM193,'aktuelle Düngerliste'!A:H,2,FALSE))</f>
        <v/>
      </c>
      <c r="AS193" s="872" t="str">
        <f>IF(AM193="","",VLOOKUP(AM193,'aktuelle Düngerliste'!A:H,3,FALSE))</f>
        <v/>
      </c>
      <c r="AT193" s="873" t="str">
        <f>IF(AM193="","",VLOOKUP(AM193,'aktuelle Düngerliste'!A:H,8,FALSE))</f>
        <v/>
      </c>
      <c r="AU193" s="874" t="str">
        <f>IF(AM193="","",VLOOKUP(AM193,'aktuelle Düngerliste'!$A:$H,3,FALSE)*AO193/1000)</f>
        <v/>
      </c>
      <c r="AV193" s="874" t="str">
        <f>IF(AM193="","",IF(VLOOKUP(AM193,'aktuelle Düngerliste'!$A:$B,2,FALSE)="mineralisch",(VLOOKUP(AM193,'aktuelle Düngerliste'!$A:$H,3,FALSE)*AO193/1000),""))</f>
        <v/>
      </c>
      <c r="AW193" s="875" t="str">
        <f>IF(AM193="","",VLOOKUP(AM193,'aktuelle Düngerliste'!$A:$J,10,FALSE)*AO193/1000)</f>
        <v/>
      </c>
      <c r="AX193" s="875" t="str">
        <f>IF(AM193="","",VLOOKUP(AM193,'aktuelle Düngerliste'!$A:$H,5,FALSE)*AO193/1000)</f>
        <v/>
      </c>
      <c r="AY193" s="875" t="str">
        <f>IF(AM193="","",VLOOKUP(AM193,'aktuelle Düngerliste'!$A:$H,6,FALSE)*AO193/1000)</f>
        <v/>
      </c>
      <c r="AZ193" s="876" t="str">
        <f>IF(AM193="","",VLOOKUP(AM193,'aktuelle Düngerliste'!$A:$H,7,FALSE)*AO193/1000)</f>
        <v/>
      </c>
      <c r="BA193" s="378"/>
      <c r="BB193" s="379"/>
      <c r="BC193" s="375"/>
      <c r="BD193" s="392" t="str">
        <f t="shared" si="38"/>
        <v/>
      </c>
      <c r="BE193" s="453" t="str">
        <f t="shared" si="39"/>
        <v/>
      </c>
      <c r="BF193" s="872" t="str">
        <f>IF(BA193="","",VLOOKUP(BA193,'aktuelle Düngerliste'!$A:$H,2,FALSE))</f>
        <v/>
      </c>
      <c r="BG193" s="872" t="str">
        <f>IF(BA193="","",VLOOKUP(BA193,'aktuelle Düngerliste'!$A:$H,3,FALSE))</f>
        <v/>
      </c>
      <c r="BH193" s="873" t="str">
        <f>IF(BA193="","",VLOOKUP(BA193,'aktuelle Düngerliste'!$A:$H,8,FALSE))</f>
        <v/>
      </c>
      <c r="BI193" s="874" t="str">
        <f>IF(BA193="","",VLOOKUP(BA193,'aktuelle Düngerliste'!$A:$H,3,FALSE)*BC193/1000)</f>
        <v/>
      </c>
      <c r="BJ193" s="874" t="str">
        <f>IF(BA193="","",IF(VLOOKUP(BA193,'aktuelle Düngerliste'!$A:$B,2,FALSE)="mineralisch",(VLOOKUP(BA193,'aktuelle Düngerliste'!$A:$H,3,FALSE)*BC193/1000),""))</f>
        <v/>
      </c>
      <c r="BK193" s="875" t="str">
        <f>IF(BA193="","",VLOOKUP(BA193,'aktuelle Düngerliste'!$A:$J,10,FALSE)*BC193/1000)</f>
        <v/>
      </c>
      <c r="BL193" s="875" t="str">
        <f>IF(BA193="","",VLOOKUP(BA193,'aktuelle Düngerliste'!$A:$H,5,FALSE)*BC193/1000)</f>
        <v/>
      </c>
      <c r="BM193" s="875" t="str">
        <f>IF(BA193="","",VLOOKUP(BA193,'aktuelle Düngerliste'!$A:$H,6,FALSE)*BC193/1000)</f>
        <v/>
      </c>
      <c r="BN193" s="876" t="str">
        <f>IF(BA193="","",VLOOKUP(BA193,'aktuelle Düngerliste'!$A:$H,7,FALSE)*BC193/1000)</f>
        <v/>
      </c>
      <c r="BO193" s="378"/>
      <c r="BP193" s="379"/>
      <c r="BQ193" s="375"/>
      <c r="BR193" s="392" t="str">
        <f t="shared" si="40"/>
        <v/>
      </c>
      <c r="BS193" s="453" t="str">
        <f t="shared" si="41"/>
        <v/>
      </c>
      <c r="BT193" s="872" t="str">
        <f>IF(BO193="","",VLOOKUP(BO193,'aktuelle Düngerliste'!$A:$H,2,FALSE))</f>
        <v/>
      </c>
      <c r="BU193" s="872" t="str">
        <f>IF(BO193="","",VLOOKUP(BO193,'aktuelle Düngerliste'!$A:$H,3,FALSE))</f>
        <v/>
      </c>
      <c r="BV193" s="873" t="str">
        <f>IF(BO193="","",VLOOKUP(BO193,'aktuelle Düngerliste'!$A:$H,8,FALSE))</f>
        <v/>
      </c>
      <c r="BW193" s="874" t="str">
        <f>IF(BO193="","",VLOOKUP(BO193,'aktuelle Düngerliste'!$A:$H,3,FALSE)*BQ193/1000)</f>
        <v/>
      </c>
      <c r="BX193" s="874" t="str">
        <f>IF(BO193="","",IF(VLOOKUP(BO193,'aktuelle Düngerliste'!$A:$B,2,FALSE)="mineralisch",(VLOOKUP(BO193,'aktuelle Düngerliste'!$A:$H,3,FALSE)*BQ193/1000),""))</f>
        <v/>
      </c>
      <c r="BY193" s="875" t="str">
        <f>IF(BO193="","",VLOOKUP(BO193,'aktuelle Düngerliste'!$A:$J,10,FALSE)*BQ193/1000)</f>
        <v/>
      </c>
      <c r="BZ193" s="875" t="str">
        <f>IF(BO193="","",VLOOKUP(BO193,'aktuelle Düngerliste'!$A:$H,5,FALSE)*BQ193/1000)</f>
        <v/>
      </c>
      <c r="CA193" s="875" t="str">
        <f>IF(BO193="","",VLOOKUP(BO193,'aktuelle Düngerliste'!$A:$H,6,FALSE)*BQ193/1000)</f>
        <v/>
      </c>
      <c r="CB193" s="876" t="str">
        <f>IF(BO193="","",VLOOKUP(BO193,'aktuelle Düngerliste'!$A:$H,7,FALSE)*BQ193/1000)</f>
        <v/>
      </c>
      <c r="CC193" s="378"/>
      <c r="CD193" s="379"/>
      <c r="CE193" s="375"/>
      <c r="CF193" s="392" t="str">
        <f t="shared" si="42"/>
        <v/>
      </c>
      <c r="CG193" s="453" t="str">
        <f t="shared" si="43"/>
        <v/>
      </c>
      <c r="CH193" s="872" t="str">
        <f>IF(CC193="","",VLOOKUP(CC193,'aktuelle Düngerliste'!$A:$H,2,FALSE))</f>
        <v/>
      </c>
      <c r="CI193" s="872" t="str">
        <f>IF(CC193="","",VLOOKUP(CC193,'aktuelle Düngerliste'!$A:$H,3,FALSE))</f>
        <v/>
      </c>
      <c r="CJ193" s="873" t="str">
        <f>IF(CC193="","",VLOOKUP(CC193,'aktuelle Düngerliste'!$A:$H,8,FALSE))</f>
        <v/>
      </c>
      <c r="CK193" s="874" t="str">
        <f>IF(CC193="","",VLOOKUP(CC193,'aktuelle Düngerliste'!$A:$H,3,FALSE)*CE193/1000)</f>
        <v/>
      </c>
      <c r="CL193" s="874" t="str">
        <f>IF(CC193="","",IF(VLOOKUP(CC193,'aktuelle Düngerliste'!$A:$B,2,FALSE)="mineralisch",(VLOOKUP(CC193,'aktuelle Düngerliste'!$A:$H,3,FALSE)*CE193/1000),""))</f>
        <v/>
      </c>
      <c r="CM193" s="875" t="str">
        <f>IF(CC193="","",VLOOKUP(CC193,'aktuelle Düngerliste'!$A:$J,10,FALSE)*CE193/1000)</f>
        <v/>
      </c>
      <c r="CN193" s="875" t="str">
        <f>IF(CC193="","",VLOOKUP(CC193,'aktuelle Düngerliste'!$A:$H,5,FALSE)*CE193/1000)</f>
        <v/>
      </c>
      <c r="CO193" s="875" t="str">
        <f>IF(CC193="","",VLOOKUP(CC193,'aktuelle Düngerliste'!$A:$H,6,FALSE)*CE193/1000)</f>
        <v/>
      </c>
      <c r="CP193" s="876" t="str">
        <f>IF(CC193="","",VLOOKUP(CC193,'aktuelle Düngerliste'!$A:$H,7,FALSE)*CE193/1000)</f>
        <v/>
      </c>
      <c r="CQ193" s="378"/>
      <c r="CR193" s="379"/>
      <c r="CS193" s="375"/>
      <c r="CT193" s="392" t="str">
        <f t="shared" si="44"/>
        <v/>
      </c>
      <c r="CU193" s="453" t="str">
        <f t="shared" si="45"/>
        <v/>
      </c>
      <c r="CV193" s="872" t="str">
        <f>IF(CQ193="","",VLOOKUP(CQ193,'aktuelle Düngerliste'!$A:$H,2,FALSE))</f>
        <v/>
      </c>
      <c r="CW193" s="872" t="str">
        <f>IF(CQ193="","",VLOOKUP(CQ193,'aktuelle Düngerliste'!$A:$H,3,FALSE))</f>
        <v/>
      </c>
      <c r="CX193" s="873" t="str">
        <f>IF(CQ193="","",VLOOKUP(CQ193,'aktuelle Düngerliste'!$A:$H,8,FALSE))</f>
        <v/>
      </c>
      <c r="CY193" s="874" t="str">
        <f>IF(CQ193="","",VLOOKUP(CQ193,'aktuelle Düngerliste'!$A:$H,3,FALSE)*CS193/1000)</f>
        <v/>
      </c>
      <c r="CZ193" s="874" t="str">
        <f>IF(CQ193="","",IF(VLOOKUP(CQ193,'aktuelle Düngerliste'!$A:$B,2,FALSE)="mineralisch",(VLOOKUP(CQ193,'aktuelle Düngerliste'!$A:$H,3,FALSE)*CS193/1000),""))</f>
        <v/>
      </c>
      <c r="DA193" s="875" t="str">
        <f>IF(CQ193="","",VLOOKUP(CQ193,'aktuelle Düngerliste'!$A:$J,10,FALSE)*CS193/1000)</f>
        <v/>
      </c>
      <c r="DB193" s="875" t="str">
        <f>IF(CQ193="","",VLOOKUP(CQ193,'aktuelle Düngerliste'!$A:$H,5,FALSE)*CS193/1000)</f>
        <v/>
      </c>
      <c r="DC193" s="875" t="str">
        <f>IF(CQ193="","",VLOOKUP(CQ193,'aktuelle Düngerliste'!$A:$H,6,FALSE)*CS193/1000)</f>
        <v/>
      </c>
      <c r="DD193" s="876" t="str">
        <f>IF(CQ193="","",VLOOKUP(CQ193,'aktuelle Düngerliste'!$A:$H,7,FALSE)*CS193/1000)</f>
        <v/>
      </c>
      <c r="DE193" s="378"/>
      <c r="DF193" s="379"/>
      <c r="DG193" s="375"/>
      <c r="DH193" s="392" t="str">
        <f t="shared" si="46"/>
        <v/>
      </c>
      <c r="DI193" s="453" t="str">
        <f t="shared" si="47"/>
        <v/>
      </c>
      <c r="DJ193" s="872" t="str">
        <f>IF(DE193="","",VLOOKUP(DE193,'aktuelle Düngerliste'!$A:$H,2,FALSE))</f>
        <v/>
      </c>
      <c r="DK193" s="872" t="str">
        <f>IF(DE193="","",VLOOKUP(DE193,'aktuelle Düngerliste'!$A:$H,3,FALSE))</f>
        <v/>
      </c>
      <c r="DL193" s="873" t="str">
        <f>IF(DE193="","",VLOOKUP(DE193,'aktuelle Düngerliste'!$A:$H,8,FALSE))</f>
        <v/>
      </c>
      <c r="DM193" s="874" t="str">
        <f>IF(DE193="","",VLOOKUP(DE193,'aktuelle Düngerliste'!$A:$H,3,FALSE)*DG193/1000)</f>
        <v/>
      </c>
      <c r="DN193" s="874" t="str">
        <f>IF(DE193="","",IF(VLOOKUP(DE193,'aktuelle Düngerliste'!$A:$B,2,FALSE)="mineralisch",(VLOOKUP(DE193,'aktuelle Düngerliste'!$A:$H,3,FALSE)*DG193/1000),""))</f>
        <v/>
      </c>
      <c r="DO193" s="875" t="str">
        <f>IF(DE193="","",VLOOKUP(DE193,'aktuelle Düngerliste'!$A:$J,10,FALSE)*DG193/1000)</f>
        <v/>
      </c>
      <c r="DP193" s="875" t="str">
        <f>IF(DE193="","",VLOOKUP(DE193,'aktuelle Düngerliste'!$A:$H,5,FALSE)*DG193/1000)</f>
        <v/>
      </c>
      <c r="DQ193" s="875" t="str">
        <f>IF(DE193="","",VLOOKUP(DE193,'aktuelle Düngerliste'!$A:$H,6,FALSE)*DG193/1000)</f>
        <v/>
      </c>
      <c r="DR193" s="876" t="str">
        <f>IF(DE193="","",VLOOKUP(DE193,'aktuelle Düngerliste'!$A:$H,7,FALSE)*DG193/1000)</f>
        <v/>
      </c>
      <c r="DS193" s="265"/>
    </row>
    <row r="194" spans="1:123" s="145" customFormat="1">
      <c r="A194" s="261" t="str">
        <f>IF('N-DBE'!A194="","",'N-DBE'!A194)</f>
        <v/>
      </c>
      <c r="B194" s="285" t="str">
        <f>IF('N-DBE'!B194="","",'N-DBE'!B194)</f>
        <v/>
      </c>
      <c r="C194" s="262" t="str">
        <f>IF('N-DBE'!C194="","",'N-DBE'!C194)</f>
        <v/>
      </c>
      <c r="D194" s="262" t="str">
        <f>IF('N-DBE'!D194="","",'N-DBE'!D194)</f>
        <v/>
      </c>
      <c r="E194" s="238" t="str">
        <f>IF('N-DBE'!E194="","",'N-DBE'!E194)</f>
        <v/>
      </c>
      <c r="F194" s="238" t="str">
        <f>IF('N-DBE'!F194="","",'N-DBE'!F194)</f>
        <v/>
      </c>
      <c r="G194" s="225" t="str">
        <f>IF('N-DBE'!G194="","",'N-DBE'!G194)</f>
        <v/>
      </c>
      <c r="H194" s="247" t="str">
        <f>IF(OR(B194="",'N-DBE'!AJ194=""),"",'N-DBE'!AJ194+'N-DBE'!AN194)</f>
        <v/>
      </c>
      <c r="I194" s="815" t="str">
        <f>IF(OR(B194="",'N-DBE'!AJ194=""),"",'N-DBE'!E194*('N-DBE'!AJ194+'N-DBE'!AN194))</f>
        <v/>
      </c>
      <c r="J194" s="246" t="str">
        <f>IF('N-DBE'!AK194="","",IF('N-DBE'!AM194="ja",'N-DBE'!AK194+'N-DBE'!AN194,'N-DBE'!AK194))</f>
        <v/>
      </c>
      <c r="K194" s="829" t="str">
        <f>IF(OR(B194="",'N-DBE'!AK194=""),"",IF('N-DBE'!AM194="ja",'N-DBE'!E194*('N-DBE'!AK194+'N-DBE'!AN194),'N-DBE'!E194*'N-DBE'!AK194))</f>
        <v/>
      </c>
      <c r="L194" s="830" t="str">
        <f>IF(OR(B194="",'N-DBE'!AL194=""),"",'N-DBE'!AL194+'N-DBE'!AN194)</f>
        <v/>
      </c>
      <c r="M194" s="830" t="str">
        <f>IF(OR(B194="",'N-DBE'!AL194=""),"",'N-DBE'!E194*('N-DBE'!AL194+'N-DBE'!AN194))</f>
        <v/>
      </c>
      <c r="N194" s="831" t="str">
        <f>IF(AND('N-DBE'!C194="ja",G194&lt;&gt;""),I194-X194,"")</f>
        <v/>
      </c>
      <c r="O194" s="259" t="str">
        <f>IF('N-DBE'!AJ194="","",SUM(AU194,BI194,BW194,CK194,CY194,DM194))</f>
        <v/>
      </c>
      <c r="P194" s="830" t="str">
        <f>IF(OR(B194="",'N-DBE'!AJ194=""),"",O194*'N-DBE'!E194)</f>
        <v/>
      </c>
      <c r="Q194" s="253" t="str">
        <f>IF('N-DBE'!AJ194="","",IF(AR194="mineralisch",AU194,0)+IF(BF194="mineralisch",BI194,0)+IF(BT194="mineralisch",BW194,0)+IF(CH194="mineralisch",CK194,0)+IF(CV194="mineralisch",CY194,0)+IF(DJ194="mineralisch",DM194,0))</f>
        <v/>
      </c>
      <c r="R194" s="830" t="str">
        <f>IF(OR(B194="",'N-DBE'!AJ194=""),"",Q194*'N-DBE'!E194)</f>
        <v/>
      </c>
      <c r="S194" s="253" t="str">
        <f>IF('N-DBE'!AJ194="","",O194-Q194)</f>
        <v/>
      </c>
      <c r="T194" s="830" t="str">
        <f>IF(OR(B194="",'N-DBE'!AJ194=""),"",S194*'N-DBE'!E194)</f>
        <v/>
      </c>
      <c r="U194" s="253" t="str">
        <f>IF('N-DBE'!AJ194="","",(IF(AR194="Kompost",AU194,0)+IF(BF194="Kompost",BI194,0)+IF(BT194="Kompost",BW194,0)+IF(CH194="Kompost",CK194,0)+IF(CV194="Kompost",CY194,0)+IF(DJ194="Kompost",DM194,0)))</f>
        <v/>
      </c>
      <c r="V194" s="830" t="str">
        <f>IF(OR(B194="",'N-DBE'!AJ194=""),"",U194*'N-DBE'!E194)</f>
        <v/>
      </c>
      <c r="W194" s="370" t="str">
        <f>IF('N-DBE'!AJ194="","",SUM(AW194,BK194,BY194,CM194,DA194,DO194))</f>
        <v/>
      </c>
      <c r="X194" s="844" t="str">
        <f>IF(OR(B194="",'N-DBE'!AJ194=""),"",W194*'N-DBE'!E194)</f>
        <v/>
      </c>
      <c r="Y194" s="260" t="str">
        <f>IF('P-(K-Mg)-DBE'!N194="","",'P-(K-Mg)-DBE'!N194+'P-(K-Mg)-DBE'!R194)</f>
        <v/>
      </c>
      <c r="Z194" s="830" t="str">
        <f>IF(OR(B194="",'P-(K-Mg)-DBE'!N194=""),"",'N-DBE'!E194*('P-(K-Mg)-DBE'!N194+'P-(K-Mg)-DBE'!R194))</f>
        <v/>
      </c>
      <c r="AA194" s="259" t="str">
        <f>IF('P-(K-Mg)-DBE'!N194="","",SUM(AX194,BL194,BZ194,CN194,DB194,DP194))</f>
        <v/>
      </c>
      <c r="AB194" s="258" t="str">
        <f>IF(OR(B194="",'P-(K-Mg)-DBE'!Z194=""),"",SUM(AX194,BL194,BZ194,CN194,DB194,DP194)*'N-DBE'!E194)</f>
        <v/>
      </c>
      <c r="AC194" s="259" t="str">
        <f>IF('P-(K-Mg)-DBE'!O194="","",'P-(K-Mg)-DBE'!O194)</f>
        <v/>
      </c>
      <c r="AD194" s="815" t="str">
        <f>IF(OR(B194="",'P-(K-Mg)-DBE'!O194=""),"",'P-(K-Mg)-DBE'!O194*'N-DBE'!E194)</f>
        <v/>
      </c>
      <c r="AE194" s="239" t="str">
        <f>IF('P-(K-Mg)-DBE'!Z194="","",'P-(K-Mg)-DBE'!Z194)</f>
        <v/>
      </c>
      <c r="AF194" s="815" t="str">
        <f>IF(OR(B194="",'P-(K-Mg)-DBE'!Z194=""),"",'P-(K-Mg)-DBE'!Z194*'N-DBE'!E194)</f>
        <v/>
      </c>
      <c r="AG194" s="380" t="str">
        <f>IF('P-(K-Mg)-DBE'!Z194="","",SUM(AY194,BM194,CA194,CO194,DC194,DQ194))</f>
        <v/>
      </c>
      <c r="AH194" s="258" t="str">
        <f>IF(OR(B194="",'P-(K-Mg)-DBE'!AH194=""),"",SUM(AY194,BM194,CA194,CO194,DC194,DQ184)*'N-DBE'!E194)</f>
        <v/>
      </c>
      <c r="AI194" s="240" t="str">
        <f>IF('P-(K-Mg)-DBE'!AH194="","",'P-(K-Mg)-DBE'!AH194)</f>
        <v/>
      </c>
      <c r="AJ194" s="830" t="str">
        <f>IF(OR(B194="",'P-(K-Mg)-DBE'!AH194=""),"",'N-DBE'!E194*'P-(K-Mg)-DBE'!AH194)</f>
        <v/>
      </c>
      <c r="AK194" s="374" t="str">
        <f>IF('P-(K-Mg)-DBE'!AH194="","",SUM(AZ194,BN194,CB194,CP194,DD194,DR194))</f>
        <v/>
      </c>
      <c r="AL194" s="862" t="str">
        <f>IF('P-(K-Mg)-DBE'!AH194="","",SUM(AZ194,BN194,CB194,CP194,DD194,DR194))</f>
        <v/>
      </c>
      <c r="AM194" s="378"/>
      <c r="AN194" s="379"/>
      <c r="AO194" s="375"/>
      <c r="AP194" s="392" t="str">
        <f t="shared" si="36"/>
        <v/>
      </c>
      <c r="AQ194" s="453" t="str">
        <f t="shared" si="37"/>
        <v/>
      </c>
      <c r="AR194" s="872" t="str">
        <f>IF(AM194="","",VLOOKUP(AM194,'aktuelle Düngerliste'!A:H,2,FALSE))</f>
        <v/>
      </c>
      <c r="AS194" s="872" t="str">
        <f>IF(AM194="","",VLOOKUP(AM194,'aktuelle Düngerliste'!A:H,3,FALSE))</f>
        <v/>
      </c>
      <c r="AT194" s="873" t="str">
        <f>IF(AM194="","",VLOOKUP(AM194,'aktuelle Düngerliste'!A:H,8,FALSE))</f>
        <v/>
      </c>
      <c r="AU194" s="874" t="str">
        <f>IF(AM194="","",VLOOKUP(AM194,'aktuelle Düngerliste'!$A:$H,3,FALSE)*AO194/1000)</f>
        <v/>
      </c>
      <c r="AV194" s="874" t="str">
        <f>IF(AM194="","",IF(VLOOKUP(AM194,'aktuelle Düngerliste'!$A:$B,2,FALSE)="mineralisch",(VLOOKUP(AM194,'aktuelle Düngerliste'!$A:$H,3,FALSE)*AO194/1000),""))</f>
        <v/>
      </c>
      <c r="AW194" s="875" t="str">
        <f>IF(AM194="","",VLOOKUP(AM194,'aktuelle Düngerliste'!$A:$J,10,FALSE)*AO194/1000)</f>
        <v/>
      </c>
      <c r="AX194" s="875" t="str">
        <f>IF(AM194="","",VLOOKUP(AM194,'aktuelle Düngerliste'!$A:$H,5,FALSE)*AO194/1000)</f>
        <v/>
      </c>
      <c r="AY194" s="875" t="str">
        <f>IF(AM194="","",VLOOKUP(AM194,'aktuelle Düngerliste'!$A:$H,6,FALSE)*AO194/1000)</f>
        <v/>
      </c>
      <c r="AZ194" s="876" t="str">
        <f>IF(AM194="","",VLOOKUP(AM194,'aktuelle Düngerliste'!$A:$H,7,FALSE)*AO194/1000)</f>
        <v/>
      </c>
      <c r="BA194" s="378"/>
      <c r="BB194" s="379"/>
      <c r="BC194" s="375"/>
      <c r="BD194" s="392" t="str">
        <f t="shared" si="38"/>
        <v/>
      </c>
      <c r="BE194" s="453" t="str">
        <f t="shared" si="39"/>
        <v/>
      </c>
      <c r="BF194" s="872" t="str">
        <f>IF(BA194="","",VLOOKUP(BA194,'aktuelle Düngerliste'!$A:$H,2,FALSE))</f>
        <v/>
      </c>
      <c r="BG194" s="872" t="str">
        <f>IF(BA194="","",VLOOKUP(BA194,'aktuelle Düngerliste'!$A:$H,3,FALSE))</f>
        <v/>
      </c>
      <c r="BH194" s="873" t="str">
        <f>IF(BA194="","",VLOOKUP(BA194,'aktuelle Düngerliste'!$A:$H,8,FALSE))</f>
        <v/>
      </c>
      <c r="BI194" s="874" t="str">
        <f>IF(BA194="","",VLOOKUP(BA194,'aktuelle Düngerliste'!$A:$H,3,FALSE)*BC194/1000)</f>
        <v/>
      </c>
      <c r="BJ194" s="874" t="str">
        <f>IF(BA194="","",IF(VLOOKUP(BA194,'aktuelle Düngerliste'!$A:$B,2,FALSE)="mineralisch",(VLOOKUP(BA194,'aktuelle Düngerliste'!$A:$H,3,FALSE)*BC194/1000),""))</f>
        <v/>
      </c>
      <c r="BK194" s="875" t="str">
        <f>IF(BA194="","",VLOOKUP(BA194,'aktuelle Düngerliste'!$A:$J,10,FALSE)*BC194/1000)</f>
        <v/>
      </c>
      <c r="BL194" s="875" t="str">
        <f>IF(BA194="","",VLOOKUP(BA194,'aktuelle Düngerliste'!$A:$H,5,FALSE)*BC194/1000)</f>
        <v/>
      </c>
      <c r="BM194" s="875" t="str">
        <f>IF(BA194="","",VLOOKUP(BA194,'aktuelle Düngerliste'!$A:$H,6,FALSE)*BC194/1000)</f>
        <v/>
      </c>
      <c r="BN194" s="876" t="str">
        <f>IF(BA194="","",VLOOKUP(BA194,'aktuelle Düngerliste'!$A:$H,7,FALSE)*BC194/1000)</f>
        <v/>
      </c>
      <c r="BO194" s="378"/>
      <c r="BP194" s="379"/>
      <c r="BQ194" s="375"/>
      <c r="BR194" s="392" t="str">
        <f t="shared" si="40"/>
        <v/>
      </c>
      <c r="BS194" s="453" t="str">
        <f t="shared" si="41"/>
        <v/>
      </c>
      <c r="BT194" s="872" t="str">
        <f>IF(BO194="","",VLOOKUP(BO194,'aktuelle Düngerliste'!$A:$H,2,FALSE))</f>
        <v/>
      </c>
      <c r="BU194" s="872" t="str">
        <f>IF(BO194="","",VLOOKUP(BO194,'aktuelle Düngerliste'!$A:$H,3,FALSE))</f>
        <v/>
      </c>
      <c r="BV194" s="873" t="str">
        <f>IF(BO194="","",VLOOKUP(BO194,'aktuelle Düngerliste'!$A:$H,8,FALSE))</f>
        <v/>
      </c>
      <c r="BW194" s="874" t="str">
        <f>IF(BO194="","",VLOOKUP(BO194,'aktuelle Düngerliste'!$A:$H,3,FALSE)*BQ194/1000)</f>
        <v/>
      </c>
      <c r="BX194" s="874" t="str">
        <f>IF(BO194="","",IF(VLOOKUP(BO194,'aktuelle Düngerliste'!$A:$B,2,FALSE)="mineralisch",(VLOOKUP(BO194,'aktuelle Düngerliste'!$A:$H,3,FALSE)*BQ194/1000),""))</f>
        <v/>
      </c>
      <c r="BY194" s="875" t="str">
        <f>IF(BO194="","",VLOOKUP(BO194,'aktuelle Düngerliste'!$A:$J,10,FALSE)*BQ194/1000)</f>
        <v/>
      </c>
      <c r="BZ194" s="875" t="str">
        <f>IF(BO194="","",VLOOKUP(BO194,'aktuelle Düngerliste'!$A:$H,5,FALSE)*BQ194/1000)</f>
        <v/>
      </c>
      <c r="CA194" s="875" t="str">
        <f>IF(BO194="","",VLOOKUP(BO194,'aktuelle Düngerliste'!$A:$H,6,FALSE)*BQ194/1000)</f>
        <v/>
      </c>
      <c r="CB194" s="876" t="str">
        <f>IF(BO194="","",VLOOKUP(BO194,'aktuelle Düngerliste'!$A:$H,7,FALSE)*BQ194/1000)</f>
        <v/>
      </c>
      <c r="CC194" s="378"/>
      <c r="CD194" s="379"/>
      <c r="CE194" s="375"/>
      <c r="CF194" s="392" t="str">
        <f t="shared" si="42"/>
        <v/>
      </c>
      <c r="CG194" s="453" t="str">
        <f t="shared" si="43"/>
        <v/>
      </c>
      <c r="CH194" s="872" t="str">
        <f>IF(CC194="","",VLOOKUP(CC194,'aktuelle Düngerliste'!$A:$H,2,FALSE))</f>
        <v/>
      </c>
      <c r="CI194" s="872" t="str">
        <f>IF(CC194="","",VLOOKUP(CC194,'aktuelle Düngerliste'!$A:$H,3,FALSE))</f>
        <v/>
      </c>
      <c r="CJ194" s="873" t="str">
        <f>IF(CC194="","",VLOOKUP(CC194,'aktuelle Düngerliste'!$A:$H,8,FALSE))</f>
        <v/>
      </c>
      <c r="CK194" s="874" t="str">
        <f>IF(CC194="","",VLOOKUP(CC194,'aktuelle Düngerliste'!$A:$H,3,FALSE)*CE194/1000)</f>
        <v/>
      </c>
      <c r="CL194" s="874" t="str">
        <f>IF(CC194="","",IF(VLOOKUP(CC194,'aktuelle Düngerliste'!$A:$B,2,FALSE)="mineralisch",(VLOOKUP(CC194,'aktuelle Düngerliste'!$A:$H,3,FALSE)*CE194/1000),""))</f>
        <v/>
      </c>
      <c r="CM194" s="875" t="str">
        <f>IF(CC194="","",VLOOKUP(CC194,'aktuelle Düngerliste'!$A:$J,10,FALSE)*CE194/1000)</f>
        <v/>
      </c>
      <c r="CN194" s="875" t="str">
        <f>IF(CC194="","",VLOOKUP(CC194,'aktuelle Düngerliste'!$A:$H,5,FALSE)*CE194/1000)</f>
        <v/>
      </c>
      <c r="CO194" s="875" t="str">
        <f>IF(CC194="","",VLOOKUP(CC194,'aktuelle Düngerliste'!$A:$H,6,FALSE)*CE194/1000)</f>
        <v/>
      </c>
      <c r="CP194" s="876" t="str">
        <f>IF(CC194="","",VLOOKUP(CC194,'aktuelle Düngerliste'!$A:$H,7,FALSE)*CE194/1000)</f>
        <v/>
      </c>
      <c r="CQ194" s="378"/>
      <c r="CR194" s="379"/>
      <c r="CS194" s="375"/>
      <c r="CT194" s="392" t="str">
        <f t="shared" si="44"/>
        <v/>
      </c>
      <c r="CU194" s="453" t="str">
        <f t="shared" si="45"/>
        <v/>
      </c>
      <c r="CV194" s="872" t="str">
        <f>IF(CQ194="","",VLOOKUP(CQ194,'aktuelle Düngerliste'!$A:$H,2,FALSE))</f>
        <v/>
      </c>
      <c r="CW194" s="872" t="str">
        <f>IF(CQ194="","",VLOOKUP(CQ194,'aktuelle Düngerliste'!$A:$H,3,FALSE))</f>
        <v/>
      </c>
      <c r="CX194" s="873" t="str">
        <f>IF(CQ194="","",VLOOKUP(CQ194,'aktuelle Düngerliste'!$A:$H,8,FALSE))</f>
        <v/>
      </c>
      <c r="CY194" s="874" t="str">
        <f>IF(CQ194="","",VLOOKUP(CQ194,'aktuelle Düngerliste'!$A:$H,3,FALSE)*CS194/1000)</f>
        <v/>
      </c>
      <c r="CZ194" s="874" t="str">
        <f>IF(CQ194="","",IF(VLOOKUP(CQ194,'aktuelle Düngerliste'!$A:$B,2,FALSE)="mineralisch",(VLOOKUP(CQ194,'aktuelle Düngerliste'!$A:$H,3,FALSE)*CS194/1000),""))</f>
        <v/>
      </c>
      <c r="DA194" s="875" t="str">
        <f>IF(CQ194="","",VLOOKUP(CQ194,'aktuelle Düngerliste'!$A:$J,10,FALSE)*CS194/1000)</f>
        <v/>
      </c>
      <c r="DB194" s="875" t="str">
        <f>IF(CQ194="","",VLOOKUP(CQ194,'aktuelle Düngerliste'!$A:$H,5,FALSE)*CS194/1000)</f>
        <v/>
      </c>
      <c r="DC194" s="875" t="str">
        <f>IF(CQ194="","",VLOOKUP(CQ194,'aktuelle Düngerliste'!$A:$H,6,FALSE)*CS194/1000)</f>
        <v/>
      </c>
      <c r="DD194" s="876" t="str">
        <f>IF(CQ194="","",VLOOKUP(CQ194,'aktuelle Düngerliste'!$A:$H,7,FALSE)*CS194/1000)</f>
        <v/>
      </c>
      <c r="DE194" s="378"/>
      <c r="DF194" s="379"/>
      <c r="DG194" s="375"/>
      <c r="DH194" s="392" t="str">
        <f t="shared" si="46"/>
        <v/>
      </c>
      <c r="DI194" s="453" t="str">
        <f t="shared" si="47"/>
        <v/>
      </c>
      <c r="DJ194" s="872" t="str">
        <f>IF(DE194="","",VLOOKUP(DE194,'aktuelle Düngerliste'!$A:$H,2,FALSE))</f>
        <v/>
      </c>
      <c r="DK194" s="872" t="str">
        <f>IF(DE194="","",VLOOKUP(DE194,'aktuelle Düngerliste'!$A:$H,3,FALSE))</f>
        <v/>
      </c>
      <c r="DL194" s="873" t="str">
        <f>IF(DE194="","",VLOOKUP(DE194,'aktuelle Düngerliste'!$A:$H,8,FALSE))</f>
        <v/>
      </c>
      <c r="DM194" s="874" t="str">
        <f>IF(DE194="","",VLOOKUP(DE194,'aktuelle Düngerliste'!$A:$H,3,FALSE)*DG194/1000)</f>
        <v/>
      </c>
      <c r="DN194" s="874" t="str">
        <f>IF(DE194="","",IF(VLOOKUP(DE194,'aktuelle Düngerliste'!$A:$B,2,FALSE)="mineralisch",(VLOOKUP(DE194,'aktuelle Düngerliste'!$A:$H,3,FALSE)*DG194/1000),""))</f>
        <v/>
      </c>
      <c r="DO194" s="875" t="str">
        <f>IF(DE194="","",VLOOKUP(DE194,'aktuelle Düngerliste'!$A:$J,10,FALSE)*DG194/1000)</f>
        <v/>
      </c>
      <c r="DP194" s="875" t="str">
        <f>IF(DE194="","",VLOOKUP(DE194,'aktuelle Düngerliste'!$A:$H,5,FALSE)*DG194/1000)</f>
        <v/>
      </c>
      <c r="DQ194" s="875" t="str">
        <f>IF(DE194="","",VLOOKUP(DE194,'aktuelle Düngerliste'!$A:$H,6,FALSE)*DG194/1000)</f>
        <v/>
      </c>
      <c r="DR194" s="876" t="str">
        <f>IF(DE194="","",VLOOKUP(DE194,'aktuelle Düngerliste'!$A:$H,7,FALSE)*DG194/1000)</f>
        <v/>
      </c>
      <c r="DS194" s="265"/>
    </row>
    <row r="195" spans="1:123" s="145" customFormat="1">
      <c r="A195" s="261" t="str">
        <f>IF('N-DBE'!A195="","",'N-DBE'!A195)</f>
        <v/>
      </c>
      <c r="B195" s="285" t="str">
        <f>IF('N-DBE'!B195="","",'N-DBE'!B195)</f>
        <v/>
      </c>
      <c r="C195" s="262" t="str">
        <f>IF('N-DBE'!C195="","",'N-DBE'!C195)</f>
        <v/>
      </c>
      <c r="D195" s="262" t="str">
        <f>IF('N-DBE'!D195="","",'N-DBE'!D195)</f>
        <v/>
      </c>
      <c r="E195" s="238" t="str">
        <f>IF('N-DBE'!E195="","",'N-DBE'!E195)</f>
        <v/>
      </c>
      <c r="F195" s="238" t="str">
        <f>IF('N-DBE'!F195="","",'N-DBE'!F195)</f>
        <v/>
      </c>
      <c r="G195" s="225" t="str">
        <f>IF('N-DBE'!G195="","",'N-DBE'!G195)</f>
        <v/>
      </c>
      <c r="H195" s="247" t="str">
        <f>IF(OR(B195="",'N-DBE'!AJ195=""),"",'N-DBE'!AJ195+'N-DBE'!AN195)</f>
        <v/>
      </c>
      <c r="I195" s="815" t="str">
        <f>IF(OR(B195="",'N-DBE'!AJ195=""),"",'N-DBE'!E195*('N-DBE'!AJ195+'N-DBE'!AN195))</f>
        <v/>
      </c>
      <c r="J195" s="246" t="str">
        <f>IF('N-DBE'!AK195="","",IF('N-DBE'!AM195="ja",'N-DBE'!AK195+'N-DBE'!AN195,'N-DBE'!AK195))</f>
        <v/>
      </c>
      <c r="K195" s="829" t="str">
        <f>IF(OR(B195="",'N-DBE'!AK195=""),"",IF('N-DBE'!AM195="ja",'N-DBE'!E195*('N-DBE'!AK195+'N-DBE'!AN195),'N-DBE'!E195*'N-DBE'!AK195))</f>
        <v/>
      </c>
      <c r="L195" s="830" t="str">
        <f>IF(OR(B195="",'N-DBE'!AL195=""),"",'N-DBE'!AL195+'N-DBE'!AN195)</f>
        <v/>
      </c>
      <c r="M195" s="830" t="str">
        <f>IF(OR(B195="",'N-DBE'!AL195=""),"",'N-DBE'!E195*('N-DBE'!AL195+'N-DBE'!AN195))</f>
        <v/>
      </c>
      <c r="N195" s="831" t="str">
        <f>IF(AND('N-DBE'!C195="ja",G195&lt;&gt;""),I195-X195,"")</f>
        <v/>
      </c>
      <c r="O195" s="259" t="str">
        <f>IF('N-DBE'!AJ195="","",SUM(AU195,BI195,BW195,CK195,CY195,DM195))</f>
        <v/>
      </c>
      <c r="P195" s="830" t="str">
        <f>IF(OR(B195="",'N-DBE'!AJ195=""),"",O195*'N-DBE'!E195)</f>
        <v/>
      </c>
      <c r="Q195" s="253" t="str">
        <f>IF('N-DBE'!AJ195="","",IF(AR195="mineralisch",AU195,0)+IF(BF195="mineralisch",BI195,0)+IF(BT195="mineralisch",BW195,0)+IF(CH195="mineralisch",CK195,0)+IF(CV195="mineralisch",CY195,0)+IF(DJ195="mineralisch",DM195,0))</f>
        <v/>
      </c>
      <c r="R195" s="830" t="str">
        <f>IF(OR(B195="",'N-DBE'!AJ195=""),"",Q195*'N-DBE'!E195)</f>
        <v/>
      </c>
      <c r="S195" s="253" t="str">
        <f>IF('N-DBE'!AJ195="","",O195-Q195)</f>
        <v/>
      </c>
      <c r="T195" s="830" t="str">
        <f>IF(OR(B195="",'N-DBE'!AJ195=""),"",S195*'N-DBE'!E195)</f>
        <v/>
      </c>
      <c r="U195" s="253" t="str">
        <f>IF('N-DBE'!AJ195="","",(IF(AR195="Kompost",AU195,0)+IF(BF195="Kompost",BI195,0)+IF(BT195="Kompost",BW195,0)+IF(CH195="Kompost",CK195,0)+IF(CV195="Kompost",CY195,0)+IF(DJ195="Kompost",DM195,0)))</f>
        <v/>
      </c>
      <c r="V195" s="830" t="str">
        <f>IF(OR(B195="",'N-DBE'!AJ195=""),"",U195*'N-DBE'!E195)</f>
        <v/>
      </c>
      <c r="W195" s="370" t="str">
        <f>IF('N-DBE'!AJ195="","",SUM(AW195,BK195,BY195,CM195,DA195,DO195))</f>
        <v/>
      </c>
      <c r="X195" s="844" t="str">
        <f>IF(OR(B195="",'N-DBE'!AJ195=""),"",W195*'N-DBE'!E195)</f>
        <v/>
      </c>
      <c r="Y195" s="260" t="str">
        <f>IF('P-(K-Mg)-DBE'!N195="","",'P-(K-Mg)-DBE'!N195+'P-(K-Mg)-DBE'!R195)</f>
        <v/>
      </c>
      <c r="Z195" s="830" t="str">
        <f>IF(OR(B195="",'P-(K-Mg)-DBE'!N195=""),"",'N-DBE'!E195*('P-(K-Mg)-DBE'!N195+'P-(K-Mg)-DBE'!R195))</f>
        <v/>
      </c>
      <c r="AA195" s="259" t="str">
        <f>IF('P-(K-Mg)-DBE'!N195="","",SUM(AX195,BL195,BZ195,CN195,DB195,DP195))</f>
        <v/>
      </c>
      <c r="AB195" s="258" t="str">
        <f>IF(OR(B195="",'P-(K-Mg)-DBE'!Z195=""),"",SUM(AX195,BL195,BZ195,CN195,DB195,DP195)*'N-DBE'!E195)</f>
        <v/>
      </c>
      <c r="AC195" s="259" t="str">
        <f>IF('P-(K-Mg)-DBE'!O195="","",'P-(K-Mg)-DBE'!O195)</f>
        <v/>
      </c>
      <c r="AD195" s="815" t="str">
        <f>IF(OR(B195="",'P-(K-Mg)-DBE'!O195=""),"",'P-(K-Mg)-DBE'!O195*'N-DBE'!E195)</f>
        <v/>
      </c>
      <c r="AE195" s="239" t="str">
        <f>IF('P-(K-Mg)-DBE'!Z195="","",'P-(K-Mg)-DBE'!Z195)</f>
        <v/>
      </c>
      <c r="AF195" s="815" t="str">
        <f>IF(OR(B195="",'P-(K-Mg)-DBE'!Z195=""),"",'P-(K-Mg)-DBE'!Z195*'N-DBE'!E195)</f>
        <v/>
      </c>
      <c r="AG195" s="380" t="str">
        <f>IF('P-(K-Mg)-DBE'!Z195="","",SUM(AY195,BM195,CA195,CO195,DC195,DQ195))</f>
        <v/>
      </c>
      <c r="AH195" s="258" t="str">
        <f>IF(OR(B195="",'P-(K-Mg)-DBE'!AH195=""),"",SUM(AY195,BM195,CA195,CO195,DC195,DQ185)*'N-DBE'!E195)</f>
        <v/>
      </c>
      <c r="AI195" s="240" t="str">
        <f>IF('P-(K-Mg)-DBE'!AH195="","",'P-(K-Mg)-DBE'!AH195)</f>
        <v/>
      </c>
      <c r="AJ195" s="830" t="str">
        <f>IF(OR(B195="",'P-(K-Mg)-DBE'!AH195=""),"",'N-DBE'!E195*'P-(K-Mg)-DBE'!AH195)</f>
        <v/>
      </c>
      <c r="AK195" s="374" t="str">
        <f>IF('P-(K-Mg)-DBE'!AH195="","",SUM(AZ195,BN195,CB195,CP195,DD195,DR195))</f>
        <v/>
      </c>
      <c r="AL195" s="862" t="str">
        <f>IF('P-(K-Mg)-DBE'!AH195="","",SUM(AZ195,BN195,CB195,CP195,DD195,DR195))</f>
        <v/>
      </c>
      <c r="AM195" s="378"/>
      <c r="AN195" s="379"/>
      <c r="AO195" s="375"/>
      <c r="AP195" s="392" t="str">
        <f t="shared" si="36"/>
        <v/>
      </c>
      <c r="AQ195" s="453" t="str">
        <f t="shared" si="37"/>
        <v/>
      </c>
      <c r="AR195" s="872" t="str">
        <f>IF(AM195="","",VLOOKUP(AM195,'aktuelle Düngerliste'!A:H,2,FALSE))</f>
        <v/>
      </c>
      <c r="AS195" s="872" t="str">
        <f>IF(AM195="","",VLOOKUP(AM195,'aktuelle Düngerliste'!A:H,3,FALSE))</f>
        <v/>
      </c>
      <c r="AT195" s="873" t="str">
        <f>IF(AM195="","",VLOOKUP(AM195,'aktuelle Düngerliste'!A:H,8,FALSE))</f>
        <v/>
      </c>
      <c r="AU195" s="874" t="str">
        <f>IF(AM195="","",VLOOKUP(AM195,'aktuelle Düngerliste'!$A:$H,3,FALSE)*AO195/1000)</f>
        <v/>
      </c>
      <c r="AV195" s="874" t="str">
        <f>IF(AM195="","",IF(VLOOKUP(AM195,'aktuelle Düngerliste'!$A:$B,2,FALSE)="mineralisch",(VLOOKUP(AM195,'aktuelle Düngerliste'!$A:$H,3,FALSE)*AO195/1000),""))</f>
        <v/>
      </c>
      <c r="AW195" s="875" t="str">
        <f>IF(AM195="","",VLOOKUP(AM195,'aktuelle Düngerliste'!$A:$J,10,FALSE)*AO195/1000)</f>
        <v/>
      </c>
      <c r="AX195" s="875" t="str">
        <f>IF(AM195="","",VLOOKUP(AM195,'aktuelle Düngerliste'!$A:$H,5,FALSE)*AO195/1000)</f>
        <v/>
      </c>
      <c r="AY195" s="875" t="str">
        <f>IF(AM195="","",VLOOKUP(AM195,'aktuelle Düngerliste'!$A:$H,6,FALSE)*AO195/1000)</f>
        <v/>
      </c>
      <c r="AZ195" s="876" t="str">
        <f>IF(AM195="","",VLOOKUP(AM195,'aktuelle Düngerliste'!$A:$H,7,FALSE)*AO195/1000)</f>
        <v/>
      </c>
      <c r="BA195" s="378"/>
      <c r="BB195" s="379"/>
      <c r="BC195" s="375"/>
      <c r="BD195" s="392" t="str">
        <f t="shared" si="38"/>
        <v/>
      </c>
      <c r="BE195" s="453" t="str">
        <f t="shared" si="39"/>
        <v/>
      </c>
      <c r="BF195" s="872" t="str">
        <f>IF(BA195="","",VLOOKUP(BA195,'aktuelle Düngerliste'!$A:$H,2,FALSE))</f>
        <v/>
      </c>
      <c r="BG195" s="872" t="str">
        <f>IF(BA195="","",VLOOKUP(BA195,'aktuelle Düngerliste'!$A:$H,3,FALSE))</f>
        <v/>
      </c>
      <c r="BH195" s="873" t="str">
        <f>IF(BA195="","",VLOOKUP(BA195,'aktuelle Düngerliste'!$A:$H,8,FALSE))</f>
        <v/>
      </c>
      <c r="BI195" s="874" t="str">
        <f>IF(BA195="","",VLOOKUP(BA195,'aktuelle Düngerliste'!$A:$H,3,FALSE)*BC195/1000)</f>
        <v/>
      </c>
      <c r="BJ195" s="874" t="str">
        <f>IF(BA195="","",IF(VLOOKUP(BA195,'aktuelle Düngerliste'!$A:$B,2,FALSE)="mineralisch",(VLOOKUP(BA195,'aktuelle Düngerliste'!$A:$H,3,FALSE)*BC195/1000),""))</f>
        <v/>
      </c>
      <c r="BK195" s="875" t="str">
        <f>IF(BA195="","",VLOOKUP(BA195,'aktuelle Düngerliste'!$A:$J,10,FALSE)*BC195/1000)</f>
        <v/>
      </c>
      <c r="BL195" s="875" t="str">
        <f>IF(BA195="","",VLOOKUP(BA195,'aktuelle Düngerliste'!$A:$H,5,FALSE)*BC195/1000)</f>
        <v/>
      </c>
      <c r="BM195" s="875" t="str">
        <f>IF(BA195="","",VLOOKUP(BA195,'aktuelle Düngerliste'!$A:$H,6,FALSE)*BC195/1000)</f>
        <v/>
      </c>
      <c r="BN195" s="876" t="str">
        <f>IF(BA195="","",VLOOKUP(BA195,'aktuelle Düngerliste'!$A:$H,7,FALSE)*BC195/1000)</f>
        <v/>
      </c>
      <c r="BO195" s="378"/>
      <c r="BP195" s="379"/>
      <c r="BQ195" s="375"/>
      <c r="BR195" s="392" t="str">
        <f t="shared" si="40"/>
        <v/>
      </c>
      <c r="BS195" s="453" t="str">
        <f t="shared" si="41"/>
        <v/>
      </c>
      <c r="BT195" s="872" t="str">
        <f>IF(BO195="","",VLOOKUP(BO195,'aktuelle Düngerliste'!$A:$H,2,FALSE))</f>
        <v/>
      </c>
      <c r="BU195" s="872" t="str">
        <f>IF(BO195="","",VLOOKUP(BO195,'aktuelle Düngerliste'!$A:$H,3,FALSE))</f>
        <v/>
      </c>
      <c r="BV195" s="873" t="str">
        <f>IF(BO195="","",VLOOKUP(BO195,'aktuelle Düngerliste'!$A:$H,8,FALSE))</f>
        <v/>
      </c>
      <c r="BW195" s="874" t="str">
        <f>IF(BO195="","",VLOOKUP(BO195,'aktuelle Düngerliste'!$A:$H,3,FALSE)*BQ195/1000)</f>
        <v/>
      </c>
      <c r="BX195" s="874" t="str">
        <f>IF(BO195="","",IF(VLOOKUP(BO195,'aktuelle Düngerliste'!$A:$B,2,FALSE)="mineralisch",(VLOOKUP(BO195,'aktuelle Düngerliste'!$A:$H,3,FALSE)*BQ195/1000),""))</f>
        <v/>
      </c>
      <c r="BY195" s="875" t="str">
        <f>IF(BO195="","",VLOOKUP(BO195,'aktuelle Düngerliste'!$A:$J,10,FALSE)*BQ195/1000)</f>
        <v/>
      </c>
      <c r="BZ195" s="875" t="str">
        <f>IF(BO195="","",VLOOKUP(BO195,'aktuelle Düngerliste'!$A:$H,5,FALSE)*BQ195/1000)</f>
        <v/>
      </c>
      <c r="CA195" s="875" t="str">
        <f>IF(BO195="","",VLOOKUP(BO195,'aktuelle Düngerliste'!$A:$H,6,FALSE)*BQ195/1000)</f>
        <v/>
      </c>
      <c r="CB195" s="876" t="str">
        <f>IF(BO195="","",VLOOKUP(BO195,'aktuelle Düngerliste'!$A:$H,7,FALSE)*BQ195/1000)</f>
        <v/>
      </c>
      <c r="CC195" s="378"/>
      <c r="CD195" s="379"/>
      <c r="CE195" s="375"/>
      <c r="CF195" s="392" t="str">
        <f t="shared" si="42"/>
        <v/>
      </c>
      <c r="CG195" s="453" t="str">
        <f t="shared" si="43"/>
        <v/>
      </c>
      <c r="CH195" s="872" t="str">
        <f>IF(CC195="","",VLOOKUP(CC195,'aktuelle Düngerliste'!$A:$H,2,FALSE))</f>
        <v/>
      </c>
      <c r="CI195" s="872" t="str">
        <f>IF(CC195="","",VLOOKUP(CC195,'aktuelle Düngerliste'!$A:$H,3,FALSE))</f>
        <v/>
      </c>
      <c r="CJ195" s="873" t="str">
        <f>IF(CC195="","",VLOOKUP(CC195,'aktuelle Düngerliste'!$A:$H,8,FALSE))</f>
        <v/>
      </c>
      <c r="CK195" s="874" t="str">
        <f>IF(CC195="","",VLOOKUP(CC195,'aktuelle Düngerliste'!$A:$H,3,FALSE)*CE195/1000)</f>
        <v/>
      </c>
      <c r="CL195" s="874" t="str">
        <f>IF(CC195="","",IF(VLOOKUP(CC195,'aktuelle Düngerliste'!$A:$B,2,FALSE)="mineralisch",(VLOOKUP(CC195,'aktuelle Düngerliste'!$A:$H,3,FALSE)*CE195/1000),""))</f>
        <v/>
      </c>
      <c r="CM195" s="875" t="str">
        <f>IF(CC195="","",VLOOKUP(CC195,'aktuelle Düngerliste'!$A:$J,10,FALSE)*CE195/1000)</f>
        <v/>
      </c>
      <c r="CN195" s="875" t="str">
        <f>IF(CC195="","",VLOOKUP(CC195,'aktuelle Düngerliste'!$A:$H,5,FALSE)*CE195/1000)</f>
        <v/>
      </c>
      <c r="CO195" s="875" t="str">
        <f>IF(CC195="","",VLOOKUP(CC195,'aktuelle Düngerliste'!$A:$H,6,FALSE)*CE195/1000)</f>
        <v/>
      </c>
      <c r="CP195" s="876" t="str">
        <f>IF(CC195="","",VLOOKUP(CC195,'aktuelle Düngerliste'!$A:$H,7,FALSE)*CE195/1000)</f>
        <v/>
      </c>
      <c r="CQ195" s="378"/>
      <c r="CR195" s="379"/>
      <c r="CS195" s="375"/>
      <c r="CT195" s="392" t="str">
        <f t="shared" si="44"/>
        <v/>
      </c>
      <c r="CU195" s="453" t="str">
        <f t="shared" si="45"/>
        <v/>
      </c>
      <c r="CV195" s="872" t="str">
        <f>IF(CQ195="","",VLOOKUP(CQ195,'aktuelle Düngerliste'!$A:$H,2,FALSE))</f>
        <v/>
      </c>
      <c r="CW195" s="872" t="str">
        <f>IF(CQ195="","",VLOOKUP(CQ195,'aktuelle Düngerliste'!$A:$H,3,FALSE))</f>
        <v/>
      </c>
      <c r="CX195" s="873" t="str">
        <f>IF(CQ195="","",VLOOKUP(CQ195,'aktuelle Düngerliste'!$A:$H,8,FALSE))</f>
        <v/>
      </c>
      <c r="CY195" s="874" t="str">
        <f>IF(CQ195="","",VLOOKUP(CQ195,'aktuelle Düngerliste'!$A:$H,3,FALSE)*CS195/1000)</f>
        <v/>
      </c>
      <c r="CZ195" s="874" t="str">
        <f>IF(CQ195="","",IF(VLOOKUP(CQ195,'aktuelle Düngerliste'!$A:$B,2,FALSE)="mineralisch",(VLOOKUP(CQ195,'aktuelle Düngerliste'!$A:$H,3,FALSE)*CS195/1000),""))</f>
        <v/>
      </c>
      <c r="DA195" s="875" t="str">
        <f>IF(CQ195="","",VLOOKUP(CQ195,'aktuelle Düngerliste'!$A:$J,10,FALSE)*CS195/1000)</f>
        <v/>
      </c>
      <c r="DB195" s="875" t="str">
        <f>IF(CQ195="","",VLOOKUP(CQ195,'aktuelle Düngerliste'!$A:$H,5,FALSE)*CS195/1000)</f>
        <v/>
      </c>
      <c r="DC195" s="875" t="str">
        <f>IF(CQ195="","",VLOOKUP(CQ195,'aktuelle Düngerliste'!$A:$H,6,FALSE)*CS195/1000)</f>
        <v/>
      </c>
      <c r="DD195" s="876" t="str">
        <f>IF(CQ195="","",VLOOKUP(CQ195,'aktuelle Düngerliste'!$A:$H,7,FALSE)*CS195/1000)</f>
        <v/>
      </c>
      <c r="DE195" s="378"/>
      <c r="DF195" s="379"/>
      <c r="DG195" s="375"/>
      <c r="DH195" s="392" t="str">
        <f t="shared" si="46"/>
        <v/>
      </c>
      <c r="DI195" s="453" t="str">
        <f t="shared" si="47"/>
        <v/>
      </c>
      <c r="DJ195" s="872" t="str">
        <f>IF(DE195="","",VLOOKUP(DE195,'aktuelle Düngerliste'!$A:$H,2,FALSE))</f>
        <v/>
      </c>
      <c r="DK195" s="872" t="str">
        <f>IF(DE195="","",VLOOKUP(DE195,'aktuelle Düngerliste'!$A:$H,3,FALSE))</f>
        <v/>
      </c>
      <c r="DL195" s="873" t="str">
        <f>IF(DE195="","",VLOOKUP(DE195,'aktuelle Düngerliste'!$A:$H,8,FALSE))</f>
        <v/>
      </c>
      <c r="DM195" s="874" t="str">
        <f>IF(DE195="","",VLOOKUP(DE195,'aktuelle Düngerliste'!$A:$H,3,FALSE)*DG195/1000)</f>
        <v/>
      </c>
      <c r="DN195" s="874" t="str">
        <f>IF(DE195="","",IF(VLOOKUP(DE195,'aktuelle Düngerliste'!$A:$B,2,FALSE)="mineralisch",(VLOOKUP(DE195,'aktuelle Düngerliste'!$A:$H,3,FALSE)*DG195/1000),""))</f>
        <v/>
      </c>
      <c r="DO195" s="875" t="str">
        <f>IF(DE195="","",VLOOKUP(DE195,'aktuelle Düngerliste'!$A:$J,10,FALSE)*DG195/1000)</f>
        <v/>
      </c>
      <c r="DP195" s="875" t="str">
        <f>IF(DE195="","",VLOOKUP(DE195,'aktuelle Düngerliste'!$A:$H,5,FALSE)*DG195/1000)</f>
        <v/>
      </c>
      <c r="DQ195" s="875" t="str">
        <f>IF(DE195="","",VLOOKUP(DE195,'aktuelle Düngerliste'!$A:$H,6,FALSE)*DG195/1000)</f>
        <v/>
      </c>
      <c r="DR195" s="876" t="str">
        <f>IF(DE195="","",VLOOKUP(DE195,'aktuelle Düngerliste'!$A:$H,7,FALSE)*DG195/1000)</f>
        <v/>
      </c>
      <c r="DS195" s="265"/>
    </row>
    <row r="196" spans="1:123" s="145" customFormat="1">
      <c r="A196" s="261" t="str">
        <f>IF('N-DBE'!A196="","",'N-DBE'!A196)</f>
        <v/>
      </c>
      <c r="B196" s="285" t="str">
        <f>IF('N-DBE'!B196="","",'N-DBE'!B196)</f>
        <v/>
      </c>
      <c r="C196" s="262" t="str">
        <f>IF('N-DBE'!C196="","",'N-DBE'!C196)</f>
        <v/>
      </c>
      <c r="D196" s="262" t="str">
        <f>IF('N-DBE'!D196="","",'N-DBE'!D196)</f>
        <v/>
      </c>
      <c r="E196" s="238" t="str">
        <f>IF('N-DBE'!E196="","",'N-DBE'!E196)</f>
        <v/>
      </c>
      <c r="F196" s="238" t="str">
        <f>IF('N-DBE'!F196="","",'N-DBE'!F196)</f>
        <v/>
      </c>
      <c r="G196" s="225" t="str">
        <f>IF('N-DBE'!G196="","",'N-DBE'!G196)</f>
        <v/>
      </c>
      <c r="H196" s="247" t="str">
        <f>IF(OR(B196="",'N-DBE'!AJ196=""),"",'N-DBE'!AJ196+'N-DBE'!AN196)</f>
        <v/>
      </c>
      <c r="I196" s="815" t="str">
        <f>IF(OR(B196="",'N-DBE'!AJ196=""),"",'N-DBE'!E196*('N-DBE'!AJ196+'N-DBE'!AN196))</f>
        <v/>
      </c>
      <c r="J196" s="246" t="str">
        <f>IF('N-DBE'!AK196="","",IF('N-DBE'!AM196="ja",'N-DBE'!AK196+'N-DBE'!AN196,'N-DBE'!AK196))</f>
        <v/>
      </c>
      <c r="K196" s="829" t="str">
        <f>IF(OR(B196="",'N-DBE'!AK196=""),"",IF('N-DBE'!AM196="ja",'N-DBE'!E196*('N-DBE'!AK196+'N-DBE'!AN196),'N-DBE'!E196*'N-DBE'!AK196))</f>
        <v/>
      </c>
      <c r="L196" s="830" t="str">
        <f>IF(OR(B196="",'N-DBE'!AL196=""),"",'N-DBE'!AL196+'N-DBE'!AN196)</f>
        <v/>
      </c>
      <c r="M196" s="830" t="str">
        <f>IF(OR(B196="",'N-DBE'!AL196=""),"",'N-DBE'!E196*('N-DBE'!AL196+'N-DBE'!AN196))</f>
        <v/>
      </c>
      <c r="N196" s="831" t="str">
        <f>IF(AND('N-DBE'!C196="ja",G196&lt;&gt;""),I196-X196,"")</f>
        <v/>
      </c>
      <c r="O196" s="259" t="str">
        <f>IF('N-DBE'!AJ196="","",SUM(AU196,BI196,BW196,CK196,CY196,DM196))</f>
        <v/>
      </c>
      <c r="P196" s="830" t="str">
        <f>IF(OR(B196="",'N-DBE'!AJ196=""),"",O196*'N-DBE'!E196)</f>
        <v/>
      </c>
      <c r="Q196" s="253" t="str">
        <f>IF('N-DBE'!AJ196="","",IF(AR196="mineralisch",AU196,0)+IF(BF196="mineralisch",BI196,0)+IF(BT196="mineralisch",BW196,0)+IF(CH196="mineralisch",CK196,0)+IF(CV196="mineralisch",CY196,0)+IF(DJ196="mineralisch",DM196,0))</f>
        <v/>
      </c>
      <c r="R196" s="830" t="str">
        <f>IF(OR(B196="",'N-DBE'!AJ196=""),"",Q196*'N-DBE'!E196)</f>
        <v/>
      </c>
      <c r="S196" s="253" t="str">
        <f>IF('N-DBE'!AJ196="","",O196-Q196)</f>
        <v/>
      </c>
      <c r="T196" s="830" t="str">
        <f>IF(OR(B196="",'N-DBE'!AJ196=""),"",S196*'N-DBE'!E196)</f>
        <v/>
      </c>
      <c r="U196" s="253" t="str">
        <f>IF('N-DBE'!AJ196="","",(IF(AR196="Kompost",AU196,0)+IF(BF196="Kompost",BI196,0)+IF(BT196="Kompost",BW196,0)+IF(CH196="Kompost",CK196,0)+IF(CV196="Kompost",CY196,0)+IF(DJ196="Kompost",DM196,0)))</f>
        <v/>
      </c>
      <c r="V196" s="830" t="str">
        <f>IF(OR(B196="",'N-DBE'!AJ196=""),"",U196*'N-DBE'!E196)</f>
        <v/>
      </c>
      <c r="W196" s="370" t="str">
        <f>IF('N-DBE'!AJ196="","",SUM(AW196,BK196,BY196,CM196,DA196,DO196))</f>
        <v/>
      </c>
      <c r="X196" s="844" t="str">
        <f>IF(OR(B196="",'N-DBE'!AJ196=""),"",W196*'N-DBE'!E196)</f>
        <v/>
      </c>
      <c r="Y196" s="260" t="str">
        <f>IF('P-(K-Mg)-DBE'!N196="","",'P-(K-Mg)-DBE'!N196+'P-(K-Mg)-DBE'!R196)</f>
        <v/>
      </c>
      <c r="Z196" s="830" t="str">
        <f>IF(OR(B196="",'P-(K-Mg)-DBE'!N196=""),"",'N-DBE'!E196*('P-(K-Mg)-DBE'!N196+'P-(K-Mg)-DBE'!R196))</f>
        <v/>
      </c>
      <c r="AA196" s="259" t="str">
        <f>IF('P-(K-Mg)-DBE'!N196="","",SUM(AX196,BL196,BZ196,CN196,DB196,DP196))</f>
        <v/>
      </c>
      <c r="AB196" s="258" t="str">
        <f>IF(OR(B196="",'P-(K-Mg)-DBE'!Z196=""),"",SUM(AX196,BL196,BZ196,CN196,DB196,DP196)*'N-DBE'!E196)</f>
        <v/>
      </c>
      <c r="AC196" s="259" t="str">
        <f>IF('P-(K-Mg)-DBE'!O196="","",'P-(K-Mg)-DBE'!O196)</f>
        <v/>
      </c>
      <c r="AD196" s="815" t="str">
        <f>IF(OR(B196="",'P-(K-Mg)-DBE'!O196=""),"",'P-(K-Mg)-DBE'!O196*'N-DBE'!E196)</f>
        <v/>
      </c>
      <c r="AE196" s="239" t="str">
        <f>IF('P-(K-Mg)-DBE'!Z196="","",'P-(K-Mg)-DBE'!Z196)</f>
        <v/>
      </c>
      <c r="AF196" s="815" t="str">
        <f>IF(OR(B196="",'P-(K-Mg)-DBE'!Z196=""),"",'P-(K-Mg)-DBE'!Z196*'N-DBE'!E196)</f>
        <v/>
      </c>
      <c r="AG196" s="380" t="str">
        <f>IF('P-(K-Mg)-DBE'!Z196="","",SUM(AY196,BM196,CA196,CO196,DC196,DQ196))</f>
        <v/>
      </c>
      <c r="AH196" s="258" t="str">
        <f>IF(OR(B196="",'P-(K-Mg)-DBE'!AH196=""),"",SUM(AY196,BM196,CA196,CO196,DC196,DQ186)*'N-DBE'!E196)</f>
        <v/>
      </c>
      <c r="AI196" s="240" t="str">
        <f>IF('P-(K-Mg)-DBE'!AH196="","",'P-(K-Mg)-DBE'!AH196)</f>
        <v/>
      </c>
      <c r="AJ196" s="830" t="str">
        <f>IF(OR(B196="",'P-(K-Mg)-DBE'!AH196=""),"",'N-DBE'!E196*'P-(K-Mg)-DBE'!AH196)</f>
        <v/>
      </c>
      <c r="AK196" s="374" t="str">
        <f>IF('P-(K-Mg)-DBE'!AH196="","",SUM(AZ196,BN196,CB196,CP196,DD196,DR196))</f>
        <v/>
      </c>
      <c r="AL196" s="862" t="str">
        <f>IF('P-(K-Mg)-DBE'!AH196="","",SUM(AZ196,BN196,CB196,CP196,DD196,DR196))</f>
        <v/>
      </c>
      <c r="AM196" s="378"/>
      <c r="AN196" s="379"/>
      <c r="AO196" s="375"/>
      <c r="AP196" s="392" t="str">
        <f t="shared" si="36"/>
        <v/>
      </c>
      <c r="AQ196" s="453" t="str">
        <f t="shared" si="37"/>
        <v/>
      </c>
      <c r="AR196" s="872" t="str">
        <f>IF(AM196="","",VLOOKUP(AM196,'aktuelle Düngerliste'!A:H,2,FALSE))</f>
        <v/>
      </c>
      <c r="AS196" s="872" t="str">
        <f>IF(AM196="","",VLOOKUP(AM196,'aktuelle Düngerliste'!A:H,3,FALSE))</f>
        <v/>
      </c>
      <c r="AT196" s="873" t="str">
        <f>IF(AM196="","",VLOOKUP(AM196,'aktuelle Düngerliste'!A:H,8,FALSE))</f>
        <v/>
      </c>
      <c r="AU196" s="874" t="str">
        <f>IF(AM196="","",VLOOKUP(AM196,'aktuelle Düngerliste'!$A:$H,3,FALSE)*AO196/1000)</f>
        <v/>
      </c>
      <c r="AV196" s="874" t="str">
        <f>IF(AM196="","",IF(VLOOKUP(AM196,'aktuelle Düngerliste'!$A:$B,2,FALSE)="mineralisch",(VLOOKUP(AM196,'aktuelle Düngerliste'!$A:$H,3,FALSE)*AO196/1000),""))</f>
        <v/>
      </c>
      <c r="AW196" s="875" t="str">
        <f>IF(AM196="","",VLOOKUP(AM196,'aktuelle Düngerliste'!$A:$J,10,FALSE)*AO196/1000)</f>
        <v/>
      </c>
      <c r="AX196" s="875" t="str">
        <f>IF(AM196="","",VLOOKUP(AM196,'aktuelle Düngerliste'!$A:$H,5,FALSE)*AO196/1000)</f>
        <v/>
      </c>
      <c r="AY196" s="875" t="str">
        <f>IF(AM196="","",VLOOKUP(AM196,'aktuelle Düngerliste'!$A:$H,6,FALSE)*AO196/1000)</f>
        <v/>
      </c>
      <c r="AZ196" s="876" t="str">
        <f>IF(AM196="","",VLOOKUP(AM196,'aktuelle Düngerliste'!$A:$H,7,FALSE)*AO196/1000)</f>
        <v/>
      </c>
      <c r="BA196" s="378"/>
      <c r="BB196" s="379"/>
      <c r="BC196" s="375"/>
      <c r="BD196" s="392" t="str">
        <f t="shared" si="38"/>
        <v/>
      </c>
      <c r="BE196" s="453" t="str">
        <f t="shared" si="39"/>
        <v/>
      </c>
      <c r="BF196" s="872" t="str">
        <f>IF(BA196="","",VLOOKUP(BA196,'aktuelle Düngerliste'!$A:$H,2,FALSE))</f>
        <v/>
      </c>
      <c r="BG196" s="872" t="str">
        <f>IF(BA196="","",VLOOKUP(BA196,'aktuelle Düngerliste'!$A:$H,3,FALSE))</f>
        <v/>
      </c>
      <c r="BH196" s="873" t="str">
        <f>IF(BA196="","",VLOOKUP(BA196,'aktuelle Düngerliste'!$A:$H,8,FALSE))</f>
        <v/>
      </c>
      <c r="BI196" s="874" t="str">
        <f>IF(BA196="","",VLOOKUP(BA196,'aktuelle Düngerliste'!$A:$H,3,FALSE)*BC196/1000)</f>
        <v/>
      </c>
      <c r="BJ196" s="874" t="str">
        <f>IF(BA196="","",IF(VLOOKUP(BA196,'aktuelle Düngerliste'!$A:$B,2,FALSE)="mineralisch",(VLOOKUP(BA196,'aktuelle Düngerliste'!$A:$H,3,FALSE)*BC196/1000),""))</f>
        <v/>
      </c>
      <c r="BK196" s="875" t="str">
        <f>IF(BA196="","",VLOOKUP(BA196,'aktuelle Düngerliste'!$A:$J,10,FALSE)*BC196/1000)</f>
        <v/>
      </c>
      <c r="BL196" s="875" t="str">
        <f>IF(BA196="","",VLOOKUP(BA196,'aktuelle Düngerliste'!$A:$H,5,FALSE)*BC196/1000)</f>
        <v/>
      </c>
      <c r="BM196" s="875" t="str">
        <f>IF(BA196="","",VLOOKUP(BA196,'aktuelle Düngerliste'!$A:$H,6,FALSE)*BC196/1000)</f>
        <v/>
      </c>
      <c r="BN196" s="876" t="str">
        <f>IF(BA196="","",VLOOKUP(BA196,'aktuelle Düngerliste'!$A:$H,7,FALSE)*BC196/1000)</f>
        <v/>
      </c>
      <c r="BO196" s="378"/>
      <c r="BP196" s="379"/>
      <c r="BQ196" s="375"/>
      <c r="BR196" s="392" t="str">
        <f t="shared" si="40"/>
        <v/>
      </c>
      <c r="BS196" s="453" t="str">
        <f t="shared" si="41"/>
        <v/>
      </c>
      <c r="BT196" s="872" t="str">
        <f>IF(BO196="","",VLOOKUP(BO196,'aktuelle Düngerliste'!$A:$H,2,FALSE))</f>
        <v/>
      </c>
      <c r="BU196" s="872" t="str">
        <f>IF(BO196="","",VLOOKUP(BO196,'aktuelle Düngerliste'!$A:$H,3,FALSE))</f>
        <v/>
      </c>
      <c r="BV196" s="873" t="str">
        <f>IF(BO196="","",VLOOKUP(BO196,'aktuelle Düngerliste'!$A:$H,8,FALSE))</f>
        <v/>
      </c>
      <c r="BW196" s="874" t="str">
        <f>IF(BO196="","",VLOOKUP(BO196,'aktuelle Düngerliste'!$A:$H,3,FALSE)*BQ196/1000)</f>
        <v/>
      </c>
      <c r="BX196" s="874" t="str">
        <f>IF(BO196="","",IF(VLOOKUP(BO196,'aktuelle Düngerliste'!$A:$B,2,FALSE)="mineralisch",(VLOOKUP(BO196,'aktuelle Düngerliste'!$A:$H,3,FALSE)*BQ196/1000),""))</f>
        <v/>
      </c>
      <c r="BY196" s="875" t="str">
        <f>IF(BO196="","",VLOOKUP(BO196,'aktuelle Düngerliste'!$A:$J,10,FALSE)*BQ196/1000)</f>
        <v/>
      </c>
      <c r="BZ196" s="875" t="str">
        <f>IF(BO196="","",VLOOKUP(BO196,'aktuelle Düngerliste'!$A:$H,5,FALSE)*BQ196/1000)</f>
        <v/>
      </c>
      <c r="CA196" s="875" t="str">
        <f>IF(BO196="","",VLOOKUP(BO196,'aktuelle Düngerliste'!$A:$H,6,FALSE)*BQ196/1000)</f>
        <v/>
      </c>
      <c r="CB196" s="876" t="str">
        <f>IF(BO196="","",VLOOKUP(BO196,'aktuelle Düngerliste'!$A:$H,7,FALSE)*BQ196/1000)</f>
        <v/>
      </c>
      <c r="CC196" s="378"/>
      <c r="CD196" s="379"/>
      <c r="CE196" s="375"/>
      <c r="CF196" s="392" t="str">
        <f t="shared" si="42"/>
        <v/>
      </c>
      <c r="CG196" s="453" t="str">
        <f t="shared" si="43"/>
        <v/>
      </c>
      <c r="CH196" s="872" t="str">
        <f>IF(CC196="","",VLOOKUP(CC196,'aktuelle Düngerliste'!$A:$H,2,FALSE))</f>
        <v/>
      </c>
      <c r="CI196" s="872" t="str">
        <f>IF(CC196="","",VLOOKUP(CC196,'aktuelle Düngerliste'!$A:$H,3,FALSE))</f>
        <v/>
      </c>
      <c r="CJ196" s="873" t="str">
        <f>IF(CC196="","",VLOOKUP(CC196,'aktuelle Düngerliste'!$A:$H,8,FALSE))</f>
        <v/>
      </c>
      <c r="CK196" s="874" t="str">
        <f>IF(CC196="","",VLOOKUP(CC196,'aktuelle Düngerliste'!$A:$H,3,FALSE)*CE196/1000)</f>
        <v/>
      </c>
      <c r="CL196" s="874" t="str">
        <f>IF(CC196="","",IF(VLOOKUP(CC196,'aktuelle Düngerliste'!$A:$B,2,FALSE)="mineralisch",(VLOOKUP(CC196,'aktuelle Düngerliste'!$A:$H,3,FALSE)*CE196/1000),""))</f>
        <v/>
      </c>
      <c r="CM196" s="875" t="str">
        <f>IF(CC196="","",VLOOKUP(CC196,'aktuelle Düngerliste'!$A:$J,10,FALSE)*CE196/1000)</f>
        <v/>
      </c>
      <c r="CN196" s="875" t="str">
        <f>IF(CC196="","",VLOOKUP(CC196,'aktuelle Düngerliste'!$A:$H,5,FALSE)*CE196/1000)</f>
        <v/>
      </c>
      <c r="CO196" s="875" t="str">
        <f>IF(CC196="","",VLOOKUP(CC196,'aktuelle Düngerliste'!$A:$H,6,FALSE)*CE196/1000)</f>
        <v/>
      </c>
      <c r="CP196" s="876" t="str">
        <f>IF(CC196="","",VLOOKUP(CC196,'aktuelle Düngerliste'!$A:$H,7,FALSE)*CE196/1000)</f>
        <v/>
      </c>
      <c r="CQ196" s="378"/>
      <c r="CR196" s="379"/>
      <c r="CS196" s="375"/>
      <c r="CT196" s="392" t="str">
        <f t="shared" si="44"/>
        <v/>
      </c>
      <c r="CU196" s="453" t="str">
        <f t="shared" si="45"/>
        <v/>
      </c>
      <c r="CV196" s="872" t="str">
        <f>IF(CQ196="","",VLOOKUP(CQ196,'aktuelle Düngerliste'!$A:$H,2,FALSE))</f>
        <v/>
      </c>
      <c r="CW196" s="872" t="str">
        <f>IF(CQ196="","",VLOOKUP(CQ196,'aktuelle Düngerliste'!$A:$H,3,FALSE))</f>
        <v/>
      </c>
      <c r="CX196" s="873" t="str">
        <f>IF(CQ196="","",VLOOKUP(CQ196,'aktuelle Düngerliste'!$A:$H,8,FALSE))</f>
        <v/>
      </c>
      <c r="CY196" s="874" t="str">
        <f>IF(CQ196="","",VLOOKUP(CQ196,'aktuelle Düngerliste'!$A:$H,3,FALSE)*CS196/1000)</f>
        <v/>
      </c>
      <c r="CZ196" s="874" t="str">
        <f>IF(CQ196="","",IF(VLOOKUP(CQ196,'aktuelle Düngerliste'!$A:$B,2,FALSE)="mineralisch",(VLOOKUP(CQ196,'aktuelle Düngerliste'!$A:$H,3,FALSE)*CS196/1000),""))</f>
        <v/>
      </c>
      <c r="DA196" s="875" t="str">
        <f>IF(CQ196="","",VLOOKUP(CQ196,'aktuelle Düngerliste'!$A:$J,10,FALSE)*CS196/1000)</f>
        <v/>
      </c>
      <c r="DB196" s="875" t="str">
        <f>IF(CQ196="","",VLOOKUP(CQ196,'aktuelle Düngerliste'!$A:$H,5,FALSE)*CS196/1000)</f>
        <v/>
      </c>
      <c r="DC196" s="875" t="str">
        <f>IF(CQ196="","",VLOOKUP(CQ196,'aktuelle Düngerliste'!$A:$H,6,FALSE)*CS196/1000)</f>
        <v/>
      </c>
      <c r="DD196" s="876" t="str">
        <f>IF(CQ196="","",VLOOKUP(CQ196,'aktuelle Düngerliste'!$A:$H,7,FALSE)*CS196/1000)</f>
        <v/>
      </c>
      <c r="DE196" s="378"/>
      <c r="DF196" s="379"/>
      <c r="DG196" s="375"/>
      <c r="DH196" s="392" t="str">
        <f t="shared" si="46"/>
        <v/>
      </c>
      <c r="DI196" s="453" t="str">
        <f t="shared" si="47"/>
        <v/>
      </c>
      <c r="DJ196" s="872" t="str">
        <f>IF(DE196="","",VLOOKUP(DE196,'aktuelle Düngerliste'!$A:$H,2,FALSE))</f>
        <v/>
      </c>
      <c r="DK196" s="872" t="str">
        <f>IF(DE196="","",VLOOKUP(DE196,'aktuelle Düngerliste'!$A:$H,3,FALSE))</f>
        <v/>
      </c>
      <c r="DL196" s="873" t="str">
        <f>IF(DE196="","",VLOOKUP(DE196,'aktuelle Düngerliste'!$A:$H,8,FALSE))</f>
        <v/>
      </c>
      <c r="DM196" s="874" t="str">
        <f>IF(DE196="","",VLOOKUP(DE196,'aktuelle Düngerliste'!$A:$H,3,FALSE)*DG196/1000)</f>
        <v/>
      </c>
      <c r="DN196" s="874" t="str">
        <f>IF(DE196="","",IF(VLOOKUP(DE196,'aktuelle Düngerliste'!$A:$B,2,FALSE)="mineralisch",(VLOOKUP(DE196,'aktuelle Düngerliste'!$A:$H,3,FALSE)*DG196/1000),""))</f>
        <v/>
      </c>
      <c r="DO196" s="875" t="str">
        <f>IF(DE196="","",VLOOKUP(DE196,'aktuelle Düngerliste'!$A:$J,10,FALSE)*DG196/1000)</f>
        <v/>
      </c>
      <c r="DP196" s="875" t="str">
        <f>IF(DE196="","",VLOOKUP(DE196,'aktuelle Düngerliste'!$A:$H,5,FALSE)*DG196/1000)</f>
        <v/>
      </c>
      <c r="DQ196" s="875" t="str">
        <f>IF(DE196="","",VLOOKUP(DE196,'aktuelle Düngerliste'!$A:$H,6,FALSE)*DG196/1000)</f>
        <v/>
      </c>
      <c r="DR196" s="876" t="str">
        <f>IF(DE196="","",VLOOKUP(DE196,'aktuelle Düngerliste'!$A:$H,7,FALSE)*DG196/1000)</f>
        <v/>
      </c>
      <c r="DS196" s="265"/>
    </row>
    <row r="197" spans="1:123" s="145" customFormat="1">
      <c r="A197" s="261" t="str">
        <f>IF('N-DBE'!A197="","",'N-DBE'!A197)</f>
        <v/>
      </c>
      <c r="B197" s="285" t="str">
        <f>IF('N-DBE'!B197="","",'N-DBE'!B197)</f>
        <v/>
      </c>
      <c r="C197" s="262" t="str">
        <f>IF('N-DBE'!C197="","",'N-DBE'!C197)</f>
        <v/>
      </c>
      <c r="D197" s="262" t="str">
        <f>IF('N-DBE'!D197="","",'N-DBE'!D197)</f>
        <v/>
      </c>
      <c r="E197" s="238" t="str">
        <f>IF('N-DBE'!E197="","",'N-DBE'!E197)</f>
        <v/>
      </c>
      <c r="F197" s="238" t="str">
        <f>IF('N-DBE'!F197="","",'N-DBE'!F197)</f>
        <v/>
      </c>
      <c r="G197" s="225" t="str">
        <f>IF('N-DBE'!G197="","",'N-DBE'!G197)</f>
        <v/>
      </c>
      <c r="H197" s="247" t="str">
        <f>IF(OR(B197="",'N-DBE'!AJ197=""),"",'N-DBE'!AJ197+'N-DBE'!AN197)</f>
        <v/>
      </c>
      <c r="I197" s="815" t="str">
        <f>IF(OR(B197="",'N-DBE'!AJ197=""),"",'N-DBE'!E197*('N-DBE'!AJ197+'N-DBE'!AN197))</f>
        <v/>
      </c>
      <c r="J197" s="246" t="str">
        <f>IF('N-DBE'!AK197="","",IF('N-DBE'!AM197="ja",'N-DBE'!AK197+'N-DBE'!AN197,'N-DBE'!AK197))</f>
        <v/>
      </c>
      <c r="K197" s="829" t="str">
        <f>IF(OR(B197="",'N-DBE'!AK197=""),"",IF('N-DBE'!AM197="ja",'N-DBE'!E197*('N-DBE'!AK197+'N-DBE'!AN197),'N-DBE'!E197*'N-DBE'!AK197))</f>
        <v/>
      </c>
      <c r="L197" s="830" t="str">
        <f>IF(OR(B197="",'N-DBE'!AL197=""),"",'N-DBE'!AL197+'N-DBE'!AN197)</f>
        <v/>
      </c>
      <c r="M197" s="830" t="str">
        <f>IF(OR(B197="",'N-DBE'!AL197=""),"",'N-DBE'!E197*('N-DBE'!AL197+'N-DBE'!AN197))</f>
        <v/>
      </c>
      <c r="N197" s="831" t="str">
        <f>IF(AND('N-DBE'!C197="ja",G197&lt;&gt;""),I197-X197,"")</f>
        <v/>
      </c>
      <c r="O197" s="259" t="str">
        <f>IF('N-DBE'!AJ197="","",SUM(AU197,BI197,BW197,CK197,CY197,DM197))</f>
        <v/>
      </c>
      <c r="P197" s="830" t="str">
        <f>IF(OR(B197="",'N-DBE'!AJ197=""),"",O197*'N-DBE'!E197)</f>
        <v/>
      </c>
      <c r="Q197" s="253" t="str">
        <f>IF('N-DBE'!AJ197="","",IF(AR197="mineralisch",AU197,0)+IF(BF197="mineralisch",BI197,0)+IF(BT197="mineralisch",BW197,0)+IF(CH197="mineralisch",CK197,0)+IF(CV197="mineralisch",CY197,0)+IF(DJ197="mineralisch",DM197,0))</f>
        <v/>
      </c>
      <c r="R197" s="830" t="str">
        <f>IF(OR(B197="",'N-DBE'!AJ197=""),"",Q197*'N-DBE'!E197)</f>
        <v/>
      </c>
      <c r="S197" s="253" t="str">
        <f>IF('N-DBE'!AJ197="","",O197-Q197)</f>
        <v/>
      </c>
      <c r="T197" s="830" t="str">
        <f>IF(OR(B197="",'N-DBE'!AJ197=""),"",S197*'N-DBE'!E197)</f>
        <v/>
      </c>
      <c r="U197" s="253" t="str">
        <f>IF('N-DBE'!AJ197="","",(IF(AR197="Kompost",AU197,0)+IF(BF197="Kompost",BI197,0)+IF(BT197="Kompost",BW197,0)+IF(CH197="Kompost",CK197,0)+IF(CV197="Kompost",CY197,0)+IF(DJ197="Kompost",DM197,0)))</f>
        <v/>
      </c>
      <c r="V197" s="830" t="str">
        <f>IF(OR(B197="",'N-DBE'!AJ197=""),"",U197*'N-DBE'!E197)</f>
        <v/>
      </c>
      <c r="W197" s="370" t="str">
        <f>IF('N-DBE'!AJ197="","",SUM(AW197,BK197,BY197,CM197,DA197,DO197))</f>
        <v/>
      </c>
      <c r="X197" s="844" t="str">
        <f>IF(OR(B197="",'N-DBE'!AJ197=""),"",W197*'N-DBE'!E197)</f>
        <v/>
      </c>
      <c r="Y197" s="260" t="str">
        <f>IF('P-(K-Mg)-DBE'!N197="","",'P-(K-Mg)-DBE'!N197+'P-(K-Mg)-DBE'!R197)</f>
        <v/>
      </c>
      <c r="Z197" s="830" t="str">
        <f>IF(OR(B197="",'P-(K-Mg)-DBE'!N197=""),"",'N-DBE'!E197*('P-(K-Mg)-DBE'!N197+'P-(K-Mg)-DBE'!R197))</f>
        <v/>
      </c>
      <c r="AA197" s="259" t="str">
        <f>IF('P-(K-Mg)-DBE'!N197="","",SUM(AX197,BL197,BZ197,CN197,DB197,DP197))</f>
        <v/>
      </c>
      <c r="AB197" s="258" t="str">
        <f>IF(OR(B197="",'P-(K-Mg)-DBE'!Z197=""),"",SUM(AX197,BL197,BZ197,CN197,DB197,DP197)*'N-DBE'!E197)</f>
        <v/>
      </c>
      <c r="AC197" s="259" t="str">
        <f>IF('P-(K-Mg)-DBE'!O197="","",'P-(K-Mg)-DBE'!O197)</f>
        <v/>
      </c>
      <c r="AD197" s="815" t="str">
        <f>IF(OR(B197="",'P-(K-Mg)-DBE'!O197=""),"",'P-(K-Mg)-DBE'!O197*'N-DBE'!E197)</f>
        <v/>
      </c>
      <c r="AE197" s="239" t="str">
        <f>IF('P-(K-Mg)-DBE'!Z197="","",'P-(K-Mg)-DBE'!Z197)</f>
        <v/>
      </c>
      <c r="AF197" s="815" t="str">
        <f>IF(OR(B197="",'P-(K-Mg)-DBE'!Z197=""),"",'P-(K-Mg)-DBE'!Z197*'N-DBE'!E197)</f>
        <v/>
      </c>
      <c r="AG197" s="380" t="str">
        <f>IF('P-(K-Mg)-DBE'!Z197="","",SUM(AY197,BM197,CA197,CO197,DC197,DQ197))</f>
        <v/>
      </c>
      <c r="AH197" s="258" t="str">
        <f>IF(OR(B197="",'P-(K-Mg)-DBE'!AH197=""),"",SUM(AY197,BM197,CA197,CO197,DC197,DQ187)*'N-DBE'!E197)</f>
        <v/>
      </c>
      <c r="AI197" s="240" t="str">
        <f>IF('P-(K-Mg)-DBE'!AH197="","",'P-(K-Mg)-DBE'!AH197)</f>
        <v/>
      </c>
      <c r="AJ197" s="830" t="str">
        <f>IF(OR(B197="",'P-(K-Mg)-DBE'!AH197=""),"",'N-DBE'!E197*'P-(K-Mg)-DBE'!AH197)</f>
        <v/>
      </c>
      <c r="AK197" s="374" t="str">
        <f>IF('P-(K-Mg)-DBE'!AH197="","",SUM(AZ197,BN197,CB197,CP197,DD197,DR197))</f>
        <v/>
      </c>
      <c r="AL197" s="862" t="str">
        <f>IF('P-(K-Mg)-DBE'!AH197="","",SUM(AZ197,BN197,CB197,CP197,DD197,DR197))</f>
        <v/>
      </c>
      <c r="AM197" s="378"/>
      <c r="AN197" s="379"/>
      <c r="AO197" s="375"/>
      <c r="AP197" s="392" t="str">
        <f t="shared" si="36"/>
        <v/>
      </c>
      <c r="AQ197" s="453" t="str">
        <f t="shared" si="37"/>
        <v/>
      </c>
      <c r="AR197" s="872" t="str">
        <f>IF(AM197="","",VLOOKUP(AM197,'aktuelle Düngerliste'!A:H,2,FALSE))</f>
        <v/>
      </c>
      <c r="AS197" s="872" t="str">
        <f>IF(AM197="","",VLOOKUP(AM197,'aktuelle Düngerliste'!A:H,3,FALSE))</f>
        <v/>
      </c>
      <c r="AT197" s="873" t="str">
        <f>IF(AM197="","",VLOOKUP(AM197,'aktuelle Düngerliste'!A:H,8,FALSE))</f>
        <v/>
      </c>
      <c r="AU197" s="874" t="str">
        <f>IF(AM197="","",VLOOKUP(AM197,'aktuelle Düngerliste'!$A:$H,3,FALSE)*AO197/1000)</f>
        <v/>
      </c>
      <c r="AV197" s="874" t="str">
        <f>IF(AM197="","",IF(VLOOKUP(AM197,'aktuelle Düngerliste'!$A:$B,2,FALSE)="mineralisch",(VLOOKUP(AM197,'aktuelle Düngerliste'!$A:$H,3,FALSE)*AO197/1000),""))</f>
        <v/>
      </c>
      <c r="AW197" s="875" t="str">
        <f>IF(AM197="","",VLOOKUP(AM197,'aktuelle Düngerliste'!$A:$J,10,FALSE)*AO197/1000)</f>
        <v/>
      </c>
      <c r="AX197" s="875" t="str">
        <f>IF(AM197="","",VLOOKUP(AM197,'aktuelle Düngerliste'!$A:$H,5,FALSE)*AO197/1000)</f>
        <v/>
      </c>
      <c r="AY197" s="875" t="str">
        <f>IF(AM197="","",VLOOKUP(AM197,'aktuelle Düngerliste'!$A:$H,6,FALSE)*AO197/1000)</f>
        <v/>
      </c>
      <c r="AZ197" s="876" t="str">
        <f>IF(AM197="","",VLOOKUP(AM197,'aktuelle Düngerliste'!$A:$H,7,FALSE)*AO197/1000)</f>
        <v/>
      </c>
      <c r="BA197" s="378"/>
      <c r="BB197" s="379"/>
      <c r="BC197" s="375"/>
      <c r="BD197" s="392" t="str">
        <f t="shared" si="38"/>
        <v/>
      </c>
      <c r="BE197" s="453" t="str">
        <f t="shared" si="39"/>
        <v/>
      </c>
      <c r="BF197" s="872" t="str">
        <f>IF(BA197="","",VLOOKUP(BA197,'aktuelle Düngerliste'!$A:$H,2,FALSE))</f>
        <v/>
      </c>
      <c r="BG197" s="872" t="str">
        <f>IF(BA197="","",VLOOKUP(BA197,'aktuelle Düngerliste'!$A:$H,3,FALSE))</f>
        <v/>
      </c>
      <c r="BH197" s="873" t="str">
        <f>IF(BA197="","",VLOOKUP(BA197,'aktuelle Düngerliste'!$A:$H,8,FALSE))</f>
        <v/>
      </c>
      <c r="BI197" s="874" t="str">
        <f>IF(BA197="","",VLOOKUP(BA197,'aktuelle Düngerliste'!$A:$H,3,FALSE)*BC197/1000)</f>
        <v/>
      </c>
      <c r="BJ197" s="874" t="str">
        <f>IF(BA197="","",IF(VLOOKUP(BA197,'aktuelle Düngerliste'!$A:$B,2,FALSE)="mineralisch",(VLOOKUP(BA197,'aktuelle Düngerliste'!$A:$H,3,FALSE)*BC197/1000),""))</f>
        <v/>
      </c>
      <c r="BK197" s="875" t="str">
        <f>IF(BA197="","",VLOOKUP(BA197,'aktuelle Düngerliste'!$A:$J,10,FALSE)*BC197/1000)</f>
        <v/>
      </c>
      <c r="BL197" s="875" t="str">
        <f>IF(BA197="","",VLOOKUP(BA197,'aktuelle Düngerliste'!$A:$H,5,FALSE)*BC197/1000)</f>
        <v/>
      </c>
      <c r="BM197" s="875" t="str">
        <f>IF(BA197="","",VLOOKUP(BA197,'aktuelle Düngerliste'!$A:$H,6,FALSE)*BC197/1000)</f>
        <v/>
      </c>
      <c r="BN197" s="876" t="str">
        <f>IF(BA197="","",VLOOKUP(BA197,'aktuelle Düngerliste'!$A:$H,7,FALSE)*BC197/1000)</f>
        <v/>
      </c>
      <c r="BO197" s="378"/>
      <c r="BP197" s="379"/>
      <c r="BQ197" s="375"/>
      <c r="BR197" s="392" t="str">
        <f t="shared" si="40"/>
        <v/>
      </c>
      <c r="BS197" s="453" t="str">
        <f t="shared" si="41"/>
        <v/>
      </c>
      <c r="BT197" s="872" t="str">
        <f>IF(BO197="","",VLOOKUP(BO197,'aktuelle Düngerliste'!$A:$H,2,FALSE))</f>
        <v/>
      </c>
      <c r="BU197" s="872" t="str">
        <f>IF(BO197="","",VLOOKUP(BO197,'aktuelle Düngerliste'!$A:$H,3,FALSE))</f>
        <v/>
      </c>
      <c r="BV197" s="873" t="str">
        <f>IF(BO197="","",VLOOKUP(BO197,'aktuelle Düngerliste'!$A:$H,8,FALSE))</f>
        <v/>
      </c>
      <c r="BW197" s="874" t="str">
        <f>IF(BO197="","",VLOOKUP(BO197,'aktuelle Düngerliste'!$A:$H,3,FALSE)*BQ197/1000)</f>
        <v/>
      </c>
      <c r="BX197" s="874" t="str">
        <f>IF(BO197="","",IF(VLOOKUP(BO197,'aktuelle Düngerliste'!$A:$B,2,FALSE)="mineralisch",(VLOOKUP(BO197,'aktuelle Düngerliste'!$A:$H,3,FALSE)*BQ197/1000),""))</f>
        <v/>
      </c>
      <c r="BY197" s="875" t="str">
        <f>IF(BO197="","",VLOOKUP(BO197,'aktuelle Düngerliste'!$A:$J,10,FALSE)*BQ197/1000)</f>
        <v/>
      </c>
      <c r="BZ197" s="875" t="str">
        <f>IF(BO197="","",VLOOKUP(BO197,'aktuelle Düngerliste'!$A:$H,5,FALSE)*BQ197/1000)</f>
        <v/>
      </c>
      <c r="CA197" s="875" t="str">
        <f>IF(BO197="","",VLOOKUP(BO197,'aktuelle Düngerliste'!$A:$H,6,FALSE)*BQ197/1000)</f>
        <v/>
      </c>
      <c r="CB197" s="876" t="str">
        <f>IF(BO197="","",VLOOKUP(BO197,'aktuelle Düngerliste'!$A:$H,7,FALSE)*BQ197/1000)</f>
        <v/>
      </c>
      <c r="CC197" s="378"/>
      <c r="CD197" s="379"/>
      <c r="CE197" s="375"/>
      <c r="CF197" s="392" t="str">
        <f t="shared" si="42"/>
        <v/>
      </c>
      <c r="CG197" s="453" t="str">
        <f t="shared" si="43"/>
        <v/>
      </c>
      <c r="CH197" s="872" t="str">
        <f>IF(CC197="","",VLOOKUP(CC197,'aktuelle Düngerliste'!$A:$H,2,FALSE))</f>
        <v/>
      </c>
      <c r="CI197" s="872" t="str">
        <f>IF(CC197="","",VLOOKUP(CC197,'aktuelle Düngerliste'!$A:$H,3,FALSE))</f>
        <v/>
      </c>
      <c r="CJ197" s="873" t="str">
        <f>IF(CC197="","",VLOOKUP(CC197,'aktuelle Düngerliste'!$A:$H,8,FALSE))</f>
        <v/>
      </c>
      <c r="CK197" s="874" t="str">
        <f>IF(CC197="","",VLOOKUP(CC197,'aktuelle Düngerliste'!$A:$H,3,FALSE)*CE197/1000)</f>
        <v/>
      </c>
      <c r="CL197" s="874" t="str">
        <f>IF(CC197="","",IF(VLOOKUP(CC197,'aktuelle Düngerliste'!$A:$B,2,FALSE)="mineralisch",(VLOOKUP(CC197,'aktuelle Düngerliste'!$A:$H,3,FALSE)*CE197/1000),""))</f>
        <v/>
      </c>
      <c r="CM197" s="875" t="str">
        <f>IF(CC197="","",VLOOKUP(CC197,'aktuelle Düngerliste'!$A:$J,10,FALSE)*CE197/1000)</f>
        <v/>
      </c>
      <c r="CN197" s="875" t="str">
        <f>IF(CC197="","",VLOOKUP(CC197,'aktuelle Düngerliste'!$A:$H,5,FALSE)*CE197/1000)</f>
        <v/>
      </c>
      <c r="CO197" s="875" t="str">
        <f>IF(CC197="","",VLOOKUP(CC197,'aktuelle Düngerliste'!$A:$H,6,FALSE)*CE197/1000)</f>
        <v/>
      </c>
      <c r="CP197" s="876" t="str">
        <f>IF(CC197="","",VLOOKUP(CC197,'aktuelle Düngerliste'!$A:$H,7,FALSE)*CE197/1000)</f>
        <v/>
      </c>
      <c r="CQ197" s="378"/>
      <c r="CR197" s="379"/>
      <c r="CS197" s="375"/>
      <c r="CT197" s="392" t="str">
        <f t="shared" si="44"/>
        <v/>
      </c>
      <c r="CU197" s="453" t="str">
        <f t="shared" si="45"/>
        <v/>
      </c>
      <c r="CV197" s="872" t="str">
        <f>IF(CQ197="","",VLOOKUP(CQ197,'aktuelle Düngerliste'!$A:$H,2,FALSE))</f>
        <v/>
      </c>
      <c r="CW197" s="872" t="str">
        <f>IF(CQ197="","",VLOOKUP(CQ197,'aktuelle Düngerliste'!$A:$H,3,FALSE))</f>
        <v/>
      </c>
      <c r="CX197" s="873" t="str">
        <f>IF(CQ197="","",VLOOKUP(CQ197,'aktuelle Düngerliste'!$A:$H,8,FALSE))</f>
        <v/>
      </c>
      <c r="CY197" s="874" t="str">
        <f>IF(CQ197="","",VLOOKUP(CQ197,'aktuelle Düngerliste'!$A:$H,3,FALSE)*CS197/1000)</f>
        <v/>
      </c>
      <c r="CZ197" s="874" t="str">
        <f>IF(CQ197="","",IF(VLOOKUP(CQ197,'aktuelle Düngerliste'!$A:$B,2,FALSE)="mineralisch",(VLOOKUP(CQ197,'aktuelle Düngerliste'!$A:$H,3,FALSE)*CS197/1000),""))</f>
        <v/>
      </c>
      <c r="DA197" s="875" t="str">
        <f>IF(CQ197="","",VLOOKUP(CQ197,'aktuelle Düngerliste'!$A:$J,10,FALSE)*CS197/1000)</f>
        <v/>
      </c>
      <c r="DB197" s="875" t="str">
        <f>IF(CQ197="","",VLOOKUP(CQ197,'aktuelle Düngerliste'!$A:$H,5,FALSE)*CS197/1000)</f>
        <v/>
      </c>
      <c r="DC197" s="875" t="str">
        <f>IF(CQ197="","",VLOOKUP(CQ197,'aktuelle Düngerliste'!$A:$H,6,FALSE)*CS197/1000)</f>
        <v/>
      </c>
      <c r="DD197" s="876" t="str">
        <f>IF(CQ197="","",VLOOKUP(CQ197,'aktuelle Düngerliste'!$A:$H,7,FALSE)*CS197/1000)</f>
        <v/>
      </c>
      <c r="DE197" s="378"/>
      <c r="DF197" s="379"/>
      <c r="DG197" s="375"/>
      <c r="DH197" s="392" t="str">
        <f t="shared" si="46"/>
        <v/>
      </c>
      <c r="DI197" s="453" t="str">
        <f t="shared" si="47"/>
        <v/>
      </c>
      <c r="DJ197" s="872" t="str">
        <f>IF(DE197="","",VLOOKUP(DE197,'aktuelle Düngerliste'!$A:$H,2,FALSE))</f>
        <v/>
      </c>
      <c r="DK197" s="872" t="str">
        <f>IF(DE197="","",VLOOKUP(DE197,'aktuelle Düngerliste'!$A:$H,3,FALSE))</f>
        <v/>
      </c>
      <c r="DL197" s="873" t="str">
        <f>IF(DE197="","",VLOOKUP(DE197,'aktuelle Düngerliste'!$A:$H,8,FALSE))</f>
        <v/>
      </c>
      <c r="DM197" s="874" t="str">
        <f>IF(DE197="","",VLOOKUP(DE197,'aktuelle Düngerliste'!$A:$H,3,FALSE)*DG197/1000)</f>
        <v/>
      </c>
      <c r="DN197" s="874" t="str">
        <f>IF(DE197="","",IF(VLOOKUP(DE197,'aktuelle Düngerliste'!$A:$B,2,FALSE)="mineralisch",(VLOOKUP(DE197,'aktuelle Düngerliste'!$A:$H,3,FALSE)*DG197/1000),""))</f>
        <v/>
      </c>
      <c r="DO197" s="875" t="str">
        <f>IF(DE197="","",VLOOKUP(DE197,'aktuelle Düngerliste'!$A:$J,10,FALSE)*DG197/1000)</f>
        <v/>
      </c>
      <c r="DP197" s="875" t="str">
        <f>IF(DE197="","",VLOOKUP(DE197,'aktuelle Düngerliste'!$A:$H,5,FALSE)*DG197/1000)</f>
        <v/>
      </c>
      <c r="DQ197" s="875" t="str">
        <f>IF(DE197="","",VLOOKUP(DE197,'aktuelle Düngerliste'!$A:$H,6,FALSE)*DG197/1000)</f>
        <v/>
      </c>
      <c r="DR197" s="876" t="str">
        <f>IF(DE197="","",VLOOKUP(DE197,'aktuelle Düngerliste'!$A:$H,7,FALSE)*DG197/1000)</f>
        <v/>
      </c>
      <c r="DS197" s="265"/>
    </row>
    <row r="198" spans="1:123" s="145" customFormat="1">
      <c r="A198" s="261" t="str">
        <f>IF('N-DBE'!A198="","",'N-DBE'!A198)</f>
        <v/>
      </c>
      <c r="B198" s="285" t="str">
        <f>IF('N-DBE'!B198="","",'N-DBE'!B198)</f>
        <v/>
      </c>
      <c r="C198" s="262" t="str">
        <f>IF('N-DBE'!C198="","",'N-DBE'!C198)</f>
        <v/>
      </c>
      <c r="D198" s="262" t="str">
        <f>IF('N-DBE'!D198="","",'N-DBE'!D198)</f>
        <v/>
      </c>
      <c r="E198" s="238" t="str">
        <f>IF('N-DBE'!E198="","",'N-DBE'!E198)</f>
        <v/>
      </c>
      <c r="F198" s="238" t="str">
        <f>IF('N-DBE'!F198="","",'N-DBE'!F198)</f>
        <v/>
      </c>
      <c r="G198" s="225" t="str">
        <f>IF('N-DBE'!G198="","",'N-DBE'!G198)</f>
        <v/>
      </c>
      <c r="H198" s="247" t="str">
        <f>IF(OR(B198="",'N-DBE'!AJ198=""),"",'N-DBE'!AJ198+'N-DBE'!AN198)</f>
        <v/>
      </c>
      <c r="I198" s="815" t="str">
        <f>IF(OR(B198="",'N-DBE'!AJ198=""),"",'N-DBE'!E198*('N-DBE'!AJ198+'N-DBE'!AN198))</f>
        <v/>
      </c>
      <c r="J198" s="246" t="str">
        <f>IF('N-DBE'!AK198="","",IF('N-DBE'!AM198="ja",'N-DBE'!AK198+'N-DBE'!AN198,'N-DBE'!AK198))</f>
        <v/>
      </c>
      <c r="K198" s="829" t="str">
        <f>IF(OR(B198="",'N-DBE'!AK198=""),"",IF('N-DBE'!AM198="ja",'N-DBE'!E198*('N-DBE'!AK198+'N-DBE'!AN198),'N-DBE'!E198*'N-DBE'!AK198))</f>
        <v/>
      </c>
      <c r="L198" s="830" t="str">
        <f>IF(OR(B198="",'N-DBE'!AL198=""),"",'N-DBE'!AL198+'N-DBE'!AN198)</f>
        <v/>
      </c>
      <c r="M198" s="830" t="str">
        <f>IF(OR(B198="",'N-DBE'!AL198=""),"",'N-DBE'!E198*('N-DBE'!AL198+'N-DBE'!AN198))</f>
        <v/>
      </c>
      <c r="N198" s="831" t="str">
        <f>IF(AND('N-DBE'!C198="ja",G198&lt;&gt;""),I198-X198,"")</f>
        <v/>
      </c>
      <c r="O198" s="259" t="str">
        <f>IF('N-DBE'!AJ198="","",SUM(AU198,BI198,BW198,CK198,CY198,DM198))</f>
        <v/>
      </c>
      <c r="P198" s="830" t="str">
        <f>IF(OR(B198="",'N-DBE'!AJ198=""),"",O198*'N-DBE'!E198)</f>
        <v/>
      </c>
      <c r="Q198" s="253" t="str">
        <f>IF('N-DBE'!AJ198="","",IF(AR198="mineralisch",AU198,0)+IF(BF198="mineralisch",BI198,0)+IF(BT198="mineralisch",BW198,0)+IF(CH198="mineralisch",CK198,0)+IF(CV198="mineralisch",CY198,0)+IF(DJ198="mineralisch",DM198,0))</f>
        <v/>
      </c>
      <c r="R198" s="830" t="str">
        <f>IF(OR(B198="",'N-DBE'!AJ198=""),"",Q198*'N-DBE'!E198)</f>
        <v/>
      </c>
      <c r="S198" s="253" t="str">
        <f>IF('N-DBE'!AJ198="","",O198-Q198)</f>
        <v/>
      </c>
      <c r="T198" s="830" t="str">
        <f>IF(OR(B198="",'N-DBE'!AJ198=""),"",S198*'N-DBE'!E198)</f>
        <v/>
      </c>
      <c r="U198" s="253" t="str">
        <f>IF('N-DBE'!AJ198="","",(IF(AR198="Kompost",AU198,0)+IF(BF198="Kompost",BI198,0)+IF(BT198="Kompost",BW198,0)+IF(CH198="Kompost",CK198,0)+IF(CV198="Kompost",CY198,0)+IF(DJ198="Kompost",DM198,0)))</f>
        <v/>
      </c>
      <c r="V198" s="830" t="str">
        <f>IF(OR(B198="",'N-DBE'!AJ198=""),"",U198*'N-DBE'!E198)</f>
        <v/>
      </c>
      <c r="W198" s="370" t="str">
        <f>IF('N-DBE'!AJ198="","",SUM(AW198,BK198,BY198,CM198,DA198,DO198))</f>
        <v/>
      </c>
      <c r="X198" s="844" t="str">
        <f>IF(OR(B198="",'N-DBE'!AJ198=""),"",W198*'N-DBE'!E198)</f>
        <v/>
      </c>
      <c r="Y198" s="260" t="str">
        <f>IF('P-(K-Mg)-DBE'!N198="","",'P-(K-Mg)-DBE'!N198+'P-(K-Mg)-DBE'!R198)</f>
        <v/>
      </c>
      <c r="Z198" s="830" t="str">
        <f>IF(OR(B198="",'P-(K-Mg)-DBE'!N198=""),"",'N-DBE'!E198*('P-(K-Mg)-DBE'!N198+'P-(K-Mg)-DBE'!R198))</f>
        <v/>
      </c>
      <c r="AA198" s="259" t="str">
        <f>IF('P-(K-Mg)-DBE'!N198="","",SUM(AX198,BL198,BZ198,CN198,DB198,DP198))</f>
        <v/>
      </c>
      <c r="AB198" s="258" t="str">
        <f>IF(OR(B198="",'P-(K-Mg)-DBE'!Z198=""),"",SUM(AX198,BL198,BZ198,CN198,DB198,DP198)*'N-DBE'!E198)</f>
        <v/>
      </c>
      <c r="AC198" s="259" t="str">
        <f>IF('P-(K-Mg)-DBE'!O198="","",'P-(K-Mg)-DBE'!O198)</f>
        <v/>
      </c>
      <c r="AD198" s="815" t="str">
        <f>IF(OR(B198="",'P-(K-Mg)-DBE'!O198=""),"",'P-(K-Mg)-DBE'!O198*'N-DBE'!E198)</f>
        <v/>
      </c>
      <c r="AE198" s="239" t="str">
        <f>IF('P-(K-Mg)-DBE'!Z198="","",'P-(K-Mg)-DBE'!Z198)</f>
        <v/>
      </c>
      <c r="AF198" s="815" t="str">
        <f>IF(OR(B198="",'P-(K-Mg)-DBE'!Z198=""),"",'P-(K-Mg)-DBE'!Z198*'N-DBE'!E198)</f>
        <v/>
      </c>
      <c r="AG198" s="380" t="str">
        <f>IF('P-(K-Mg)-DBE'!Z198="","",SUM(AY198,BM198,CA198,CO198,DC198,DQ198))</f>
        <v/>
      </c>
      <c r="AH198" s="258" t="str">
        <f>IF(OR(B198="",'P-(K-Mg)-DBE'!AH198=""),"",SUM(AY198,BM198,CA198,CO198,DC198,DQ188)*'N-DBE'!E198)</f>
        <v/>
      </c>
      <c r="AI198" s="240" t="str">
        <f>IF('P-(K-Mg)-DBE'!AH198="","",'P-(K-Mg)-DBE'!AH198)</f>
        <v/>
      </c>
      <c r="AJ198" s="830" t="str">
        <f>IF(OR(B198="",'P-(K-Mg)-DBE'!AH198=""),"",'N-DBE'!E198*'P-(K-Mg)-DBE'!AH198)</f>
        <v/>
      </c>
      <c r="AK198" s="374" t="str">
        <f>IF('P-(K-Mg)-DBE'!AH198="","",SUM(AZ198,BN198,CB198,CP198,DD198,DR198))</f>
        <v/>
      </c>
      <c r="AL198" s="862" t="str">
        <f>IF('P-(K-Mg)-DBE'!AH198="","",SUM(AZ198,BN198,CB198,CP198,DD198,DR198))</f>
        <v/>
      </c>
      <c r="AM198" s="378"/>
      <c r="AN198" s="379"/>
      <c r="AO198" s="375"/>
      <c r="AP198" s="392" t="str">
        <f t="shared" si="36"/>
        <v/>
      </c>
      <c r="AQ198" s="453" t="str">
        <f t="shared" si="37"/>
        <v/>
      </c>
      <c r="AR198" s="872" t="str">
        <f>IF(AM198="","",VLOOKUP(AM198,'aktuelle Düngerliste'!A:H,2,FALSE))</f>
        <v/>
      </c>
      <c r="AS198" s="872" t="str">
        <f>IF(AM198="","",VLOOKUP(AM198,'aktuelle Düngerliste'!A:H,3,FALSE))</f>
        <v/>
      </c>
      <c r="AT198" s="873" t="str">
        <f>IF(AM198="","",VLOOKUP(AM198,'aktuelle Düngerliste'!A:H,8,FALSE))</f>
        <v/>
      </c>
      <c r="AU198" s="874" t="str">
        <f>IF(AM198="","",VLOOKUP(AM198,'aktuelle Düngerliste'!$A:$H,3,FALSE)*AO198/1000)</f>
        <v/>
      </c>
      <c r="AV198" s="874" t="str">
        <f>IF(AM198="","",IF(VLOOKUP(AM198,'aktuelle Düngerliste'!$A:$B,2,FALSE)="mineralisch",(VLOOKUP(AM198,'aktuelle Düngerliste'!$A:$H,3,FALSE)*AO198/1000),""))</f>
        <v/>
      </c>
      <c r="AW198" s="875" t="str">
        <f>IF(AM198="","",VLOOKUP(AM198,'aktuelle Düngerliste'!$A:$J,10,FALSE)*AO198/1000)</f>
        <v/>
      </c>
      <c r="AX198" s="875" t="str">
        <f>IF(AM198="","",VLOOKUP(AM198,'aktuelle Düngerliste'!$A:$H,5,FALSE)*AO198/1000)</f>
        <v/>
      </c>
      <c r="AY198" s="875" t="str">
        <f>IF(AM198="","",VLOOKUP(AM198,'aktuelle Düngerliste'!$A:$H,6,FALSE)*AO198/1000)</f>
        <v/>
      </c>
      <c r="AZ198" s="876" t="str">
        <f>IF(AM198="","",VLOOKUP(AM198,'aktuelle Düngerliste'!$A:$H,7,FALSE)*AO198/1000)</f>
        <v/>
      </c>
      <c r="BA198" s="378"/>
      <c r="BB198" s="379"/>
      <c r="BC198" s="375"/>
      <c r="BD198" s="392" t="str">
        <f t="shared" si="38"/>
        <v/>
      </c>
      <c r="BE198" s="453" t="str">
        <f t="shared" si="39"/>
        <v/>
      </c>
      <c r="BF198" s="872" t="str">
        <f>IF(BA198="","",VLOOKUP(BA198,'aktuelle Düngerliste'!$A:$H,2,FALSE))</f>
        <v/>
      </c>
      <c r="BG198" s="872" t="str">
        <f>IF(BA198="","",VLOOKUP(BA198,'aktuelle Düngerliste'!$A:$H,3,FALSE))</f>
        <v/>
      </c>
      <c r="BH198" s="873" t="str">
        <f>IF(BA198="","",VLOOKUP(BA198,'aktuelle Düngerliste'!$A:$H,8,FALSE))</f>
        <v/>
      </c>
      <c r="BI198" s="874" t="str">
        <f>IF(BA198="","",VLOOKUP(BA198,'aktuelle Düngerliste'!$A:$H,3,FALSE)*BC198/1000)</f>
        <v/>
      </c>
      <c r="BJ198" s="874" t="str">
        <f>IF(BA198="","",IF(VLOOKUP(BA198,'aktuelle Düngerliste'!$A:$B,2,FALSE)="mineralisch",(VLOOKUP(BA198,'aktuelle Düngerliste'!$A:$H,3,FALSE)*BC198/1000),""))</f>
        <v/>
      </c>
      <c r="BK198" s="875" t="str">
        <f>IF(BA198="","",VLOOKUP(BA198,'aktuelle Düngerliste'!$A:$J,10,FALSE)*BC198/1000)</f>
        <v/>
      </c>
      <c r="BL198" s="875" t="str">
        <f>IF(BA198="","",VLOOKUP(BA198,'aktuelle Düngerliste'!$A:$H,5,FALSE)*BC198/1000)</f>
        <v/>
      </c>
      <c r="BM198" s="875" t="str">
        <f>IF(BA198="","",VLOOKUP(BA198,'aktuelle Düngerliste'!$A:$H,6,FALSE)*BC198/1000)</f>
        <v/>
      </c>
      <c r="BN198" s="876" t="str">
        <f>IF(BA198="","",VLOOKUP(BA198,'aktuelle Düngerliste'!$A:$H,7,FALSE)*BC198/1000)</f>
        <v/>
      </c>
      <c r="BO198" s="378"/>
      <c r="BP198" s="379"/>
      <c r="BQ198" s="375"/>
      <c r="BR198" s="392" t="str">
        <f t="shared" si="40"/>
        <v/>
      </c>
      <c r="BS198" s="453" t="str">
        <f t="shared" si="41"/>
        <v/>
      </c>
      <c r="BT198" s="872" t="str">
        <f>IF(BO198="","",VLOOKUP(BO198,'aktuelle Düngerliste'!$A:$H,2,FALSE))</f>
        <v/>
      </c>
      <c r="BU198" s="872" t="str">
        <f>IF(BO198="","",VLOOKUP(BO198,'aktuelle Düngerliste'!$A:$H,3,FALSE))</f>
        <v/>
      </c>
      <c r="BV198" s="873" t="str">
        <f>IF(BO198="","",VLOOKUP(BO198,'aktuelle Düngerliste'!$A:$H,8,FALSE))</f>
        <v/>
      </c>
      <c r="BW198" s="874" t="str">
        <f>IF(BO198="","",VLOOKUP(BO198,'aktuelle Düngerliste'!$A:$H,3,FALSE)*BQ198/1000)</f>
        <v/>
      </c>
      <c r="BX198" s="874" t="str">
        <f>IF(BO198="","",IF(VLOOKUP(BO198,'aktuelle Düngerliste'!$A:$B,2,FALSE)="mineralisch",(VLOOKUP(BO198,'aktuelle Düngerliste'!$A:$H,3,FALSE)*BQ198/1000),""))</f>
        <v/>
      </c>
      <c r="BY198" s="875" t="str">
        <f>IF(BO198="","",VLOOKUP(BO198,'aktuelle Düngerliste'!$A:$J,10,FALSE)*BQ198/1000)</f>
        <v/>
      </c>
      <c r="BZ198" s="875" t="str">
        <f>IF(BO198="","",VLOOKUP(BO198,'aktuelle Düngerliste'!$A:$H,5,FALSE)*BQ198/1000)</f>
        <v/>
      </c>
      <c r="CA198" s="875" t="str">
        <f>IF(BO198="","",VLOOKUP(BO198,'aktuelle Düngerliste'!$A:$H,6,FALSE)*BQ198/1000)</f>
        <v/>
      </c>
      <c r="CB198" s="876" t="str">
        <f>IF(BO198="","",VLOOKUP(BO198,'aktuelle Düngerliste'!$A:$H,7,FALSE)*BQ198/1000)</f>
        <v/>
      </c>
      <c r="CC198" s="378"/>
      <c r="CD198" s="379"/>
      <c r="CE198" s="375"/>
      <c r="CF198" s="392" t="str">
        <f t="shared" si="42"/>
        <v/>
      </c>
      <c r="CG198" s="453" t="str">
        <f t="shared" si="43"/>
        <v/>
      </c>
      <c r="CH198" s="872" t="str">
        <f>IF(CC198="","",VLOOKUP(CC198,'aktuelle Düngerliste'!$A:$H,2,FALSE))</f>
        <v/>
      </c>
      <c r="CI198" s="872" t="str">
        <f>IF(CC198="","",VLOOKUP(CC198,'aktuelle Düngerliste'!$A:$H,3,FALSE))</f>
        <v/>
      </c>
      <c r="CJ198" s="873" t="str">
        <f>IF(CC198="","",VLOOKUP(CC198,'aktuelle Düngerliste'!$A:$H,8,FALSE))</f>
        <v/>
      </c>
      <c r="CK198" s="874" t="str">
        <f>IF(CC198="","",VLOOKUP(CC198,'aktuelle Düngerliste'!$A:$H,3,FALSE)*CE198/1000)</f>
        <v/>
      </c>
      <c r="CL198" s="874" t="str">
        <f>IF(CC198="","",IF(VLOOKUP(CC198,'aktuelle Düngerliste'!$A:$B,2,FALSE)="mineralisch",(VLOOKUP(CC198,'aktuelle Düngerliste'!$A:$H,3,FALSE)*CE198/1000),""))</f>
        <v/>
      </c>
      <c r="CM198" s="875" t="str">
        <f>IF(CC198="","",VLOOKUP(CC198,'aktuelle Düngerliste'!$A:$J,10,FALSE)*CE198/1000)</f>
        <v/>
      </c>
      <c r="CN198" s="875" t="str">
        <f>IF(CC198="","",VLOOKUP(CC198,'aktuelle Düngerliste'!$A:$H,5,FALSE)*CE198/1000)</f>
        <v/>
      </c>
      <c r="CO198" s="875" t="str">
        <f>IF(CC198="","",VLOOKUP(CC198,'aktuelle Düngerliste'!$A:$H,6,FALSE)*CE198/1000)</f>
        <v/>
      </c>
      <c r="CP198" s="876" t="str">
        <f>IF(CC198="","",VLOOKUP(CC198,'aktuelle Düngerliste'!$A:$H,7,FALSE)*CE198/1000)</f>
        <v/>
      </c>
      <c r="CQ198" s="378"/>
      <c r="CR198" s="379"/>
      <c r="CS198" s="375"/>
      <c r="CT198" s="392" t="str">
        <f t="shared" si="44"/>
        <v/>
      </c>
      <c r="CU198" s="453" t="str">
        <f t="shared" si="45"/>
        <v/>
      </c>
      <c r="CV198" s="872" t="str">
        <f>IF(CQ198="","",VLOOKUP(CQ198,'aktuelle Düngerliste'!$A:$H,2,FALSE))</f>
        <v/>
      </c>
      <c r="CW198" s="872" t="str">
        <f>IF(CQ198="","",VLOOKUP(CQ198,'aktuelle Düngerliste'!$A:$H,3,FALSE))</f>
        <v/>
      </c>
      <c r="CX198" s="873" t="str">
        <f>IF(CQ198="","",VLOOKUP(CQ198,'aktuelle Düngerliste'!$A:$H,8,FALSE))</f>
        <v/>
      </c>
      <c r="CY198" s="874" t="str">
        <f>IF(CQ198="","",VLOOKUP(CQ198,'aktuelle Düngerliste'!$A:$H,3,FALSE)*CS198/1000)</f>
        <v/>
      </c>
      <c r="CZ198" s="874" t="str">
        <f>IF(CQ198="","",IF(VLOOKUP(CQ198,'aktuelle Düngerliste'!$A:$B,2,FALSE)="mineralisch",(VLOOKUP(CQ198,'aktuelle Düngerliste'!$A:$H,3,FALSE)*CS198/1000),""))</f>
        <v/>
      </c>
      <c r="DA198" s="875" t="str">
        <f>IF(CQ198="","",VLOOKUP(CQ198,'aktuelle Düngerliste'!$A:$J,10,FALSE)*CS198/1000)</f>
        <v/>
      </c>
      <c r="DB198" s="875" t="str">
        <f>IF(CQ198="","",VLOOKUP(CQ198,'aktuelle Düngerliste'!$A:$H,5,FALSE)*CS198/1000)</f>
        <v/>
      </c>
      <c r="DC198" s="875" t="str">
        <f>IF(CQ198="","",VLOOKUP(CQ198,'aktuelle Düngerliste'!$A:$H,6,FALSE)*CS198/1000)</f>
        <v/>
      </c>
      <c r="DD198" s="876" t="str">
        <f>IF(CQ198="","",VLOOKUP(CQ198,'aktuelle Düngerliste'!$A:$H,7,FALSE)*CS198/1000)</f>
        <v/>
      </c>
      <c r="DE198" s="378"/>
      <c r="DF198" s="379"/>
      <c r="DG198" s="375"/>
      <c r="DH198" s="392" t="str">
        <f t="shared" si="46"/>
        <v/>
      </c>
      <c r="DI198" s="453" t="str">
        <f t="shared" si="47"/>
        <v/>
      </c>
      <c r="DJ198" s="872" t="str">
        <f>IF(DE198="","",VLOOKUP(DE198,'aktuelle Düngerliste'!$A:$H,2,FALSE))</f>
        <v/>
      </c>
      <c r="DK198" s="872" t="str">
        <f>IF(DE198="","",VLOOKUP(DE198,'aktuelle Düngerliste'!$A:$H,3,FALSE))</f>
        <v/>
      </c>
      <c r="DL198" s="873" t="str">
        <f>IF(DE198="","",VLOOKUP(DE198,'aktuelle Düngerliste'!$A:$H,8,FALSE))</f>
        <v/>
      </c>
      <c r="DM198" s="874" t="str">
        <f>IF(DE198="","",VLOOKUP(DE198,'aktuelle Düngerliste'!$A:$H,3,FALSE)*DG198/1000)</f>
        <v/>
      </c>
      <c r="DN198" s="874" t="str">
        <f>IF(DE198="","",IF(VLOOKUP(DE198,'aktuelle Düngerliste'!$A:$B,2,FALSE)="mineralisch",(VLOOKUP(DE198,'aktuelle Düngerliste'!$A:$H,3,FALSE)*DG198/1000),""))</f>
        <v/>
      </c>
      <c r="DO198" s="875" t="str">
        <f>IF(DE198="","",VLOOKUP(DE198,'aktuelle Düngerliste'!$A:$J,10,FALSE)*DG198/1000)</f>
        <v/>
      </c>
      <c r="DP198" s="875" t="str">
        <f>IF(DE198="","",VLOOKUP(DE198,'aktuelle Düngerliste'!$A:$H,5,FALSE)*DG198/1000)</f>
        <v/>
      </c>
      <c r="DQ198" s="875" t="str">
        <f>IF(DE198="","",VLOOKUP(DE198,'aktuelle Düngerliste'!$A:$H,6,FALSE)*DG198/1000)</f>
        <v/>
      </c>
      <c r="DR198" s="876" t="str">
        <f>IF(DE198="","",VLOOKUP(DE198,'aktuelle Düngerliste'!$A:$H,7,FALSE)*DG198/1000)</f>
        <v/>
      </c>
      <c r="DS198" s="265"/>
    </row>
    <row r="199" spans="1:123" s="145" customFormat="1">
      <c r="A199" s="261" t="str">
        <f>IF('N-DBE'!A199="","",'N-DBE'!A199)</f>
        <v/>
      </c>
      <c r="B199" s="285" t="str">
        <f>IF('N-DBE'!B199="","",'N-DBE'!B199)</f>
        <v/>
      </c>
      <c r="C199" s="262" t="str">
        <f>IF('N-DBE'!C199="","",'N-DBE'!C199)</f>
        <v/>
      </c>
      <c r="D199" s="262" t="str">
        <f>IF('N-DBE'!D199="","",'N-DBE'!D199)</f>
        <v/>
      </c>
      <c r="E199" s="238" t="str">
        <f>IF('N-DBE'!E199="","",'N-DBE'!E199)</f>
        <v/>
      </c>
      <c r="F199" s="238" t="str">
        <f>IF('N-DBE'!F199="","",'N-DBE'!F199)</f>
        <v/>
      </c>
      <c r="G199" s="225" t="str">
        <f>IF('N-DBE'!G199="","",'N-DBE'!G199)</f>
        <v/>
      </c>
      <c r="H199" s="247" t="str">
        <f>IF(OR(B199="",'N-DBE'!AJ199=""),"",'N-DBE'!AJ199+'N-DBE'!AN199)</f>
        <v/>
      </c>
      <c r="I199" s="815" t="str">
        <f>IF(OR(B199="",'N-DBE'!AJ199=""),"",'N-DBE'!E199*('N-DBE'!AJ199+'N-DBE'!AN199))</f>
        <v/>
      </c>
      <c r="J199" s="246" t="str">
        <f>IF('N-DBE'!AK199="","",IF('N-DBE'!AM199="ja",'N-DBE'!AK199+'N-DBE'!AN199,'N-DBE'!AK199))</f>
        <v/>
      </c>
      <c r="K199" s="829" t="str">
        <f>IF(OR(B199="",'N-DBE'!AK199=""),"",IF('N-DBE'!AM199="ja",'N-DBE'!E199*('N-DBE'!AK199+'N-DBE'!AN199),'N-DBE'!E199*'N-DBE'!AK199))</f>
        <v/>
      </c>
      <c r="L199" s="830" t="str">
        <f>IF(OR(B199="",'N-DBE'!AL199=""),"",'N-DBE'!AL199+'N-DBE'!AN199)</f>
        <v/>
      </c>
      <c r="M199" s="830" t="str">
        <f>IF(OR(B199="",'N-DBE'!AL199=""),"",'N-DBE'!E199*('N-DBE'!AL199+'N-DBE'!AN199))</f>
        <v/>
      </c>
      <c r="N199" s="831" t="str">
        <f>IF(AND('N-DBE'!C199="ja",G199&lt;&gt;""),I199-X199,"")</f>
        <v/>
      </c>
      <c r="O199" s="259" t="str">
        <f>IF('N-DBE'!AJ199="","",SUM(AU199,BI199,BW199,CK199,CY199,DM199))</f>
        <v/>
      </c>
      <c r="P199" s="830" t="str">
        <f>IF(OR(B199="",'N-DBE'!AJ199=""),"",O199*'N-DBE'!E199)</f>
        <v/>
      </c>
      <c r="Q199" s="253" t="str">
        <f>IF('N-DBE'!AJ199="","",IF(AR199="mineralisch",AU199,0)+IF(BF199="mineralisch",BI199,0)+IF(BT199="mineralisch",BW199,0)+IF(CH199="mineralisch",CK199,0)+IF(CV199="mineralisch",CY199,0)+IF(DJ199="mineralisch",DM199,0))</f>
        <v/>
      </c>
      <c r="R199" s="830" t="str">
        <f>IF(OR(B199="",'N-DBE'!AJ199=""),"",Q199*'N-DBE'!E199)</f>
        <v/>
      </c>
      <c r="S199" s="253" t="str">
        <f>IF('N-DBE'!AJ199="","",O199-Q199)</f>
        <v/>
      </c>
      <c r="T199" s="830" t="str">
        <f>IF(OR(B199="",'N-DBE'!AJ199=""),"",S199*'N-DBE'!E199)</f>
        <v/>
      </c>
      <c r="U199" s="253" t="str">
        <f>IF('N-DBE'!AJ199="","",(IF(AR199="Kompost",AU199,0)+IF(BF199="Kompost",BI199,0)+IF(BT199="Kompost",BW199,0)+IF(CH199="Kompost",CK199,0)+IF(CV199="Kompost",CY199,0)+IF(DJ199="Kompost",DM199,0)))</f>
        <v/>
      </c>
      <c r="V199" s="830" t="str">
        <f>IF(OR(B199="",'N-DBE'!AJ199=""),"",U199*'N-DBE'!E199)</f>
        <v/>
      </c>
      <c r="W199" s="370" t="str">
        <f>IF('N-DBE'!AJ199="","",SUM(AW199,BK199,BY199,CM199,DA199,DO199))</f>
        <v/>
      </c>
      <c r="X199" s="844" t="str">
        <f>IF(OR(B199="",'N-DBE'!AJ199=""),"",W199*'N-DBE'!E199)</f>
        <v/>
      </c>
      <c r="Y199" s="260" t="str">
        <f>IF('P-(K-Mg)-DBE'!N199="","",'P-(K-Mg)-DBE'!N199+'P-(K-Mg)-DBE'!R199)</f>
        <v/>
      </c>
      <c r="Z199" s="830" t="str">
        <f>IF(OR(B199="",'P-(K-Mg)-DBE'!N199=""),"",'N-DBE'!E199*('P-(K-Mg)-DBE'!N199+'P-(K-Mg)-DBE'!R199))</f>
        <v/>
      </c>
      <c r="AA199" s="259" t="str">
        <f>IF('P-(K-Mg)-DBE'!N199="","",SUM(AX199,BL199,BZ199,CN199,DB199,DP199))</f>
        <v/>
      </c>
      <c r="AB199" s="258" t="str">
        <f>IF(OR(B199="",'P-(K-Mg)-DBE'!Z199=""),"",SUM(AX199,BL199,BZ199,CN199,DB199,DP199)*'N-DBE'!E199)</f>
        <v/>
      </c>
      <c r="AC199" s="259" t="str">
        <f>IF('P-(K-Mg)-DBE'!O199="","",'P-(K-Mg)-DBE'!O199)</f>
        <v/>
      </c>
      <c r="AD199" s="815" t="str">
        <f>IF(OR(B199="",'P-(K-Mg)-DBE'!O199=""),"",'P-(K-Mg)-DBE'!O199*'N-DBE'!E199)</f>
        <v/>
      </c>
      <c r="AE199" s="239" t="str">
        <f>IF('P-(K-Mg)-DBE'!Z199="","",'P-(K-Mg)-DBE'!Z199)</f>
        <v/>
      </c>
      <c r="AF199" s="815" t="str">
        <f>IF(OR(B199="",'P-(K-Mg)-DBE'!Z199=""),"",'P-(K-Mg)-DBE'!Z199*'N-DBE'!E199)</f>
        <v/>
      </c>
      <c r="AG199" s="380" t="str">
        <f>IF('P-(K-Mg)-DBE'!Z199="","",SUM(AY199,BM199,CA199,CO199,DC199,DQ199))</f>
        <v/>
      </c>
      <c r="AH199" s="258" t="str">
        <f>IF(OR(B199="",'P-(K-Mg)-DBE'!AH199=""),"",SUM(AY199,BM199,CA199,CO199,DC199,DQ189)*'N-DBE'!E199)</f>
        <v/>
      </c>
      <c r="AI199" s="240" t="str">
        <f>IF('P-(K-Mg)-DBE'!AH199="","",'P-(K-Mg)-DBE'!AH199)</f>
        <v/>
      </c>
      <c r="AJ199" s="830" t="str">
        <f>IF(OR(B199="",'P-(K-Mg)-DBE'!AH199=""),"",'N-DBE'!E199*'P-(K-Mg)-DBE'!AH199)</f>
        <v/>
      </c>
      <c r="AK199" s="374" t="str">
        <f>IF('P-(K-Mg)-DBE'!AH199="","",SUM(AZ199,BN199,CB199,CP199,DD199,DR199))</f>
        <v/>
      </c>
      <c r="AL199" s="862" t="str">
        <f>IF('P-(K-Mg)-DBE'!AH199="","",SUM(AZ199,BN199,CB199,CP199,DD199,DR199))</f>
        <v/>
      </c>
      <c r="AM199" s="378"/>
      <c r="AN199" s="379"/>
      <c r="AO199" s="375"/>
      <c r="AP199" s="392" t="str">
        <f t="shared" si="36"/>
        <v/>
      </c>
      <c r="AQ199" s="453" t="str">
        <f t="shared" si="37"/>
        <v/>
      </c>
      <c r="AR199" s="872" t="str">
        <f>IF(AM199="","",VLOOKUP(AM199,'aktuelle Düngerliste'!A:H,2,FALSE))</f>
        <v/>
      </c>
      <c r="AS199" s="872" t="str">
        <f>IF(AM199="","",VLOOKUP(AM199,'aktuelle Düngerliste'!A:H,3,FALSE))</f>
        <v/>
      </c>
      <c r="AT199" s="873" t="str">
        <f>IF(AM199="","",VLOOKUP(AM199,'aktuelle Düngerliste'!A:H,8,FALSE))</f>
        <v/>
      </c>
      <c r="AU199" s="874" t="str">
        <f>IF(AM199="","",VLOOKUP(AM199,'aktuelle Düngerliste'!$A:$H,3,FALSE)*AO199/1000)</f>
        <v/>
      </c>
      <c r="AV199" s="874" t="str">
        <f>IF(AM199="","",IF(VLOOKUP(AM199,'aktuelle Düngerliste'!$A:$B,2,FALSE)="mineralisch",(VLOOKUP(AM199,'aktuelle Düngerliste'!$A:$H,3,FALSE)*AO199/1000),""))</f>
        <v/>
      </c>
      <c r="AW199" s="875" t="str">
        <f>IF(AM199="","",VLOOKUP(AM199,'aktuelle Düngerliste'!$A:$J,10,FALSE)*AO199/1000)</f>
        <v/>
      </c>
      <c r="AX199" s="875" t="str">
        <f>IF(AM199="","",VLOOKUP(AM199,'aktuelle Düngerliste'!$A:$H,5,FALSE)*AO199/1000)</f>
        <v/>
      </c>
      <c r="AY199" s="875" t="str">
        <f>IF(AM199="","",VLOOKUP(AM199,'aktuelle Düngerliste'!$A:$H,6,FALSE)*AO199/1000)</f>
        <v/>
      </c>
      <c r="AZ199" s="876" t="str">
        <f>IF(AM199="","",VLOOKUP(AM199,'aktuelle Düngerliste'!$A:$H,7,FALSE)*AO199/1000)</f>
        <v/>
      </c>
      <c r="BA199" s="378"/>
      <c r="BB199" s="379"/>
      <c r="BC199" s="375"/>
      <c r="BD199" s="392" t="str">
        <f t="shared" si="38"/>
        <v/>
      </c>
      <c r="BE199" s="453" t="str">
        <f t="shared" si="39"/>
        <v/>
      </c>
      <c r="BF199" s="872" t="str">
        <f>IF(BA199="","",VLOOKUP(BA199,'aktuelle Düngerliste'!$A:$H,2,FALSE))</f>
        <v/>
      </c>
      <c r="BG199" s="872" t="str">
        <f>IF(BA199="","",VLOOKUP(BA199,'aktuelle Düngerliste'!$A:$H,3,FALSE))</f>
        <v/>
      </c>
      <c r="BH199" s="873" t="str">
        <f>IF(BA199="","",VLOOKUP(BA199,'aktuelle Düngerliste'!$A:$H,8,FALSE))</f>
        <v/>
      </c>
      <c r="BI199" s="874" t="str">
        <f>IF(BA199="","",VLOOKUP(BA199,'aktuelle Düngerliste'!$A:$H,3,FALSE)*BC199/1000)</f>
        <v/>
      </c>
      <c r="BJ199" s="874" t="str">
        <f>IF(BA199="","",IF(VLOOKUP(BA199,'aktuelle Düngerliste'!$A:$B,2,FALSE)="mineralisch",(VLOOKUP(BA199,'aktuelle Düngerliste'!$A:$H,3,FALSE)*BC199/1000),""))</f>
        <v/>
      </c>
      <c r="BK199" s="875" t="str">
        <f>IF(BA199="","",VLOOKUP(BA199,'aktuelle Düngerliste'!$A:$J,10,FALSE)*BC199/1000)</f>
        <v/>
      </c>
      <c r="BL199" s="875" t="str">
        <f>IF(BA199="","",VLOOKUP(BA199,'aktuelle Düngerliste'!$A:$H,5,FALSE)*BC199/1000)</f>
        <v/>
      </c>
      <c r="BM199" s="875" t="str">
        <f>IF(BA199="","",VLOOKUP(BA199,'aktuelle Düngerliste'!$A:$H,6,FALSE)*BC199/1000)</f>
        <v/>
      </c>
      <c r="BN199" s="876" t="str">
        <f>IF(BA199="","",VLOOKUP(BA199,'aktuelle Düngerliste'!$A:$H,7,FALSE)*BC199/1000)</f>
        <v/>
      </c>
      <c r="BO199" s="378"/>
      <c r="BP199" s="379"/>
      <c r="BQ199" s="375"/>
      <c r="BR199" s="392" t="str">
        <f t="shared" si="40"/>
        <v/>
      </c>
      <c r="BS199" s="453" t="str">
        <f t="shared" si="41"/>
        <v/>
      </c>
      <c r="BT199" s="872" t="str">
        <f>IF(BO199="","",VLOOKUP(BO199,'aktuelle Düngerliste'!$A:$H,2,FALSE))</f>
        <v/>
      </c>
      <c r="BU199" s="872" t="str">
        <f>IF(BO199="","",VLOOKUP(BO199,'aktuelle Düngerliste'!$A:$H,3,FALSE))</f>
        <v/>
      </c>
      <c r="BV199" s="873" t="str">
        <f>IF(BO199="","",VLOOKUP(BO199,'aktuelle Düngerliste'!$A:$H,8,FALSE))</f>
        <v/>
      </c>
      <c r="BW199" s="874" t="str">
        <f>IF(BO199="","",VLOOKUP(BO199,'aktuelle Düngerliste'!$A:$H,3,FALSE)*BQ199/1000)</f>
        <v/>
      </c>
      <c r="BX199" s="874" t="str">
        <f>IF(BO199="","",IF(VLOOKUP(BO199,'aktuelle Düngerliste'!$A:$B,2,FALSE)="mineralisch",(VLOOKUP(BO199,'aktuelle Düngerliste'!$A:$H,3,FALSE)*BQ199/1000),""))</f>
        <v/>
      </c>
      <c r="BY199" s="875" t="str">
        <f>IF(BO199="","",VLOOKUP(BO199,'aktuelle Düngerliste'!$A:$J,10,FALSE)*BQ199/1000)</f>
        <v/>
      </c>
      <c r="BZ199" s="875" t="str">
        <f>IF(BO199="","",VLOOKUP(BO199,'aktuelle Düngerliste'!$A:$H,5,FALSE)*BQ199/1000)</f>
        <v/>
      </c>
      <c r="CA199" s="875" t="str">
        <f>IF(BO199="","",VLOOKUP(BO199,'aktuelle Düngerliste'!$A:$H,6,FALSE)*BQ199/1000)</f>
        <v/>
      </c>
      <c r="CB199" s="876" t="str">
        <f>IF(BO199="","",VLOOKUP(BO199,'aktuelle Düngerliste'!$A:$H,7,FALSE)*BQ199/1000)</f>
        <v/>
      </c>
      <c r="CC199" s="378"/>
      <c r="CD199" s="379"/>
      <c r="CE199" s="375"/>
      <c r="CF199" s="392" t="str">
        <f t="shared" si="42"/>
        <v/>
      </c>
      <c r="CG199" s="453" t="str">
        <f t="shared" si="43"/>
        <v/>
      </c>
      <c r="CH199" s="872" t="str">
        <f>IF(CC199="","",VLOOKUP(CC199,'aktuelle Düngerliste'!$A:$H,2,FALSE))</f>
        <v/>
      </c>
      <c r="CI199" s="872" t="str">
        <f>IF(CC199="","",VLOOKUP(CC199,'aktuelle Düngerliste'!$A:$H,3,FALSE))</f>
        <v/>
      </c>
      <c r="CJ199" s="873" t="str">
        <f>IF(CC199="","",VLOOKUP(CC199,'aktuelle Düngerliste'!$A:$H,8,FALSE))</f>
        <v/>
      </c>
      <c r="CK199" s="874" t="str">
        <f>IF(CC199="","",VLOOKUP(CC199,'aktuelle Düngerliste'!$A:$H,3,FALSE)*CE199/1000)</f>
        <v/>
      </c>
      <c r="CL199" s="874" t="str">
        <f>IF(CC199="","",IF(VLOOKUP(CC199,'aktuelle Düngerliste'!$A:$B,2,FALSE)="mineralisch",(VLOOKUP(CC199,'aktuelle Düngerliste'!$A:$H,3,FALSE)*CE199/1000),""))</f>
        <v/>
      </c>
      <c r="CM199" s="875" t="str">
        <f>IF(CC199="","",VLOOKUP(CC199,'aktuelle Düngerliste'!$A:$J,10,FALSE)*CE199/1000)</f>
        <v/>
      </c>
      <c r="CN199" s="875" t="str">
        <f>IF(CC199="","",VLOOKUP(CC199,'aktuelle Düngerliste'!$A:$H,5,FALSE)*CE199/1000)</f>
        <v/>
      </c>
      <c r="CO199" s="875" t="str">
        <f>IF(CC199="","",VLOOKUP(CC199,'aktuelle Düngerliste'!$A:$H,6,FALSE)*CE199/1000)</f>
        <v/>
      </c>
      <c r="CP199" s="876" t="str">
        <f>IF(CC199="","",VLOOKUP(CC199,'aktuelle Düngerliste'!$A:$H,7,FALSE)*CE199/1000)</f>
        <v/>
      </c>
      <c r="CQ199" s="378"/>
      <c r="CR199" s="379"/>
      <c r="CS199" s="375"/>
      <c r="CT199" s="392" t="str">
        <f t="shared" si="44"/>
        <v/>
      </c>
      <c r="CU199" s="453" t="str">
        <f t="shared" si="45"/>
        <v/>
      </c>
      <c r="CV199" s="872" t="str">
        <f>IF(CQ199="","",VLOOKUP(CQ199,'aktuelle Düngerliste'!$A:$H,2,FALSE))</f>
        <v/>
      </c>
      <c r="CW199" s="872" t="str">
        <f>IF(CQ199="","",VLOOKUP(CQ199,'aktuelle Düngerliste'!$A:$H,3,FALSE))</f>
        <v/>
      </c>
      <c r="CX199" s="873" t="str">
        <f>IF(CQ199="","",VLOOKUP(CQ199,'aktuelle Düngerliste'!$A:$H,8,FALSE))</f>
        <v/>
      </c>
      <c r="CY199" s="874" t="str">
        <f>IF(CQ199="","",VLOOKUP(CQ199,'aktuelle Düngerliste'!$A:$H,3,FALSE)*CS199/1000)</f>
        <v/>
      </c>
      <c r="CZ199" s="874" t="str">
        <f>IF(CQ199="","",IF(VLOOKUP(CQ199,'aktuelle Düngerliste'!$A:$B,2,FALSE)="mineralisch",(VLOOKUP(CQ199,'aktuelle Düngerliste'!$A:$H,3,FALSE)*CS199/1000),""))</f>
        <v/>
      </c>
      <c r="DA199" s="875" t="str">
        <f>IF(CQ199="","",VLOOKUP(CQ199,'aktuelle Düngerliste'!$A:$J,10,FALSE)*CS199/1000)</f>
        <v/>
      </c>
      <c r="DB199" s="875" t="str">
        <f>IF(CQ199="","",VLOOKUP(CQ199,'aktuelle Düngerliste'!$A:$H,5,FALSE)*CS199/1000)</f>
        <v/>
      </c>
      <c r="DC199" s="875" t="str">
        <f>IF(CQ199="","",VLOOKUP(CQ199,'aktuelle Düngerliste'!$A:$H,6,FALSE)*CS199/1000)</f>
        <v/>
      </c>
      <c r="DD199" s="876" t="str">
        <f>IF(CQ199="","",VLOOKUP(CQ199,'aktuelle Düngerliste'!$A:$H,7,FALSE)*CS199/1000)</f>
        <v/>
      </c>
      <c r="DE199" s="378"/>
      <c r="DF199" s="379"/>
      <c r="DG199" s="375"/>
      <c r="DH199" s="392" t="str">
        <f t="shared" si="46"/>
        <v/>
      </c>
      <c r="DI199" s="453" t="str">
        <f t="shared" si="47"/>
        <v/>
      </c>
      <c r="DJ199" s="872" t="str">
        <f>IF(DE199="","",VLOOKUP(DE199,'aktuelle Düngerliste'!$A:$H,2,FALSE))</f>
        <v/>
      </c>
      <c r="DK199" s="872" t="str">
        <f>IF(DE199="","",VLOOKUP(DE199,'aktuelle Düngerliste'!$A:$H,3,FALSE))</f>
        <v/>
      </c>
      <c r="DL199" s="873" t="str">
        <f>IF(DE199="","",VLOOKUP(DE199,'aktuelle Düngerliste'!$A:$H,8,FALSE))</f>
        <v/>
      </c>
      <c r="DM199" s="874" t="str">
        <f>IF(DE199="","",VLOOKUP(DE199,'aktuelle Düngerliste'!$A:$H,3,FALSE)*DG199/1000)</f>
        <v/>
      </c>
      <c r="DN199" s="874" t="str">
        <f>IF(DE199="","",IF(VLOOKUP(DE199,'aktuelle Düngerliste'!$A:$B,2,FALSE)="mineralisch",(VLOOKUP(DE199,'aktuelle Düngerliste'!$A:$H,3,FALSE)*DG199/1000),""))</f>
        <v/>
      </c>
      <c r="DO199" s="875" t="str">
        <f>IF(DE199="","",VLOOKUP(DE199,'aktuelle Düngerliste'!$A:$J,10,FALSE)*DG199/1000)</f>
        <v/>
      </c>
      <c r="DP199" s="875" t="str">
        <f>IF(DE199="","",VLOOKUP(DE199,'aktuelle Düngerliste'!$A:$H,5,FALSE)*DG199/1000)</f>
        <v/>
      </c>
      <c r="DQ199" s="875" t="str">
        <f>IF(DE199="","",VLOOKUP(DE199,'aktuelle Düngerliste'!$A:$H,6,FALSE)*DG199/1000)</f>
        <v/>
      </c>
      <c r="DR199" s="876" t="str">
        <f>IF(DE199="","",VLOOKUP(DE199,'aktuelle Düngerliste'!$A:$H,7,FALSE)*DG199/1000)</f>
        <v/>
      </c>
      <c r="DS199" s="265"/>
    </row>
    <row r="200" spans="1:123" s="145" customFormat="1">
      <c r="A200" s="261" t="str">
        <f>IF('N-DBE'!A200="","",'N-DBE'!A200)</f>
        <v/>
      </c>
      <c r="B200" s="285" t="str">
        <f>IF('N-DBE'!B200="","",'N-DBE'!B200)</f>
        <v/>
      </c>
      <c r="C200" s="262" t="str">
        <f>IF('N-DBE'!C200="","",'N-DBE'!C200)</f>
        <v/>
      </c>
      <c r="D200" s="262" t="str">
        <f>IF('N-DBE'!D200="","",'N-DBE'!D200)</f>
        <v/>
      </c>
      <c r="E200" s="238" t="str">
        <f>IF('N-DBE'!E200="","",'N-DBE'!E200)</f>
        <v/>
      </c>
      <c r="F200" s="238" t="str">
        <f>IF('N-DBE'!F200="","",'N-DBE'!F200)</f>
        <v/>
      </c>
      <c r="G200" s="225" t="str">
        <f>IF('N-DBE'!G200="","",'N-DBE'!G200)</f>
        <v/>
      </c>
      <c r="H200" s="247" t="str">
        <f>IF(OR(B200="",'N-DBE'!AJ200=""),"",'N-DBE'!AJ200+'N-DBE'!AN200)</f>
        <v/>
      </c>
      <c r="I200" s="815" t="str">
        <f>IF(OR(B200="",'N-DBE'!AJ200=""),"",'N-DBE'!E200*('N-DBE'!AJ200+'N-DBE'!AN200))</f>
        <v/>
      </c>
      <c r="J200" s="246" t="str">
        <f>IF('N-DBE'!AK200="","",IF('N-DBE'!AM200="ja",'N-DBE'!AK200+'N-DBE'!AN200,'N-DBE'!AK200))</f>
        <v/>
      </c>
      <c r="K200" s="829" t="str">
        <f>IF(OR(B200="",'N-DBE'!AK200=""),"",IF('N-DBE'!AM200="ja",'N-DBE'!E200*('N-DBE'!AK200+'N-DBE'!AN200),'N-DBE'!E200*'N-DBE'!AK200))</f>
        <v/>
      </c>
      <c r="L200" s="830" t="str">
        <f>IF(OR(B200="",'N-DBE'!AL200=""),"",'N-DBE'!AL200+'N-DBE'!AN200)</f>
        <v/>
      </c>
      <c r="M200" s="830" t="str">
        <f>IF(OR(B200="",'N-DBE'!AL200=""),"",'N-DBE'!E200*('N-DBE'!AL200+'N-DBE'!AN200))</f>
        <v/>
      </c>
      <c r="N200" s="831" t="str">
        <f>IF(AND('N-DBE'!C200="ja",G200&lt;&gt;""),I200-X200,"")</f>
        <v/>
      </c>
      <c r="O200" s="259" t="str">
        <f>IF('N-DBE'!AJ200="","",SUM(AU200,BI200,BW200,CK200,CY200,DM200))</f>
        <v/>
      </c>
      <c r="P200" s="830" t="str">
        <f>IF(OR(B200="",'N-DBE'!AJ200=""),"",O200*'N-DBE'!E200)</f>
        <v/>
      </c>
      <c r="Q200" s="253" t="str">
        <f>IF('N-DBE'!AJ200="","",IF(AR200="mineralisch",AU200,0)+IF(BF200="mineralisch",BI200,0)+IF(BT200="mineralisch",BW200,0)+IF(CH200="mineralisch",CK200,0)+IF(CV200="mineralisch",CY200,0)+IF(DJ200="mineralisch",DM200,0))</f>
        <v/>
      </c>
      <c r="R200" s="830" t="str">
        <f>IF(OR(B200="",'N-DBE'!AJ200=""),"",Q200*'N-DBE'!E200)</f>
        <v/>
      </c>
      <c r="S200" s="253" t="str">
        <f>IF('N-DBE'!AJ200="","",O200-Q200)</f>
        <v/>
      </c>
      <c r="T200" s="830" t="str">
        <f>IF(OR(B200="",'N-DBE'!AJ200=""),"",S200*'N-DBE'!E200)</f>
        <v/>
      </c>
      <c r="U200" s="253" t="str">
        <f>IF('N-DBE'!AJ200="","",(IF(AR200="Kompost",AU200,0)+IF(BF200="Kompost",BI200,0)+IF(BT200="Kompost",BW200,0)+IF(CH200="Kompost",CK200,0)+IF(CV200="Kompost",CY200,0)+IF(DJ200="Kompost",DM200,0)))</f>
        <v/>
      </c>
      <c r="V200" s="830" t="str">
        <f>IF(OR(B200="",'N-DBE'!AJ200=""),"",U200*'N-DBE'!E200)</f>
        <v/>
      </c>
      <c r="W200" s="370" t="str">
        <f>IF('N-DBE'!AJ200="","",SUM(AW200,BK200,BY200,CM200,DA200,DO200))</f>
        <v/>
      </c>
      <c r="X200" s="844" t="str">
        <f>IF(OR(B200="",'N-DBE'!AJ200=""),"",W200*'N-DBE'!E200)</f>
        <v/>
      </c>
      <c r="Y200" s="260" t="str">
        <f>IF('P-(K-Mg)-DBE'!N200="","",'P-(K-Mg)-DBE'!N200+'P-(K-Mg)-DBE'!R200)</f>
        <v/>
      </c>
      <c r="Z200" s="830" t="str">
        <f>IF(OR(B200="",'P-(K-Mg)-DBE'!N200=""),"",'N-DBE'!E200*('P-(K-Mg)-DBE'!N200+'P-(K-Mg)-DBE'!R200))</f>
        <v/>
      </c>
      <c r="AA200" s="259" t="str">
        <f>IF('P-(K-Mg)-DBE'!N200="","",SUM(AX200,BL200,BZ200,CN200,DB200,DP200))</f>
        <v/>
      </c>
      <c r="AB200" s="258" t="str">
        <f>IF(OR(B200="",'P-(K-Mg)-DBE'!Z200=""),"",SUM(AX200,BL200,BZ200,CN200,DB200,DP200)*'N-DBE'!E200)</f>
        <v/>
      </c>
      <c r="AC200" s="259" t="str">
        <f>IF('P-(K-Mg)-DBE'!O200="","",'P-(K-Mg)-DBE'!O200)</f>
        <v/>
      </c>
      <c r="AD200" s="815" t="str">
        <f>IF(OR(B200="",'P-(K-Mg)-DBE'!O200=""),"",'P-(K-Mg)-DBE'!O200*'N-DBE'!E200)</f>
        <v/>
      </c>
      <c r="AE200" s="239" t="str">
        <f>IF('P-(K-Mg)-DBE'!Z200="","",'P-(K-Mg)-DBE'!Z200)</f>
        <v/>
      </c>
      <c r="AF200" s="815" t="str">
        <f>IF(OR(B200="",'P-(K-Mg)-DBE'!Z200=""),"",'P-(K-Mg)-DBE'!Z200*'N-DBE'!E200)</f>
        <v/>
      </c>
      <c r="AG200" s="380" t="str">
        <f>IF('P-(K-Mg)-DBE'!Z200="","",SUM(AY200,BM200,CA200,CO200,DC200,DQ200))</f>
        <v/>
      </c>
      <c r="AH200" s="258" t="str">
        <f>IF(OR(B200="",'P-(K-Mg)-DBE'!AH200=""),"",SUM(AY200,BM200,CA200,CO200,DC200,DQ190)*'N-DBE'!E200)</f>
        <v/>
      </c>
      <c r="AI200" s="240" t="str">
        <f>IF('P-(K-Mg)-DBE'!AH200="","",'P-(K-Mg)-DBE'!AH200)</f>
        <v/>
      </c>
      <c r="AJ200" s="830" t="str">
        <f>IF(OR(B200="",'P-(K-Mg)-DBE'!AH200=""),"",'N-DBE'!E200*'P-(K-Mg)-DBE'!AH200)</f>
        <v/>
      </c>
      <c r="AK200" s="374" t="str">
        <f>IF('P-(K-Mg)-DBE'!AH200="","",SUM(AZ200,BN200,CB200,CP200,DD200,DR200))</f>
        <v/>
      </c>
      <c r="AL200" s="862" t="str">
        <f>IF('P-(K-Mg)-DBE'!AH200="","",SUM(AZ200,BN200,CB200,CP200,DD200,DR200))</f>
        <v/>
      </c>
      <c r="AM200" s="378"/>
      <c r="AN200" s="379"/>
      <c r="AO200" s="375"/>
      <c r="AP200" s="392" t="str">
        <f t="shared" si="36"/>
        <v/>
      </c>
      <c r="AQ200" s="453" t="str">
        <f t="shared" si="37"/>
        <v/>
      </c>
      <c r="AR200" s="872" t="str">
        <f>IF(AM200="","",VLOOKUP(AM200,'aktuelle Düngerliste'!A:H,2,FALSE))</f>
        <v/>
      </c>
      <c r="AS200" s="872" t="str">
        <f>IF(AM200="","",VLOOKUP(AM200,'aktuelle Düngerliste'!A:H,3,FALSE))</f>
        <v/>
      </c>
      <c r="AT200" s="873" t="str">
        <f>IF(AM200="","",VLOOKUP(AM200,'aktuelle Düngerliste'!A:H,8,FALSE))</f>
        <v/>
      </c>
      <c r="AU200" s="874" t="str">
        <f>IF(AM200="","",VLOOKUP(AM200,'aktuelle Düngerliste'!$A:$H,3,FALSE)*AO200/1000)</f>
        <v/>
      </c>
      <c r="AV200" s="874" t="str">
        <f>IF(AM200="","",IF(VLOOKUP(AM200,'aktuelle Düngerliste'!$A:$B,2,FALSE)="mineralisch",(VLOOKUP(AM200,'aktuelle Düngerliste'!$A:$H,3,FALSE)*AO200/1000),""))</f>
        <v/>
      </c>
      <c r="AW200" s="875" t="str">
        <f>IF(AM200="","",VLOOKUP(AM200,'aktuelle Düngerliste'!$A:$J,10,FALSE)*AO200/1000)</f>
        <v/>
      </c>
      <c r="AX200" s="875" t="str">
        <f>IF(AM200="","",VLOOKUP(AM200,'aktuelle Düngerliste'!$A:$H,5,FALSE)*AO200/1000)</f>
        <v/>
      </c>
      <c r="AY200" s="875" t="str">
        <f>IF(AM200="","",VLOOKUP(AM200,'aktuelle Düngerliste'!$A:$H,6,FALSE)*AO200/1000)</f>
        <v/>
      </c>
      <c r="AZ200" s="876" t="str">
        <f>IF(AM200="","",VLOOKUP(AM200,'aktuelle Düngerliste'!$A:$H,7,FALSE)*AO200/1000)</f>
        <v/>
      </c>
      <c r="BA200" s="378"/>
      <c r="BB200" s="379"/>
      <c r="BC200" s="375"/>
      <c r="BD200" s="392" t="str">
        <f t="shared" si="38"/>
        <v/>
      </c>
      <c r="BE200" s="453" t="str">
        <f t="shared" si="39"/>
        <v/>
      </c>
      <c r="BF200" s="872" t="str">
        <f>IF(BA200="","",VLOOKUP(BA200,'aktuelle Düngerliste'!$A:$H,2,FALSE))</f>
        <v/>
      </c>
      <c r="BG200" s="872" t="str">
        <f>IF(BA200="","",VLOOKUP(BA200,'aktuelle Düngerliste'!$A:$H,3,FALSE))</f>
        <v/>
      </c>
      <c r="BH200" s="873" t="str">
        <f>IF(BA200="","",VLOOKUP(BA200,'aktuelle Düngerliste'!$A:$H,8,FALSE))</f>
        <v/>
      </c>
      <c r="BI200" s="874" t="str">
        <f>IF(BA200="","",VLOOKUP(BA200,'aktuelle Düngerliste'!$A:$H,3,FALSE)*BC200/1000)</f>
        <v/>
      </c>
      <c r="BJ200" s="874" t="str">
        <f>IF(BA200="","",IF(VLOOKUP(BA200,'aktuelle Düngerliste'!$A:$B,2,FALSE)="mineralisch",(VLOOKUP(BA200,'aktuelle Düngerliste'!$A:$H,3,FALSE)*BC200/1000),""))</f>
        <v/>
      </c>
      <c r="BK200" s="875" t="str">
        <f>IF(BA200="","",VLOOKUP(BA200,'aktuelle Düngerliste'!$A:$J,10,FALSE)*BC200/1000)</f>
        <v/>
      </c>
      <c r="BL200" s="875" t="str">
        <f>IF(BA200="","",VLOOKUP(BA200,'aktuelle Düngerliste'!$A:$H,5,FALSE)*BC200/1000)</f>
        <v/>
      </c>
      <c r="BM200" s="875" t="str">
        <f>IF(BA200="","",VLOOKUP(BA200,'aktuelle Düngerliste'!$A:$H,6,FALSE)*BC200/1000)</f>
        <v/>
      </c>
      <c r="BN200" s="876" t="str">
        <f>IF(BA200="","",VLOOKUP(BA200,'aktuelle Düngerliste'!$A:$H,7,FALSE)*BC200/1000)</f>
        <v/>
      </c>
      <c r="BO200" s="378"/>
      <c r="BP200" s="379"/>
      <c r="BQ200" s="375"/>
      <c r="BR200" s="392" t="str">
        <f t="shared" si="40"/>
        <v/>
      </c>
      <c r="BS200" s="453" t="str">
        <f t="shared" si="41"/>
        <v/>
      </c>
      <c r="BT200" s="872" t="str">
        <f>IF(BO200="","",VLOOKUP(BO200,'aktuelle Düngerliste'!$A:$H,2,FALSE))</f>
        <v/>
      </c>
      <c r="BU200" s="872" t="str">
        <f>IF(BO200="","",VLOOKUP(BO200,'aktuelle Düngerliste'!$A:$H,3,FALSE))</f>
        <v/>
      </c>
      <c r="BV200" s="873" t="str">
        <f>IF(BO200="","",VLOOKUP(BO200,'aktuelle Düngerliste'!$A:$H,8,FALSE))</f>
        <v/>
      </c>
      <c r="BW200" s="874" t="str">
        <f>IF(BO200="","",VLOOKUP(BO200,'aktuelle Düngerliste'!$A:$H,3,FALSE)*BQ200/1000)</f>
        <v/>
      </c>
      <c r="BX200" s="874" t="str">
        <f>IF(BO200="","",IF(VLOOKUP(BO200,'aktuelle Düngerliste'!$A:$B,2,FALSE)="mineralisch",(VLOOKUP(BO200,'aktuelle Düngerliste'!$A:$H,3,FALSE)*BQ200/1000),""))</f>
        <v/>
      </c>
      <c r="BY200" s="875" t="str">
        <f>IF(BO200="","",VLOOKUP(BO200,'aktuelle Düngerliste'!$A:$J,10,FALSE)*BQ200/1000)</f>
        <v/>
      </c>
      <c r="BZ200" s="875" t="str">
        <f>IF(BO200="","",VLOOKUP(BO200,'aktuelle Düngerliste'!$A:$H,5,FALSE)*BQ200/1000)</f>
        <v/>
      </c>
      <c r="CA200" s="875" t="str">
        <f>IF(BO200="","",VLOOKUP(BO200,'aktuelle Düngerliste'!$A:$H,6,FALSE)*BQ200/1000)</f>
        <v/>
      </c>
      <c r="CB200" s="876" t="str">
        <f>IF(BO200="","",VLOOKUP(BO200,'aktuelle Düngerliste'!$A:$H,7,FALSE)*BQ200/1000)</f>
        <v/>
      </c>
      <c r="CC200" s="378"/>
      <c r="CD200" s="379"/>
      <c r="CE200" s="375"/>
      <c r="CF200" s="392" t="str">
        <f t="shared" si="42"/>
        <v/>
      </c>
      <c r="CG200" s="453" t="str">
        <f t="shared" si="43"/>
        <v/>
      </c>
      <c r="CH200" s="872" t="str">
        <f>IF(CC200="","",VLOOKUP(CC200,'aktuelle Düngerliste'!$A:$H,2,FALSE))</f>
        <v/>
      </c>
      <c r="CI200" s="872" t="str">
        <f>IF(CC200="","",VLOOKUP(CC200,'aktuelle Düngerliste'!$A:$H,3,FALSE))</f>
        <v/>
      </c>
      <c r="CJ200" s="873" t="str">
        <f>IF(CC200="","",VLOOKUP(CC200,'aktuelle Düngerliste'!$A:$H,8,FALSE))</f>
        <v/>
      </c>
      <c r="CK200" s="874" t="str">
        <f>IF(CC200="","",VLOOKUP(CC200,'aktuelle Düngerliste'!$A:$H,3,FALSE)*CE200/1000)</f>
        <v/>
      </c>
      <c r="CL200" s="874" t="str">
        <f>IF(CC200="","",IF(VLOOKUP(CC200,'aktuelle Düngerliste'!$A:$B,2,FALSE)="mineralisch",(VLOOKUP(CC200,'aktuelle Düngerliste'!$A:$H,3,FALSE)*CE200/1000),""))</f>
        <v/>
      </c>
      <c r="CM200" s="875" t="str">
        <f>IF(CC200="","",VLOOKUP(CC200,'aktuelle Düngerliste'!$A:$J,10,FALSE)*CE200/1000)</f>
        <v/>
      </c>
      <c r="CN200" s="875" t="str">
        <f>IF(CC200="","",VLOOKUP(CC200,'aktuelle Düngerliste'!$A:$H,5,FALSE)*CE200/1000)</f>
        <v/>
      </c>
      <c r="CO200" s="875" t="str">
        <f>IF(CC200="","",VLOOKUP(CC200,'aktuelle Düngerliste'!$A:$H,6,FALSE)*CE200/1000)</f>
        <v/>
      </c>
      <c r="CP200" s="876" t="str">
        <f>IF(CC200="","",VLOOKUP(CC200,'aktuelle Düngerliste'!$A:$H,7,FALSE)*CE200/1000)</f>
        <v/>
      </c>
      <c r="CQ200" s="378"/>
      <c r="CR200" s="379"/>
      <c r="CS200" s="375"/>
      <c r="CT200" s="392" t="str">
        <f t="shared" si="44"/>
        <v/>
      </c>
      <c r="CU200" s="453" t="str">
        <f t="shared" si="45"/>
        <v/>
      </c>
      <c r="CV200" s="872" t="str">
        <f>IF(CQ200="","",VLOOKUP(CQ200,'aktuelle Düngerliste'!$A:$H,2,FALSE))</f>
        <v/>
      </c>
      <c r="CW200" s="872" t="str">
        <f>IF(CQ200="","",VLOOKUP(CQ200,'aktuelle Düngerliste'!$A:$H,3,FALSE))</f>
        <v/>
      </c>
      <c r="CX200" s="873" t="str">
        <f>IF(CQ200="","",VLOOKUP(CQ200,'aktuelle Düngerliste'!$A:$H,8,FALSE))</f>
        <v/>
      </c>
      <c r="CY200" s="874" t="str">
        <f>IF(CQ200="","",VLOOKUP(CQ200,'aktuelle Düngerliste'!$A:$H,3,FALSE)*CS200/1000)</f>
        <v/>
      </c>
      <c r="CZ200" s="874" t="str">
        <f>IF(CQ200="","",IF(VLOOKUP(CQ200,'aktuelle Düngerliste'!$A:$B,2,FALSE)="mineralisch",(VLOOKUP(CQ200,'aktuelle Düngerliste'!$A:$H,3,FALSE)*CS200/1000),""))</f>
        <v/>
      </c>
      <c r="DA200" s="875" t="str">
        <f>IF(CQ200="","",VLOOKUP(CQ200,'aktuelle Düngerliste'!$A:$J,10,FALSE)*CS200/1000)</f>
        <v/>
      </c>
      <c r="DB200" s="875" t="str">
        <f>IF(CQ200="","",VLOOKUP(CQ200,'aktuelle Düngerliste'!$A:$H,5,FALSE)*CS200/1000)</f>
        <v/>
      </c>
      <c r="DC200" s="875" t="str">
        <f>IF(CQ200="","",VLOOKUP(CQ200,'aktuelle Düngerliste'!$A:$H,6,FALSE)*CS200/1000)</f>
        <v/>
      </c>
      <c r="DD200" s="876" t="str">
        <f>IF(CQ200="","",VLOOKUP(CQ200,'aktuelle Düngerliste'!$A:$H,7,FALSE)*CS200/1000)</f>
        <v/>
      </c>
      <c r="DE200" s="378"/>
      <c r="DF200" s="379"/>
      <c r="DG200" s="375"/>
      <c r="DH200" s="392" t="str">
        <f t="shared" si="46"/>
        <v/>
      </c>
      <c r="DI200" s="453" t="str">
        <f t="shared" si="47"/>
        <v/>
      </c>
      <c r="DJ200" s="872" t="str">
        <f>IF(DE200="","",VLOOKUP(DE200,'aktuelle Düngerliste'!$A:$H,2,FALSE))</f>
        <v/>
      </c>
      <c r="DK200" s="872" t="str">
        <f>IF(DE200="","",VLOOKUP(DE200,'aktuelle Düngerliste'!$A:$H,3,FALSE))</f>
        <v/>
      </c>
      <c r="DL200" s="873" t="str">
        <f>IF(DE200="","",VLOOKUP(DE200,'aktuelle Düngerliste'!$A:$H,8,FALSE))</f>
        <v/>
      </c>
      <c r="DM200" s="874" t="str">
        <f>IF(DE200="","",VLOOKUP(DE200,'aktuelle Düngerliste'!$A:$H,3,FALSE)*DG200/1000)</f>
        <v/>
      </c>
      <c r="DN200" s="874" t="str">
        <f>IF(DE200="","",IF(VLOOKUP(DE200,'aktuelle Düngerliste'!$A:$B,2,FALSE)="mineralisch",(VLOOKUP(DE200,'aktuelle Düngerliste'!$A:$H,3,FALSE)*DG200/1000),""))</f>
        <v/>
      </c>
      <c r="DO200" s="875" t="str">
        <f>IF(DE200="","",VLOOKUP(DE200,'aktuelle Düngerliste'!$A:$J,10,FALSE)*DG200/1000)</f>
        <v/>
      </c>
      <c r="DP200" s="875" t="str">
        <f>IF(DE200="","",VLOOKUP(DE200,'aktuelle Düngerliste'!$A:$H,5,FALSE)*DG200/1000)</f>
        <v/>
      </c>
      <c r="DQ200" s="875" t="str">
        <f>IF(DE200="","",VLOOKUP(DE200,'aktuelle Düngerliste'!$A:$H,6,FALSE)*DG200/1000)</f>
        <v/>
      </c>
      <c r="DR200" s="876" t="str">
        <f>IF(DE200="","",VLOOKUP(DE200,'aktuelle Düngerliste'!$A:$H,7,FALSE)*DG200/1000)</f>
        <v/>
      </c>
      <c r="DS200" s="265"/>
    </row>
    <row r="201" spans="1:123" s="145" customFormat="1">
      <c r="A201" s="261" t="str">
        <f>IF('N-DBE'!A201="","",'N-DBE'!A201)</f>
        <v/>
      </c>
      <c r="B201" s="285" t="str">
        <f>IF('N-DBE'!B201="","",'N-DBE'!B201)</f>
        <v/>
      </c>
      <c r="C201" s="262" t="str">
        <f>IF('N-DBE'!C201="","",'N-DBE'!C201)</f>
        <v/>
      </c>
      <c r="D201" s="262" t="str">
        <f>IF('N-DBE'!D201="","",'N-DBE'!D201)</f>
        <v/>
      </c>
      <c r="E201" s="238" t="str">
        <f>IF('N-DBE'!E201="","",'N-DBE'!E201)</f>
        <v/>
      </c>
      <c r="F201" s="238" t="str">
        <f>IF('N-DBE'!F201="","",'N-DBE'!F201)</f>
        <v/>
      </c>
      <c r="G201" s="225" t="str">
        <f>IF('N-DBE'!G201="","",'N-DBE'!G201)</f>
        <v/>
      </c>
      <c r="H201" s="247" t="str">
        <f>IF(OR(B201="",'N-DBE'!AJ201=""),"",'N-DBE'!AJ201+'N-DBE'!AN201)</f>
        <v/>
      </c>
      <c r="I201" s="815" t="str">
        <f>IF(OR(B201="",'N-DBE'!AJ201=""),"",'N-DBE'!E201*('N-DBE'!AJ201+'N-DBE'!AN201))</f>
        <v/>
      </c>
      <c r="J201" s="246" t="str">
        <f>IF('N-DBE'!AK201="","",IF('N-DBE'!AM201="ja",'N-DBE'!AK201+'N-DBE'!AN201,'N-DBE'!AK201))</f>
        <v/>
      </c>
      <c r="K201" s="829" t="str">
        <f>IF(OR(B201="",'N-DBE'!AK201=""),"",IF('N-DBE'!AM201="ja",'N-DBE'!E201*('N-DBE'!AK201+'N-DBE'!AN201),'N-DBE'!E201*'N-DBE'!AK201))</f>
        <v/>
      </c>
      <c r="L201" s="830" t="str">
        <f>IF(OR(B201="",'N-DBE'!AL201=""),"",'N-DBE'!AL201+'N-DBE'!AN201)</f>
        <v/>
      </c>
      <c r="M201" s="830" t="str">
        <f>IF(OR(B201="",'N-DBE'!AL201=""),"",'N-DBE'!E201*('N-DBE'!AL201+'N-DBE'!AN201))</f>
        <v/>
      </c>
      <c r="N201" s="831" t="str">
        <f>IF(AND('N-DBE'!C201="ja",G201&lt;&gt;""),I201-X201,"")</f>
        <v/>
      </c>
      <c r="O201" s="259" t="str">
        <f>IF('N-DBE'!AJ201="","",SUM(AU201,BI201,BW201,CK201,CY201,DM201))</f>
        <v/>
      </c>
      <c r="P201" s="830" t="str">
        <f>IF(OR(B201="",'N-DBE'!AJ201=""),"",O201*'N-DBE'!E201)</f>
        <v/>
      </c>
      <c r="Q201" s="253" t="str">
        <f>IF('N-DBE'!AJ201="","",IF(AR201="mineralisch",AU201,0)+IF(BF201="mineralisch",BI201,0)+IF(BT201="mineralisch",BW201,0)+IF(CH201="mineralisch",CK201,0)+IF(CV201="mineralisch",CY201,0)+IF(DJ201="mineralisch",DM201,0))</f>
        <v/>
      </c>
      <c r="R201" s="830" t="str">
        <f>IF(OR(B201="",'N-DBE'!AJ201=""),"",Q201*'N-DBE'!E201)</f>
        <v/>
      </c>
      <c r="S201" s="253" t="str">
        <f>IF('N-DBE'!AJ201="","",O201-Q201)</f>
        <v/>
      </c>
      <c r="T201" s="830" t="str">
        <f>IF(OR(B201="",'N-DBE'!AJ201=""),"",S201*'N-DBE'!E201)</f>
        <v/>
      </c>
      <c r="U201" s="253" t="str">
        <f>IF('N-DBE'!AJ201="","",(IF(AR201="Kompost",AU201,0)+IF(BF201="Kompost",BI201,0)+IF(BT201="Kompost",BW201,0)+IF(CH201="Kompost",CK201,0)+IF(CV201="Kompost",CY201,0)+IF(DJ201="Kompost",DM201,0)))</f>
        <v/>
      </c>
      <c r="V201" s="830" t="str">
        <f>IF(OR(B201="",'N-DBE'!AJ201=""),"",U201*'N-DBE'!E201)</f>
        <v/>
      </c>
      <c r="W201" s="370" t="str">
        <f>IF('N-DBE'!AJ201="","",SUM(AW201,BK201,BY201,CM201,DA201,DO201))</f>
        <v/>
      </c>
      <c r="X201" s="844" t="str">
        <f>IF(OR(B201="",'N-DBE'!AJ201=""),"",W201*'N-DBE'!E201)</f>
        <v/>
      </c>
      <c r="Y201" s="260" t="str">
        <f>IF('P-(K-Mg)-DBE'!N201="","",'P-(K-Mg)-DBE'!N201+'P-(K-Mg)-DBE'!R201)</f>
        <v/>
      </c>
      <c r="Z201" s="830" t="str">
        <f>IF(OR(B201="",'P-(K-Mg)-DBE'!N201=""),"",'N-DBE'!E201*('P-(K-Mg)-DBE'!N201+'P-(K-Mg)-DBE'!R201))</f>
        <v/>
      </c>
      <c r="AA201" s="259" t="str">
        <f>IF('P-(K-Mg)-DBE'!N201="","",SUM(AX201,BL201,BZ201,CN201,DB201,DP201))</f>
        <v/>
      </c>
      <c r="AB201" s="258" t="str">
        <f>IF(OR(B201="",'P-(K-Mg)-DBE'!Z201=""),"",SUM(AX201,BL201,BZ201,CN201,DB201,DP201)*'N-DBE'!E201)</f>
        <v/>
      </c>
      <c r="AC201" s="259" t="str">
        <f>IF('P-(K-Mg)-DBE'!O201="","",'P-(K-Mg)-DBE'!O201)</f>
        <v/>
      </c>
      <c r="AD201" s="815" t="str">
        <f>IF(OR(B201="",'P-(K-Mg)-DBE'!O201=""),"",'P-(K-Mg)-DBE'!O201*'N-DBE'!E201)</f>
        <v/>
      </c>
      <c r="AE201" s="239" t="str">
        <f>IF('P-(K-Mg)-DBE'!Z201="","",'P-(K-Mg)-DBE'!Z201)</f>
        <v/>
      </c>
      <c r="AF201" s="815" t="str">
        <f>IF(OR(B201="",'P-(K-Mg)-DBE'!Z201=""),"",'P-(K-Mg)-DBE'!Z201*'N-DBE'!E201)</f>
        <v/>
      </c>
      <c r="AG201" s="380" t="str">
        <f>IF('P-(K-Mg)-DBE'!Z201="","",SUM(AY201,BM201,CA201,CO201,DC201,DQ201))</f>
        <v/>
      </c>
      <c r="AH201" s="258" t="str">
        <f>IF(OR(B201="",'P-(K-Mg)-DBE'!AH201=""),"",SUM(AY201,BM201,CA201,CO201,DC201,DQ191)*'N-DBE'!E201)</f>
        <v/>
      </c>
      <c r="AI201" s="240" t="str">
        <f>IF('P-(K-Mg)-DBE'!AH201="","",'P-(K-Mg)-DBE'!AH201)</f>
        <v/>
      </c>
      <c r="AJ201" s="830" t="str">
        <f>IF(OR(B201="",'P-(K-Mg)-DBE'!AH201=""),"",'N-DBE'!E201*'P-(K-Mg)-DBE'!AH201)</f>
        <v/>
      </c>
      <c r="AK201" s="374" t="str">
        <f>IF('P-(K-Mg)-DBE'!AH201="","",SUM(AZ201,BN201,CB201,CP201,DD201,DR201))</f>
        <v/>
      </c>
      <c r="AL201" s="862" t="str">
        <f>IF('P-(K-Mg)-DBE'!AH201="","",SUM(AZ201,BN201,CB201,CP201,DD201,DR201))</f>
        <v/>
      </c>
      <c r="AM201" s="378"/>
      <c r="AN201" s="379"/>
      <c r="AO201" s="375"/>
      <c r="AP201" s="392" t="str">
        <f t="shared" si="36"/>
        <v/>
      </c>
      <c r="AQ201" s="453" t="str">
        <f t="shared" si="37"/>
        <v/>
      </c>
      <c r="AR201" s="872" t="str">
        <f>IF(AM201="","",VLOOKUP(AM201,'aktuelle Düngerliste'!A:H,2,FALSE))</f>
        <v/>
      </c>
      <c r="AS201" s="872" t="str">
        <f>IF(AM201="","",VLOOKUP(AM201,'aktuelle Düngerliste'!A:H,3,FALSE))</f>
        <v/>
      </c>
      <c r="AT201" s="873" t="str">
        <f>IF(AM201="","",VLOOKUP(AM201,'aktuelle Düngerliste'!A:H,8,FALSE))</f>
        <v/>
      </c>
      <c r="AU201" s="874" t="str">
        <f>IF(AM201="","",VLOOKUP(AM201,'aktuelle Düngerliste'!$A:$H,3,FALSE)*AO201/1000)</f>
        <v/>
      </c>
      <c r="AV201" s="874" t="str">
        <f>IF(AM201="","",IF(VLOOKUP(AM201,'aktuelle Düngerliste'!$A:$B,2,FALSE)="mineralisch",(VLOOKUP(AM201,'aktuelle Düngerliste'!$A:$H,3,FALSE)*AO201/1000),""))</f>
        <v/>
      </c>
      <c r="AW201" s="875" t="str">
        <f>IF(AM201="","",VLOOKUP(AM201,'aktuelle Düngerliste'!$A:$J,10,FALSE)*AO201/1000)</f>
        <v/>
      </c>
      <c r="AX201" s="875" t="str">
        <f>IF(AM201="","",VLOOKUP(AM201,'aktuelle Düngerliste'!$A:$H,5,FALSE)*AO201/1000)</f>
        <v/>
      </c>
      <c r="AY201" s="875" t="str">
        <f>IF(AM201="","",VLOOKUP(AM201,'aktuelle Düngerliste'!$A:$H,6,FALSE)*AO201/1000)</f>
        <v/>
      </c>
      <c r="AZ201" s="876" t="str">
        <f>IF(AM201="","",VLOOKUP(AM201,'aktuelle Düngerliste'!$A:$H,7,FALSE)*AO201/1000)</f>
        <v/>
      </c>
      <c r="BA201" s="378"/>
      <c r="BB201" s="379"/>
      <c r="BC201" s="375"/>
      <c r="BD201" s="392" t="str">
        <f t="shared" si="38"/>
        <v/>
      </c>
      <c r="BE201" s="453" t="str">
        <f t="shared" si="39"/>
        <v/>
      </c>
      <c r="BF201" s="872" t="str">
        <f>IF(BA201="","",VLOOKUP(BA201,'aktuelle Düngerliste'!$A:$H,2,FALSE))</f>
        <v/>
      </c>
      <c r="BG201" s="872" t="str">
        <f>IF(BA201="","",VLOOKUP(BA201,'aktuelle Düngerliste'!$A:$H,3,FALSE))</f>
        <v/>
      </c>
      <c r="BH201" s="873" t="str">
        <f>IF(BA201="","",VLOOKUP(BA201,'aktuelle Düngerliste'!$A:$H,8,FALSE))</f>
        <v/>
      </c>
      <c r="BI201" s="874" t="str">
        <f>IF(BA201="","",VLOOKUP(BA201,'aktuelle Düngerliste'!$A:$H,3,FALSE)*BC201/1000)</f>
        <v/>
      </c>
      <c r="BJ201" s="874" t="str">
        <f>IF(BA201="","",IF(VLOOKUP(BA201,'aktuelle Düngerliste'!$A:$B,2,FALSE)="mineralisch",(VLOOKUP(BA201,'aktuelle Düngerliste'!$A:$H,3,FALSE)*BC201/1000),""))</f>
        <v/>
      </c>
      <c r="BK201" s="875" t="str">
        <f>IF(BA201="","",VLOOKUP(BA201,'aktuelle Düngerliste'!$A:$J,10,FALSE)*BC201/1000)</f>
        <v/>
      </c>
      <c r="BL201" s="875" t="str">
        <f>IF(BA201="","",VLOOKUP(BA201,'aktuelle Düngerliste'!$A:$H,5,FALSE)*BC201/1000)</f>
        <v/>
      </c>
      <c r="BM201" s="875" t="str">
        <f>IF(BA201="","",VLOOKUP(BA201,'aktuelle Düngerliste'!$A:$H,6,FALSE)*BC201/1000)</f>
        <v/>
      </c>
      <c r="BN201" s="876" t="str">
        <f>IF(BA201="","",VLOOKUP(BA201,'aktuelle Düngerliste'!$A:$H,7,FALSE)*BC201/1000)</f>
        <v/>
      </c>
      <c r="BO201" s="378"/>
      <c r="BP201" s="379"/>
      <c r="BQ201" s="375"/>
      <c r="BR201" s="392" t="str">
        <f t="shared" si="40"/>
        <v/>
      </c>
      <c r="BS201" s="453" t="str">
        <f t="shared" si="41"/>
        <v/>
      </c>
      <c r="BT201" s="872" t="str">
        <f>IF(BO201="","",VLOOKUP(BO201,'aktuelle Düngerliste'!$A:$H,2,FALSE))</f>
        <v/>
      </c>
      <c r="BU201" s="872" t="str">
        <f>IF(BO201="","",VLOOKUP(BO201,'aktuelle Düngerliste'!$A:$H,3,FALSE))</f>
        <v/>
      </c>
      <c r="BV201" s="873" t="str">
        <f>IF(BO201="","",VLOOKUP(BO201,'aktuelle Düngerliste'!$A:$H,8,FALSE))</f>
        <v/>
      </c>
      <c r="BW201" s="874" t="str">
        <f>IF(BO201="","",VLOOKUP(BO201,'aktuelle Düngerliste'!$A:$H,3,FALSE)*BQ201/1000)</f>
        <v/>
      </c>
      <c r="BX201" s="874" t="str">
        <f>IF(BO201="","",IF(VLOOKUP(BO201,'aktuelle Düngerliste'!$A:$B,2,FALSE)="mineralisch",(VLOOKUP(BO201,'aktuelle Düngerliste'!$A:$H,3,FALSE)*BQ201/1000),""))</f>
        <v/>
      </c>
      <c r="BY201" s="875" t="str">
        <f>IF(BO201="","",VLOOKUP(BO201,'aktuelle Düngerliste'!$A:$J,10,FALSE)*BQ201/1000)</f>
        <v/>
      </c>
      <c r="BZ201" s="875" t="str">
        <f>IF(BO201="","",VLOOKUP(BO201,'aktuelle Düngerliste'!$A:$H,5,FALSE)*BQ201/1000)</f>
        <v/>
      </c>
      <c r="CA201" s="875" t="str">
        <f>IF(BO201="","",VLOOKUP(BO201,'aktuelle Düngerliste'!$A:$H,6,FALSE)*BQ201/1000)</f>
        <v/>
      </c>
      <c r="CB201" s="876" t="str">
        <f>IF(BO201="","",VLOOKUP(BO201,'aktuelle Düngerliste'!$A:$H,7,FALSE)*BQ201/1000)</f>
        <v/>
      </c>
      <c r="CC201" s="378"/>
      <c r="CD201" s="379"/>
      <c r="CE201" s="375"/>
      <c r="CF201" s="392" t="str">
        <f t="shared" si="42"/>
        <v/>
      </c>
      <c r="CG201" s="453" t="str">
        <f t="shared" si="43"/>
        <v/>
      </c>
      <c r="CH201" s="872" t="str">
        <f>IF(CC201="","",VLOOKUP(CC201,'aktuelle Düngerliste'!$A:$H,2,FALSE))</f>
        <v/>
      </c>
      <c r="CI201" s="872" t="str">
        <f>IF(CC201="","",VLOOKUP(CC201,'aktuelle Düngerliste'!$A:$H,3,FALSE))</f>
        <v/>
      </c>
      <c r="CJ201" s="873" t="str">
        <f>IF(CC201="","",VLOOKUP(CC201,'aktuelle Düngerliste'!$A:$H,8,FALSE))</f>
        <v/>
      </c>
      <c r="CK201" s="874" t="str">
        <f>IF(CC201="","",VLOOKUP(CC201,'aktuelle Düngerliste'!$A:$H,3,FALSE)*CE201/1000)</f>
        <v/>
      </c>
      <c r="CL201" s="874" t="str">
        <f>IF(CC201="","",IF(VLOOKUP(CC201,'aktuelle Düngerliste'!$A:$B,2,FALSE)="mineralisch",(VLOOKUP(CC201,'aktuelle Düngerliste'!$A:$H,3,FALSE)*CE201/1000),""))</f>
        <v/>
      </c>
      <c r="CM201" s="875" t="str">
        <f>IF(CC201="","",VLOOKUP(CC201,'aktuelle Düngerliste'!$A:$J,10,FALSE)*CE201/1000)</f>
        <v/>
      </c>
      <c r="CN201" s="875" t="str">
        <f>IF(CC201="","",VLOOKUP(CC201,'aktuelle Düngerliste'!$A:$H,5,FALSE)*CE201/1000)</f>
        <v/>
      </c>
      <c r="CO201" s="875" t="str">
        <f>IF(CC201="","",VLOOKUP(CC201,'aktuelle Düngerliste'!$A:$H,6,FALSE)*CE201/1000)</f>
        <v/>
      </c>
      <c r="CP201" s="876" t="str">
        <f>IF(CC201="","",VLOOKUP(CC201,'aktuelle Düngerliste'!$A:$H,7,FALSE)*CE201/1000)</f>
        <v/>
      </c>
      <c r="CQ201" s="378"/>
      <c r="CR201" s="379"/>
      <c r="CS201" s="375"/>
      <c r="CT201" s="392" t="str">
        <f t="shared" si="44"/>
        <v/>
      </c>
      <c r="CU201" s="453" t="str">
        <f t="shared" si="45"/>
        <v/>
      </c>
      <c r="CV201" s="872" t="str">
        <f>IF(CQ201="","",VLOOKUP(CQ201,'aktuelle Düngerliste'!$A:$H,2,FALSE))</f>
        <v/>
      </c>
      <c r="CW201" s="872" t="str">
        <f>IF(CQ201="","",VLOOKUP(CQ201,'aktuelle Düngerliste'!$A:$H,3,FALSE))</f>
        <v/>
      </c>
      <c r="CX201" s="873" t="str">
        <f>IF(CQ201="","",VLOOKUP(CQ201,'aktuelle Düngerliste'!$A:$H,8,FALSE))</f>
        <v/>
      </c>
      <c r="CY201" s="874" t="str">
        <f>IF(CQ201="","",VLOOKUP(CQ201,'aktuelle Düngerliste'!$A:$H,3,FALSE)*CS201/1000)</f>
        <v/>
      </c>
      <c r="CZ201" s="874" t="str">
        <f>IF(CQ201="","",IF(VLOOKUP(CQ201,'aktuelle Düngerliste'!$A:$B,2,FALSE)="mineralisch",(VLOOKUP(CQ201,'aktuelle Düngerliste'!$A:$H,3,FALSE)*CS201/1000),""))</f>
        <v/>
      </c>
      <c r="DA201" s="875" t="str">
        <f>IF(CQ201="","",VLOOKUP(CQ201,'aktuelle Düngerliste'!$A:$J,10,FALSE)*CS201/1000)</f>
        <v/>
      </c>
      <c r="DB201" s="875" t="str">
        <f>IF(CQ201="","",VLOOKUP(CQ201,'aktuelle Düngerliste'!$A:$H,5,FALSE)*CS201/1000)</f>
        <v/>
      </c>
      <c r="DC201" s="875" t="str">
        <f>IF(CQ201="","",VLOOKUP(CQ201,'aktuelle Düngerliste'!$A:$H,6,FALSE)*CS201/1000)</f>
        <v/>
      </c>
      <c r="DD201" s="876" t="str">
        <f>IF(CQ201="","",VLOOKUP(CQ201,'aktuelle Düngerliste'!$A:$H,7,FALSE)*CS201/1000)</f>
        <v/>
      </c>
      <c r="DE201" s="378"/>
      <c r="DF201" s="379"/>
      <c r="DG201" s="375"/>
      <c r="DH201" s="392" t="str">
        <f t="shared" si="46"/>
        <v/>
      </c>
      <c r="DI201" s="453" t="str">
        <f t="shared" si="47"/>
        <v/>
      </c>
      <c r="DJ201" s="872" t="str">
        <f>IF(DE201="","",VLOOKUP(DE201,'aktuelle Düngerliste'!$A:$H,2,FALSE))</f>
        <v/>
      </c>
      <c r="DK201" s="872" t="str">
        <f>IF(DE201="","",VLOOKUP(DE201,'aktuelle Düngerliste'!$A:$H,3,FALSE))</f>
        <v/>
      </c>
      <c r="DL201" s="873" t="str">
        <f>IF(DE201="","",VLOOKUP(DE201,'aktuelle Düngerliste'!$A:$H,8,FALSE))</f>
        <v/>
      </c>
      <c r="DM201" s="874" t="str">
        <f>IF(DE201="","",VLOOKUP(DE201,'aktuelle Düngerliste'!$A:$H,3,FALSE)*DG201/1000)</f>
        <v/>
      </c>
      <c r="DN201" s="874" t="str">
        <f>IF(DE201="","",IF(VLOOKUP(DE201,'aktuelle Düngerliste'!$A:$B,2,FALSE)="mineralisch",(VLOOKUP(DE201,'aktuelle Düngerliste'!$A:$H,3,FALSE)*DG201/1000),""))</f>
        <v/>
      </c>
      <c r="DO201" s="875" t="str">
        <f>IF(DE201="","",VLOOKUP(DE201,'aktuelle Düngerliste'!$A:$J,10,FALSE)*DG201/1000)</f>
        <v/>
      </c>
      <c r="DP201" s="875" t="str">
        <f>IF(DE201="","",VLOOKUP(DE201,'aktuelle Düngerliste'!$A:$H,5,FALSE)*DG201/1000)</f>
        <v/>
      </c>
      <c r="DQ201" s="875" t="str">
        <f>IF(DE201="","",VLOOKUP(DE201,'aktuelle Düngerliste'!$A:$H,6,FALSE)*DG201/1000)</f>
        <v/>
      </c>
      <c r="DR201" s="876" t="str">
        <f>IF(DE201="","",VLOOKUP(DE201,'aktuelle Düngerliste'!$A:$H,7,FALSE)*DG201/1000)</f>
        <v/>
      </c>
      <c r="DS201" s="265"/>
    </row>
    <row r="202" spans="1:123" s="145" customFormat="1">
      <c r="A202" s="261" t="str">
        <f>IF('N-DBE'!A202="","",'N-DBE'!A202)</f>
        <v/>
      </c>
      <c r="B202" s="285" t="str">
        <f>IF('N-DBE'!B202="","",'N-DBE'!B202)</f>
        <v/>
      </c>
      <c r="C202" s="262" t="str">
        <f>IF('N-DBE'!C202="","",'N-DBE'!C202)</f>
        <v/>
      </c>
      <c r="D202" s="262" t="str">
        <f>IF('N-DBE'!D202="","",'N-DBE'!D202)</f>
        <v/>
      </c>
      <c r="E202" s="238" t="str">
        <f>IF('N-DBE'!E202="","",'N-DBE'!E202)</f>
        <v/>
      </c>
      <c r="F202" s="238" t="str">
        <f>IF('N-DBE'!F202="","",'N-DBE'!F202)</f>
        <v/>
      </c>
      <c r="G202" s="225" t="str">
        <f>IF('N-DBE'!G202="","",'N-DBE'!G202)</f>
        <v/>
      </c>
      <c r="H202" s="247" t="str">
        <f>IF(OR(B202="",'N-DBE'!AJ202=""),"",'N-DBE'!AJ202+'N-DBE'!AN202)</f>
        <v/>
      </c>
      <c r="I202" s="815" t="str">
        <f>IF(OR(B202="",'N-DBE'!AJ202=""),"",'N-DBE'!E202*('N-DBE'!AJ202+'N-DBE'!AN202))</f>
        <v/>
      </c>
      <c r="J202" s="246" t="str">
        <f>IF('N-DBE'!AK202="","",IF('N-DBE'!AM202="ja",'N-DBE'!AK202+'N-DBE'!AN202,'N-DBE'!AK202))</f>
        <v/>
      </c>
      <c r="K202" s="829" t="str">
        <f>IF(OR(B202="",'N-DBE'!AK202=""),"",IF('N-DBE'!AM202="ja",'N-DBE'!E202*('N-DBE'!AK202+'N-DBE'!AN202),'N-DBE'!E202*'N-DBE'!AK202))</f>
        <v/>
      </c>
      <c r="L202" s="830" t="str">
        <f>IF(OR(B202="",'N-DBE'!AL202=""),"",'N-DBE'!AL202+'N-DBE'!AN202)</f>
        <v/>
      </c>
      <c r="M202" s="830" t="str">
        <f>IF(OR(B202="",'N-DBE'!AL202=""),"",'N-DBE'!E202*('N-DBE'!AL202+'N-DBE'!AN202))</f>
        <v/>
      </c>
      <c r="N202" s="831" t="str">
        <f>IF(AND('N-DBE'!C202="ja",G202&lt;&gt;""),I202-X202,"")</f>
        <v/>
      </c>
      <c r="O202" s="259" t="str">
        <f>IF('N-DBE'!AJ202="","",SUM(AU202,BI202,BW202,CK202,CY202,DM202))</f>
        <v/>
      </c>
      <c r="P202" s="830" t="str">
        <f>IF(OR(B202="",'N-DBE'!AJ202=""),"",O202*'N-DBE'!E202)</f>
        <v/>
      </c>
      <c r="Q202" s="253" t="str">
        <f>IF('N-DBE'!AJ202="","",IF(AR202="mineralisch",AU202,0)+IF(BF202="mineralisch",BI202,0)+IF(BT202="mineralisch",BW202,0)+IF(CH202="mineralisch",CK202,0)+IF(CV202="mineralisch",CY202,0)+IF(DJ202="mineralisch",DM202,0))</f>
        <v/>
      </c>
      <c r="R202" s="830" t="str">
        <f>IF(OR(B202="",'N-DBE'!AJ202=""),"",Q202*'N-DBE'!E202)</f>
        <v/>
      </c>
      <c r="S202" s="253" t="str">
        <f>IF('N-DBE'!AJ202="","",O202-Q202)</f>
        <v/>
      </c>
      <c r="T202" s="830" t="str">
        <f>IF(OR(B202="",'N-DBE'!AJ202=""),"",S202*'N-DBE'!E202)</f>
        <v/>
      </c>
      <c r="U202" s="253" t="str">
        <f>IF('N-DBE'!AJ202="","",(IF(AR202="Kompost",AU202,0)+IF(BF202="Kompost",BI202,0)+IF(BT202="Kompost",BW202,0)+IF(CH202="Kompost",CK202,0)+IF(CV202="Kompost",CY202,0)+IF(DJ202="Kompost",DM202,0)))</f>
        <v/>
      </c>
      <c r="V202" s="830" t="str">
        <f>IF(OR(B202="",'N-DBE'!AJ202=""),"",U202*'N-DBE'!E202)</f>
        <v/>
      </c>
      <c r="W202" s="370" t="str">
        <f>IF('N-DBE'!AJ202="","",SUM(AW202,BK202,BY202,CM202,DA202,DO202))</f>
        <v/>
      </c>
      <c r="X202" s="844" t="str">
        <f>IF(OR(B202="",'N-DBE'!AJ202=""),"",W202*'N-DBE'!E202)</f>
        <v/>
      </c>
      <c r="Y202" s="260" t="str">
        <f>IF('P-(K-Mg)-DBE'!N202="","",'P-(K-Mg)-DBE'!N202+'P-(K-Mg)-DBE'!R202)</f>
        <v/>
      </c>
      <c r="Z202" s="830" t="str">
        <f>IF(OR(B202="",'P-(K-Mg)-DBE'!N202=""),"",'N-DBE'!E202*('P-(K-Mg)-DBE'!N202+'P-(K-Mg)-DBE'!R202))</f>
        <v/>
      </c>
      <c r="AA202" s="259" t="str">
        <f>IF('P-(K-Mg)-DBE'!N202="","",SUM(AX202,BL202,BZ202,CN202,DB202,DP202))</f>
        <v/>
      </c>
      <c r="AB202" s="258" t="str">
        <f>IF(OR(B202="",'P-(K-Mg)-DBE'!Z202=""),"",SUM(AX202,BL202,BZ202,CN202,DB202,DP202)*'N-DBE'!E202)</f>
        <v/>
      </c>
      <c r="AC202" s="259" t="str">
        <f>IF('P-(K-Mg)-DBE'!O202="","",'P-(K-Mg)-DBE'!O202)</f>
        <v/>
      </c>
      <c r="AD202" s="815" t="str">
        <f>IF(OR(B202="",'P-(K-Mg)-DBE'!O202=""),"",'P-(K-Mg)-DBE'!O202*'N-DBE'!E202)</f>
        <v/>
      </c>
      <c r="AE202" s="239" t="str">
        <f>IF('P-(K-Mg)-DBE'!Z202="","",'P-(K-Mg)-DBE'!Z202)</f>
        <v/>
      </c>
      <c r="AF202" s="815" t="str">
        <f>IF(OR(B202="",'P-(K-Mg)-DBE'!Z202=""),"",'P-(K-Mg)-DBE'!Z202*'N-DBE'!E202)</f>
        <v/>
      </c>
      <c r="AG202" s="380" t="str">
        <f>IF('P-(K-Mg)-DBE'!Z202="","",SUM(AY202,BM202,CA202,CO202,DC202,DQ202))</f>
        <v/>
      </c>
      <c r="AH202" s="258" t="str">
        <f>IF(OR(B202="",'P-(K-Mg)-DBE'!AH202=""),"",SUM(AY202,BM202,CA202,CO202,DC202,DQ192)*'N-DBE'!E202)</f>
        <v/>
      </c>
      <c r="AI202" s="240" t="str">
        <f>IF('P-(K-Mg)-DBE'!AH202="","",'P-(K-Mg)-DBE'!AH202)</f>
        <v/>
      </c>
      <c r="AJ202" s="830" t="str">
        <f>IF(OR(B202="",'P-(K-Mg)-DBE'!AH202=""),"",'N-DBE'!E202*'P-(K-Mg)-DBE'!AH202)</f>
        <v/>
      </c>
      <c r="AK202" s="374" t="str">
        <f>IF('P-(K-Mg)-DBE'!AH202="","",SUM(AZ202,BN202,CB202,CP202,DD202,DR202))</f>
        <v/>
      </c>
      <c r="AL202" s="862" t="str">
        <f>IF('P-(K-Mg)-DBE'!AH202="","",SUM(AZ202,BN202,CB202,CP202,DD202,DR202))</f>
        <v/>
      </c>
      <c r="AM202" s="378"/>
      <c r="AN202" s="379"/>
      <c r="AO202" s="375"/>
      <c r="AP202" s="392" t="str">
        <f t="shared" si="36"/>
        <v/>
      </c>
      <c r="AQ202" s="453" t="str">
        <f t="shared" si="37"/>
        <v/>
      </c>
      <c r="AR202" s="872" t="str">
        <f>IF(AM202="","",VLOOKUP(AM202,'aktuelle Düngerliste'!A:H,2,FALSE))</f>
        <v/>
      </c>
      <c r="AS202" s="872" t="str">
        <f>IF(AM202="","",VLOOKUP(AM202,'aktuelle Düngerliste'!A:H,3,FALSE))</f>
        <v/>
      </c>
      <c r="AT202" s="873" t="str">
        <f>IF(AM202="","",VLOOKUP(AM202,'aktuelle Düngerliste'!A:H,8,FALSE))</f>
        <v/>
      </c>
      <c r="AU202" s="874" t="str">
        <f>IF(AM202="","",VLOOKUP(AM202,'aktuelle Düngerliste'!$A:$H,3,FALSE)*AO202/1000)</f>
        <v/>
      </c>
      <c r="AV202" s="874" t="str">
        <f>IF(AM202="","",IF(VLOOKUP(AM202,'aktuelle Düngerliste'!$A:$B,2,FALSE)="mineralisch",(VLOOKUP(AM202,'aktuelle Düngerliste'!$A:$H,3,FALSE)*AO202/1000),""))</f>
        <v/>
      </c>
      <c r="AW202" s="875" t="str">
        <f>IF(AM202="","",VLOOKUP(AM202,'aktuelle Düngerliste'!$A:$J,10,FALSE)*AO202/1000)</f>
        <v/>
      </c>
      <c r="AX202" s="875" t="str">
        <f>IF(AM202="","",VLOOKUP(AM202,'aktuelle Düngerliste'!$A:$H,5,FALSE)*AO202/1000)</f>
        <v/>
      </c>
      <c r="AY202" s="875" t="str">
        <f>IF(AM202="","",VLOOKUP(AM202,'aktuelle Düngerliste'!$A:$H,6,FALSE)*AO202/1000)</f>
        <v/>
      </c>
      <c r="AZ202" s="876" t="str">
        <f>IF(AM202="","",VLOOKUP(AM202,'aktuelle Düngerliste'!$A:$H,7,FALSE)*AO202/1000)</f>
        <v/>
      </c>
      <c r="BA202" s="378"/>
      <c r="BB202" s="379"/>
      <c r="BC202" s="375"/>
      <c r="BD202" s="392" t="str">
        <f t="shared" si="38"/>
        <v/>
      </c>
      <c r="BE202" s="453" t="str">
        <f t="shared" si="39"/>
        <v/>
      </c>
      <c r="BF202" s="872" t="str">
        <f>IF(BA202="","",VLOOKUP(BA202,'aktuelle Düngerliste'!$A:$H,2,FALSE))</f>
        <v/>
      </c>
      <c r="BG202" s="872" t="str">
        <f>IF(BA202="","",VLOOKUP(BA202,'aktuelle Düngerliste'!$A:$H,3,FALSE))</f>
        <v/>
      </c>
      <c r="BH202" s="873" t="str">
        <f>IF(BA202="","",VLOOKUP(BA202,'aktuelle Düngerliste'!$A:$H,8,FALSE))</f>
        <v/>
      </c>
      <c r="BI202" s="874" t="str">
        <f>IF(BA202="","",VLOOKUP(BA202,'aktuelle Düngerliste'!$A:$H,3,FALSE)*BC202/1000)</f>
        <v/>
      </c>
      <c r="BJ202" s="874" t="str">
        <f>IF(BA202="","",IF(VLOOKUP(BA202,'aktuelle Düngerliste'!$A:$B,2,FALSE)="mineralisch",(VLOOKUP(BA202,'aktuelle Düngerliste'!$A:$H,3,FALSE)*BC202/1000),""))</f>
        <v/>
      </c>
      <c r="BK202" s="875" t="str">
        <f>IF(BA202="","",VLOOKUP(BA202,'aktuelle Düngerliste'!$A:$J,10,FALSE)*BC202/1000)</f>
        <v/>
      </c>
      <c r="BL202" s="875" t="str">
        <f>IF(BA202="","",VLOOKUP(BA202,'aktuelle Düngerliste'!$A:$H,5,FALSE)*BC202/1000)</f>
        <v/>
      </c>
      <c r="BM202" s="875" t="str">
        <f>IF(BA202="","",VLOOKUP(BA202,'aktuelle Düngerliste'!$A:$H,6,FALSE)*BC202/1000)</f>
        <v/>
      </c>
      <c r="BN202" s="876" t="str">
        <f>IF(BA202="","",VLOOKUP(BA202,'aktuelle Düngerliste'!$A:$H,7,FALSE)*BC202/1000)</f>
        <v/>
      </c>
      <c r="BO202" s="378"/>
      <c r="BP202" s="379"/>
      <c r="BQ202" s="375"/>
      <c r="BR202" s="392" t="str">
        <f t="shared" si="40"/>
        <v/>
      </c>
      <c r="BS202" s="453" t="str">
        <f t="shared" si="41"/>
        <v/>
      </c>
      <c r="BT202" s="872" t="str">
        <f>IF(BO202="","",VLOOKUP(BO202,'aktuelle Düngerliste'!$A:$H,2,FALSE))</f>
        <v/>
      </c>
      <c r="BU202" s="872" t="str">
        <f>IF(BO202="","",VLOOKUP(BO202,'aktuelle Düngerliste'!$A:$H,3,FALSE))</f>
        <v/>
      </c>
      <c r="BV202" s="873" t="str">
        <f>IF(BO202="","",VLOOKUP(BO202,'aktuelle Düngerliste'!$A:$H,8,FALSE))</f>
        <v/>
      </c>
      <c r="BW202" s="874" t="str">
        <f>IF(BO202="","",VLOOKUP(BO202,'aktuelle Düngerliste'!$A:$H,3,FALSE)*BQ202/1000)</f>
        <v/>
      </c>
      <c r="BX202" s="874" t="str">
        <f>IF(BO202="","",IF(VLOOKUP(BO202,'aktuelle Düngerliste'!$A:$B,2,FALSE)="mineralisch",(VLOOKUP(BO202,'aktuelle Düngerliste'!$A:$H,3,FALSE)*BQ202/1000),""))</f>
        <v/>
      </c>
      <c r="BY202" s="875" t="str">
        <f>IF(BO202="","",VLOOKUP(BO202,'aktuelle Düngerliste'!$A:$J,10,FALSE)*BQ202/1000)</f>
        <v/>
      </c>
      <c r="BZ202" s="875" t="str">
        <f>IF(BO202="","",VLOOKUP(BO202,'aktuelle Düngerliste'!$A:$H,5,FALSE)*BQ202/1000)</f>
        <v/>
      </c>
      <c r="CA202" s="875" t="str">
        <f>IF(BO202="","",VLOOKUP(BO202,'aktuelle Düngerliste'!$A:$H,6,FALSE)*BQ202/1000)</f>
        <v/>
      </c>
      <c r="CB202" s="876" t="str">
        <f>IF(BO202="","",VLOOKUP(BO202,'aktuelle Düngerliste'!$A:$H,7,FALSE)*BQ202/1000)</f>
        <v/>
      </c>
      <c r="CC202" s="378"/>
      <c r="CD202" s="379"/>
      <c r="CE202" s="375"/>
      <c r="CF202" s="392" t="str">
        <f t="shared" si="42"/>
        <v/>
      </c>
      <c r="CG202" s="453" t="str">
        <f t="shared" si="43"/>
        <v/>
      </c>
      <c r="CH202" s="872" t="str">
        <f>IF(CC202="","",VLOOKUP(CC202,'aktuelle Düngerliste'!$A:$H,2,FALSE))</f>
        <v/>
      </c>
      <c r="CI202" s="872" t="str">
        <f>IF(CC202="","",VLOOKUP(CC202,'aktuelle Düngerliste'!$A:$H,3,FALSE))</f>
        <v/>
      </c>
      <c r="CJ202" s="873" t="str">
        <f>IF(CC202="","",VLOOKUP(CC202,'aktuelle Düngerliste'!$A:$H,8,FALSE))</f>
        <v/>
      </c>
      <c r="CK202" s="874" t="str">
        <f>IF(CC202="","",VLOOKUP(CC202,'aktuelle Düngerliste'!$A:$H,3,FALSE)*CE202/1000)</f>
        <v/>
      </c>
      <c r="CL202" s="874" t="str">
        <f>IF(CC202="","",IF(VLOOKUP(CC202,'aktuelle Düngerliste'!$A:$B,2,FALSE)="mineralisch",(VLOOKUP(CC202,'aktuelle Düngerliste'!$A:$H,3,FALSE)*CE202/1000),""))</f>
        <v/>
      </c>
      <c r="CM202" s="875" t="str">
        <f>IF(CC202="","",VLOOKUP(CC202,'aktuelle Düngerliste'!$A:$J,10,FALSE)*CE202/1000)</f>
        <v/>
      </c>
      <c r="CN202" s="875" t="str">
        <f>IF(CC202="","",VLOOKUP(CC202,'aktuelle Düngerliste'!$A:$H,5,FALSE)*CE202/1000)</f>
        <v/>
      </c>
      <c r="CO202" s="875" t="str">
        <f>IF(CC202="","",VLOOKUP(CC202,'aktuelle Düngerliste'!$A:$H,6,FALSE)*CE202/1000)</f>
        <v/>
      </c>
      <c r="CP202" s="876" t="str">
        <f>IF(CC202="","",VLOOKUP(CC202,'aktuelle Düngerliste'!$A:$H,7,FALSE)*CE202/1000)</f>
        <v/>
      </c>
      <c r="CQ202" s="378"/>
      <c r="CR202" s="379"/>
      <c r="CS202" s="375"/>
      <c r="CT202" s="392" t="str">
        <f t="shared" si="44"/>
        <v/>
      </c>
      <c r="CU202" s="453" t="str">
        <f t="shared" si="45"/>
        <v/>
      </c>
      <c r="CV202" s="872" t="str">
        <f>IF(CQ202="","",VLOOKUP(CQ202,'aktuelle Düngerliste'!$A:$H,2,FALSE))</f>
        <v/>
      </c>
      <c r="CW202" s="872" t="str">
        <f>IF(CQ202="","",VLOOKUP(CQ202,'aktuelle Düngerliste'!$A:$H,3,FALSE))</f>
        <v/>
      </c>
      <c r="CX202" s="873" t="str">
        <f>IF(CQ202="","",VLOOKUP(CQ202,'aktuelle Düngerliste'!$A:$H,8,FALSE))</f>
        <v/>
      </c>
      <c r="CY202" s="874" t="str">
        <f>IF(CQ202="","",VLOOKUP(CQ202,'aktuelle Düngerliste'!$A:$H,3,FALSE)*CS202/1000)</f>
        <v/>
      </c>
      <c r="CZ202" s="874" t="str">
        <f>IF(CQ202="","",IF(VLOOKUP(CQ202,'aktuelle Düngerliste'!$A:$B,2,FALSE)="mineralisch",(VLOOKUP(CQ202,'aktuelle Düngerliste'!$A:$H,3,FALSE)*CS202/1000),""))</f>
        <v/>
      </c>
      <c r="DA202" s="875" t="str">
        <f>IF(CQ202="","",VLOOKUP(CQ202,'aktuelle Düngerliste'!$A:$J,10,FALSE)*CS202/1000)</f>
        <v/>
      </c>
      <c r="DB202" s="875" t="str">
        <f>IF(CQ202="","",VLOOKUP(CQ202,'aktuelle Düngerliste'!$A:$H,5,FALSE)*CS202/1000)</f>
        <v/>
      </c>
      <c r="DC202" s="875" t="str">
        <f>IF(CQ202="","",VLOOKUP(CQ202,'aktuelle Düngerliste'!$A:$H,6,FALSE)*CS202/1000)</f>
        <v/>
      </c>
      <c r="DD202" s="876" t="str">
        <f>IF(CQ202="","",VLOOKUP(CQ202,'aktuelle Düngerliste'!$A:$H,7,FALSE)*CS202/1000)</f>
        <v/>
      </c>
      <c r="DE202" s="378"/>
      <c r="DF202" s="379"/>
      <c r="DG202" s="375"/>
      <c r="DH202" s="392" t="str">
        <f t="shared" si="46"/>
        <v/>
      </c>
      <c r="DI202" s="453" t="str">
        <f t="shared" si="47"/>
        <v/>
      </c>
      <c r="DJ202" s="872" t="str">
        <f>IF(DE202="","",VLOOKUP(DE202,'aktuelle Düngerliste'!$A:$H,2,FALSE))</f>
        <v/>
      </c>
      <c r="DK202" s="872" t="str">
        <f>IF(DE202="","",VLOOKUP(DE202,'aktuelle Düngerliste'!$A:$H,3,FALSE))</f>
        <v/>
      </c>
      <c r="DL202" s="873" t="str">
        <f>IF(DE202="","",VLOOKUP(DE202,'aktuelle Düngerliste'!$A:$H,8,FALSE))</f>
        <v/>
      </c>
      <c r="DM202" s="874" t="str">
        <f>IF(DE202="","",VLOOKUP(DE202,'aktuelle Düngerliste'!$A:$H,3,FALSE)*DG202/1000)</f>
        <v/>
      </c>
      <c r="DN202" s="874" t="str">
        <f>IF(DE202="","",IF(VLOOKUP(DE202,'aktuelle Düngerliste'!$A:$B,2,FALSE)="mineralisch",(VLOOKUP(DE202,'aktuelle Düngerliste'!$A:$H,3,FALSE)*DG202/1000),""))</f>
        <v/>
      </c>
      <c r="DO202" s="875" t="str">
        <f>IF(DE202="","",VLOOKUP(DE202,'aktuelle Düngerliste'!$A:$J,10,FALSE)*DG202/1000)</f>
        <v/>
      </c>
      <c r="DP202" s="875" t="str">
        <f>IF(DE202="","",VLOOKUP(DE202,'aktuelle Düngerliste'!$A:$H,5,FALSE)*DG202/1000)</f>
        <v/>
      </c>
      <c r="DQ202" s="875" t="str">
        <f>IF(DE202="","",VLOOKUP(DE202,'aktuelle Düngerliste'!$A:$H,6,FALSE)*DG202/1000)</f>
        <v/>
      </c>
      <c r="DR202" s="876" t="str">
        <f>IF(DE202="","",VLOOKUP(DE202,'aktuelle Düngerliste'!$A:$H,7,FALSE)*DG202/1000)</f>
        <v/>
      </c>
      <c r="DS202" s="265"/>
    </row>
    <row r="203" spans="1:123" s="145" customFormat="1">
      <c r="A203" s="261" t="str">
        <f>IF('N-DBE'!A203="","",'N-DBE'!A203)</f>
        <v/>
      </c>
      <c r="B203" s="285" t="str">
        <f>IF('N-DBE'!B203="","",'N-DBE'!B203)</f>
        <v/>
      </c>
      <c r="C203" s="262" t="str">
        <f>IF('N-DBE'!C203="","",'N-DBE'!C203)</f>
        <v/>
      </c>
      <c r="D203" s="262" t="str">
        <f>IF('N-DBE'!D203="","",'N-DBE'!D203)</f>
        <v/>
      </c>
      <c r="E203" s="238" t="str">
        <f>IF('N-DBE'!E203="","",'N-DBE'!E203)</f>
        <v/>
      </c>
      <c r="F203" s="238" t="str">
        <f>IF('N-DBE'!F203="","",'N-DBE'!F203)</f>
        <v/>
      </c>
      <c r="G203" s="225" t="str">
        <f>IF('N-DBE'!G203="","",'N-DBE'!G203)</f>
        <v/>
      </c>
      <c r="H203" s="247" t="str">
        <f>IF(OR(B203="",'N-DBE'!AJ203=""),"",'N-DBE'!AJ203+'N-DBE'!AN203)</f>
        <v/>
      </c>
      <c r="I203" s="815" t="str">
        <f>IF(OR(B203="",'N-DBE'!AJ203=""),"",'N-DBE'!E203*('N-DBE'!AJ203+'N-DBE'!AN203))</f>
        <v/>
      </c>
      <c r="J203" s="246" t="str">
        <f>IF('N-DBE'!AK203="","",IF('N-DBE'!AM203="ja",'N-DBE'!AK203+'N-DBE'!AN203,'N-DBE'!AK203))</f>
        <v/>
      </c>
      <c r="K203" s="829" t="str">
        <f>IF(OR(B203="",'N-DBE'!AK203=""),"",IF('N-DBE'!AM203="ja",'N-DBE'!E203*('N-DBE'!AK203+'N-DBE'!AN203),'N-DBE'!E203*'N-DBE'!AK203))</f>
        <v/>
      </c>
      <c r="L203" s="830" t="str">
        <f>IF(OR(B203="",'N-DBE'!AL203=""),"",'N-DBE'!AL203+'N-DBE'!AN203)</f>
        <v/>
      </c>
      <c r="M203" s="830" t="str">
        <f>IF(OR(B203="",'N-DBE'!AL203=""),"",'N-DBE'!E203*('N-DBE'!AL203+'N-DBE'!AN203))</f>
        <v/>
      </c>
      <c r="N203" s="831" t="str">
        <f>IF(AND('N-DBE'!C203="ja",G203&lt;&gt;""),I203-X203,"")</f>
        <v/>
      </c>
      <c r="O203" s="259" t="str">
        <f>IF('N-DBE'!AJ203="","",SUM(AU203,BI203,BW203,CK203,CY203,DM203))</f>
        <v/>
      </c>
      <c r="P203" s="830" t="str">
        <f>IF(OR(B203="",'N-DBE'!AJ203=""),"",O203*'N-DBE'!E203)</f>
        <v/>
      </c>
      <c r="Q203" s="253" t="str">
        <f>IF('N-DBE'!AJ203="","",IF(AR203="mineralisch",AU203,0)+IF(BF203="mineralisch",BI203,0)+IF(BT203="mineralisch",BW203,0)+IF(CH203="mineralisch",CK203,0)+IF(CV203="mineralisch",CY203,0)+IF(DJ203="mineralisch",DM203,0))</f>
        <v/>
      </c>
      <c r="R203" s="830" t="str">
        <f>IF(OR(B203="",'N-DBE'!AJ203=""),"",Q203*'N-DBE'!E203)</f>
        <v/>
      </c>
      <c r="S203" s="253" t="str">
        <f>IF('N-DBE'!AJ203="","",O203-Q203)</f>
        <v/>
      </c>
      <c r="T203" s="830" t="str">
        <f>IF(OR(B203="",'N-DBE'!AJ203=""),"",S203*'N-DBE'!E203)</f>
        <v/>
      </c>
      <c r="U203" s="253" t="str">
        <f>IF('N-DBE'!AJ203="","",(IF(AR203="Kompost",AU203,0)+IF(BF203="Kompost",BI203,0)+IF(BT203="Kompost",BW203,0)+IF(CH203="Kompost",CK203,0)+IF(CV203="Kompost",CY203,0)+IF(DJ203="Kompost",DM203,0)))</f>
        <v/>
      </c>
      <c r="V203" s="830" t="str">
        <f>IF(OR(B203="",'N-DBE'!AJ203=""),"",U203*'N-DBE'!E203)</f>
        <v/>
      </c>
      <c r="W203" s="370" t="str">
        <f>IF('N-DBE'!AJ203="","",SUM(AW203,BK203,BY203,CM203,DA203,DO203))</f>
        <v/>
      </c>
      <c r="X203" s="844" t="str">
        <f>IF(OR(B203="",'N-DBE'!AJ203=""),"",W203*'N-DBE'!E203)</f>
        <v/>
      </c>
      <c r="Y203" s="260" t="str">
        <f>IF('P-(K-Mg)-DBE'!N203="","",'P-(K-Mg)-DBE'!N203+'P-(K-Mg)-DBE'!R203)</f>
        <v/>
      </c>
      <c r="Z203" s="830" t="str">
        <f>IF(OR(B203="",'P-(K-Mg)-DBE'!N203=""),"",'N-DBE'!E203*('P-(K-Mg)-DBE'!N203+'P-(K-Mg)-DBE'!R203))</f>
        <v/>
      </c>
      <c r="AA203" s="259" t="str">
        <f>IF('P-(K-Mg)-DBE'!N203="","",SUM(AX203,BL203,BZ203,CN203,DB203,DP203))</f>
        <v/>
      </c>
      <c r="AB203" s="258" t="str">
        <f>IF(OR(B203="",'P-(K-Mg)-DBE'!Z203=""),"",SUM(AX203,BL203,BZ203,CN203,DB203,DP203)*'N-DBE'!E203)</f>
        <v/>
      </c>
      <c r="AC203" s="259" t="str">
        <f>IF('P-(K-Mg)-DBE'!O203="","",'P-(K-Mg)-DBE'!O203)</f>
        <v/>
      </c>
      <c r="AD203" s="815" t="str">
        <f>IF(OR(B203="",'P-(K-Mg)-DBE'!O203=""),"",'P-(K-Mg)-DBE'!O203*'N-DBE'!E203)</f>
        <v/>
      </c>
      <c r="AE203" s="239" t="str">
        <f>IF('P-(K-Mg)-DBE'!Z203="","",'P-(K-Mg)-DBE'!Z203)</f>
        <v/>
      </c>
      <c r="AF203" s="815" t="str">
        <f>IF(OR(B203="",'P-(K-Mg)-DBE'!Z203=""),"",'P-(K-Mg)-DBE'!Z203*'N-DBE'!E203)</f>
        <v/>
      </c>
      <c r="AG203" s="380" t="str">
        <f>IF('P-(K-Mg)-DBE'!Z203="","",SUM(AY203,BM203,CA203,CO203,DC203,DQ203))</f>
        <v/>
      </c>
      <c r="AH203" s="258" t="str">
        <f>IF(OR(B203="",'P-(K-Mg)-DBE'!AH203=""),"",SUM(AY203,BM203,CA203,CO203,DC203,DQ193)*'N-DBE'!E203)</f>
        <v/>
      </c>
      <c r="AI203" s="240" t="str">
        <f>IF('P-(K-Mg)-DBE'!AH203="","",'P-(K-Mg)-DBE'!AH203)</f>
        <v/>
      </c>
      <c r="AJ203" s="830" t="str">
        <f>IF(OR(B203="",'P-(K-Mg)-DBE'!AH203=""),"",'N-DBE'!E203*'P-(K-Mg)-DBE'!AH203)</f>
        <v/>
      </c>
      <c r="AK203" s="374" t="str">
        <f>IF('P-(K-Mg)-DBE'!AH203="","",SUM(AZ203,BN203,CB203,CP203,DD203,DR203))</f>
        <v/>
      </c>
      <c r="AL203" s="862" t="str">
        <f>IF('P-(K-Mg)-DBE'!AH203="","",SUM(AZ203,BN203,CB203,CP203,DD203,DR203))</f>
        <v/>
      </c>
      <c r="AM203" s="378"/>
      <c r="AN203" s="379"/>
      <c r="AO203" s="375"/>
      <c r="AP203" s="392" t="str">
        <f t="shared" si="36"/>
        <v/>
      </c>
      <c r="AQ203" s="453" t="str">
        <f t="shared" si="37"/>
        <v/>
      </c>
      <c r="AR203" s="872" t="str">
        <f>IF(AM203="","",VLOOKUP(AM203,'aktuelle Düngerliste'!A:H,2,FALSE))</f>
        <v/>
      </c>
      <c r="AS203" s="872" t="str">
        <f>IF(AM203="","",VLOOKUP(AM203,'aktuelle Düngerliste'!A:H,3,FALSE))</f>
        <v/>
      </c>
      <c r="AT203" s="873" t="str">
        <f>IF(AM203="","",VLOOKUP(AM203,'aktuelle Düngerliste'!A:H,8,FALSE))</f>
        <v/>
      </c>
      <c r="AU203" s="874" t="str">
        <f>IF(AM203="","",VLOOKUP(AM203,'aktuelle Düngerliste'!$A:$H,3,FALSE)*AO203/1000)</f>
        <v/>
      </c>
      <c r="AV203" s="874" t="str">
        <f>IF(AM203="","",IF(VLOOKUP(AM203,'aktuelle Düngerliste'!$A:$B,2,FALSE)="mineralisch",(VLOOKUP(AM203,'aktuelle Düngerliste'!$A:$H,3,FALSE)*AO203/1000),""))</f>
        <v/>
      </c>
      <c r="AW203" s="875" t="str">
        <f>IF(AM203="","",VLOOKUP(AM203,'aktuelle Düngerliste'!$A:$J,10,FALSE)*AO203/1000)</f>
        <v/>
      </c>
      <c r="AX203" s="875" t="str">
        <f>IF(AM203="","",VLOOKUP(AM203,'aktuelle Düngerliste'!$A:$H,5,FALSE)*AO203/1000)</f>
        <v/>
      </c>
      <c r="AY203" s="875" t="str">
        <f>IF(AM203="","",VLOOKUP(AM203,'aktuelle Düngerliste'!$A:$H,6,FALSE)*AO203/1000)</f>
        <v/>
      </c>
      <c r="AZ203" s="876" t="str">
        <f>IF(AM203="","",VLOOKUP(AM203,'aktuelle Düngerliste'!$A:$H,7,FALSE)*AO203/1000)</f>
        <v/>
      </c>
      <c r="BA203" s="378"/>
      <c r="BB203" s="379"/>
      <c r="BC203" s="375"/>
      <c r="BD203" s="392" t="str">
        <f t="shared" si="38"/>
        <v/>
      </c>
      <c r="BE203" s="453" t="str">
        <f t="shared" si="39"/>
        <v/>
      </c>
      <c r="BF203" s="872" t="str">
        <f>IF(BA203="","",VLOOKUP(BA203,'aktuelle Düngerliste'!$A:$H,2,FALSE))</f>
        <v/>
      </c>
      <c r="BG203" s="872" t="str">
        <f>IF(BA203="","",VLOOKUP(BA203,'aktuelle Düngerliste'!$A:$H,3,FALSE))</f>
        <v/>
      </c>
      <c r="BH203" s="873" t="str">
        <f>IF(BA203="","",VLOOKUP(BA203,'aktuelle Düngerliste'!$A:$H,8,FALSE))</f>
        <v/>
      </c>
      <c r="BI203" s="874" t="str">
        <f>IF(BA203="","",VLOOKUP(BA203,'aktuelle Düngerliste'!$A:$H,3,FALSE)*BC203/1000)</f>
        <v/>
      </c>
      <c r="BJ203" s="874" t="str">
        <f>IF(BA203="","",IF(VLOOKUP(BA203,'aktuelle Düngerliste'!$A:$B,2,FALSE)="mineralisch",(VLOOKUP(BA203,'aktuelle Düngerliste'!$A:$H,3,FALSE)*BC203/1000),""))</f>
        <v/>
      </c>
      <c r="BK203" s="875" t="str">
        <f>IF(BA203="","",VLOOKUP(BA203,'aktuelle Düngerliste'!$A:$J,10,FALSE)*BC203/1000)</f>
        <v/>
      </c>
      <c r="BL203" s="875" t="str">
        <f>IF(BA203="","",VLOOKUP(BA203,'aktuelle Düngerliste'!$A:$H,5,FALSE)*BC203/1000)</f>
        <v/>
      </c>
      <c r="BM203" s="875" t="str">
        <f>IF(BA203="","",VLOOKUP(BA203,'aktuelle Düngerliste'!$A:$H,6,FALSE)*BC203/1000)</f>
        <v/>
      </c>
      <c r="BN203" s="876" t="str">
        <f>IF(BA203="","",VLOOKUP(BA203,'aktuelle Düngerliste'!$A:$H,7,FALSE)*BC203/1000)</f>
        <v/>
      </c>
      <c r="BO203" s="378"/>
      <c r="BP203" s="379"/>
      <c r="BQ203" s="375"/>
      <c r="BR203" s="392" t="str">
        <f t="shared" si="40"/>
        <v/>
      </c>
      <c r="BS203" s="453" t="str">
        <f t="shared" si="41"/>
        <v/>
      </c>
      <c r="BT203" s="872" t="str">
        <f>IF(BO203="","",VLOOKUP(BO203,'aktuelle Düngerliste'!$A:$H,2,FALSE))</f>
        <v/>
      </c>
      <c r="BU203" s="872" t="str">
        <f>IF(BO203="","",VLOOKUP(BO203,'aktuelle Düngerliste'!$A:$H,3,FALSE))</f>
        <v/>
      </c>
      <c r="BV203" s="873" t="str">
        <f>IF(BO203="","",VLOOKUP(BO203,'aktuelle Düngerliste'!$A:$H,8,FALSE))</f>
        <v/>
      </c>
      <c r="BW203" s="874" t="str">
        <f>IF(BO203="","",VLOOKUP(BO203,'aktuelle Düngerliste'!$A:$H,3,FALSE)*BQ203/1000)</f>
        <v/>
      </c>
      <c r="BX203" s="874" t="str">
        <f>IF(BO203="","",IF(VLOOKUP(BO203,'aktuelle Düngerliste'!$A:$B,2,FALSE)="mineralisch",(VLOOKUP(BO203,'aktuelle Düngerliste'!$A:$H,3,FALSE)*BQ203/1000),""))</f>
        <v/>
      </c>
      <c r="BY203" s="875" t="str">
        <f>IF(BO203="","",VLOOKUP(BO203,'aktuelle Düngerliste'!$A:$J,10,FALSE)*BQ203/1000)</f>
        <v/>
      </c>
      <c r="BZ203" s="875" t="str">
        <f>IF(BO203="","",VLOOKUP(BO203,'aktuelle Düngerliste'!$A:$H,5,FALSE)*BQ203/1000)</f>
        <v/>
      </c>
      <c r="CA203" s="875" t="str">
        <f>IF(BO203="","",VLOOKUP(BO203,'aktuelle Düngerliste'!$A:$H,6,FALSE)*BQ203/1000)</f>
        <v/>
      </c>
      <c r="CB203" s="876" t="str">
        <f>IF(BO203="","",VLOOKUP(BO203,'aktuelle Düngerliste'!$A:$H,7,FALSE)*BQ203/1000)</f>
        <v/>
      </c>
      <c r="CC203" s="378"/>
      <c r="CD203" s="379"/>
      <c r="CE203" s="375"/>
      <c r="CF203" s="392" t="str">
        <f t="shared" si="42"/>
        <v/>
      </c>
      <c r="CG203" s="453" t="str">
        <f t="shared" si="43"/>
        <v/>
      </c>
      <c r="CH203" s="872" t="str">
        <f>IF(CC203="","",VLOOKUP(CC203,'aktuelle Düngerliste'!$A:$H,2,FALSE))</f>
        <v/>
      </c>
      <c r="CI203" s="872" t="str">
        <f>IF(CC203="","",VLOOKUP(CC203,'aktuelle Düngerliste'!$A:$H,3,FALSE))</f>
        <v/>
      </c>
      <c r="CJ203" s="873" t="str">
        <f>IF(CC203="","",VLOOKUP(CC203,'aktuelle Düngerliste'!$A:$H,8,FALSE))</f>
        <v/>
      </c>
      <c r="CK203" s="874" t="str">
        <f>IF(CC203="","",VLOOKUP(CC203,'aktuelle Düngerliste'!$A:$H,3,FALSE)*CE203/1000)</f>
        <v/>
      </c>
      <c r="CL203" s="874" t="str">
        <f>IF(CC203="","",IF(VLOOKUP(CC203,'aktuelle Düngerliste'!$A:$B,2,FALSE)="mineralisch",(VLOOKUP(CC203,'aktuelle Düngerliste'!$A:$H,3,FALSE)*CE203/1000),""))</f>
        <v/>
      </c>
      <c r="CM203" s="875" t="str">
        <f>IF(CC203="","",VLOOKUP(CC203,'aktuelle Düngerliste'!$A:$J,10,FALSE)*CE203/1000)</f>
        <v/>
      </c>
      <c r="CN203" s="875" t="str">
        <f>IF(CC203="","",VLOOKUP(CC203,'aktuelle Düngerliste'!$A:$H,5,FALSE)*CE203/1000)</f>
        <v/>
      </c>
      <c r="CO203" s="875" t="str">
        <f>IF(CC203="","",VLOOKUP(CC203,'aktuelle Düngerliste'!$A:$H,6,FALSE)*CE203/1000)</f>
        <v/>
      </c>
      <c r="CP203" s="876" t="str">
        <f>IF(CC203="","",VLOOKUP(CC203,'aktuelle Düngerliste'!$A:$H,7,FALSE)*CE203/1000)</f>
        <v/>
      </c>
      <c r="CQ203" s="378"/>
      <c r="CR203" s="379"/>
      <c r="CS203" s="375"/>
      <c r="CT203" s="392" t="str">
        <f t="shared" si="44"/>
        <v/>
      </c>
      <c r="CU203" s="453" t="str">
        <f t="shared" si="45"/>
        <v/>
      </c>
      <c r="CV203" s="872" t="str">
        <f>IF(CQ203="","",VLOOKUP(CQ203,'aktuelle Düngerliste'!$A:$H,2,FALSE))</f>
        <v/>
      </c>
      <c r="CW203" s="872" t="str">
        <f>IF(CQ203="","",VLOOKUP(CQ203,'aktuelle Düngerliste'!$A:$H,3,FALSE))</f>
        <v/>
      </c>
      <c r="CX203" s="873" t="str">
        <f>IF(CQ203="","",VLOOKUP(CQ203,'aktuelle Düngerliste'!$A:$H,8,FALSE))</f>
        <v/>
      </c>
      <c r="CY203" s="874" t="str">
        <f>IF(CQ203="","",VLOOKUP(CQ203,'aktuelle Düngerliste'!$A:$H,3,FALSE)*CS203/1000)</f>
        <v/>
      </c>
      <c r="CZ203" s="874" t="str">
        <f>IF(CQ203="","",IF(VLOOKUP(CQ203,'aktuelle Düngerliste'!$A:$B,2,FALSE)="mineralisch",(VLOOKUP(CQ203,'aktuelle Düngerliste'!$A:$H,3,FALSE)*CS203/1000),""))</f>
        <v/>
      </c>
      <c r="DA203" s="875" t="str">
        <f>IF(CQ203="","",VLOOKUP(CQ203,'aktuelle Düngerliste'!$A:$J,10,FALSE)*CS203/1000)</f>
        <v/>
      </c>
      <c r="DB203" s="875" t="str">
        <f>IF(CQ203="","",VLOOKUP(CQ203,'aktuelle Düngerliste'!$A:$H,5,FALSE)*CS203/1000)</f>
        <v/>
      </c>
      <c r="DC203" s="875" t="str">
        <f>IF(CQ203="","",VLOOKUP(CQ203,'aktuelle Düngerliste'!$A:$H,6,FALSE)*CS203/1000)</f>
        <v/>
      </c>
      <c r="DD203" s="876" t="str">
        <f>IF(CQ203="","",VLOOKUP(CQ203,'aktuelle Düngerliste'!$A:$H,7,FALSE)*CS203/1000)</f>
        <v/>
      </c>
      <c r="DE203" s="378"/>
      <c r="DF203" s="379"/>
      <c r="DG203" s="375"/>
      <c r="DH203" s="392" t="str">
        <f t="shared" si="46"/>
        <v/>
      </c>
      <c r="DI203" s="453" t="str">
        <f t="shared" si="47"/>
        <v/>
      </c>
      <c r="DJ203" s="872" t="str">
        <f>IF(DE203="","",VLOOKUP(DE203,'aktuelle Düngerliste'!$A:$H,2,FALSE))</f>
        <v/>
      </c>
      <c r="DK203" s="872" t="str">
        <f>IF(DE203="","",VLOOKUP(DE203,'aktuelle Düngerliste'!$A:$H,3,FALSE))</f>
        <v/>
      </c>
      <c r="DL203" s="873" t="str">
        <f>IF(DE203="","",VLOOKUP(DE203,'aktuelle Düngerliste'!$A:$H,8,FALSE))</f>
        <v/>
      </c>
      <c r="DM203" s="874" t="str">
        <f>IF(DE203="","",VLOOKUP(DE203,'aktuelle Düngerliste'!$A:$H,3,FALSE)*DG203/1000)</f>
        <v/>
      </c>
      <c r="DN203" s="874" t="str">
        <f>IF(DE203="","",IF(VLOOKUP(DE203,'aktuelle Düngerliste'!$A:$B,2,FALSE)="mineralisch",(VLOOKUP(DE203,'aktuelle Düngerliste'!$A:$H,3,FALSE)*DG203/1000),""))</f>
        <v/>
      </c>
      <c r="DO203" s="875" t="str">
        <f>IF(DE203="","",VLOOKUP(DE203,'aktuelle Düngerliste'!$A:$J,10,FALSE)*DG203/1000)</f>
        <v/>
      </c>
      <c r="DP203" s="875" t="str">
        <f>IF(DE203="","",VLOOKUP(DE203,'aktuelle Düngerliste'!$A:$H,5,FALSE)*DG203/1000)</f>
        <v/>
      </c>
      <c r="DQ203" s="875" t="str">
        <f>IF(DE203="","",VLOOKUP(DE203,'aktuelle Düngerliste'!$A:$H,6,FALSE)*DG203/1000)</f>
        <v/>
      </c>
      <c r="DR203" s="876" t="str">
        <f>IF(DE203="","",VLOOKUP(DE203,'aktuelle Düngerliste'!$A:$H,7,FALSE)*DG203/1000)</f>
        <v/>
      </c>
      <c r="DS203" s="265"/>
    </row>
    <row r="204" spans="1:123" s="145" customFormat="1">
      <c r="A204" s="261" t="str">
        <f>IF('N-DBE'!A204="","",'N-DBE'!A204)</f>
        <v/>
      </c>
      <c r="B204" s="285" t="str">
        <f>IF('N-DBE'!B204="","",'N-DBE'!B204)</f>
        <v/>
      </c>
      <c r="C204" s="262" t="str">
        <f>IF('N-DBE'!C204="","",'N-DBE'!C204)</f>
        <v/>
      </c>
      <c r="D204" s="262" t="str">
        <f>IF('N-DBE'!D204="","",'N-DBE'!D204)</f>
        <v/>
      </c>
      <c r="E204" s="238" t="str">
        <f>IF('N-DBE'!E204="","",'N-DBE'!E204)</f>
        <v/>
      </c>
      <c r="F204" s="238" t="str">
        <f>IF('N-DBE'!F204="","",'N-DBE'!F204)</f>
        <v/>
      </c>
      <c r="G204" s="225" t="str">
        <f>IF('N-DBE'!G204="","",'N-DBE'!G204)</f>
        <v/>
      </c>
      <c r="H204" s="247" t="str">
        <f>IF(OR(B204="",'N-DBE'!AJ204=""),"",'N-DBE'!AJ204+'N-DBE'!AN204)</f>
        <v/>
      </c>
      <c r="I204" s="815" t="str">
        <f>IF(OR(B204="",'N-DBE'!AJ204=""),"",'N-DBE'!E204*('N-DBE'!AJ204+'N-DBE'!AN204))</f>
        <v/>
      </c>
      <c r="J204" s="246" t="str">
        <f>IF('N-DBE'!AK204="","",IF('N-DBE'!AM204="ja",'N-DBE'!AK204+'N-DBE'!AN204,'N-DBE'!AK204))</f>
        <v/>
      </c>
      <c r="K204" s="829" t="str">
        <f>IF(OR(B204="",'N-DBE'!AK204=""),"",IF('N-DBE'!AM204="ja",'N-DBE'!E204*('N-DBE'!AK204+'N-DBE'!AN204),'N-DBE'!E204*'N-DBE'!AK204))</f>
        <v/>
      </c>
      <c r="L204" s="830" t="str">
        <f>IF(OR(B204="",'N-DBE'!AL204=""),"",'N-DBE'!AL204+'N-DBE'!AN204)</f>
        <v/>
      </c>
      <c r="M204" s="830" t="str">
        <f>IF(OR(B204="",'N-DBE'!AL204=""),"",'N-DBE'!E204*('N-DBE'!AL204+'N-DBE'!AN204))</f>
        <v/>
      </c>
      <c r="N204" s="831" t="str">
        <f>IF(AND('N-DBE'!C204="ja",G204&lt;&gt;""),I204-X204,"")</f>
        <v/>
      </c>
      <c r="O204" s="259" t="str">
        <f>IF('N-DBE'!AJ204="","",SUM(AU204,BI204,BW204,CK204,CY204,DM204))</f>
        <v/>
      </c>
      <c r="P204" s="830" t="str">
        <f>IF(OR(B204="",'N-DBE'!AJ204=""),"",O204*'N-DBE'!E204)</f>
        <v/>
      </c>
      <c r="Q204" s="253" t="str">
        <f>IF('N-DBE'!AJ204="","",IF(AR204="mineralisch",AU204,0)+IF(BF204="mineralisch",BI204,0)+IF(BT204="mineralisch",BW204,0)+IF(CH204="mineralisch",CK204,0)+IF(CV204="mineralisch",CY204,0)+IF(DJ204="mineralisch",DM204,0))</f>
        <v/>
      </c>
      <c r="R204" s="830" t="str">
        <f>IF(OR(B204="",'N-DBE'!AJ204=""),"",Q204*'N-DBE'!E204)</f>
        <v/>
      </c>
      <c r="S204" s="253" t="str">
        <f>IF('N-DBE'!AJ204="","",O204-Q204)</f>
        <v/>
      </c>
      <c r="T204" s="830" t="str">
        <f>IF(OR(B204="",'N-DBE'!AJ204=""),"",S204*'N-DBE'!E204)</f>
        <v/>
      </c>
      <c r="U204" s="253" t="str">
        <f>IF('N-DBE'!AJ204="","",(IF(AR204="Kompost",AU204,0)+IF(BF204="Kompost",BI204,0)+IF(BT204="Kompost",BW204,0)+IF(CH204="Kompost",CK204,0)+IF(CV204="Kompost",CY204,0)+IF(DJ204="Kompost",DM204,0)))</f>
        <v/>
      </c>
      <c r="V204" s="830" t="str">
        <f>IF(OR(B204="",'N-DBE'!AJ204=""),"",U204*'N-DBE'!E204)</f>
        <v/>
      </c>
      <c r="W204" s="370" t="str">
        <f>IF('N-DBE'!AJ204="","",SUM(AW204,BK204,BY204,CM204,DA204,DO204))</f>
        <v/>
      </c>
      <c r="X204" s="844" t="str">
        <f>IF(OR(B204="",'N-DBE'!AJ204=""),"",W204*'N-DBE'!E204)</f>
        <v/>
      </c>
      <c r="Y204" s="260" t="str">
        <f>IF('P-(K-Mg)-DBE'!N204="","",'P-(K-Mg)-DBE'!N204+'P-(K-Mg)-DBE'!R204)</f>
        <v/>
      </c>
      <c r="Z204" s="830" t="str">
        <f>IF(OR(B204="",'P-(K-Mg)-DBE'!N204=""),"",'N-DBE'!E204*('P-(K-Mg)-DBE'!N204+'P-(K-Mg)-DBE'!R204))</f>
        <v/>
      </c>
      <c r="AA204" s="259" t="str">
        <f>IF('P-(K-Mg)-DBE'!N204="","",SUM(AX204,BL204,BZ204,CN204,DB204,DP204))</f>
        <v/>
      </c>
      <c r="AB204" s="258" t="str">
        <f>IF(OR(B204="",'P-(K-Mg)-DBE'!Z204=""),"",SUM(AX204,BL204,BZ204,CN204,DB204,DP204)*'N-DBE'!E204)</f>
        <v/>
      </c>
      <c r="AC204" s="259" t="str">
        <f>IF('P-(K-Mg)-DBE'!O204="","",'P-(K-Mg)-DBE'!O204)</f>
        <v/>
      </c>
      <c r="AD204" s="815" t="str">
        <f>IF(OR(B204="",'P-(K-Mg)-DBE'!O204=""),"",'P-(K-Mg)-DBE'!O204*'N-DBE'!E204)</f>
        <v/>
      </c>
      <c r="AE204" s="239" t="str">
        <f>IF('P-(K-Mg)-DBE'!Z204="","",'P-(K-Mg)-DBE'!Z204)</f>
        <v/>
      </c>
      <c r="AF204" s="815" t="str">
        <f>IF(OR(B204="",'P-(K-Mg)-DBE'!Z204=""),"",'P-(K-Mg)-DBE'!Z204*'N-DBE'!E204)</f>
        <v/>
      </c>
      <c r="AG204" s="380" t="str">
        <f>IF('P-(K-Mg)-DBE'!Z204="","",SUM(AY204,BM204,CA204,CO204,DC204,DQ204))</f>
        <v/>
      </c>
      <c r="AH204" s="258" t="str">
        <f>IF(OR(B204="",'P-(K-Mg)-DBE'!AH204=""),"",SUM(AY204,BM204,CA204,CO204,DC204,DQ194)*'N-DBE'!E204)</f>
        <v/>
      </c>
      <c r="AI204" s="240" t="str">
        <f>IF('P-(K-Mg)-DBE'!AH204="","",'P-(K-Mg)-DBE'!AH204)</f>
        <v/>
      </c>
      <c r="AJ204" s="830" t="str">
        <f>IF(OR(B204="",'P-(K-Mg)-DBE'!AH204=""),"",'N-DBE'!E204*'P-(K-Mg)-DBE'!AH204)</f>
        <v/>
      </c>
      <c r="AK204" s="374" t="str">
        <f>IF('P-(K-Mg)-DBE'!AH204="","",SUM(AZ204,BN204,CB204,CP204,DD204,DR204))</f>
        <v/>
      </c>
      <c r="AL204" s="862" t="str">
        <f>IF('P-(K-Mg)-DBE'!AH204="","",SUM(AZ204,BN204,CB204,CP204,DD204,DR204))</f>
        <v/>
      </c>
      <c r="AM204" s="378"/>
      <c r="AN204" s="379"/>
      <c r="AO204" s="375"/>
      <c r="AP204" s="392" t="str">
        <f t="shared" si="36"/>
        <v/>
      </c>
      <c r="AQ204" s="453" t="str">
        <f t="shared" si="37"/>
        <v/>
      </c>
      <c r="AR204" s="872" t="str">
        <f>IF(AM204="","",VLOOKUP(AM204,'aktuelle Düngerliste'!A:H,2,FALSE))</f>
        <v/>
      </c>
      <c r="AS204" s="872" t="str">
        <f>IF(AM204="","",VLOOKUP(AM204,'aktuelle Düngerliste'!A:H,3,FALSE))</f>
        <v/>
      </c>
      <c r="AT204" s="873" t="str">
        <f>IF(AM204="","",VLOOKUP(AM204,'aktuelle Düngerliste'!A:H,8,FALSE))</f>
        <v/>
      </c>
      <c r="AU204" s="874" t="str">
        <f>IF(AM204="","",VLOOKUP(AM204,'aktuelle Düngerliste'!$A:$H,3,FALSE)*AO204/1000)</f>
        <v/>
      </c>
      <c r="AV204" s="874" t="str">
        <f>IF(AM204="","",IF(VLOOKUP(AM204,'aktuelle Düngerliste'!$A:$B,2,FALSE)="mineralisch",(VLOOKUP(AM204,'aktuelle Düngerliste'!$A:$H,3,FALSE)*AO204/1000),""))</f>
        <v/>
      </c>
      <c r="AW204" s="875" t="str">
        <f>IF(AM204="","",VLOOKUP(AM204,'aktuelle Düngerliste'!$A:$J,10,FALSE)*AO204/1000)</f>
        <v/>
      </c>
      <c r="AX204" s="875" t="str">
        <f>IF(AM204="","",VLOOKUP(AM204,'aktuelle Düngerliste'!$A:$H,5,FALSE)*AO204/1000)</f>
        <v/>
      </c>
      <c r="AY204" s="875" t="str">
        <f>IF(AM204="","",VLOOKUP(AM204,'aktuelle Düngerliste'!$A:$H,6,FALSE)*AO204/1000)</f>
        <v/>
      </c>
      <c r="AZ204" s="876" t="str">
        <f>IF(AM204="","",VLOOKUP(AM204,'aktuelle Düngerliste'!$A:$H,7,FALSE)*AO204/1000)</f>
        <v/>
      </c>
      <c r="BA204" s="378"/>
      <c r="BB204" s="379"/>
      <c r="BC204" s="375"/>
      <c r="BD204" s="392" t="str">
        <f t="shared" si="38"/>
        <v/>
      </c>
      <c r="BE204" s="453" t="str">
        <f t="shared" si="39"/>
        <v/>
      </c>
      <c r="BF204" s="872" t="str">
        <f>IF(BA204="","",VLOOKUP(BA204,'aktuelle Düngerliste'!$A:$H,2,FALSE))</f>
        <v/>
      </c>
      <c r="BG204" s="872" t="str">
        <f>IF(BA204="","",VLOOKUP(BA204,'aktuelle Düngerliste'!$A:$H,3,FALSE))</f>
        <v/>
      </c>
      <c r="BH204" s="873" t="str">
        <f>IF(BA204="","",VLOOKUP(BA204,'aktuelle Düngerliste'!$A:$H,8,FALSE))</f>
        <v/>
      </c>
      <c r="BI204" s="874" t="str">
        <f>IF(BA204="","",VLOOKUP(BA204,'aktuelle Düngerliste'!$A:$H,3,FALSE)*BC204/1000)</f>
        <v/>
      </c>
      <c r="BJ204" s="874" t="str">
        <f>IF(BA204="","",IF(VLOOKUP(BA204,'aktuelle Düngerliste'!$A:$B,2,FALSE)="mineralisch",(VLOOKUP(BA204,'aktuelle Düngerliste'!$A:$H,3,FALSE)*BC204/1000),""))</f>
        <v/>
      </c>
      <c r="BK204" s="875" t="str">
        <f>IF(BA204="","",VLOOKUP(BA204,'aktuelle Düngerliste'!$A:$J,10,FALSE)*BC204/1000)</f>
        <v/>
      </c>
      <c r="BL204" s="875" t="str">
        <f>IF(BA204="","",VLOOKUP(BA204,'aktuelle Düngerliste'!$A:$H,5,FALSE)*BC204/1000)</f>
        <v/>
      </c>
      <c r="BM204" s="875" t="str">
        <f>IF(BA204="","",VLOOKUP(BA204,'aktuelle Düngerliste'!$A:$H,6,FALSE)*BC204/1000)</f>
        <v/>
      </c>
      <c r="BN204" s="876" t="str">
        <f>IF(BA204="","",VLOOKUP(BA204,'aktuelle Düngerliste'!$A:$H,7,FALSE)*BC204/1000)</f>
        <v/>
      </c>
      <c r="BO204" s="378"/>
      <c r="BP204" s="379"/>
      <c r="BQ204" s="375"/>
      <c r="BR204" s="392" t="str">
        <f t="shared" si="40"/>
        <v/>
      </c>
      <c r="BS204" s="453" t="str">
        <f t="shared" si="41"/>
        <v/>
      </c>
      <c r="BT204" s="872" t="str">
        <f>IF(BO204="","",VLOOKUP(BO204,'aktuelle Düngerliste'!$A:$H,2,FALSE))</f>
        <v/>
      </c>
      <c r="BU204" s="872" t="str">
        <f>IF(BO204="","",VLOOKUP(BO204,'aktuelle Düngerliste'!$A:$H,3,FALSE))</f>
        <v/>
      </c>
      <c r="BV204" s="873" t="str">
        <f>IF(BO204="","",VLOOKUP(BO204,'aktuelle Düngerliste'!$A:$H,8,FALSE))</f>
        <v/>
      </c>
      <c r="BW204" s="874" t="str">
        <f>IF(BO204="","",VLOOKUP(BO204,'aktuelle Düngerliste'!$A:$H,3,FALSE)*BQ204/1000)</f>
        <v/>
      </c>
      <c r="BX204" s="874" t="str">
        <f>IF(BO204="","",IF(VLOOKUP(BO204,'aktuelle Düngerliste'!$A:$B,2,FALSE)="mineralisch",(VLOOKUP(BO204,'aktuelle Düngerliste'!$A:$H,3,FALSE)*BQ204/1000),""))</f>
        <v/>
      </c>
      <c r="BY204" s="875" t="str">
        <f>IF(BO204="","",VLOOKUP(BO204,'aktuelle Düngerliste'!$A:$J,10,FALSE)*BQ204/1000)</f>
        <v/>
      </c>
      <c r="BZ204" s="875" t="str">
        <f>IF(BO204="","",VLOOKUP(BO204,'aktuelle Düngerliste'!$A:$H,5,FALSE)*BQ204/1000)</f>
        <v/>
      </c>
      <c r="CA204" s="875" t="str">
        <f>IF(BO204="","",VLOOKUP(BO204,'aktuelle Düngerliste'!$A:$H,6,FALSE)*BQ204/1000)</f>
        <v/>
      </c>
      <c r="CB204" s="876" t="str">
        <f>IF(BO204="","",VLOOKUP(BO204,'aktuelle Düngerliste'!$A:$H,7,FALSE)*BQ204/1000)</f>
        <v/>
      </c>
      <c r="CC204" s="378"/>
      <c r="CD204" s="379"/>
      <c r="CE204" s="375"/>
      <c r="CF204" s="392" t="str">
        <f t="shared" si="42"/>
        <v/>
      </c>
      <c r="CG204" s="453" t="str">
        <f t="shared" si="43"/>
        <v/>
      </c>
      <c r="CH204" s="872" t="str">
        <f>IF(CC204="","",VLOOKUP(CC204,'aktuelle Düngerliste'!$A:$H,2,FALSE))</f>
        <v/>
      </c>
      <c r="CI204" s="872" t="str">
        <f>IF(CC204="","",VLOOKUP(CC204,'aktuelle Düngerliste'!$A:$H,3,FALSE))</f>
        <v/>
      </c>
      <c r="CJ204" s="873" t="str">
        <f>IF(CC204="","",VLOOKUP(CC204,'aktuelle Düngerliste'!$A:$H,8,FALSE))</f>
        <v/>
      </c>
      <c r="CK204" s="874" t="str">
        <f>IF(CC204="","",VLOOKUP(CC204,'aktuelle Düngerliste'!$A:$H,3,FALSE)*CE204/1000)</f>
        <v/>
      </c>
      <c r="CL204" s="874" t="str">
        <f>IF(CC204="","",IF(VLOOKUP(CC204,'aktuelle Düngerliste'!$A:$B,2,FALSE)="mineralisch",(VLOOKUP(CC204,'aktuelle Düngerliste'!$A:$H,3,FALSE)*CE204/1000),""))</f>
        <v/>
      </c>
      <c r="CM204" s="875" t="str">
        <f>IF(CC204="","",VLOOKUP(CC204,'aktuelle Düngerliste'!$A:$J,10,FALSE)*CE204/1000)</f>
        <v/>
      </c>
      <c r="CN204" s="875" t="str">
        <f>IF(CC204="","",VLOOKUP(CC204,'aktuelle Düngerliste'!$A:$H,5,FALSE)*CE204/1000)</f>
        <v/>
      </c>
      <c r="CO204" s="875" t="str">
        <f>IF(CC204="","",VLOOKUP(CC204,'aktuelle Düngerliste'!$A:$H,6,FALSE)*CE204/1000)</f>
        <v/>
      </c>
      <c r="CP204" s="876" t="str">
        <f>IF(CC204="","",VLOOKUP(CC204,'aktuelle Düngerliste'!$A:$H,7,FALSE)*CE204/1000)</f>
        <v/>
      </c>
      <c r="CQ204" s="378"/>
      <c r="CR204" s="379"/>
      <c r="CS204" s="375"/>
      <c r="CT204" s="392" t="str">
        <f t="shared" si="44"/>
        <v/>
      </c>
      <c r="CU204" s="453" t="str">
        <f t="shared" si="45"/>
        <v/>
      </c>
      <c r="CV204" s="872" t="str">
        <f>IF(CQ204="","",VLOOKUP(CQ204,'aktuelle Düngerliste'!$A:$H,2,FALSE))</f>
        <v/>
      </c>
      <c r="CW204" s="872" t="str">
        <f>IF(CQ204="","",VLOOKUP(CQ204,'aktuelle Düngerliste'!$A:$H,3,FALSE))</f>
        <v/>
      </c>
      <c r="CX204" s="873" t="str">
        <f>IF(CQ204="","",VLOOKUP(CQ204,'aktuelle Düngerliste'!$A:$H,8,FALSE))</f>
        <v/>
      </c>
      <c r="CY204" s="874" t="str">
        <f>IF(CQ204="","",VLOOKUP(CQ204,'aktuelle Düngerliste'!$A:$H,3,FALSE)*CS204/1000)</f>
        <v/>
      </c>
      <c r="CZ204" s="874" t="str">
        <f>IF(CQ204="","",IF(VLOOKUP(CQ204,'aktuelle Düngerliste'!$A:$B,2,FALSE)="mineralisch",(VLOOKUP(CQ204,'aktuelle Düngerliste'!$A:$H,3,FALSE)*CS204/1000),""))</f>
        <v/>
      </c>
      <c r="DA204" s="875" t="str">
        <f>IF(CQ204="","",VLOOKUP(CQ204,'aktuelle Düngerliste'!$A:$J,10,FALSE)*CS204/1000)</f>
        <v/>
      </c>
      <c r="DB204" s="875" t="str">
        <f>IF(CQ204="","",VLOOKUP(CQ204,'aktuelle Düngerliste'!$A:$H,5,FALSE)*CS204/1000)</f>
        <v/>
      </c>
      <c r="DC204" s="875" t="str">
        <f>IF(CQ204="","",VLOOKUP(CQ204,'aktuelle Düngerliste'!$A:$H,6,FALSE)*CS204/1000)</f>
        <v/>
      </c>
      <c r="DD204" s="876" t="str">
        <f>IF(CQ204="","",VLOOKUP(CQ204,'aktuelle Düngerliste'!$A:$H,7,FALSE)*CS204/1000)</f>
        <v/>
      </c>
      <c r="DE204" s="378"/>
      <c r="DF204" s="379"/>
      <c r="DG204" s="375"/>
      <c r="DH204" s="392" t="str">
        <f t="shared" si="46"/>
        <v/>
      </c>
      <c r="DI204" s="453" t="str">
        <f t="shared" si="47"/>
        <v/>
      </c>
      <c r="DJ204" s="872" t="str">
        <f>IF(DE204="","",VLOOKUP(DE204,'aktuelle Düngerliste'!$A:$H,2,FALSE))</f>
        <v/>
      </c>
      <c r="DK204" s="872" t="str">
        <f>IF(DE204="","",VLOOKUP(DE204,'aktuelle Düngerliste'!$A:$H,3,FALSE))</f>
        <v/>
      </c>
      <c r="DL204" s="873" t="str">
        <f>IF(DE204="","",VLOOKUP(DE204,'aktuelle Düngerliste'!$A:$H,8,FALSE))</f>
        <v/>
      </c>
      <c r="DM204" s="874" t="str">
        <f>IF(DE204="","",VLOOKUP(DE204,'aktuelle Düngerliste'!$A:$H,3,FALSE)*DG204/1000)</f>
        <v/>
      </c>
      <c r="DN204" s="874" t="str">
        <f>IF(DE204="","",IF(VLOOKUP(DE204,'aktuelle Düngerliste'!$A:$B,2,FALSE)="mineralisch",(VLOOKUP(DE204,'aktuelle Düngerliste'!$A:$H,3,FALSE)*DG204/1000),""))</f>
        <v/>
      </c>
      <c r="DO204" s="875" t="str">
        <f>IF(DE204="","",VLOOKUP(DE204,'aktuelle Düngerliste'!$A:$J,10,FALSE)*DG204/1000)</f>
        <v/>
      </c>
      <c r="DP204" s="875" t="str">
        <f>IF(DE204="","",VLOOKUP(DE204,'aktuelle Düngerliste'!$A:$H,5,FALSE)*DG204/1000)</f>
        <v/>
      </c>
      <c r="DQ204" s="875" t="str">
        <f>IF(DE204="","",VLOOKUP(DE204,'aktuelle Düngerliste'!$A:$H,6,FALSE)*DG204/1000)</f>
        <v/>
      </c>
      <c r="DR204" s="876" t="str">
        <f>IF(DE204="","",VLOOKUP(DE204,'aktuelle Düngerliste'!$A:$H,7,FALSE)*DG204/1000)</f>
        <v/>
      </c>
      <c r="DS204" s="265"/>
    </row>
    <row r="205" spans="1:123" s="145" customFormat="1">
      <c r="A205" s="261" t="str">
        <f>IF('N-DBE'!A205="","",'N-DBE'!A205)</f>
        <v/>
      </c>
      <c r="B205" s="285" t="str">
        <f>IF('N-DBE'!B205="","",'N-DBE'!B205)</f>
        <v/>
      </c>
      <c r="C205" s="262" t="str">
        <f>IF('N-DBE'!C205="","",'N-DBE'!C205)</f>
        <v/>
      </c>
      <c r="D205" s="262" t="str">
        <f>IF('N-DBE'!D205="","",'N-DBE'!D205)</f>
        <v/>
      </c>
      <c r="E205" s="238" t="str">
        <f>IF('N-DBE'!E205="","",'N-DBE'!E205)</f>
        <v/>
      </c>
      <c r="F205" s="238" t="str">
        <f>IF('N-DBE'!F205="","",'N-DBE'!F205)</f>
        <v/>
      </c>
      <c r="G205" s="225" t="str">
        <f>IF('N-DBE'!G205="","",'N-DBE'!G205)</f>
        <v/>
      </c>
      <c r="H205" s="247" t="str">
        <f>IF(OR(B205="",'N-DBE'!AJ205=""),"",'N-DBE'!AJ205+'N-DBE'!AN205)</f>
        <v/>
      </c>
      <c r="I205" s="815" t="str">
        <f>IF(OR(B205="",'N-DBE'!AJ205=""),"",'N-DBE'!E205*('N-DBE'!AJ205+'N-DBE'!AN205))</f>
        <v/>
      </c>
      <c r="J205" s="246" t="str">
        <f>IF('N-DBE'!AK205="","",IF('N-DBE'!AM205="ja",'N-DBE'!AK205+'N-DBE'!AN205,'N-DBE'!AK205))</f>
        <v/>
      </c>
      <c r="K205" s="829" t="str">
        <f>IF(OR(B205="",'N-DBE'!AK205=""),"",IF('N-DBE'!AM205="ja",'N-DBE'!E205*('N-DBE'!AK205+'N-DBE'!AN205),'N-DBE'!E205*'N-DBE'!AK205))</f>
        <v/>
      </c>
      <c r="L205" s="830" t="str">
        <f>IF(OR(B205="",'N-DBE'!AL205=""),"",'N-DBE'!AL205+'N-DBE'!AN205)</f>
        <v/>
      </c>
      <c r="M205" s="830" t="str">
        <f>IF(OR(B205="",'N-DBE'!AL205=""),"",'N-DBE'!E205*('N-DBE'!AL205+'N-DBE'!AN205))</f>
        <v/>
      </c>
      <c r="N205" s="831" t="str">
        <f>IF(AND('N-DBE'!C205="ja",G205&lt;&gt;""),I205-X205,"")</f>
        <v/>
      </c>
      <c r="O205" s="259" t="str">
        <f>IF('N-DBE'!AJ205="","",SUM(AU205,BI205,BW205,CK205,CY205,DM205))</f>
        <v/>
      </c>
      <c r="P205" s="830" t="str">
        <f>IF(OR(B205="",'N-DBE'!AJ205=""),"",O205*'N-DBE'!E205)</f>
        <v/>
      </c>
      <c r="Q205" s="253" t="str">
        <f>IF('N-DBE'!AJ205="","",IF(AR205="mineralisch",AU205,0)+IF(BF205="mineralisch",BI205,0)+IF(BT205="mineralisch",BW205,0)+IF(CH205="mineralisch",CK205,0)+IF(CV205="mineralisch",CY205,0)+IF(DJ205="mineralisch",DM205,0))</f>
        <v/>
      </c>
      <c r="R205" s="830" t="str">
        <f>IF(OR(B205="",'N-DBE'!AJ205=""),"",Q205*'N-DBE'!E205)</f>
        <v/>
      </c>
      <c r="S205" s="253" t="str">
        <f>IF('N-DBE'!AJ205="","",O205-Q205)</f>
        <v/>
      </c>
      <c r="T205" s="830" t="str">
        <f>IF(OR(B205="",'N-DBE'!AJ205=""),"",S205*'N-DBE'!E205)</f>
        <v/>
      </c>
      <c r="U205" s="253" t="str">
        <f>IF('N-DBE'!AJ205="","",(IF(AR205="Kompost",AU205,0)+IF(BF205="Kompost",BI205,0)+IF(BT205="Kompost",BW205,0)+IF(CH205="Kompost",CK205,0)+IF(CV205="Kompost",CY205,0)+IF(DJ205="Kompost",DM205,0)))</f>
        <v/>
      </c>
      <c r="V205" s="830" t="str">
        <f>IF(OR(B205="",'N-DBE'!AJ205=""),"",U205*'N-DBE'!E205)</f>
        <v/>
      </c>
      <c r="W205" s="370" t="str">
        <f>IF('N-DBE'!AJ205="","",SUM(AW205,BK205,BY205,CM205,DA205,DO205))</f>
        <v/>
      </c>
      <c r="X205" s="844" t="str">
        <f>IF(OR(B205="",'N-DBE'!AJ205=""),"",W205*'N-DBE'!E205)</f>
        <v/>
      </c>
      <c r="Y205" s="260" t="str">
        <f>IF('P-(K-Mg)-DBE'!N205="","",'P-(K-Mg)-DBE'!N205+'P-(K-Mg)-DBE'!R205)</f>
        <v/>
      </c>
      <c r="Z205" s="830" t="str">
        <f>IF(OR(B205="",'P-(K-Mg)-DBE'!N205=""),"",'N-DBE'!E205*('P-(K-Mg)-DBE'!N205+'P-(K-Mg)-DBE'!R205))</f>
        <v/>
      </c>
      <c r="AA205" s="259" t="str">
        <f>IF('P-(K-Mg)-DBE'!N205="","",SUM(AX205,BL205,BZ205,CN205,DB205,DP205))</f>
        <v/>
      </c>
      <c r="AB205" s="258" t="str">
        <f>IF(OR(B205="",'P-(K-Mg)-DBE'!Z205=""),"",SUM(AX205,BL205,BZ205,CN205,DB205,DP205)*'N-DBE'!E205)</f>
        <v/>
      </c>
      <c r="AC205" s="259" t="str">
        <f>IF('P-(K-Mg)-DBE'!O205="","",'P-(K-Mg)-DBE'!O205)</f>
        <v/>
      </c>
      <c r="AD205" s="815" t="str">
        <f>IF(OR(B205="",'P-(K-Mg)-DBE'!O205=""),"",'P-(K-Mg)-DBE'!O205*'N-DBE'!E205)</f>
        <v/>
      </c>
      <c r="AE205" s="239" t="str">
        <f>IF('P-(K-Mg)-DBE'!Z205="","",'P-(K-Mg)-DBE'!Z205)</f>
        <v/>
      </c>
      <c r="AF205" s="815" t="str">
        <f>IF(OR(B205="",'P-(K-Mg)-DBE'!Z205=""),"",'P-(K-Mg)-DBE'!Z205*'N-DBE'!E205)</f>
        <v/>
      </c>
      <c r="AG205" s="380" t="str">
        <f>IF('P-(K-Mg)-DBE'!Z205="","",SUM(AY205,BM205,CA205,CO205,DC205,DQ205))</f>
        <v/>
      </c>
      <c r="AH205" s="258" t="str">
        <f>IF(OR(B205="",'P-(K-Mg)-DBE'!AH205=""),"",SUM(AY205,BM205,CA205,CO205,DC205,DQ195)*'N-DBE'!E205)</f>
        <v/>
      </c>
      <c r="AI205" s="240" t="str">
        <f>IF('P-(K-Mg)-DBE'!AH205="","",'P-(K-Mg)-DBE'!AH205)</f>
        <v/>
      </c>
      <c r="AJ205" s="830" t="str">
        <f>IF(OR(B205="",'P-(K-Mg)-DBE'!AH205=""),"",'N-DBE'!E205*'P-(K-Mg)-DBE'!AH205)</f>
        <v/>
      </c>
      <c r="AK205" s="374" t="str">
        <f>IF('P-(K-Mg)-DBE'!AH205="","",SUM(AZ205,BN205,CB205,CP205,DD205,DR205))</f>
        <v/>
      </c>
      <c r="AL205" s="862" t="str">
        <f>IF('P-(K-Mg)-DBE'!AH205="","",SUM(AZ205,BN205,CB205,CP205,DD205,DR205))</f>
        <v/>
      </c>
      <c r="AM205" s="378"/>
      <c r="AN205" s="379"/>
      <c r="AO205" s="375"/>
      <c r="AP205" s="392" t="str">
        <f t="shared" si="36"/>
        <v/>
      </c>
      <c r="AQ205" s="453" t="str">
        <f t="shared" si="37"/>
        <v/>
      </c>
      <c r="AR205" s="872" t="str">
        <f>IF(AM205="","",VLOOKUP(AM205,'aktuelle Düngerliste'!A:H,2,FALSE))</f>
        <v/>
      </c>
      <c r="AS205" s="872" t="str">
        <f>IF(AM205="","",VLOOKUP(AM205,'aktuelle Düngerliste'!A:H,3,FALSE))</f>
        <v/>
      </c>
      <c r="AT205" s="873" t="str">
        <f>IF(AM205="","",VLOOKUP(AM205,'aktuelle Düngerliste'!A:H,8,FALSE))</f>
        <v/>
      </c>
      <c r="AU205" s="874" t="str">
        <f>IF(AM205="","",VLOOKUP(AM205,'aktuelle Düngerliste'!$A:$H,3,FALSE)*AO205/1000)</f>
        <v/>
      </c>
      <c r="AV205" s="874" t="str">
        <f>IF(AM205="","",IF(VLOOKUP(AM205,'aktuelle Düngerliste'!$A:$B,2,FALSE)="mineralisch",(VLOOKUP(AM205,'aktuelle Düngerliste'!$A:$H,3,FALSE)*AO205/1000),""))</f>
        <v/>
      </c>
      <c r="AW205" s="875" t="str">
        <f>IF(AM205="","",VLOOKUP(AM205,'aktuelle Düngerliste'!$A:$J,10,FALSE)*AO205/1000)</f>
        <v/>
      </c>
      <c r="AX205" s="875" t="str">
        <f>IF(AM205="","",VLOOKUP(AM205,'aktuelle Düngerliste'!$A:$H,5,FALSE)*AO205/1000)</f>
        <v/>
      </c>
      <c r="AY205" s="875" t="str">
        <f>IF(AM205="","",VLOOKUP(AM205,'aktuelle Düngerliste'!$A:$H,6,FALSE)*AO205/1000)</f>
        <v/>
      </c>
      <c r="AZ205" s="876" t="str">
        <f>IF(AM205="","",VLOOKUP(AM205,'aktuelle Düngerliste'!$A:$H,7,FALSE)*AO205/1000)</f>
        <v/>
      </c>
      <c r="BA205" s="378"/>
      <c r="BB205" s="379"/>
      <c r="BC205" s="375"/>
      <c r="BD205" s="392" t="str">
        <f t="shared" si="38"/>
        <v/>
      </c>
      <c r="BE205" s="453" t="str">
        <f t="shared" si="39"/>
        <v/>
      </c>
      <c r="BF205" s="872" t="str">
        <f>IF(BA205="","",VLOOKUP(BA205,'aktuelle Düngerliste'!$A:$H,2,FALSE))</f>
        <v/>
      </c>
      <c r="BG205" s="872" t="str">
        <f>IF(BA205="","",VLOOKUP(BA205,'aktuelle Düngerliste'!$A:$H,3,FALSE))</f>
        <v/>
      </c>
      <c r="BH205" s="873" t="str">
        <f>IF(BA205="","",VLOOKUP(BA205,'aktuelle Düngerliste'!$A:$H,8,FALSE))</f>
        <v/>
      </c>
      <c r="BI205" s="874" t="str">
        <f>IF(BA205="","",VLOOKUP(BA205,'aktuelle Düngerliste'!$A:$H,3,FALSE)*BC205/1000)</f>
        <v/>
      </c>
      <c r="BJ205" s="874" t="str">
        <f>IF(BA205="","",IF(VLOOKUP(BA205,'aktuelle Düngerliste'!$A:$B,2,FALSE)="mineralisch",(VLOOKUP(BA205,'aktuelle Düngerliste'!$A:$H,3,FALSE)*BC205/1000),""))</f>
        <v/>
      </c>
      <c r="BK205" s="875" t="str">
        <f>IF(BA205="","",VLOOKUP(BA205,'aktuelle Düngerliste'!$A:$J,10,FALSE)*BC205/1000)</f>
        <v/>
      </c>
      <c r="BL205" s="875" t="str">
        <f>IF(BA205="","",VLOOKUP(BA205,'aktuelle Düngerliste'!$A:$H,5,FALSE)*BC205/1000)</f>
        <v/>
      </c>
      <c r="BM205" s="875" t="str">
        <f>IF(BA205="","",VLOOKUP(BA205,'aktuelle Düngerliste'!$A:$H,6,FALSE)*BC205/1000)</f>
        <v/>
      </c>
      <c r="BN205" s="876" t="str">
        <f>IF(BA205="","",VLOOKUP(BA205,'aktuelle Düngerliste'!$A:$H,7,FALSE)*BC205/1000)</f>
        <v/>
      </c>
      <c r="BO205" s="378"/>
      <c r="BP205" s="379"/>
      <c r="BQ205" s="375"/>
      <c r="BR205" s="392" t="str">
        <f t="shared" si="40"/>
        <v/>
      </c>
      <c r="BS205" s="453" t="str">
        <f t="shared" si="41"/>
        <v/>
      </c>
      <c r="BT205" s="872" t="str">
        <f>IF(BO205="","",VLOOKUP(BO205,'aktuelle Düngerliste'!$A:$H,2,FALSE))</f>
        <v/>
      </c>
      <c r="BU205" s="872" t="str">
        <f>IF(BO205="","",VLOOKUP(BO205,'aktuelle Düngerliste'!$A:$H,3,FALSE))</f>
        <v/>
      </c>
      <c r="BV205" s="873" t="str">
        <f>IF(BO205="","",VLOOKUP(BO205,'aktuelle Düngerliste'!$A:$H,8,FALSE))</f>
        <v/>
      </c>
      <c r="BW205" s="874" t="str">
        <f>IF(BO205="","",VLOOKUP(BO205,'aktuelle Düngerliste'!$A:$H,3,FALSE)*BQ205/1000)</f>
        <v/>
      </c>
      <c r="BX205" s="874" t="str">
        <f>IF(BO205="","",IF(VLOOKUP(BO205,'aktuelle Düngerliste'!$A:$B,2,FALSE)="mineralisch",(VLOOKUP(BO205,'aktuelle Düngerliste'!$A:$H,3,FALSE)*BQ205/1000),""))</f>
        <v/>
      </c>
      <c r="BY205" s="875" t="str">
        <f>IF(BO205="","",VLOOKUP(BO205,'aktuelle Düngerliste'!$A:$J,10,FALSE)*BQ205/1000)</f>
        <v/>
      </c>
      <c r="BZ205" s="875" t="str">
        <f>IF(BO205="","",VLOOKUP(BO205,'aktuelle Düngerliste'!$A:$H,5,FALSE)*BQ205/1000)</f>
        <v/>
      </c>
      <c r="CA205" s="875" t="str">
        <f>IF(BO205="","",VLOOKUP(BO205,'aktuelle Düngerliste'!$A:$H,6,FALSE)*BQ205/1000)</f>
        <v/>
      </c>
      <c r="CB205" s="876" t="str">
        <f>IF(BO205="","",VLOOKUP(BO205,'aktuelle Düngerliste'!$A:$H,7,FALSE)*BQ205/1000)</f>
        <v/>
      </c>
      <c r="CC205" s="378"/>
      <c r="CD205" s="379"/>
      <c r="CE205" s="375"/>
      <c r="CF205" s="392" t="str">
        <f t="shared" si="42"/>
        <v/>
      </c>
      <c r="CG205" s="453" t="str">
        <f t="shared" si="43"/>
        <v/>
      </c>
      <c r="CH205" s="872" t="str">
        <f>IF(CC205="","",VLOOKUP(CC205,'aktuelle Düngerliste'!$A:$H,2,FALSE))</f>
        <v/>
      </c>
      <c r="CI205" s="872" t="str">
        <f>IF(CC205="","",VLOOKUP(CC205,'aktuelle Düngerliste'!$A:$H,3,FALSE))</f>
        <v/>
      </c>
      <c r="CJ205" s="873" t="str">
        <f>IF(CC205="","",VLOOKUP(CC205,'aktuelle Düngerliste'!$A:$H,8,FALSE))</f>
        <v/>
      </c>
      <c r="CK205" s="874" t="str">
        <f>IF(CC205="","",VLOOKUP(CC205,'aktuelle Düngerliste'!$A:$H,3,FALSE)*CE205/1000)</f>
        <v/>
      </c>
      <c r="CL205" s="874" t="str">
        <f>IF(CC205="","",IF(VLOOKUP(CC205,'aktuelle Düngerliste'!$A:$B,2,FALSE)="mineralisch",(VLOOKUP(CC205,'aktuelle Düngerliste'!$A:$H,3,FALSE)*CE205/1000),""))</f>
        <v/>
      </c>
      <c r="CM205" s="875" t="str">
        <f>IF(CC205="","",VLOOKUP(CC205,'aktuelle Düngerliste'!$A:$J,10,FALSE)*CE205/1000)</f>
        <v/>
      </c>
      <c r="CN205" s="875" t="str">
        <f>IF(CC205="","",VLOOKUP(CC205,'aktuelle Düngerliste'!$A:$H,5,FALSE)*CE205/1000)</f>
        <v/>
      </c>
      <c r="CO205" s="875" t="str">
        <f>IF(CC205="","",VLOOKUP(CC205,'aktuelle Düngerliste'!$A:$H,6,FALSE)*CE205/1000)</f>
        <v/>
      </c>
      <c r="CP205" s="876" t="str">
        <f>IF(CC205="","",VLOOKUP(CC205,'aktuelle Düngerliste'!$A:$H,7,FALSE)*CE205/1000)</f>
        <v/>
      </c>
      <c r="CQ205" s="378"/>
      <c r="CR205" s="379"/>
      <c r="CS205" s="375"/>
      <c r="CT205" s="392" t="str">
        <f t="shared" si="44"/>
        <v/>
      </c>
      <c r="CU205" s="453" t="str">
        <f t="shared" si="45"/>
        <v/>
      </c>
      <c r="CV205" s="872" t="str">
        <f>IF(CQ205="","",VLOOKUP(CQ205,'aktuelle Düngerliste'!$A:$H,2,FALSE))</f>
        <v/>
      </c>
      <c r="CW205" s="872" t="str">
        <f>IF(CQ205="","",VLOOKUP(CQ205,'aktuelle Düngerliste'!$A:$H,3,FALSE))</f>
        <v/>
      </c>
      <c r="CX205" s="873" t="str">
        <f>IF(CQ205="","",VLOOKUP(CQ205,'aktuelle Düngerliste'!$A:$H,8,FALSE))</f>
        <v/>
      </c>
      <c r="CY205" s="874" t="str">
        <f>IF(CQ205="","",VLOOKUP(CQ205,'aktuelle Düngerliste'!$A:$H,3,FALSE)*CS205/1000)</f>
        <v/>
      </c>
      <c r="CZ205" s="874" t="str">
        <f>IF(CQ205="","",IF(VLOOKUP(CQ205,'aktuelle Düngerliste'!$A:$B,2,FALSE)="mineralisch",(VLOOKUP(CQ205,'aktuelle Düngerliste'!$A:$H,3,FALSE)*CS205/1000),""))</f>
        <v/>
      </c>
      <c r="DA205" s="875" t="str">
        <f>IF(CQ205="","",VLOOKUP(CQ205,'aktuelle Düngerliste'!$A:$J,10,FALSE)*CS205/1000)</f>
        <v/>
      </c>
      <c r="DB205" s="875" t="str">
        <f>IF(CQ205="","",VLOOKUP(CQ205,'aktuelle Düngerliste'!$A:$H,5,FALSE)*CS205/1000)</f>
        <v/>
      </c>
      <c r="DC205" s="875" t="str">
        <f>IF(CQ205="","",VLOOKUP(CQ205,'aktuelle Düngerliste'!$A:$H,6,FALSE)*CS205/1000)</f>
        <v/>
      </c>
      <c r="DD205" s="876" t="str">
        <f>IF(CQ205="","",VLOOKUP(CQ205,'aktuelle Düngerliste'!$A:$H,7,FALSE)*CS205/1000)</f>
        <v/>
      </c>
      <c r="DE205" s="378"/>
      <c r="DF205" s="379"/>
      <c r="DG205" s="375"/>
      <c r="DH205" s="392" t="str">
        <f t="shared" si="46"/>
        <v/>
      </c>
      <c r="DI205" s="453" t="str">
        <f t="shared" si="47"/>
        <v/>
      </c>
      <c r="DJ205" s="872" t="str">
        <f>IF(DE205="","",VLOOKUP(DE205,'aktuelle Düngerliste'!$A:$H,2,FALSE))</f>
        <v/>
      </c>
      <c r="DK205" s="872" t="str">
        <f>IF(DE205="","",VLOOKUP(DE205,'aktuelle Düngerliste'!$A:$H,3,FALSE))</f>
        <v/>
      </c>
      <c r="DL205" s="873" t="str">
        <f>IF(DE205="","",VLOOKUP(DE205,'aktuelle Düngerliste'!$A:$H,8,FALSE))</f>
        <v/>
      </c>
      <c r="DM205" s="874" t="str">
        <f>IF(DE205="","",VLOOKUP(DE205,'aktuelle Düngerliste'!$A:$H,3,FALSE)*DG205/1000)</f>
        <v/>
      </c>
      <c r="DN205" s="874" t="str">
        <f>IF(DE205="","",IF(VLOOKUP(DE205,'aktuelle Düngerliste'!$A:$B,2,FALSE)="mineralisch",(VLOOKUP(DE205,'aktuelle Düngerliste'!$A:$H,3,FALSE)*DG205/1000),""))</f>
        <v/>
      </c>
      <c r="DO205" s="875" t="str">
        <f>IF(DE205="","",VLOOKUP(DE205,'aktuelle Düngerliste'!$A:$J,10,FALSE)*DG205/1000)</f>
        <v/>
      </c>
      <c r="DP205" s="875" t="str">
        <f>IF(DE205="","",VLOOKUP(DE205,'aktuelle Düngerliste'!$A:$H,5,FALSE)*DG205/1000)</f>
        <v/>
      </c>
      <c r="DQ205" s="875" t="str">
        <f>IF(DE205="","",VLOOKUP(DE205,'aktuelle Düngerliste'!$A:$H,6,FALSE)*DG205/1000)</f>
        <v/>
      </c>
      <c r="DR205" s="876" t="str">
        <f>IF(DE205="","",VLOOKUP(DE205,'aktuelle Düngerliste'!$A:$H,7,FALSE)*DG205/1000)</f>
        <v/>
      </c>
      <c r="DS205" s="265"/>
    </row>
    <row r="206" spans="1:123" s="145" customFormat="1">
      <c r="A206" s="261" t="str">
        <f>IF('N-DBE'!A206="","",'N-DBE'!A206)</f>
        <v/>
      </c>
      <c r="B206" s="285" t="str">
        <f>IF('N-DBE'!B206="","",'N-DBE'!B206)</f>
        <v/>
      </c>
      <c r="C206" s="262" t="str">
        <f>IF('N-DBE'!C206="","",'N-DBE'!C206)</f>
        <v/>
      </c>
      <c r="D206" s="262" t="str">
        <f>IF('N-DBE'!D206="","",'N-DBE'!D206)</f>
        <v/>
      </c>
      <c r="E206" s="238" t="str">
        <f>IF('N-DBE'!E206="","",'N-DBE'!E206)</f>
        <v/>
      </c>
      <c r="F206" s="238" t="str">
        <f>IF('N-DBE'!F206="","",'N-DBE'!F206)</f>
        <v/>
      </c>
      <c r="G206" s="225" t="str">
        <f>IF('N-DBE'!G206="","",'N-DBE'!G206)</f>
        <v/>
      </c>
      <c r="H206" s="247" t="str">
        <f>IF(OR(B206="",'N-DBE'!AJ206=""),"",'N-DBE'!AJ206+'N-DBE'!AN206)</f>
        <v/>
      </c>
      <c r="I206" s="815" t="str">
        <f>IF(OR(B206="",'N-DBE'!AJ206=""),"",'N-DBE'!E206*('N-DBE'!AJ206+'N-DBE'!AN206))</f>
        <v/>
      </c>
      <c r="J206" s="246" t="str">
        <f>IF('N-DBE'!AK206="","",IF('N-DBE'!AM206="ja",'N-DBE'!AK206+'N-DBE'!AN206,'N-DBE'!AK206))</f>
        <v/>
      </c>
      <c r="K206" s="829" t="str">
        <f>IF(OR(B206="",'N-DBE'!AK206=""),"",IF('N-DBE'!AM206="ja",'N-DBE'!E206*('N-DBE'!AK206+'N-DBE'!AN206),'N-DBE'!E206*'N-DBE'!AK206))</f>
        <v/>
      </c>
      <c r="L206" s="830" t="str">
        <f>IF(OR(B206="",'N-DBE'!AL206=""),"",'N-DBE'!AL206+'N-DBE'!AN206)</f>
        <v/>
      </c>
      <c r="M206" s="830" t="str">
        <f>IF(OR(B206="",'N-DBE'!AL206=""),"",'N-DBE'!E206*('N-DBE'!AL206+'N-DBE'!AN206))</f>
        <v/>
      </c>
      <c r="N206" s="831" t="str">
        <f>IF(AND('N-DBE'!C206="ja",G206&lt;&gt;""),I206-X206,"")</f>
        <v/>
      </c>
      <c r="O206" s="259" t="str">
        <f>IF('N-DBE'!AJ206="","",SUM(AU206,BI206,BW206,CK206,CY206,DM206))</f>
        <v/>
      </c>
      <c r="P206" s="830" t="str">
        <f>IF(OR(B206="",'N-DBE'!AJ206=""),"",O206*'N-DBE'!E206)</f>
        <v/>
      </c>
      <c r="Q206" s="253" t="str">
        <f>IF('N-DBE'!AJ206="","",IF(AR206="mineralisch",AU206,0)+IF(BF206="mineralisch",BI206,0)+IF(BT206="mineralisch",BW206,0)+IF(CH206="mineralisch",CK206,0)+IF(CV206="mineralisch",CY206,0)+IF(DJ206="mineralisch",DM206,0))</f>
        <v/>
      </c>
      <c r="R206" s="830" t="str">
        <f>IF(OR(B206="",'N-DBE'!AJ206=""),"",Q206*'N-DBE'!E206)</f>
        <v/>
      </c>
      <c r="S206" s="253" t="str">
        <f>IF('N-DBE'!AJ206="","",O206-Q206)</f>
        <v/>
      </c>
      <c r="T206" s="830" t="str">
        <f>IF(OR(B206="",'N-DBE'!AJ206=""),"",S206*'N-DBE'!E206)</f>
        <v/>
      </c>
      <c r="U206" s="253" t="str">
        <f>IF('N-DBE'!AJ206="","",(IF(AR206="Kompost",AU206,0)+IF(BF206="Kompost",BI206,0)+IF(BT206="Kompost",BW206,0)+IF(CH206="Kompost",CK206,0)+IF(CV206="Kompost",CY206,0)+IF(DJ206="Kompost",DM206,0)))</f>
        <v/>
      </c>
      <c r="V206" s="830" t="str">
        <f>IF(OR(B206="",'N-DBE'!AJ206=""),"",U206*'N-DBE'!E206)</f>
        <v/>
      </c>
      <c r="W206" s="370" t="str">
        <f>IF('N-DBE'!AJ206="","",SUM(AW206,BK206,BY206,CM206,DA206,DO206))</f>
        <v/>
      </c>
      <c r="X206" s="844" t="str">
        <f>IF(OR(B206="",'N-DBE'!AJ206=""),"",W206*'N-DBE'!E206)</f>
        <v/>
      </c>
      <c r="Y206" s="260" t="str">
        <f>IF('P-(K-Mg)-DBE'!N206="","",'P-(K-Mg)-DBE'!N206+'P-(K-Mg)-DBE'!R206)</f>
        <v/>
      </c>
      <c r="Z206" s="830" t="str">
        <f>IF(OR(B206="",'P-(K-Mg)-DBE'!N206=""),"",'N-DBE'!E206*('P-(K-Mg)-DBE'!N206+'P-(K-Mg)-DBE'!R206))</f>
        <v/>
      </c>
      <c r="AA206" s="259" t="str">
        <f>IF('P-(K-Mg)-DBE'!N206="","",SUM(AX206,BL206,BZ206,CN206,DB206,DP206))</f>
        <v/>
      </c>
      <c r="AB206" s="258" t="str">
        <f>IF(OR(B206="",'P-(K-Mg)-DBE'!Z206=""),"",SUM(AX206,BL206,BZ206,CN206,DB206,DP206)*'N-DBE'!E206)</f>
        <v/>
      </c>
      <c r="AC206" s="259" t="str">
        <f>IF('P-(K-Mg)-DBE'!O206="","",'P-(K-Mg)-DBE'!O206)</f>
        <v/>
      </c>
      <c r="AD206" s="815" t="str">
        <f>IF(OR(B206="",'P-(K-Mg)-DBE'!O206=""),"",'P-(K-Mg)-DBE'!O206*'N-DBE'!E206)</f>
        <v/>
      </c>
      <c r="AE206" s="239" t="str">
        <f>IF('P-(K-Mg)-DBE'!Z206="","",'P-(K-Mg)-DBE'!Z206)</f>
        <v/>
      </c>
      <c r="AF206" s="815" t="str">
        <f>IF(OR(B206="",'P-(K-Mg)-DBE'!Z206=""),"",'P-(K-Mg)-DBE'!Z206*'N-DBE'!E206)</f>
        <v/>
      </c>
      <c r="AG206" s="380" t="str">
        <f>IF('P-(K-Mg)-DBE'!Z206="","",SUM(AY206,BM206,CA206,CO206,DC206,DQ206))</f>
        <v/>
      </c>
      <c r="AH206" s="258" t="str">
        <f>IF(OR(B206="",'P-(K-Mg)-DBE'!AH206=""),"",SUM(AY206,BM206,CA206,CO206,DC206,DQ196)*'N-DBE'!E206)</f>
        <v/>
      </c>
      <c r="AI206" s="240" t="str">
        <f>IF('P-(K-Mg)-DBE'!AH206="","",'P-(K-Mg)-DBE'!AH206)</f>
        <v/>
      </c>
      <c r="AJ206" s="830" t="str">
        <f>IF(OR(B206="",'P-(K-Mg)-DBE'!AH206=""),"",'N-DBE'!E206*'P-(K-Mg)-DBE'!AH206)</f>
        <v/>
      </c>
      <c r="AK206" s="374" t="str">
        <f>IF('P-(K-Mg)-DBE'!AH206="","",SUM(AZ206,BN206,CB206,CP206,DD206,DR206))</f>
        <v/>
      </c>
      <c r="AL206" s="862" t="str">
        <f>IF('P-(K-Mg)-DBE'!AH206="","",SUM(AZ206,BN206,CB206,CP206,DD206,DR206))</f>
        <v/>
      </c>
      <c r="AM206" s="378"/>
      <c r="AN206" s="379"/>
      <c r="AO206" s="375"/>
      <c r="AP206" s="392" t="str">
        <f t="shared" si="36"/>
        <v/>
      </c>
      <c r="AQ206" s="453" t="str">
        <f t="shared" si="37"/>
        <v/>
      </c>
      <c r="AR206" s="872" t="str">
        <f>IF(AM206="","",VLOOKUP(AM206,'aktuelle Düngerliste'!A:H,2,FALSE))</f>
        <v/>
      </c>
      <c r="AS206" s="872" t="str">
        <f>IF(AM206="","",VLOOKUP(AM206,'aktuelle Düngerliste'!A:H,3,FALSE))</f>
        <v/>
      </c>
      <c r="AT206" s="873" t="str">
        <f>IF(AM206="","",VLOOKUP(AM206,'aktuelle Düngerliste'!A:H,8,FALSE))</f>
        <v/>
      </c>
      <c r="AU206" s="874" t="str">
        <f>IF(AM206="","",VLOOKUP(AM206,'aktuelle Düngerliste'!$A:$H,3,FALSE)*AO206/1000)</f>
        <v/>
      </c>
      <c r="AV206" s="874" t="str">
        <f>IF(AM206="","",IF(VLOOKUP(AM206,'aktuelle Düngerliste'!$A:$B,2,FALSE)="mineralisch",(VLOOKUP(AM206,'aktuelle Düngerliste'!$A:$H,3,FALSE)*AO206/1000),""))</f>
        <v/>
      </c>
      <c r="AW206" s="875" t="str">
        <f>IF(AM206="","",VLOOKUP(AM206,'aktuelle Düngerliste'!$A:$J,10,FALSE)*AO206/1000)</f>
        <v/>
      </c>
      <c r="AX206" s="875" t="str">
        <f>IF(AM206="","",VLOOKUP(AM206,'aktuelle Düngerliste'!$A:$H,5,FALSE)*AO206/1000)</f>
        <v/>
      </c>
      <c r="AY206" s="875" t="str">
        <f>IF(AM206="","",VLOOKUP(AM206,'aktuelle Düngerliste'!$A:$H,6,FALSE)*AO206/1000)</f>
        <v/>
      </c>
      <c r="AZ206" s="876" t="str">
        <f>IF(AM206="","",VLOOKUP(AM206,'aktuelle Düngerliste'!$A:$H,7,FALSE)*AO206/1000)</f>
        <v/>
      </c>
      <c r="BA206" s="378"/>
      <c r="BB206" s="379"/>
      <c r="BC206" s="375"/>
      <c r="BD206" s="392" t="str">
        <f t="shared" si="38"/>
        <v/>
      </c>
      <c r="BE206" s="453" t="str">
        <f t="shared" si="39"/>
        <v/>
      </c>
      <c r="BF206" s="872" t="str">
        <f>IF(BA206="","",VLOOKUP(BA206,'aktuelle Düngerliste'!$A:$H,2,FALSE))</f>
        <v/>
      </c>
      <c r="BG206" s="872" t="str">
        <f>IF(BA206="","",VLOOKUP(BA206,'aktuelle Düngerliste'!$A:$H,3,FALSE))</f>
        <v/>
      </c>
      <c r="BH206" s="873" t="str">
        <f>IF(BA206="","",VLOOKUP(BA206,'aktuelle Düngerliste'!$A:$H,8,FALSE))</f>
        <v/>
      </c>
      <c r="BI206" s="874" t="str">
        <f>IF(BA206="","",VLOOKUP(BA206,'aktuelle Düngerliste'!$A:$H,3,FALSE)*BC206/1000)</f>
        <v/>
      </c>
      <c r="BJ206" s="874" t="str">
        <f>IF(BA206="","",IF(VLOOKUP(BA206,'aktuelle Düngerliste'!$A:$B,2,FALSE)="mineralisch",(VLOOKUP(BA206,'aktuelle Düngerliste'!$A:$H,3,FALSE)*BC206/1000),""))</f>
        <v/>
      </c>
      <c r="BK206" s="875" t="str">
        <f>IF(BA206="","",VLOOKUP(BA206,'aktuelle Düngerliste'!$A:$J,10,FALSE)*BC206/1000)</f>
        <v/>
      </c>
      <c r="BL206" s="875" t="str">
        <f>IF(BA206="","",VLOOKUP(BA206,'aktuelle Düngerliste'!$A:$H,5,FALSE)*BC206/1000)</f>
        <v/>
      </c>
      <c r="BM206" s="875" t="str">
        <f>IF(BA206="","",VLOOKUP(BA206,'aktuelle Düngerliste'!$A:$H,6,FALSE)*BC206/1000)</f>
        <v/>
      </c>
      <c r="BN206" s="876" t="str">
        <f>IF(BA206="","",VLOOKUP(BA206,'aktuelle Düngerliste'!$A:$H,7,FALSE)*BC206/1000)</f>
        <v/>
      </c>
      <c r="BO206" s="378"/>
      <c r="BP206" s="379"/>
      <c r="BQ206" s="375"/>
      <c r="BR206" s="392" t="str">
        <f t="shared" si="40"/>
        <v/>
      </c>
      <c r="BS206" s="453" t="str">
        <f t="shared" si="41"/>
        <v/>
      </c>
      <c r="BT206" s="872" t="str">
        <f>IF(BO206="","",VLOOKUP(BO206,'aktuelle Düngerliste'!$A:$H,2,FALSE))</f>
        <v/>
      </c>
      <c r="BU206" s="872" t="str">
        <f>IF(BO206="","",VLOOKUP(BO206,'aktuelle Düngerliste'!$A:$H,3,FALSE))</f>
        <v/>
      </c>
      <c r="BV206" s="873" t="str">
        <f>IF(BO206="","",VLOOKUP(BO206,'aktuelle Düngerliste'!$A:$H,8,FALSE))</f>
        <v/>
      </c>
      <c r="BW206" s="874" t="str">
        <f>IF(BO206="","",VLOOKUP(BO206,'aktuelle Düngerliste'!$A:$H,3,FALSE)*BQ206/1000)</f>
        <v/>
      </c>
      <c r="BX206" s="874" t="str">
        <f>IF(BO206="","",IF(VLOOKUP(BO206,'aktuelle Düngerliste'!$A:$B,2,FALSE)="mineralisch",(VLOOKUP(BO206,'aktuelle Düngerliste'!$A:$H,3,FALSE)*BQ206/1000),""))</f>
        <v/>
      </c>
      <c r="BY206" s="875" t="str">
        <f>IF(BO206="","",VLOOKUP(BO206,'aktuelle Düngerliste'!$A:$J,10,FALSE)*BQ206/1000)</f>
        <v/>
      </c>
      <c r="BZ206" s="875" t="str">
        <f>IF(BO206="","",VLOOKUP(BO206,'aktuelle Düngerliste'!$A:$H,5,FALSE)*BQ206/1000)</f>
        <v/>
      </c>
      <c r="CA206" s="875" t="str">
        <f>IF(BO206="","",VLOOKUP(BO206,'aktuelle Düngerliste'!$A:$H,6,FALSE)*BQ206/1000)</f>
        <v/>
      </c>
      <c r="CB206" s="876" t="str">
        <f>IF(BO206="","",VLOOKUP(BO206,'aktuelle Düngerliste'!$A:$H,7,FALSE)*BQ206/1000)</f>
        <v/>
      </c>
      <c r="CC206" s="378"/>
      <c r="CD206" s="379"/>
      <c r="CE206" s="375"/>
      <c r="CF206" s="392" t="str">
        <f t="shared" si="42"/>
        <v/>
      </c>
      <c r="CG206" s="453" t="str">
        <f t="shared" si="43"/>
        <v/>
      </c>
      <c r="CH206" s="872" t="str">
        <f>IF(CC206="","",VLOOKUP(CC206,'aktuelle Düngerliste'!$A:$H,2,FALSE))</f>
        <v/>
      </c>
      <c r="CI206" s="872" t="str">
        <f>IF(CC206="","",VLOOKUP(CC206,'aktuelle Düngerliste'!$A:$H,3,FALSE))</f>
        <v/>
      </c>
      <c r="CJ206" s="873" t="str">
        <f>IF(CC206="","",VLOOKUP(CC206,'aktuelle Düngerliste'!$A:$H,8,FALSE))</f>
        <v/>
      </c>
      <c r="CK206" s="874" t="str">
        <f>IF(CC206="","",VLOOKUP(CC206,'aktuelle Düngerliste'!$A:$H,3,FALSE)*CE206/1000)</f>
        <v/>
      </c>
      <c r="CL206" s="874" t="str">
        <f>IF(CC206="","",IF(VLOOKUP(CC206,'aktuelle Düngerliste'!$A:$B,2,FALSE)="mineralisch",(VLOOKUP(CC206,'aktuelle Düngerliste'!$A:$H,3,FALSE)*CE206/1000),""))</f>
        <v/>
      </c>
      <c r="CM206" s="875" t="str">
        <f>IF(CC206="","",VLOOKUP(CC206,'aktuelle Düngerliste'!$A:$J,10,FALSE)*CE206/1000)</f>
        <v/>
      </c>
      <c r="CN206" s="875" t="str">
        <f>IF(CC206="","",VLOOKUP(CC206,'aktuelle Düngerliste'!$A:$H,5,FALSE)*CE206/1000)</f>
        <v/>
      </c>
      <c r="CO206" s="875" t="str">
        <f>IF(CC206="","",VLOOKUP(CC206,'aktuelle Düngerliste'!$A:$H,6,FALSE)*CE206/1000)</f>
        <v/>
      </c>
      <c r="CP206" s="876" t="str">
        <f>IF(CC206="","",VLOOKUP(CC206,'aktuelle Düngerliste'!$A:$H,7,FALSE)*CE206/1000)</f>
        <v/>
      </c>
      <c r="CQ206" s="378"/>
      <c r="CR206" s="379"/>
      <c r="CS206" s="375"/>
      <c r="CT206" s="392" t="str">
        <f t="shared" si="44"/>
        <v/>
      </c>
      <c r="CU206" s="453" t="str">
        <f t="shared" si="45"/>
        <v/>
      </c>
      <c r="CV206" s="872" t="str">
        <f>IF(CQ206="","",VLOOKUP(CQ206,'aktuelle Düngerliste'!$A:$H,2,FALSE))</f>
        <v/>
      </c>
      <c r="CW206" s="872" t="str">
        <f>IF(CQ206="","",VLOOKUP(CQ206,'aktuelle Düngerliste'!$A:$H,3,FALSE))</f>
        <v/>
      </c>
      <c r="CX206" s="873" t="str">
        <f>IF(CQ206="","",VLOOKUP(CQ206,'aktuelle Düngerliste'!$A:$H,8,FALSE))</f>
        <v/>
      </c>
      <c r="CY206" s="874" t="str">
        <f>IF(CQ206="","",VLOOKUP(CQ206,'aktuelle Düngerliste'!$A:$H,3,FALSE)*CS206/1000)</f>
        <v/>
      </c>
      <c r="CZ206" s="874" t="str">
        <f>IF(CQ206="","",IF(VLOOKUP(CQ206,'aktuelle Düngerliste'!$A:$B,2,FALSE)="mineralisch",(VLOOKUP(CQ206,'aktuelle Düngerliste'!$A:$H,3,FALSE)*CS206/1000),""))</f>
        <v/>
      </c>
      <c r="DA206" s="875" t="str">
        <f>IF(CQ206="","",VLOOKUP(CQ206,'aktuelle Düngerliste'!$A:$J,10,FALSE)*CS206/1000)</f>
        <v/>
      </c>
      <c r="DB206" s="875" t="str">
        <f>IF(CQ206="","",VLOOKUP(CQ206,'aktuelle Düngerliste'!$A:$H,5,FALSE)*CS206/1000)</f>
        <v/>
      </c>
      <c r="DC206" s="875" t="str">
        <f>IF(CQ206="","",VLOOKUP(CQ206,'aktuelle Düngerliste'!$A:$H,6,FALSE)*CS206/1000)</f>
        <v/>
      </c>
      <c r="DD206" s="876" t="str">
        <f>IF(CQ206="","",VLOOKUP(CQ206,'aktuelle Düngerliste'!$A:$H,7,FALSE)*CS206/1000)</f>
        <v/>
      </c>
      <c r="DE206" s="378"/>
      <c r="DF206" s="379"/>
      <c r="DG206" s="375"/>
      <c r="DH206" s="392" t="str">
        <f t="shared" si="46"/>
        <v/>
      </c>
      <c r="DI206" s="453" t="str">
        <f t="shared" si="47"/>
        <v/>
      </c>
      <c r="DJ206" s="872" t="str">
        <f>IF(DE206="","",VLOOKUP(DE206,'aktuelle Düngerliste'!$A:$H,2,FALSE))</f>
        <v/>
      </c>
      <c r="DK206" s="872" t="str">
        <f>IF(DE206="","",VLOOKUP(DE206,'aktuelle Düngerliste'!$A:$H,3,FALSE))</f>
        <v/>
      </c>
      <c r="DL206" s="873" t="str">
        <f>IF(DE206="","",VLOOKUP(DE206,'aktuelle Düngerliste'!$A:$H,8,FALSE))</f>
        <v/>
      </c>
      <c r="DM206" s="874" t="str">
        <f>IF(DE206="","",VLOOKUP(DE206,'aktuelle Düngerliste'!$A:$H,3,FALSE)*DG206/1000)</f>
        <v/>
      </c>
      <c r="DN206" s="874" t="str">
        <f>IF(DE206="","",IF(VLOOKUP(DE206,'aktuelle Düngerliste'!$A:$B,2,FALSE)="mineralisch",(VLOOKUP(DE206,'aktuelle Düngerliste'!$A:$H,3,FALSE)*DG206/1000),""))</f>
        <v/>
      </c>
      <c r="DO206" s="875" t="str">
        <f>IF(DE206="","",VLOOKUP(DE206,'aktuelle Düngerliste'!$A:$J,10,FALSE)*DG206/1000)</f>
        <v/>
      </c>
      <c r="DP206" s="875" t="str">
        <f>IF(DE206="","",VLOOKUP(DE206,'aktuelle Düngerliste'!$A:$H,5,FALSE)*DG206/1000)</f>
        <v/>
      </c>
      <c r="DQ206" s="875" t="str">
        <f>IF(DE206="","",VLOOKUP(DE206,'aktuelle Düngerliste'!$A:$H,6,FALSE)*DG206/1000)</f>
        <v/>
      </c>
      <c r="DR206" s="876" t="str">
        <f>IF(DE206="","",VLOOKUP(DE206,'aktuelle Düngerliste'!$A:$H,7,FALSE)*DG206/1000)</f>
        <v/>
      </c>
      <c r="DS206" s="265"/>
    </row>
    <row r="207" spans="1:123" s="145" customFormat="1">
      <c r="A207" s="261" t="str">
        <f>IF('N-DBE'!A207="","",'N-DBE'!A207)</f>
        <v/>
      </c>
      <c r="B207" s="285" t="str">
        <f>IF('N-DBE'!B207="","",'N-DBE'!B207)</f>
        <v/>
      </c>
      <c r="C207" s="262" t="str">
        <f>IF('N-DBE'!C207="","",'N-DBE'!C207)</f>
        <v/>
      </c>
      <c r="D207" s="262" t="str">
        <f>IF('N-DBE'!D207="","",'N-DBE'!D207)</f>
        <v/>
      </c>
      <c r="E207" s="238" t="str">
        <f>IF('N-DBE'!E207="","",'N-DBE'!E207)</f>
        <v/>
      </c>
      <c r="F207" s="238" t="str">
        <f>IF('N-DBE'!F207="","",'N-DBE'!F207)</f>
        <v/>
      </c>
      <c r="G207" s="225" t="str">
        <f>IF('N-DBE'!G207="","",'N-DBE'!G207)</f>
        <v/>
      </c>
      <c r="H207" s="247" t="str">
        <f>IF(OR(B207="",'N-DBE'!AJ207=""),"",'N-DBE'!AJ207+'N-DBE'!AN207)</f>
        <v/>
      </c>
      <c r="I207" s="815" t="str">
        <f>IF(OR(B207="",'N-DBE'!AJ207=""),"",'N-DBE'!E207*('N-DBE'!AJ207+'N-DBE'!AN207))</f>
        <v/>
      </c>
      <c r="J207" s="246" t="str">
        <f>IF('N-DBE'!AK207="","",IF('N-DBE'!AM207="ja",'N-DBE'!AK207+'N-DBE'!AN207,'N-DBE'!AK207))</f>
        <v/>
      </c>
      <c r="K207" s="829" t="str">
        <f>IF(OR(B207="",'N-DBE'!AK207=""),"",IF('N-DBE'!AM207="ja",'N-DBE'!E207*('N-DBE'!AK207+'N-DBE'!AN207),'N-DBE'!E207*'N-DBE'!AK207))</f>
        <v/>
      </c>
      <c r="L207" s="830" t="str">
        <f>IF(OR(B207="",'N-DBE'!AL207=""),"",'N-DBE'!AL207+'N-DBE'!AN207)</f>
        <v/>
      </c>
      <c r="M207" s="830" t="str">
        <f>IF(OR(B207="",'N-DBE'!AL207=""),"",'N-DBE'!E207*('N-DBE'!AL207+'N-DBE'!AN207))</f>
        <v/>
      </c>
      <c r="N207" s="831" t="str">
        <f>IF(AND('N-DBE'!C207="ja",G207&lt;&gt;""),I207-X207,"")</f>
        <v/>
      </c>
      <c r="O207" s="259" t="str">
        <f>IF('N-DBE'!AJ207="","",SUM(AU207,BI207,BW207,CK207,CY207,DM207))</f>
        <v/>
      </c>
      <c r="P207" s="830" t="str">
        <f>IF(OR(B207="",'N-DBE'!AJ207=""),"",O207*'N-DBE'!E207)</f>
        <v/>
      </c>
      <c r="Q207" s="253" t="str">
        <f>IF('N-DBE'!AJ207="","",IF(AR207="mineralisch",AU207,0)+IF(BF207="mineralisch",BI207,0)+IF(BT207="mineralisch",BW207,0)+IF(CH207="mineralisch",CK207,0)+IF(CV207="mineralisch",CY207,0)+IF(DJ207="mineralisch",DM207,0))</f>
        <v/>
      </c>
      <c r="R207" s="830" t="str">
        <f>IF(OR(B207="",'N-DBE'!AJ207=""),"",Q207*'N-DBE'!E207)</f>
        <v/>
      </c>
      <c r="S207" s="253" t="str">
        <f>IF('N-DBE'!AJ207="","",O207-Q207)</f>
        <v/>
      </c>
      <c r="T207" s="830" t="str">
        <f>IF(OR(B207="",'N-DBE'!AJ207=""),"",S207*'N-DBE'!E207)</f>
        <v/>
      </c>
      <c r="U207" s="253" t="str">
        <f>IF('N-DBE'!AJ207="","",(IF(AR207="Kompost",AU207,0)+IF(BF207="Kompost",BI207,0)+IF(BT207="Kompost",BW207,0)+IF(CH207="Kompost",CK207,0)+IF(CV207="Kompost",CY207,0)+IF(DJ207="Kompost",DM207,0)))</f>
        <v/>
      </c>
      <c r="V207" s="830" t="str">
        <f>IF(OR(B207="",'N-DBE'!AJ207=""),"",U207*'N-DBE'!E207)</f>
        <v/>
      </c>
      <c r="W207" s="370" t="str">
        <f>IF('N-DBE'!AJ207="","",SUM(AW207,BK207,BY207,CM207,DA207,DO207))</f>
        <v/>
      </c>
      <c r="X207" s="844" t="str">
        <f>IF(OR(B207="",'N-DBE'!AJ207=""),"",W207*'N-DBE'!E207)</f>
        <v/>
      </c>
      <c r="Y207" s="260" t="str">
        <f>IF('P-(K-Mg)-DBE'!N207="","",'P-(K-Mg)-DBE'!N207+'P-(K-Mg)-DBE'!R207)</f>
        <v/>
      </c>
      <c r="Z207" s="830" t="str">
        <f>IF(OR(B207="",'P-(K-Mg)-DBE'!N207=""),"",'N-DBE'!E207*('P-(K-Mg)-DBE'!N207+'P-(K-Mg)-DBE'!R207))</f>
        <v/>
      </c>
      <c r="AA207" s="259" t="str">
        <f>IF('P-(K-Mg)-DBE'!N207="","",SUM(AX207,BL207,BZ207,CN207,DB207,DP207))</f>
        <v/>
      </c>
      <c r="AB207" s="258" t="str">
        <f>IF(OR(B207="",'P-(K-Mg)-DBE'!Z207=""),"",SUM(AX207,BL207,BZ207,CN207,DB207,DP207)*'N-DBE'!E207)</f>
        <v/>
      </c>
      <c r="AC207" s="259" t="str">
        <f>IF('P-(K-Mg)-DBE'!O207="","",'P-(K-Mg)-DBE'!O207)</f>
        <v/>
      </c>
      <c r="AD207" s="815" t="str">
        <f>IF(OR(B207="",'P-(K-Mg)-DBE'!O207=""),"",'P-(K-Mg)-DBE'!O207*'N-DBE'!E207)</f>
        <v/>
      </c>
      <c r="AE207" s="239" t="str">
        <f>IF('P-(K-Mg)-DBE'!Z207="","",'P-(K-Mg)-DBE'!Z207)</f>
        <v/>
      </c>
      <c r="AF207" s="815" t="str">
        <f>IF(OR(B207="",'P-(K-Mg)-DBE'!Z207=""),"",'P-(K-Mg)-DBE'!Z207*'N-DBE'!E207)</f>
        <v/>
      </c>
      <c r="AG207" s="380" t="str">
        <f>IF('P-(K-Mg)-DBE'!Z207="","",SUM(AY207,BM207,CA207,CO207,DC207,DQ207))</f>
        <v/>
      </c>
      <c r="AH207" s="258" t="str">
        <f>IF(OR(B207="",'P-(K-Mg)-DBE'!AH207=""),"",SUM(AY207,BM207,CA207,CO207,DC207,DQ197)*'N-DBE'!E207)</f>
        <v/>
      </c>
      <c r="AI207" s="240" t="str">
        <f>IF('P-(K-Mg)-DBE'!AH207="","",'P-(K-Mg)-DBE'!AH207)</f>
        <v/>
      </c>
      <c r="AJ207" s="830" t="str">
        <f>IF(OR(B207="",'P-(K-Mg)-DBE'!AH207=""),"",'N-DBE'!E207*'P-(K-Mg)-DBE'!AH207)</f>
        <v/>
      </c>
      <c r="AK207" s="374" t="str">
        <f>IF('P-(K-Mg)-DBE'!AH207="","",SUM(AZ207,BN207,CB207,CP207,DD207,DR207))</f>
        <v/>
      </c>
      <c r="AL207" s="862" t="str">
        <f>IF('P-(K-Mg)-DBE'!AH207="","",SUM(AZ207,BN207,CB207,CP207,DD207,DR207))</f>
        <v/>
      </c>
      <c r="AM207" s="378"/>
      <c r="AN207" s="379"/>
      <c r="AO207" s="375"/>
      <c r="AP207" s="392" t="str">
        <f t="shared" si="36"/>
        <v/>
      </c>
      <c r="AQ207" s="453" t="str">
        <f t="shared" si="37"/>
        <v/>
      </c>
      <c r="AR207" s="872" t="str">
        <f>IF(AM207="","",VLOOKUP(AM207,'aktuelle Düngerliste'!A:H,2,FALSE))</f>
        <v/>
      </c>
      <c r="AS207" s="872" t="str">
        <f>IF(AM207="","",VLOOKUP(AM207,'aktuelle Düngerliste'!A:H,3,FALSE))</f>
        <v/>
      </c>
      <c r="AT207" s="873" t="str">
        <f>IF(AM207="","",VLOOKUP(AM207,'aktuelle Düngerliste'!A:H,8,FALSE))</f>
        <v/>
      </c>
      <c r="AU207" s="874" t="str">
        <f>IF(AM207="","",VLOOKUP(AM207,'aktuelle Düngerliste'!$A:$H,3,FALSE)*AO207/1000)</f>
        <v/>
      </c>
      <c r="AV207" s="874" t="str">
        <f>IF(AM207="","",IF(VLOOKUP(AM207,'aktuelle Düngerliste'!$A:$B,2,FALSE)="mineralisch",(VLOOKUP(AM207,'aktuelle Düngerliste'!$A:$H,3,FALSE)*AO207/1000),""))</f>
        <v/>
      </c>
      <c r="AW207" s="875" t="str">
        <f>IF(AM207="","",VLOOKUP(AM207,'aktuelle Düngerliste'!$A:$J,10,FALSE)*AO207/1000)</f>
        <v/>
      </c>
      <c r="AX207" s="875" t="str">
        <f>IF(AM207="","",VLOOKUP(AM207,'aktuelle Düngerliste'!$A:$H,5,FALSE)*AO207/1000)</f>
        <v/>
      </c>
      <c r="AY207" s="875" t="str">
        <f>IF(AM207="","",VLOOKUP(AM207,'aktuelle Düngerliste'!$A:$H,6,FALSE)*AO207/1000)</f>
        <v/>
      </c>
      <c r="AZ207" s="876" t="str">
        <f>IF(AM207="","",VLOOKUP(AM207,'aktuelle Düngerliste'!$A:$H,7,FALSE)*AO207/1000)</f>
        <v/>
      </c>
      <c r="BA207" s="378"/>
      <c r="BB207" s="379"/>
      <c r="BC207" s="375"/>
      <c r="BD207" s="392" t="str">
        <f t="shared" si="38"/>
        <v/>
      </c>
      <c r="BE207" s="453" t="str">
        <f t="shared" si="39"/>
        <v/>
      </c>
      <c r="BF207" s="872" t="str">
        <f>IF(BA207="","",VLOOKUP(BA207,'aktuelle Düngerliste'!$A:$H,2,FALSE))</f>
        <v/>
      </c>
      <c r="BG207" s="872" t="str">
        <f>IF(BA207="","",VLOOKUP(BA207,'aktuelle Düngerliste'!$A:$H,3,FALSE))</f>
        <v/>
      </c>
      <c r="BH207" s="873" t="str">
        <f>IF(BA207="","",VLOOKUP(BA207,'aktuelle Düngerliste'!$A:$H,8,FALSE))</f>
        <v/>
      </c>
      <c r="BI207" s="874" t="str">
        <f>IF(BA207="","",VLOOKUP(BA207,'aktuelle Düngerliste'!$A:$H,3,FALSE)*BC207/1000)</f>
        <v/>
      </c>
      <c r="BJ207" s="874" t="str">
        <f>IF(BA207="","",IF(VLOOKUP(BA207,'aktuelle Düngerliste'!$A:$B,2,FALSE)="mineralisch",(VLOOKUP(BA207,'aktuelle Düngerliste'!$A:$H,3,FALSE)*BC207/1000),""))</f>
        <v/>
      </c>
      <c r="BK207" s="875" t="str">
        <f>IF(BA207="","",VLOOKUP(BA207,'aktuelle Düngerliste'!$A:$J,10,FALSE)*BC207/1000)</f>
        <v/>
      </c>
      <c r="BL207" s="875" t="str">
        <f>IF(BA207="","",VLOOKUP(BA207,'aktuelle Düngerliste'!$A:$H,5,FALSE)*BC207/1000)</f>
        <v/>
      </c>
      <c r="BM207" s="875" t="str">
        <f>IF(BA207="","",VLOOKUP(BA207,'aktuelle Düngerliste'!$A:$H,6,FALSE)*BC207/1000)</f>
        <v/>
      </c>
      <c r="BN207" s="876" t="str">
        <f>IF(BA207="","",VLOOKUP(BA207,'aktuelle Düngerliste'!$A:$H,7,FALSE)*BC207/1000)</f>
        <v/>
      </c>
      <c r="BO207" s="378"/>
      <c r="BP207" s="379"/>
      <c r="BQ207" s="375"/>
      <c r="BR207" s="392" t="str">
        <f t="shared" si="40"/>
        <v/>
      </c>
      <c r="BS207" s="453" t="str">
        <f t="shared" si="41"/>
        <v/>
      </c>
      <c r="BT207" s="872" t="str">
        <f>IF(BO207="","",VLOOKUP(BO207,'aktuelle Düngerliste'!$A:$H,2,FALSE))</f>
        <v/>
      </c>
      <c r="BU207" s="872" t="str">
        <f>IF(BO207="","",VLOOKUP(BO207,'aktuelle Düngerliste'!$A:$H,3,FALSE))</f>
        <v/>
      </c>
      <c r="BV207" s="873" t="str">
        <f>IF(BO207="","",VLOOKUP(BO207,'aktuelle Düngerliste'!$A:$H,8,FALSE))</f>
        <v/>
      </c>
      <c r="BW207" s="874" t="str">
        <f>IF(BO207="","",VLOOKUP(BO207,'aktuelle Düngerliste'!$A:$H,3,FALSE)*BQ207/1000)</f>
        <v/>
      </c>
      <c r="BX207" s="874" t="str">
        <f>IF(BO207="","",IF(VLOOKUP(BO207,'aktuelle Düngerliste'!$A:$B,2,FALSE)="mineralisch",(VLOOKUP(BO207,'aktuelle Düngerliste'!$A:$H,3,FALSE)*BQ207/1000),""))</f>
        <v/>
      </c>
      <c r="BY207" s="875" t="str">
        <f>IF(BO207="","",VLOOKUP(BO207,'aktuelle Düngerliste'!$A:$J,10,FALSE)*BQ207/1000)</f>
        <v/>
      </c>
      <c r="BZ207" s="875" t="str">
        <f>IF(BO207="","",VLOOKUP(BO207,'aktuelle Düngerliste'!$A:$H,5,FALSE)*BQ207/1000)</f>
        <v/>
      </c>
      <c r="CA207" s="875" t="str">
        <f>IF(BO207="","",VLOOKUP(BO207,'aktuelle Düngerliste'!$A:$H,6,FALSE)*BQ207/1000)</f>
        <v/>
      </c>
      <c r="CB207" s="876" t="str">
        <f>IF(BO207="","",VLOOKUP(BO207,'aktuelle Düngerliste'!$A:$H,7,FALSE)*BQ207/1000)</f>
        <v/>
      </c>
      <c r="CC207" s="378"/>
      <c r="CD207" s="379"/>
      <c r="CE207" s="375"/>
      <c r="CF207" s="392" t="str">
        <f t="shared" si="42"/>
        <v/>
      </c>
      <c r="CG207" s="453" t="str">
        <f t="shared" si="43"/>
        <v/>
      </c>
      <c r="CH207" s="872" t="str">
        <f>IF(CC207="","",VLOOKUP(CC207,'aktuelle Düngerliste'!$A:$H,2,FALSE))</f>
        <v/>
      </c>
      <c r="CI207" s="872" t="str">
        <f>IF(CC207="","",VLOOKUP(CC207,'aktuelle Düngerliste'!$A:$H,3,FALSE))</f>
        <v/>
      </c>
      <c r="CJ207" s="873" t="str">
        <f>IF(CC207="","",VLOOKUP(CC207,'aktuelle Düngerliste'!$A:$H,8,FALSE))</f>
        <v/>
      </c>
      <c r="CK207" s="874" t="str">
        <f>IF(CC207="","",VLOOKUP(CC207,'aktuelle Düngerliste'!$A:$H,3,FALSE)*CE207/1000)</f>
        <v/>
      </c>
      <c r="CL207" s="874" t="str">
        <f>IF(CC207="","",IF(VLOOKUP(CC207,'aktuelle Düngerliste'!$A:$B,2,FALSE)="mineralisch",(VLOOKUP(CC207,'aktuelle Düngerliste'!$A:$H,3,FALSE)*CE207/1000),""))</f>
        <v/>
      </c>
      <c r="CM207" s="875" t="str">
        <f>IF(CC207="","",VLOOKUP(CC207,'aktuelle Düngerliste'!$A:$J,10,FALSE)*CE207/1000)</f>
        <v/>
      </c>
      <c r="CN207" s="875" t="str">
        <f>IF(CC207="","",VLOOKUP(CC207,'aktuelle Düngerliste'!$A:$H,5,FALSE)*CE207/1000)</f>
        <v/>
      </c>
      <c r="CO207" s="875" t="str">
        <f>IF(CC207="","",VLOOKUP(CC207,'aktuelle Düngerliste'!$A:$H,6,FALSE)*CE207/1000)</f>
        <v/>
      </c>
      <c r="CP207" s="876" t="str">
        <f>IF(CC207="","",VLOOKUP(CC207,'aktuelle Düngerliste'!$A:$H,7,FALSE)*CE207/1000)</f>
        <v/>
      </c>
      <c r="CQ207" s="378"/>
      <c r="CR207" s="379"/>
      <c r="CS207" s="375"/>
      <c r="CT207" s="392" t="str">
        <f t="shared" si="44"/>
        <v/>
      </c>
      <c r="CU207" s="453" t="str">
        <f t="shared" si="45"/>
        <v/>
      </c>
      <c r="CV207" s="872" t="str">
        <f>IF(CQ207="","",VLOOKUP(CQ207,'aktuelle Düngerliste'!$A:$H,2,FALSE))</f>
        <v/>
      </c>
      <c r="CW207" s="872" t="str">
        <f>IF(CQ207="","",VLOOKUP(CQ207,'aktuelle Düngerliste'!$A:$H,3,FALSE))</f>
        <v/>
      </c>
      <c r="CX207" s="873" t="str">
        <f>IF(CQ207="","",VLOOKUP(CQ207,'aktuelle Düngerliste'!$A:$H,8,FALSE))</f>
        <v/>
      </c>
      <c r="CY207" s="874" t="str">
        <f>IF(CQ207="","",VLOOKUP(CQ207,'aktuelle Düngerliste'!$A:$H,3,FALSE)*CS207/1000)</f>
        <v/>
      </c>
      <c r="CZ207" s="874" t="str">
        <f>IF(CQ207="","",IF(VLOOKUP(CQ207,'aktuelle Düngerliste'!$A:$B,2,FALSE)="mineralisch",(VLOOKUP(CQ207,'aktuelle Düngerliste'!$A:$H,3,FALSE)*CS207/1000),""))</f>
        <v/>
      </c>
      <c r="DA207" s="875" t="str">
        <f>IF(CQ207="","",VLOOKUP(CQ207,'aktuelle Düngerliste'!$A:$J,10,FALSE)*CS207/1000)</f>
        <v/>
      </c>
      <c r="DB207" s="875" t="str">
        <f>IF(CQ207="","",VLOOKUP(CQ207,'aktuelle Düngerliste'!$A:$H,5,FALSE)*CS207/1000)</f>
        <v/>
      </c>
      <c r="DC207" s="875" t="str">
        <f>IF(CQ207="","",VLOOKUP(CQ207,'aktuelle Düngerliste'!$A:$H,6,FALSE)*CS207/1000)</f>
        <v/>
      </c>
      <c r="DD207" s="876" t="str">
        <f>IF(CQ207="","",VLOOKUP(CQ207,'aktuelle Düngerliste'!$A:$H,7,FALSE)*CS207/1000)</f>
        <v/>
      </c>
      <c r="DE207" s="378"/>
      <c r="DF207" s="379"/>
      <c r="DG207" s="375"/>
      <c r="DH207" s="392" t="str">
        <f t="shared" si="46"/>
        <v/>
      </c>
      <c r="DI207" s="453" t="str">
        <f t="shared" si="47"/>
        <v/>
      </c>
      <c r="DJ207" s="872" t="str">
        <f>IF(DE207="","",VLOOKUP(DE207,'aktuelle Düngerliste'!$A:$H,2,FALSE))</f>
        <v/>
      </c>
      <c r="DK207" s="872" t="str">
        <f>IF(DE207="","",VLOOKUP(DE207,'aktuelle Düngerliste'!$A:$H,3,FALSE))</f>
        <v/>
      </c>
      <c r="DL207" s="873" t="str">
        <f>IF(DE207="","",VLOOKUP(DE207,'aktuelle Düngerliste'!$A:$H,8,FALSE))</f>
        <v/>
      </c>
      <c r="DM207" s="874" t="str">
        <f>IF(DE207="","",VLOOKUP(DE207,'aktuelle Düngerliste'!$A:$H,3,FALSE)*DG207/1000)</f>
        <v/>
      </c>
      <c r="DN207" s="874" t="str">
        <f>IF(DE207="","",IF(VLOOKUP(DE207,'aktuelle Düngerliste'!$A:$B,2,FALSE)="mineralisch",(VLOOKUP(DE207,'aktuelle Düngerliste'!$A:$H,3,FALSE)*DG207/1000),""))</f>
        <v/>
      </c>
      <c r="DO207" s="875" t="str">
        <f>IF(DE207="","",VLOOKUP(DE207,'aktuelle Düngerliste'!$A:$J,10,FALSE)*DG207/1000)</f>
        <v/>
      </c>
      <c r="DP207" s="875" t="str">
        <f>IF(DE207="","",VLOOKUP(DE207,'aktuelle Düngerliste'!$A:$H,5,FALSE)*DG207/1000)</f>
        <v/>
      </c>
      <c r="DQ207" s="875" t="str">
        <f>IF(DE207="","",VLOOKUP(DE207,'aktuelle Düngerliste'!$A:$H,6,FALSE)*DG207/1000)</f>
        <v/>
      </c>
      <c r="DR207" s="876" t="str">
        <f>IF(DE207="","",VLOOKUP(DE207,'aktuelle Düngerliste'!$A:$H,7,FALSE)*DG207/1000)</f>
        <v/>
      </c>
      <c r="DS207" s="265"/>
    </row>
    <row r="208" spans="1:123" s="145" customFormat="1">
      <c r="A208" s="261" t="str">
        <f>IF('N-DBE'!A208="","",'N-DBE'!A208)</f>
        <v/>
      </c>
      <c r="B208" s="285" t="str">
        <f>IF('N-DBE'!B208="","",'N-DBE'!B208)</f>
        <v/>
      </c>
      <c r="C208" s="262" t="str">
        <f>IF('N-DBE'!C208="","",'N-DBE'!C208)</f>
        <v/>
      </c>
      <c r="D208" s="262" t="str">
        <f>IF('N-DBE'!D208="","",'N-DBE'!D208)</f>
        <v/>
      </c>
      <c r="E208" s="238" t="str">
        <f>IF('N-DBE'!E208="","",'N-DBE'!E208)</f>
        <v/>
      </c>
      <c r="F208" s="238" t="str">
        <f>IF('N-DBE'!F208="","",'N-DBE'!F208)</f>
        <v/>
      </c>
      <c r="G208" s="225" t="str">
        <f>IF('N-DBE'!G208="","",'N-DBE'!G208)</f>
        <v/>
      </c>
      <c r="H208" s="247" t="str">
        <f>IF(OR(B208="",'N-DBE'!AJ208=""),"",'N-DBE'!AJ208+'N-DBE'!AN208)</f>
        <v/>
      </c>
      <c r="I208" s="815" t="str">
        <f>IF(OR(B208="",'N-DBE'!AJ208=""),"",'N-DBE'!E208*('N-DBE'!AJ208+'N-DBE'!AN208))</f>
        <v/>
      </c>
      <c r="J208" s="246" t="str">
        <f>IF('N-DBE'!AK208="","",IF('N-DBE'!AM208="ja",'N-DBE'!AK208+'N-DBE'!AN208,'N-DBE'!AK208))</f>
        <v/>
      </c>
      <c r="K208" s="829" t="str">
        <f>IF(OR(B208="",'N-DBE'!AK208=""),"",IF('N-DBE'!AM208="ja",'N-DBE'!E208*('N-DBE'!AK208+'N-DBE'!AN208),'N-DBE'!E208*'N-DBE'!AK208))</f>
        <v/>
      </c>
      <c r="L208" s="830" t="str">
        <f>IF(OR(B208="",'N-DBE'!AL208=""),"",'N-DBE'!AL208+'N-DBE'!AN208)</f>
        <v/>
      </c>
      <c r="M208" s="830" t="str">
        <f>IF(OR(B208="",'N-DBE'!AL208=""),"",'N-DBE'!E208*('N-DBE'!AL208+'N-DBE'!AN208))</f>
        <v/>
      </c>
      <c r="N208" s="831" t="str">
        <f>IF(AND('N-DBE'!C208="ja",G208&lt;&gt;""),I208-X208,"")</f>
        <v/>
      </c>
      <c r="O208" s="259" t="str">
        <f>IF('N-DBE'!AJ208="","",SUM(AU208,BI208,BW208,CK208,CY208,DM208))</f>
        <v/>
      </c>
      <c r="P208" s="830" t="str">
        <f>IF(OR(B208="",'N-DBE'!AJ208=""),"",O208*'N-DBE'!E208)</f>
        <v/>
      </c>
      <c r="Q208" s="253" t="str">
        <f>IF('N-DBE'!AJ208="","",IF(AR208="mineralisch",AU208,0)+IF(BF208="mineralisch",BI208,0)+IF(BT208="mineralisch",BW208,0)+IF(CH208="mineralisch",CK208,0)+IF(CV208="mineralisch",CY208,0)+IF(DJ208="mineralisch",DM208,0))</f>
        <v/>
      </c>
      <c r="R208" s="830" t="str">
        <f>IF(OR(B208="",'N-DBE'!AJ208=""),"",Q208*'N-DBE'!E208)</f>
        <v/>
      </c>
      <c r="S208" s="253" t="str">
        <f>IF('N-DBE'!AJ208="","",O208-Q208)</f>
        <v/>
      </c>
      <c r="T208" s="830" t="str">
        <f>IF(OR(B208="",'N-DBE'!AJ208=""),"",S208*'N-DBE'!E208)</f>
        <v/>
      </c>
      <c r="U208" s="253" t="str">
        <f>IF('N-DBE'!AJ208="","",(IF(AR208="Kompost",AU208,0)+IF(BF208="Kompost",BI208,0)+IF(BT208="Kompost",BW208,0)+IF(CH208="Kompost",CK208,0)+IF(CV208="Kompost",CY208,0)+IF(DJ208="Kompost",DM208,0)))</f>
        <v/>
      </c>
      <c r="V208" s="830" t="str">
        <f>IF(OR(B208="",'N-DBE'!AJ208=""),"",U208*'N-DBE'!E208)</f>
        <v/>
      </c>
      <c r="W208" s="370" t="str">
        <f>IF('N-DBE'!AJ208="","",SUM(AW208,BK208,BY208,CM208,DA208,DO208))</f>
        <v/>
      </c>
      <c r="X208" s="844" t="str">
        <f>IF(OR(B208="",'N-DBE'!AJ208=""),"",W208*'N-DBE'!E208)</f>
        <v/>
      </c>
      <c r="Y208" s="260" t="str">
        <f>IF('P-(K-Mg)-DBE'!N208="","",'P-(K-Mg)-DBE'!N208+'P-(K-Mg)-DBE'!R208)</f>
        <v/>
      </c>
      <c r="Z208" s="830" t="str">
        <f>IF(OR(B208="",'P-(K-Mg)-DBE'!N208=""),"",'N-DBE'!E208*('P-(K-Mg)-DBE'!N208+'P-(K-Mg)-DBE'!R208))</f>
        <v/>
      </c>
      <c r="AA208" s="259" t="str">
        <f>IF('P-(K-Mg)-DBE'!N208="","",SUM(AX208,BL208,BZ208,CN208,DB208,DP208))</f>
        <v/>
      </c>
      <c r="AB208" s="258" t="str">
        <f>IF(OR(B208="",'P-(K-Mg)-DBE'!Z208=""),"",SUM(AX208,BL208,BZ208,CN208,DB208,DP208)*'N-DBE'!E208)</f>
        <v/>
      </c>
      <c r="AC208" s="259" t="str">
        <f>IF('P-(K-Mg)-DBE'!O208="","",'P-(K-Mg)-DBE'!O208)</f>
        <v/>
      </c>
      <c r="AD208" s="815" t="str">
        <f>IF(OR(B208="",'P-(K-Mg)-DBE'!O208=""),"",'P-(K-Mg)-DBE'!O208*'N-DBE'!E208)</f>
        <v/>
      </c>
      <c r="AE208" s="239" t="str">
        <f>IF('P-(K-Mg)-DBE'!Z208="","",'P-(K-Mg)-DBE'!Z208)</f>
        <v/>
      </c>
      <c r="AF208" s="815" t="str">
        <f>IF(OR(B208="",'P-(K-Mg)-DBE'!Z208=""),"",'P-(K-Mg)-DBE'!Z208*'N-DBE'!E208)</f>
        <v/>
      </c>
      <c r="AG208" s="380" t="str">
        <f>IF('P-(K-Mg)-DBE'!Z208="","",SUM(AY208,BM208,CA208,CO208,DC208,DQ208))</f>
        <v/>
      </c>
      <c r="AH208" s="258" t="str">
        <f>IF(OR(B208="",'P-(K-Mg)-DBE'!AH208=""),"",SUM(AY208,BM208,CA208,CO208,DC208,DQ198)*'N-DBE'!E208)</f>
        <v/>
      </c>
      <c r="AI208" s="240" t="str">
        <f>IF('P-(K-Mg)-DBE'!AH208="","",'P-(K-Mg)-DBE'!AH208)</f>
        <v/>
      </c>
      <c r="AJ208" s="830" t="str">
        <f>IF(OR(B208="",'P-(K-Mg)-DBE'!AH208=""),"",'N-DBE'!E208*'P-(K-Mg)-DBE'!AH208)</f>
        <v/>
      </c>
      <c r="AK208" s="374" t="str">
        <f>IF('P-(K-Mg)-DBE'!AH208="","",SUM(AZ208,BN208,CB208,CP208,DD208,DR208))</f>
        <v/>
      </c>
      <c r="AL208" s="862" t="str">
        <f>IF('P-(K-Mg)-DBE'!AH208="","",SUM(AZ208,BN208,CB208,CP208,DD208,DR208))</f>
        <v/>
      </c>
      <c r="AM208" s="378"/>
      <c r="AN208" s="379"/>
      <c r="AO208" s="375"/>
      <c r="AP208" s="392" t="str">
        <f t="shared" si="36"/>
        <v/>
      </c>
      <c r="AQ208" s="453" t="str">
        <f t="shared" si="37"/>
        <v/>
      </c>
      <c r="AR208" s="872" t="str">
        <f>IF(AM208="","",VLOOKUP(AM208,'aktuelle Düngerliste'!A:H,2,FALSE))</f>
        <v/>
      </c>
      <c r="AS208" s="872" t="str">
        <f>IF(AM208="","",VLOOKUP(AM208,'aktuelle Düngerliste'!A:H,3,FALSE))</f>
        <v/>
      </c>
      <c r="AT208" s="873" t="str">
        <f>IF(AM208="","",VLOOKUP(AM208,'aktuelle Düngerliste'!A:H,8,FALSE))</f>
        <v/>
      </c>
      <c r="AU208" s="874" t="str">
        <f>IF(AM208="","",VLOOKUP(AM208,'aktuelle Düngerliste'!$A:$H,3,FALSE)*AO208/1000)</f>
        <v/>
      </c>
      <c r="AV208" s="874" t="str">
        <f>IF(AM208="","",IF(VLOOKUP(AM208,'aktuelle Düngerliste'!$A:$B,2,FALSE)="mineralisch",(VLOOKUP(AM208,'aktuelle Düngerliste'!$A:$H,3,FALSE)*AO208/1000),""))</f>
        <v/>
      </c>
      <c r="AW208" s="875" t="str">
        <f>IF(AM208="","",VLOOKUP(AM208,'aktuelle Düngerliste'!$A:$J,10,FALSE)*AO208/1000)</f>
        <v/>
      </c>
      <c r="AX208" s="875" t="str">
        <f>IF(AM208="","",VLOOKUP(AM208,'aktuelle Düngerliste'!$A:$H,5,FALSE)*AO208/1000)</f>
        <v/>
      </c>
      <c r="AY208" s="875" t="str">
        <f>IF(AM208="","",VLOOKUP(AM208,'aktuelle Düngerliste'!$A:$H,6,FALSE)*AO208/1000)</f>
        <v/>
      </c>
      <c r="AZ208" s="876" t="str">
        <f>IF(AM208="","",VLOOKUP(AM208,'aktuelle Düngerliste'!$A:$H,7,FALSE)*AO208/1000)</f>
        <v/>
      </c>
      <c r="BA208" s="378"/>
      <c r="BB208" s="379"/>
      <c r="BC208" s="375"/>
      <c r="BD208" s="392" t="str">
        <f t="shared" si="38"/>
        <v/>
      </c>
      <c r="BE208" s="453" t="str">
        <f t="shared" si="39"/>
        <v/>
      </c>
      <c r="BF208" s="872" t="str">
        <f>IF(BA208="","",VLOOKUP(BA208,'aktuelle Düngerliste'!$A:$H,2,FALSE))</f>
        <v/>
      </c>
      <c r="BG208" s="872" t="str">
        <f>IF(BA208="","",VLOOKUP(BA208,'aktuelle Düngerliste'!$A:$H,3,FALSE))</f>
        <v/>
      </c>
      <c r="BH208" s="873" t="str">
        <f>IF(BA208="","",VLOOKUP(BA208,'aktuelle Düngerliste'!$A:$H,8,FALSE))</f>
        <v/>
      </c>
      <c r="BI208" s="874" t="str">
        <f>IF(BA208="","",VLOOKUP(BA208,'aktuelle Düngerliste'!$A:$H,3,FALSE)*BC208/1000)</f>
        <v/>
      </c>
      <c r="BJ208" s="874" t="str">
        <f>IF(BA208="","",IF(VLOOKUP(BA208,'aktuelle Düngerliste'!$A:$B,2,FALSE)="mineralisch",(VLOOKUP(BA208,'aktuelle Düngerliste'!$A:$H,3,FALSE)*BC208/1000),""))</f>
        <v/>
      </c>
      <c r="BK208" s="875" t="str">
        <f>IF(BA208="","",VLOOKUP(BA208,'aktuelle Düngerliste'!$A:$J,10,FALSE)*BC208/1000)</f>
        <v/>
      </c>
      <c r="BL208" s="875" t="str">
        <f>IF(BA208="","",VLOOKUP(BA208,'aktuelle Düngerliste'!$A:$H,5,FALSE)*BC208/1000)</f>
        <v/>
      </c>
      <c r="BM208" s="875" t="str">
        <f>IF(BA208="","",VLOOKUP(BA208,'aktuelle Düngerliste'!$A:$H,6,FALSE)*BC208/1000)</f>
        <v/>
      </c>
      <c r="BN208" s="876" t="str">
        <f>IF(BA208="","",VLOOKUP(BA208,'aktuelle Düngerliste'!$A:$H,7,FALSE)*BC208/1000)</f>
        <v/>
      </c>
      <c r="BO208" s="378"/>
      <c r="BP208" s="379"/>
      <c r="BQ208" s="375"/>
      <c r="BR208" s="392" t="str">
        <f t="shared" si="40"/>
        <v/>
      </c>
      <c r="BS208" s="453" t="str">
        <f t="shared" si="41"/>
        <v/>
      </c>
      <c r="BT208" s="872" t="str">
        <f>IF(BO208="","",VLOOKUP(BO208,'aktuelle Düngerliste'!$A:$H,2,FALSE))</f>
        <v/>
      </c>
      <c r="BU208" s="872" t="str">
        <f>IF(BO208="","",VLOOKUP(BO208,'aktuelle Düngerliste'!$A:$H,3,FALSE))</f>
        <v/>
      </c>
      <c r="BV208" s="873" t="str">
        <f>IF(BO208="","",VLOOKUP(BO208,'aktuelle Düngerliste'!$A:$H,8,FALSE))</f>
        <v/>
      </c>
      <c r="BW208" s="874" t="str">
        <f>IF(BO208="","",VLOOKUP(BO208,'aktuelle Düngerliste'!$A:$H,3,FALSE)*BQ208/1000)</f>
        <v/>
      </c>
      <c r="BX208" s="874" t="str">
        <f>IF(BO208="","",IF(VLOOKUP(BO208,'aktuelle Düngerliste'!$A:$B,2,FALSE)="mineralisch",(VLOOKUP(BO208,'aktuelle Düngerliste'!$A:$H,3,FALSE)*BQ208/1000),""))</f>
        <v/>
      </c>
      <c r="BY208" s="875" t="str">
        <f>IF(BO208="","",VLOOKUP(BO208,'aktuelle Düngerliste'!$A:$J,10,FALSE)*BQ208/1000)</f>
        <v/>
      </c>
      <c r="BZ208" s="875" t="str">
        <f>IF(BO208="","",VLOOKUP(BO208,'aktuelle Düngerliste'!$A:$H,5,FALSE)*BQ208/1000)</f>
        <v/>
      </c>
      <c r="CA208" s="875" t="str">
        <f>IF(BO208="","",VLOOKUP(BO208,'aktuelle Düngerliste'!$A:$H,6,FALSE)*BQ208/1000)</f>
        <v/>
      </c>
      <c r="CB208" s="876" t="str">
        <f>IF(BO208="","",VLOOKUP(BO208,'aktuelle Düngerliste'!$A:$H,7,FALSE)*BQ208/1000)</f>
        <v/>
      </c>
      <c r="CC208" s="378"/>
      <c r="CD208" s="379"/>
      <c r="CE208" s="375"/>
      <c r="CF208" s="392" t="str">
        <f t="shared" si="42"/>
        <v/>
      </c>
      <c r="CG208" s="453" t="str">
        <f t="shared" si="43"/>
        <v/>
      </c>
      <c r="CH208" s="872" t="str">
        <f>IF(CC208="","",VLOOKUP(CC208,'aktuelle Düngerliste'!$A:$H,2,FALSE))</f>
        <v/>
      </c>
      <c r="CI208" s="872" t="str">
        <f>IF(CC208="","",VLOOKUP(CC208,'aktuelle Düngerliste'!$A:$H,3,FALSE))</f>
        <v/>
      </c>
      <c r="CJ208" s="873" t="str">
        <f>IF(CC208="","",VLOOKUP(CC208,'aktuelle Düngerliste'!$A:$H,8,FALSE))</f>
        <v/>
      </c>
      <c r="CK208" s="874" t="str">
        <f>IF(CC208="","",VLOOKUP(CC208,'aktuelle Düngerliste'!$A:$H,3,FALSE)*CE208/1000)</f>
        <v/>
      </c>
      <c r="CL208" s="874" t="str">
        <f>IF(CC208="","",IF(VLOOKUP(CC208,'aktuelle Düngerliste'!$A:$B,2,FALSE)="mineralisch",(VLOOKUP(CC208,'aktuelle Düngerliste'!$A:$H,3,FALSE)*CE208/1000),""))</f>
        <v/>
      </c>
      <c r="CM208" s="875" t="str">
        <f>IF(CC208="","",VLOOKUP(CC208,'aktuelle Düngerliste'!$A:$J,10,FALSE)*CE208/1000)</f>
        <v/>
      </c>
      <c r="CN208" s="875" t="str">
        <f>IF(CC208="","",VLOOKUP(CC208,'aktuelle Düngerliste'!$A:$H,5,FALSE)*CE208/1000)</f>
        <v/>
      </c>
      <c r="CO208" s="875" t="str">
        <f>IF(CC208="","",VLOOKUP(CC208,'aktuelle Düngerliste'!$A:$H,6,FALSE)*CE208/1000)</f>
        <v/>
      </c>
      <c r="CP208" s="876" t="str">
        <f>IF(CC208="","",VLOOKUP(CC208,'aktuelle Düngerliste'!$A:$H,7,FALSE)*CE208/1000)</f>
        <v/>
      </c>
      <c r="CQ208" s="378"/>
      <c r="CR208" s="379"/>
      <c r="CS208" s="375"/>
      <c r="CT208" s="392" t="str">
        <f t="shared" si="44"/>
        <v/>
      </c>
      <c r="CU208" s="453" t="str">
        <f t="shared" si="45"/>
        <v/>
      </c>
      <c r="CV208" s="872" t="str">
        <f>IF(CQ208="","",VLOOKUP(CQ208,'aktuelle Düngerliste'!$A:$H,2,FALSE))</f>
        <v/>
      </c>
      <c r="CW208" s="872" t="str">
        <f>IF(CQ208="","",VLOOKUP(CQ208,'aktuelle Düngerliste'!$A:$H,3,FALSE))</f>
        <v/>
      </c>
      <c r="CX208" s="873" t="str">
        <f>IF(CQ208="","",VLOOKUP(CQ208,'aktuelle Düngerliste'!$A:$H,8,FALSE))</f>
        <v/>
      </c>
      <c r="CY208" s="874" t="str">
        <f>IF(CQ208="","",VLOOKUP(CQ208,'aktuelle Düngerliste'!$A:$H,3,FALSE)*CS208/1000)</f>
        <v/>
      </c>
      <c r="CZ208" s="874" t="str">
        <f>IF(CQ208="","",IF(VLOOKUP(CQ208,'aktuelle Düngerliste'!$A:$B,2,FALSE)="mineralisch",(VLOOKUP(CQ208,'aktuelle Düngerliste'!$A:$H,3,FALSE)*CS208/1000),""))</f>
        <v/>
      </c>
      <c r="DA208" s="875" t="str">
        <f>IF(CQ208="","",VLOOKUP(CQ208,'aktuelle Düngerliste'!$A:$J,10,FALSE)*CS208/1000)</f>
        <v/>
      </c>
      <c r="DB208" s="875" t="str">
        <f>IF(CQ208="","",VLOOKUP(CQ208,'aktuelle Düngerliste'!$A:$H,5,FALSE)*CS208/1000)</f>
        <v/>
      </c>
      <c r="DC208" s="875" t="str">
        <f>IF(CQ208="","",VLOOKUP(CQ208,'aktuelle Düngerliste'!$A:$H,6,FALSE)*CS208/1000)</f>
        <v/>
      </c>
      <c r="DD208" s="876" t="str">
        <f>IF(CQ208="","",VLOOKUP(CQ208,'aktuelle Düngerliste'!$A:$H,7,FALSE)*CS208/1000)</f>
        <v/>
      </c>
      <c r="DE208" s="378"/>
      <c r="DF208" s="379"/>
      <c r="DG208" s="375"/>
      <c r="DH208" s="392" t="str">
        <f t="shared" si="46"/>
        <v/>
      </c>
      <c r="DI208" s="453" t="str">
        <f t="shared" si="47"/>
        <v/>
      </c>
      <c r="DJ208" s="872" t="str">
        <f>IF(DE208="","",VLOOKUP(DE208,'aktuelle Düngerliste'!$A:$H,2,FALSE))</f>
        <v/>
      </c>
      <c r="DK208" s="872" t="str">
        <f>IF(DE208="","",VLOOKUP(DE208,'aktuelle Düngerliste'!$A:$H,3,FALSE))</f>
        <v/>
      </c>
      <c r="DL208" s="873" t="str">
        <f>IF(DE208="","",VLOOKUP(DE208,'aktuelle Düngerliste'!$A:$H,8,FALSE))</f>
        <v/>
      </c>
      <c r="DM208" s="874" t="str">
        <f>IF(DE208="","",VLOOKUP(DE208,'aktuelle Düngerliste'!$A:$H,3,FALSE)*DG208/1000)</f>
        <v/>
      </c>
      <c r="DN208" s="874" t="str">
        <f>IF(DE208="","",IF(VLOOKUP(DE208,'aktuelle Düngerliste'!$A:$B,2,FALSE)="mineralisch",(VLOOKUP(DE208,'aktuelle Düngerliste'!$A:$H,3,FALSE)*DG208/1000),""))</f>
        <v/>
      </c>
      <c r="DO208" s="875" t="str">
        <f>IF(DE208="","",VLOOKUP(DE208,'aktuelle Düngerliste'!$A:$J,10,FALSE)*DG208/1000)</f>
        <v/>
      </c>
      <c r="DP208" s="875" t="str">
        <f>IF(DE208="","",VLOOKUP(DE208,'aktuelle Düngerliste'!$A:$H,5,FALSE)*DG208/1000)</f>
        <v/>
      </c>
      <c r="DQ208" s="875" t="str">
        <f>IF(DE208="","",VLOOKUP(DE208,'aktuelle Düngerliste'!$A:$H,6,FALSE)*DG208/1000)</f>
        <v/>
      </c>
      <c r="DR208" s="876" t="str">
        <f>IF(DE208="","",VLOOKUP(DE208,'aktuelle Düngerliste'!$A:$H,7,FALSE)*DG208/1000)</f>
        <v/>
      </c>
      <c r="DS208" s="265"/>
    </row>
    <row r="209" spans="1:123" s="145" customFormat="1">
      <c r="A209" s="261" t="str">
        <f>IF('N-DBE'!A209="","",'N-DBE'!A209)</f>
        <v/>
      </c>
      <c r="B209" s="285" t="str">
        <f>IF('N-DBE'!B209="","",'N-DBE'!B209)</f>
        <v/>
      </c>
      <c r="C209" s="262" t="str">
        <f>IF('N-DBE'!C209="","",'N-DBE'!C209)</f>
        <v/>
      </c>
      <c r="D209" s="262" t="str">
        <f>IF('N-DBE'!D209="","",'N-DBE'!D209)</f>
        <v/>
      </c>
      <c r="E209" s="238" t="str">
        <f>IF('N-DBE'!E209="","",'N-DBE'!E209)</f>
        <v/>
      </c>
      <c r="F209" s="238" t="str">
        <f>IF('N-DBE'!F209="","",'N-DBE'!F209)</f>
        <v/>
      </c>
      <c r="G209" s="225" t="str">
        <f>IF('N-DBE'!G209="","",'N-DBE'!G209)</f>
        <v/>
      </c>
      <c r="H209" s="247" t="str">
        <f>IF(OR(B209="",'N-DBE'!AJ209=""),"",'N-DBE'!AJ209+'N-DBE'!AN209)</f>
        <v/>
      </c>
      <c r="I209" s="815" t="str">
        <f>IF(OR(B209="",'N-DBE'!AJ209=""),"",'N-DBE'!E209*('N-DBE'!AJ209+'N-DBE'!AN209))</f>
        <v/>
      </c>
      <c r="J209" s="246" t="str">
        <f>IF('N-DBE'!AK209="","",IF('N-DBE'!AM209="ja",'N-DBE'!AK209+'N-DBE'!AN209,'N-DBE'!AK209))</f>
        <v/>
      </c>
      <c r="K209" s="829" t="str">
        <f>IF(OR(B209="",'N-DBE'!AK209=""),"",IF('N-DBE'!AM209="ja",'N-DBE'!E209*('N-DBE'!AK209+'N-DBE'!AN209),'N-DBE'!E209*'N-DBE'!AK209))</f>
        <v/>
      </c>
      <c r="L209" s="830" t="str">
        <f>IF(OR(B209="",'N-DBE'!AL209=""),"",'N-DBE'!AL209+'N-DBE'!AN209)</f>
        <v/>
      </c>
      <c r="M209" s="830" t="str">
        <f>IF(OR(B209="",'N-DBE'!AL209=""),"",'N-DBE'!E209*('N-DBE'!AL209+'N-DBE'!AN209))</f>
        <v/>
      </c>
      <c r="N209" s="831" t="str">
        <f>IF(AND('N-DBE'!C209="ja",G209&lt;&gt;""),I209-X209,"")</f>
        <v/>
      </c>
      <c r="O209" s="259" t="str">
        <f>IF('N-DBE'!AJ209="","",SUM(AU209,BI209,BW209,CK209,CY209,DM209))</f>
        <v/>
      </c>
      <c r="P209" s="830" t="str">
        <f>IF(OR(B209="",'N-DBE'!AJ209=""),"",O209*'N-DBE'!E209)</f>
        <v/>
      </c>
      <c r="Q209" s="253" t="str">
        <f>IF('N-DBE'!AJ209="","",IF(AR209="mineralisch",AU209,0)+IF(BF209="mineralisch",BI209,0)+IF(BT209="mineralisch",BW209,0)+IF(CH209="mineralisch",CK209,0)+IF(CV209="mineralisch",CY209,0)+IF(DJ209="mineralisch",DM209,0))</f>
        <v/>
      </c>
      <c r="R209" s="830" t="str">
        <f>IF(OR(B209="",'N-DBE'!AJ209=""),"",Q209*'N-DBE'!E209)</f>
        <v/>
      </c>
      <c r="S209" s="253" t="str">
        <f>IF('N-DBE'!AJ209="","",O209-Q209)</f>
        <v/>
      </c>
      <c r="T209" s="830" t="str">
        <f>IF(OR(B209="",'N-DBE'!AJ209=""),"",S209*'N-DBE'!E209)</f>
        <v/>
      </c>
      <c r="U209" s="253" t="str">
        <f>IF('N-DBE'!AJ209="","",(IF(AR209="Kompost",AU209,0)+IF(BF209="Kompost",BI209,0)+IF(BT209="Kompost",BW209,0)+IF(CH209="Kompost",CK209,0)+IF(CV209="Kompost",CY209,0)+IF(DJ209="Kompost",DM209,0)))</f>
        <v/>
      </c>
      <c r="V209" s="830" t="str">
        <f>IF(OR(B209="",'N-DBE'!AJ209=""),"",U209*'N-DBE'!E209)</f>
        <v/>
      </c>
      <c r="W209" s="370" t="str">
        <f>IF('N-DBE'!AJ209="","",SUM(AW209,BK209,BY209,CM209,DA209,DO209))</f>
        <v/>
      </c>
      <c r="X209" s="844" t="str">
        <f>IF(OR(B209="",'N-DBE'!AJ209=""),"",W209*'N-DBE'!E209)</f>
        <v/>
      </c>
      <c r="Y209" s="260" t="str">
        <f>IF('P-(K-Mg)-DBE'!N209="","",'P-(K-Mg)-DBE'!N209+'P-(K-Mg)-DBE'!R209)</f>
        <v/>
      </c>
      <c r="Z209" s="830" t="str">
        <f>IF(OR(B209="",'P-(K-Mg)-DBE'!N209=""),"",'N-DBE'!E209*('P-(K-Mg)-DBE'!N209+'P-(K-Mg)-DBE'!R209))</f>
        <v/>
      </c>
      <c r="AA209" s="259" t="str">
        <f>IF('P-(K-Mg)-DBE'!N209="","",SUM(AX209,BL209,BZ209,CN209,DB209,DP209))</f>
        <v/>
      </c>
      <c r="AB209" s="258" t="str">
        <f>IF(OR(B209="",'P-(K-Mg)-DBE'!Z209=""),"",SUM(AX209,BL209,BZ209,CN209,DB209,DP209)*'N-DBE'!E209)</f>
        <v/>
      </c>
      <c r="AC209" s="259" t="str">
        <f>IF('P-(K-Mg)-DBE'!O209="","",'P-(K-Mg)-DBE'!O209)</f>
        <v/>
      </c>
      <c r="AD209" s="815" t="str">
        <f>IF(OR(B209="",'P-(K-Mg)-DBE'!O209=""),"",'P-(K-Mg)-DBE'!O209*'N-DBE'!E209)</f>
        <v/>
      </c>
      <c r="AE209" s="239" t="str">
        <f>IF('P-(K-Mg)-DBE'!Z209="","",'P-(K-Mg)-DBE'!Z209)</f>
        <v/>
      </c>
      <c r="AF209" s="815" t="str">
        <f>IF(OR(B209="",'P-(K-Mg)-DBE'!Z209=""),"",'P-(K-Mg)-DBE'!Z209*'N-DBE'!E209)</f>
        <v/>
      </c>
      <c r="AG209" s="380" t="str">
        <f>IF('P-(K-Mg)-DBE'!Z209="","",SUM(AY209,BM209,CA209,CO209,DC209,DQ209))</f>
        <v/>
      </c>
      <c r="AH209" s="258" t="str">
        <f>IF(OR(B209="",'P-(K-Mg)-DBE'!AH209=""),"",SUM(AY209,BM209,CA209,CO209,DC209,DQ199)*'N-DBE'!E209)</f>
        <v/>
      </c>
      <c r="AI209" s="240" t="str">
        <f>IF('P-(K-Mg)-DBE'!AH209="","",'P-(K-Mg)-DBE'!AH209)</f>
        <v/>
      </c>
      <c r="AJ209" s="830" t="str">
        <f>IF(OR(B209="",'P-(K-Mg)-DBE'!AH209=""),"",'N-DBE'!E209*'P-(K-Mg)-DBE'!AH209)</f>
        <v/>
      </c>
      <c r="AK209" s="374" t="str">
        <f>IF('P-(K-Mg)-DBE'!AH209="","",SUM(AZ209,BN209,CB209,CP209,DD209,DR209))</f>
        <v/>
      </c>
      <c r="AL209" s="862" t="str">
        <f>IF('P-(K-Mg)-DBE'!AH209="","",SUM(AZ209,BN209,CB209,CP209,DD209,DR209))</f>
        <v/>
      </c>
      <c r="AM209" s="378"/>
      <c r="AN209" s="379"/>
      <c r="AO209" s="375"/>
      <c r="AP209" s="392" t="str">
        <f t="shared" si="36"/>
        <v/>
      </c>
      <c r="AQ209" s="453" t="str">
        <f t="shared" si="37"/>
        <v/>
      </c>
      <c r="AR209" s="872" t="str">
        <f>IF(AM209="","",VLOOKUP(AM209,'aktuelle Düngerliste'!A:H,2,FALSE))</f>
        <v/>
      </c>
      <c r="AS209" s="872" t="str">
        <f>IF(AM209="","",VLOOKUP(AM209,'aktuelle Düngerliste'!A:H,3,FALSE))</f>
        <v/>
      </c>
      <c r="AT209" s="873" t="str">
        <f>IF(AM209="","",VLOOKUP(AM209,'aktuelle Düngerliste'!A:H,8,FALSE))</f>
        <v/>
      </c>
      <c r="AU209" s="874" t="str">
        <f>IF(AM209="","",VLOOKUP(AM209,'aktuelle Düngerliste'!$A:$H,3,FALSE)*AO209/1000)</f>
        <v/>
      </c>
      <c r="AV209" s="874" t="str">
        <f>IF(AM209="","",IF(VLOOKUP(AM209,'aktuelle Düngerliste'!$A:$B,2,FALSE)="mineralisch",(VLOOKUP(AM209,'aktuelle Düngerliste'!$A:$H,3,FALSE)*AO209/1000),""))</f>
        <v/>
      </c>
      <c r="AW209" s="875" t="str">
        <f>IF(AM209="","",VLOOKUP(AM209,'aktuelle Düngerliste'!$A:$J,10,FALSE)*AO209/1000)</f>
        <v/>
      </c>
      <c r="AX209" s="875" t="str">
        <f>IF(AM209="","",VLOOKUP(AM209,'aktuelle Düngerliste'!$A:$H,5,FALSE)*AO209/1000)</f>
        <v/>
      </c>
      <c r="AY209" s="875" t="str">
        <f>IF(AM209="","",VLOOKUP(AM209,'aktuelle Düngerliste'!$A:$H,6,FALSE)*AO209/1000)</f>
        <v/>
      </c>
      <c r="AZ209" s="876" t="str">
        <f>IF(AM209="","",VLOOKUP(AM209,'aktuelle Düngerliste'!$A:$H,7,FALSE)*AO209/1000)</f>
        <v/>
      </c>
      <c r="BA209" s="378"/>
      <c r="BB209" s="379"/>
      <c r="BC209" s="375"/>
      <c r="BD209" s="392" t="str">
        <f t="shared" si="38"/>
        <v/>
      </c>
      <c r="BE209" s="453" t="str">
        <f t="shared" si="39"/>
        <v/>
      </c>
      <c r="BF209" s="872" t="str">
        <f>IF(BA209="","",VLOOKUP(BA209,'aktuelle Düngerliste'!$A:$H,2,FALSE))</f>
        <v/>
      </c>
      <c r="BG209" s="872" t="str">
        <f>IF(BA209="","",VLOOKUP(BA209,'aktuelle Düngerliste'!$A:$H,3,FALSE))</f>
        <v/>
      </c>
      <c r="BH209" s="873" t="str">
        <f>IF(BA209="","",VLOOKUP(BA209,'aktuelle Düngerliste'!$A:$H,8,FALSE))</f>
        <v/>
      </c>
      <c r="BI209" s="874" t="str">
        <f>IF(BA209="","",VLOOKUP(BA209,'aktuelle Düngerliste'!$A:$H,3,FALSE)*BC209/1000)</f>
        <v/>
      </c>
      <c r="BJ209" s="874" t="str">
        <f>IF(BA209="","",IF(VLOOKUP(BA209,'aktuelle Düngerliste'!$A:$B,2,FALSE)="mineralisch",(VLOOKUP(BA209,'aktuelle Düngerliste'!$A:$H,3,FALSE)*BC209/1000),""))</f>
        <v/>
      </c>
      <c r="BK209" s="875" t="str">
        <f>IF(BA209="","",VLOOKUP(BA209,'aktuelle Düngerliste'!$A:$J,10,FALSE)*BC209/1000)</f>
        <v/>
      </c>
      <c r="BL209" s="875" t="str">
        <f>IF(BA209="","",VLOOKUP(BA209,'aktuelle Düngerliste'!$A:$H,5,FALSE)*BC209/1000)</f>
        <v/>
      </c>
      <c r="BM209" s="875" t="str">
        <f>IF(BA209="","",VLOOKUP(BA209,'aktuelle Düngerliste'!$A:$H,6,FALSE)*BC209/1000)</f>
        <v/>
      </c>
      <c r="BN209" s="876" t="str">
        <f>IF(BA209="","",VLOOKUP(BA209,'aktuelle Düngerliste'!$A:$H,7,FALSE)*BC209/1000)</f>
        <v/>
      </c>
      <c r="BO209" s="378"/>
      <c r="BP209" s="379"/>
      <c r="BQ209" s="375"/>
      <c r="BR209" s="392" t="str">
        <f t="shared" si="40"/>
        <v/>
      </c>
      <c r="BS209" s="453" t="str">
        <f t="shared" si="41"/>
        <v/>
      </c>
      <c r="BT209" s="872" t="str">
        <f>IF(BO209="","",VLOOKUP(BO209,'aktuelle Düngerliste'!$A:$H,2,FALSE))</f>
        <v/>
      </c>
      <c r="BU209" s="872" t="str">
        <f>IF(BO209="","",VLOOKUP(BO209,'aktuelle Düngerliste'!$A:$H,3,FALSE))</f>
        <v/>
      </c>
      <c r="BV209" s="873" t="str">
        <f>IF(BO209="","",VLOOKUP(BO209,'aktuelle Düngerliste'!$A:$H,8,FALSE))</f>
        <v/>
      </c>
      <c r="BW209" s="874" t="str">
        <f>IF(BO209="","",VLOOKUP(BO209,'aktuelle Düngerliste'!$A:$H,3,FALSE)*BQ209/1000)</f>
        <v/>
      </c>
      <c r="BX209" s="874" t="str">
        <f>IF(BO209="","",IF(VLOOKUP(BO209,'aktuelle Düngerliste'!$A:$B,2,FALSE)="mineralisch",(VLOOKUP(BO209,'aktuelle Düngerliste'!$A:$H,3,FALSE)*BQ209/1000),""))</f>
        <v/>
      </c>
      <c r="BY209" s="875" t="str">
        <f>IF(BO209="","",VLOOKUP(BO209,'aktuelle Düngerliste'!$A:$J,10,FALSE)*BQ209/1000)</f>
        <v/>
      </c>
      <c r="BZ209" s="875" t="str">
        <f>IF(BO209="","",VLOOKUP(BO209,'aktuelle Düngerliste'!$A:$H,5,FALSE)*BQ209/1000)</f>
        <v/>
      </c>
      <c r="CA209" s="875" t="str">
        <f>IF(BO209="","",VLOOKUP(BO209,'aktuelle Düngerliste'!$A:$H,6,FALSE)*BQ209/1000)</f>
        <v/>
      </c>
      <c r="CB209" s="876" t="str">
        <f>IF(BO209="","",VLOOKUP(BO209,'aktuelle Düngerliste'!$A:$H,7,FALSE)*BQ209/1000)</f>
        <v/>
      </c>
      <c r="CC209" s="378"/>
      <c r="CD209" s="379"/>
      <c r="CE209" s="375"/>
      <c r="CF209" s="392" t="str">
        <f t="shared" si="42"/>
        <v/>
      </c>
      <c r="CG209" s="453" t="str">
        <f t="shared" si="43"/>
        <v/>
      </c>
      <c r="CH209" s="872" t="str">
        <f>IF(CC209="","",VLOOKUP(CC209,'aktuelle Düngerliste'!$A:$H,2,FALSE))</f>
        <v/>
      </c>
      <c r="CI209" s="872" t="str">
        <f>IF(CC209="","",VLOOKUP(CC209,'aktuelle Düngerliste'!$A:$H,3,FALSE))</f>
        <v/>
      </c>
      <c r="CJ209" s="873" t="str">
        <f>IF(CC209="","",VLOOKUP(CC209,'aktuelle Düngerliste'!$A:$H,8,FALSE))</f>
        <v/>
      </c>
      <c r="CK209" s="874" t="str">
        <f>IF(CC209="","",VLOOKUP(CC209,'aktuelle Düngerliste'!$A:$H,3,FALSE)*CE209/1000)</f>
        <v/>
      </c>
      <c r="CL209" s="874" t="str">
        <f>IF(CC209="","",IF(VLOOKUP(CC209,'aktuelle Düngerliste'!$A:$B,2,FALSE)="mineralisch",(VLOOKUP(CC209,'aktuelle Düngerliste'!$A:$H,3,FALSE)*CE209/1000),""))</f>
        <v/>
      </c>
      <c r="CM209" s="875" t="str">
        <f>IF(CC209="","",VLOOKUP(CC209,'aktuelle Düngerliste'!$A:$J,10,FALSE)*CE209/1000)</f>
        <v/>
      </c>
      <c r="CN209" s="875" t="str">
        <f>IF(CC209="","",VLOOKUP(CC209,'aktuelle Düngerliste'!$A:$H,5,FALSE)*CE209/1000)</f>
        <v/>
      </c>
      <c r="CO209" s="875" t="str">
        <f>IF(CC209="","",VLOOKUP(CC209,'aktuelle Düngerliste'!$A:$H,6,FALSE)*CE209/1000)</f>
        <v/>
      </c>
      <c r="CP209" s="876" t="str">
        <f>IF(CC209="","",VLOOKUP(CC209,'aktuelle Düngerliste'!$A:$H,7,FALSE)*CE209/1000)</f>
        <v/>
      </c>
      <c r="CQ209" s="378"/>
      <c r="CR209" s="379"/>
      <c r="CS209" s="375"/>
      <c r="CT209" s="392" t="str">
        <f t="shared" si="44"/>
        <v/>
      </c>
      <c r="CU209" s="453" t="str">
        <f t="shared" si="45"/>
        <v/>
      </c>
      <c r="CV209" s="872" t="str">
        <f>IF(CQ209="","",VLOOKUP(CQ209,'aktuelle Düngerliste'!$A:$H,2,FALSE))</f>
        <v/>
      </c>
      <c r="CW209" s="872" t="str">
        <f>IF(CQ209="","",VLOOKUP(CQ209,'aktuelle Düngerliste'!$A:$H,3,FALSE))</f>
        <v/>
      </c>
      <c r="CX209" s="873" t="str">
        <f>IF(CQ209="","",VLOOKUP(CQ209,'aktuelle Düngerliste'!$A:$H,8,FALSE))</f>
        <v/>
      </c>
      <c r="CY209" s="874" t="str">
        <f>IF(CQ209="","",VLOOKUP(CQ209,'aktuelle Düngerliste'!$A:$H,3,FALSE)*CS209/1000)</f>
        <v/>
      </c>
      <c r="CZ209" s="874" t="str">
        <f>IF(CQ209="","",IF(VLOOKUP(CQ209,'aktuelle Düngerliste'!$A:$B,2,FALSE)="mineralisch",(VLOOKUP(CQ209,'aktuelle Düngerliste'!$A:$H,3,FALSE)*CS209/1000),""))</f>
        <v/>
      </c>
      <c r="DA209" s="875" t="str">
        <f>IF(CQ209="","",VLOOKUP(CQ209,'aktuelle Düngerliste'!$A:$J,10,FALSE)*CS209/1000)</f>
        <v/>
      </c>
      <c r="DB209" s="875" t="str">
        <f>IF(CQ209="","",VLOOKUP(CQ209,'aktuelle Düngerliste'!$A:$H,5,FALSE)*CS209/1000)</f>
        <v/>
      </c>
      <c r="DC209" s="875" t="str">
        <f>IF(CQ209="","",VLOOKUP(CQ209,'aktuelle Düngerliste'!$A:$H,6,FALSE)*CS209/1000)</f>
        <v/>
      </c>
      <c r="DD209" s="876" t="str">
        <f>IF(CQ209="","",VLOOKUP(CQ209,'aktuelle Düngerliste'!$A:$H,7,FALSE)*CS209/1000)</f>
        <v/>
      </c>
      <c r="DE209" s="378"/>
      <c r="DF209" s="379"/>
      <c r="DG209" s="375"/>
      <c r="DH209" s="392" t="str">
        <f t="shared" si="46"/>
        <v/>
      </c>
      <c r="DI209" s="453" t="str">
        <f t="shared" si="47"/>
        <v/>
      </c>
      <c r="DJ209" s="872" t="str">
        <f>IF(DE209="","",VLOOKUP(DE209,'aktuelle Düngerliste'!$A:$H,2,FALSE))</f>
        <v/>
      </c>
      <c r="DK209" s="872" t="str">
        <f>IF(DE209="","",VLOOKUP(DE209,'aktuelle Düngerliste'!$A:$H,3,FALSE))</f>
        <v/>
      </c>
      <c r="DL209" s="873" t="str">
        <f>IF(DE209="","",VLOOKUP(DE209,'aktuelle Düngerliste'!$A:$H,8,FALSE))</f>
        <v/>
      </c>
      <c r="DM209" s="874" t="str">
        <f>IF(DE209="","",VLOOKUP(DE209,'aktuelle Düngerliste'!$A:$H,3,FALSE)*DG209/1000)</f>
        <v/>
      </c>
      <c r="DN209" s="874" t="str">
        <f>IF(DE209="","",IF(VLOOKUP(DE209,'aktuelle Düngerliste'!$A:$B,2,FALSE)="mineralisch",(VLOOKUP(DE209,'aktuelle Düngerliste'!$A:$H,3,FALSE)*DG209/1000),""))</f>
        <v/>
      </c>
      <c r="DO209" s="875" t="str">
        <f>IF(DE209="","",VLOOKUP(DE209,'aktuelle Düngerliste'!$A:$J,10,FALSE)*DG209/1000)</f>
        <v/>
      </c>
      <c r="DP209" s="875" t="str">
        <f>IF(DE209="","",VLOOKUP(DE209,'aktuelle Düngerliste'!$A:$H,5,FALSE)*DG209/1000)</f>
        <v/>
      </c>
      <c r="DQ209" s="875" t="str">
        <f>IF(DE209="","",VLOOKUP(DE209,'aktuelle Düngerliste'!$A:$H,6,FALSE)*DG209/1000)</f>
        <v/>
      </c>
      <c r="DR209" s="876" t="str">
        <f>IF(DE209="","",VLOOKUP(DE209,'aktuelle Düngerliste'!$A:$H,7,FALSE)*DG209/1000)</f>
        <v/>
      </c>
      <c r="DS209" s="265"/>
    </row>
    <row r="210" spans="1:123" s="145" customFormat="1">
      <c r="A210" s="261" t="str">
        <f>IF('N-DBE'!A210="","",'N-DBE'!A210)</f>
        <v/>
      </c>
      <c r="B210" s="285" t="str">
        <f>IF('N-DBE'!B210="","",'N-DBE'!B210)</f>
        <v/>
      </c>
      <c r="C210" s="262" t="str">
        <f>IF('N-DBE'!C210="","",'N-DBE'!C210)</f>
        <v/>
      </c>
      <c r="D210" s="262" t="str">
        <f>IF('N-DBE'!D210="","",'N-DBE'!D210)</f>
        <v/>
      </c>
      <c r="E210" s="238" t="str">
        <f>IF('N-DBE'!E210="","",'N-DBE'!E210)</f>
        <v/>
      </c>
      <c r="F210" s="238" t="str">
        <f>IF('N-DBE'!F210="","",'N-DBE'!F210)</f>
        <v/>
      </c>
      <c r="G210" s="225" t="str">
        <f>IF('N-DBE'!G210="","",'N-DBE'!G210)</f>
        <v/>
      </c>
      <c r="H210" s="247" t="str">
        <f>IF(OR(B210="",'N-DBE'!AJ210=""),"",'N-DBE'!AJ210+'N-DBE'!AN210)</f>
        <v/>
      </c>
      <c r="I210" s="815" t="str">
        <f>IF(OR(B210="",'N-DBE'!AJ210=""),"",'N-DBE'!E210*('N-DBE'!AJ210+'N-DBE'!AN210))</f>
        <v/>
      </c>
      <c r="J210" s="246" t="str">
        <f>IF('N-DBE'!AK210="","",IF('N-DBE'!AM210="ja",'N-DBE'!AK210+'N-DBE'!AN210,'N-DBE'!AK210))</f>
        <v/>
      </c>
      <c r="K210" s="829" t="str">
        <f>IF(OR(B210="",'N-DBE'!AK210=""),"",IF('N-DBE'!AM210="ja",'N-DBE'!E210*('N-DBE'!AK210+'N-DBE'!AN210),'N-DBE'!E210*'N-DBE'!AK210))</f>
        <v/>
      </c>
      <c r="L210" s="830" t="str">
        <f>IF(OR(B210="",'N-DBE'!AL210=""),"",'N-DBE'!AL210+'N-DBE'!AN210)</f>
        <v/>
      </c>
      <c r="M210" s="830" t="str">
        <f>IF(OR(B210="",'N-DBE'!AL210=""),"",'N-DBE'!E210*('N-DBE'!AL210+'N-DBE'!AN210))</f>
        <v/>
      </c>
      <c r="N210" s="831" t="str">
        <f>IF(AND('N-DBE'!C210="ja",G210&lt;&gt;""),I210-X210,"")</f>
        <v/>
      </c>
      <c r="O210" s="259" t="str">
        <f>IF('N-DBE'!AJ210="","",SUM(AU210,BI210,BW210,CK210,CY210,DM210))</f>
        <v/>
      </c>
      <c r="P210" s="830" t="str">
        <f>IF(OR(B210="",'N-DBE'!AJ210=""),"",O210*'N-DBE'!E210)</f>
        <v/>
      </c>
      <c r="Q210" s="253" t="str">
        <f>IF('N-DBE'!AJ210="","",IF(AR210="mineralisch",AU210,0)+IF(BF210="mineralisch",BI210,0)+IF(BT210="mineralisch",BW210,0)+IF(CH210="mineralisch",CK210,0)+IF(CV210="mineralisch",CY210,0)+IF(DJ210="mineralisch",DM210,0))</f>
        <v/>
      </c>
      <c r="R210" s="830" t="str">
        <f>IF(OR(B210="",'N-DBE'!AJ210=""),"",Q210*'N-DBE'!E210)</f>
        <v/>
      </c>
      <c r="S210" s="253" t="str">
        <f>IF('N-DBE'!AJ210="","",O210-Q210)</f>
        <v/>
      </c>
      <c r="T210" s="830" t="str">
        <f>IF(OR(B210="",'N-DBE'!AJ210=""),"",S210*'N-DBE'!E210)</f>
        <v/>
      </c>
      <c r="U210" s="253" t="str">
        <f>IF('N-DBE'!AJ210="","",(IF(AR210="Kompost",AU210,0)+IF(BF210="Kompost",BI210,0)+IF(BT210="Kompost",BW210,0)+IF(CH210="Kompost",CK210,0)+IF(CV210="Kompost",CY210,0)+IF(DJ210="Kompost",DM210,0)))</f>
        <v/>
      </c>
      <c r="V210" s="830" t="str">
        <f>IF(OR(B210="",'N-DBE'!AJ210=""),"",U210*'N-DBE'!E210)</f>
        <v/>
      </c>
      <c r="W210" s="370" t="str">
        <f>IF('N-DBE'!AJ210="","",SUM(AW210,BK210,BY210,CM210,DA210,DO210))</f>
        <v/>
      </c>
      <c r="X210" s="844" t="str">
        <f>IF(OR(B210="",'N-DBE'!AJ210=""),"",W210*'N-DBE'!E210)</f>
        <v/>
      </c>
      <c r="Y210" s="260" t="str">
        <f>IF('P-(K-Mg)-DBE'!N210="","",'P-(K-Mg)-DBE'!N210+'P-(K-Mg)-DBE'!R210)</f>
        <v/>
      </c>
      <c r="Z210" s="830" t="str">
        <f>IF(OR(B210="",'P-(K-Mg)-DBE'!N210=""),"",'N-DBE'!E210*('P-(K-Mg)-DBE'!N210+'P-(K-Mg)-DBE'!R210))</f>
        <v/>
      </c>
      <c r="AA210" s="259" t="str">
        <f>IF('P-(K-Mg)-DBE'!N210="","",SUM(AX210,BL210,BZ210,CN210,DB210,DP210))</f>
        <v/>
      </c>
      <c r="AB210" s="258" t="str">
        <f>IF(OR(B210="",'P-(K-Mg)-DBE'!Z210=""),"",SUM(AX210,BL210,BZ210,CN210,DB210,DP210)*'N-DBE'!E210)</f>
        <v/>
      </c>
      <c r="AC210" s="259" t="str">
        <f>IF('P-(K-Mg)-DBE'!O210="","",'P-(K-Mg)-DBE'!O210)</f>
        <v/>
      </c>
      <c r="AD210" s="815" t="str">
        <f>IF(OR(B210="",'P-(K-Mg)-DBE'!O210=""),"",'P-(K-Mg)-DBE'!O210*'N-DBE'!E210)</f>
        <v/>
      </c>
      <c r="AE210" s="239" t="str">
        <f>IF('P-(K-Mg)-DBE'!Z210="","",'P-(K-Mg)-DBE'!Z210)</f>
        <v/>
      </c>
      <c r="AF210" s="815" t="str">
        <f>IF(OR(B210="",'P-(K-Mg)-DBE'!Z210=""),"",'P-(K-Mg)-DBE'!Z210*'N-DBE'!E210)</f>
        <v/>
      </c>
      <c r="AG210" s="380" t="str">
        <f>IF('P-(K-Mg)-DBE'!Z210="","",SUM(AY210,BM210,CA210,CO210,DC210,DQ210))</f>
        <v/>
      </c>
      <c r="AH210" s="258" t="str">
        <f>IF(OR(B210="",'P-(K-Mg)-DBE'!AH210=""),"",SUM(AY210,BM210,CA210,CO210,DC210,DQ200)*'N-DBE'!E210)</f>
        <v/>
      </c>
      <c r="AI210" s="240" t="str">
        <f>IF('P-(K-Mg)-DBE'!AH210="","",'P-(K-Mg)-DBE'!AH210)</f>
        <v/>
      </c>
      <c r="AJ210" s="830" t="str">
        <f>IF(OR(B210="",'P-(K-Mg)-DBE'!AH210=""),"",'N-DBE'!E210*'P-(K-Mg)-DBE'!AH210)</f>
        <v/>
      </c>
      <c r="AK210" s="374" t="str">
        <f>IF('P-(K-Mg)-DBE'!AH210="","",SUM(AZ210,BN210,CB210,CP210,DD210,DR210))</f>
        <v/>
      </c>
      <c r="AL210" s="862" t="str">
        <f>IF('P-(K-Mg)-DBE'!AH210="","",SUM(AZ210,BN210,CB210,CP210,DD210,DR210))</f>
        <v/>
      </c>
      <c r="AM210" s="378"/>
      <c r="AN210" s="379"/>
      <c r="AO210" s="375"/>
      <c r="AP210" s="392" t="str">
        <f t="shared" si="36"/>
        <v/>
      </c>
      <c r="AQ210" s="453" t="str">
        <f t="shared" si="37"/>
        <v/>
      </c>
      <c r="AR210" s="872" t="str">
        <f>IF(AM210="","",VLOOKUP(AM210,'aktuelle Düngerliste'!A:H,2,FALSE))</f>
        <v/>
      </c>
      <c r="AS210" s="872" t="str">
        <f>IF(AM210="","",VLOOKUP(AM210,'aktuelle Düngerliste'!A:H,3,FALSE))</f>
        <v/>
      </c>
      <c r="AT210" s="873" t="str">
        <f>IF(AM210="","",VLOOKUP(AM210,'aktuelle Düngerliste'!A:H,8,FALSE))</f>
        <v/>
      </c>
      <c r="AU210" s="874" t="str">
        <f>IF(AM210="","",VLOOKUP(AM210,'aktuelle Düngerliste'!$A:$H,3,FALSE)*AO210/1000)</f>
        <v/>
      </c>
      <c r="AV210" s="874" t="str">
        <f>IF(AM210="","",IF(VLOOKUP(AM210,'aktuelle Düngerliste'!$A:$B,2,FALSE)="mineralisch",(VLOOKUP(AM210,'aktuelle Düngerliste'!$A:$H,3,FALSE)*AO210/1000),""))</f>
        <v/>
      </c>
      <c r="AW210" s="875" t="str">
        <f>IF(AM210="","",VLOOKUP(AM210,'aktuelle Düngerliste'!$A:$J,10,FALSE)*AO210/1000)</f>
        <v/>
      </c>
      <c r="AX210" s="875" t="str">
        <f>IF(AM210="","",VLOOKUP(AM210,'aktuelle Düngerliste'!$A:$H,5,FALSE)*AO210/1000)</f>
        <v/>
      </c>
      <c r="AY210" s="875" t="str">
        <f>IF(AM210="","",VLOOKUP(AM210,'aktuelle Düngerliste'!$A:$H,6,FALSE)*AO210/1000)</f>
        <v/>
      </c>
      <c r="AZ210" s="876" t="str">
        <f>IF(AM210="","",VLOOKUP(AM210,'aktuelle Düngerliste'!$A:$H,7,FALSE)*AO210/1000)</f>
        <v/>
      </c>
      <c r="BA210" s="378"/>
      <c r="BB210" s="379"/>
      <c r="BC210" s="375"/>
      <c r="BD210" s="392" t="str">
        <f t="shared" si="38"/>
        <v/>
      </c>
      <c r="BE210" s="453" t="str">
        <f t="shared" si="39"/>
        <v/>
      </c>
      <c r="BF210" s="872" t="str">
        <f>IF(BA210="","",VLOOKUP(BA210,'aktuelle Düngerliste'!$A:$H,2,FALSE))</f>
        <v/>
      </c>
      <c r="BG210" s="872" t="str">
        <f>IF(BA210="","",VLOOKUP(BA210,'aktuelle Düngerliste'!$A:$H,3,FALSE))</f>
        <v/>
      </c>
      <c r="BH210" s="873" t="str">
        <f>IF(BA210="","",VLOOKUP(BA210,'aktuelle Düngerliste'!$A:$H,8,FALSE))</f>
        <v/>
      </c>
      <c r="BI210" s="874" t="str">
        <f>IF(BA210="","",VLOOKUP(BA210,'aktuelle Düngerliste'!$A:$H,3,FALSE)*BC210/1000)</f>
        <v/>
      </c>
      <c r="BJ210" s="874" t="str">
        <f>IF(BA210="","",IF(VLOOKUP(BA210,'aktuelle Düngerliste'!$A:$B,2,FALSE)="mineralisch",(VLOOKUP(BA210,'aktuelle Düngerliste'!$A:$H,3,FALSE)*BC210/1000),""))</f>
        <v/>
      </c>
      <c r="BK210" s="875" t="str">
        <f>IF(BA210="","",VLOOKUP(BA210,'aktuelle Düngerliste'!$A:$J,10,FALSE)*BC210/1000)</f>
        <v/>
      </c>
      <c r="BL210" s="875" t="str">
        <f>IF(BA210="","",VLOOKUP(BA210,'aktuelle Düngerliste'!$A:$H,5,FALSE)*BC210/1000)</f>
        <v/>
      </c>
      <c r="BM210" s="875" t="str">
        <f>IF(BA210="","",VLOOKUP(BA210,'aktuelle Düngerliste'!$A:$H,6,FALSE)*BC210/1000)</f>
        <v/>
      </c>
      <c r="BN210" s="876" t="str">
        <f>IF(BA210="","",VLOOKUP(BA210,'aktuelle Düngerliste'!$A:$H,7,FALSE)*BC210/1000)</f>
        <v/>
      </c>
      <c r="BO210" s="378"/>
      <c r="BP210" s="379"/>
      <c r="BQ210" s="375"/>
      <c r="BR210" s="392" t="str">
        <f t="shared" si="40"/>
        <v/>
      </c>
      <c r="BS210" s="453" t="str">
        <f t="shared" si="41"/>
        <v/>
      </c>
      <c r="BT210" s="872" t="str">
        <f>IF(BO210="","",VLOOKUP(BO210,'aktuelle Düngerliste'!$A:$H,2,FALSE))</f>
        <v/>
      </c>
      <c r="BU210" s="872" t="str">
        <f>IF(BO210="","",VLOOKUP(BO210,'aktuelle Düngerliste'!$A:$H,3,FALSE))</f>
        <v/>
      </c>
      <c r="BV210" s="873" t="str">
        <f>IF(BO210="","",VLOOKUP(BO210,'aktuelle Düngerliste'!$A:$H,8,FALSE))</f>
        <v/>
      </c>
      <c r="BW210" s="874" t="str">
        <f>IF(BO210="","",VLOOKUP(BO210,'aktuelle Düngerliste'!$A:$H,3,FALSE)*BQ210/1000)</f>
        <v/>
      </c>
      <c r="BX210" s="874" t="str">
        <f>IF(BO210="","",IF(VLOOKUP(BO210,'aktuelle Düngerliste'!$A:$B,2,FALSE)="mineralisch",(VLOOKUP(BO210,'aktuelle Düngerliste'!$A:$H,3,FALSE)*BQ210/1000),""))</f>
        <v/>
      </c>
      <c r="BY210" s="875" t="str">
        <f>IF(BO210="","",VLOOKUP(BO210,'aktuelle Düngerliste'!$A:$J,10,FALSE)*BQ210/1000)</f>
        <v/>
      </c>
      <c r="BZ210" s="875" t="str">
        <f>IF(BO210="","",VLOOKUP(BO210,'aktuelle Düngerliste'!$A:$H,5,FALSE)*BQ210/1000)</f>
        <v/>
      </c>
      <c r="CA210" s="875" t="str">
        <f>IF(BO210="","",VLOOKUP(BO210,'aktuelle Düngerliste'!$A:$H,6,FALSE)*BQ210/1000)</f>
        <v/>
      </c>
      <c r="CB210" s="876" t="str">
        <f>IF(BO210="","",VLOOKUP(BO210,'aktuelle Düngerliste'!$A:$H,7,FALSE)*BQ210/1000)</f>
        <v/>
      </c>
      <c r="CC210" s="378"/>
      <c r="CD210" s="379"/>
      <c r="CE210" s="375"/>
      <c r="CF210" s="392" t="str">
        <f t="shared" si="42"/>
        <v/>
      </c>
      <c r="CG210" s="453" t="str">
        <f t="shared" si="43"/>
        <v/>
      </c>
      <c r="CH210" s="872" t="str">
        <f>IF(CC210="","",VLOOKUP(CC210,'aktuelle Düngerliste'!$A:$H,2,FALSE))</f>
        <v/>
      </c>
      <c r="CI210" s="872" t="str">
        <f>IF(CC210="","",VLOOKUP(CC210,'aktuelle Düngerliste'!$A:$H,3,FALSE))</f>
        <v/>
      </c>
      <c r="CJ210" s="873" t="str">
        <f>IF(CC210="","",VLOOKUP(CC210,'aktuelle Düngerliste'!$A:$H,8,FALSE))</f>
        <v/>
      </c>
      <c r="CK210" s="874" t="str">
        <f>IF(CC210="","",VLOOKUP(CC210,'aktuelle Düngerliste'!$A:$H,3,FALSE)*CE210/1000)</f>
        <v/>
      </c>
      <c r="CL210" s="874" t="str">
        <f>IF(CC210="","",IF(VLOOKUP(CC210,'aktuelle Düngerliste'!$A:$B,2,FALSE)="mineralisch",(VLOOKUP(CC210,'aktuelle Düngerliste'!$A:$H,3,FALSE)*CE210/1000),""))</f>
        <v/>
      </c>
      <c r="CM210" s="875" t="str">
        <f>IF(CC210="","",VLOOKUP(CC210,'aktuelle Düngerliste'!$A:$J,10,FALSE)*CE210/1000)</f>
        <v/>
      </c>
      <c r="CN210" s="875" t="str">
        <f>IF(CC210="","",VLOOKUP(CC210,'aktuelle Düngerliste'!$A:$H,5,FALSE)*CE210/1000)</f>
        <v/>
      </c>
      <c r="CO210" s="875" t="str">
        <f>IF(CC210="","",VLOOKUP(CC210,'aktuelle Düngerliste'!$A:$H,6,FALSE)*CE210/1000)</f>
        <v/>
      </c>
      <c r="CP210" s="876" t="str">
        <f>IF(CC210="","",VLOOKUP(CC210,'aktuelle Düngerliste'!$A:$H,7,FALSE)*CE210/1000)</f>
        <v/>
      </c>
      <c r="CQ210" s="378"/>
      <c r="CR210" s="379"/>
      <c r="CS210" s="375"/>
      <c r="CT210" s="392" t="str">
        <f t="shared" si="44"/>
        <v/>
      </c>
      <c r="CU210" s="453" t="str">
        <f t="shared" si="45"/>
        <v/>
      </c>
      <c r="CV210" s="872" t="str">
        <f>IF(CQ210="","",VLOOKUP(CQ210,'aktuelle Düngerliste'!$A:$H,2,FALSE))</f>
        <v/>
      </c>
      <c r="CW210" s="872" t="str">
        <f>IF(CQ210="","",VLOOKUP(CQ210,'aktuelle Düngerliste'!$A:$H,3,FALSE))</f>
        <v/>
      </c>
      <c r="CX210" s="873" t="str">
        <f>IF(CQ210="","",VLOOKUP(CQ210,'aktuelle Düngerliste'!$A:$H,8,FALSE))</f>
        <v/>
      </c>
      <c r="CY210" s="874" t="str">
        <f>IF(CQ210="","",VLOOKUP(CQ210,'aktuelle Düngerliste'!$A:$H,3,FALSE)*CS210/1000)</f>
        <v/>
      </c>
      <c r="CZ210" s="874" t="str">
        <f>IF(CQ210="","",IF(VLOOKUP(CQ210,'aktuelle Düngerliste'!$A:$B,2,FALSE)="mineralisch",(VLOOKUP(CQ210,'aktuelle Düngerliste'!$A:$H,3,FALSE)*CS210/1000),""))</f>
        <v/>
      </c>
      <c r="DA210" s="875" t="str">
        <f>IF(CQ210="","",VLOOKUP(CQ210,'aktuelle Düngerliste'!$A:$J,10,FALSE)*CS210/1000)</f>
        <v/>
      </c>
      <c r="DB210" s="875" t="str">
        <f>IF(CQ210="","",VLOOKUP(CQ210,'aktuelle Düngerliste'!$A:$H,5,FALSE)*CS210/1000)</f>
        <v/>
      </c>
      <c r="DC210" s="875" t="str">
        <f>IF(CQ210="","",VLOOKUP(CQ210,'aktuelle Düngerliste'!$A:$H,6,FALSE)*CS210/1000)</f>
        <v/>
      </c>
      <c r="DD210" s="876" t="str">
        <f>IF(CQ210="","",VLOOKUP(CQ210,'aktuelle Düngerliste'!$A:$H,7,FALSE)*CS210/1000)</f>
        <v/>
      </c>
      <c r="DE210" s="378"/>
      <c r="DF210" s="379"/>
      <c r="DG210" s="375"/>
      <c r="DH210" s="392" t="str">
        <f t="shared" si="46"/>
        <v/>
      </c>
      <c r="DI210" s="453" t="str">
        <f t="shared" si="47"/>
        <v/>
      </c>
      <c r="DJ210" s="872" t="str">
        <f>IF(DE210="","",VLOOKUP(DE210,'aktuelle Düngerliste'!$A:$H,2,FALSE))</f>
        <v/>
      </c>
      <c r="DK210" s="872" t="str">
        <f>IF(DE210="","",VLOOKUP(DE210,'aktuelle Düngerliste'!$A:$H,3,FALSE))</f>
        <v/>
      </c>
      <c r="DL210" s="873" t="str">
        <f>IF(DE210="","",VLOOKUP(DE210,'aktuelle Düngerliste'!$A:$H,8,FALSE))</f>
        <v/>
      </c>
      <c r="DM210" s="874" t="str">
        <f>IF(DE210="","",VLOOKUP(DE210,'aktuelle Düngerliste'!$A:$H,3,FALSE)*DG210/1000)</f>
        <v/>
      </c>
      <c r="DN210" s="874" t="str">
        <f>IF(DE210="","",IF(VLOOKUP(DE210,'aktuelle Düngerliste'!$A:$B,2,FALSE)="mineralisch",(VLOOKUP(DE210,'aktuelle Düngerliste'!$A:$H,3,FALSE)*DG210/1000),""))</f>
        <v/>
      </c>
      <c r="DO210" s="875" t="str">
        <f>IF(DE210="","",VLOOKUP(DE210,'aktuelle Düngerliste'!$A:$J,10,FALSE)*DG210/1000)</f>
        <v/>
      </c>
      <c r="DP210" s="875" t="str">
        <f>IF(DE210="","",VLOOKUP(DE210,'aktuelle Düngerliste'!$A:$H,5,FALSE)*DG210/1000)</f>
        <v/>
      </c>
      <c r="DQ210" s="875" t="str">
        <f>IF(DE210="","",VLOOKUP(DE210,'aktuelle Düngerliste'!$A:$H,6,FALSE)*DG210/1000)</f>
        <v/>
      </c>
      <c r="DR210" s="876" t="str">
        <f>IF(DE210="","",VLOOKUP(DE210,'aktuelle Düngerliste'!$A:$H,7,FALSE)*DG210/1000)</f>
        <v/>
      </c>
      <c r="DS210" s="265"/>
    </row>
    <row r="211" spans="1:123" s="145" customFormat="1">
      <c r="A211" s="261" t="str">
        <f>IF('N-DBE'!A211="","",'N-DBE'!A211)</f>
        <v/>
      </c>
      <c r="B211" s="285" t="str">
        <f>IF('N-DBE'!B211="","",'N-DBE'!B211)</f>
        <v/>
      </c>
      <c r="C211" s="262" t="str">
        <f>IF('N-DBE'!C211="","",'N-DBE'!C211)</f>
        <v/>
      </c>
      <c r="D211" s="262" t="str">
        <f>IF('N-DBE'!D211="","",'N-DBE'!D211)</f>
        <v/>
      </c>
      <c r="E211" s="238" t="str">
        <f>IF('N-DBE'!E211="","",'N-DBE'!E211)</f>
        <v/>
      </c>
      <c r="F211" s="238" t="str">
        <f>IF('N-DBE'!F211="","",'N-DBE'!F211)</f>
        <v/>
      </c>
      <c r="G211" s="225" t="str">
        <f>IF('N-DBE'!G211="","",'N-DBE'!G211)</f>
        <v/>
      </c>
      <c r="H211" s="247" t="str">
        <f>IF(OR(B211="",'N-DBE'!AJ211=""),"",'N-DBE'!AJ211+'N-DBE'!AN211)</f>
        <v/>
      </c>
      <c r="I211" s="815" t="str">
        <f>IF(OR(B211="",'N-DBE'!AJ211=""),"",'N-DBE'!E211*('N-DBE'!AJ211+'N-DBE'!AN211))</f>
        <v/>
      </c>
      <c r="J211" s="246" t="str">
        <f>IF('N-DBE'!AK211="","",IF('N-DBE'!AM211="ja",'N-DBE'!AK211+'N-DBE'!AN211,'N-DBE'!AK211))</f>
        <v/>
      </c>
      <c r="K211" s="829" t="str">
        <f>IF(OR(B211="",'N-DBE'!AK211=""),"",IF('N-DBE'!AM211="ja",'N-DBE'!E211*('N-DBE'!AK211+'N-DBE'!AN211),'N-DBE'!E211*'N-DBE'!AK211))</f>
        <v/>
      </c>
      <c r="L211" s="830" t="str">
        <f>IF(OR(B211="",'N-DBE'!AL211=""),"",'N-DBE'!AL211+'N-DBE'!AN211)</f>
        <v/>
      </c>
      <c r="M211" s="830" t="str">
        <f>IF(OR(B211="",'N-DBE'!AL211=""),"",'N-DBE'!E211*('N-DBE'!AL211+'N-DBE'!AN211))</f>
        <v/>
      </c>
      <c r="N211" s="831" t="str">
        <f>IF(AND('N-DBE'!C211="ja",G211&lt;&gt;""),I211-X211,"")</f>
        <v/>
      </c>
      <c r="O211" s="259" t="str">
        <f>IF('N-DBE'!AJ211="","",SUM(AU211,BI211,BW211,CK211,CY211,DM211))</f>
        <v/>
      </c>
      <c r="P211" s="830" t="str">
        <f>IF(OR(B211="",'N-DBE'!AJ211=""),"",O211*'N-DBE'!E211)</f>
        <v/>
      </c>
      <c r="Q211" s="253" t="str">
        <f>IF('N-DBE'!AJ211="","",IF(AR211="mineralisch",AU211,0)+IF(BF211="mineralisch",BI211,0)+IF(BT211="mineralisch",BW211,0)+IF(CH211="mineralisch",CK211,0)+IF(CV211="mineralisch",CY211,0)+IF(DJ211="mineralisch",DM211,0))</f>
        <v/>
      </c>
      <c r="R211" s="830" t="str">
        <f>IF(OR(B211="",'N-DBE'!AJ211=""),"",Q211*'N-DBE'!E211)</f>
        <v/>
      </c>
      <c r="S211" s="253" t="str">
        <f>IF('N-DBE'!AJ211="","",O211-Q211)</f>
        <v/>
      </c>
      <c r="T211" s="830" t="str">
        <f>IF(OR(B211="",'N-DBE'!AJ211=""),"",S211*'N-DBE'!E211)</f>
        <v/>
      </c>
      <c r="U211" s="253" t="str">
        <f>IF('N-DBE'!AJ211="","",(IF(AR211="Kompost",AU211,0)+IF(BF211="Kompost",BI211,0)+IF(BT211="Kompost",BW211,0)+IF(CH211="Kompost",CK211,0)+IF(CV211="Kompost",CY211,0)+IF(DJ211="Kompost",DM211,0)))</f>
        <v/>
      </c>
      <c r="V211" s="830" t="str">
        <f>IF(OR(B211="",'N-DBE'!AJ211=""),"",U211*'N-DBE'!E211)</f>
        <v/>
      </c>
      <c r="W211" s="370" t="str">
        <f>IF('N-DBE'!AJ211="","",SUM(AW211,BK211,BY211,CM211,DA211,DO211))</f>
        <v/>
      </c>
      <c r="X211" s="844" t="str">
        <f>IF(OR(B211="",'N-DBE'!AJ211=""),"",W211*'N-DBE'!E211)</f>
        <v/>
      </c>
      <c r="Y211" s="260" t="str">
        <f>IF('P-(K-Mg)-DBE'!N211="","",'P-(K-Mg)-DBE'!N211+'P-(K-Mg)-DBE'!R211)</f>
        <v/>
      </c>
      <c r="Z211" s="830" t="str">
        <f>IF(OR(B211="",'P-(K-Mg)-DBE'!N211=""),"",'N-DBE'!E211*('P-(K-Mg)-DBE'!N211+'P-(K-Mg)-DBE'!R211))</f>
        <v/>
      </c>
      <c r="AA211" s="259" t="str">
        <f>IF('P-(K-Mg)-DBE'!N211="","",SUM(AX211,BL211,BZ211,CN211,DB211,DP211))</f>
        <v/>
      </c>
      <c r="AB211" s="258" t="str">
        <f>IF(OR(B211="",'P-(K-Mg)-DBE'!Z211=""),"",SUM(AX211,BL211,BZ211,CN211,DB211,DP211)*'N-DBE'!E211)</f>
        <v/>
      </c>
      <c r="AC211" s="259" t="str">
        <f>IF('P-(K-Mg)-DBE'!O211="","",'P-(K-Mg)-DBE'!O211)</f>
        <v/>
      </c>
      <c r="AD211" s="815" t="str">
        <f>IF(OR(B211="",'P-(K-Mg)-DBE'!O211=""),"",'P-(K-Mg)-DBE'!O211*'N-DBE'!E211)</f>
        <v/>
      </c>
      <c r="AE211" s="239" t="str">
        <f>IF('P-(K-Mg)-DBE'!Z211="","",'P-(K-Mg)-DBE'!Z211)</f>
        <v/>
      </c>
      <c r="AF211" s="815" t="str">
        <f>IF(OR(B211="",'P-(K-Mg)-DBE'!Z211=""),"",'P-(K-Mg)-DBE'!Z211*'N-DBE'!E211)</f>
        <v/>
      </c>
      <c r="AG211" s="380" t="str">
        <f>IF('P-(K-Mg)-DBE'!Z211="","",SUM(AY211,BM211,CA211,CO211,DC211,DQ211))</f>
        <v/>
      </c>
      <c r="AH211" s="258" t="str">
        <f>IF(OR(B211="",'P-(K-Mg)-DBE'!AH211=""),"",SUM(AY211,BM211,CA211,CO211,DC211,DQ201)*'N-DBE'!E211)</f>
        <v/>
      </c>
      <c r="AI211" s="240" t="str">
        <f>IF('P-(K-Mg)-DBE'!AH211="","",'P-(K-Mg)-DBE'!AH211)</f>
        <v/>
      </c>
      <c r="AJ211" s="830" t="str">
        <f>IF(OR(B211="",'P-(K-Mg)-DBE'!AH211=""),"",'N-DBE'!E211*'P-(K-Mg)-DBE'!AH211)</f>
        <v/>
      </c>
      <c r="AK211" s="374" t="str">
        <f>IF('P-(K-Mg)-DBE'!AH211="","",SUM(AZ211,BN211,CB211,CP211,DD211,DR211))</f>
        <v/>
      </c>
      <c r="AL211" s="862" t="str">
        <f>IF('P-(K-Mg)-DBE'!AH211="","",SUM(AZ211,BN211,CB211,CP211,DD211,DR211))</f>
        <v/>
      </c>
      <c r="AM211" s="378"/>
      <c r="AN211" s="379"/>
      <c r="AO211" s="375"/>
      <c r="AP211" s="392" t="str">
        <f t="shared" si="36"/>
        <v/>
      </c>
      <c r="AQ211" s="453" t="str">
        <f t="shared" si="37"/>
        <v/>
      </c>
      <c r="AR211" s="872" t="str">
        <f>IF(AM211="","",VLOOKUP(AM211,'aktuelle Düngerliste'!A:H,2,FALSE))</f>
        <v/>
      </c>
      <c r="AS211" s="872" t="str">
        <f>IF(AM211="","",VLOOKUP(AM211,'aktuelle Düngerliste'!A:H,3,FALSE))</f>
        <v/>
      </c>
      <c r="AT211" s="873" t="str">
        <f>IF(AM211="","",VLOOKUP(AM211,'aktuelle Düngerliste'!A:H,8,FALSE))</f>
        <v/>
      </c>
      <c r="AU211" s="874" t="str">
        <f>IF(AM211="","",VLOOKUP(AM211,'aktuelle Düngerliste'!$A:$H,3,FALSE)*AO211/1000)</f>
        <v/>
      </c>
      <c r="AV211" s="874" t="str">
        <f>IF(AM211="","",IF(VLOOKUP(AM211,'aktuelle Düngerliste'!$A:$B,2,FALSE)="mineralisch",(VLOOKUP(AM211,'aktuelle Düngerliste'!$A:$H,3,FALSE)*AO211/1000),""))</f>
        <v/>
      </c>
      <c r="AW211" s="875" t="str">
        <f>IF(AM211="","",VLOOKUP(AM211,'aktuelle Düngerliste'!$A:$J,10,FALSE)*AO211/1000)</f>
        <v/>
      </c>
      <c r="AX211" s="875" t="str">
        <f>IF(AM211="","",VLOOKUP(AM211,'aktuelle Düngerliste'!$A:$H,5,FALSE)*AO211/1000)</f>
        <v/>
      </c>
      <c r="AY211" s="875" t="str">
        <f>IF(AM211="","",VLOOKUP(AM211,'aktuelle Düngerliste'!$A:$H,6,FALSE)*AO211/1000)</f>
        <v/>
      </c>
      <c r="AZ211" s="876" t="str">
        <f>IF(AM211="","",VLOOKUP(AM211,'aktuelle Düngerliste'!$A:$H,7,FALSE)*AO211/1000)</f>
        <v/>
      </c>
      <c r="BA211" s="378"/>
      <c r="BB211" s="379"/>
      <c r="BC211" s="375"/>
      <c r="BD211" s="392" t="str">
        <f t="shared" si="38"/>
        <v/>
      </c>
      <c r="BE211" s="453" t="str">
        <f t="shared" si="39"/>
        <v/>
      </c>
      <c r="BF211" s="872" t="str">
        <f>IF(BA211="","",VLOOKUP(BA211,'aktuelle Düngerliste'!$A:$H,2,FALSE))</f>
        <v/>
      </c>
      <c r="BG211" s="872" t="str">
        <f>IF(BA211="","",VLOOKUP(BA211,'aktuelle Düngerliste'!$A:$H,3,FALSE))</f>
        <v/>
      </c>
      <c r="BH211" s="873" t="str">
        <f>IF(BA211="","",VLOOKUP(BA211,'aktuelle Düngerliste'!$A:$H,8,FALSE))</f>
        <v/>
      </c>
      <c r="BI211" s="874" t="str">
        <f>IF(BA211="","",VLOOKUP(BA211,'aktuelle Düngerliste'!$A:$H,3,FALSE)*BC211/1000)</f>
        <v/>
      </c>
      <c r="BJ211" s="874" t="str">
        <f>IF(BA211="","",IF(VLOOKUP(BA211,'aktuelle Düngerliste'!$A:$B,2,FALSE)="mineralisch",(VLOOKUP(BA211,'aktuelle Düngerliste'!$A:$H,3,FALSE)*BC211/1000),""))</f>
        <v/>
      </c>
      <c r="BK211" s="875" t="str">
        <f>IF(BA211="","",VLOOKUP(BA211,'aktuelle Düngerliste'!$A:$J,10,FALSE)*BC211/1000)</f>
        <v/>
      </c>
      <c r="BL211" s="875" t="str">
        <f>IF(BA211="","",VLOOKUP(BA211,'aktuelle Düngerliste'!$A:$H,5,FALSE)*BC211/1000)</f>
        <v/>
      </c>
      <c r="BM211" s="875" t="str">
        <f>IF(BA211="","",VLOOKUP(BA211,'aktuelle Düngerliste'!$A:$H,6,FALSE)*BC211/1000)</f>
        <v/>
      </c>
      <c r="BN211" s="876" t="str">
        <f>IF(BA211="","",VLOOKUP(BA211,'aktuelle Düngerliste'!$A:$H,7,FALSE)*BC211/1000)</f>
        <v/>
      </c>
      <c r="BO211" s="378"/>
      <c r="BP211" s="379"/>
      <c r="BQ211" s="375"/>
      <c r="BR211" s="392" t="str">
        <f t="shared" si="40"/>
        <v/>
      </c>
      <c r="BS211" s="453" t="str">
        <f t="shared" si="41"/>
        <v/>
      </c>
      <c r="BT211" s="872" t="str">
        <f>IF(BO211="","",VLOOKUP(BO211,'aktuelle Düngerliste'!$A:$H,2,FALSE))</f>
        <v/>
      </c>
      <c r="BU211" s="872" t="str">
        <f>IF(BO211="","",VLOOKUP(BO211,'aktuelle Düngerliste'!$A:$H,3,FALSE))</f>
        <v/>
      </c>
      <c r="BV211" s="873" t="str">
        <f>IF(BO211="","",VLOOKUP(BO211,'aktuelle Düngerliste'!$A:$H,8,FALSE))</f>
        <v/>
      </c>
      <c r="BW211" s="874" t="str">
        <f>IF(BO211="","",VLOOKUP(BO211,'aktuelle Düngerliste'!$A:$H,3,FALSE)*BQ211/1000)</f>
        <v/>
      </c>
      <c r="BX211" s="874" t="str">
        <f>IF(BO211="","",IF(VLOOKUP(BO211,'aktuelle Düngerliste'!$A:$B,2,FALSE)="mineralisch",(VLOOKUP(BO211,'aktuelle Düngerliste'!$A:$H,3,FALSE)*BQ211/1000),""))</f>
        <v/>
      </c>
      <c r="BY211" s="875" t="str">
        <f>IF(BO211="","",VLOOKUP(BO211,'aktuelle Düngerliste'!$A:$J,10,FALSE)*BQ211/1000)</f>
        <v/>
      </c>
      <c r="BZ211" s="875" t="str">
        <f>IF(BO211="","",VLOOKUP(BO211,'aktuelle Düngerliste'!$A:$H,5,FALSE)*BQ211/1000)</f>
        <v/>
      </c>
      <c r="CA211" s="875" t="str">
        <f>IF(BO211="","",VLOOKUP(BO211,'aktuelle Düngerliste'!$A:$H,6,FALSE)*BQ211/1000)</f>
        <v/>
      </c>
      <c r="CB211" s="876" t="str">
        <f>IF(BO211="","",VLOOKUP(BO211,'aktuelle Düngerliste'!$A:$H,7,FALSE)*BQ211/1000)</f>
        <v/>
      </c>
      <c r="CC211" s="378"/>
      <c r="CD211" s="379"/>
      <c r="CE211" s="375"/>
      <c r="CF211" s="392" t="str">
        <f t="shared" si="42"/>
        <v/>
      </c>
      <c r="CG211" s="453" t="str">
        <f t="shared" si="43"/>
        <v/>
      </c>
      <c r="CH211" s="872" t="str">
        <f>IF(CC211="","",VLOOKUP(CC211,'aktuelle Düngerliste'!$A:$H,2,FALSE))</f>
        <v/>
      </c>
      <c r="CI211" s="872" t="str">
        <f>IF(CC211="","",VLOOKUP(CC211,'aktuelle Düngerliste'!$A:$H,3,FALSE))</f>
        <v/>
      </c>
      <c r="CJ211" s="873" t="str">
        <f>IF(CC211="","",VLOOKUP(CC211,'aktuelle Düngerliste'!$A:$H,8,FALSE))</f>
        <v/>
      </c>
      <c r="CK211" s="874" t="str">
        <f>IF(CC211="","",VLOOKUP(CC211,'aktuelle Düngerliste'!$A:$H,3,FALSE)*CE211/1000)</f>
        <v/>
      </c>
      <c r="CL211" s="874" t="str">
        <f>IF(CC211="","",IF(VLOOKUP(CC211,'aktuelle Düngerliste'!$A:$B,2,FALSE)="mineralisch",(VLOOKUP(CC211,'aktuelle Düngerliste'!$A:$H,3,FALSE)*CE211/1000),""))</f>
        <v/>
      </c>
      <c r="CM211" s="875" t="str">
        <f>IF(CC211="","",VLOOKUP(CC211,'aktuelle Düngerliste'!$A:$J,10,FALSE)*CE211/1000)</f>
        <v/>
      </c>
      <c r="CN211" s="875" t="str">
        <f>IF(CC211="","",VLOOKUP(CC211,'aktuelle Düngerliste'!$A:$H,5,FALSE)*CE211/1000)</f>
        <v/>
      </c>
      <c r="CO211" s="875" t="str">
        <f>IF(CC211="","",VLOOKUP(CC211,'aktuelle Düngerliste'!$A:$H,6,FALSE)*CE211/1000)</f>
        <v/>
      </c>
      <c r="CP211" s="876" t="str">
        <f>IF(CC211="","",VLOOKUP(CC211,'aktuelle Düngerliste'!$A:$H,7,FALSE)*CE211/1000)</f>
        <v/>
      </c>
      <c r="CQ211" s="378"/>
      <c r="CR211" s="379"/>
      <c r="CS211" s="375"/>
      <c r="CT211" s="392" t="str">
        <f t="shared" si="44"/>
        <v/>
      </c>
      <c r="CU211" s="453" t="str">
        <f t="shared" si="45"/>
        <v/>
      </c>
      <c r="CV211" s="872" t="str">
        <f>IF(CQ211="","",VLOOKUP(CQ211,'aktuelle Düngerliste'!$A:$H,2,FALSE))</f>
        <v/>
      </c>
      <c r="CW211" s="872" t="str">
        <f>IF(CQ211="","",VLOOKUP(CQ211,'aktuelle Düngerliste'!$A:$H,3,FALSE))</f>
        <v/>
      </c>
      <c r="CX211" s="873" t="str">
        <f>IF(CQ211="","",VLOOKUP(CQ211,'aktuelle Düngerliste'!$A:$H,8,FALSE))</f>
        <v/>
      </c>
      <c r="CY211" s="874" t="str">
        <f>IF(CQ211="","",VLOOKUP(CQ211,'aktuelle Düngerliste'!$A:$H,3,FALSE)*CS211/1000)</f>
        <v/>
      </c>
      <c r="CZ211" s="874" t="str">
        <f>IF(CQ211="","",IF(VLOOKUP(CQ211,'aktuelle Düngerliste'!$A:$B,2,FALSE)="mineralisch",(VLOOKUP(CQ211,'aktuelle Düngerliste'!$A:$H,3,FALSE)*CS211/1000),""))</f>
        <v/>
      </c>
      <c r="DA211" s="875" t="str">
        <f>IF(CQ211="","",VLOOKUP(CQ211,'aktuelle Düngerliste'!$A:$J,10,FALSE)*CS211/1000)</f>
        <v/>
      </c>
      <c r="DB211" s="875" t="str">
        <f>IF(CQ211="","",VLOOKUP(CQ211,'aktuelle Düngerliste'!$A:$H,5,FALSE)*CS211/1000)</f>
        <v/>
      </c>
      <c r="DC211" s="875" t="str">
        <f>IF(CQ211="","",VLOOKUP(CQ211,'aktuelle Düngerliste'!$A:$H,6,FALSE)*CS211/1000)</f>
        <v/>
      </c>
      <c r="DD211" s="876" t="str">
        <f>IF(CQ211="","",VLOOKUP(CQ211,'aktuelle Düngerliste'!$A:$H,7,FALSE)*CS211/1000)</f>
        <v/>
      </c>
      <c r="DE211" s="378"/>
      <c r="DF211" s="379"/>
      <c r="DG211" s="375"/>
      <c r="DH211" s="392" t="str">
        <f t="shared" si="46"/>
        <v/>
      </c>
      <c r="DI211" s="453" t="str">
        <f t="shared" si="47"/>
        <v/>
      </c>
      <c r="DJ211" s="872" t="str">
        <f>IF(DE211="","",VLOOKUP(DE211,'aktuelle Düngerliste'!$A:$H,2,FALSE))</f>
        <v/>
      </c>
      <c r="DK211" s="872" t="str">
        <f>IF(DE211="","",VLOOKUP(DE211,'aktuelle Düngerliste'!$A:$H,3,FALSE))</f>
        <v/>
      </c>
      <c r="DL211" s="873" t="str">
        <f>IF(DE211="","",VLOOKUP(DE211,'aktuelle Düngerliste'!$A:$H,8,FALSE))</f>
        <v/>
      </c>
      <c r="DM211" s="874" t="str">
        <f>IF(DE211="","",VLOOKUP(DE211,'aktuelle Düngerliste'!$A:$H,3,FALSE)*DG211/1000)</f>
        <v/>
      </c>
      <c r="DN211" s="874" t="str">
        <f>IF(DE211="","",IF(VLOOKUP(DE211,'aktuelle Düngerliste'!$A:$B,2,FALSE)="mineralisch",(VLOOKUP(DE211,'aktuelle Düngerliste'!$A:$H,3,FALSE)*DG211/1000),""))</f>
        <v/>
      </c>
      <c r="DO211" s="875" t="str">
        <f>IF(DE211="","",VLOOKUP(DE211,'aktuelle Düngerliste'!$A:$J,10,FALSE)*DG211/1000)</f>
        <v/>
      </c>
      <c r="DP211" s="875" t="str">
        <f>IF(DE211="","",VLOOKUP(DE211,'aktuelle Düngerliste'!$A:$H,5,FALSE)*DG211/1000)</f>
        <v/>
      </c>
      <c r="DQ211" s="875" t="str">
        <f>IF(DE211="","",VLOOKUP(DE211,'aktuelle Düngerliste'!$A:$H,6,FALSE)*DG211/1000)</f>
        <v/>
      </c>
      <c r="DR211" s="876" t="str">
        <f>IF(DE211="","",VLOOKUP(DE211,'aktuelle Düngerliste'!$A:$H,7,FALSE)*DG211/1000)</f>
        <v/>
      </c>
      <c r="DS211" s="265"/>
    </row>
    <row r="212" spans="1:123" s="145" customFormat="1">
      <c r="A212" s="261" t="str">
        <f>IF('N-DBE'!A212="","",'N-DBE'!A212)</f>
        <v/>
      </c>
      <c r="B212" s="285" t="str">
        <f>IF('N-DBE'!B212="","",'N-DBE'!B212)</f>
        <v/>
      </c>
      <c r="C212" s="262" t="str">
        <f>IF('N-DBE'!C212="","",'N-DBE'!C212)</f>
        <v/>
      </c>
      <c r="D212" s="262" t="str">
        <f>IF('N-DBE'!D212="","",'N-DBE'!D212)</f>
        <v/>
      </c>
      <c r="E212" s="238" t="str">
        <f>IF('N-DBE'!E212="","",'N-DBE'!E212)</f>
        <v/>
      </c>
      <c r="F212" s="238" t="str">
        <f>IF('N-DBE'!F212="","",'N-DBE'!F212)</f>
        <v/>
      </c>
      <c r="G212" s="225" t="str">
        <f>IF('N-DBE'!G212="","",'N-DBE'!G212)</f>
        <v/>
      </c>
      <c r="H212" s="247" t="str">
        <f>IF(OR(B212="",'N-DBE'!AJ212=""),"",'N-DBE'!AJ212+'N-DBE'!AN212)</f>
        <v/>
      </c>
      <c r="I212" s="815" t="str">
        <f>IF(OR(B212="",'N-DBE'!AJ212=""),"",'N-DBE'!E212*('N-DBE'!AJ212+'N-DBE'!AN212))</f>
        <v/>
      </c>
      <c r="J212" s="246" t="str">
        <f>IF('N-DBE'!AK212="","",IF('N-DBE'!AM212="ja",'N-DBE'!AK212+'N-DBE'!AN212,'N-DBE'!AK212))</f>
        <v/>
      </c>
      <c r="K212" s="829" t="str">
        <f>IF(OR(B212="",'N-DBE'!AK212=""),"",IF('N-DBE'!AM212="ja",'N-DBE'!E212*('N-DBE'!AK212+'N-DBE'!AN212),'N-DBE'!E212*'N-DBE'!AK212))</f>
        <v/>
      </c>
      <c r="L212" s="830" t="str">
        <f>IF(OR(B212="",'N-DBE'!AL212=""),"",'N-DBE'!AL212+'N-DBE'!AN212)</f>
        <v/>
      </c>
      <c r="M212" s="830" t="str">
        <f>IF(OR(B212="",'N-DBE'!AL212=""),"",'N-DBE'!E212*('N-DBE'!AL212+'N-DBE'!AN212))</f>
        <v/>
      </c>
      <c r="N212" s="831" t="str">
        <f>IF(AND('N-DBE'!C212="ja",G212&lt;&gt;""),I212-X212,"")</f>
        <v/>
      </c>
      <c r="O212" s="259" t="str">
        <f>IF('N-DBE'!AJ212="","",SUM(AU212,BI212,BW212,CK212,CY212,DM212))</f>
        <v/>
      </c>
      <c r="P212" s="830" t="str">
        <f>IF(OR(B212="",'N-DBE'!AJ212=""),"",O212*'N-DBE'!E212)</f>
        <v/>
      </c>
      <c r="Q212" s="253" t="str">
        <f>IF('N-DBE'!AJ212="","",IF(AR212="mineralisch",AU212,0)+IF(BF212="mineralisch",BI212,0)+IF(BT212="mineralisch",BW212,0)+IF(CH212="mineralisch",CK212,0)+IF(CV212="mineralisch",CY212,0)+IF(DJ212="mineralisch",DM212,0))</f>
        <v/>
      </c>
      <c r="R212" s="830" t="str">
        <f>IF(OR(B212="",'N-DBE'!AJ212=""),"",Q212*'N-DBE'!E212)</f>
        <v/>
      </c>
      <c r="S212" s="253" t="str">
        <f>IF('N-DBE'!AJ212="","",O212-Q212)</f>
        <v/>
      </c>
      <c r="T212" s="830" t="str">
        <f>IF(OR(B212="",'N-DBE'!AJ212=""),"",S212*'N-DBE'!E212)</f>
        <v/>
      </c>
      <c r="U212" s="253" t="str">
        <f>IF('N-DBE'!AJ212="","",(IF(AR212="Kompost",AU212,0)+IF(BF212="Kompost",BI212,0)+IF(BT212="Kompost",BW212,0)+IF(CH212="Kompost",CK212,0)+IF(CV212="Kompost",CY212,0)+IF(DJ212="Kompost",DM212,0)))</f>
        <v/>
      </c>
      <c r="V212" s="830" t="str">
        <f>IF(OR(B212="",'N-DBE'!AJ212=""),"",U212*'N-DBE'!E212)</f>
        <v/>
      </c>
      <c r="W212" s="370" t="str">
        <f>IF('N-DBE'!AJ212="","",SUM(AW212,BK212,BY212,CM212,DA212,DO212))</f>
        <v/>
      </c>
      <c r="X212" s="844" t="str">
        <f>IF(OR(B212="",'N-DBE'!AJ212=""),"",W212*'N-DBE'!E212)</f>
        <v/>
      </c>
      <c r="Y212" s="260" t="str">
        <f>IF('P-(K-Mg)-DBE'!N212="","",'P-(K-Mg)-DBE'!N212+'P-(K-Mg)-DBE'!R212)</f>
        <v/>
      </c>
      <c r="Z212" s="830" t="str">
        <f>IF(OR(B212="",'P-(K-Mg)-DBE'!N212=""),"",'N-DBE'!E212*('P-(K-Mg)-DBE'!N212+'P-(K-Mg)-DBE'!R212))</f>
        <v/>
      </c>
      <c r="AA212" s="259" t="str">
        <f>IF('P-(K-Mg)-DBE'!N212="","",SUM(AX212,BL212,BZ212,CN212,DB212,DP212))</f>
        <v/>
      </c>
      <c r="AB212" s="258" t="str">
        <f>IF(OR(B212="",'P-(K-Mg)-DBE'!Z212=""),"",SUM(AX212,BL212,BZ212,CN212,DB212,DP212)*'N-DBE'!E212)</f>
        <v/>
      </c>
      <c r="AC212" s="259" t="str">
        <f>IF('P-(K-Mg)-DBE'!O212="","",'P-(K-Mg)-DBE'!O212)</f>
        <v/>
      </c>
      <c r="AD212" s="815" t="str">
        <f>IF(OR(B212="",'P-(K-Mg)-DBE'!O212=""),"",'P-(K-Mg)-DBE'!O212*'N-DBE'!E212)</f>
        <v/>
      </c>
      <c r="AE212" s="239" t="str">
        <f>IF('P-(K-Mg)-DBE'!Z212="","",'P-(K-Mg)-DBE'!Z212)</f>
        <v/>
      </c>
      <c r="AF212" s="815" t="str">
        <f>IF(OR(B212="",'P-(K-Mg)-DBE'!Z212=""),"",'P-(K-Mg)-DBE'!Z212*'N-DBE'!E212)</f>
        <v/>
      </c>
      <c r="AG212" s="380" t="str">
        <f>IF('P-(K-Mg)-DBE'!Z212="","",SUM(AY212,BM212,CA212,CO212,DC212,DQ212))</f>
        <v/>
      </c>
      <c r="AH212" s="258" t="str">
        <f>IF(OR(B212="",'P-(K-Mg)-DBE'!AH212=""),"",SUM(AY212,BM212,CA212,CO212,DC212,DQ202)*'N-DBE'!E212)</f>
        <v/>
      </c>
      <c r="AI212" s="240" t="str">
        <f>IF('P-(K-Mg)-DBE'!AH212="","",'P-(K-Mg)-DBE'!AH212)</f>
        <v/>
      </c>
      <c r="AJ212" s="830" t="str">
        <f>IF(OR(B212="",'P-(K-Mg)-DBE'!AH212=""),"",'N-DBE'!E212*'P-(K-Mg)-DBE'!AH212)</f>
        <v/>
      </c>
      <c r="AK212" s="374" t="str">
        <f>IF('P-(K-Mg)-DBE'!AH212="","",SUM(AZ212,BN212,CB212,CP212,DD212,DR212))</f>
        <v/>
      </c>
      <c r="AL212" s="862" t="str">
        <f>IF('P-(K-Mg)-DBE'!AH212="","",SUM(AZ212,BN212,CB212,CP212,DD212,DR212))</f>
        <v/>
      </c>
      <c r="AM212" s="378"/>
      <c r="AN212" s="379"/>
      <c r="AO212" s="375"/>
      <c r="AP212" s="392" t="str">
        <f t="shared" si="36"/>
        <v/>
      </c>
      <c r="AQ212" s="453" t="str">
        <f t="shared" si="37"/>
        <v/>
      </c>
      <c r="AR212" s="872" t="str">
        <f>IF(AM212="","",VLOOKUP(AM212,'aktuelle Düngerliste'!A:H,2,FALSE))</f>
        <v/>
      </c>
      <c r="AS212" s="872" t="str">
        <f>IF(AM212="","",VLOOKUP(AM212,'aktuelle Düngerliste'!A:H,3,FALSE))</f>
        <v/>
      </c>
      <c r="AT212" s="873" t="str">
        <f>IF(AM212="","",VLOOKUP(AM212,'aktuelle Düngerliste'!A:H,8,FALSE))</f>
        <v/>
      </c>
      <c r="AU212" s="874" t="str">
        <f>IF(AM212="","",VLOOKUP(AM212,'aktuelle Düngerliste'!$A:$H,3,FALSE)*AO212/1000)</f>
        <v/>
      </c>
      <c r="AV212" s="874" t="str">
        <f>IF(AM212="","",IF(VLOOKUP(AM212,'aktuelle Düngerliste'!$A:$B,2,FALSE)="mineralisch",(VLOOKUP(AM212,'aktuelle Düngerliste'!$A:$H,3,FALSE)*AO212/1000),""))</f>
        <v/>
      </c>
      <c r="AW212" s="875" t="str">
        <f>IF(AM212="","",VLOOKUP(AM212,'aktuelle Düngerliste'!$A:$J,10,FALSE)*AO212/1000)</f>
        <v/>
      </c>
      <c r="AX212" s="875" t="str">
        <f>IF(AM212="","",VLOOKUP(AM212,'aktuelle Düngerliste'!$A:$H,5,FALSE)*AO212/1000)</f>
        <v/>
      </c>
      <c r="AY212" s="875" t="str">
        <f>IF(AM212="","",VLOOKUP(AM212,'aktuelle Düngerliste'!$A:$H,6,FALSE)*AO212/1000)</f>
        <v/>
      </c>
      <c r="AZ212" s="876" t="str">
        <f>IF(AM212="","",VLOOKUP(AM212,'aktuelle Düngerliste'!$A:$H,7,FALSE)*AO212/1000)</f>
        <v/>
      </c>
      <c r="BA212" s="378"/>
      <c r="BB212" s="379"/>
      <c r="BC212" s="375"/>
      <c r="BD212" s="392" t="str">
        <f t="shared" si="38"/>
        <v/>
      </c>
      <c r="BE212" s="453" t="str">
        <f t="shared" si="39"/>
        <v/>
      </c>
      <c r="BF212" s="872" t="str">
        <f>IF(BA212="","",VLOOKUP(BA212,'aktuelle Düngerliste'!$A:$H,2,FALSE))</f>
        <v/>
      </c>
      <c r="BG212" s="872" t="str">
        <f>IF(BA212="","",VLOOKUP(BA212,'aktuelle Düngerliste'!$A:$H,3,FALSE))</f>
        <v/>
      </c>
      <c r="BH212" s="873" t="str">
        <f>IF(BA212="","",VLOOKUP(BA212,'aktuelle Düngerliste'!$A:$H,8,FALSE))</f>
        <v/>
      </c>
      <c r="BI212" s="874" t="str">
        <f>IF(BA212="","",VLOOKUP(BA212,'aktuelle Düngerliste'!$A:$H,3,FALSE)*BC212/1000)</f>
        <v/>
      </c>
      <c r="BJ212" s="874" t="str">
        <f>IF(BA212="","",IF(VLOOKUP(BA212,'aktuelle Düngerliste'!$A:$B,2,FALSE)="mineralisch",(VLOOKUP(BA212,'aktuelle Düngerliste'!$A:$H,3,FALSE)*BC212/1000),""))</f>
        <v/>
      </c>
      <c r="BK212" s="875" t="str">
        <f>IF(BA212="","",VLOOKUP(BA212,'aktuelle Düngerliste'!$A:$J,10,FALSE)*BC212/1000)</f>
        <v/>
      </c>
      <c r="BL212" s="875" t="str">
        <f>IF(BA212="","",VLOOKUP(BA212,'aktuelle Düngerliste'!$A:$H,5,FALSE)*BC212/1000)</f>
        <v/>
      </c>
      <c r="BM212" s="875" t="str">
        <f>IF(BA212="","",VLOOKUP(BA212,'aktuelle Düngerliste'!$A:$H,6,FALSE)*BC212/1000)</f>
        <v/>
      </c>
      <c r="BN212" s="876" t="str">
        <f>IF(BA212="","",VLOOKUP(BA212,'aktuelle Düngerliste'!$A:$H,7,FALSE)*BC212/1000)</f>
        <v/>
      </c>
      <c r="BO212" s="378"/>
      <c r="BP212" s="379"/>
      <c r="BQ212" s="375"/>
      <c r="BR212" s="392" t="str">
        <f t="shared" si="40"/>
        <v/>
      </c>
      <c r="BS212" s="453" t="str">
        <f t="shared" si="41"/>
        <v/>
      </c>
      <c r="BT212" s="872" t="str">
        <f>IF(BO212="","",VLOOKUP(BO212,'aktuelle Düngerliste'!$A:$H,2,FALSE))</f>
        <v/>
      </c>
      <c r="BU212" s="872" t="str">
        <f>IF(BO212="","",VLOOKUP(BO212,'aktuelle Düngerliste'!$A:$H,3,FALSE))</f>
        <v/>
      </c>
      <c r="BV212" s="873" t="str">
        <f>IF(BO212="","",VLOOKUP(BO212,'aktuelle Düngerliste'!$A:$H,8,FALSE))</f>
        <v/>
      </c>
      <c r="BW212" s="874" t="str">
        <f>IF(BO212="","",VLOOKUP(BO212,'aktuelle Düngerliste'!$A:$H,3,FALSE)*BQ212/1000)</f>
        <v/>
      </c>
      <c r="BX212" s="874" t="str">
        <f>IF(BO212="","",IF(VLOOKUP(BO212,'aktuelle Düngerliste'!$A:$B,2,FALSE)="mineralisch",(VLOOKUP(BO212,'aktuelle Düngerliste'!$A:$H,3,FALSE)*BQ212/1000),""))</f>
        <v/>
      </c>
      <c r="BY212" s="875" t="str">
        <f>IF(BO212="","",VLOOKUP(BO212,'aktuelle Düngerliste'!$A:$J,10,FALSE)*BQ212/1000)</f>
        <v/>
      </c>
      <c r="BZ212" s="875" t="str">
        <f>IF(BO212="","",VLOOKUP(BO212,'aktuelle Düngerliste'!$A:$H,5,FALSE)*BQ212/1000)</f>
        <v/>
      </c>
      <c r="CA212" s="875" t="str">
        <f>IF(BO212="","",VLOOKUP(BO212,'aktuelle Düngerliste'!$A:$H,6,FALSE)*BQ212/1000)</f>
        <v/>
      </c>
      <c r="CB212" s="876" t="str">
        <f>IF(BO212="","",VLOOKUP(BO212,'aktuelle Düngerliste'!$A:$H,7,FALSE)*BQ212/1000)</f>
        <v/>
      </c>
      <c r="CC212" s="378"/>
      <c r="CD212" s="379"/>
      <c r="CE212" s="375"/>
      <c r="CF212" s="392" t="str">
        <f t="shared" si="42"/>
        <v/>
      </c>
      <c r="CG212" s="453" t="str">
        <f t="shared" si="43"/>
        <v/>
      </c>
      <c r="CH212" s="872" t="str">
        <f>IF(CC212="","",VLOOKUP(CC212,'aktuelle Düngerliste'!$A:$H,2,FALSE))</f>
        <v/>
      </c>
      <c r="CI212" s="872" t="str">
        <f>IF(CC212="","",VLOOKUP(CC212,'aktuelle Düngerliste'!$A:$H,3,FALSE))</f>
        <v/>
      </c>
      <c r="CJ212" s="873" t="str">
        <f>IF(CC212="","",VLOOKUP(CC212,'aktuelle Düngerliste'!$A:$H,8,FALSE))</f>
        <v/>
      </c>
      <c r="CK212" s="874" t="str">
        <f>IF(CC212="","",VLOOKUP(CC212,'aktuelle Düngerliste'!$A:$H,3,FALSE)*CE212/1000)</f>
        <v/>
      </c>
      <c r="CL212" s="874" t="str">
        <f>IF(CC212="","",IF(VLOOKUP(CC212,'aktuelle Düngerliste'!$A:$B,2,FALSE)="mineralisch",(VLOOKUP(CC212,'aktuelle Düngerliste'!$A:$H,3,FALSE)*CE212/1000),""))</f>
        <v/>
      </c>
      <c r="CM212" s="875" t="str">
        <f>IF(CC212="","",VLOOKUP(CC212,'aktuelle Düngerliste'!$A:$J,10,FALSE)*CE212/1000)</f>
        <v/>
      </c>
      <c r="CN212" s="875" t="str">
        <f>IF(CC212="","",VLOOKUP(CC212,'aktuelle Düngerliste'!$A:$H,5,FALSE)*CE212/1000)</f>
        <v/>
      </c>
      <c r="CO212" s="875" t="str">
        <f>IF(CC212="","",VLOOKUP(CC212,'aktuelle Düngerliste'!$A:$H,6,FALSE)*CE212/1000)</f>
        <v/>
      </c>
      <c r="CP212" s="876" t="str">
        <f>IF(CC212="","",VLOOKUP(CC212,'aktuelle Düngerliste'!$A:$H,7,FALSE)*CE212/1000)</f>
        <v/>
      </c>
      <c r="CQ212" s="378"/>
      <c r="CR212" s="379"/>
      <c r="CS212" s="375"/>
      <c r="CT212" s="392" t="str">
        <f t="shared" si="44"/>
        <v/>
      </c>
      <c r="CU212" s="453" t="str">
        <f t="shared" si="45"/>
        <v/>
      </c>
      <c r="CV212" s="872" t="str">
        <f>IF(CQ212="","",VLOOKUP(CQ212,'aktuelle Düngerliste'!$A:$H,2,FALSE))</f>
        <v/>
      </c>
      <c r="CW212" s="872" t="str">
        <f>IF(CQ212="","",VLOOKUP(CQ212,'aktuelle Düngerliste'!$A:$H,3,FALSE))</f>
        <v/>
      </c>
      <c r="CX212" s="873" t="str">
        <f>IF(CQ212="","",VLOOKUP(CQ212,'aktuelle Düngerliste'!$A:$H,8,FALSE))</f>
        <v/>
      </c>
      <c r="CY212" s="874" t="str">
        <f>IF(CQ212="","",VLOOKUP(CQ212,'aktuelle Düngerliste'!$A:$H,3,FALSE)*CS212/1000)</f>
        <v/>
      </c>
      <c r="CZ212" s="874" t="str">
        <f>IF(CQ212="","",IF(VLOOKUP(CQ212,'aktuelle Düngerliste'!$A:$B,2,FALSE)="mineralisch",(VLOOKUP(CQ212,'aktuelle Düngerliste'!$A:$H,3,FALSE)*CS212/1000),""))</f>
        <v/>
      </c>
      <c r="DA212" s="875" t="str">
        <f>IF(CQ212="","",VLOOKUP(CQ212,'aktuelle Düngerliste'!$A:$J,10,FALSE)*CS212/1000)</f>
        <v/>
      </c>
      <c r="DB212" s="875" t="str">
        <f>IF(CQ212="","",VLOOKUP(CQ212,'aktuelle Düngerliste'!$A:$H,5,FALSE)*CS212/1000)</f>
        <v/>
      </c>
      <c r="DC212" s="875" t="str">
        <f>IF(CQ212="","",VLOOKUP(CQ212,'aktuelle Düngerliste'!$A:$H,6,FALSE)*CS212/1000)</f>
        <v/>
      </c>
      <c r="DD212" s="876" t="str">
        <f>IF(CQ212="","",VLOOKUP(CQ212,'aktuelle Düngerliste'!$A:$H,7,FALSE)*CS212/1000)</f>
        <v/>
      </c>
      <c r="DE212" s="378"/>
      <c r="DF212" s="379"/>
      <c r="DG212" s="375"/>
      <c r="DH212" s="392" t="str">
        <f t="shared" si="46"/>
        <v/>
      </c>
      <c r="DI212" s="453" t="str">
        <f t="shared" si="47"/>
        <v/>
      </c>
      <c r="DJ212" s="872" t="str">
        <f>IF(DE212="","",VLOOKUP(DE212,'aktuelle Düngerliste'!$A:$H,2,FALSE))</f>
        <v/>
      </c>
      <c r="DK212" s="872" t="str">
        <f>IF(DE212="","",VLOOKUP(DE212,'aktuelle Düngerliste'!$A:$H,3,FALSE))</f>
        <v/>
      </c>
      <c r="DL212" s="873" t="str">
        <f>IF(DE212="","",VLOOKUP(DE212,'aktuelle Düngerliste'!$A:$H,8,FALSE))</f>
        <v/>
      </c>
      <c r="DM212" s="874" t="str">
        <f>IF(DE212="","",VLOOKUP(DE212,'aktuelle Düngerliste'!$A:$H,3,FALSE)*DG212/1000)</f>
        <v/>
      </c>
      <c r="DN212" s="874" t="str">
        <f>IF(DE212="","",IF(VLOOKUP(DE212,'aktuelle Düngerliste'!$A:$B,2,FALSE)="mineralisch",(VLOOKUP(DE212,'aktuelle Düngerliste'!$A:$H,3,FALSE)*DG212/1000),""))</f>
        <v/>
      </c>
      <c r="DO212" s="875" t="str">
        <f>IF(DE212="","",VLOOKUP(DE212,'aktuelle Düngerliste'!$A:$J,10,FALSE)*DG212/1000)</f>
        <v/>
      </c>
      <c r="DP212" s="875" t="str">
        <f>IF(DE212="","",VLOOKUP(DE212,'aktuelle Düngerliste'!$A:$H,5,FALSE)*DG212/1000)</f>
        <v/>
      </c>
      <c r="DQ212" s="875" t="str">
        <f>IF(DE212="","",VLOOKUP(DE212,'aktuelle Düngerliste'!$A:$H,6,FALSE)*DG212/1000)</f>
        <v/>
      </c>
      <c r="DR212" s="876" t="str">
        <f>IF(DE212="","",VLOOKUP(DE212,'aktuelle Düngerliste'!$A:$H,7,FALSE)*DG212/1000)</f>
        <v/>
      </c>
      <c r="DS212" s="265"/>
    </row>
    <row r="213" spans="1:123" s="145" customFormat="1">
      <c r="A213" s="261" t="str">
        <f>IF('N-DBE'!A213="","",'N-DBE'!A213)</f>
        <v/>
      </c>
      <c r="B213" s="285" t="str">
        <f>IF('N-DBE'!B213="","",'N-DBE'!B213)</f>
        <v/>
      </c>
      <c r="C213" s="262" t="str">
        <f>IF('N-DBE'!C213="","",'N-DBE'!C213)</f>
        <v/>
      </c>
      <c r="D213" s="262" t="str">
        <f>IF('N-DBE'!D213="","",'N-DBE'!D213)</f>
        <v/>
      </c>
      <c r="E213" s="238" t="str">
        <f>IF('N-DBE'!E213="","",'N-DBE'!E213)</f>
        <v/>
      </c>
      <c r="F213" s="238" t="str">
        <f>IF('N-DBE'!F213="","",'N-DBE'!F213)</f>
        <v/>
      </c>
      <c r="G213" s="225" t="str">
        <f>IF('N-DBE'!G213="","",'N-DBE'!G213)</f>
        <v/>
      </c>
      <c r="H213" s="247" t="str">
        <f>IF(OR(B213="",'N-DBE'!AJ213=""),"",'N-DBE'!AJ213+'N-DBE'!AN213)</f>
        <v/>
      </c>
      <c r="I213" s="815" t="str">
        <f>IF(OR(B213="",'N-DBE'!AJ213=""),"",'N-DBE'!E213*('N-DBE'!AJ213+'N-DBE'!AN213))</f>
        <v/>
      </c>
      <c r="J213" s="246" t="str">
        <f>IF('N-DBE'!AK213="","",IF('N-DBE'!AM213="ja",'N-DBE'!AK213+'N-DBE'!AN213,'N-DBE'!AK213))</f>
        <v/>
      </c>
      <c r="K213" s="829" t="str">
        <f>IF(OR(B213="",'N-DBE'!AK213=""),"",IF('N-DBE'!AM213="ja",'N-DBE'!E213*('N-DBE'!AK213+'N-DBE'!AN213),'N-DBE'!E213*'N-DBE'!AK213))</f>
        <v/>
      </c>
      <c r="L213" s="830" t="str">
        <f>IF(OR(B213="",'N-DBE'!AL213=""),"",'N-DBE'!AL213+'N-DBE'!AN213)</f>
        <v/>
      </c>
      <c r="M213" s="830" t="str">
        <f>IF(OR(B213="",'N-DBE'!AL213=""),"",'N-DBE'!E213*('N-DBE'!AL213+'N-DBE'!AN213))</f>
        <v/>
      </c>
      <c r="N213" s="831" t="str">
        <f>IF(AND('N-DBE'!C213="ja",G213&lt;&gt;""),I213-X213,"")</f>
        <v/>
      </c>
      <c r="O213" s="259" t="str">
        <f>IF('N-DBE'!AJ213="","",SUM(AU213,BI213,BW213,CK213,CY213,DM213))</f>
        <v/>
      </c>
      <c r="P213" s="830" t="str">
        <f>IF(OR(B213="",'N-DBE'!AJ213=""),"",O213*'N-DBE'!E213)</f>
        <v/>
      </c>
      <c r="Q213" s="253" t="str">
        <f>IF('N-DBE'!AJ213="","",IF(AR213="mineralisch",AU213,0)+IF(BF213="mineralisch",BI213,0)+IF(BT213="mineralisch",BW213,0)+IF(CH213="mineralisch",CK213,0)+IF(CV213="mineralisch",CY213,0)+IF(DJ213="mineralisch",DM213,0))</f>
        <v/>
      </c>
      <c r="R213" s="830" t="str">
        <f>IF(OR(B213="",'N-DBE'!AJ213=""),"",Q213*'N-DBE'!E213)</f>
        <v/>
      </c>
      <c r="S213" s="253" t="str">
        <f>IF('N-DBE'!AJ213="","",O213-Q213)</f>
        <v/>
      </c>
      <c r="T213" s="830" t="str">
        <f>IF(OR(B213="",'N-DBE'!AJ213=""),"",S213*'N-DBE'!E213)</f>
        <v/>
      </c>
      <c r="U213" s="253" t="str">
        <f>IF('N-DBE'!AJ213="","",(IF(AR213="Kompost",AU213,0)+IF(BF213="Kompost",BI213,0)+IF(BT213="Kompost",BW213,0)+IF(CH213="Kompost",CK213,0)+IF(CV213="Kompost",CY213,0)+IF(DJ213="Kompost",DM213,0)))</f>
        <v/>
      </c>
      <c r="V213" s="830" t="str">
        <f>IF(OR(B213="",'N-DBE'!AJ213=""),"",U213*'N-DBE'!E213)</f>
        <v/>
      </c>
      <c r="W213" s="370" t="str">
        <f>IF('N-DBE'!AJ213="","",SUM(AW213,BK213,BY213,CM213,DA213,DO213))</f>
        <v/>
      </c>
      <c r="X213" s="844" t="str">
        <f>IF(OR(B213="",'N-DBE'!AJ213=""),"",W213*'N-DBE'!E213)</f>
        <v/>
      </c>
      <c r="Y213" s="260" t="str">
        <f>IF('P-(K-Mg)-DBE'!N213="","",'P-(K-Mg)-DBE'!N213+'P-(K-Mg)-DBE'!R213)</f>
        <v/>
      </c>
      <c r="Z213" s="830" t="str">
        <f>IF(OR(B213="",'P-(K-Mg)-DBE'!N213=""),"",'N-DBE'!E213*('P-(K-Mg)-DBE'!N213+'P-(K-Mg)-DBE'!R213))</f>
        <v/>
      </c>
      <c r="AA213" s="259" t="str">
        <f>IF('P-(K-Mg)-DBE'!N213="","",SUM(AX213,BL213,BZ213,CN213,DB213,DP213))</f>
        <v/>
      </c>
      <c r="AB213" s="258" t="str">
        <f>IF(OR(B213="",'P-(K-Mg)-DBE'!Z213=""),"",SUM(AX213,BL213,BZ213,CN213,DB213,DP213)*'N-DBE'!E213)</f>
        <v/>
      </c>
      <c r="AC213" s="259" t="str">
        <f>IF('P-(K-Mg)-DBE'!O213="","",'P-(K-Mg)-DBE'!O213)</f>
        <v/>
      </c>
      <c r="AD213" s="815" t="str">
        <f>IF(OR(B213="",'P-(K-Mg)-DBE'!O213=""),"",'P-(K-Mg)-DBE'!O213*'N-DBE'!E213)</f>
        <v/>
      </c>
      <c r="AE213" s="239" t="str">
        <f>IF('P-(K-Mg)-DBE'!Z213="","",'P-(K-Mg)-DBE'!Z213)</f>
        <v/>
      </c>
      <c r="AF213" s="815" t="str">
        <f>IF(OR(B213="",'P-(K-Mg)-DBE'!Z213=""),"",'P-(K-Mg)-DBE'!Z213*'N-DBE'!E213)</f>
        <v/>
      </c>
      <c r="AG213" s="380" t="str">
        <f>IF('P-(K-Mg)-DBE'!Z213="","",SUM(AY213,BM213,CA213,CO213,DC213,DQ213))</f>
        <v/>
      </c>
      <c r="AH213" s="258" t="str">
        <f>IF(OR(B213="",'P-(K-Mg)-DBE'!AH213=""),"",SUM(AY213,BM213,CA213,CO213,DC213,DQ203)*'N-DBE'!E213)</f>
        <v/>
      </c>
      <c r="AI213" s="240" t="str">
        <f>IF('P-(K-Mg)-DBE'!AH213="","",'P-(K-Mg)-DBE'!AH213)</f>
        <v/>
      </c>
      <c r="AJ213" s="830" t="str">
        <f>IF(OR(B213="",'P-(K-Mg)-DBE'!AH213=""),"",'N-DBE'!E213*'P-(K-Mg)-DBE'!AH213)</f>
        <v/>
      </c>
      <c r="AK213" s="374" t="str">
        <f>IF('P-(K-Mg)-DBE'!AH213="","",SUM(AZ213,BN213,CB213,CP213,DD213,DR213))</f>
        <v/>
      </c>
      <c r="AL213" s="862" t="str">
        <f>IF('P-(K-Mg)-DBE'!AH213="","",SUM(AZ213,BN213,CB213,CP213,DD213,DR213))</f>
        <v/>
      </c>
      <c r="AM213" s="378"/>
      <c r="AN213" s="379"/>
      <c r="AO213" s="375"/>
      <c r="AP213" s="392" t="str">
        <f t="shared" si="36"/>
        <v/>
      </c>
      <c r="AQ213" s="453" t="str">
        <f t="shared" si="37"/>
        <v/>
      </c>
      <c r="AR213" s="872" t="str">
        <f>IF(AM213="","",VLOOKUP(AM213,'aktuelle Düngerliste'!A:H,2,FALSE))</f>
        <v/>
      </c>
      <c r="AS213" s="872" t="str">
        <f>IF(AM213="","",VLOOKUP(AM213,'aktuelle Düngerliste'!A:H,3,FALSE))</f>
        <v/>
      </c>
      <c r="AT213" s="873" t="str">
        <f>IF(AM213="","",VLOOKUP(AM213,'aktuelle Düngerliste'!A:H,8,FALSE))</f>
        <v/>
      </c>
      <c r="AU213" s="874" t="str">
        <f>IF(AM213="","",VLOOKUP(AM213,'aktuelle Düngerliste'!$A:$H,3,FALSE)*AO213/1000)</f>
        <v/>
      </c>
      <c r="AV213" s="874" t="str">
        <f>IF(AM213="","",IF(VLOOKUP(AM213,'aktuelle Düngerliste'!$A:$B,2,FALSE)="mineralisch",(VLOOKUP(AM213,'aktuelle Düngerliste'!$A:$H,3,FALSE)*AO213/1000),""))</f>
        <v/>
      </c>
      <c r="AW213" s="875" t="str">
        <f>IF(AM213="","",VLOOKUP(AM213,'aktuelle Düngerliste'!$A:$J,10,FALSE)*AO213/1000)</f>
        <v/>
      </c>
      <c r="AX213" s="875" t="str">
        <f>IF(AM213="","",VLOOKUP(AM213,'aktuelle Düngerliste'!$A:$H,5,FALSE)*AO213/1000)</f>
        <v/>
      </c>
      <c r="AY213" s="875" t="str">
        <f>IF(AM213="","",VLOOKUP(AM213,'aktuelle Düngerliste'!$A:$H,6,FALSE)*AO213/1000)</f>
        <v/>
      </c>
      <c r="AZ213" s="876" t="str">
        <f>IF(AM213="","",VLOOKUP(AM213,'aktuelle Düngerliste'!$A:$H,7,FALSE)*AO213/1000)</f>
        <v/>
      </c>
      <c r="BA213" s="378"/>
      <c r="BB213" s="379"/>
      <c r="BC213" s="375"/>
      <c r="BD213" s="392" t="str">
        <f t="shared" si="38"/>
        <v/>
      </c>
      <c r="BE213" s="453" t="str">
        <f t="shared" si="39"/>
        <v/>
      </c>
      <c r="BF213" s="872" t="str">
        <f>IF(BA213="","",VLOOKUP(BA213,'aktuelle Düngerliste'!$A:$H,2,FALSE))</f>
        <v/>
      </c>
      <c r="BG213" s="872" t="str">
        <f>IF(BA213="","",VLOOKUP(BA213,'aktuelle Düngerliste'!$A:$H,3,FALSE))</f>
        <v/>
      </c>
      <c r="BH213" s="873" t="str">
        <f>IF(BA213="","",VLOOKUP(BA213,'aktuelle Düngerliste'!$A:$H,8,FALSE))</f>
        <v/>
      </c>
      <c r="BI213" s="874" t="str">
        <f>IF(BA213="","",VLOOKUP(BA213,'aktuelle Düngerliste'!$A:$H,3,FALSE)*BC213/1000)</f>
        <v/>
      </c>
      <c r="BJ213" s="874" t="str">
        <f>IF(BA213="","",IF(VLOOKUP(BA213,'aktuelle Düngerliste'!$A:$B,2,FALSE)="mineralisch",(VLOOKUP(BA213,'aktuelle Düngerliste'!$A:$H,3,FALSE)*BC213/1000),""))</f>
        <v/>
      </c>
      <c r="BK213" s="875" t="str">
        <f>IF(BA213="","",VLOOKUP(BA213,'aktuelle Düngerliste'!$A:$J,10,FALSE)*BC213/1000)</f>
        <v/>
      </c>
      <c r="BL213" s="875" t="str">
        <f>IF(BA213="","",VLOOKUP(BA213,'aktuelle Düngerliste'!$A:$H,5,FALSE)*BC213/1000)</f>
        <v/>
      </c>
      <c r="BM213" s="875" t="str">
        <f>IF(BA213="","",VLOOKUP(BA213,'aktuelle Düngerliste'!$A:$H,6,FALSE)*BC213/1000)</f>
        <v/>
      </c>
      <c r="BN213" s="876" t="str">
        <f>IF(BA213="","",VLOOKUP(BA213,'aktuelle Düngerliste'!$A:$H,7,FALSE)*BC213/1000)</f>
        <v/>
      </c>
      <c r="BO213" s="378"/>
      <c r="BP213" s="379"/>
      <c r="BQ213" s="375"/>
      <c r="BR213" s="392" t="str">
        <f t="shared" si="40"/>
        <v/>
      </c>
      <c r="BS213" s="453" t="str">
        <f t="shared" si="41"/>
        <v/>
      </c>
      <c r="BT213" s="872" t="str">
        <f>IF(BO213="","",VLOOKUP(BO213,'aktuelle Düngerliste'!$A:$H,2,FALSE))</f>
        <v/>
      </c>
      <c r="BU213" s="872" t="str">
        <f>IF(BO213="","",VLOOKUP(BO213,'aktuelle Düngerliste'!$A:$H,3,FALSE))</f>
        <v/>
      </c>
      <c r="BV213" s="873" t="str">
        <f>IF(BO213="","",VLOOKUP(BO213,'aktuelle Düngerliste'!$A:$H,8,FALSE))</f>
        <v/>
      </c>
      <c r="BW213" s="874" t="str">
        <f>IF(BO213="","",VLOOKUP(BO213,'aktuelle Düngerliste'!$A:$H,3,FALSE)*BQ213/1000)</f>
        <v/>
      </c>
      <c r="BX213" s="874" t="str">
        <f>IF(BO213="","",IF(VLOOKUP(BO213,'aktuelle Düngerliste'!$A:$B,2,FALSE)="mineralisch",(VLOOKUP(BO213,'aktuelle Düngerliste'!$A:$H,3,FALSE)*BQ213/1000),""))</f>
        <v/>
      </c>
      <c r="BY213" s="875" t="str">
        <f>IF(BO213="","",VLOOKUP(BO213,'aktuelle Düngerliste'!$A:$J,10,FALSE)*BQ213/1000)</f>
        <v/>
      </c>
      <c r="BZ213" s="875" t="str">
        <f>IF(BO213="","",VLOOKUP(BO213,'aktuelle Düngerliste'!$A:$H,5,FALSE)*BQ213/1000)</f>
        <v/>
      </c>
      <c r="CA213" s="875" t="str">
        <f>IF(BO213="","",VLOOKUP(BO213,'aktuelle Düngerliste'!$A:$H,6,FALSE)*BQ213/1000)</f>
        <v/>
      </c>
      <c r="CB213" s="876" t="str">
        <f>IF(BO213="","",VLOOKUP(BO213,'aktuelle Düngerliste'!$A:$H,7,FALSE)*BQ213/1000)</f>
        <v/>
      </c>
      <c r="CC213" s="378"/>
      <c r="CD213" s="379"/>
      <c r="CE213" s="375"/>
      <c r="CF213" s="392" t="str">
        <f t="shared" si="42"/>
        <v/>
      </c>
      <c r="CG213" s="453" t="str">
        <f t="shared" si="43"/>
        <v/>
      </c>
      <c r="CH213" s="872" t="str">
        <f>IF(CC213="","",VLOOKUP(CC213,'aktuelle Düngerliste'!$A:$H,2,FALSE))</f>
        <v/>
      </c>
      <c r="CI213" s="872" t="str">
        <f>IF(CC213="","",VLOOKUP(CC213,'aktuelle Düngerliste'!$A:$H,3,FALSE))</f>
        <v/>
      </c>
      <c r="CJ213" s="873" t="str">
        <f>IF(CC213="","",VLOOKUP(CC213,'aktuelle Düngerliste'!$A:$H,8,FALSE))</f>
        <v/>
      </c>
      <c r="CK213" s="874" t="str">
        <f>IF(CC213="","",VLOOKUP(CC213,'aktuelle Düngerliste'!$A:$H,3,FALSE)*CE213/1000)</f>
        <v/>
      </c>
      <c r="CL213" s="874" t="str">
        <f>IF(CC213="","",IF(VLOOKUP(CC213,'aktuelle Düngerliste'!$A:$B,2,FALSE)="mineralisch",(VLOOKUP(CC213,'aktuelle Düngerliste'!$A:$H,3,FALSE)*CE213/1000),""))</f>
        <v/>
      </c>
      <c r="CM213" s="875" t="str">
        <f>IF(CC213="","",VLOOKUP(CC213,'aktuelle Düngerliste'!$A:$J,10,FALSE)*CE213/1000)</f>
        <v/>
      </c>
      <c r="CN213" s="875" t="str">
        <f>IF(CC213="","",VLOOKUP(CC213,'aktuelle Düngerliste'!$A:$H,5,FALSE)*CE213/1000)</f>
        <v/>
      </c>
      <c r="CO213" s="875" t="str">
        <f>IF(CC213="","",VLOOKUP(CC213,'aktuelle Düngerliste'!$A:$H,6,FALSE)*CE213/1000)</f>
        <v/>
      </c>
      <c r="CP213" s="876" t="str">
        <f>IF(CC213="","",VLOOKUP(CC213,'aktuelle Düngerliste'!$A:$H,7,FALSE)*CE213/1000)</f>
        <v/>
      </c>
      <c r="CQ213" s="378"/>
      <c r="CR213" s="379"/>
      <c r="CS213" s="375"/>
      <c r="CT213" s="392" t="str">
        <f t="shared" si="44"/>
        <v/>
      </c>
      <c r="CU213" s="453" t="str">
        <f t="shared" si="45"/>
        <v/>
      </c>
      <c r="CV213" s="872" t="str">
        <f>IF(CQ213="","",VLOOKUP(CQ213,'aktuelle Düngerliste'!$A:$H,2,FALSE))</f>
        <v/>
      </c>
      <c r="CW213" s="872" t="str">
        <f>IF(CQ213="","",VLOOKUP(CQ213,'aktuelle Düngerliste'!$A:$H,3,FALSE))</f>
        <v/>
      </c>
      <c r="CX213" s="873" t="str">
        <f>IF(CQ213="","",VLOOKUP(CQ213,'aktuelle Düngerliste'!$A:$H,8,FALSE))</f>
        <v/>
      </c>
      <c r="CY213" s="874" t="str">
        <f>IF(CQ213="","",VLOOKUP(CQ213,'aktuelle Düngerliste'!$A:$H,3,FALSE)*CS213/1000)</f>
        <v/>
      </c>
      <c r="CZ213" s="874" t="str">
        <f>IF(CQ213="","",IF(VLOOKUP(CQ213,'aktuelle Düngerliste'!$A:$B,2,FALSE)="mineralisch",(VLOOKUP(CQ213,'aktuelle Düngerliste'!$A:$H,3,FALSE)*CS213/1000),""))</f>
        <v/>
      </c>
      <c r="DA213" s="875" t="str">
        <f>IF(CQ213="","",VLOOKUP(CQ213,'aktuelle Düngerliste'!$A:$J,10,FALSE)*CS213/1000)</f>
        <v/>
      </c>
      <c r="DB213" s="875" t="str">
        <f>IF(CQ213="","",VLOOKUP(CQ213,'aktuelle Düngerliste'!$A:$H,5,FALSE)*CS213/1000)</f>
        <v/>
      </c>
      <c r="DC213" s="875" t="str">
        <f>IF(CQ213="","",VLOOKUP(CQ213,'aktuelle Düngerliste'!$A:$H,6,FALSE)*CS213/1000)</f>
        <v/>
      </c>
      <c r="DD213" s="876" t="str">
        <f>IF(CQ213="","",VLOOKUP(CQ213,'aktuelle Düngerliste'!$A:$H,7,FALSE)*CS213/1000)</f>
        <v/>
      </c>
      <c r="DE213" s="378"/>
      <c r="DF213" s="379"/>
      <c r="DG213" s="375"/>
      <c r="DH213" s="392" t="str">
        <f t="shared" si="46"/>
        <v/>
      </c>
      <c r="DI213" s="453" t="str">
        <f t="shared" si="47"/>
        <v/>
      </c>
      <c r="DJ213" s="872" t="str">
        <f>IF(DE213="","",VLOOKUP(DE213,'aktuelle Düngerliste'!$A:$H,2,FALSE))</f>
        <v/>
      </c>
      <c r="DK213" s="872" t="str">
        <f>IF(DE213="","",VLOOKUP(DE213,'aktuelle Düngerliste'!$A:$H,3,FALSE))</f>
        <v/>
      </c>
      <c r="DL213" s="873" t="str">
        <f>IF(DE213="","",VLOOKUP(DE213,'aktuelle Düngerliste'!$A:$H,8,FALSE))</f>
        <v/>
      </c>
      <c r="DM213" s="874" t="str">
        <f>IF(DE213="","",VLOOKUP(DE213,'aktuelle Düngerliste'!$A:$H,3,FALSE)*DG213/1000)</f>
        <v/>
      </c>
      <c r="DN213" s="874" t="str">
        <f>IF(DE213="","",IF(VLOOKUP(DE213,'aktuelle Düngerliste'!$A:$B,2,FALSE)="mineralisch",(VLOOKUP(DE213,'aktuelle Düngerliste'!$A:$H,3,FALSE)*DG213/1000),""))</f>
        <v/>
      </c>
      <c r="DO213" s="875" t="str">
        <f>IF(DE213="","",VLOOKUP(DE213,'aktuelle Düngerliste'!$A:$J,10,FALSE)*DG213/1000)</f>
        <v/>
      </c>
      <c r="DP213" s="875" t="str">
        <f>IF(DE213="","",VLOOKUP(DE213,'aktuelle Düngerliste'!$A:$H,5,FALSE)*DG213/1000)</f>
        <v/>
      </c>
      <c r="DQ213" s="875" t="str">
        <f>IF(DE213="","",VLOOKUP(DE213,'aktuelle Düngerliste'!$A:$H,6,FALSE)*DG213/1000)</f>
        <v/>
      </c>
      <c r="DR213" s="876" t="str">
        <f>IF(DE213="","",VLOOKUP(DE213,'aktuelle Düngerliste'!$A:$H,7,FALSE)*DG213/1000)</f>
        <v/>
      </c>
      <c r="DS213" s="265"/>
    </row>
    <row r="214" spans="1:123" s="145" customFormat="1">
      <c r="A214" s="261" t="str">
        <f>IF('N-DBE'!A214="","",'N-DBE'!A214)</f>
        <v/>
      </c>
      <c r="B214" s="285" t="str">
        <f>IF('N-DBE'!B214="","",'N-DBE'!B214)</f>
        <v/>
      </c>
      <c r="C214" s="262" t="str">
        <f>IF('N-DBE'!C214="","",'N-DBE'!C214)</f>
        <v/>
      </c>
      <c r="D214" s="262" t="str">
        <f>IF('N-DBE'!D214="","",'N-DBE'!D214)</f>
        <v/>
      </c>
      <c r="E214" s="238" t="str">
        <f>IF('N-DBE'!E214="","",'N-DBE'!E214)</f>
        <v/>
      </c>
      <c r="F214" s="238" t="str">
        <f>IF('N-DBE'!F214="","",'N-DBE'!F214)</f>
        <v/>
      </c>
      <c r="G214" s="225" t="str">
        <f>IF('N-DBE'!G214="","",'N-DBE'!G214)</f>
        <v/>
      </c>
      <c r="H214" s="247" t="str">
        <f>IF(OR(B214="",'N-DBE'!AJ214=""),"",'N-DBE'!AJ214+'N-DBE'!AN214)</f>
        <v/>
      </c>
      <c r="I214" s="815" t="str">
        <f>IF(OR(B214="",'N-DBE'!AJ214=""),"",'N-DBE'!E214*('N-DBE'!AJ214+'N-DBE'!AN214))</f>
        <v/>
      </c>
      <c r="J214" s="246" t="str">
        <f>IF('N-DBE'!AK214="","",IF('N-DBE'!AM214="ja",'N-DBE'!AK214+'N-DBE'!AN214,'N-DBE'!AK214))</f>
        <v/>
      </c>
      <c r="K214" s="829" t="str">
        <f>IF(OR(B214="",'N-DBE'!AK214=""),"",IF('N-DBE'!AM214="ja",'N-DBE'!E214*('N-DBE'!AK214+'N-DBE'!AN214),'N-DBE'!E214*'N-DBE'!AK214))</f>
        <v/>
      </c>
      <c r="L214" s="830" t="str">
        <f>IF(OR(B214="",'N-DBE'!AL214=""),"",'N-DBE'!AL214+'N-DBE'!AN214)</f>
        <v/>
      </c>
      <c r="M214" s="830" t="str">
        <f>IF(OR(B214="",'N-DBE'!AL214=""),"",'N-DBE'!E214*('N-DBE'!AL214+'N-DBE'!AN214))</f>
        <v/>
      </c>
      <c r="N214" s="831" t="str">
        <f>IF(AND('N-DBE'!C214="ja",G214&lt;&gt;""),I214-X214,"")</f>
        <v/>
      </c>
      <c r="O214" s="259" t="str">
        <f>IF('N-DBE'!AJ214="","",SUM(AU214,BI214,BW214,CK214,CY214,DM214))</f>
        <v/>
      </c>
      <c r="P214" s="830" t="str">
        <f>IF(OR(B214="",'N-DBE'!AJ214=""),"",O214*'N-DBE'!E214)</f>
        <v/>
      </c>
      <c r="Q214" s="253" t="str">
        <f>IF('N-DBE'!AJ214="","",IF(AR214="mineralisch",AU214,0)+IF(BF214="mineralisch",BI214,0)+IF(BT214="mineralisch",BW214,0)+IF(CH214="mineralisch",CK214,0)+IF(CV214="mineralisch",CY214,0)+IF(DJ214="mineralisch",DM214,0))</f>
        <v/>
      </c>
      <c r="R214" s="830" t="str">
        <f>IF(OR(B214="",'N-DBE'!AJ214=""),"",Q214*'N-DBE'!E214)</f>
        <v/>
      </c>
      <c r="S214" s="253" t="str">
        <f>IF('N-DBE'!AJ214="","",O214-Q214)</f>
        <v/>
      </c>
      <c r="T214" s="830" t="str">
        <f>IF(OR(B214="",'N-DBE'!AJ214=""),"",S214*'N-DBE'!E214)</f>
        <v/>
      </c>
      <c r="U214" s="253" t="str">
        <f>IF('N-DBE'!AJ214="","",(IF(AR214="Kompost",AU214,0)+IF(BF214="Kompost",BI214,0)+IF(BT214="Kompost",BW214,0)+IF(CH214="Kompost",CK214,0)+IF(CV214="Kompost",CY214,0)+IF(DJ214="Kompost",DM214,0)))</f>
        <v/>
      </c>
      <c r="V214" s="830" t="str">
        <f>IF(OR(B214="",'N-DBE'!AJ214=""),"",U214*'N-DBE'!E214)</f>
        <v/>
      </c>
      <c r="W214" s="370" t="str">
        <f>IF('N-DBE'!AJ214="","",SUM(AW214,BK214,BY214,CM214,DA214,DO214))</f>
        <v/>
      </c>
      <c r="X214" s="844" t="str">
        <f>IF(OR(B214="",'N-DBE'!AJ214=""),"",W214*'N-DBE'!E214)</f>
        <v/>
      </c>
      <c r="Y214" s="260" t="str">
        <f>IF('P-(K-Mg)-DBE'!N214="","",'P-(K-Mg)-DBE'!N214+'P-(K-Mg)-DBE'!R214)</f>
        <v/>
      </c>
      <c r="Z214" s="830" t="str">
        <f>IF(OR(B214="",'P-(K-Mg)-DBE'!N214=""),"",'N-DBE'!E214*('P-(K-Mg)-DBE'!N214+'P-(K-Mg)-DBE'!R214))</f>
        <v/>
      </c>
      <c r="AA214" s="259" t="str">
        <f>IF('P-(K-Mg)-DBE'!N214="","",SUM(AX214,BL214,BZ214,CN214,DB214,DP214))</f>
        <v/>
      </c>
      <c r="AB214" s="258" t="str">
        <f>IF(OR(B214="",'P-(K-Mg)-DBE'!Z214=""),"",SUM(AX214,BL214,BZ214,CN214,DB214,DP214)*'N-DBE'!E214)</f>
        <v/>
      </c>
      <c r="AC214" s="259" t="str">
        <f>IF('P-(K-Mg)-DBE'!O214="","",'P-(K-Mg)-DBE'!O214)</f>
        <v/>
      </c>
      <c r="AD214" s="815" t="str">
        <f>IF(OR(B214="",'P-(K-Mg)-DBE'!O214=""),"",'P-(K-Mg)-DBE'!O214*'N-DBE'!E214)</f>
        <v/>
      </c>
      <c r="AE214" s="239" t="str">
        <f>IF('P-(K-Mg)-DBE'!Z214="","",'P-(K-Mg)-DBE'!Z214)</f>
        <v/>
      </c>
      <c r="AF214" s="815" t="str">
        <f>IF(OR(B214="",'P-(K-Mg)-DBE'!Z214=""),"",'P-(K-Mg)-DBE'!Z214*'N-DBE'!E214)</f>
        <v/>
      </c>
      <c r="AG214" s="380" t="str">
        <f>IF('P-(K-Mg)-DBE'!Z214="","",SUM(AY214,BM214,CA214,CO214,DC214,DQ214))</f>
        <v/>
      </c>
      <c r="AH214" s="258" t="str">
        <f>IF(OR(B214="",'P-(K-Mg)-DBE'!AH214=""),"",SUM(AY214,BM214,CA214,CO214,DC214,DQ204)*'N-DBE'!E214)</f>
        <v/>
      </c>
      <c r="AI214" s="240" t="str">
        <f>IF('P-(K-Mg)-DBE'!AH214="","",'P-(K-Mg)-DBE'!AH214)</f>
        <v/>
      </c>
      <c r="AJ214" s="830" t="str">
        <f>IF(OR(B214="",'P-(K-Mg)-DBE'!AH214=""),"",'N-DBE'!E214*'P-(K-Mg)-DBE'!AH214)</f>
        <v/>
      </c>
      <c r="AK214" s="374" t="str">
        <f>IF('P-(K-Mg)-DBE'!AH214="","",SUM(AZ214,BN214,CB214,CP214,DD214,DR214))</f>
        <v/>
      </c>
      <c r="AL214" s="862" t="str">
        <f>IF('P-(K-Mg)-DBE'!AH214="","",SUM(AZ214,BN214,CB214,CP214,DD214,DR214))</f>
        <v/>
      </c>
      <c r="AM214" s="378"/>
      <c r="AN214" s="379"/>
      <c r="AO214" s="375"/>
      <c r="AP214" s="392" t="str">
        <f t="shared" si="36"/>
        <v/>
      </c>
      <c r="AQ214" s="453" t="str">
        <f t="shared" si="37"/>
        <v/>
      </c>
      <c r="AR214" s="872" t="str">
        <f>IF(AM214="","",VLOOKUP(AM214,'aktuelle Düngerliste'!A:H,2,FALSE))</f>
        <v/>
      </c>
      <c r="AS214" s="872" t="str">
        <f>IF(AM214="","",VLOOKUP(AM214,'aktuelle Düngerliste'!A:H,3,FALSE))</f>
        <v/>
      </c>
      <c r="AT214" s="873" t="str">
        <f>IF(AM214="","",VLOOKUP(AM214,'aktuelle Düngerliste'!A:H,8,FALSE))</f>
        <v/>
      </c>
      <c r="AU214" s="874" t="str">
        <f>IF(AM214="","",VLOOKUP(AM214,'aktuelle Düngerliste'!$A:$H,3,FALSE)*AO214/1000)</f>
        <v/>
      </c>
      <c r="AV214" s="874" t="str">
        <f>IF(AM214="","",IF(VLOOKUP(AM214,'aktuelle Düngerliste'!$A:$B,2,FALSE)="mineralisch",(VLOOKUP(AM214,'aktuelle Düngerliste'!$A:$H,3,FALSE)*AO214/1000),""))</f>
        <v/>
      </c>
      <c r="AW214" s="875" t="str">
        <f>IF(AM214="","",VLOOKUP(AM214,'aktuelle Düngerliste'!$A:$J,10,FALSE)*AO214/1000)</f>
        <v/>
      </c>
      <c r="AX214" s="875" t="str">
        <f>IF(AM214="","",VLOOKUP(AM214,'aktuelle Düngerliste'!$A:$H,5,FALSE)*AO214/1000)</f>
        <v/>
      </c>
      <c r="AY214" s="875" t="str">
        <f>IF(AM214="","",VLOOKUP(AM214,'aktuelle Düngerliste'!$A:$H,6,FALSE)*AO214/1000)</f>
        <v/>
      </c>
      <c r="AZ214" s="876" t="str">
        <f>IF(AM214="","",VLOOKUP(AM214,'aktuelle Düngerliste'!$A:$H,7,FALSE)*AO214/1000)</f>
        <v/>
      </c>
      <c r="BA214" s="378"/>
      <c r="BB214" s="379"/>
      <c r="BC214" s="375"/>
      <c r="BD214" s="392" t="str">
        <f t="shared" si="38"/>
        <v/>
      </c>
      <c r="BE214" s="453" t="str">
        <f t="shared" si="39"/>
        <v/>
      </c>
      <c r="BF214" s="872" t="str">
        <f>IF(BA214="","",VLOOKUP(BA214,'aktuelle Düngerliste'!$A:$H,2,FALSE))</f>
        <v/>
      </c>
      <c r="BG214" s="872" t="str">
        <f>IF(BA214="","",VLOOKUP(BA214,'aktuelle Düngerliste'!$A:$H,3,FALSE))</f>
        <v/>
      </c>
      <c r="BH214" s="873" t="str">
        <f>IF(BA214="","",VLOOKUP(BA214,'aktuelle Düngerliste'!$A:$H,8,FALSE))</f>
        <v/>
      </c>
      <c r="BI214" s="874" t="str">
        <f>IF(BA214="","",VLOOKUP(BA214,'aktuelle Düngerliste'!$A:$H,3,FALSE)*BC214/1000)</f>
        <v/>
      </c>
      <c r="BJ214" s="874" t="str">
        <f>IF(BA214="","",IF(VLOOKUP(BA214,'aktuelle Düngerliste'!$A:$B,2,FALSE)="mineralisch",(VLOOKUP(BA214,'aktuelle Düngerliste'!$A:$H,3,FALSE)*BC214/1000),""))</f>
        <v/>
      </c>
      <c r="BK214" s="875" t="str">
        <f>IF(BA214="","",VLOOKUP(BA214,'aktuelle Düngerliste'!$A:$J,10,FALSE)*BC214/1000)</f>
        <v/>
      </c>
      <c r="BL214" s="875" t="str">
        <f>IF(BA214="","",VLOOKUP(BA214,'aktuelle Düngerliste'!$A:$H,5,FALSE)*BC214/1000)</f>
        <v/>
      </c>
      <c r="BM214" s="875" t="str">
        <f>IF(BA214="","",VLOOKUP(BA214,'aktuelle Düngerliste'!$A:$H,6,FALSE)*BC214/1000)</f>
        <v/>
      </c>
      <c r="BN214" s="876" t="str">
        <f>IF(BA214="","",VLOOKUP(BA214,'aktuelle Düngerliste'!$A:$H,7,FALSE)*BC214/1000)</f>
        <v/>
      </c>
      <c r="BO214" s="378"/>
      <c r="BP214" s="379"/>
      <c r="BQ214" s="375"/>
      <c r="BR214" s="392" t="str">
        <f t="shared" si="40"/>
        <v/>
      </c>
      <c r="BS214" s="453" t="str">
        <f t="shared" si="41"/>
        <v/>
      </c>
      <c r="BT214" s="872" t="str">
        <f>IF(BO214="","",VLOOKUP(BO214,'aktuelle Düngerliste'!$A:$H,2,FALSE))</f>
        <v/>
      </c>
      <c r="BU214" s="872" t="str">
        <f>IF(BO214="","",VLOOKUP(BO214,'aktuelle Düngerliste'!$A:$H,3,FALSE))</f>
        <v/>
      </c>
      <c r="BV214" s="873" t="str">
        <f>IF(BO214="","",VLOOKUP(BO214,'aktuelle Düngerliste'!$A:$H,8,FALSE))</f>
        <v/>
      </c>
      <c r="BW214" s="874" t="str">
        <f>IF(BO214="","",VLOOKUP(BO214,'aktuelle Düngerliste'!$A:$H,3,FALSE)*BQ214/1000)</f>
        <v/>
      </c>
      <c r="BX214" s="874" t="str">
        <f>IF(BO214="","",IF(VLOOKUP(BO214,'aktuelle Düngerliste'!$A:$B,2,FALSE)="mineralisch",(VLOOKUP(BO214,'aktuelle Düngerliste'!$A:$H,3,FALSE)*BQ214/1000),""))</f>
        <v/>
      </c>
      <c r="BY214" s="875" t="str">
        <f>IF(BO214="","",VLOOKUP(BO214,'aktuelle Düngerliste'!$A:$J,10,FALSE)*BQ214/1000)</f>
        <v/>
      </c>
      <c r="BZ214" s="875" t="str">
        <f>IF(BO214="","",VLOOKUP(BO214,'aktuelle Düngerliste'!$A:$H,5,FALSE)*BQ214/1000)</f>
        <v/>
      </c>
      <c r="CA214" s="875" t="str">
        <f>IF(BO214="","",VLOOKUP(BO214,'aktuelle Düngerliste'!$A:$H,6,FALSE)*BQ214/1000)</f>
        <v/>
      </c>
      <c r="CB214" s="876" t="str">
        <f>IF(BO214="","",VLOOKUP(BO214,'aktuelle Düngerliste'!$A:$H,7,FALSE)*BQ214/1000)</f>
        <v/>
      </c>
      <c r="CC214" s="378"/>
      <c r="CD214" s="379"/>
      <c r="CE214" s="375"/>
      <c r="CF214" s="392" t="str">
        <f t="shared" si="42"/>
        <v/>
      </c>
      <c r="CG214" s="453" t="str">
        <f t="shared" si="43"/>
        <v/>
      </c>
      <c r="CH214" s="872" t="str">
        <f>IF(CC214="","",VLOOKUP(CC214,'aktuelle Düngerliste'!$A:$H,2,FALSE))</f>
        <v/>
      </c>
      <c r="CI214" s="872" t="str">
        <f>IF(CC214="","",VLOOKUP(CC214,'aktuelle Düngerliste'!$A:$H,3,FALSE))</f>
        <v/>
      </c>
      <c r="CJ214" s="873" t="str">
        <f>IF(CC214="","",VLOOKUP(CC214,'aktuelle Düngerliste'!$A:$H,8,FALSE))</f>
        <v/>
      </c>
      <c r="CK214" s="874" t="str">
        <f>IF(CC214="","",VLOOKUP(CC214,'aktuelle Düngerliste'!$A:$H,3,FALSE)*CE214/1000)</f>
        <v/>
      </c>
      <c r="CL214" s="874" t="str">
        <f>IF(CC214="","",IF(VLOOKUP(CC214,'aktuelle Düngerliste'!$A:$B,2,FALSE)="mineralisch",(VLOOKUP(CC214,'aktuelle Düngerliste'!$A:$H,3,FALSE)*CE214/1000),""))</f>
        <v/>
      </c>
      <c r="CM214" s="875" t="str">
        <f>IF(CC214="","",VLOOKUP(CC214,'aktuelle Düngerliste'!$A:$J,10,FALSE)*CE214/1000)</f>
        <v/>
      </c>
      <c r="CN214" s="875" t="str">
        <f>IF(CC214="","",VLOOKUP(CC214,'aktuelle Düngerliste'!$A:$H,5,FALSE)*CE214/1000)</f>
        <v/>
      </c>
      <c r="CO214" s="875" t="str">
        <f>IF(CC214="","",VLOOKUP(CC214,'aktuelle Düngerliste'!$A:$H,6,FALSE)*CE214/1000)</f>
        <v/>
      </c>
      <c r="CP214" s="876" t="str">
        <f>IF(CC214="","",VLOOKUP(CC214,'aktuelle Düngerliste'!$A:$H,7,FALSE)*CE214/1000)</f>
        <v/>
      </c>
      <c r="CQ214" s="378"/>
      <c r="CR214" s="379"/>
      <c r="CS214" s="375"/>
      <c r="CT214" s="392" t="str">
        <f t="shared" si="44"/>
        <v/>
      </c>
      <c r="CU214" s="453" t="str">
        <f t="shared" si="45"/>
        <v/>
      </c>
      <c r="CV214" s="872" t="str">
        <f>IF(CQ214="","",VLOOKUP(CQ214,'aktuelle Düngerliste'!$A:$H,2,FALSE))</f>
        <v/>
      </c>
      <c r="CW214" s="872" t="str">
        <f>IF(CQ214="","",VLOOKUP(CQ214,'aktuelle Düngerliste'!$A:$H,3,FALSE))</f>
        <v/>
      </c>
      <c r="CX214" s="873" t="str">
        <f>IF(CQ214="","",VLOOKUP(CQ214,'aktuelle Düngerliste'!$A:$H,8,FALSE))</f>
        <v/>
      </c>
      <c r="CY214" s="874" t="str">
        <f>IF(CQ214="","",VLOOKUP(CQ214,'aktuelle Düngerliste'!$A:$H,3,FALSE)*CS214/1000)</f>
        <v/>
      </c>
      <c r="CZ214" s="874" t="str">
        <f>IF(CQ214="","",IF(VLOOKUP(CQ214,'aktuelle Düngerliste'!$A:$B,2,FALSE)="mineralisch",(VLOOKUP(CQ214,'aktuelle Düngerliste'!$A:$H,3,FALSE)*CS214/1000),""))</f>
        <v/>
      </c>
      <c r="DA214" s="875" t="str">
        <f>IF(CQ214="","",VLOOKUP(CQ214,'aktuelle Düngerliste'!$A:$J,10,FALSE)*CS214/1000)</f>
        <v/>
      </c>
      <c r="DB214" s="875" t="str">
        <f>IF(CQ214="","",VLOOKUP(CQ214,'aktuelle Düngerliste'!$A:$H,5,FALSE)*CS214/1000)</f>
        <v/>
      </c>
      <c r="DC214" s="875" t="str">
        <f>IF(CQ214="","",VLOOKUP(CQ214,'aktuelle Düngerliste'!$A:$H,6,FALSE)*CS214/1000)</f>
        <v/>
      </c>
      <c r="DD214" s="876" t="str">
        <f>IF(CQ214="","",VLOOKUP(CQ214,'aktuelle Düngerliste'!$A:$H,7,FALSE)*CS214/1000)</f>
        <v/>
      </c>
      <c r="DE214" s="378"/>
      <c r="DF214" s="379"/>
      <c r="DG214" s="375"/>
      <c r="DH214" s="392" t="str">
        <f t="shared" si="46"/>
        <v/>
      </c>
      <c r="DI214" s="453" t="str">
        <f t="shared" si="47"/>
        <v/>
      </c>
      <c r="DJ214" s="872" t="str">
        <f>IF(DE214="","",VLOOKUP(DE214,'aktuelle Düngerliste'!$A:$H,2,FALSE))</f>
        <v/>
      </c>
      <c r="DK214" s="872" t="str">
        <f>IF(DE214="","",VLOOKUP(DE214,'aktuelle Düngerliste'!$A:$H,3,FALSE))</f>
        <v/>
      </c>
      <c r="DL214" s="873" t="str">
        <f>IF(DE214="","",VLOOKUP(DE214,'aktuelle Düngerliste'!$A:$H,8,FALSE))</f>
        <v/>
      </c>
      <c r="DM214" s="874" t="str">
        <f>IF(DE214="","",VLOOKUP(DE214,'aktuelle Düngerliste'!$A:$H,3,FALSE)*DG214/1000)</f>
        <v/>
      </c>
      <c r="DN214" s="874" t="str">
        <f>IF(DE214="","",IF(VLOOKUP(DE214,'aktuelle Düngerliste'!$A:$B,2,FALSE)="mineralisch",(VLOOKUP(DE214,'aktuelle Düngerliste'!$A:$H,3,FALSE)*DG214/1000),""))</f>
        <v/>
      </c>
      <c r="DO214" s="875" t="str">
        <f>IF(DE214="","",VLOOKUP(DE214,'aktuelle Düngerliste'!$A:$J,10,FALSE)*DG214/1000)</f>
        <v/>
      </c>
      <c r="DP214" s="875" t="str">
        <f>IF(DE214="","",VLOOKUP(DE214,'aktuelle Düngerliste'!$A:$H,5,FALSE)*DG214/1000)</f>
        <v/>
      </c>
      <c r="DQ214" s="875" t="str">
        <f>IF(DE214="","",VLOOKUP(DE214,'aktuelle Düngerliste'!$A:$H,6,FALSE)*DG214/1000)</f>
        <v/>
      </c>
      <c r="DR214" s="876" t="str">
        <f>IF(DE214="","",VLOOKUP(DE214,'aktuelle Düngerliste'!$A:$H,7,FALSE)*DG214/1000)</f>
        <v/>
      </c>
      <c r="DS214" s="265"/>
    </row>
    <row r="215" spans="1:123" s="145" customFormat="1">
      <c r="A215" s="261" t="str">
        <f>IF('N-DBE'!A215="","",'N-DBE'!A215)</f>
        <v/>
      </c>
      <c r="B215" s="285" t="str">
        <f>IF('N-DBE'!B215="","",'N-DBE'!B215)</f>
        <v/>
      </c>
      <c r="C215" s="262" t="str">
        <f>IF('N-DBE'!C215="","",'N-DBE'!C215)</f>
        <v/>
      </c>
      <c r="D215" s="262" t="str">
        <f>IF('N-DBE'!D215="","",'N-DBE'!D215)</f>
        <v/>
      </c>
      <c r="E215" s="238" t="str">
        <f>IF('N-DBE'!E215="","",'N-DBE'!E215)</f>
        <v/>
      </c>
      <c r="F215" s="238" t="str">
        <f>IF('N-DBE'!F215="","",'N-DBE'!F215)</f>
        <v/>
      </c>
      <c r="G215" s="225" t="str">
        <f>IF('N-DBE'!G215="","",'N-DBE'!G215)</f>
        <v/>
      </c>
      <c r="H215" s="247" t="str">
        <f>IF(OR(B215="",'N-DBE'!AJ215=""),"",'N-DBE'!AJ215+'N-DBE'!AN215)</f>
        <v/>
      </c>
      <c r="I215" s="815" t="str">
        <f>IF(OR(B215="",'N-DBE'!AJ215=""),"",'N-DBE'!E215*('N-DBE'!AJ215+'N-DBE'!AN215))</f>
        <v/>
      </c>
      <c r="J215" s="246" t="str">
        <f>IF('N-DBE'!AK215="","",IF('N-DBE'!AM215="ja",'N-DBE'!AK215+'N-DBE'!AN215,'N-DBE'!AK215))</f>
        <v/>
      </c>
      <c r="K215" s="829" t="str">
        <f>IF(OR(B215="",'N-DBE'!AK215=""),"",IF('N-DBE'!AM215="ja",'N-DBE'!E215*('N-DBE'!AK215+'N-DBE'!AN215),'N-DBE'!E215*'N-DBE'!AK215))</f>
        <v/>
      </c>
      <c r="L215" s="830" t="str">
        <f>IF(OR(B215="",'N-DBE'!AL215=""),"",'N-DBE'!AL215+'N-DBE'!AN215)</f>
        <v/>
      </c>
      <c r="M215" s="830" t="str">
        <f>IF(OR(B215="",'N-DBE'!AL215=""),"",'N-DBE'!E215*('N-DBE'!AL215+'N-DBE'!AN215))</f>
        <v/>
      </c>
      <c r="N215" s="831" t="str">
        <f>IF(AND('N-DBE'!C215="ja",G215&lt;&gt;""),I215-X215,"")</f>
        <v/>
      </c>
      <c r="O215" s="259" t="str">
        <f>IF('N-DBE'!AJ215="","",SUM(AU215,BI215,BW215,CK215,CY215,DM215))</f>
        <v/>
      </c>
      <c r="P215" s="830" t="str">
        <f>IF(OR(B215="",'N-DBE'!AJ215=""),"",O215*'N-DBE'!E215)</f>
        <v/>
      </c>
      <c r="Q215" s="253" t="str">
        <f>IF('N-DBE'!AJ215="","",IF(AR215="mineralisch",AU215,0)+IF(BF215="mineralisch",BI215,0)+IF(BT215="mineralisch",BW215,0)+IF(CH215="mineralisch",CK215,0)+IF(CV215="mineralisch",CY215,0)+IF(DJ215="mineralisch",DM215,0))</f>
        <v/>
      </c>
      <c r="R215" s="830" t="str">
        <f>IF(OR(B215="",'N-DBE'!AJ215=""),"",Q215*'N-DBE'!E215)</f>
        <v/>
      </c>
      <c r="S215" s="253" t="str">
        <f>IF('N-DBE'!AJ215="","",O215-Q215)</f>
        <v/>
      </c>
      <c r="T215" s="830" t="str">
        <f>IF(OR(B215="",'N-DBE'!AJ215=""),"",S215*'N-DBE'!E215)</f>
        <v/>
      </c>
      <c r="U215" s="253" t="str">
        <f>IF('N-DBE'!AJ215="","",(IF(AR215="Kompost",AU215,0)+IF(BF215="Kompost",BI215,0)+IF(BT215="Kompost",BW215,0)+IF(CH215="Kompost",CK215,0)+IF(CV215="Kompost",CY215,0)+IF(DJ215="Kompost",DM215,0)))</f>
        <v/>
      </c>
      <c r="V215" s="830" t="str">
        <f>IF(OR(B215="",'N-DBE'!AJ215=""),"",U215*'N-DBE'!E215)</f>
        <v/>
      </c>
      <c r="W215" s="370" t="str">
        <f>IF('N-DBE'!AJ215="","",SUM(AW215,BK215,BY215,CM215,DA215,DO215))</f>
        <v/>
      </c>
      <c r="X215" s="844" t="str">
        <f>IF(OR(B215="",'N-DBE'!AJ215=""),"",W215*'N-DBE'!E215)</f>
        <v/>
      </c>
      <c r="Y215" s="260" t="str">
        <f>IF('P-(K-Mg)-DBE'!N215="","",'P-(K-Mg)-DBE'!N215+'P-(K-Mg)-DBE'!R215)</f>
        <v/>
      </c>
      <c r="Z215" s="830" t="str">
        <f>IF(OR(B215="",'P-(K-Mg)-DBE'!N215=""),"",'N-DBE'!E215*('P-(K-Mg)-DBE'!N215+'P-(K-Mg)-DBE'!R215))</f>
        <v/>
      </c>
      <c r="AA215" s="259" t="str">
        <f>IF('P-(K-Mg)-DBE'!N215="","",SUM(AX215,BL215,BZ215,CN215,DB215,DP215))</f>
        <v/>
      </c>
      <c r="AB215" s="258" t="str">
        <f>IF(OR(B215="",'P-(K-Mg)-DBE'!Z215=""),"",SUM(AX215,BL215,BZ215,CN215,DB215,DP215)*'N-DBE'!E215)</f>
        <v/>
      </c>
      <c r="AC215" s="259" t="str">
        <f>IF('P-(K-Mg)-DBE'!O215="","",'P-(K-Mg)-DBE'!O215)</f>
        <v/>
      </c>
      <c r="AD215" s="815" t="str">
        <f>IF(OR(B215="",'P-(K-Mg)-DBE'!O215=""),"",'P-(K-Mg)-DBE'!O215*'N-DBE'!E215)</f>
        <v/>
      </c>
      <c r="AE215" s="239" t="str">
        <f>IF('P-(K-Mg)-DBE'!Z215="","",'P-(K-Mg)-DBE'!Z215)</f>
        <v/>
      </c>
      <c r="AF215" s="815" t="str">
        <f>IF(OR(B215="",'P-(K-Mg)-DBE'!Z215=""),"",'P-(K-Mg)-DBE'!Z215*'N-DBE'!E215)</f>
        <v/>
      </c>
      <c r="AG215" s="380" t="str">
        <f>IF('P-(K-Mg)-DBE'!Z215="","",SUM(AY215,BM215,CA215,CO215,DC215,DQ215))</f>
        <v/>
      </c>
      <c r="AH215" s="258" t="str">
        <f>IF(OR(B215="",'P-(K-Mg)-DBE'!AH215=""),"",SUM(AY215,BM215,CA215,CO215,DC215,DQ205)*'N-DBE'!E215)</f>
        <v/>
      </c>
      <c r="AI215" s="240" t="str">
        <f>IF('P-(K-Mg)-DBE'!AH215="","",'P-(K-Mg)-DBE'!AH215)</f>
        <v/>
      </c>
      <c r="AJ215" s="830" t="str">
        <f>IF(OR(B215="",'P-(K-Mg)-DBE'!AH215=""),"",'N-DBE'!E215*'P-(K-Mg)-DBE'!AH215)</f>
        <v/>
      </c>
      <c r="AK215" s="374" t="str">
        <f>IF('P-(K-Mg)-DBE'!AH215="","",SUM(AZ215,BN215,CB215,CP215,DD215,DR215))</f>
        <v/>
      </c>
      <c r="AL215" s="862" t="str">
        <f>IF('P-(K-Mg)-DBE'!AH215="","",SUM(AZ215,BN215,CB215,CP215,DD215,DR215))</f>
        <v/>
      </c>
      <c r="AM215" s="378"/>
      <c r="AN215" s="379"/>
      <c r="AO215" s="375"/>
      <c r="AP215" s="392" t="str">
        <f t="shared" si="36"/>
        <v/>
      </c>
      <c r="AQ215" s="453" t="str">
        <f t="shared" si="37"/>
        <v/>
      </c>
      <c r="AR215" s="872" t="str">
        <f>IF(AM215="","",VLOOKUP(AM215,'aktuelle Düngerliste'!A:H,2,FALSE))</f>
        <v/>
      </c>
      <c r="AS215" s="872" t="str">
        <f>IF(AM215="","",VLOOKUP(AM215,'aktuelle Düngerliste'!A:H,3,FALSE))</f>
        <v/>
      </c>
      <c r="AT215" s="873" t="str">
        <f>IF(AM215="","",VLOOKUP(AM215,'aktuelle Düngerliste'!A:H,8,FALSE))</f>
        <v/>
      </c>
      <c r="AU215" s="874" t="str">
        <f>IF(AM215="","",VLOOKUP(AM215,'aktuelle Düngerliste'!$A:$H,3,FALSE)*AO215/1000)</f>
        <v/>
      </c>
      <c r="AV215" s="874" t="str">
        <f>IF(AM215="","",IF(VLOOKUP(AM215,'aktuelle Düngerliste'!$A:$B,2,FALSE)="mineralisch",(VLOOKUP(AM215,'aktuelle Düngerliste'!$A:$H,3,FALSE)*AO215/1000),""))</f>
        <v/>
      </c>
      <c r="AW215" s="875" t="str">
        <f>IF(AM215="","",VLOOKUP(AM215,'aktuelle Düngerliste'!$A:$J,10,FALSE)*AO215/1000)</f>
        <v/>
      </c>
      <c r="AX215" s="875" t="str">
        <f>IF(AM215="","",VLOOKUP(AM215,'aktuelle Düngerliste'!$A:$H,5,FALSE)*AO215/1000)</f>
        <v/>
      </c>
      <c r="AY215" s="875" t="str">
        <f>IF(AM215="","",VLOOKUP(AM215,'aktuelle Düngerliste'!$A:$H,6,FALSE)*AO215/1000)</f>
        <v/>
      </c>
      <c r="AZ215" s="876" t="str">
        <f>IF(AM215="","",VLOOKUP(AM215,'aktuelle Düngerliste'!$A:$H,7,FALSE)*AO215/1000)</f>
        <v/>
      </c>
      <c r="BA215" s="378"/>
      <c r="BB215" s="379"/>
      <c r="BC215" s="375"/>
      <c r="BD215" s="392" t="str">
        <f t="shared" si="38"/>
        <v/>
      </c>
      <c r="BE215" s="453" t="str">
        <f t="shared" si="39"/>
        <v/>
      </c>
      <c r="BF215" s="872" t="str">
        <f>IF(BA215="","",VLOOKUP(BA215,'aktuelle Düngerliste'!$A:$H,2,FALSE))</f>
        <v/>
      </c>
      <c r="BG215" s="872" t="str">
        <f>IF(BA215="","",VLOOKUP(BA215,'aktuelle Düngerliste'!$A:$H,3,FALSE))</f>
        <v/>
      </c>
      <c r="BH215" s="873" t="str">
        <f>IF(BA215="","",VLOOKUP(BA215,'aktuelle Düngerliste'!$A:$H,8,FALSE))</f>
        <v/>
      </c>
      <c r="BI215" s="874" t="str">
        <f>IF(BA215="","",VLOOKUP(BA215,'aktuelle Düngerliste'!$A:$H,3,FALSE)*BC215/1000)</f>
        <v/>
      </c>
      <c r="BJ215" s="874" t="str">
        <f>IF(BA215="","",IF(VLOOKUP(BA215,'aktuelle Düngerliste'!$A:$B,2,FALSE)="mineralisch",(VLOOKUP(BA215,'aktuelle Düngerliste'!$A:$H,3,FALSE)*BC215/1000),""))</f>
        <v/>
      </c>
      <c r="BK215" s="875" t="str">
        <f>IF(BA215="","",VLOOKUP(BA215,'aktuelle Düngerliste'!$A:$J,10,FALSE)*BC215/1000)</f>
        <v/>
      </c>
      <c r="BL215" s="875" t="str">
        <f>IF(BA215="","",VLOOKUP(BA215,'aktuelle Düngerliste'!$A:$H,5,FALSE)*BC215/1000)</f>
        <v/>
      </c>
      <c r="BM215" s="875" t="str">
        <f>IF(BA215="","",VLOOKUP(BA215,'aktuelle Düngerliste'!$A:$H,6,FALSE)*BC215/1000)</f>
        <v/>
      </c>
      <c r="BN215" s="876" t="str">
        <f>IF(BA215="","",VLOOKUP(BA215,'aktuelle Düngerliste'!$A:$H,7,FALSE)*BC215/1000)</f>
        <v/>
      </c>
      <c r="BO215" s="378"/>
      <c r="BP215" s="379"/>
      <c r="BQ215" s="375"/>
      <c r="BR215" s="392" t="str">
        <f t="shared" si="40"/>
        <v/>
      </c>
      <c r="BS215" s="453" t="str">
        <f t="shared" si="41"/>
        <v/>
      </c>
      <c r="BT215" s="872" t="str">
        <f>IF(BO215="","",VLOOKUP(BO215,'aktuelle Düngerliste'!$A:$H,2,FALSE))</f>
        <v/>
      </c>
      <c r="BU215" s="872" t="str">
        <f>IF(BO215="","",VLOOKUP(BO215,'aktuelle Düngerliste'!$A:$H,3,FALSE))</f>
        <v/>
      </c>
      <c r="BV215" s="873" t="str">
        <f>IF(BO215="","",VLOOKUP(BO215,'aktuelle Düngerliste'!$A:$H,8,FALSE))</f>
        <v/>
      </c>
      <c r="BW215" s="874" t="str">
        <f>IF(BO215="","",VLOOKUP(BO215,'aktuelle Düngerliste'!$A:$H,3,FALSE)*BQ215/1000)</f>
        <v/>
      </c>
      <c r="BX215" s="874" t="str">
        <f>IF(BO215="","",IF(VLOOKUP(BO215,'aktuelle Düngerliste'!$A:$B,2,FALSE)="mineralisch",(VLOOKUP(BO215,'aktuelle Düngerliste'!$A:$H,3,FALSE)*BQ215/1000),""))</f>
        <v/>
      </c>
      <c r="BY215" s="875" t="str">
        <f>IF(BO215="","",VLOOKUP(BO215,'aktuelle Düngerliste'!$A:$J,10,FALSE)*BQ215/1000)</f>
        <v/>
      </c>
      <c r="BZ215" s="875" t="str">
        <f>IF(BO215="","",VLOOKUP(BO215,'aktuelle Düngerliste'!$A:$H,5,FALSE)*BQ215/1000)</f>
        <v/>
      </c>
      <c r="CA215" s="875" t="str">
        <f>IF(BO215="","",VLOOKUP(BO215,'aktuelle Düngerliste'!$A:$H,6,FALSE)*BQ215/1000)</f>
        <v/>
      </c>
      <c r="CB215" s="876" t="str">
        <f>IF(BO215="","",VLOOKUP(BO215,'aktuelle Düngerliste'!$A:$H,7,FALSE)*BQ215/1000)</f>
        <v/>
      </c>
      <c r="CC215" s="378"/>
      <c r="CD215" s="379"/>
      <c r="CE215" s="375"/>
      <c r="CF215" s="392" t="str">
        <f t="shared" si="42"/>
        <v/>
      </c>
      <c r="CG215" s="453" t="str">
        <f t="shared" si="43"/>
        <v/>
      </c>
      <c r="CH215" s="872" t="str">
        <f>IF(CC215="","",VLOOKUP(CC215,'aktuelle Düngerliste'!$A:$H,2,FALSE))</f>
        <v/>
      </c>
      <c r="CI215" s="872" t="str">
        <f>IF(CC215="","",VLOOKUP(CC215,'aktuelle Düngerliste'!$A:$H,3,FALSE))</f>
        <v/>
      </c>
      <c r="CJ215" s="873" t="str">
        <f>IF(CC215="","",VLOOKUP(CC215,'aktuelle Düngerliste'!$A:$H,8,FALSE))</f>
        <v/>
      </c>
      <c r="CK215" s="874" t="str">
        <f>IF(CC215="","",VLOOKUP(CC215,'aktuelle Düngerliste'!$A:$H,3,FALSE)*CE215/1000)</f>
        <v/>
      </c>
      <c r="CL215" s="874" t="str">
        <f>IF(CC215="","",IF(VLOOKUP(CC215,'aktuelle Düngerliste'!$A:$B,2,FALSE)="mineralisch",(VLOOKUP(CC215,'aktuelle Düngerliste'!$A:$H,3,FALSE)*CE215/1000),""))</f>
        <v/>
      </c>
      <c r="CM215" s="875" t="str">
        <f>IF(CC215="","",VLOOKUP(CC215,'aktuelle Düngerliste'!$A:$J,10,FALSE)*CE215/1000)</f>
        <v/>
      </c>
      <c r="CN215" s="875" t="str">
        <f>IF(CC215="","",VLOOKUP(CC215,'aktuelle Düngerliste'!$A:$H,5,FALSE)*CE215/1000)</f>
        <v/>
      </c>
      <c r="CO215" s="875" t="str">
        <f>IF(CC215="","",VLOOKUP(CC215,'aktuelle Düngerliste'!$A:$H,6,FALSE)*CE215/1000)</f>
        <v/>
      </c>
      <c r="CP215" s="876" t="str">
        <f>IF(CC215="","",VLOOKUP(CC215,'aktuelle Düngerliste'!$A:$H,7,FALSE)*CE215/1000)</f>
        <v/>
      </c>
      <c r="CQ215" s="378"/>
      <c r="CR215" s="379"/>
      <c r="CS215" s="375"/>
      <c r="CT215" s="392" t="str">
        <f t="shared" si="44"/>
        <v/>
      </c>
      <c r="CU215" s="453" t="str">
        <f t="shared" si="45"/>
        <v/>
      </c>
      <c r="CV215" s="872" t="str">
        <f>IF(CQ215="","",VLOOKUP(CQ215,'aktuelle Düngerliste'!$A:$H,2,FALSE))</f>
        <v/>
      </c>
      <c r="CW215" s="872" t="str">
        <f>IF(CQ215="","",VLOOKUP(CQ215,'aktuelle Düngerliste'!$A:$H,3,FALSE))</f>
        <v/>
      </c>
      <c r="CX215" s="873" t="str">
        <f>IF(CQ215="","",VLOOKUP(CQ215,'aktuelle Düngerliste'!$A:$H,8,FALSE))</f>
        <v/>
      </c>
      <c r="CY215" s="874" t="str">
        <f>IF(CQ215="","",VLOOKUP(CQ215,'aktuelle Düngerliste'!$A:$H,3,FALSE)*CS215/1000)</f>
        <v/>
      </c>
      <c r="CZ215" s="874" t="str">
        <f>IF(CQ215="","",IF(VLOOKUP(CQ215,'aktuelle Düngerliste'!$A:$B,2,FALSE)="mineralisch",(VLOOKUP(CQ215,'aktuelle Düngerliste'!$A:$H,3,FALSE)*CS215/1000),""))</f>
        <v/>
      </c>
      <c r="DA215" s="875" t="str">
        <f>IF(CQ215="","",VLOOKUP(CQ215,'aktuelle Düngerliste'!$A:$J,10,FALSE)*CS215/1000)</f>
        <v/>
      </c>
      <c r="DB215" s="875" t="str">
        <f>IF(CQ215="","",VLOOKUP(CQ215,'aktuelle Düngerliste'!$A:$H,5,FALSE)*CS215/1000)</f>
        <v/>
      </c>
      <c r="DC215" s="875" t="str">
        <f>IF(CQ215="","",VLOOKUP(CQ215,'aktuelle Düngerliste'!$A:$H,6,FALSE)*CS215/1000)</f>
        <v/>
      </c>
      <c r="DD215" s="876" t="str">
        <f>IF(CQ215="","",VLOOKUP(CQ215,'aktuelle Düngerliste'!$A:$H,7,FALSE)*CS215/1000)</f>
        <v/>
      </c>
      <c r="DE215" s="378"/>
      <c r="DF215" s="379"/>
      <c r="DG215" s="375"/>
      <c r="DH215" s="392" t="str">
        <f t="shared" si="46"/>
        <v/>
      </c>
      <c r="DI215" s="453" t="str">
        <f t="shared" si="47"/>
        <v/>
      </c>
      <c r="DJ215" s="872" t="str">
        <f>IF(DE215="","",VLOOKUP(DE215,'aktuelle Düngerliste'!$A:$H,2,FALSE))</f>
        <v/>
      </c>
      <c r="DK215" s="872" t="str">
        <f>IF(DE215="","",VLOOKUP(DE215,'aktuelle Düngerliste'!$A:$H,3,FALSE))</f>
        <v/>
      </c>
      <c r="DL215" s="873" t="str">
        <f>IF(DE215="","",VLOOKUP(DE215,'aktuelle Düngerliste'!$A:$H,8,FALSE))</f>
        <v/>
      </c>
      <c r="DM215" s="874" t="str">
        <f>IF(DE215="","",VLOOKUP(DE215,'aktuelle Düngerliste'!$A:$H,3,FALSE)*DG215/1000)</f>
        <v/>
      </c>
      <c r="DN215" s="874" t="str">
        <f>IF(DE215="","",IF(VLOOKUP(DE215,'aktuelle Düngerliste'!$A:$B,2,FALSE)="mineralisch",(VLOOKUP(DE215,'aktuelle Düngerliste'!$A:$H,3,FALSE)*DG215/1000),""))</f>
        <v/>
      </c>
      <c r="DO215" s="875" t="str">
        <f>IF(DE215="","",VLOOKUP(DE215,'aktuelle Düngerliste'!$A:$J,10,FALSE)*DG215/1000)</f>
        <v/>
      </c>
      <c r="DP215" s="875" t="str">
        <f>IF(DE215="","",VLOOKUP(DE215,'aktuelle Düngerliste'!$A:$H,5,FALSE)*DG215/1000)</f>
        <v/>
      </c>
      <c r="DQ215" s="875" t="str">
        <f>IF(DE215="","",VLOOKUP(DE215,'aktuelle Düngerliste'!$A:$H,6,FALSE)*DG215/1000)</f>
        <v/>
      </c>
      <c r="DR215" s="876" t="str">
        <f>IF(DE215="","",VLOOKUP(DE215,'aktuelle Düngerliste'!$A:$H,7,FALSE)*DG215/1000)</f>
        <v/>
      </c>
      <c r="DS215" s="265"/>
    </row>
    <row r="216" spans="1:123" s="145" customFormat="1">
      <c r="A216" s="261" t="str">
        <f>IF('N-DBE'!A216="","",'N-DBE'!A216)</f>
        <v/>
      </c>
      <c r="B216" s="285" t="str">
        <f>IF('N-DBE'!B216="","",'N-DBE'!B216)</f>
        <v/>
      </c>
      <c r="C216" s="262" t="str">
        <f>IF('N-DBE'!C216="","",'N-DBE'!C216)</f>
        <v/>
      </c>
      <c r="D216" s="262" t="str">
        <f>IF('N-DBE'!D216="","",'N-DBE'!D216)</f>
        <v/>
      </c>
      <c r="E216" s="238" t="str">
        <f>IF('N-DBE'!E216="","",'N-DBE'!E216)</f>
        <v/>
      </c>
      <c r="F216" s="238" t="str">
        <f>IF('N-DBE'!F216="","",'N-DBE'!F216)</f>
        <v/>
      </c>
      <c r="G216" s="225" t="str">
        <f>IF('N-DBE'!G216="","",'N-DBE'!G216)</f>
        <v/>
      </c>
      <c r="H216" s="247" t="str">
        <f>IF(OR(B216="",'N-DBE'!AJ216=""),"",'N-DBE'!AJ216+'N-DBE'!AN216)</f>
        <v/>
      </c>
      <c r="I216" s="815" t="str">
        <f>IF(OR(B216="",'N-DBE'!AJ216=""),"",'N-DBE'!E216*('N-DBE'!AJ216+'N-DBE'!AN216))</f>
        <v/>
      </c>
      <c r="J216" s="246" t="str">
        <f>IF('N-DBE'!AK216="","",IF('N-DBE'!AM216="ja",'N-DBE'!AK216+'N-DBE'!AN216,'N-DBE'!AK216))</f>
        <v/>
      </c>
      <c r="K216" s="829" t="str">
        <f>IF(OR(B216="",'N-DBE'!AK216=""),"",IF('N-DBE'!AM216="ja",'N-DBE'!E216*('N-DBE'!AK216+'N-DBE'!AN216),'N-DBE'!E216*'N-DBE'!AK216))</f>
        <v/>
      </c>
      <c r="L216" s="830" t="str">
        <f>IF(OR(B216="",'N-DBE'!AL216=""),"",'N-DBE'!AL216+'N-DBE'!AN216)</f>
        <v/>
      </c>
      <c r="M216" s="830" t="str">
        <f>IF(OR(B216="",'N-DBE'!AL216=""),"",'N-DBE'!E216*('N-DBE'!AL216+'N-DBE'!AN216))</f>
        <v/>
      </c>
      <c r="N216" s="831" t="str">
        <f>IF(AND('N-DBE'!C216="ja",G216&lt;&gt;""),I216-X216,"")</f>
        <v/>
      </c>
      <c r="O216" s="259" t="str">
        <f>IF('N-DBE'!AJ216="","",SUM(AU216,BI216,BW216,CK216,CY216,DM216))</f>
        <v/>
      </c>
      <c r="P216" s="830" t="str">
        <f>IF(OR(B216="",'N-DBE'!AJ216=""),"",O216*'N-DBE'!E216)</f>
        <v/>
      </c>
      <c r="Q216" s="253" t="str">
        <f>IF('N-DBE'!AJ216="","",IF(AR216="mineralisch",AU216,0)+IF(BF216="mineralisch",BI216,0)+IF(BT216="mineralisch",BW216,0)+IF(CH216="mineralisch",CK216,0)+IF(CV216="mineralisch",CY216,0)+IF(DJ216="mineralisch",DM216,0))</f>
        <v/>
      </c>
      <c r="R216" s="830" t="str">
        <f>IF(OR(B216="",'N-DBE'!AJ216=""),"",Q216*'N-DBE'!E216)</f>
        <v/>
      </c>
      <c r="S216" s="253" t="str">
        <f>IF('N-DBE'!AJ216="","",O216-Q216)</f>
        <v/>
      </c>
      <c r="T216" s="830" t="str">
        <f>IF(OR(B216="",'N-DBE'!AJ216=""),"",S216*'N-DBE'!E216)</f>
        <v/>
      </c>
      <c r="U216" s="253" t="str">
        <f>IF('N-DBE'!AJ216="","",(IF(AR216="Kompost",AU216,0)+IF(BF216="Kompost",BI216,0)+IF(BT216="Kompost",BW216,0)+IF(CH216="Kompost",CK216,0)+IF(CV216="Kompost",CY216,0)+IF(DJ216="Kompost",DM216,0)))</f>
        <v/>
      </c>
      <c r="V216" s="830" t="str">
        <f>IF(OR(B216="",'N-DBE'!AJ216=""),"",U216*'N-DBE'!E216)</f>
        <v/>
      </c>
      <c r="W216" s="370" t="str">
        <f>IF('N-DBE'!AJ216="","",SUM(AW216,BK216,BY216,CM216,DA216,DO216))</f>
        <v/>
      </c>
      <c r="X216" s="844" t="str">
        <f>IF(OR(B216="",'N-DBE'!AJ216=""),"",W216*'N-DBE'!E216)</f>
        <v/>
      </c>
      <c r="Y216" s="260" t="str">
        <f>IF('P-(K-Mg)-DBE'!N216="","",'P-(K-Mg)-DBE'!N216+'P-(K-Mg)-DBE'!R216)</f>
        <v/>
      </c>
      <c r="Z216" s="830" t="str">
        <f>IF(OR(B216="",'P-(K-Mg)-DBE'!N216=""),"",'N-DBE'!E216*('P-(K-Mg)-DBE'!N216+'P-(K-Mg)-DBE'!R216))</f>
        <v/>
      </c>
      <c r="AA216" s="259" t="str">
        <f>IF('P-(K-Mg)-DBE'!N216="","",SUM(AX216,BL216,BZ216,CN216,DB216,DP216))</f>
        <v/>
      </c>
      <c r="AB216" s="258" t="str">
        <f>IF(OR(B216="",'P-(K-Mg)-DBE'!Z216=""),"",SUM(AX216,BL216,BZ216,CN216,DB216,DP216)*'N-DBE'!E216)</f>
        <v/>
      </c>
      <c r="AC216" s="259" t="str">
        <f>IF('P-(K-Mg)-DBE'!O216="","",'P-(K-Mg)-DBE'!O216)</f>
        <v/>
      </c>
      <c r="AD216" s="815" t="str">
        <f>IF(OR(B216="",'P-(K-Mg)-DBE'!O216=""),"",'P-(K-Mg)-DBE'!O216*'N-DBE'!E216)</f>
        <v/>
      </c>
      <c r="AE216" s="239" t="str">
        <f>IF('P-(K-Mg)-DBE'!Z216="","",'P-(K-Mg)-DBE'!Z216)</f>
        <v/>
      </c>
      <c r="AF216" s="815" t="str">
        <f>IF(OR(B216="",'P-(K-Mg)-DBE'!Z216=""),"",'P-(K-Mg)-DBE'!Z216*'N-DBE'!E216)</f>
        <v/>
      </c>
      <c r="AG216" s="380" t="str">
        <f>IF('P-(K-Mg)-DBE'!Z216="","",SUM(AY216,BM216,CA216,CO216,DC216,DQ216))</f>
        <v/>
      </c>
      <c r="AH216" s="258" t="str">
        <f>IF(OR(B216="",'P-(K-Mg)-DBE'!AH216=""),"",SUM(AY216,BM216,CA216,CO216,DC216,DQ206)*'N-DBE'!E216)</f>
        <v/>
      </c>
      <c r="AI216" s="240" t="str">
        <f>IF('P-(K-Mg)-DBE'!AH216="","",'P-(K-Mg)-DBE'!AH216)</f>
        <v/>
      </c>
      <c r="AJ216" s="830" t="str">
        <f>IF(OR(B216="",'P-(K-Mg)-DBE'!AH216=""),"",'N-DBE'!E216*'P-(K-Mg)-DBE'!AH216)</f>
        <v/>
      </c>
      <c r="AK216" s="374" t="str">
        <f>IF('P-(K-Mg)-DBE'!AH216="","",SUM(AZ216,BN216,CB216,CP216,DD216,DR216))</f>
        <v/>
      </c>
      <c r="AL216" s="862" t="str">
        <f>IF('P-(K-Mg)-DBE'!AH216="","",SUM(AZ216,BN216,CB216,CP216,DD216,DR216))</f>
        <v/>
      </c>
      <c r="AM216" s="378"/>
      <c r="AN216" s="379"/>
      <c r="AO216" s="375"/>
      <c r="AP216" s="392" t="str">
        <f t="shared" si="36"/>
        <v/>
      </c>
      <c r="AQ216" s="453" t="str">
        <f t="shared" si="37"/>
        <v/>
      </c>
      <c r="AR216" s="872" t="str">
        <f>IF(AM216="","",VLOOKUP(AM216,'aktuelle Düngerliste'!A:H,2,FALSE))</f>
        <v/>
      </c>
      <c r="AS216" s="872" t="str">
        <f>IF(AM216="","",VLOOKUP(AM216,'aktuelle Düngerliste'!A:H,3,FALSE))</f>
        <v/>
      </c>
      <c r="AT216" s="873" t="str">
        <f>IF(AM216="","",VLOOKUP(AM216,'aktuelle Düngerliste'!A:H,8,FALSE))</f>
        <v/>
      </c>
      <c r="AU216" s="874" t="str">
        <f>IF(AM216="","",VLOOKUP(AM216,'aktuelle Düngerliste'!$A:$H,3,FALSE)*AO216/1000)</f>
        <v/>
      </c>
      <c r="AV216" s="874" t="str">
        <f>IF(AM216="","",IF(VLOOKUP(AM216,'aktuelle Düngerliste'!$A:$B,2,FALSE)="mineralisch",(VLOOKUP(AM216,'aktuelle Düngerliste'!$A:$H,3,FALSE)*AO216/1000),""))</f>
        <v/>
      </c>
      <c r="AW216" s="875" t="str">
        <f>IF(AM216="","",VLOOKUP(AM216,'aktuelle Düngerliste'!$A:$J,10,FALSE)*AO216/1000)</f>
        <v/>
      </c>
      <c r="AX216" s="875" t="str">
        <f>IF(AM216="","",VLOOKUP(AM216,'aktuelle Düngerliste'!$A:$H,5,FALSE)*AO216/1000)</f>
        <v/>
      </c>
      <c r="AY216" s="875" t="str">
        <f>IF(AM216="","",VLOOKUP(AM216,'aktuelle Düngerliste'!$A:$H,6,FALSE)*AO216/1000)</f>
        <v/>
      </c>
      <c r="AZ216" s="876" t="str">
        <f>IF(AM216="","",VLOOKUP(AM216,'aktuelle Düngerliste'!$A:$H,7,FALSE)*AO216/1000)</f>
        <v/>
      </c>
      <c r="BA216" s="378"/>
      <c r="BB216" s="379"/>
      <c r="BC216" s="375"/>
      <c r="BD216" s="392" t="str">
        <f t="shared" si="38"/>
        <v/>
      </c>
      <c r="BE216" s="453" t="str">
        <f t="shared" si="39"/>
        <v/>
      </c>
      <c r="BF216" s="872" t="str">
        <f>IF(BA216="","",VLOOKUP(BA216,'aktuelle Düngerliste'!$A:$H,2,FALSE))</f>
        <v/>
      </c>
      <c r="BG216" s="872" t="str">
        <f>IF(BA216="","",VLOOKUP(BA216,'aktuelle Düngerliste'!$A:$H,3,FALSE))</f>
        <v/>
      </c>
      <c r="BH216" s="873" t="str">
        <f>IF(BA216="","",VLOOKUP(BA216,'aktuelle Düngerliste'!$A:$H,8,FALSE))</f>
        <v/>
      </c>
      <c r="BI216" s="874" t="str">
        <f>IF(BA216="","",VLOOKUP(BA216,'aktuelle Düngerliste'!$A:$H,3,FALSE)*BC216/1000)</f>
        <v/>
      </c>
      <c r="BJ216" s="874" t="str">
        <f>IF(BA216="","",IF(VLOOKUP(BA216,'aktuelle Düngerliste'!$A:$B,2,FALSE)="mineralisch",(VLOOKUP(BA216,'aktuelle Düngerliste'!$A:$H,3,FALSE)*BC216/1000),""))</f>
        <v/>
      </c>
      <c r="BK216" s="875" t="str">
        <f>IF(BA216="","",VLOOKUP(BA216,'aktuelle Düngerliste'!$A:$J,10,FALSE)*BC216/1000)</f>
        <v/>
      </c>
      <c r="BL216" s="875" t="str">
        <f>IF(BA216="","",VLOOKUP(BA216,'aktuelle Düngerliste'!$A:$H,5,FALSE)*BC216/1000)</f>
        <v/>
      </c>
      <c r="BM216" s="875" t="str">
        <f>IF(BA216="","",VLOOKUP(BA216,'aktuelle Düngerliste'!$A:$H,6,FALSE)*BC216/1000)</f>
        <v/>
      </c>
      <c r="BN216" s="876" t="str">
        <f>IF(BA216="","",VLOOKUP(BA216,'aktuelle Düngerliste'!$A:$H,7,FALSE)*BC216/1000)</f>
        <v/>
      </c>
      <c r="BO216" s="378"/>
      <c r="BP216" s="379"/>
      <c r="BQ216" s="375"/>
      <c r="BR216" s="392" t="str">
        <f t="shared" si="40"/>
        <v/>
      </c>
      <c r="BS216" s="453" t="str">
        <f t="shared" si="41"/>
        <v/>
      </c>
      <c r="BT216" s="872" t="str">
        <f>IF(BO216="","",VLOOKUP(BO216,'aktuelle Düngerliste'!$A:$H,2,FALSE))</f>
        <v/>
      </c>
      <c r="BU216" s="872" t="str">
        <f>IF(BO216="","",VLOOKUP(BO216,'aktuelle Düngerliste'!$A:$H,3,FALSE))</f>
        <v/>
      </c>
      <c r="BV216" s="873" t="str">
        <f>IF(BO216="","",VLOOKUP(BO216,'aktuelle Düngerliste'!$A:$H,8,FALSE))</f>
        <v/>
      </c>
      <c r="BW216" s="874" t="str">
        <f>IF(BO216="","",VLOOKUP(BO216,'aktuelle Düngerliste'!$A:$H,3,FALSE)*BQ216/1000)</f>
        <v/>
      </c>
      <c r="BX216" s="874" t="str">
        <f>IF(BO216="","",IF(VLOOKUP(BO216,'aktuelle Düngerliste'!$A:$B,2,FALSE)="mineralisch",(VLOOKUP(BO216,'aktuelle Düngerliste'!$A:$H,3,FALSE)*BQ216/1000),""))</f>
        <v/>
      </c>
      <c r="BY216" s="875" t="str">
        <f>IF(BO216="","",VLOOKUP(BO216,'aktuelle Düngerliste'!$A:$J,10,FALSE)*BQ216/1000)</f>
        <v/>
      </c>
      <c r="BZ216" s="875" t="str">
        <f>IF(BO216="","",VLOOKUP(BO216,'aktuelle Düngerliste'!$A:$H,5,FALSE)*BQ216/1000)</f>
        <v/>
      </c>
      <c r="CA216" s="875" t="str">
        <f>IF(BO216="","",VLOOKUP(BO216,'aktuelle Düngerliste'!$A:$H,6,FALSE)*BQ216/1000)</f>
        <v/>
      </c>
      <c r="CB216" s="876" t="str">
        <f>IF(BO216="","",VLOOKUP(BO216,'aktuelle Düngerliste'!$A:$H,7,FALSE)*BQ216/1000)</f>
        <v/>
      </c>
      <c r="CC216" s="378"/>
      <c r="CD216" s="379"/>
      <c r="CE216" s="375"/>
      <c r="CF216" s="392" t="str">
        <f t="shared" si="42"/>
        <v/>
      </c>
      <c r="CG216" s="453" t="str">
        <f t="shared" si="43"/>
        <v/>
      </c>
      <c r="CH216" s="872" t="str">
        <f>IF(CC216="","",VLOOKUP(CC216,'aktuelle Düngerliste'!$A:$H,2,FALSE))</f>
        <v/>
      </c>
      <c r="CI216" s="872" t="str">
        <f>IF(CC216="","",VLOOKUP(CC216,'aktuelle Düngerliste'!$A:$H,3,FALSE))</f>
        <v/>
      </c>
      <c r="CJ216" s="873" t="str">
        <f>IF(CC216="","",VLOOKUP(CC216,'aktuelle Düngerliste'!$A:$H,8,FALSE))</f>
        <v/>
      </c>
      <c r="CK216" s="874" t="str">
        <f>IF(CC216="","",VLOOKUP(CC216,'aktuelle Düngerliste'!$A:$H,3,FALSE)*CE216/1000)</f>
        <v/>
      </c>
      <c r="CL216" s="874" t="str">
        <f>IF(CC216="","",IF(VLOOKUP(CC216,'aktuelle Düngerliste'!$A:$B,2,FALSE)="mineralisch",(VLOOKUP(CC216,'aktuelle Düngerliste'!$A:$H,3,FALSE)*CE216/1000),""))</f>
        <v/>
      </c>
      <c r="CM216" s="875" t="str">
        <f>IF(CC216="","",VLOOKUP(CC216,'aktuelle Düngerliste'!$A:$J,10,FALSE)*CE216/1000)</f>
        <v/>
      </c>
      <c r="CN216" s="875" t="str">
        <f>IF(CC216="","",VLOOKUP(CC216,'aktuelle Düngerliste'!$A:$H,5,FALSE)*CE216/1000)</f>
        <v/>
      </c>
      <c r="CO216" s="875" t="str">
        <f>IF(CC216="","",VLOOKUP(CC216,'aktuelle Düngerliste'!$A:$H,6,FALSE)*CE216/1000)</f>
        <v/>
      </c>
      <c r="CP216" s="876" t="str">
        <f>IF(CC216="","",VLOOKUP(CC216,'aktuelle Düngerliste'!$A:$H,7,FALSE)*CE216/1000)</f>
        <v/>
      </c>
      <c r="CQ216" s="378"/>
      <c r="CR216" s="379"/>
      <c r="CS216" s="375"/>
      <c r="CT216" s="392" t="str">
        <f t="shared" si="44"/>
        <v/>
      </c>
      <c r="CU216" s="453" t="str">
        <f t="shared" si="45"/>
        <v/>
      </c>
      <c r="CV216" s="872" t="str">
        <f>IF(CQ216="","",VLOOKUP(CQ216,'aktuelle Düngerliste'!$A:$H,2,FALSE))</f>
        <v/>
      </c>
      <c r="CW216" s="872" t="str">
        <f>IF(CQ216="","",VLOOKUP(CQ216,'aktuelle Düngerliste'!$A:$H,3,FALSE))</f>
        <v/>
      </c>
      <c r="CX216" s="873" t="str">
        <f>IF(CQ216="","",VLOOKUP(CQ216,'aktuelle Düngerliste'!$A:$H,8,FALSE))</f>
        <v/>
      </c>
      <c r="CY216" s="874" t="str">
        <f>IF(CQ216="","",VLOOKUP(CQ216,'aktuelle Düngerliste'!$A:$H,3,FALSE)*CS216/1000)</f>
        <v/>
      </c>
      <c r="CZ216" s="874" t="str">
        <f>IF(CQ216="","",IF(VLOOKUP(CQ216,'aktuelle Düngerliste'!$A:$B,2,FALSE)="mineralisch",(VLOOKUP(CQ216,'aktuelle Düngerliste'!$A:$H,3,FALSE)*CS216/1000),""))</f>
        <v/>
      </c>
      <c r="DA216" s="875" t="str">
        <f>IF(CQ216="","",VLOOKUP(CQ216,'aktuelle Düngerliste'!$A:$J,10,FALSE)*CS216/1000)</f>
        <v/>
      </c>
      <c r="DB216" s="875" t="str">
        <f>IF(CQ216="","",VLOOKUP(CQ216,'aktuelle Düngerliste'!$A:$H,5,FALSE)*CS216/1000)</f>
        <v/>
      </c>
      <c r="DC216" s="875" t="str">
        <f>IF(CQ216="","",VLOOKUP(CQ216,'aktuelle Düngerliste'!$A:$H,6,FALSE)*CS216/1000)</f>
        <v/>
      </c>
      <c r="DD216" s="876" t="str">
        <f>IF(CQ216="","",VLOOKUP(CQ216,'aktuelle Düngerliste'!$A:$H,7,FALSE)*CS216/1000)</f>
        <v/>
      </c>
      <c r="DE216" s="378"/>
      <c r="DF216" s="379"/>
      <c r="DG216" s="375"/>
      <c r="DH216" s="392" t="str">
        <f t="shared" si="46"/>
        <v/>
      </c>
      <c r="DI216" s="453" t="str">
        <f t="shared" si="47"/>
        <v/>
      </c>
      <c r="DJ216" s="872" t="str">
        <f>IF(DE216="","",VLOOKUP(DE216,'aktuelle Düngerliste'!$A:$H,2,FALSE))</f>
        <v/>
      </c>
      <c r="DK216" s="872" t="str">
        <f>IF(DE216="","",VLOOKUP(DE216,'aktuelle Düngerliste'!$A:$H,3,FALSE))</f>
        <v/>
      </c>
      <c r="DL216" s="873" t="str">
        <f>IF(DE216="","",VLOOKUP(DE216,'aktuelle Düngerliste'!$A:$H,8,FALSE))</f>
        <v/>
      </c>
      <c r="DM216" s="874" t="str">
        <f>IF(DE216="","",VLOOKUP(DE216,'aktuelle Düngerliste'!$A:$H,3,FALSE)*DG216/1000)</f>
        <v/>
      </c>
      <c r="DN216" s="874" t="str">
        <f>IF(DE216="","",IF(VLOOKUP(DE216,'aktuelle Düngerliste'!$A:$B,2,FALSE)="mineralisch",(VLOOKUP(DE216,'aktuelle Düngerliste'!$A:$H,3,FALSE)*DG216/1000),""))</f>
        <v/>
      </c>
      <c r="DO216" s="875" t="str">
        <f>IF(DE216="","",VLOOKUP(DE216,'aktuelle Düngerliste'!$A:$J,10,FALSE)*DG216/1000)</f>
        <v/>
      </c>
      <c r="DP216" s="875" t="str">
        <f>IF(DE216="","",VLOOKUP(DE216,'aktuelle Düngerliste'!$A:$H,5,FALSE)*DG216/1000)</f>
        <v/>
      </c>
      <c r="DQ216" s="875" t="str">
        <f>IF(DE216="","",VLOOKUP(DE216,'aktuelle Düngerliste'!$A:$H,6,FALSE)*DG216/1000)</f>
        <v/>
      </c>
      <c r="DR216" s="876" t="str">
        <f>IF(DE216="","",VLOOKUP(DE216,'aktuelle Düngerliste'!$A:$H,7,FALSE)*DG216/1000)</f>
        <v/>
      </c>
      <c r="DS216" s="265"/>
    </row>
    <row r="217" spans="1:123" s="145" customFormat="1">
      <c r="A217" s="261" t="str">
        <f>IF('N-DBE'!A217="","",'N-DBE'!A217)</f>
        <v/>
      </c>
      <c r="B217" s="285" t="str">
        <f>IF('N-DBE'!B217="","",'N-DBE'!B217)</f>
        <v/>
      </c>
      <c r="C217" s="262" t="str">
        <f>IF('N-DBE'!C217="","",'N-DBE'!C217)</f>
        <v/>
      </c>
      <c r="D217" s="262" t="str">
        <f>IF('N-DBE'!D217="","",'N-DBE'!D217)</f>
        <v/>
      </c>
      <c r="E217" s="238" t="str">
        <f>IF('N-DBE'!E217="","",'N-DBE'!E217)</f>
        <v/>
      </c>
      <c r="F217" s="238" t="str">
        <f>IF('N-DBE'!F217="","",'N-DBE'!F217)</f>
        <v/>
      </c>
      <c r="G217" s="225" t="str">
        <f>IF('N-DBE'!G217="","",'N-DBE'!G217)</f>
        <v/>
      </c>
      <c r="H217" s="247" t="str">
        <f>IF(OR(B217="",'N-DBE'!AJ217=""),"",'N-DBE'!AJ217+'N-DBE'!AN217)</f>
        <v/>
      </c>
      <c r="I217" s="815" t="str">
        <f>IF(OR(B217="",'N-DBE'!AJ217=""),"",'N-DBE'!E217*('N-DBE'!AJ217+'N-DBE'!AN217))</f>
        <v/>
      </c>
      <c r="J217" s="246" t="str">
        <f>IF('N-DBE'!AK217="","",IF('N-DBE'!AM217="ja",'N-DBE'!AK217+'N-DBE'!AN217,'N-DBE'!AK217))</f>
        <v/>
      </c>
      <c r="K217" s="829" t="str">
        <f>IF(OR(B217="",'N-DBE'!AK217=""),"",IF('N-DBE'!AM217="ja",'N-DBE'!E217*('N-DBE'!AK217+'N-DBE'!AN217),'N-DBE'!E217*'N-DBE'!AK217))</f>
        <v/>
      </c>
      <c r="L217" s="830" t="str">
        <f>IF(OR(B217="",'N-DBE'!AL217=""),"",'N-DBE'!AL217+'N-DBE'!AN217)</f>
        <v/>
      </c>
      <c r="M217" s="830" t="str">
        <f>IF(OR(B217="",'N-DBE'!AL217=""),"",'N-DBE'!E217*('N-DBE'!AL217+'N-DBE'!AN217))</f>
        <v/>
      </c>
      <c r="N217" s="831" t="str">
        <f>IF(AND('N-DBE'!C217="ja",G217&lt;&gt;""),I217-X217,"")</f>
        <v/>
      </c>
      <c r="O217" s="259" t="str">
        <f>IF('N-DBE'!AJ217="","",SUM(AU217,BI217,BW217,CK217,CY217,DM217))</f>
        <v/>
      </c>
      <c r="P217" s="830" t="str">
        <f>IF(OR(B217="",'N-DBE'!AJ217=""),"",O217*'N-DBE'!E217)</f>
        <v/>
      </c>
      <c r="Q217" s="253" t="str">
        <f>IF('N-DBE'!AJ217="","",IF(AR217="mineralisch",AU217,0)+IF(BF217="mineralisch",BI217,0)+IF(BT217="mineralisch",BW217,0)+IF(CH217="mineralisch",CK217,0)+IF(CV217="mineralisch",CY217,0)+IF(DJ217="mineralisch",DM217,0))</f>
        <v/>
      </c>
      <c r="R217" s="830" t="str">
        <f>IF(OR(B217="",'N-DBE'!AJ217=""),"",Q217*'N-DBE'!E217)</f>
        <v/>
      </c>
      <c r="S217" s="253" t="str">
        <f>IF('N-DBE'!AJ217="","",O217-Q217)</f>
        <v/>
      </c>
      <c r="T217" s="830" t="str">
        <f>IF(OR(B217="",'N-DBE'!AJ217=""),"",S217*'N-DBE'!E217)</f>
        <v/>
      </c>
      <c r="U217" s="253" t="str">
        <f>IF('N-DBE'!AJ217="","",(IF(AR217="Kompost",AU217,0)+IF(BF217="Kompost",BI217,0)+IF(BT217="Kompost",BW217,0)+IF(CH217="Kompost",CK217,0)+IF(CV217="Kompost",CY217,0)+IF(DJ217="Kompost",DM217,0)))</f>
        <v/>
      </c>
      <c r="V217" s="830" t="str">
        <f>IF(OR(B217="",'N-DBE'!AJ217=""),"",U217*'N-DBE'!E217)</f>
        <v/>
      </c>
      <c r="W217" s="370" t="str">
        <f>IF('N-DBE'!AJ217="","",SUM(AW217,BK217,BY217,CM217,DA217,DO217))</f>
        <v/>
      </c>
      <c r="X217" s="844" t="str">
        <f>IF(OR(B217="",'N-DBE'!AJ217=""),"",W217*'N-DBE'!E217)</f>
        <v/>
      </c>
      <c r="Y217" s="260" t="str">
        <f>IF('P-(K-Mg)-DBE'!N217="","",'P-(K-Mg)-DBE'!N217+'P-(K-Mg)-DBE'!R217)</f>
        <v/>
      </c>
      <c r="Z217" s="830" t="str">
        <f>IF(OR(B217="",'P-(K-Mg)-DBE'!N217=""),"",'N-DBE'!E217*('P-(K-Mg)-DBE'!N217+'P-(K-Mg)-DBE'!R217))</f>
        <v/>
      </c>
      <c r="AA217" s="259" t="str">
        <f>IF('P-(K-Mg)-DBE'!N217="","",SUM(AX217,BL217,BZ217,CN217,DB217,DP217))</f>
        <v/>
      </c>
      <c r="AB217" s="258" t="str">
        <f>IF(OR(B217="",'P-(K-Mg)-DBE'!Z217=""),"",SUM(AX217,BL217,BZ217,CN217,DB217,DP217)*'N-DBE'!E217)</f>
        <v/>
      </c>
      <c r="AC217" s="259" t="str">
        <f>IF('P-(K-Mg)-DBE'!O217="","",'P-(K-Mg)-DBE'!O217)</f>
        <v/>
      </c>
      <c r="AD217" s="815" t="str">
        <f>IF(OR(B217="",'P-(K-Mg)-DBE'!O217=""),"",'P-(K-Mg)-DBE'!O217*'N-DBE'!E217)</f>
        <v/>
      </c>
      <c r="AE217" s="239" t="str">
        <f>IF('P-(K-Mg)-DBE'!Z217="","",'P-(K-Mg)-DBE'!Z217)</f>
        <v/>
      </c>
      <c r="AF217" s="815" t="str">
        <f>IF(OR(B217="",'P-(K-Mg)-DBE'!Z217=""),"",'P-(K-Mg)-DBE'!Z217*'N-DBE'!E217)</f>
        <v/>
      </c>
      <c r="AG217" s="380" t="str">
        <f>IF('P-(K-Mg)-DBE'!Z217="","",SUM(AY217,BM217,CA217,CO217,DC217,DQ217))</f>
        <v/>
      </c>
      <c r="AH217" s="258" t="str">
        <f>IF(OR(B217="",'P-(K-Mg)-DBE'!AH217=""),"",SUM(AY217,BM217,CA217,CO217,DC217,DQ207)*'N-DBE'!E217)</f>
        <v/>
      </c>
      <c r="AI217" s="240" t="str">
        <f>IF('P-(K-Mg)-DBE'!AH217="","",'P-(K-Mg)-DBE'!AH217)</f>
        <v/>
      </c>
      <c r="AJ217" s="830" t="str">
        <f>IF(OR(B217="",'P-(K-Mg)-DBE'!AH217=""),"",'N-DBE'!E217*'P-(K-Mg)-DBE'!AH217)</f>
        <v/>
      </c>
      <c r="AK217" s="374" t="str">
        <f>IF('P-(K-Mg)-DBE'!AH217="","",SUM(AZ217,BN217,CB217,CP217,DD217,DR217))</f>
        <v/>
      </c>
      <c r="AL217" s="862" t="str">
        <f>IF('P-(K-Mg)-DBE'!AH217="","",SUM(AZ217,BN217,CB217,CP217,DD217,DR217))</f>
        <v/>
      </c>
      <c r="AM217" s="378"/>
      <c r="AN217" s="379"/>
      <c r="AO217" s="375"/>
      <c r="AP217" s="392" t="str">
        <f t="shared" si="36"/>
        <v/>
      </c>
      <c r="AQ217" s="453" t="str">
        <f t="shared" si="37"/>
        <v/>
      </c>
      <c r="AR217" s="872" t="str">
        <f>IF(AM217="","",VLOOKUP(AM217,'aktuelle Düngerliste'!A:H,2,FALSE))</f>
        <v/>
      </c>
      <c r="AS217" s="872" t="str">
        <f>IF(AM217="","",VLOOKUP(AM217,'aktuelle Düngerliste'!A:H,3,FALSE))</f>
        <v/>
      </c>
      <c r="AT217" s="873" t="str">
        <f>IF(AM217="","",VLOOKUP(AM217,'aktuelle Düngerliste'!A:H,8,FALSE))</f>
        <v/>
      </c>
      <c r="AU217" s="874" t="str">
        <f>IF(AM217="","",VLOOKUP(AM217,'aktuelle Düngerliste'!$A:$H,3,FALSE)*AO217/1000)</f>
        <v/>
      </c>
      <c r="AV217" s="874" t="str">
        <f>IF(AM217="","",IF(VLOOKUP(AM217,'aktuelle Düngerliste'!$A:$B,2,FALSE)="mineralisch",(VLOOKUP(AM217,'aktuelle Düngerliste'!$A:$H,3,FALSE)*AO217/1000),""))</f>
        <v/>
      </c>
      <c r="AW217" s="875" t="str">
        <f>IF(AM217="","",VLOOKUP(AM217,'aktuelle Düngerliste'!$A:$J,10,FALSE)*AO217/1000)</f>
        <v/>
      </c>
      <c r="AX217" s="875" t="str">
        <f>IF(AM217="","",VLOOKUP(AM217,'aktuelle Düngerliste'!$A:$H,5,FALSE)*AO217/1000)</f>
        <v/>
      </c>
      <c r="AY217" s="875" t="str">
        <f>IF(AM217="","",VLOOKUP(AM217,'aktuelle Düngerliste'!$A:$H,6,FALSE)*AO217/1000)</f>
        <v/>
      </c>
      <c r="AZ217" s="876" t="str">
        <f>IF(AM217="","",VLOOKUP(AM217,'aktuelle Düngerliste'!$A:$H,7,FALSE)*AO217/1000)</f>
        <v/>
      </c>
      <c r="BA217" s="378"/>
      <c r="BB217" s="379"/>
      <c r="BC217" s="375"/>
      <c r="BD217" s="392" t="str">
        <f t="shared" si="38"/>
        <v/>
      </c>
      <c r="BE217" s="453" t="str">
        <f t="shared" si="39"/>
        <v/>
      </c>
      <c r="BF217" s="872" t="str">
        <f>IF(BA217="","",VLOOKUP(BA217,'aktuelle Düngerliste'!$A:$H,2,FALSE))</f>
        <v/>
      </c>
      <c r="BG217" s="872" t="str">
        <f>IF(BA217="","",VLOOKUP(BA217,'aktuelle Düngerliste'!$A:$H,3,FALSE))</f>
        <v/>
      </c>
      <c r="BH217" s="873" t="str">
        <f>IF(BA217="","",VLOOKUP(BA217,'aktuelle Düngerliste'!$A:$H,8,FALSE))</f>
        <v/>
      </c>
      <c r="BI217" s="874" t="str">
        <f>IF(BA217="","",VLOOKUP(BA217,'aktuelle Düngerliste'!$A:$H,3,FALSE)*BC217/1000)</f>
        <v/>
      </c>
      <c r="BJ217" s="874" t="str">
        <f>IF(BA217="","",IF(VLOOKUP(BA217,'aktuelle Düngerliste'!$A:$B,2,FALSE)="mineralisch",(VLOOKUP(BA217,'aktuelle Düngerliste'!$A:$H,3,FALSE)*BC217/1000),""))</f>
        <v/>
      </c>
      <c r="BK217" s="875" t="str">
        <f>IF(BA217="","",VLOOKUP(BA217,'aktuelle Düngerliste'!$A:$J,10,FALSE)*BC217/1000)</f>
        <v/>
      </c>
      <c r="BL217" s="875" t="str">
        <f>IF(BA217="","",VLOOKUP(BA217,'aktuelle Düngerliste'!$A:$H,5,FALSE)*BC217/1000)</f>
        <v/>
      </c>
      <c r="BM217" s="875" t="str">
        <f>IF(BA217="","",VLOOKUP(BA217,'aktuelle Düngerliste'!$A:$H,6,FALSE)*BC217/1000)</f>
        <v/>
      </c>
      <c r="BN217" s="876" t="str">
        <f>IF(BA217="","",VLOOKUP(BA217,'aktuelle Düngerliste'!$A:$H,7,FALSE)*BC217/1000)</f>
        <v/>
      </c>
      <c r="BO217" s="378"/>
      <c r="BP217" s="379"/>
      <c r="BQ217" s="375"/>
      <c r="BR217" s="392" t="str">
        <f t="shared" si="40"/>
        <v/>
      </c>
      <c r="BS217" s="453" t="str">
        <f t="shared" si="41"/>
        <v/>
      </c>
      <c r="BT217" s="872" t="str">
        <f>IF(BO217="","",VLOOKUP(BO217,'aktuelle Düngerliste'!$A:$H,2,FALSE))</f>
        <v/>
      </c>
      <c r="BU217" s="872" t="str">
        <f>IF(BO217="","",VLOOKUP(BO217,'aktuelle Düngerliste'!$A:$H,3,FALSE))</f>
        <v/>
      </c>
      <c r="BV217" s="873" t="str">
        <f>IF(BO217="","",VLOOKUP(BO217,'aktuelle Düngerliste'!$A:$H,8,FALSE))</f>
        <v/>
      </c>
      <c r="BW217" s="874" t="str">
        <f>IF(BO217="","",VLOOKUP(BO217,'aktuelle Düngerliste'!$A:$H,3,FALSE)*BQ217/1000)</f>
        <v/>
      </c>
      <c r="BX217" s="874" t="str">
        <f>IF(BO217="","",IF(VLOOKUP(BO217,'aktuelle Düngerliste'!$A:$B,2,FALSE)="mineralisch",(VLOOKUP(BO217,'aktuelle Düngerliste'!$A:$H,3,FALSE)*BQ217/1000),""))</f>
        <v/>
      </c>
      <c r="BY217" s="875" t="str">
        <f>IF(BO217="","",VLOOKUP(BO217,'aktuelle Düngerliste'!$A:$J,10,FALSE)*BQ217/1000)</f>
        <v/>
      </c>
      <c r="BZ217" s="875" t="str">
        <f>IF(BO217="","",VLOOKUP(BO217,'aktuelle Düngerliste'!$A:$H,5,FALSE)*BQ217/1000)</f>
        <v/>
      </c>
      <c r="CA217" s="875" t="str">
        <f>IF(BO217="","",VLOOKUP(BO217,'aktuelle Düngerliste'!$A:$H,6,FALSE)*BQ217/1000)</f>
        <v/>
      </c>
      <c r="CB217" s="876" t="str">
        <f>IF(BO217="","",VLOOKUP(BO217,'aktuelle Düngerliste'!$A:$H,7,FALSE)*BQ217/1000)</f>
        <v/>
      </c>
      <c r="CC217" s="378"/>
      <c r="CD217" s="379"/>
      <c r="CE217" s="375"/>
      <c r="CF217" s="392" t="str">
        <f t="shared" si="42"/>
        <v/>
      </c>
      <c r="CG217" s="453" t="str">
        <f t="shared" si="43"/>
        <v/>
      </c>
      <c r="CH217" s="872" t="str">
        <f>IF(CC217="","",VLOOKUP(CC217,'aktuelle Düngerliste'!$A:$H,2,FALSE))</f>
        <v/>
      </c>
      <c r="CI217" s="872" t="str">
        <f>IF(CC217="","",VLOOKUP(CC217,'aktuelle Düngerliste'!$A:$H,3,FALSE))</f>
        <v/>
      </c>
      <c r="CJ217" s="873" t="str">
        <f>IF(CC217="","",VLOOKUP(CC217,'aktuelle Düngerliste'!$A:$H,8,FALSE))</f>
        <v/>
      </c>
      <c r="CK217" s="874" t="str">
        <f>IF(CC217="","",VLOOKUP(CC217,'aktuelle Düngerliste'!$A:$H,3,FALSE)*CE217/1000)</f>
        <v/>
      </c>
      <c r="CL217" s="874" t="str">
        <f>IF(CC217="","",IF(VLOOKUP(CC217,'aktuelle Düngerliste'!$A:$B,2,FALSE)="mineralisch",(VLOOKUP(CC217,'aktuelle Düngerliste'!$A:$H,3,FALSE)*CE217/1000),""))</f>
        <v/>
      </c>
      <c r="CM217" s="875" t="str">
        <f>IF(CC217="","",VLOOKUP(CC217,'aktuelle Düngerliste'!$A:$J,10,FALSE)*CE217/1000)</f>
        <v/>
      </c>
      <c r="CN217" s="875" t="str">
        <f>IF(CC217="","",VLOOKUP(CC217,'aktuelle Düngerliste'!$A:$H,5,FALSE)*CE217/1000)</f>
        <v/>
      </c>
      <c r="CO217" s="875" t="str">
        <f>IF(CC217="","",VLOOKUP(CC217,'aktuelle Düngerliste'!$A:$H,6,FALSE)*CE217/1000)</f>
        <v/>
      </c>
      <c r="CP217" s="876" t="str">
        <f>IF(CC217="","",VLOOKUP(CC217,'aktuelle Düngerliste'!$A:$H,7,FALSE)*CE217/1000)</f>
        <v/>
      </c>
      <c r="CQ217" s="378"/>
      <c r="CR217" s="379"/>
      <c r="CS217" s="375"/>
      <c r="CT217" s="392" t="str">
        <f t="shared" si="44"/>
        <v/>
      </c>
      <c r="CU217" s="453" t="str">
        <f t="shared" si="45"/>
        <v/>
      </c>
      <c r="CV217" s="872" t="str">
        <f>IF(CQ217="","",VLOOKUP(CQ217,'aktuelle Düngerliste'!$A:$H,2,FALSE))</f>
        <v/>
      </c>
      <c r="CW217" s="872" t="str">
        <f>IF(CQ217="","",VLOOKUP(CQ217,'aktuelle Düngerliste'!$A:$H,3,FALSE))</f>
        <v/>
      </c>
      <c r="CX217" s="873" t="str">
        <f>IF(CQ217="","",VLOOKUP(CQ217,'aktuelle Düngerliste'!$A:$H,8,FALSE))</f>
        <v/>
      </c>
      <c r="CY217" s="874" t="str">
        <f>IF(CQ217="","",VLOOKUP(CQ217,'aktuelle Düngerliste'!$A:$H,3,FALSE)*CS217/1000)</f>
        <v/>
      </c>
      <c r="CZ217" s="874" t="str">
        <f>IF(CQ217="","",IF(VLOOKUP(CQ217,'aktuelle Düngerliste'!$A:$B,2,FALSE)="mineralisch",(VLOOKUP(CQ217,'aktuelle Düngerliste'!$A:$H,3,FALSE)*CS217/1000),""))</f>
        <v/>
      </c>
      <c r="DA217" s="875" t="str">
        <f>IF(CQ217="","",VLOOKUP(CQ217,'aktuelle Düngerliste'!$A:$J,10,FALSE)*CS217/1000)</f>
        <v/>
      </c>
      <c r="DB217" s="875" t="str">
        <f>IF(CQ217="","",VLOOKUP(CQ217,'aktuelle Düngerliste'!$A:$H,5,FALSE)*CS217/1000)</f>
        <v/>
      </c>
      <c r="DC217" s="875" t="str">
        <f>IF(CQ217="","",VLOOKUP(CQ217,'aktuelle Düngerliste'!$A:$H,6,FALSE)*CS217/1000)</f>
        <v/>
      </c>
      <c r="DD217" s="876" t="str">
        <f>IF(CQ217="","",VLOOKUP(CQ217,'aktuelle Düngerliste'!$A:$H,7,FALSE)*CS217/1000)</f>
        <v/>
      </c>
      <c r="DE217" s="378"/>
      <c r="DF217" s="379"/>
      <c r="DG217" s="375"/>
      <c r="DH217" s="392" t="str">
        <f t="shared" si="46"/>
        <v/>
      </c>
      <c r="DI217" s="453" t="str">
        <f t="shared" si="47"/>
        <v/>
      </c>
      <c r="DJ217" s="872" t="str">
        <f>IF(DE217="","",VLOOKUP(DE217,'aktuelle Düngerliste'!$A:$H,2,FALSE))</f>
        <v/>
      </c>
      <c r="DK217" s="872" t="str">
        <f>IF(DE217="","",VLOOKUP(DE217,'aktuelle Düngerliste'!$A:$H,3,FALSE))</f>
        <v/>
      </c>
      <c r="DL217" s="873" t="str">
        <f>IF(DE217="","",VLOOKUP(DE217,'aktuelle Düngerliste'!$A:$H,8,FALSE))</f>
        <v/>
      </c>
      <c r="DM217" s="874" t="str">
        <f>IF(DE217="","",VLOOKUP(DE217,'aktuelle Düngerliste'!$A:$H,3,FALSE)*DG217/1000)</f>
        <v/>
      </c>
      <c r="DN217" s="874" t="str">
        <f>IF(DE217="","",IF(VLOOKUP(DE217,'aktuelle Düngerliste'!$A:$B,2,FALSE)="mineralisch",(VLOOKUP(DE217,'aktuelle Düngerliste'!$A:$H,3,FALSE)*DG217/1000),""))</f>
        <v/>
      </c>
      <c r="DO217" s="875" t="str">
        <f>IF(DE217="","",VLOOKUP(DE217,'aktuelle Düngerliste'!$A:$J,10,FALSE)*DG217/1000)</f>
        <v/>
      </c>
      <c r="DP217" s="875" t="str">
        <f>IF(DE217="","",VLOOKUP(DE217,'aktuelle Düngerliste'!$A:$H,5,FALSE)*DG217/1000)</f>
        <v/>
      </c>
      <c r="DQ217" s="875" t="str">
        <f>IF(DE217="","",VLOOKUP(DE217,'aktuelle Düngerliste'!$A:$H,6,FALSE)*DG217/1000)</f>
        <v/>
      </c>
      <c r="DR217" s="876" t="str">
        <f>IF(DE217="","",VLOOKUP(DE217,'aktuelle Düngerliste'!$A:$H,7,FALSE)*DG217/1000)</f>
        <v/>
      </c>
      <c r="DS217" s="265"/>
    </row>
    <row r="218" spans="1:123" s="145" customFormat="1">
      <c r="A218" s="261" t="str">
        <f>IF('N-DBE'!A218="","",'N-DBE'!A218)</f>
        <v/>
      </c>
      <c r="B218" s="285" t="str">
        <f>IF('N-DBE'!B218="","",'N-DBE'!B218)</f>
        <v/>
      </c>
      <c r="C218" s="262" t="str">
        <f>IF('N-DBE'!C218="","",'N-DBE'!C218)</f>
        <v/>
      </c>
      <c r="D218" s="262" t="str">
        <f>IF('N-DBE'!D218="","",'N-DBE'!D218)</f>
        <v/>
      </c>
      <c r="E218" s="238" t="str">
        <f>IF('N-DBE'!E218="","",'N-DBE'!E218)</f>
        <v/>
      </c>
      <c r="F218" s="238" t="str">
        <f>IF('N-DBE'!F218="","",'N-DBE'!F218)</f>
        <v/>
      </c>
      <c r="G218" s="225" t="str">
        <f>IF('N-DBE'!G218="","",'N-DBE'!G218)</f>
        <v/>
      </c>
      <c r="H218" s="247" t="str">
        <f>IF(OR(B218="",'N-DBE'!AJ218=""),"",'N-DBE'!AJ218+'N-DBE'!AN218)</f>
        <v/>
      </c>
      <c r="I218" s="815" t="str">
        <f>IF(OR(B218="",'N-DBE'!AJ218=""),"",'N-DBE'!E218*('N-DBE'!AJ218+'N-DBE'!AN218))</f>
        <v/>
      </c>
      <c r="J218" s="246" t="str">
        <f>IF('N-DBE'!AK218="","",IF('N-DBE'!AM218="ja",'N-DBE'!AK218+'N-DBE'!AN218,'N-DBE'!AK218))</f>
        <v/>
      </c>
      <c r="K218" s="829" t="str">
        <f>IF(OR(B218="",'N-DBE'!AK218=""),"",IF('N-DBE'!AM218="ja",'N-DBE'!E218*('N-DBE'!AK218+'N-DBE'!AN218),'N-DBE'!E218*'N-DBE'!AK218))</f>
        <v/>
      </c>
      <c r="L218" s="830" t="str">
        <f>IF(OR(B218="",'N-DBE'!AL218=""),"",'N-DBE'!AL218+'N-DBE'!AN218)</f>
        <v/>
      </c>
      <c r="M218" s="830" t="str">
        <f>IF(OR(B218="",'N-DBE'!AL218=""),"",'N-DBE'!E218*('N-DBE'!AL218+'N-DBE'!AN218))</f>
        <v/>
      </c>
      <c r="N218" s="831" t="str">
        <f>IF(AND('N-DBE'!C218="ja",G218&lt;&gt;""),I218-X218,"")</f>
        <v/>
      </c>
      <c r="O218" s="259" t="str">
        <f>IF('N-DBE'!AJ218="","",SUM(AU218,BI218,BW218,CK218,CY218,DM218))</f>
        <v/>
      </c>
      <c r="P218" s="830" t="str">
        <f>IF(OR(B218="",'N-DBE'!AJ218=""),"",O218*'N-DBE'!E218)</f>
        <v/>
      </c>
      <c r="Q218" s="253" t="str">
        <f>IF('N-DBE'!AJ218="","",IF(AR218="mineralisch",AU218,0)+IF(BF218="mineralisch",BI218,0)+IF(BT218="mineralisch",BW218,0)+IF(CH218="mineralisch",CK218,0)+IF(CV218="mineralisch",CY218,0)+IF(DJ218="mineralisch",DM218,0))</f>
        <v/>
      </c>
      <c r="R218" s="830" t="str">
        <f>IF(OR(B218="",'N-DBE'!AJ218=""),"",Q218*'N-DBE'!E218)</f>
        <v/>
      </c>
      <c r="S218" s="253" t="str">
        <f>IF('N-DBE'!AJ218="","",O218-Q218)</f>
        <v/>
      </c>
      <c r="T218" s="830" t="str">
        <f>IF(OR(B218="",'N-DBE'!AJ218=""),"",S218*'N-DBE'!E218)</f>
        <v/>
      </c>
      <c r="U218" s="253" t="str">
        <f>IF('N-DBE'!AJ218="","",(IF(AR218="Kompost",AU218,0)+IF(BF218="Kompost",BI218,0)+IF(BT218="Kompost",BW218,0)+IF(CH218="Kompost",CK218,0)+IF(CV218="Kompost",CY218,0)+IF(DJ218="Kompost",DM218,0)))</f>
        <v/>
      </c>
      <c r="V218" s="830" t="str">
        <f>IF(OR(B218="",'N-DBE'!AJ218=""),"",U218*'N-DBE'!E218)</f>
        <v/>
      </c>
      <c r="W218" s="370" t="str">
        <f>IF('N-DBE'!AJ218="","",SUM(AW218,BK218,BY218,CM218,DA218,DO218))</f>
        <v/>
      </c>
      <c r="X218" s="844" t="str">
        <f>IF(OR(B218="",'N-DBE'!AJ218=""),"",W218*'N-DBE'!E218)</f>
        <v/>
      </c>
      <c r="Y218" s="260" t="str">
        <f>IF('P-(K-Mg)-DBE'!N218="","",'P-(K-Mg)-DBE'!N218+'P-(K-Mg)-DBE'!R218)</f>
        <v/>
      </c>
      <c r="Z218" s="830" t="str">
        <f>IF(OR(B218="",'P-(K-Mg)-DBE'!N218=""),"",'N-DBE'!E218*('P-(K-Mg)-DBE'!N218+'P-(K-Mg)-DBE'!R218))</f>
        <v/>
      </c>
      <c r="AA218" s="259" t="str">
        <f>IF('P-(K-Mg)-DBE'!N218="","",SUM(AX218,BL218,BZ218,CN218,DB218,DP218))</f>
        <v/>
      </c>
      <c r="AB218" s="258" t="str">
        <f>IF(OR(B218="",'P-(K-Mg)-DBE'!Z218=""),"",SUM(AX218,BL218,BZ218,CN218,DB218,DP218)*'N-DBE'!E218)</f>
        <v/>
      </c>
      <c r="AC218" s="259" t="str">
        <f>IF('P-(K-Mg)-DBE'!O218="","",'P-(K-Mg)-DBE'!O218)</f>
        <v/>
      </c>
      <c r="AD218" s="815" t="str">
        <f>IF(OR(B218="",'P-(K-Mg)-DBE'!O218=""),"",'P-(K-Mg)-DBE'!O218*'N-DBE'!E218)</f>
        <v/>
      </c>
      <c r="AE218" s="239" t="str">
        <f>IF('P-(K-Mg)-DBE'!Z218="","",'P-(K-Mg)-DBE'!Z218)</f>
        <v/>
      </c>
      <c r="AF218" s="815" t="str">
        <f>IF(OR(B218="",'P-(K-Mg)-DBE'!Z218=""),"",'P-(K-Mg)-DBE'!Z218*'N-DBE'!E218)</f>
        <v/>
      </c>
      <c r="AG218" s="380" t="str">
        <f>IF('P-(K-Mg)-DBE'!Z218="","",SUM(AY218,BM218,CA218,CO218,DC218,DQ218))</f>
        <v/>
      </c>
      <c r="AH218" s="258" t="str">
        <f>IF(OR(B218="",'P-(K-Mg)-DBE'!AH218=""),"",SUM(AY218,BM218,CA218,CO218,DC218,DQ208)*'N-DBE'!E218)</f>
        <v/>
      </c>
      <c r="AI218" s="240" t="str">
        <f>IF('P-(K-Mg)-DBE'!AH218="","",'P-(K-Mg)-DBE'!AH218)</f>
        <v/>
      </c>
      <c r="AJ218" s="830" t="str">
        <f>IF(OR(B218="",'P-(K-Mg)-DBE'!AH218=""),"",'N-DBE'!E218*'P-(K-Mg)-DBE'!AH218)</f>
        <v/>
      </c>
      <c r="AK218" s="374" t="str">
        <f>IF('P-(K-Mg)-DBE'!AH218="","",SUM(AZ218,BN218,CB218,CP218,DD218,DR218))</f>
        <v/>
      </c>
      <c r="AL218" s="862" t="str">
        <f>IF('P-(K-Mg)-DBE'!AH218="","",SUM(AZ218,BN218,CB218,CP218,DD218,DR218))</f>
        <v/>
      </c>
      <c r="AM218" s="378"/>
      <c r="AN218" s="379"/>
      <c r="AO218" s="375"/>
      <c r="AP218" s="392" t="str">
        <f t="shared" si="36"/>
        <v/>
      </c>
      <c r="AQ218" s="453" t="str">
        <f t="shared" si="37"/>
        <v/>
      </c>
      <c r="AR218" s="872" t="str">
        <f>IF(AM218="","",VLOOKUP(AM218,'aktuelle Düngerliste'!A:H,2,FALSE))</f>
        <v/>
      </c>
      <c r="AS218" s="872" t="str">
        <f>IF(AM218="","",VLOOKUP(AM218,'aktuelle Düngerliste'!A:H,3,FALSE))</f>
        <v/>
      </c>
      <c r="AT218" s="873" t="str">
        <f>IF(AM218="","",VLOOKUP(AM218,'aktuelle Düngerliste'!A:H,8,FALSE))</f>
        <v/>
      </c>
      <c r="AU218" s="874" t="str">
        <f>IF(AM218="","",VLOOKUP(AM218,'aktuelle Düngerliste'!$A:$H,3,FALSE)*AO218/1000)</f>
        <v/>
      </c>
      <c r="AV218" s="874" t="str">
        <f>IF(AM218="","",IF(VLOOKUP(AM218,'aktuelle Düngerliste'!$A:$B,2,FALSE)="mineralisch",(VLOOKUP(AM218,'aktuelle Düngerliste'!$A:$H,3,FALSE)*AO218/1000),""))</f>
        <v/>
      </c>
      <c r="AW218" s="875" t="str">
        <f>IF(AM218="","",VLOOKUP(AM218,'aktuelle Düngerliste'!$A:$J,10,FALSE)*AO218/1000)</f>
        <v/>
      </c>
      <c r="AX218" s="875" t="str">
        <f>IF(AM218="","",VLOOKUP(AM218,'aktuelle Düngerliste'!$A:$H,5,FALSE)*AO218/1000)</f>
        <v/>
      </c>
      <c r="AY218" s="875" t="str">
        <f>IF(AM218="","",VLOOKUP(AM218,'aktuelle Düngerliste'!$A:$H,6,FALSE)*AO218/1000)</f>
        <v/>
      </c>
      <c r="AZ218" s="876" t="str">
        <f>IF(AM218="","",VLOOKUP(AM218,'aktuelle Düngerliste'!$A:$H,7,FALSE)*AO218/1000)</f>
        <v/>
      </c>
      <c r="BA218" s="378"/>
      <c r="BB218" s="379"/>
      <c r="BC218" s="375"/>
      <c r="BD218" s="392" t="str">
        <f t="shared" si="38"/>
        <v/>
      </c>
      <c r="BE218" s="453" t="str">
        <f t="shared" si="39"/>
        <v/>
      </c>
      <c r="BF218" s="872" t="str">
        <f>IF(BA218="","",VLOOKUP(BA218,'aktuelle Düngerliste'!$A:$H,2,FALSE))</f>
        <v/>
      </c>
      <c r="BG218" s="872" t="str">
        <f>IF(BA218="","",VLOOKUP(BA218,'aktuelle Düngerliste'!$A:$H,3,FALSE))</f>
        <v/>
      </c>
      <c r="BH218" s="873" t="str">
        <f>IF(BA218="","",VLOOKUP(BA218,'aktuelle Düngerliste'!$A:$H,8,FALSE))</f>
        <v/>
      </c>
      <c r="BI218" s="874" t="str">
        <f>IF(BA218="","",VLOOKUP(BA218,'aktuelle Düngerliste'!$A:$H,3,FALSE)*BC218/1000)</f>
        <v/>
      </c>
      <c r="BJ218" s="874" t="str">
        <f>IF(BA218="","",IF(VLOOKUP(BA218,'aktuelle Düngerliste'!$A:$B,2,FALSE)="mineralisch",(VLOOKUP(BA218,'aktuelle Düngerliste'!$A:$H,3,FALSE)*BC218/1000),""))</f>
        <v/>
      </c>
      <c r="BK218" s="875" t="str">
        <f>IF(BA218="","",VLOOKUP(BA218,'aktuelle Düngerliste'!$A:$J,10,FALSE)*BC218/1000)</f>
        <v/>
      </c>
      <c r="BL218" s="875" t="str">
        <f>IF(BA218="","",VLOOKUP(BA218,'aktuelle Düngerliste'!$A:$H,5,FALSE)*BC218/1000)</f>
        <v/>
      </c>
      <c r="BM218" s="875" t="str">
        <f>IF(BA218="","",VLOOKUP(BA218,'aktuelle Düngerliste'!$A:$H,6,FALSE)*BC218/1000)</f>
        <v/>
      </c>
      <c r="BN218" s="876" t="str">
        <f>IF(BA218="","",VLOOKUP(BA218,'aktuelle Düngerliste'!$A:$H,7,FALSE)*BC218/1000)</f>
        <v/>
      </c>
      <c r="BO218" s="378"/>
      <c r="BP218" s="379"/>
      <c r="BQ218" s="375"/>
      <c r="BR218" s="392" t="str">
        <f t="shared" si="40"/>
        <v/>
      </c>
      <c r="BS218" s="453" t="str">
        <f t="shared" si="41"/>
        <v/>
      </c>
      <c r="BT218" s="872" t="str">
        <f>IF(BO218="","",VLOOKUP(BO218,'aktuelle Düngerliste'!$A:$H,2,FALSE))</f>
        <v/>
      </c>
      <c r="BU218" s="872" t="str">
        <f>IF(BO218="","",VLOOKUP(BO218,'aktuelle Düngerliste'!$A:$H,3,FALSE))</f>
        <v/>
      </c>
      <c r="BV218" s="873" t="str">
        <f>IF(BO218="","",VLOOKUP(BO218,'aktuelle Düngerliste'!$A:$H,8,FALSE))</f>
        <v/>
      </c>
      <c r="BW218" s="874" t="str">
        <f>IF(BO218="","",VLOOKUP(BO218,'aktuelle Düngerliste'!$A:$H,3,FALSE)*BQ218/1000)</f>
        <v/>
      </c>
      <c r="BX218" s="874" t="str">
        <f>IF(BO218="","",IF(VLOOKUP(BO218,'aktuelle Düngerliste'!$A:$B,2,FALSE)="mineralisch",(VLOOKUP(BO218,'aktuelle Düngerliste'!$A:$H,3,FALSE)*BQ218/1000),""))</f>
        <v/>
      </c>
      <c r="BY218" s="875" t="str">
        <f>IF(BO218="","",VLOOKUP(BO218,'aktuelle Düngerliste'!$A:$J,10,FALSE)*BQ218/1000)</f>
        <v/>
      </c>
      <c r="BZ218" s="875" t="str">
        <f>IF(BO218="","",VLOOKUP(BO218,'aktuelle Düngerliste'!$A:$H,5,FALSE)*BQ218/1000)</f>
        <v/>
      </c>
      <c r="CA218" s="875" t="str">
        <f>IF(BO218="","",VLOOKUP(BO218,'aktuelle Düngerliste'!$A:$H,6,FALSE)*BQ218/1000)</f>
        <v/>
      </c>
      <c r="CB218" s="876" t="str">
        <f>IF(BO218="","",VLOOKUP(BO218,'aktuelle Düngerliste'!$A:$H,7,FALSE)*BQ218/1000)</f>
        <v/>
      </c>
      <c r="CC218" s="378"/>
      <c r="CD218" s="379"/>
      <c r="CE218" s="375"/>
      <c r="CF218" s="392" t="str">
        <f t="shared" si="42"/>
        <v/>
      </c>
      <c r="CG218" s="453" t="str">
        <f t="shared" si="43"/>
        <v/>
      </c>
      <c r="CH218" s="872" t="str">
        <f>IF(CC218="","",VLOOKUP(CC218,'aktuelle Düngerliste'!$A:$H,2,FALSE))</f>
        <v/>
      </c>
      <c r="CI218" s="872" t="str">
        <f>IF(CC218="","",VLOOKUP(CC218,'aktuelle Düngerliste'!$A:$H,3,FALSE))</f>
        <v/>
      </c>
      <c r="CJ218" s="873" t="str">
        <f>IF(CC218="","",VLOOKUP(CC218,'aktuelle Düngerliste'!$A:$H,8,FALSE))</f>
        <v/>
      </c>
      <c r="CK218" s="874" t="str">
        <f>IF(CC218="","",VLOOKUP(CC218,'aktuelle Düngerliste'!$A:$H,3,FALSE)*CE218/1000)</f>
        <v/>
      </c>
      <c r="CL218" s="874" t="str">
        <f>IF(CC218="","",IF(VLOOKUP(CC218,'aktuelle Düngerliste'!$A:$B,2,FALSE)="mineralisch",(VLOOKUP(CC218,'aktuelle Düngerliste'!$A:$H,3,FALSE)*CE218/1000),""))</f>
        <v/>
      </c>
      <c r="CM218" s="875" t="str">
        <f>IF(CC218="","",VLOOKUP(CC218,'aktuelle Düngerliste'!$A:$J,10,FALSE)*CE218/1000)</f>
        <v/>
      </c>
      <c r="CN218" s="875" t="str">
        <f>IF(CC218="","",VLOOKUP(CC218,'aktuelle Düngerliste'!$A:$H,5,FALSE)*CE218/1000)</f>
        <v/>
      </c>
      <c r="CO218" s="875" t="str">
        <f>IF(CC218="","",VLOOKUP(CC218,'aktuelle Düngerliste'!$A:$H,6,FALSE)*CE218/1000)</f>
        <v/>
      </c>
      <c r="CP218" s="876" t="str">
        <f>IF(CC218="","",VLOOKUP(CC218,'aktuelle Düngerliste'!$A:$H,7,FALSE)*CE218/1000)</f>
        <v/>
      </c>
      <c r="CQ218" s="378"/>
      <c r="CR218" s="379"/>
      <c r="CS218" s="375"/>
      <c r="CT218" s="392" t="str">
        <f t="shared" si="44"/>
        <v/>
      </c>
      <c r="CU218" s="453" t="str">
        <f t="shared" si="45"/>
        <v/>
      </c>
      <c r="CV218" s="872" t="str">
        <f>IF(CQ218="","",VLOOKUP(CQ218,'aktuelle Düngerliste'!$A:$H,2,FALSE))</f>
        <v/>
      </c>
      <c r="CW218" s="872" t="str">
        <f>IF(CQ218="","",VLOOKUP(CQ218,'aktuelle Düngerliste'!$A:$H,3,FALSE))</f>
        <v/>
      </c>
      <c r="CX218" s="873" t="str">
        <f>IF(CQ218="","",VLOOKUP(CQ218,'aktuelle Düngerliste'!$A:$H,8,FALSE))</f>
        <v/>
      </c>
      <c r="CY218" s="874" t="str">
        <f>IF(CQ218="","",VLOOKUP(CQ218,'aktuelle Düngerliste'!$A:$H,3,FALSE)*CS218/1000)</f>
        <v/>
      </c>
      <c r="CZ218" s="874" t="str">
        <f>IF(CQ218="","",IF(VLOOKUP(CQ218,'aktuelle Düngerliste'!$A:$B,2,FALSE)="mineralisch",(VLOOKUP(CQ218,'aktuelle Düngerliste'!$A:$H,3,FALSE)*CS218/1000),""))</f>
        <v/>
      </c>
      <c r="DA218" s="875" t="str">
        <f>IF(CQ218="","",VLOOKUP(CQ218,'aktuelle Düngerliste'!$A:$J,10,FALSE)*CS218/1000)</f>
        <v/>
      </c>
      <c r="DB218" s="875" t="str">
        <f>IF(CQ218="","",VLOOKUP(CQ218,'aktuelle Düngerliste'!$A:$H,5,FALSE)*CS218/1000)</f>
        <v/>
      </c>
      <c r="DC218" s="875" t="str">
        <f>IF(CQ218="","",VLOOKUP(CQ218,'aktuelle Düngerliste'!$A:$H,6,FALSE)*CS218/1000)</f>
        <v/>
      </c>
      <c r="DD218" s="876" t="str">
        <f>IF(CQ218="","",VLOOKUP(CQ218,'aktuelle Düngerliste'!$A:$H,7,FALSE)*CS218/1000)</f>
        <v/>
      </c>
      <c r="DE218" s="378"/>
      <c r="DF218" s="379"/>
      <c r="DG218" s="375"/>
      <c r="DH218" s="392" t="str">
        <f t="shared" si="46"/>
        <v/>
      </c>
      <c r="DI218" s="453" t="str">
        <f t="shared" si="47"/>
        <v/>
      </c>
      <c r="DJ218" s="872" t="str">
        <f>IF(DE218="","",VLOOKUP(DE218,'aktuelle Düngerliste'!$A:$H,2,FALSE))</f>
        <v/>
      </c>
      <c r="DK218" s="872" t="str">
        <f>IF(DE218="","",VLOOKUP(DE218,'aktuelle Düngerliste'!$A:$H,3,FALSE))</f>
        <v/>
      </c>
      <c r="DL218" s="873" t="str">
        <f>IF(DE218="","",VLOOKUP(DE218,'aktuelle Düngerliste'!$A:$H,8,FALSE))</f>
        <v/>
      </c>
      <c r="DM218" s="874" t="str">
        <f>IF(DE218="","",VLOOKUP(DE218,'aktuelle Düngerliste'!$A:$H,3,FALSE)*DG218/1000)</f>
        <v/>
      </c>
      <c r="DN218" s="874" t="str">
        <f>IF(DE218="","",IF(VLOOKUP(DE218,'aktuelle Düngerliste'!$A:$B,2,FALSE)="mineralisch",(VLOOKUP(DE218,'aktuelle Düngerliste'!$A:$H,3,FALSE)*DG218/1000),""))</f>
        <v/>
      </c>
      <c r="DO218" s="875" t="str">
        <f>IF(DE218="","",VLOOKUP(DE218,'aktuelle Düngerliste'!$A:$J,10,FALSE)*DG218/1000)</f>
        <v/>
      </c>
      <c r="DP218" s="875" t="str">
        <f>IF(DE218="","",VLOOKUP(DE218,'aktuelle Düngerliste'!$A:$H,5,FALSE)*DG218/1000)</f>
        <v/>
      </c>
      <c r="DQ218" s="875" t="str">
        <f>IF(DE218="","",VLOOKUP(DE218,'aktuelle Düngerliste'!$A:$H,6,FALSE)*DG218/1000)</f>
        <v/>
      </c>
      <c r="DR218" s="876" t="str">
        <f>IF(DE218="","",VLOOKUP(DE218,'aktuelle Düngerliste'!$A:$H,7,FALSE)*DG218/1000)</f>
        <v/>
      </c>
      <c r="DS218" s="265"/>
    </row>
    <row r="219" spans="1:123" s="145" customFormat="1">
      <c r="A219" s="261" t="str">
        <f>IF('N-DBE'!A219="","",'N-DBE'!A219)</f>
        <v/>
      </c>
      <c r="B219" s="285" t="str">
        <f>IF('N-DBE'!B219="","",'N-DBE'!B219)</f>
        <v/>
      </c>
      <c r="C219" s="262" t="str">
        <f>IF('N-DBE'!C219="","",'N-DBE'!C219)</f>
        <v/>
      </c>
      <c r="D219" s="262" t="str">
        <f>IF('N-DBE'!D219="","",'N-DBE'!D219)</f>
        <v/>
      </c>
      <c r="E219" s="238" t="str">
        <f>IF('N-DBE'!E219="","",'N-DBE'!E219)</f>
        <v/>
      </c>
      <c r="F219" s="238" t="str">
        <f>IF('N-DBE'!F219="","",'N-DBE'!F219)</f>
        <v/>
      </c>
      <c r="G219" s="225" t="str">
        <f>IF('N-DBE'!G219="","",'N-DBE'!G219)</f>
        <v/>
      </c>
      <c r="H219" s="247" t="str">
        <f>IF(OR(B219="",'N-DBE'!AJ219=""),"",'N-DBE'!AJ219+'N-DBE'!AN219)</f>
        <v/>
      </c>
      <c r="I219" s="815" t="str">
        <f>IF(OR(B219="",'N-DBE'!AJ219=""),"",'N-DBE'!E219*('N-DBE'!AJ219+'N-DBE'!AN219))</f>
        <v/>
      </c>
      <c r="J219" s="246" t="str">
        <f>IF('N-DBE'!AK219="","",IF('N-DBE'!AM219="ja",'N-DBE'!AK219+'N-DBE'!AN219,'N-DBE'!AK219))</f>
        <v/>
      </c>
      <c r="K219" s="829" t="str">
        <f>IF(OR(B219="",'N-DBE'!AK219=""),"",IF('N-DBE'!AM219="ja",'N-DBE'!E219*('N-DBE'!AK219+'N-DBE'!AN219),'N-DBE'!E219*'N-DBE'!AK219))</f>
        <v/>
      </c>
      <c r="L219" s="830" t="str">
        <f>IF(OR(B219="",'N-DBE'!AL219=""),"",'N-DBE'!AL219+'N-DBE'!AN219)</f>
        <v/>
      </c>
      <c r="M219" s="830" t="str">
        <f>IF(OR(B219="",'N-DBE'!AL219=""),"",'N-DBE'!E219*('N-DBE'!AL219+'N-DBE'!AN219))</f>
        <v/>
      </c>
      <c r="N219" s="831" t="str">
        <f>IF(AND('N-DBE'!C219="ja",G219&lt;&gt;""),I219-X219,"")</f>
        <v/>
      </c>
      <c r="O219" s="259" t="str">
        <f>IF('N-DBE'!AJ219="","",SUM(AU219,BI219,BW219,CK219,CY219,DM219))</f>
        <v/>
      </c>
      <c r="P219" s="830" t="str">
        <f>IF(OR(B219="",'N-DBE'!AJ219=""),"",O219*'N-DBE'!E219)</f>
        <v/>
      </c>
      <c r="Q219" s="253" t="str">
        <f>IF('N-DBE'!AJ219="","",IF(AR219="mineralisch",AU219,0)+IF(BF219="mineralisch",BI219,0)+IF(BT219="mineralisch",BW219,0)+IF(CH219="mineralisch",CK219,0)+IF(CV219="mineralisch",CY219,0)+IF(DJ219="mineralisch",DM219,0))</f>
        <v/>
      </c>
      <c r="R219" s="830" t="str">
        <f>IF(OR(B219="",'N-DBE'!AJ219=""),"",Q219*'N-DBE'!E219)</f>
        <v/>
      </c>
      <c r="S219" s="253" t="str">
        <f>IF('N-DBE'!AJ219="","",O219-Q219)</f>
        <v/>
      </c>
      <c r="T219" s="830" t="str">
        <f>IF(OR(B219="",'N-DBE'!AJ219=""),"",S219*'N-DBE'!E219)</f>
        <v/>
      </c>
      <c r="U219" s="253" t="str">
        <f>IF('N-DBE'!AJ219="","",(IF(AR219="Kompost",AU219,0)+IF(BF219="Kompost",BI219,0)+IF(BT219="Kompost",BW219,0)+IF(CH219="Kompost",CK219,0)+IF(CV219="Kompost",CY219,0)+IF(DJ219="Kompost",DM219,0)))</f>
        <v/>
      </c>
      <c r="V219" s="830" t="str">
        <f>IF(OR(B219="",'N-DBE'!AJ219=""),"",U219*'N-DBE'!E219)</f>
        <v/>
      </c>
      <c r="W219" s="370" t="str">
        <f>IF('N-DBE'!AJ219="","",SUM(AW219,BK219,BY219,CM219,DA219,DO219))</f>
        <v/>
      </c>
      <c r="X219" s="844" t="str">
        <f>IF(OR(B219="",'N-DBE'!AJ219=""),"",W219*'N-DBE'!E219)</f>
        <v/>
      </c>
      <c r="Y219" s="260" t="str">
        <f>IF('P-(K-Mg)-DBE'!N219="","",'P-(K-Mg)-DBE'!N219+'P-(K-Mg)-DBE'!R219)</f>
        <v/>
      </c>
      <c r="Z219" s="830" t="str">
        <f>IF(OR(B219="",'P-(K-Mg)-DBE'!N219=""),"",'N-DBE'!E219*('P-(K-Mg)-DBE'!N219+'P-(K-Mg)-DBE'!R219))</f>
        <v/>
      </c>
      <c r="AA219" s="259" t="str">
        <f>IF('P-(K-Mg)-DBE'!N219="","",SUM(AX219,BL219,BZ219,CN219,DB219,DP219))</f>
        <v/>
      </c>
      <c r="AB219" s="258" t="str">
        <f>IF(OR(B219="",'P-(K-Mg)-DBE'!Z219=""),"",SUM(AX219,BL219,BZ219,CN219,DB219,DP219)*'N-DBE'!E219)</f>
        <v/>
      </c>
      <c r="AC219" s="259" t="str">
        <f>IF('P-(K-Mg)-DBE'!O219="","",'P-(K-Mg)-DBE'!O219)</f>
        <v/>
      </c>
      <c r="AD219" s="815" t="str">
        <f>IF(OR(B219="",'P-(K-Mg)-DBE'!O219=""),"",'P-(K-Mg)-DBE'!O219*'N-DBE'!E219)</f>
        <v/>
      </c>
      <c r="AE219" s="239" t="str">
        <f>IF('P-(K-Mg)-DBE'!Z219="","",'P-(K-Mg)-DBE'!Z219)</f>
        <v/>
      </c>
      <c r="AF219" s="815" t="str">
        <f>IF(OR(B219="",'P-(K-Mg)-DBE'!Z219=""),"",'P-(K-Mg)-DBE'!Z219*'N-DBE'!E219)</f>
        <v/>
      </c>
      <c r="AG219" s="380" t="str">
        <f>IF('P-(K-Mg)-DBE'!Z219="","",SUM(AY219,BM219,CA219,CO219,DC219,DQ219))</f>
        <v/>
      </c>
      <c r="AH219" s="258" t="str">
        <f>IF(OR(B219="",'P-(K-Mg)-DBE'!AH219=""),"",SUM(AY219,BM219,CA219,CO219,DC219,DQ209)*'N-DBE'!E219)</f>
        <v/>
      </c>
      <c r="AI219" s="240" t="str">
        <f>IF('P-(K-Mg)-DBE'!AH219="","",'P-(K-Mg)-DBE'!AH219)</f>
        <v/>
      </c>
      <c r="AJ219" s="830" t="str">
        <f>IF(OR(B219="",'P-(K-Mg)-DBE'!AH219=""),"",'N-DBE'!E219*'P-(K-Mg)-DBE'!AH219)</f>
        <v/>
      </c>
      <c r="AK219" s="374" t="str">
        <f>IF('P-(K-Mg)-DBE'!AH219="","",SUM(AZ219,BN219,CB219,CP219,DD219,DR219))</f>
        <v/>
      </c>
      <c r="AL219" s="862" t="str">
        <f>IF('P-(K-Mg)-DBE'!AH219="","",SUM(AZ219,BN219,CB219,CP219,DD219,DR219))</f>
        <v/>
      </c>
      <c r="AM219" s="378"/>
      <c r="AN219" s="379"/>
      <c r="AO219" s="375"/>
      <c r="AP219" s="392" t="str">
        <f t="shared" si="36"/>
        <v/>
      </c>
      <c r="AQ219" s="453" t="str">
        <f t="shared" si="37"/>
        <v/>
      </c>
      <c r="AR219" s="872" t="str">
        <f>IF(AM219="","",VLOOKUP(AM219,'aktuelle Düngerliste'!A:H,2,FALSE))</f>
        <v/>
      </c>
      <c r="AS219" s="872" t="str">
        <f>IF(AM219="","",VLOOKUP(AM219,'aktuelle Düngerliste'!A:H,3,FALSE))</f>
        <v/>
      </c>
      <c r="AT219" s="873" t="str">
        <f>IF(AM219="","",VLOOKUP(AM219,'aktuelle Düngerliste'!A:H,8,FALSE))</f>
        <v/>
      </c>
      <c r="AU219" s="874" t="str">
        <f>IF(AM219="","",VLOOKUP(AM219,'aktuelle Düngerliste'!$A:$H,3,FALSE)*AO219/1000)</f>
        <v/>
      </c>
      <c r="AV219" s="874" t="str">
        <f>IF(AM219="","",IF(VLOOKUP(AM219,'aktuelle Düngerliste'!$A:$B,2,FALSE)="mineralisch",(VLOOKUP(AM219,'aktuelle Düngerliste'!$A:$H,3,FALSE)*AO219/1000),""))</f>
        <v/>
      </c>
      <c r="AW219" s="875" t="str">
        <f>IF(AM219="","",VLOOKUP(AM219,'aktuelle Düngerliste'!$A:$J,10,FALSE)*AO219/1000)</f>
        <v/>
      </c>
      <c r="AX219" s="875" t="str">
        <f>IF(AM219="","",VLOOKUP(AM219,'aktuelle Düngerliste'!$A:$H,5,FALSE)*AO219/1000)</f>
        <v/>
      </c>
      <c r="AY219" s="875" t="str">
        <f>IF(AM219="","",VLOOKUP(AM219,'aktuelle Düngerliste'!$A:$H,6,FALSE)*AO219/1000)</f>
        <v/>
      </c>
      <c r="AZ219" s="876" t="str">
        <f>IF(AM219="","",VLOOKUP(AM219,'aktuelle Düngerliste'!$A:$H,7,FALSE)*AO219/1000)</f>
        <v/>
      </c>
      <c r="BA219" s="378"/>
      <c r="BB219" s="379"/>
      <c r="BC219" s="375"/>
      <c r="BD219" s="392" t="str">
        <f t="shared" si="38"/>
        <v/>
      </c>
      <c r="BE219" s="453" t="str">
        <f t="shared" si="39"/>
        <v/>
      </c>
      <c r="BF219" s="872" t="str">
        <f>IF(BA219="","",VLOOKUP(BA219,'aktuelle Düngerliste'!$A:$H,2,FALSE))</f>
        <v/>
      </c>
      <c r="BG219" s="872" t="str">
        <f>IF(BA219="","",VLOOKUP(BA219,'aktuelle Düngerliste'!$A:$H,3,FALSE))</f>
        <v/>
      </c>
      <c r="BH219" s="873" t="str">
        <f>IF(BA219="","",VLOOKUP(BA219,'aktuelle Düngerliste'!$A:$H,8,FALSE))</f>
        <v/>
      </c>
      <c r="BI219" s="874" t="str">
        <f>IF(BA219="","",VLOOKUP(BA219,'aktuelle Düngerliste'!$A:$H,3,FALSE)*BC219/1000)</f>
        <v/>
      </c>
      <c r="BJ219" s="874" t="str">
        <f>IF(BA219="","",IF(VLOOKUP(BA219,'aktuelle Düngerliste'!$A:$B,2,FALSE)="mineralisch",(VLOOKUP(BA219,'aktuelle Düngerliste'!$A:$H,3,FALSE)*BC219/1000),""))</f>
        <v/>
      </c>
      <c r="BK219" s="875" t="str">
        <f>IF(BA219="","",VLOOKUP(BA219,'aktuelle Düngerliste'!$A:$J,10,FALSE)*BC219/1000)</f>
        <v/>
      </c>
      <c r="BL219" s="875" t="str">
        <f>IF(BA219="","",VLOOKUP(BA219,'aktuelle Düngerliste'!$A:$H,5,FALSE)*BC219/1000)</f>
        <v/>
      </c>
      <c r="BM219" s="875" t="str">
        <f>IF(BA219="","",VLOOKUP(BA219,'aktuelle Düngerliste'!$A:$H,6,FALSE)*BC219/1000)</f>
        <v/>
      </c>
      <c r="BN219" s="876" t="str">
        <f>IF(BA219="","",VLOOKUP(BA219,'aktuelle Düngerliste'!$A:$H,7,FALSE)*BC219/1000)</f>
        <v/>
      </c>
      <c r="BO219" s="378"/>
      <c r="BP219" s="379"/>
      <c r="BQ219" s="375"/>
      <c r="BR219" s="392" t="str">
        <f t="shared" si="40"/>
        <v/>
      </c>
      <c r="BS219" s="453" t="str">
        <f t="shared" si="41"/>
        <v/>
      </c>
      <c r="BT219" s="872" t="str">
        <f>IF(BO219="","",VLOOKUP(BO219,'aktuelle Düngerliste'!$A:$H,2,FALSE))</f>
        <v/>
      </c>
      <c r="BU219" s="872" t="str">
        <f>IF(BO219="","",VLOOKUP(BO219,'aktuelle Düngerliste'!$A:$H,3,FALSE))</f>
        <v/>
      </c>
      <c r="BV219" s="873" t="str">
        <f>IF(BO219="","",VLOOKUP(BO219,'aktuelle Düngerliste'!$A:$H,8,FALSE))</f>
        <v/>
      </c>
      <c r="BW219" s="874" t="str">
        <f>IF(BO219="","",VLOOKUP(BO219,'aktuelle Düngerliste'!$A:$H,3,FALSE)*BQ219/1000)</f>
        <v/>
      </c>
      <c r="BX219" s="874" t="str">
        <f>IF(BO219="","",IF(VLOOKUP(BO219,'aktuelle Düngerliste'!$A:$B,2,FALSE)="mineralisch",(VLOOKUP(BO219,'aktuelle Düngerliste'!$A:$H,3,FALSE)*BQ219/1000),""))</f>
        <v/>
      </c>
      <c r="BY219" s="875" t="str">
        <f>IF(BO219="","",VLOOKUP(BO219,'aktuelle Düngerliste'!$A:$J,10,FALSE)*BQ219/1000)</f>
        <v/>
      </c>
      <c r="BZ219" s="875" t="str">
        <f>IF(BO219="","",VLOOKUP(BO219,'aktuelle Düngerliste'!$A:$H,5,FALSE)*BQ219/1000)</f>
        <v/>
      </c>
      <c r="CA219" s="875" t="str">
        <f>IF(BO219="","",VLOOKUP(BO219,'aktuelle Düngerliste'!$A:$H,6,FALSE)*BQ219/1000)</f>
        <v/>
      </c>
      <c r="CB219" s="876" t="str">
        <f>IF(BO219="","",VLOOKUP(BO219,'aktuelle Düngerliste'!$A:$H,7,FALSE)*BQ219/1000)</f>
        <v/>
      </c>
      <c r="CC219" s="378"/>
      <c r="CD219" s="379"/>
      <c r="CE219" s="375"/>
      <c r="CF219" s="392" t="str">
        <f t="shared" si="42"/>
        <v/>
      </c>
      <c r="CG219" s="453" t="str">
        <f t="shared" si="43"/>
        <v/>
      </c>
      <c r="CH219" s="872" t="str">
        <f>IF(CC219="","",VLOOKUP(CC219,'aktuelle Düngerliste'!$A:$H,2,FALSE))</f>
        <v/>
      </c>
      <c r="CI219" s="872" t="str">
        <f>IF(CC219="","",VLOOKUP(CC219,'aktuelle Düngerliste'!$A:$H,3,FALSE))</f>
        <v/>
      </c>
      <c r="CJ219" s="873" t="str">
        <f>IF(CC219="","",VLOOKUP(CC219,'aktuelle Düngerliste'!$A:$H,8,FALSE))</f>
        <v/>
      </c>
      <c r="CK219" s="874" t="str">
        <f>IF(CC219="","",VLOOKUP(CC219,'aktuelle Düngerliste'!$A:$H,3,FALSE)*CE219/1000)</f>
        <v/>
      </c>
      <c r="CL219" s="874" t="str">
        <f>IF(CC219="","",IF(VLOOKUP(CC219,'aktuelle Düngerliste'!$A:$B,2,FALSE)="mineralisch",(VLOOKUP(CC219,'aktuelle Düngerliste'!$A:$H,3,FALSE)*CE219/1000),""))</f>
        <v/>
      </c>
      <c r="CM219" s="875" t="str">
        <f>IF(CC219="","",VLOOKUP(CC219,'aktuelle Düngerliste'!$A:$J,10,FALSE)*CE219/1000)</f>
        <v/>
      </c>
      <c r="CN219" s="875" t="str">
        <f>IF(CC219="","",VLOOKUP(CC219,'aktuelle Düngerliste'!$A:$H,5,FALSE)*CE219/1000)</f>
        <v/>
      </c>
      <c r="CO219" s="875" t="str">
        <f>IF(CC219="","",VLOOKUP(CC219,'aktuelle Düngerliste'!$A:$H,6,FALSE)*CE219/1000)</f>
        <v/>
      </c>
      <c r="CP219" s="876" t="str">
        <f>IF(CC219="","",VLOOKUP(CC219,'aktuelle Düngerliste'!$A:$H,7,FALSE)*CE219/1000)</f>
        <v/>
      </c>
      <c r="CQ219" s="378"/>
      <c r="CR219" s="379"/>
      <c r="CS219" s="375"/>
      <c r="CT219" s="392" t="str">
        <f t="shared" si="44"/>
        <v/>
      </c>
      <c r="CU219" s="453" t="str">
        <f t="shared" si="45"/>
        <v/>
      </c>
      <c r="CV219" s="872" t="str">
        <f>IF(CQ219="","",VLOOKUP(CQ219,'aktuelle Düngerliste'!$A:$H,2,FALSE))</f>
        <v/>
      </c>
      <c r="CW219" s="872" t="str">
        <f>IF(CQ219="","",VLOOKUP(CQ219,'aktuelle Düngerliste'!$A:$H,3,FALSE))</f>
        <v/>
      </c>
      <c r="CX219" s="873" t="str">
        <f>IF(CQ219="","",VLOOKUP(CQ219,'aktuelle Düngerliste'!$A:$H,8,FALSE))</f>
        <v/>
      </c>
      <c r="CY219" s="874" t="str">
        <f>IF(CQ219="","",VLOOKUP(CQ219,'aktuelle Düngerliste'!$A:$H,3,FALSE)*CS219/1000)</f>
        <v/>
      </c>
      <c r="CZ219" s="874" t="str">
        <f>IF(CQ219="","",IF(VLOOKUP(CQ219,'aktuelle Düngerliste'!$A:$B,2,FALSE)="mineralisch",(VLOOKUP(CQ219,'aktuelle Düngerliste'!$A:$H,3,FALSE)*CS219/1000),""))</f>
        <v/>
      </c>
      <c r="DA219" s="875" t="str">
        <f>IF(CQ219="","",VLOOKUP(CQ219,'aktuelle Düngerliste'!$A:$J,10,FALSE)*CS219/1000)</f>
        <v/>
      </c>
      <c r="DB219" s="875" t="str">
        <f>IF(CQ219="","",VLOOKUP(CQ219,'aktuelle Düngerliste'!$A:$H,5,FALSE)*CS219/1000)</f>
        <v/>
      </c>
      <c r="DC219" s="875" t="str">
        <f>IF(CQ219="","",VLOOKUP(CQ219,'aktuelle Düngerliste'!$A:$H,6,FALSE)*CS219/1000)</f>
        <v/>
      </c>
      <c r="DD219" s="876" t="str">
        <f>IF(CQ219="","",VLOOKUP(CQ219,'aktuelle Düngerliste'!$A:$H,7,FALSE)*CS219/1000)</f>
        <v/>
      </c>
      <c r="DE219" s="378"/>
      <c r="DF219" s="379"/>
      <c r="DG219" s="375"/>
      <c r="DH219" s="392" t="str">
        <f t="shared" si="46"/>
        <v/>
      </c>
      <c r="DI219" s="453" t="str">
        <f t="shared" si="47"/>
        <v/>
      </c>
      <c r="DJ219" s="872" t="str">
        <f>IF(DE219="","",VLOOKUP(DE219,'aktuelle Düngerliste'!$A:$H,2,FALSE))</f>
        <v/>
      </c>
      <c r="DK219" s="872" t="str">
        <f>IF(DE219="","",VLOOKUP(DE219,'aktuelle Düngerliste'!$A:$H,3,FALSE))</f>
        <v/>
      </c>
      <c r="DL219" s="873" t="str">
        <f>IF(DE219="","",VLOOKUP(DE219,'aktuelle Düngerliste'!$A:$H,8,FALSE))</f>
        <v/>
      </c>
      <c r="DM219" s="874" t="str">
        <f>IF(DE219="","",VLOOKUP(DE219,'aktuelle Düngerliste'!$A:$H,3,FALSE)*DG219/1000)</f>
        <v/>
      </c>
      <c r="DN219" s="874" t="str">
        <f>IF(DE219="","",IF(VLOOKUP(DE219,'aktuelle Düngerliste'!$A:$B,2,FALSE)="mineralisch",(VLOOKUP(DE219,'aktuelle Düngerliste'!$A:$H,3,FALSE)*DG219/1000),""))</f>
        <v/>
      </c>
      <c r="DO219" s="875" t="str">
        <f>IF(DE219="","",VLOOKUP(DE219,'aktuelle Düngerliste'!$A:$J,10,FALSE)*DG219/1000)</f>
        <v/>
      </c>
      <c r="DP219" s="875" t="str">
        <f>IF(DE219="","",VLOOKUP(DE219,'aktuelle Düngerliste'!$A:$H,5,FALSE)*DG219/1000)</f>
        <v/>
      </c>
      <c r="DQ219" s="875" t="str">
        <f>IF(DE219="","",VLOOKUP(DE219,'aktuelle Düngerliste'!$A:$H,6,FALSE)*DG219/1000)</f>
        <v/>
      </c>
      <c r="DR219" s="876" t="str">
        <f>IF(DE219="","",VLOOKUP(DE219,'aktuelle Düngerliste'!$A:$H,7,FALSE)*DG219/1000)</f>
        <v/>
      </c>
      <c r="DS219" s="265"/>
    </row>
    <row r="220" spans="1:123" s="145" customFormat="1">
      <c r="A220" s="261" t="str">
        <f>IF('N-DBE'!A220="","",'N-DBE'!A220)</f>
        <v/>
      </c>
      <c r="B220" s="285" t="str">
        <f>IF('N-DBE'!B220="","",'N-DBE'!B220)</f>
        <v/>
      </c>
      <c r="C220" s="262" t="str">
        <f>IF('N-DBE'!C220="","",'N-DBE'!C220)</f>
        <v/>
      </c>
      <c r="D220" s="262" t="str">
        <f>IF('N-DBE'!D220="","",'N-DBE'!D220)</f>
        <v/>
      </c>
      <c r="E220" s="238" t="str">
        <f>IF('N-DBE'!E220="","",'N-DBE'!E220)</f>
        <v/>
      </c>
      <c r="F220" s="238" t="str">
        <f>IF('N-DBE'!F220="","",'N-DBE'!F220)</f>
        <v/>
      </c>
      <c r="G220" s="225" t="str">
        <f>IF('N-DBE'!G220="","",'N-DBE'!G220)</f>
        <v/>
      </c>
      <c r="H220" s="247" t="str">
        <f>IF(OR(B220="",'N-DBE'!AJ220=""),"",'N-DBE'!AJ220+'N-DBE'!AN220)</f>
        <v/>
      </c>
      <c r="I220" s="815" t="str">
        <f>IF(OR(B220="",'N-DBE'!AJ220=""),"",'N-DBE'!E220*('N-DBE'!AJ220+'N-DBE'!AN220))</f>
        <v/>
      </c>
      <c r="J220" s="246" t="str">
        <f>IF('N-DBE'!AK220="","",IF('N-DBE'!AM220="ja",'N-DBE'!AK220+'N-DBE'!AN220,'N-DBE'!AK220))</f>
        <v/>
      </c>
      <c r="K220" s="829" t="str">
        <f>IF(OR(B220="",'N-DBE'!AK220=""),"",IF('N-DBE'!AM220="ja",'N-DBE'!E220*('N-DBE'!AK220+'N-DBE'!AN220),'N-DBE'!E220*'N-DBE'!AK220))</f>
        <v/>
      </c>
      <c r="L220" s="830" t="str">
        <f>IF(OR(B220="",'N-DBE'!AL220=""),"",'N-DBE'!AL220+'N-DBE'!AN220)</f>
        <v/>
      </c>
      <c r="M220" s="830" t="str">
        <f>IF(OR(B220="",'N-DBE'!AL220=""),"",'N-DBE'!E220*('N-DBE'!AL220+'N-DBE'!AN220))</f>
        <v/>
      </c>
      <c r="N220" s="831" t="str">
        <f>IF(AND('N-DBE'!C220="ja",G220&lt;&gt;""),I220-X220,"")</f>
        <v/>
      </c>
      <c r="O220" s="259" t="str">
        <f>IF('N-DBE'!AJ220="","",SUM(AU220,BI220,BW220,CK220,CY220,DM220))</f>
        <v/>
      </c>
      <c r="P220" s="830" t="str">
        <f>IF(OR(B220="",'N-DBE'!AJ220=""),"",O220*'N-DBE'!E220)</f>
        <v/>
      </c>
      <c r="Q220" s="253" t="str">
        <f>IF('N-DBE'!AJ220="","",IF(AR220="mineralisch",AU220,0)+IF(BF220="mineralisch",BI220,0)+IF(BT220="mineralisch",BW220,0)+IF(CH220="mineralisch",CK220,0)+IF(CV220="mineralisch",CY220,0)+IF(DJ220="mineralisch",DM220,0))</f>
        <v/>
      </c>
      <c r="R220" s="830" t="str">
        <f>IF(OR(B220="",'N-DBE'!AJ220=""),"",Q220*'N-DBE'!E220)</f>
        <v/>
      </c>
      <c r="S220" s="253" t="str">
        <f>IF('N-DBE'!AJ220="","",O220-Q220)</f>
        <v/>
      </c>
      <c r="T220" s="830" t="str">
        <f>IF(OR(B220="",'N-DBE'!AJ220=""),"",S220*'N-DBE'!E220)</f>
        <v/>
      </c>
      <c r="U220" s="253" t="str">
        <f>IF('N-DBE'!AJ220="","",(IF(AR220="Kompost",AU220,0)+IF(BF220="Kompost",BI220,0)+IF(BT220="Kompost",BW220,0)+IF(CH220="Kompost",CK220,0)+IF(CV220="Kompost",CY220,0)+IF(DJ220="Kompost",DM220,0)))</f>
        <v/>
      </c>
      <c r="V220" s="830" t="str">
        <f>IF(OR(B220="",'N-DBE'!AJ220=""),"",U220*'N-DBE'!E220)</f>
        <v/>
      </c>
      <c r="W220" s="370" t="str">
        <f>IF('N-DBE'!AJ220="","",SUM(AW220,BK220,BY220,CM220,DA220,DO220))</f>
        <v/>
      </c>
      <c r="X220" s="844" t="str">
        <f>IF(OR(B220="",'N-DBE'!AJ220=""),"",W220*'N-DBE'!E220)</f>
        <v/>
      </c>
      <c r="Y220" s="260" t="str">
        <f>IF('P-(K-Mg)-DBE'!N220="","",'P-(K-Mg)-DBE'!N220+'P-(K-Mg)-DBE'!R220)</f>
        <v/>
      </c>
      <c r="Z220" s="830" t="str">
        <f>IF(OR(B220="",'P-(K-Mg)-DBE'!N220=""),"",'N-DBE'!E220*('P-(K-Mg)-DBE'!N220+'P-(K-Mg)-DBE'!R220))</f>
        <v/>
      </c>
      <c r="AA220" s="259" t="str">
        <f>IF('P-(K-Mg)-DBE'!N220="","",SUM(AX220,BL220,BZ220,CN220,DB220,DP220))</f>
        <v/>
      </c>
      <c r="AB220" s="258" t="str">
        <f>IF(OR(B220="",'P-(K-Mg)-DBE'!Z220=""),"",SUM(AX220,BL220,BZ220,CN220,DB220,DP220)*'N-DBE'!E220)</f>
        <v/>
      </c>
      <c r="AC220" s="259" t="str">
        <f>IF('P-(K-Mg)-DBE'!O220="","",'P-(K-Mg)-DBE'!O220)</f>
        <v/>
      </c>
      <c r="AD220" s="815" t="str">
        <f>IF(OR(B220="",'P-(K-Mg)-DBE'!O220=""),"",'P-(K-Mg)-DBE'!O220*'N-DBE'!E220)</f>
        <v/>
      </c>
      <c r="AE220" s="239" t="str">
        <f>IF('P-(K-Mg)-DBE'!Z220="","",'P-(K-Mg)-DBE'!Z220)</f>
        <v/>
      </c>
      <c r="AF220" s="815" t="str">
        <f>IF(OR(B220="",'P-(K-Mg)-DBE'!Z220=""),"",'P-(K-Mg)-DBE'!Z220*'N-DBE'!E220)</f>
        <v/>
      </c>
      <c r="AG220" s="380" t="str">
        <f>IF('P-(K-Mg)-DBE'!Z220="","",SUM(AY220,BM220,CA220,CO220,DC220,DQ220))</f>
        <v/>
      </c>
      <c r="AH220" s="258" t="str">
        <f>IF(OR(B220="",'P-(K-Mg)-DBE'!AH220=""),"",SUM(AY220,BM220,CA220,CO220,DC220,DQ210)*'N-DBE'!E220)</f>
        <v/>
      </c>
      <c r="AI220" s="240" t="str">
        <f>IF('P-(K-Mg)-DBE'!AH220="","",'P-(K-Mg)-DBE'!AH220)</f>
        <v/>
      </c>
      <c r="AJ220" s="830" t="str">
        <f>IF(OR(B220="",'P-(K-Mg)-DBE'!AH220=""),"",'N-DBE'!E220*'P-(K-Mg)-DBE'!AH220)</f>
        <v/>
      </c>
      <c r="AK220" s="374" t="str">
        <f>IF('P-(K-Mg)-DBE'!AH220="","",SUM(AZ220,BN220,CB220,CP220,DD220,DR220))</f>
        <v/>
      </c>
      <c r="AL220" s="862" t="str">
        <f>IF('P-(K-Mg)-DBE'!AH220="","",SUM(AZ220,BN220,CB220,CP220,DD220,DR220))</f>
        <v/>
      </c>
      <c r="AM220" s="378"/>
      <c r="AN220" s="379"/>
      <c r="AO220" s="375"/>
      <c r="AP220" s="392" t="str">
        <f t="shared" si="36"/>
        <v/>
      </c>
      <c r="AQ220" s="453" t="str">
        <f t="shared" si="37"/>
        <v/>
      </c>
      <c r="AR220" s="872" t="str">
        <f>IF(AM220="","",VLOOKUP(AM220,'aktuelle Düngerliste'!A:H,2,FALSE))</f>
        <v/>
      </c>
      <c r="AS220" s="872" t="str">
        <f>IF(AM220="","",VLOOKUP(AM220,'aktuelle Düngerliste'!A:H,3,FALSE))</f>
        <v/>
      </c>
      <c r="AT220" s="873" t="str">
        <f>IF(AM220="","",VLOOKUP(AM220,'aktuelle Düngerliste'!A:H,8,FALSE))</f>
        <v/>
      </c>
      <c r="AU220" s="874" t="str">
        <f>IF(AM220="","",VLOOKUP(AM220,'aktuelle Düngerliste'!$A:$H,3,FALSE)*AO220/1000)</f>
        <v/>
      </c>
      <c r="AV220" s="874" t="str">
        <f>IF(AM220="","",IF(VLOOKUP(AM220,'aktuelle Düngerliste'!$A:$B,2,FALSE)="mineralisch",(VLOOKUP(AM220,'aktuelle Düngerliste'!$A:$H,3,FALSE)*AO220/1000),""))</f>
        <v/>
      </c>
      <c r="AW220" s="875" t="str">
        <f>IF(AM220="","",VLOOKUP(AM220,'aktuelle Düngerliste'!$A:$J,10,FALSE)*AO220/1000)</f>
        <v/>
      </c>
      <c r="AX220" s="875" t="str">
        <f>IF(AM220="","",VLOOKUP(AM220,'aktuelle Düngerliste'!$A:$H,5,FALSE)*AO220/1000)</f>
        <v/>
      </c>
      <c r="AY220" s="875" t="str">
        <f>IF(AM220="","",VLOOKUP(AM220,'aktuelle Düngerliste'!$A:$H,6,FALSE)*AO220/1000)</f>
        <v/>
      </c>
      <c r="AZ220" s="876" t="str">
        <f>IF(AM220="","",VLOOKUP(AM220,'aktuelle Düngerliste'!$A:$H,7,FALSE)*AO220/1000)</f>
        <v/>
      </c>
      <c r="BA220" s="378"/>
      <c r="BB220" s="379"/>
      <c r="BC220" s="375"/>
      <c r="BD220" s="392" t="str">
        <f t="shared" si="38"/>
        <v/>
      </c>
      <c r="BE220" s="453" t="str">
        <f t="shared" si="39"/>
        <v/>
      </c>
      <c r="BF220" s="872" t="str">
        <f>IF(BA220="","",VLOOKUP(BA220,'aktuelle Düngerliste'!$A:$H,2,FALSE))</f>
        <v/>
      </c>
      <c r="BG220" s="872" t="str">
        <f>IF(BA220="","",VLOOKUP(BA220,'aktuelle Düngerliste'!$A:$H,3,FALSE))</f>
        <v/>
      </c>
      <c r="BH220" s="873" t="str">
        <f>IF(BA220="","",VLOOKUP(BA220,'aktuelle Düngerliste'!$A:$H,8,FALSE))</f>
        <v/>
      </c>
      <c r="BI220" s="874" t="str">
        <f>IF(BA220="","",VLOOKUP(BA220,'aktuelle Düngerliste'!$A:$H,3,FALSE)*BC220/1000)</f>
        <v/>
      </c>
      <c r="BJ220" s="874" t="str">
        <f>IF(BA220="","",IF(VLOOKUP(BA220,'aktuelle Düngerliste'!$A:$B,2,FALSE)="mineralisch",(VLOOKUP(BA220,'aktuelle Düngerliste'!$A:$H,3,FALSE)*BC220/1000),""))</f>
        <v/>
      </c>
      <c r="BK220" s="875" t="str">
        <f>IF(BA220="","",VLOOKUP(BA220,'aktuelle Düngerliste'!$A:$J,10,FALSE)*BC220/1000)</f>
        <v/>
      </c>
      <c r="BL220" s="875" t="str">
        <f>IF(BA220="","",VLOOKUP(BA220,'aktuelle Düngerliste'!$A:$H,5,FALSE)*BC220/1000)</f>
        <v/>
      </c>
      <c r="BM220" s="875" t="str">
        <f>IF(BA220="","",VLOOKUP(BA220,'aktuelle Düngerliste'!$A:$H,6,FALSE)*BC220/1000)</f>
        <v/>
      </c>
      <c r="BN220" s="876" t="str">
        <f>IF(BA220="","",VLOOKUP(BA220,'aktuelle Düngerliste'!$A:$H,7,FALSE)*BC220/1000)</f>
        <v/>
      </c>
      <c r="BO220" s="378"/>
      <c r="BP220" s="379"/>
      <c r="BQ220" s="375"/>
      <c r="BR220" s="392" t="str">
        <f t="shared" si="40"/>
        <v/>
      </c>
      <c r="BS220" s="453" t="str">
        <f t="shared" si="41"/>
        <v/>
      </c>
      <c r="BT220" s="872" t="str">
        <f>IF(BO220="","",VLOOKUP(BO220,'aktuelle Düngerliste'!$A:$H,2,FALSE))</f>
        <v/>
      </c>
      <c r="BU220" s="872" t="str">
        <f>IF(BO220="","",VLOOKUP(BO220,'aktuelle Düngerliste'!$A:$H,3,FALSE))</f>
        <v/>
      </c>
      <c r="BV220" s="873" t="str">
        <f>IF(BO220="","",VLOOKUP(BO220,'aktuelle Düngerliste'!$A:$H,8,FALSE))</f>
        <v/>
      </c>
      <c r="BW220" s="874" t="str">
        <f>IF(BO220="","",VLOOKUP(BO220,'aktuelle Düngerliste'!$A:$H,3,FALSE)*BQ220/1000)</f>
        <v/>
      </c>
      <c r="BX220" s="874" t="str">
        <f>IF(BO220="","",IF(VLOOKUP(BO220,'aktuelle Düngerliste'!$A:$B,2,FALSE)="mineralisch",(VLOOKUP(BO220,'aktuelle Düngerliste'!$A:$H,3,FALSE)*BQ220/1000),""))</f>
        <v/>
      </c>
      <c r="BY220" s="875" t="str">
        <f>IF(BO220="","",VLOOKUP(BO220,'aktuelle Düngerliste'!$A:$J,10,FALSE)*BQ220/1000)</f>
        <v/>
      </c>
      <c r="BZ220" s="875" t="str">
        <f>IF(BO220="","",VLOOKUP(BO220,'aktuelle Düngerliste'!$A:$H,5,FALSE)*BQ220/1000)</f>
        <v/>
      </c>
      <c r="CA220" s="875" t="str">
        <f>IF(BO220="","",VLOOKUP(BO220,'aktuelle Düngerliste'!$A:$H,6,FALSE)*BQ220/1000)</f>
        <v/>
      </c>
      <c r="CB220" s="876" t="str">
        <f>IF(BO220="","",VLOOKUP(BO220,'aktuelle Düngerliste'!$A:$H,7,FALSE)*BQ220/1000)</f>
        <v/>
      </c>
      <c r="CC220" s="378"/>
      <c r="CD220" s="379"/>
      <c r="CE220" s="375"/>
      <c r="CF220" s="392" t="str">
        <f t="shared" si="42"/>
        <v/>
      </c>
      <c r="CG220" s="453" t="str">
        <f t="shared" si="43"/>
        <v/>
      </c>
      <c r="CH220" s="872" t="str">
        <f>IF(CC220="","",VLOOKUP(CC220,'aktuelle Düngerliste'!$A:$H,2,FALSE))</f>
        <v/>
      </c>
      <c r="CI220" s="872" t="str">
        <f>IF(CC220="","",VLOOKUP(CC220,'aktuelle Düngerliste'!$A:$H,3,FALSE))</f>
        <v/>
      </c>
      <c r="CJ220" s="873" t="str">
        <f>IF(CC220="","",VLOOKUP(CC220,'aktuelle Düngerliste'!$A:$H,8,FALSE))</f>
        <v/>
      </c>
      <c r="CK220" s="874" t="str">
        <f>IF(CC220="","",VLOOKUP(CC220,'aktuelle Düngerliste'!$A:$H,3,FALSE)*CE220/1000)</f>
        <v/>
      </c>
      <c r="CL220" s="874" t="str">
        <f>IF(CC220="","",IF(VLOOKUP(CC220,'aktuelle Düngerliste'!$A:$B,2,FALSE)="mineralisch",(VLOOKUP(CC220,'aktuelle Düngerliste'!$A:$H,3,FALSE)*CE220/1000),""))</f>
        <v/>
      </c>
      <c r="CM220" s="875" t="str">
        <f>IF(CC220="","",VLOOKUP(CC220,'aktuelle Düngerliste'!$A:$J,10,FALSE)*CE220/1000)</f>
        <v/>
      </c>
      <c r="CN220" s="875" t="str">
        <f>IF(CC220="","",VLOOKUP(CC220,'aktuelle Düngerliste'!$A:$H,5,FALSE)*CE220/1000)</f>
        <v/>
      </c>
      <c r="CO220" s="875" t="str">
        <f>IF(CC220="","",VLOOKUP(CC220,'aktuelle Düngerliste'!$A:$H,6,FALSE)*CE220/1000)</f>
        <v/>
      </c>
      <c r="CP220" s="876" t="str">
        <f>IF(CC220="","",VLOOKUP(CC220,'aktuelle Düngerliste'!$A:$H,7,FALSE)*CE220/1000)</f>
        <v/>
      </c>
      <c r="CQ220" s="378"/>
      <c r="CR220" s="379"/>
      <c r="CS220" s="375"/>
      <c r="CT220" s="392" t="str">
        <f t="shared" si="44"/>
        <v/>
      </c>
      <c r="CU220" s="453" t="str">
        <f t="shared" si="45"/>
        <v/>
      </c>
      <c r="CV220" s="872" t="str">
        <f>IF(CQ220="","",VLOOKUP(CQ220,'aktuelle Düngerliste'!$A:$H,2,FALSE))</f>
        <v/>
      </c>
      <c r="CW220" s="872" t="str">
        <f>IF(CQ220="","",VLOOKUP(CQ220,'aktuelle Düngerliste'!$A:$H,3,FALSE))</f>
        <v/>
      </c>
      <c r="CX220" s="873" t="str">
        <f>IF(CQ220="","",VLOOKUP(CQ220,'aktuelle Düngerliste'!$A:$H,8,FALSE))</f>
        <v/>
      </c>
      <c r="CY220" s="874" t="str">
        <f>IF(CQ220="","",VLOOKUP(CQ220,'aktuelle Düngerliste'!$A:$H,3,FALSE)*CS220/1000)</f>
        <v/>
      </c>
      <c r="CZ220" s="874" t="str">
        <f>IF(CQ220="","",IF(VLOOKUP(CQ220,'aktuelle Düngerliste'!$A:$B,2,FALSE)="mineralisch",(VLOOKUP(CQ220,'aktuelle Düngerliste'!$A:$H,3,FALSE)*CS220/1000),""))</f>
        <v/>
      </c>
      <c r="DA220" s="875" t="str">
        <f>IF(CQ220="","",VLOOKUP(CQ220,'aktuelle Düngerliste'!$A:$J,10,FALSE)*CS220/1000)</f>
        <v/>
      </c>
      <c r="DB220" s="875" t="str">
        <f>IF(CQ220="","",VLOOKUP(CQ220,'aktuelle Düngerliste'!$A:$H,5,FALSE)*CS220/1000)</f>
        <v/>
      </c>
      <c r="DC220" s="875" t="str">
        <f>IF(CQ220="","",VLOOKUP(CQ220,'aktuelle Düngerliste'!$A:$H,6,FALSE)*CS220/1000)</f>
        <v/>
      </c>
      <c r="DD220" s="876" t="str">
        <f>IF(CQ220="","",VLOOKUP(CQ220,'aktuelle Düngerliste'!$A:$H,7,FALSE)*CS220/1000)</f>
        <v/>
      </c>
      <c r="DE220" s="378"/>
      <c r="DF220" s="379"/>
      <c r="DG220" s="375"/>
      <c r="DH220" s="392" t="str">
        <f t="shared" si="46"/>
        <v/>
      </c>
      <c r="DI220" s="453" t="str">
        <f t="shared" si="47"/>
        <v/>
      </c>
      <c r="DJ220" s="872" t="str">
        <f>IF(DE220="","",VLOOKUP(DE220,'aktuelle Düngerliste'!$A:$H,2,FALSE))</f>
        <v/>
      </c>
      <c r="DK220" s="872" t="str">
        <f>IF(DE220="","",VLOOKUP(DE220,'aktuelle Düngerliste'!$A:$H,3,FALSE))</f>
        <v/>
      </c>
      <c r="DL220" s="873" t="str">
        <f>IF(DE220="","",VLOOKUP(DE220,'aktuelle Düngerliste'!$A:$H,8,FALSE))</f>
        <v/>
      </c>
      <c r="DM220" s="874" t="str">
        <f>IF(DE220="","",VLOOKUP(DE220,'aktuelle Düngerliste'!$A:$H,3,FALSE)*DG220/1000)</f>
        <v/>
      </c>
      <c r="DN220" s="874" t="str">
        <f>IF(DE220="","",IF(VLOOKUP(DE220,'aktuelle Düngerliste'!$A:$B,2,FALSE)="mineralisch",(VLOOKUP(DE220,'aktuelle Düngerliste'!$A:$H,3,FALSE)*DG220/1000),""))</f>
        <v/>
      </c>
      <c r="DO220" s="875" t="str">
        <f>IF(DE220="","",VLOOKUP(DE220,'aktuelle Düngerliste'!$A:$J,10,FALSE)*DG220/1000)</f>
        <v/>
      </c>
      <c r="DP220" s="875" t="str">
        <f>IF(DE220="","",VLOOKUP(DE220,'aktuelle Düngerliste'!$A:$H,5,FALSE)*DG220/1000)</f>
        <v/>
      </c>
      <c r="DQ220" s="875" t="str">
        <f>IF(DE220="","",VLOOKUP(DE220,'aktuelle Düngerliste'!$A:$H,6,FALSE)*DG220/1000)</f>
        <v/>
      </c>
      <c r="DR220" s="876" t="str">
        <f>IF(DE220="","",VLOOKUP(DE220,'aktuelle Düngerliste'!$A:$H,7,FALSE)*DG220/1000)</f>
        <v/>
      </c>
      <c r="DS220" s="265"/>
    </row>
    <row r="221" spans="1:123" s="145" customFormat="1">
      <c r="A221" s="261" t="str">
        <f>IF('N-DBE'!A221="","",'N-DBE'!A221)</f>
        <v/>
      </c>
      <c r="B221" s="285" t="str">
        <f>IF('N-DBE'!B221="","",'N-DBE'!B221)</f>
        <v/>
      </c>
      <c r="C221" s="262" t="str">
        <f>IF('N-DBE'!C221="","",'N-DBE'!C221)</f>
        <v/>
      </c>
      <c r="D221" s="262" t="str">
        <f>IF('N-DBE'!D221="","",'N-DBE'!D221)</f>
        <v/>
      </c>
      <c r="E221" s="238" t="str">
        <f>IF('N-DBE'!E221="","",'N-DBE'!E221)</f>
        <v/>
      </c>
      <c r="F221" s="238" t="str">
        <f>IF('N-DBE'!F221="","",'N-DBE'!F221)</f>
        <v/>
      </c>
      <c r="G221" s="225" t="str">
        <f>IF('N-DBE'!G221="","",'N-DBE'!G221)</f>
        <v/>
      </c>
      <c r="H221" s="247" t="str">
        <f>IF(OR(B221="",'N-DBE'!AJ221=""),"",'N-DBE'!AJ221+'N-DBE'!AN221)</f>
        <v/>
      </c>
      <c r="I221" s="815" t="str">
        <f>IF(OR(B221="",'N-DBE'!AJ221=""),"",'N-DBE'!E221*('N-DBE'!AJ221+'N-DBE'!AN221))</f>
        <v/>
      </c>
      <c r="J221" s="246" t="str">
        <f>IF('N-DBE'!AK221="","",IF('N-DBE'!AM221="ja",'N-DBE'!AK221+'N-DBE'!AN221,'N-DBE'!AK221))</f>
        <v/>
      </c>
      <c r="K221" s="829" t="str">
        <f>IF(OR(B221="",'N-DBE'!AK221=""),"",IF('N-DBE'!AM221="ja",'N-DBE'!E221*('N-DBE'!AK221+'N-DBE'!AN221),'N-DBE'!E221*'N-DBE'!AK221))</f>
        <v/>
      </c>
      <c r="L221" s="830" t="str">
        <f>IF(OR(B221="",'N-DBE'!AL221=""),"",'N-DBE'!AL221+'N-DBE'!AN221)</f>
        <v/>
      </c>
      <c r="M221" s="830" t="str">
        <f>IF(OR(B221="",'N-DBE'!AL221=""),"",'N-DBE'!E221*('N-DBE'!AL221+'N-DBE'!AN221))</f>
        <v/>
      </c>
      <c r="N221" s="831" t="str">
        <f>IF(AND('N-DBE'!C221="ja",G221&lt;&gt;""),I221-X221,"")</f>
        <v/>
      </c>
      <c r="O221" s="259" t="str">
        <f>IF('N-DBE'!AJ221="","",SUM(AU221,BI221,BW221,CK221,CY221,DM221))</f>
        <v/>
      </c>
      <c r="P221" s="830" t="str">
        <f>IF(OR(B221="",'N-DBE'!AJ221=""),"",O221*'N-DBE'!E221)</f>
        <v/>
      </c>
      <c r="Q221" s="253" t="str">
        <f>IF('N-DBE'!AJ221="","",IF(AR221="mineralisch",AU221,0)+IF(BF221="mineralisch",BI221,0)+IF(BT221="mineralisch",BW221,0)+IF(CH221="mineralisch",CK221,0)+IF(CV221="mineralisch",CY221,0)+IF(DJ221="mineralisch",DM221,0))</f>
        <v/>
      </c>
      <c r="R221" s="830" t="str">
        <f>IF(OR(B221="",'N-DBE'!AJ221=""),"",Q221*'N-DBE'!E221)</f>
        <v/>
      </c>
      <c r="S221" s="253" t="str">
        <f>IF('N-DBE'!AJ221="","",O221-Q221)</f>
        <v/>
      </c>
      <c r="T221" s="830" t="str">
        <f>IF(OR(B221="",'N-DBE'!AJ221=""),"",S221*'N-DBE'!E221)</f>
        <v/>
      </c>
      <c r="U221" s="253" t="str">
        <f>IF('N-DBE'!AJ221="","",(IF(AR221="Kompost",AU221,0)+IF(BF221="Kompost",BI221,0)+IF(BT221="Kompost",BW221,0)+IF(CH221="Kompost",CK221,0)+IF(CV221="Kompost",CY221,0)+IF(DJ221="Kompost",DM221,0)))</f>
        <v/>
      </c>
      <c r="V221" s="830" t="str">
        <f>IF(OR(B221="",'N-DBE'!AJ221=""),"",U221*'N-DBE'!E221)</f>
        <v/>
      </c>
      <c r="W221" s="370" t="str">
        <f>IF('N-DBE'!AJ221="","",SUM(AW221,BK221,BY221,CM221,DA221,DO221))</f>
        <v/>
      </c>
      <c r="X221" s="844" t="str">
        <f>IF(OR(B221="",'N-DBE'!AJ221=""),"",W221*'N-DBE'!E221)</f>
        <v/>
      </c>
      <c r="Y221" s="260" t="str">
        <f>IF('P-(K-Mg)-DBE'!N221="","",'P-(K-Mg)-DBE'!N221+'P-(K-Mg)-DBE'!R221)</f>
        <v/>
      </c>
      <c r="Z221" s="830" t="str">
        <f>IF(OR(B221="",'P-(K-Mg)-DBE'!N221=""),"",'N-DBE'!E221*('P-(K-Mg)-DBE'!N221+'P-(K-Mg)-DBE'!R221))</f>
        <v/>
      </c>
      <c r="AA221" s="259" t="str">
        <f>IF('P-(K-Mg)-DBE'!N221="","",SUM(AX221,BL221,BZ221,CN221,DB221,DP221))</f>
        <v/>
      </c>
      <c r="AB221" s="258" t="str">
        <f>IF(OR(B221="",'P-(K-Mg)-DBE'!Z221=""),"",SUM(AX221,BL221,BZ221,CN221,DB221,DP221)*'N-DBE'!E221)</f>
        <v/>
      </c>
      <c r="AC221" s="259" t="str">
        <f>IF('P-(K-Mg)-DBE'!O221="","",'P-(K-Mg)-DBE'!O221)</f>
        <v/>
      </c>
      <c r="AD221" s="815" t="str">
        <f>IF(OR(B221="",'P-(K-Mg)-DBE'!O221=""),"",'P-(K-Mg)-DBE'!O221*'N-DBE'!E221)</f>
        <v/>
      </c>
      <c r="AE221" s="239" t="str">
        <f>IF('P-(K-Mg)-DBE'!Z221="","",'P-(K-Mg)-DBE'!Z221)</f>
        <v/>
      </c>
      <c r="AF221" s="815" t="str">
        <f>IF(OR(B221="",'P-(K-Mg)-DBE'!Z221=""),"",'P-(K-Mg)-DBE'!Z221*'N-DBE'!E221)</f>
        <v/>
      </c>
      <c r="AG221" s="380" t="str">
        <f>IF('P-(K-Mg)-DBE'!Z221="","",SUM(AY221,BM221,CA221,CO221,DC221,DQ221))</f>
        <v/>
      </c>
      <c r="AH221" s="258" t="str">
        <f>IF(OR(B221="",'P-(K-Mg)-DBE'!AH221=""),"",SUM(AY221,BM221,CA221,CO221,DC221,DQ211)*'N-DBE'!E221)</f>
        <v/>
      </c>
      <c r="AI221" s="240" t="str">
        <f>IF('P-(K-Mg)-DBE'!AH221="","",'P-(K-Mg)-DBE'!AH221)</f>
        <v/>
      </c>
      <c r="AJ221" s="830" t="str">
        <f>IF(OR(B221="",'P-(K-Mg)-DBE'!AH221=""),"",'N-DBE'!E221*'P-(K-Mg)-DBE'!AH221)</f>
        <v/>
      </c>
      <c r="AK221" s="374" t="str">
        <f>IF('P-(K-Mg)-DBE'!AH221="","",SUM(AZ221,BN221,CB221,CP221,DD221,DR221))</f>
        <v/>
      </c>
      <c r="AL221" s="862" t="str">
        <f>IF('P-(K-Mg)-DBE'!AH221="","",SUM(AZ221,BN221,CB221,CP221,DD221,DR221))</f>
        <v/>
      </c>
      <c r="AM221" s="378"/>
      <c r="AN221" s="379"/>
      <c r="AO221" s="375"/>
      <c r="AP221" s="392" t="str">
        <f t="shared" si="36"/>
        <v/>
      </c>
      <c r="AQ221" s="453" t="str">
        <f t="shared" si="37"/>
        <v/>
      </c>
      <c r="AR221" s="872" t="str">
        <f>IF(AM221="","",VLOOKUP(AM221,'aktuelle Düngerliste'!A:H,2,FALSE))</f>
        <v/>
      </c>
      <c r="AS221" s="872" t="str">
        <f>IF(AM221="","",VLOOKUP(AM221,'aktuelle Düngerliste'!A:H,3,FALSE))</f>
        <v/>
      </c>
      <c r="AT221" s="873" t="str">
        <f>IF(AM221="","",VLOOKUP(AM221,'aktuelle Düngerliste'!A:H,8,FALSE))</f>
        <v/>
      </c>
      <c r="AU221" s="874" t="str">
        <f>IF(AM221="","",VLOOKUP(AM221,'aktuelle Düngerliste'!$A:$H,3,FALSE)*AO221/1000)</f>
        <v/>
      </c>
      <c r="AV221" s="874" t="str">
        <f>IF(AM221="","",IF(VLOOKUP(AM221,'aktuelle Düngerliste'!$A:$B,2,FALSE)="mineralisch",(VLOOKUP(AM221,'aktuelle Düngerliste'!$A:$H,3,FALSE)*AO221/1000),""))</f>
        <v/>
      </c>
      <c r="AW221" s="875" t="str">
        <f>IF(AM221="","",VLOOKUP(AM221,'aktuelle Düngerliste'!$A:$J,10,FALSE)*AO221/1000)</f>
        <v/>
      </c>
      <c r="AX221" s="875" t="str">
        <f>IF(AM221="","",VLOOKUP(AM221,'aktuelle Düngerliste'!$A:$H,5,FALSE)*AO221/1000)</f>
        <v/>
      </c>
      <c r="AY221" s="875" t="str">
        <f>IF(AM221="","",VLOOKUP(AM221,'aktuelle Düngerliste'!$A:$H,6,FALSE)*AO221/1000)</f>
        <v/>
      </c>
      <c r="AZ221" s="876" t="str">
        <f>IF(AM221="","",VLOOKUP(AM221,'aktuelle Düngerliste'!$A:$H,7,FALSE)*AO221/1000)</f>
        <v/>
      </c>
      <c r="BA221" s="378"/>
      <c r="BB221" s="379"/>
      <c r="BC221" s="375"/>
      <c r="BD221" s="392" t="str">
        <f t="shared" si="38"/>
        <v/>
      </c>
      <c r="BE221" s="453" t="str">
        <f t="shared" si="39"/>
        <v/>
      </c>
      <c r="BF221" s="872" t="str">
        <f>IF(BA221="","",VLOOKUP(BA221,'aktuelle Düngerliste'!$A:$H,2,FALSE))</f>
        <v/>
      </c>
      <c r="BG221" s="872" t="str">
        <f>IF(BA221="","",VLOOKUP(BA221,'aktuelle Düngerliste'!$A:$H,3,FALSE))</f>
        <v/>
      </c>
      <c r="BH221" s="873" t="str">
        <f>IF(BA221="","",VLOOKUP(BA221,'aktuelle Düngerliste'!$A:$H,8,FALSE))</f>
        <v/>
      </c>
      <c r="BI221" s="874" t="str">
        <f>IF(BA221="","",VLOOKUP(BA221,'aktuelle Düngerliste'!$A:$H,3,FALSE)*BC221/1000)</f>
        <v/>
      </c>
      <c r="BJ221" s="874" t="str">
        <f>IF(BA221="","",IF(VLOOKUP(BA221,'aktuelle Düngerliste'!$A:$B,2,FALSE)="mineralisch",(VLOOKUP(BA221,'aktuelle Düngerliste'!$A:$H,3,FALSE)*BC221/1000),""))</f>
        <v/>
      </c>
      <c r="BK221" s="875" t="str">
        <f>IF(BA221="","",VLOOKUP(BA221,'aktuelle Düngerliste'!$A:$J,10,FALSE)*BC221/1000)</f>
        <v/>
      </c>
      <c r="BL221" s="875" t="str">
        <f>IF(BA221="","",VLOOKUP(BA221,'aktuelle Düngerliste'!$A:$H,5,FALSE)*BC221/1000)</f>
        <v/>
      </c>
      <c r="BM221" s="875" t="str">
        <f>IF(BA221="","",VLOOKUP(BA221,'aktuelle Düngerliste'!$A:$H,6,FALSE)*BC221/1000)</f>
        <v/>
      </c>
      <c r="BN221" s="876" t="str">
        <f>IF(BA221="","",VLOOKUP(BA221,'aktuelle Düngerliste'!$A:$H,7,FALSE)*BC221/1000)</f>
        <v/>
      </c>
      <c r="BO221" s="378"/>
      <c r="BP221" s="379"/>
      <c r="BQ221" s="375"/>
      <c r="BR221" s="392" t="str">
        <f t="shared" si="40"/>
        <v/>
      </c>
      <c r="BS221" s="453" t="str">
        <f t="shared" si="41"/>
        <v/>
      </c>
      <c r="BT221" s="872" t="str">
        <f>IF(BO221="","",VLOOKUP(BO221,'aktuelle Düngerliste'!$A:$H,2,FALSE))</f>
        <v/>
      </c>
      <c r="BU221" s="872" t="str">
        <f>IF(BO221="","",VLOOKUP(BO221,'aktuelle Düngerliste'!$A:$H,3,FALSE))</f>
        <v/>
      </c>
      <c r="BV221" s="873" t="str">
        <f>IF(BO221="","",VLOOKUP(BO221,'aktuelle Düngerliste'!$A:$H,8,FALSE))</f>
        <v/>
      </c>
      <c r="BW221" s="874" t="str">
        <f>IF(BO221="","",VLOOKUP(BO221,'aktuelle Düngerliste'!$A:$H,3,FALSE)*BQ221/1000)</f>
        <v/>
      </c>
      <c r="BX221" s="874" t="str">
        <f>IF(BO221="","",IF(VLOOKUP(BO221,'aktuelle Düngerliste'!$A:$B,2,FALSE)="mineralisch",(VLOOKUP(BO221,'aktuelle Düngerliste'!$A:$H,3,FALSE)*BQ221/1000),""))</f>
        <v/>
      </c>
      <c r="BY221" s="875" t="str">
        <f>IF(BO221="","",VLOOKUP(BO221,'aktuelle Düngerliste'!$A:$J,10,FALSE)*BQ221/1000)</f>
        <v/>
      </c>
      <c r="BZ221" s="875" t="str">
        <f>IF(BO221="","",VLOOKUP(BO221,'aktuelle Düngerliste'!$A:$H,5,FALSE)*BQ221/1000)</f>
        <v/>
      </c>
      <c r="CA221" s="875" t="str">
        <f>IF(BO221="","",VLOOKUP(BO221,'aktuelle Düngerliste'!$A:$H,6,FALSE)*BQ221/1000)</f>
        <v/>
      </c>
      <c r="CB221" s="876" t="str">
        <f>IF(BO221="","",VLOOKUP(BO221,'aktuelle Düngerliste'!$A:$H,7,FALSE)*BQ221/1000)</f>
        <v/>
      </c>
      <c r="CC221" s="378"/>
      <c r="CD221" s="379"/>
      <c r="CE221" s="375"/>
      <c r="CF221" s="392" t="str">
        <f t="shared" si="42"/>
        <v/>
      </c>
      <c r="CG221" s="453" t="str">
        <f t="shared" si="43"/>
        <v/>
      </c>
      <c r="CH221" s="872" t="str">
        <f>IF(CC221="","",VLOOKUP(CC221,'aktuelle Düngerliste'!$A:$H,2,FALSE))</f>
        <v/>
      </c>
      <c r="CI221" s="872" t="str">
        <f>IF(CC221="","",VLOOKUP(CC221,'aktuelle Düngerliste'!$A:$H,3,FALSE))</f>
        <v/>
      </c>
      <c r="CJ221" s="873" t="str">
        <f>IF(CC221="","",VLOOKUP(CC221,'aktuelle Düngerliste'!$A:$H,8,FALSE))</f>
        <v/>
      </c>
      <c r="CK221" s="874" t="str">
        <f>IF(CC221="","",VLOOKUP(CC221,'aktuelle Düngerliste'!$A:$H,3,FALSE)*CE221/1000)</f>
        <v/>
      </c>
      <c r="CL221" s="874" t="str">
        <f>IF(CC221="","",IF(VLOOKUP(CC221,'aktuelle Düngerliste'!$A:$B,2,FALSE)="mineralisch",(VLOOKUP(CC221,'aktuelle Düngerliste'!$A:$H,3,FALSE)*CE221/1000),""))</f>
        <v/>
      </c>
      <c r="CM221" s="875" t="str">
        <f>IF(CC221="","",VLOOKUP(CC221,'aktuelle Düngerliste'!$A:$J,10,FALSE)*CE221/1000)</f>
        <v/>
      </c>
      <c r="CN221" s="875" t="str">
        <f>IF(CC221="","",VLOOKUP(CC221,'aktuelle Düngerliste'!$A:$H,5,FALSE)*CE221/1000)</f>
        <v/>
      </c>
      <c r="CO221" s="875" t="str">
        <f>IF(CC221="","",VLOOKUP(CC221,'aktuelle Düngerliste'!$A:$H,6,FALSE)*CE221/1000)</f>
        <v/>
      </c>
      <c r="CP221" s="876" t="str">
        <f>IF(CC221="","",VLOOKUP(CC221,'aktuelle Düngerliste'!$A:$H,7,FALSE)*CE221/1000)</f>
        <v/>
      </c>
      <c r="CQ221" s="378"/>
      <c r="CR221" s="379"/>
      <c r="CS221" s="375"/>
      <c r="CT221" s="392" t="str">
        <f t="shared" si="44"/>
        <v/>
      </c>
      <c r="CU221" s="453" t="str">
        <f t="shared" si="45"/>
        <v/>
      </c>
      <c r="CV221" s="872" t="str">
        <f>IF(CQ221="","",VLOOKUP(CQ221,'aktuelle Düngerliste'!$A:$H,2,FALSE))</f>
        <v/>
      </c>
      <c r="CW221" s="872" t="str">
        <f>IF(CQ221="","",VLOOKUP(CQ221,'aktuelle Düngerliste'!$A:$H,3,FALSE))</f>
        <v/>
      </c>
      <c r="CX221" s="873" t="str">
        <f>IF(CQ221="","",VLOOKUP(CQ221,'aktuelle Düngerliste'!$A:$H,8,FALSE))</f>
        <v/>
      </c>
      <c r="CY221" s="874" t="str">
        <f>IF(CQ221="","",VLOOKUP(CQ221,'aktuelle Düngerliste'!$A:$H,3,FALSE)*CS221/1000)</f>
        <v/>
      </c>
      <c r="CZ221" s="874" t="str">
        <f>IF(CQ221="","",IF(VLOOKUP(CQ221,'aktuelle Düngerliste'!$A:$B,2,FALSE)="mineralisch",(VLOOKUP(CQ221,'aktuelle Düngerliste'!$A:$H,3,FALSE)*CS221/1000),""))</f>
        <v/>
      </c>
      <c r="DA221" s="875" t="str">
        <f>IF(CQ221="","",VLOOKUP(CQ221,'aktuelle Düngerliste'!$A:$J,10,FALSE)*CS221/1000)</f>
        <v/>
      </c>
      <c r="DB221" s="875" t="str">
        <f>IF(CQ221="","",VLOOKUP(CQ221,'aktuelle Düngerliste'!$A:$H,5,FALSE)*CS221/1000)</f>
        <v/>
      </c>
      <c r="DC221" s="875" t="str">
        <f>IF(CQ221="","",VLOOKUP(CQ221,'aktuelle Düngerliste'!$A:$H,6,FALSE)*CS221/1000)</f>
        <v/>
      </c>
      <c r="DD221" s="876" t="str">
        <f>IF(CQ221="","",VLOOKUP(CQ221,'aktuelle Düngerliste'!$A:$H,7,FALSE)*CS221/1000)</f>
        <v/>
      </c>
      <c r="DE221" s="378"/>
      <c r="DF221" s="379"/>
      <c r="DG221" s="375"/>
      <c r="DH221" s="392" t="str">
        <f t="shared" si="46"/>
        <v/>
      </c>
      <c r="DI221" s="453" t="str">
        <f t="shared" si="47"/>
        <v/>
      </c>
      <c r="DJ221" s="872" t="str">
        <f>IF(DE221="","",VLOOKUP(DE221,'aktuelle Düngerliste'!$A:$H,2,FALSE))</f>
        <v/>
      </c>
      <c r="DK221" s="872" t="str">
        <f>IF(DE221="","",VLOOKUP(DE221,'aktuelle Düngerliste'!$A:$H,3,FALSE))</f>
        <v/>
      </c>
      <c r="DL221" s="873" t="str">
        <f>IF(DE221="","",VLOOKUP(DE221,'aktuelle Düngerliste'!$A:$H,8,FALSE))</f>
        <v/>
      </c>
      <c r="DM221" s="874" t="str">
        <f>IF(DE221="","",VLOOKUP(DE221,'aktuelle Düngerliste'!$A:$H,3,FALSE)*DG221/1000)</f>
        <v/>
      </c>
      <c r="DN221" s="874" t="str">
        <f>IF(DE221="","",IF(VLOOKUP(DE221,'aktuelle Düngerliste'!$A:$B,2,FALSE)="mineralisch",(VLOOKUP(DE221,'aktuelle Düngerliste'!$A:$H,3,FALSE)*DG221/1000),""))</f>
        <v/>
      </c>
      <c r="DO221" s="875" t="str">
        <f>IF(DE221="","",VLOOKUP(DE221,'aktuelle Düngerliste'!$A:$J,10,FALSE)*DG221/1000)</f>
        <v/>
      </c>
      <c r="DP221" s="875" t="str">
        <f>IF(DE221="","",VLOOKUP(DE221,'aktuelle Düngerliste'!$A:$H,5,FALSE)*DG221/1000)</f>
        <v/>
      </c>
      <c r="DQ221" s="875" t="str">
        <f>IF(DE221="","",VLOOKUP(DE221,'aktuelle Düngerliste'!$A:$H,6,FALSE)*DG221/1000)</f>
        <v/>
      </c>
      <c r="DR221" s="876" t="str">
        <f>IF(DE221="","",VLOOKUP(DE221,'aktuelle Düngerliste'!$A:$H,7,FALSE)*DG221/1000)</f>
        <v/>
      </c>
      <c r="DS221" s="265"/>
    </row>
    <row r="222" spans="1:123" s="145" customFormat="1">
      <c r="A222" s="261" t="str">
        <f>IF('N-DBE'!A222="","",'N-DBE'!A222)</f>
        <v/>
      </c>
      <c r="B222" s="285" t="str">
        <f>IF('N-DBE'!B222="","",'N-DBE'!B222)</f>
        <v/>
      </c>
      <c r="C222" s="262" t="str">
        <f>IF('N-DBE'!C222="","",'N-DBE'!C222)</f>
        <v/>
      </c>
      <c r="D222" s="262" t="str">
        <f>IF('N-DBE'!D222="","",'N-DBE'!D222)</f>
        <v/>
      </c>
      <c r="E222" s="238" t="str">
        <f>IF('N-DBE'!E222="","",'N-DBE'!E222)</f>
        <v/>
      </c>
      <c r="F222" s="238" t="str">
        <f>IF('N-DBE'!F222="","",'N-DBE'!F222)</f>
        <v/>
      </c>
      <c r="G222" s="225" t="str">
        <f>IF('N-DBE'!G222="","",'N-DBE'!G222)</f>
        <v/>
      </c>
      <c r="H222" s="247" t="str">
        <f>IF(OR(B222="",'N-DBE'!AJ222=""),"",'N-DBE'!AJ222+'N-DBE'!AN222)</f>
        <v/>
      </c>
      <c r="I222" s="815" t="str">
        <f>IF(OR(B222="",'N-DBE'!AJ222=""),"",'N-DBE'!E222*('N-DBE'!AJ222+'N-DBE'!AN222))</f>
        <v/>
      </c>
      <c r="J222" s="246" t="str">
        <f>IF('N-DBE'!AK222="","",IF('N-DBE'!AM222="ja",'N-DBE'!AK222+'N-DBE'!AN222,'N-DBE'!AK222))</f>
        <v/>
      </c>
      <c r="K222" s="829" t="str">
        <f>IF(OR(B222="",'N-DBE'!AK222=""),"",IF('N-DBE'!AM222="ja",'N-DBE'!E222*('N-DBE'!AK222+'N-DBE'!AN222),'N-DBE'!E222*'N-DBE'!AK222))</f>
        <v/>
      </c>
      <c r="L222" s="830" t="str">
        <f>IF(OR(B222="",'N-DBE'!AL222=""),"",'N-DBE'!AL222+'N-DBE'!AN222)</f>
        <v/>
      </c>
      <c r="M222" s="830" t="str">
        <f>IF(OR(B222="",'N-DBE'!AL222=""),"",'N-DBE'!E222*('N-DBE'!AL222+'N-DBE'!AN222))</f>
        <v/>
      </c>
      <c r="N222" s="831" t="str">
        <f>IF(AND('N-DBE'!C222="ja",G222&lt;&gt;""),I222-X222,"")</f>
        <v/>
      </c>
      <c r="O222" s="259" t="str">
        <f>IF('N-DBE'!AJ222="","",SUM(AU222,BI222,BW222,CK222,CY222,DM222))</f>
        <v/>
      </c>
      <c r="P222" s="830" t="str">
        <f>IF(OR(B222="",'N-DBE'!AJ222=""),"",O222*'N-DBE'!E222)</f>
        <v/>
      </c>
      <c r="Q222" s="253" t="str">
        <f>IF('N-DBE'!AJ222="","",IF(AR222="mineralisch",AU222,0)+IF(BF222="mineralisch",BI222,0)+IF(BT222="mineralisch",BW222,0)+IF(CH222="mineralisch",CK222,0)+IF(CV222="mineralisch",CY222,0)+IF(DJ222="mineralisch",DM222,0))</f>
        <v/>
      </c>
      <c r="R222" s="830" t="str">
        <f>IF(OR(B222="",'N-DBE'!AJ222=""),"",Q222*'N-DBE'!E222)</f>
        <v/>
      </c>
      <c r="S222" s="253" t="str">
        <f>IF('N-DBE'!AJ222="","",O222-Q222)</f>
        <v/>
      </c>
      <c r="T222" s="830" t="str">
        <f>IF(OR(B222="",'N-DBE'!AJ222=""),"",S222*'N-DBE'!E222)</f>
        <v/>
      </c>
      <c r="U222" s="253" t="str">
        <f>IF('N-DBE'!AJ222="","",(IF(AR222="Kompost",AU222,0)+IF(BF222="Kompost",BI222,0)+IF(BT222="Kompost",BW222,0)+IF(CH222="Kompost",CK222,0)+IF(CV222="Kompost",CY222,0)+IF(DJ222="Kompost",DM222,0)))</f>
        <v/>
      </c>
      <c r="V222" s="830" t="str">
        <f>IF(OR(B222="",'N-DBE'!AJ222=""),"",U222*'N-DBE'!E222)</f>
        <v/>
      </c>
      <c r="W222" s="370" t="str">
        <f>IF('N-DBE'!AJ222="","",SUM(AW222,BK222,BY222,CM222,DA222,DO222))</f>
        <v/>
      </c>
      <c r="X222" s="844" t="str">
        <f>IF(OR(B222="",'N-DBE'!AJ222=""),"",W222*'N-DBE'!E222)</f>
        <v/>
      </c>
      <c r="Y222" s="260" t="str">
        <f>IF('P-(K-Mg)-DBE'!N222="","",'P-(K-Mg)-DBE'!N222+'P-(K-Mg)-DBE'!R222)</f>
        <v/>
      </c>
      <c r="Z222" s="830" t="str">
        <f>IF(OR(B222="",'P-(K-Mg)-DBE'!N222=""),"",'N-DBE'!E222*('P-(K-Mg)-DBE'!N222+'P-(K-Mg)-DBE'!R222))</f>
        <v/>
      </c>
      <c r="AA222" s="259" t="str">
        <f>IF('P-(K-Mg)-DBE'!N222="","",SUM(AX222,BL222,BZ222,CN222,DB222,DP222))</f>
        <v/>
      </c>
      <c r="AB222" s="258" t="str">
        <f>IF(OR(B222="",'P-(K-Mg)-DBE'!Z222=""),"",SUM(AX222,BL222,BZ222,CN222,DB222,DP222)*'N-DBE'!E222)</f>
        <v/>
      </c>
      <c r="AC222" s="259" t="str">
        <f>IF('P-(K-Mg)-DBE'!O222="","",'P-(K-Mg)-DBE'!O222)</f>
        <v/>
      </c>
      <c r="AD222" s="815" t="str">
        <f>IF(OR(B222="",'P-(K-Mg)-DBE'!O222=""),"",'P-(K-Mg)-DBE'!O222*'N-DBE'!E222)</f>
        <v/>
      </c>
      <c r="AE222" s="239" t="str">
        <f>IF('P-(K-Mg)-DBE'!Z222="","",'P-(K-Mg)-DBE'!Z222)</f>
        <v/>
      </c>
      <c r="AF222" s="815" t="str">
        <f>IF(OR(B222="",'P-(K-Mg)-DBE'!Z222=""),"",'P-(K-Mg)-DBE'!Z222*'N-DBE'!E222)</f>
        <v/>
      </c>
      <c r="AG222" s="380" t="str">
        <f>IF('P-(K-Mg)-DBE'!Z222="","",SUM(AY222,BM222,CA222,CO222,DC222,DQ222))</f>
        <v/>
      </c>
      <c r="AH222" s="258" t="str">
        <f>IF(OR(B222="",'P-(K-Mg)-DBE'!AH222=""),"",SUM(AY222,BM222,CA222,CO222,DC222,DQ212)*'N-DBE'!E222)</f>
        <v/>
      </c>
      <c r="AI222" s="240" t="str">
        <f>IF('P-(K-Mg)-DBE'!AH222="","",'P-(K-Mg)-DBE'!AH222)</f>
        <v/>
      </c>
      <c r="AJ222" s="830" t="str">
        <f>IF(OR(B222="",'P-(K-Mg)-DBE'!AH222=""),"",'N-DBE'!E222*'P-(K-Mg)-DBE'!AH222)</f>
        <v/>
      </c>
      <c r="AK222" s="374" t="str">
        <f>IF('P-(K-Mg)-DBE'!AH222="","",SUM(AZ222,BN222,CB222,CP222,DD222,DR222))</f>
        <v/>
      </c>
      <c r="AL222" s="862" t="str">
        <f>IF('P-(K-Mg)-DBE'!AH222="","",SUM(AZ222,BN222,CB222,CP222,DD222,DR222))</f>
        <v/>
      </c>
      <c r="AM222" s="378"/>
      <c r="AN222" s="379"/>
      <c r="AO222" s="375"/>
      <c r="AP222" s="392" t="str">
        <f t="shared" si="36"/>
        <v/>
      </c>
      <c r="AQ222" s="453" t="str">
        <f t="shared" si="37"/>
        <v/>
      </c>
      <c r="AR222" s="872" t="str">
        <f>IF(AM222="","",VLOOKUP(AM222,'aktuelle Düngerliste'!A:H,2,FALSE))</f>
        <v/>
      </c>
      <c r="AS222" s="872" t="str">
        <f>IF(AM222="","",VLOOKUP(AM222,'aktuelle Düngerliste'!A:H,3,FALSE))</f>
        <v/>
      </c>
      <c r="AT222" s="873" t="str">
        <f>IF(AM222="","",VLOOKUP(AM222,'aktuelle Düngerliste'!A:H,8,FALSE))</f>
        <v/>
      </c>
      <c r="AU222" s="874" t="str">
        <f>IF(AM222="","",VLOOKUP(AM222,'aktuelle Düngerliste'!$A:$H,3,FALSE)*AO222/1000)</f>
        <v/>
      </c>
      <c r="AV222" s="874" t="str">
        <f>IF(AM222="","",IF(VLOOKUP(AM222,'aktuelle Düngerliste'!$A:$B,2,FALSE)="mineralisch",(VLOOKUP(AM222,'aktuelle Düngerliste'!$A:$H,3,FALSE)*AO222/1000),""))</f>
        <v/>
      </c>
      <c r="AW222" s="875" t="str">
        <f>IF(AM222="","",VLOOKUP(AM222,'aktuelle Düngerliste'!$A:$J,10,FALSE)*AO222/1000)</f>
        <v/>
      </c>
      <c r="AX222" s="875" t="str">
        <f>IF(AM222="","",VLOOKUP(AM222,'aktuelle Düngerliste'!$A:$H,5,FALSE)*AO222/1000)</f>
        <v/>
      </c>
      <c r="AY222" s="875" t="str">
        <f>IF(AM222="","",VLOOKUP(AM222,'aktuelle Düngerliste'!$A:$H,6,FALSE)*AO222/1000)</f>
        <v/>
      </c>
      <c r="AZ222" s="876" t="str">
        <f>IF(AM222="","",VLOOKUP(AM222,'aktuelle Düngerliste'!$A:$H,7,FALSE)*AO222/1000)</f>
        <v/>
      </c>
      <c r="BA222" s="378"/>
      <c r="BB222" s="379"/>
      <c r="BC222" s="375"/>
      <c r="BD222" s="392" t="str">
        <f t="shared" si="38"/>
        <v/>
      </c>
      <c r="BE222" s="453" t="str">
        <f t="shared" si="39"/>
        <v/>
      </c>
      <c r="BF222" s="872" t="str">
        <f>IF(BA222="","",VLOOKUP(BA222,'aktuelle Düngerliste'!$A:$H,2,FALSE))</f>
        <v/>
      </c>
      <c r="BG222" s="872" t="str">
        <f>IF(BA222="","",VLOOKUP(BA222,'aktuelle Düngerliste'!$A:$H,3,FALSE))</f>
        <v/>
      </c>
      <c r="BH222" s="873" t="str">
        <f>IF(BA222="","",VLOOKUP(BA222,'aktuelle Düngerliste'!$A:$H,8,FALSE))</f>
        <v/>
      </c>
      <c r="BI222" s="874" t="str">
        <f>IF(BA222="","",VLOOKUP(BA222,'aktuelle Düngerliste'!$A:$H,3,FALSE)*BC222/1000)</f>
        <v/>
      </c>
      <c r="BJ222" s="874" t="str">
        <f>IF(BA222="","",IF(VLOOKUP(BA222,'aktuelle Düngerliste'!$A:$B,2,FALSE)="mineralisch",(VLOOKUP(BA222,'aktuelle Düngerliste'!$A:$H,3,FALSE)*BC222/1000),""))</f>
        <v/>
      </c>
      <c r="BK222" s="875" t="str">
        <f>IF(BA222="","",VLOOKUP(BA222,'aktuelle Düngerliste'!$A:$J,10,FALSE)*BC222/1000)</f>
        <v/>
      </c>
      <c r="BL222" s="875" t="str">
        <f>IF(BA222="","",VLOOKUP(BA222,'aktuelle Düngerliste'!$A:$H,5,FALSE)*BC222/1000)</f>
        <v/>
      </c>
      <c r="BM222" s="875" t="str">
        <f>IF(BA222="","",VLOOKUP(BA222,'aktuelle Düngerliste'!$A:$H,6,FALSE)*BC222/1000)</f>
        <v/>
      </c>
      <c r="BN222" s="876" t="str">
        <f>IF(BA222="","",VLOOKUP(BA222,'aktuelle Düngerliste'!$A:$H,7,FALSE)*BC222/1000)</f>
        <v/>
      </c>
      <c r="BO222" s="378"/>
      <c r="BP222" s="379"/>
      <c r="BQ222" s="375"/>
      <c r="BR222" s="392" t="str">
        <f t="shared" si="40"/>
        <v/>
      </c>
      <c r="BS222" s="453" t="str">
        <f t="shared" si="41"/>
        <v/>
      </c>
      <c r="BT222" s="872" t="str">
        <f>IF(BO222="","",VLOOKUP(BO222,'aktuelle Düngerliste'!$A:$H,2,FALSE))</f>
        <v/>
      </c>
      <c r="BU222" s="872" t="str">
        <f>IF(BO222="","",VLOOKUP(BO222,'aktuelle Düngerliste'!$A:$H,3,FALSE))</f>
        <v/>
      </c>
      <c r="BV222" s="873" t="str">
        <f>IF(BO222="","",VLOOKUP(BO222,'aktuelle Düngerliste'!$A:$H,8,FALSE))</f>
        <v/>
      </c>
      <c r="BW222" s="874" t="str">
        <f>IF(BO222="","",VLOOKUP(BO222,'aktuelle Düngerliste'!$A:$H,3,FALSE)*BQ222/1000)</f>
        <v/>
      </c>
      <c r="BX222" s="874" t="str">
        <f>IF(BO222="","",IF(VLOOKUP(BO222,'aktuelle Düngerliste'!$A:$B,2,FALSE)="mineralisch",(VLOOKUP(BO222,'aktuelle Düngerliste'!$A:$H,3,FALSE)*BQ222/1000),""))</f>
        <v/>
      </c>
      <c r="BY222" s="875" t="str">
        <f>IF(BO222="","",VLOOKUP(BO222,'aktuelle Düngerliste'!$A:$J,10,FALSE)*BQ222/1000)</f>
        <v/>
      </c>
      <c r="BZ222" s="875" t="str">
        <f>IF(BO222="","",VLOOKUP(BO222,'aktuelle Düngerliste'!$A:$H,5,FALSE)*BQ222/1000)</f>
        <v/>
      </c>
      <c r="CA222" s="875" t="str">
        <f>IF(BO222="","",VLOOKUP(BO222,'aktuelle Düngerliste'!$A:$H,6,FALSE)*BQ222/1000)</f>
        <v/>
      </c>
      <c r="CB222" s="876" t="str">
        <f>IF(BO222="","",VLOOKUP(BO222,'aktuelle Düngerliste'!$A:$H,7,FALSE)*BQ222/1000)</f>
        <v/>
      </c>
      <c r="CC222" s="378"/>
      <c r="CD222" s="379"/>
      <c r="CE222" s="375"/>
      <c r="CF222" s="392" t="str">
        <f t="shared" si="42"/>
        <v/>
      </c>
      <c r="CG222" s="453" t="str">
        <f t="shared" si="43"/>
        <v/>
      </c>
      <c r="CH222" s="872" t="str">
        <f>IF(CC222="","",VLOOKUP(CC222,'aktuelle Düngerliste'!$A:$H,2,FALSE))</f>
        <v/>
      </c>
      <c r="CI222" s="872" t="str">
        <f>IF(CC222="","",VLOOKUP(CC222,'aktuelle Düngerliste'!$A:$H,3,FALSE))</f>
        <v/>
      </c>
      <c r="CJ222" s="873" t="str">
        <f>IF(CC222="","",VLOOKUP(CC222,'aktuelle Düngerliste'!$A:$H,8,FALSE))</f>
        <v/>
      </c>
      <c r="CK222" s="874" t="str">
        <f>IF(CC222="","",VLOOKUP(CC222,'aktuelle Düngerliste'!$A:$H,3,FALSE)*CE222/1000)</f>
        <v/>
      </c>
      <c r="CL222" s="874" t="str">
        <f>IF(CC222="","",IF(VLOOKUP(CC222,'aktuelle Düngerliste'!$A:$B,2,FALSE)="mineralisch",(VLOOKUP(CC222,'aktuelle Düngerliste'!$A:$H,3,FALSE)*CE222/1000),""))</f>
        <v/>
      </c>
      <c r="CM222" s="875" t="str">
        <f>IF(CC222="","",VLOOKUP(CC222,'aktuelle Düngerliste'!$A:$J,10,FALSE)*CE222/1000)</f>
        <v/>
      </c>
      <c r="CN222" s="875" t="str">
        <f>IF(CC222="","",VLOOKUP(CC222,'aktuelle Düngerliste'!$A:$H,5,FALSE)*CE222/1000)</f>
        <v/>
      </c>
      <c r="CO222" s="875" t="str">
        <f>IF(CC222="","",VLOOKUP(CC222,'aktuelle Düngerliste'!$A:$H,6,FALSE)*CE222/1000)</f>
        <v/>
      </c>
      <c r="CP222" s="876" t="str">
        <f>IF(CC222="","",VLOOKUP(CC222,'aktuelle Düngerliste'!$A:$H,7,FALSE)*CE222/1000)</f>
        <v/>
      </c>
      <c r="CQ222" s="378"/>
      <c r="CR222" s="379"/>
      <c r="CS222" s="375"/>
      <c r="CT222" s="392" t="str">
        <f t="shared" si="44"/>
        <v/>
      </c>
      <c r="CU222" s="453" t="str">
        <f t="shared" si="45"/>
        <v/>
      </c>
      <c r="CV222" s="872" t="str">
        <f>IF(CQ222="","",VLOOKUP(CQ222,'aktuelle Düngerliste'!$A:$H,2,FALSE))</f>
        <v/>
      </c>
      <c r="CW222" s="872" t="str">
        <f>IF(CQ222="","",VLOOKUP(CQ222,'aktuelle Düngerliste'!$A:$H,3,FALSE))</f>
        <v/>
      </c>
      <c r="CX222" s="873" t="str">
        <f>IF(CQ222="","",VLOOKUP(CQ222,'aktuelle Düngerliste'!$A:$H,8,FALSE))</f>
        <v/>
      </c>
      <c r="CY222" s="874" t="str">
        <f>IF(CQ222="","",VLOOKUP(CQ222,'aktuelle Düngerliste'!$A:$H,3,FALSE)*CS222/1000)</f>
        <v/>
      </c>
      <c r="CZ222" s="874" t="str">
        <f>IF(CQ222="","",IF(VLOOKUP(CQ222,'aktuelle Düngerliste'!$A:$B,2,FALSE)="mineralisch",(VLOOKUP(CQ222,'aktuelle Düngerliste'!$A:$H,3,FALSE)*CS222/1000),""))</f>
        <v/>
      </c>
      <c r="DA222" s="875" t="str">
        <f>IF(CQ222="","",VLOOKUP(CQ222,'aktuelle Düngerliste'!$A:$J,10,FALSE)*CS222/1000)</f>
        <v/>
      </c>
      <c r="DB222" s="875" t="str">
        <f>IF(CQ222="","",VLOOKUP(CQ222,'aktuelle Düngerliste'!$A:$H,5,FALSE)*CS222/1000)</f>
        <v/>
      </c>
      <c r="DC222" s="875" t="str">
        <f>IF(CQ222="","",VLOOKUP(CQ222,'aktuelle Düngerliste'!$A:$H,6,FALSE)*CS222/1000)</f>
        <v/>
      </c>
      <c r="DD222" s="876" t="str">
        <f>IF(CQ222="","",VLOOKUP(CQ222,'aktuelle Düngerliste'!$A:$H,7,FALSE)*CS222/1000)</f>
        <v/>
      </c>
      <c r="DE222" s="378"/>
      <c r="DF222" s="379"/>
      <c r="DG222" s="375"/>
      <c r="DH222" s="392" t="str">
        <f t="shared" si="46"/>
        <v/>
      </c>
      <c r="DI222" s="453" t="str">
        <f t="shared" si="47"/>
        <v/>
      </c>
      <c r="DJ222" s="872" t="str">
        <f>IF(DE222="","",VLOOKUP(DE222,'aktuelle Düngerliste'!$A:$H,2,FALSE))</f>
        <v/>
      </c>
      <c r="DK222" s="872" t="str">
        <f>IF(DE222="","",VLOOKUP(DE222,'aktuelle Düngerliste'!$A:$H,3,FALSE))</f>
        <v/>
      </c>
      <c r="DL222" s="873" t="str">
        <f>IF(DE222="","",VLOOKUP(DE222,'aktuelle Düngerliste'!$A:$H,8,FALSE))</f>
        <v/>
      </c>
      <c r="DM222" s="874" t="str">
        <f>IF(DE222="","",VLOOKUP(DE222,'aktuelle Düngerliste'!$A:$H,3,FALSE)*DG222/1000)</f>
        <v/>
      </c>
      <c r="DN222" s="874" t="str">
        <f>IF(DE222="","",IF(VLOOKUP(DE222,'aktuelle Düngerliste'!$A:$B,2,FALSE)="mineralisch",(VLOOKUP(DE222,'aktuelle Düngerliste'!$A:$H,3,FALSE)*DG222/1000),""))</f>
        <v/>
      </c>
      <c r="DO222" s="875" t="str">
        <f>IF(DE222="","",VLOOKUP(DE222,'aktuelle Düngerliste'!$A:$J,10,FALSE)*DG222/1000)</f>
        <v/>
      </c>
      <c r="DP222" s="875" t="str">
        <f>IF(DE222="","",VLOOKUP(DE222,'aktuelle Düngerliste'!$A:$H,5,FALSE)*DG222/1000)</f>
        <v/>
      </c>
      <c r="DQ222" s="875" t="str">
        <f>IF(DE222="","",VLOOKUP(DE222,'aktuelle Düngerliste'!$A:$H,6,FALSE)*DG222/1000)</f>
        <v/>
      </c>
      <c r="DR222" s="876" t="str">
        <f>IF(DE222="","",VLOOKUP(DE222,'aktuelle Düngerliste'!$A:$H,7,FALSE)*DG222/1000)</f>
        <v/>
      </c>
      <c r="DS222" s="265"/>
    </row>
    <row r="223" spans="1:123" s="145" customFormat="1">
      <c r="A223" s="261" t="str">
        <f>IF('N-DBE'!A223="","",'N-DBE'!A223)</f>
        <v/>
      </c>
      <c r="B223" s="285" t="str">
        <f>IF('N-DBE'!B223="","",'N-DBE'!B223)</f>
        <v/>
      </c>
      <c r="C223" s="262" t="str">
        <f>IF('N-DBE'!C223="","",'N-DBE'!C223)</f>
        <v/>
      </c>
      <c r="D223" s="262" t="str">
        <f>IF('N-DBE'!D223="","",'N-DBE'!D223)</f>
        <v/>
      </c>
      <c r="E223" s="238" t="str">
        <f>IF('N-DBE'!E223="","",'N-DBE'!E223)</f>
        <v/>
      </c>
      <c r="F223" s="238" t="str">
        <f>IF('N-DBE'!F223="","",'N-DBE'!F223)</f>
        <v/>
      </c>
      <c r="G223" s="225" t="str">
        <f>IF('N-DBE'!G223="","",'N-DBE'!G223)</f>
        <v/>
      </c>
      <c r="H223" s="247" t="str">
        <f>IF(OR(B223="",'N-DBE'!AJ223=""),"",'N-DBE'!AJ223+'N-DBE'!AN223)</f>
        <v/>
      </c>
      <c r="I223" s="815" t="str">
        <f>IF(OR(B223="",'N-DBE'!AJ223=""),"",'N-DBE'!E223*('N-DBE'!AJ223+'N-DBE'!AN223))</f>
        <v/>
      </c>
      <c r="J223" s="246" t="str">
        <f>IF('N-DBE'!AK223="","",IF('N-DBE'!AM223="ja",'N-DBE'!AK223+'N-DBE'!AN223,'N-DBE'!AK223))</f>
        <v/>
      </c>
      <c r="K223" s="829" t="str">
        <f>IF(OR(B223="",'N-DBE'!AK223=""),"",IF('N-DBE'!AM223="ja",'N-DBE'!E223*('N-DBE'!AK223+'N-DBE'!AN223),'N-DBE'!E223*'N-DBE'!AK223))</f>
        <v/>
      </c>
      <c r="L223" s="830" t="str">
        <f>IF(OR(B223="",'N-DBE'!AL223=""),"",'N-DBE'!AL223+'N-DBE'!AN223)</f>
        <v/>
      </c>
      <c r="M223" s="830" t="str">
        <f>IF(OR(B223="",'N-DBE'!AL223=""),"",'N-DBE'!E223*('N-DBE'!AL223+'N-DBE'!AN223))</f>
        <v/>
      </c>
      <c r="N223" s="831" t="str">
        <f>IF(AND('N-DBE'!C223="ja",G223&lt;&gt;""),I223-X223,"")</f>
        <v/>
      </c>
      <c r="O223" s="259" t="str">
        <f>IF('N-DBE'!AJ223="","",SUM(AU223,BI223,BW223,CK223,CY223,DM223))</f>
        <v/>
      </c>
      <c r="P223" s="830" t="str">
        <f>IF(OR(B223="",'N-DBE'!AJ223=""),"",O223*'N-DBE'!E223)</f>
        <v/>
      </c>
      <c r="Q223" s="253" t="str">
        <f>IF('N-DBE'!AJ223="","",IF(AR223="mineralisch",AU223,0)+IF(BF223="mineralisch",BI223,0)+IF(BT223="mineralisch",BW223,0)+IF(CH223="mineralisch",CK223,0)+IF(CV223="mineralisch",CY223,0)+IF(DJ223="mineralisch",DM223,0))</f>
        <v/>
      </c>
      <c r="R223" s="830" t="str">
        <f>IF(OR(B223="",'N-DBE'!AJ223=""),"",Q223*'N-DBE'!E223)</f>
        <v/>
      </c>
      <c r="S223" s="253" t="str">
        <f>IF('N-DBE'!AJ223="","",O223-Q223)</f>
        <v/>
      </c>
      <c r="T223" s="830" t="str">
        <f>IF(OR(B223="",'N-DBE'!AJ223=""),"",S223*'N-DBE'!E223)</f>
        <v/>
      </c>
      <c r="U223" s="253" t="str">
        <f>IF('N-DBE'!AJ223="","",(IF(AR223="Kompost",AU223,0)+IF(BF223="Kompost",BI223,0)+IF(BT223="Kompost",BW223,0)+IF(CH223="Kompost",CK223,0)+IF(CV223="Kompost",CY223,0)+IF(DJ223="Kompost",DM223,0)))</f>
        <v/>
      </c>
      <c r="V223" s="830" t="str">
        <f>IF(OR(B223="",'N-DBE'!AJ223=""),"",U223*'N-DBE'!E223)</f>
        <v/>
      </c>
      <c r="W223" s="370" t="str">
        <f>IF('N-DBE'!AJ223="","",SUM(AW223,BK223,BY223,CM223,DA223,DO223))</f>
        <v/>
      </c>
      <c r="X223" s="844" t="str">
        <f>IF(OR(B223="",'N-DBE'!AJ223=""),"",W223*'N-DBE'!E223)</f>
        <v/>
      </c>
      <c r="Y223" s="260" t="str">
        <f>IF('P-(K-Mg)-DBE'!N223="","",'P-(K-Mg)-DBE'!N223+'P-(K-Mg)-DBE'!R223)</f>
        <v/>
      </c>
      <c r="Z223" s="830" t="str">
        <f>IF(OR(B223="",'P-(K-Mg)-DBE'!N223=""),"",'N-DBE'!E223*('P-(K-Mg)-DBE'!N223+'P-(K-Mg)-DBE'!R223))</f>
        <v/>
      </c>
      <c r="AA223" s="259" t="str">
        <f>IF('P-(K-Mg)-DBE'!N223="","",SUM(AX223,BL223,BZ223,CN223,DB223,DP223))</f>
        <v/>
      </c>
      <c r="AB223" s="258" t="str">
        <f>IF(OR(B223="",'P-(K-Mg)-DBE'!Z223=""),"",SUM(AX223,BL223,BZ223,CN223,DB223,DP223)*'N-DBE'!E223)</f>
        <v/>
      </c>
      <c r="AC223" s="259" t="str">
        <f>IF('P-(K-Mg)-DBE'!O223="","",'P-(K-Mg)-DBE'!O223)</f>
        <v/>
      </c>
      <c r="AD223" s="815" t="str">
        <f>IF(OR(B223="",'P-(K-Mg)-DBE'!O223=""),"",'P-(K-Mg)-DBE'!O223*'N-DBE'!E223)</f>
        <v/>
      </c>
      <c r="AE223" s="239" t="str">
        <f>IF('P-(K-Mg)-DBE'!Z223="","",'P-(K-Mg)-DBE'!Z223)</f>
        <v/>
      </c>
      <c r="AF223" s="815" t="str">
        <f>IF(OR(B223="",'P-(K-Mg)-DBE'!Z223=""),"",'P-(K-Mg)-DBE'!Z223*'N-DBE'!E223)</f>
        <v/>
      </c>
      <c r="AG223" s="380" t="str">
        <f>IF('P-(K-Mg)-DBE'!Z223="","",SUM(AY223,BM223,CA223,CO223,DC223,DQ223))</f>
        <v/>
      </c>
      <c r="AH223" s="258" t="str">
        <f>IF(OR(B223="",'P-(K-Mg)-DBE'!AH223=""),"",SUM(AY223,BM223,CA223,CO223,DC223,DQ213)*'N-DBE'!E223)</f>
        <v/>
      </c>
      <c r="AI223" s="240" t="str">
        <f>IF('P-(K-Mg)-DBE'!AH223="","",'P-(K-Mg)-DBE'!AH223)</f>
        <v/>
      </c>
      <c r="AJ223" s="830" t="str">
        <f>IF(OR(B223="",'P-(K-Mg)-DBE'!AH223=""),"",'N-DBE'!E223*'P-(K-Mg)-DBE'!AH223)</f>
        <v/>
      </c>
      <c r="AK223" s="374" t="str">
        <f>IF('P-(K-Mg)-DBE'!AH223="","",SUM(AZ223,BN223,CB223,CP223,DD223,DR223))</f>
        <v/>
      </c>
      <c r="AL223" s="862" t="str">
        <f>IF('P-(K-Mg)-DBE'!AH223="","",SUM(AZ223,BN223,CB223,CP223,DD223,DR223))</f>
        <v/>
      </c>
      <c r="AM223" s="378"/>
      <c r="AN223" s="379"/>
      <c r="AO223" s="375"/>
      <c r="AP223" s="392" t="str">
        <f t="shared" si="36"/>
        <v/>
      </c>
      <c r="AQ223" s="453" t="str">
        <f t="shared" si="37"/>
        <v/>
      </c>
      <c r="AR223" s="872" t="str">
        <f>IF(AM223="","",VLOOKUP(AM223,'aktuelle Düngerliste'!A:H,2,FALSE))</f>
        <v/>
      </c>
      <c r="AS223" s="872" t="str">
        <f>IF(AM223="","",VLOOKUP(AM223,'aktuelle Düngerliste'!A:H,3,FALSE))</f>
        <v/>
      </c>
      <c r="AT223" s="873" t="str">
        <f>IF(AM223="","",VLOOKUP(AM223,'aktuelle Düngerliste'!A:H,8,FALSE))</f>
        <v/>
      </c>
      <c r="AU223" s="874" t="str">
        <f>IF(AM223="","",VLOOKUP(AM223,'aktuelle Düngerliste'!$A:$H,3,FALSE)*AO223/1000)</f>
        <v/>
      </c>
      <c r="AV223" s="874" t="str">
        <f>IF(AM223="","",IF(VLOOKUP(AM223,'aktuelle Düngerliste'!$A:$B,2,FALSE)="mineralisch",(VLOOKUP(AM223,'aktuelle Düngerliste'!$A:$H,3,FALSE)*AO223/1000),""))</f>
        <v/>
      </c>
      <c r="AW223" s="875" t="str">
        <f>IF(AM223="","",VLOOKUP(AM223,'aktuelle Düngerliste'!$A:$J,10,FALSE)*AO223/1000)</f>
        <v/>
      </c>
      <c r="AX223" s="875" t="str">
        <f>IF(AM223="","",VLOOKUP(AM223,'aktuelle Düngerliste'!$A:$H,5,FALSE)*AO223/1000)</f>
        <v/>
      </c>
      <c r="AY223" s="875" t="str">
        <f>IF(AM223="","",VLOOKUP(AM223,'aktuelle Düngerliste'!$A:$H,6,FALSE)*AO223/1000)</f>
        <v/>
      </c>
      <c r="AZ223" s="876" t="str">
        <f>IF(AM223="","",VLOOKUP(AM223,'aktuelle Düngerliste'!$A:$H,7,FALSE)*AO223/1000)</f>
        <v/>
      </c>
      <c r="BA223" s="378"/>
      <c r="BB223" s="379"/>
      <c r="BC223" s="375"/>
      <c r="BD223" s="392" t="str">
        <f t="shared" si="38"/>
        <v/>
      </c>
      <c r="BE223" s="453" t="str">
        <f t="shared" si="39"/>
        <v/>
      </c>
      <c r="BF223" s="872" t="str">
        <f>IF(BA223="","",VLOOKUP(BA223,'aktuelle Düngerliste'!$A:$H,2,FALSE))</f>
        <v/>
      </c>
      <c r="BG223" s="872" t="str">
        <f>IF(BA223="","",VLOOKUP(BA223,'aktuelle Düngerliste'!$A:$H,3,FALSE))</f>
        <v/>
      </c>
      <c r="BH223" s="873" t="str">
        <f>IF(BA223="","",VLOOKUP(BA223,'aktuelle Düngerliste'!$A:$H,8,FALSE))</f>
        <v/>
      </c>
      <c r="BI223" s="874" t="str">
        <f>IF(BA223="","",VLOOKUP(BA223,'aktuelle Düngerliste'!$A:$H,3,FALSE)*BC223/1000)</f>
        <v/>
      </c>
      <c r="BJ223" s="874" t="str">
        <f>IF(BA223="","",IF(VLOOKUP(BA223,'aktuelle Düngerliste'!$A:$B,2,FALSE)="mineralisch",(VLOOKUP(BA223,'aktuelle Düngerliste'!$A:$H,3,FALSE)*BC223/1000),""))</f>
        <v/>
      </c>
      <c r="BK223" s="875" t="str">
        <f>IF(BA223="","",VLOOKUP(BA223,'aktuelle Düngerliste'!$A:$J,10,FALSE)*BC223/1000)</f>
        <v/>
      </c>
      <c r="BL223" s="875" t="str">
        <f>IF(BA223="","",VLOOKUP(BA223,'aktuelle Düngerliste'!$A:$H,5,FALSE)*BC223/1000)</f>
        <v/>
      </c>
      <c r="BM223" s="875" t="str">
        <f>IF(BA223="","",VLOOKUP(BA223,'aktuelle Düngerliste'!$A:$H,6,FALSE)*BC223/1000)</f>
        <v/>
      </c>
      <c r="BN223" s="876" t="str">
        <f>IF(BA223="","",VLOOKUP(BA223,'aktuelle Düngerliste'!$A:$H,7,FALSE)*BC223/1000)</f>
        <v/>
      </c>
      <c r="BO223" s="378"/>
      <c r="BP223" s="379"/>
      <c r="BQ223" s="375"/>
      <c r="BR223" s="392" t="str">
        <f t="shared" si="40"/>
        <v/>
      </c>
      <c r="BS223" s="453" t="str">
        <f t="shared" si="41"/>
        <v/>
      </c>
      <c r="BT223" s="872" t="str">
        <f>IF(BO223="","",VLOOKUP(BO223,'aktuelle Düngerliste'!$A:$H,2,FALSE))</f>
        <v/>
      </c>
      <c r="BU223" s="872" t="str">
        <f>IF(BO223="","",VLOOKUP(BO223,'aktuelle Düngerliste'!$A:$H,3,FALSE))</f>
        <v/>
      </c>
      <c r="BV223" s="873" t="str">
        <f>IF(BO223="","",VLOOKUP(BO223,'aktuelle Düngerliste'!$A:$H,8,FALSE))</f>
        <v/>
      </c>
      <c r="BW223" s="874" t="str">
        <f>IF(BO223="","",VLOOKUP(BO223,'aktuelle Düngerliste'!$A:$H,3,FALSE)*BQ223/1000)</f>
        <v/>
      </c>
      <c r="BX223" s="874" t="str">
        <f>IF(BO223="","",IF(VLOOKUP(BO223,'aktuelle Düngerliste'!$A:$B,2,FALSE)="mineralisch",(VLOOKUP(BO223,'aktuelle Düngerliste'!$A:$H,3,FALSE)*BQ223/1000),""))</f>
        <v/>
      </c>
      <c r="BY223" s="875" t="str">
        <f>IF(BO223="","",VLOOKUP(BO223,'aktuelle Düngerliste'!$A:$J,10,FALSE)*BQ223/1000)</f>
        <v/>
      </c>
      <c r="BZ223" s="875" t="str">
        <f>IF(BO223="","",VLOOKUP(BO223,'aktuelle Düngerliste'!$A:$H,5,FALSE)*BQ223/1000)</f>
        <v/>
      </c>
      <c r="CA223" s="875" t="str">
        <f>IF(BO223="","",VLOOKUP(BO223,'aktuelle Düngerliste'!$A:$H,6,FALSE)*BQ223/1000)</f>
        <v/>
      </c>
      <c r="CB223" s="876" t="str">
        <f>IF(BO223="","",VLOOKUP(BO223,'aktuelle Düngerliste'!$A:$H,7,FALSE)*BQ223/1000)</f>
        <v/>
      </c>
      <c r="CC223" s="378"/>
      <c r="CD223" s="379"/>
      <c r="CE223" s="375"/>
      <c r="CF223" s="392" t="str">
        <f t="shared" si="42"/>
        <v/>
      </c>
      <c r="CG223" s="453" t="str">
        <f t="shared" si="43"/>
        <v/>
      </c>
      <c r="CH223" s="872" t="str">
        <f>IF(CC223="","",VLOOKUP(CC223,'aktuelle Düngerliste'!$A:$H,2,FALSE))</f>
        <v/>
      </c>
      <c r="CI223" s="872" t="str">
        <f>IF(CC223="","",VLOOKUP(CC223,'aktuelle Düngerliste'!$A:$H,3,FALSE))</f>
        <v/>
      </c>
      <c r="CJ223" s="873" t="str">
        <f>IF(CC223="","",VLOOKUP(CC223,'aktuelle Düngerliste'!$A:$H,8,FALSE))</f>
        <v/>
      </c>
      <c r="CK223" s="874" t="str">
        <f>IF(CC223="","",VLOOKUP(CC223,'aktuelle Düngerliste'!$A:$H,3,FALSE)*CE223/1000)</f>
        <v/>
      </c>
      <c r="CL223" s="874" t="str">
        <f>IF(CC223="","",IF(VLOOKUP(CC223,'aktuelle Düngerliste'!$A:$B,2,FALSE)="mineralisch",(VLOOKUP(CC223,'aktuelle Düngerliste'!$A:$H,3,FALSE)*CE223/1000),""))</f>
        <v/>
      </c>
      <c r="CM223" s="875" t="str">
        <f>IF(CC223="","",VLOOKUP(CC223,'aktuelle Düngerliste'!$A:$J,10,FALSE)*CE223/1000)</f>
        <v/>
      </c>
      <c r="CN223" s="875" t="str">
        <f>IF(CC223="","",VLOOKUP(CC223,'aktuelle Düngerliste'!$A:$H,5,FALSE)*CE223/1000)</f>
        <v/>
      </c>
      <c r="CO223" s="875" t="str">
        <f>IF(CC223="","",VLOOKUP(CC223,'aktuelle Düngerliste'!$A:$H,6,FALSE)*CE223/1000)</f>
        <v/>
      </c>
      <c r="CP223" s="876" t="str">
        <f>IF(CC223="","",VLOOKUP(CC223,'aktuelle Düngerliste'!$A:$H,7,FALSE)*CE223/1000)</f>
        <v/>
      </c>
      <c r="CQ223" s="378"/>
      <c r="CR223" s="379"/>
      <c r="CS223" s="375"/>
      <c r="CT223" s="392" t="str">
        <f t="shared" si="44"/>
        <v/>
      </c>
      <c r="CU223" s="453" t="str">
        <f t="shared" si="45"/>
        <v/>
      </c>
      <c r="CV223" s="872" t="str">
        <f>IF(CQ223="","",VLOOKUP(CQ223,'aktuelle Düngerliste'!$A:$H,2,FALSE))</f>
        <v/>
      </c>
      <c r="CW223" s="872" t="str">
        <f>IF(CQ223="","",VLOOKUP(CQ223,'aktuelle Düngerliste'!$A:$H,3,FALSE))</f>
        <v/>
      </c>
      <c r="CX223" s="873" t="str">
        <f>IF(CQ223="","",VLOOKUP(CQ223,'aktuelle Düngerliste'!$A:$H,8,FALSE))</f>
        <v/>
      </c>
      <c r="CY223" s="874" t="str">
        <f>IF(CQ223="","",VLOOKUP(CQ223,'aktuelle Düngerliste'!$A:$H,3,FALSE)*CS223/1000)</f>
        <v/>
      </c>
      <c r="CZ223" s="874" t="str">
        <f>IF(CQ223="","",IF(VLOOKUP(CQ223,'aktuelle Düngerliste'!$A:$B,2,FALSE)="mineralisch",(VLOOKUP(CQ223,'aktuelle Düngerliste'!$A:$H,3,FALSE)*CS223/1000),""))</f>
        <v/>
      </c>
      <c r="DA223" s="875" t="str">
        <f>IF(CQ223="","",VLOOKUP(CQ223,'aktuelle Düngerliste'!$A:$J,10,FALSE)*CS223/1000)</f>
        <v/>
      </c>
      <c r="DB223" s="875" t="str">
        <f>IF(CQ223="","",VLOOKUP(CQ223,'aktuelle Düngerliste'!$A:$H,5,FALSE)*CS223/1000)</f>
        <v/>
      </c>
      <c r="DC223" s="875" t="str">
        <f>IF(CQ223="","",VLOOKUP(CQ223,'aktuelle Düngerliste'!$A:$H,6,FALSE)*CS223/1000)</f>
        <v/>
      </c>
      <c r="DD223" s="876" t="str">
        <f>IF(CQ223="","",VLOOKUP(CQ223,'aktuelle Düngerliste'!$A:$H,7,FALSE)*CS223/1000)</f>
        <v/>
      </c>
      <c r="DE223" s="378"/>
      <c r="DF223" s="379"/>
      <c r="DG223" s="375"/>
      <c r="DH223" s="392" t="str">
        <f t="shared" si="46"/>
        <v/>
      </c>
      <c r="DI223" s="453" t="str">
        <f t="shared" si="47"/>
        <v/>
      </c>
      <c r="DJ223" s="872" t="str">
        <f>IF(DE223="","",VLOOKUP(DE223,'aktuelle Düngerliste'!$A:$H,2,FALSE))</f>
        <v/>
      </c>
      <c r="DK223" s="872" t="str">
        <f>IF(DE223="","",VLOOKUP(DE223,'aktuelle Düngerliste'!$A:$H,3,FALSE))</f>
        <v/>
      </c>
      <c r="DL223" s="873" t="str">
        <f>IF(DE223="","",VLOOKUP(DE223,'aktuelle Düngerliste'!$A:$H,8,FALSE))</f>
        <v/>
      </c>
      <c r="DM223" s="874" t="str">
        <f>IF(DE223="","",VLOOKUP(DE223,'aktuelle Düngerliste'!$A:$H,3,FALSE)*DG223/1000)</f>
        <v/>
      </c>
      <c r="DN223" s="874" t="str">
        <f>IF(DE223="","",IF(VLOOKUP(DE223,'aktuelle Düngerliste'!$A:$B,2,FALSE)="mineralisch",(VLOOKUP(DE223,'aktuelle Düngerliste'!$A:$H,3,FALSE)*DG223/1000),""))</f>
        <v/>
      </c>
      <c r="DO223" s="875" t="str">
        <f>IF(DE223="","",VLOOKUP(DE223,'aktuelle Düngerliste'!$A:$J,10,FALSE)*DG223/1000)</f>
        <v/>
      </c>
      <c r="DP223" s="875" t="str">
        <f>IF(DE223="","",VLOOKUP(DE223,'aktuelle Düngerliste'!$A:$H,5,FALSE)*DG223/1000)</f>
        <v/>
      </c>
      <c r="DQ223" s="875" t="str">
        <f>IF(DE223="","",VLOOKUP(DE223,'aktuelle Düngerliste'!$A:$H,6,FALSE)*DG223/1000)</f>
        <v/>
      </c>
      <c r="DR223" s="876" t="str">
        <f>IF(DE223="","",VLOOKUP(DE223,'aktuelle Düngerliste'!$A:$H,7,FALSE)*DG223/1000)</f>
        <v/>
      </c>
      <c r="DS223" s="265"/>
    </row>
    <row r="224" spans="1:123" s="145" customFormat="1">
      <c r="A224" s="261" t="str">
        <f>IF('N-DBE'!A224="","",'N-DBE'!A224)</f>
        <v/>
      </c>
      <c r="B224" s="285" t="str">
        <f>IF('N-DBE'!B224="","",'N-DBE'!B224)</f>
        <v/>
      </c>
      <c r="C224" s="262" t="str">
        <f>IF('N-DBE'!C224="","",'N-DBE'!C224)</f>
        <v/>
      </c>
      <c r="D224" s="262" t="str">
        <f>IF('N-DBE'!D224="","",'N-DBE'!D224)</f>
        <v/>
      </c>
      <c r="E224" s="238" t="str">
        <f>IF('N-DBE'!E224="","",'N-DBE'!E224)</f>
        <v/>
      </c>
      <c r="F224" s="238" t="str">
        <f>IF('N-DBE'!F224="","",'N-DBE'!F224)</f>
        <v/>
      </c>
      <c r="G224" s="225" t="str">
        <f>IF('N-DBE'!G224="","",'N-DBE'!G224)</f>
        <v/>
      </c>
      <c r="H224" s="247" t="str">
        <f>IF(OR(B224="",'N-DBE'!AJ224=""),"",'N-DBE'!AJ224+'N-DBE'!AN224)</f>
        <v/>
      </c>
      <c r="I224" s="815" t="str">
        <f>IF(OR(B224="",'N-DBE'!AJ224=""),"",'N-DBE'!E224*('N-DBE'!AJ224+'N-DBE'!AN224))</f>
        <v/>
      </c>
      <c r="J224" s="246" t="str">
        <f>IF('N-DBE'!AK224="","",IF('N-DBE'!AM224="ja",'N-DBE'!AK224+'N-DBE'!AN224,'N-DBE'!AK224))</f>
        <v/>
      </c>
      <c r="K224" s="829" t="str">
        <f>IF(OR(B224="",'N-DBE'!AK224=""),"",IF('N-DBE'!AM224="ja",'N-DBE'!E224*('N-DBE'!AK224+'N-DBE'!AN224),'N-DBE'!E224*'N-DBE'!AK224))</f>
        <v/>
      </c>
      <c r="L224" s="830" t="str">
        <f>IF(OR(B224="",'N-DBE'!AL224=""),"",'N-DBE'!AL224+'N-DBE'!AN224)</f>
        <v/>
      </c>
      <c r="M224" s="830" t="str">
        <f>IF(OR(B224="",'N-DBE'!AL224=""),"",'N-DBE'!E224*('N-DBE'!AL224+'N-DBE'!AN224))</f>
        <v/>
      </c>
      <c r="N224" s="831" t="str">
        <f>IF(AND('N-DBE'!C224="ja",G224&lt;&gt;""),I224-X224,"")</f>
        <v/>
      </c>
      <c r="O224" s="259" t="str">
        <f>IF('N-DBE'!AJ224="","",SUM(AU224,BI224,BW224,CK224,CY224,DM224))</f>
        <v/>
      </c>
      <c r="P224" s="830" t="str">
        <f>IF(OR(B224="",'N-DBE'!AJ224=""),"",O224*'N-DBE'!E224)</f>
        <v/>
      </c>
      <c r="Q224" s="253" t="str">
        <f>IF('N-DBE'!AJ224="","",IF(AR224="mineralisch",AU224,0)+IF(BF224="mineralisch",BI224,0)+IF(BT224="mineralisch",BW224,0)+IF(CH224="mineralisch",CK224,0)+IF(CV224="mineralisch",CY224,0)+IF(DJ224="mineralisch",DM224,0))</f>
        <v/>
      </c>
      <c r="R224" s="830" t="str">
        <f>IF(OR(B224="",'N-DBE'!AJ224=""),"",Q224*'N-DBE'!E224)</f>
        <v/>
      </c>
      <c r="S224" s="253" t="str">
        <f>IF('N-DBE'!AJ224="","",O224-Q224)</f>
        <v/>
      </c>
      <c r="T224" s="830" t="str">
        <f>IF(OR(B224="",'N-DBE'!AJ224=""),"",S224*'N-DBE'!E224)</f>
        <v/>
      </c>
      <c r="U224" s="253" t="str">
        <f>IF('N-DBE'!AJ224="","",(IF(AR224="Kompost",AU224,0)+IF(BF224="Kompost",BI224,0)+IF(BT224="Kompost",BW224,0)+IF(CH224="Kompost",CK224,0)+IF(CV224="Kompost",CY224,0)+IF(DJ224="Kompost",DM224,0)))</f>
        <v/>
      </c>
      <c r="V224" s="830" t="str">
        <f>IF(OR(B224="",'N-DBE'!AJ224=""),"",U224*'N-DBE'!E224)</f>
        <v/>
      </c>
      <c r="W224" s="370" t="str">
        <f>IF('N-DBE'!AJ224="","",SUM(AW224,BK224,BY224,CM224,DA224,DO224))</f>
        <v/>
      </c>
      <c r="X224" s="844" t="str">
        <f>IF(OR(B224="",'N-DBE'!AJ224=""),"",W224*'N-DBE'!E224)</f>
        <v/>
      </c>
      <c r="Y224" s="260" t="str">
        <f>IF('P-(K-Mg)-DBE'!N224="","",'P-(K-Mg)-DBE'!N224+'P-(K-Mg)-DBE'!R224)</f>
        <v/>
      </c>
      <c r="Z224" s="830" t="str">
        <f>IF(OR(B224="",'P-(K-Mg)-DBE'!N224=""),"",'N-DBE'!E224*('P-(K-Mg)-DBE'!N224+'P-(K-Mg)-DBE'!R224))</f>
        <v/>
      </c>
      <c r="AA224" s="259" t="str">
        <f>IF('P-(K-Mg)-DBE'!N224="","",SUM(AX224,BL224,BZ224,CN224,DB224,DP224))</f>
        <v/>
      </c>
      <c r="AB224" s="258" t="str">
        <f>IF(OR(B224="",'P-(K-Mg)-DBE'!Z224=""),"",SUM(AX224,BL224,BZ224,CN224,DB224,DP224)*'N-DBE'!E224)</f>
        <v/>
      </c>
      <c r="AC224" s="259" t="str">
        <f>IF('P-(K-Mg)-DBE'!O224="","",'P-(K-Mg)-DBE'!O224)</f>
        <v/>
      </c>
      <c r="AD224" s="815" t="str">
        <f>IF(OR(B224="",'P-(K-Mg)-DBE'!O224=""),"",'P-(K-Mg)-DBE'!O224*'N-DBE'!E224)</f>
        <v/>
      </c>
      <c r="AE224" s="239" t="str">
        <f>IF('P-(K-Mg)-DBE'!Z224="","",'P-(K-Mg)-DBE'!Z224)</f>
        <v/>
      </c>
      <c r="AF224" s="815" t="str">
        <f>IF(OR(B224="",'P-(K-Mg)-DBE'!Z224=""),"",'P-(K-Mg)-DBE'!Z224*'N-DBE'!E224)</f>
        <v/>
      </c>
      <c r="AG224" s="380" t="str">
        <f>IF('P-(K-Mg)-DBE'!Z224="","",SUM(AY224,BM224,CA224,CO224,DC224,DQ224))</f>
        <v/>
      </c>
      <c r="AH224" s="258" t="str">
        <f>IF(OR(B224="",'P-(K-Mg)-DBE'!AH224=""),"",SUM(AY224,BM224,CA224,CO224,DC224,DQ214)*'N-DBE'!E224)</f>
        <v/>
      </c>
      <c r="AI224" s="240" t="str">
        <f>IF('P-(K-Mg)-DBE'!AH224="","",'P-(K-Mg)-DBE'!AH224)</f>
        <v/>
      </c>
      <c r="AJ224" s="830" t="str">
        <f>IF(OR(B224="",'P-(K-Mg)-DBE'!AH224=""),"",'N-DBE'!E224*'P-(K-Mg)-DBE'!AH224)</f>
        <v/>
      </c>
      <c r="AK224" s="374" t="str">
        <f>IF('P-(K-Mg)-DBE'!AH224="","",SUM(AZ224,BN224,CB224,CP224,DD224,DR224))</f>
        <v/>
      </c>
      <c r="AL224" s="862" t="str">
        <f>IF('P-(K-Mg)-DBE'!AH224="","",SUM(AZ224,BN224,CB224,CP224,DD224,DR224))</f>
        <v/>
      </c>
      <c r="AM224" s="378"/>
      <c r="AN224" s="379"/>
      <c r="AO224" s="375"/>
      <c r="AP224" s="392" t="str">
        <f t="shared" si="36"/>
        <v/>
      </c>
      <c r="AQ224" s="453" t="str">
        <f t="shared" si="37"/>
        <v/>
      </c>
      <c r="AR224" s="872" t="str">
        <f>IF(AM224="","",VLOOKUP(AM224,'aktuelle Düngerliste'!A:H,2,FALSE))</f>
        <v/>
      </c>
      <c r="AS224" s="872" t="str">
        <f>IF(AM224="","",VLOOKUP(AM224,'aktuelle Düngerliste'!A:H,3,FALSE))</f>
        <v/>
      </c>
      <c r="AT224" s="873" t="str">
        <f>IF(AM224="","",VLOOKUP(AM224,'aktuelle Düngerliste'!A:H,8,FALSE))</f>
        <v/>
      </c>
      <c r="AU224" s="874" t="str">
        <f>IF(AM224="","",VLOOKUP(AM224,'aktuelle Düngerliste'!$A:$H,3,FALSE)*AO224/1000)</f>
        <v/>
      </c>
      <c r="AV224" s="874" t="str">
        <f>IF(AM224="","",IF(VLOOKUP(AM224,'aktuelle Düngerliste'!$A:$B,2,FALSE)="mineralisch",(VLOOKUP(AM224,'aktuelle Düngerliste'!$A:$H,3,FALSE)*AO224/1000),""))</f>
        <v/>
      </c>
      <c r="AW224" s="875" t="str">
        <f>IF(AM224="","",VLOOKUP(AM224,'aktuelle Düngerliste'!$A:$J,10,FALSE)*AO224/1000)</f>
        <v/>
      </c>
      <c r="AX224" s="875" t="str">
        <f>IF(AM224="","",VLOOKUP(AM224,'aktuelle Düngerliste'!$A:$H,5,FALSE)*AO224/1000)</f>
        <v/>
      </c>
      <c r="AY224" s="875" t="str">
        <f>IF(AM224="","",VLOOKUP(AM224,'aktuelle Düngerliste'!$A:$H,6,FALSE)*AO224/1000)</f>
        <v/>
      </c>
      <c r="AZ224" s="876" t="str">
        <f>IF(AM224="","",VLOOKUP(AM224,'aktuelle Düngerliste'!$A:$H,7,FALSE)*AO224/1000)</f>
        <v/>
      </c>
      <c r="BA224" s="378"/>
      <c r="BB224" s="379"/>
      <c r="BC224" s="375"/>
      <c r="BD224" s="392" t="str">
        <f t="shared" si="38"/>
        <v/>
      </c>
      <c r="BE224" s="453" t="str">
        <f t="shared" si="39"/>
        <v/>
      </c>
      <c r="BF224" s="872" t="str">
        <f>IF(BA224="","",VLOOKUP(BA224,'aktuelle Düngerliste'!$A:$H,2,FALSE))</f>
        <v/>
      </c>
      <c r="BG224" s="872" t="str">
        <f>IF(BA224="","",VLOOKUP(BA224,'aktuelle Düngerliste'!$A:$H,3,FALSE))</f>
        <v/>
      </c>
      <c r="BH224" s="873" t="str">
        <f>IF(BA224="","",VLOOKUP(BA224,'aktuelle Düngerliste'!$A:$H,8,FALSE))</f>
        <v/>
      </c>
      <c r="BI224" s="874" t="str">
        <f>IF(BA224="","",VLOOKUP(BA224,'aktuelle Düngerliste'!$A:$H,3,FALSE)*BC224/1000)</f>
        <v/>
      </c>
      <c r="BJ224" s="874" t="str">
        <f>IF(BA224="","",IF(VLOOKUP(BA224,'aktuelle Düngerliste'!$A:$B,2,FALSE)="mineralisch",(VLOOKUP(BA224,'aktuelle Düngerliste'!$A:$H,3,FALSE)*BC224/1000),""))</f>
        <v/>
      </c>
      <c r="BK224" s="875" t="str">
        <f>IF(BA224="","",VLOOKUP(BA224,'aktuelle Düngerliste'!$A:$J,10,FALSE)*BC224/1000)</f>
        <v/>
      </c>
      <c r="BL224" s="875" t="str">
        <f>IF(BA224="","",VLOOKUP(BA224,'aktuelle Düngerliste'!$A:$H,5,FALSE)*BC224/1000)</f>
        <v/>
      </c>
      <c r="BM224" s="875" t="str">
        <f>IF(BA224="","",VLOOKUP(BA224,'aktuelle Düngerliste'!$A:$H,6,FALSE)*BC224/1000)</f>
        <v/>
      </c>
      <c r="BN224" s="876" t="str">
        <f>IF(BA224="","",VLOOKUP(BA224,'aktuelle Düngerliste'!$A:$H,7,FALSE)*BC224/1000)</f>
        <v/>
      </c>
      <c r="BO224" s="378"/>
      <c r="BP224" s="379"/>
      <c r="BQ224" s="375"/>
      <c r="BR224" s="392" t="str">
        <f t="shared" si="40"/>
        <v/>
      </c>
      <c r="BS224" s="453" t="str">
        <f t="shared" si="41"/>
        <v/>
      </c>
      <c r="BT224" s="872" t="str">
        <f>IF(BO224="","",VLOOKUP(BO224,'aktuelle Düngerliste'!$A:$H,2,FALSE))</f>
        <v/>
      </c>
      <c r="BU224" s="872" t="str">
        <f>IF(BO224="","",VLOOKUP(BO224,'aktuelle Düngerliste'!$A:$H,3,FALSE))</f>
        <v/>
      </c>
      <c r="BV224" s="873" t="str">
        <f>IF(BO224="","",VLOOKUP(BO224,'aktuelle Düngerliste'!$A:$H,8,FALSE))</f>
        <v/>
      </c>
      <c r="BW224" s="874" t="str">
        <f>IF(BO224="","",VLOOKUP(BO224,'aktuelle Düngerliste'!$A:$H,3,FALSE)*BQ224/1000)</f>
        <v/>
      </c>
      <c r="BX224" s="874" t="str">
        <f>IF(BO224="","",IF(VLOOKUP(BO224,'aktuelle Düngerliste'!$A:$B,2,FALSE)="mineralisch",(VLOOKUP(BO224,'aktuelle Düngerliste'!$A:$H,3,FALSE)*BQ224/1000),""))</f>
        <v/>
      </c>
      <c r="BY224" s="875" t="str">
        <f>IF(BO224="","",VLOOKUP(BO224,'aktuelle Düngerliste'!$A:$J,10,FALSE)*BQ224/1000)</f>
        <v/>
      </c>
      <c r="BZ224" s="875" t="str">
        <f>IF(BO224="","",VLOOKUP(BO224,'aktuelle Düngerliste'!$A:$H,5,FALSE)*BQ224/1000)</f>
        <v/>
      </c>
      <c r="CA224" s="875" t="str">
        <f>IF(BO224="","",VLOOKUP(BO224,'aktuelle Düngerliste'!$A:$H,6,FALSE)*BQ224/1000)</f>
        <v/>
      </c>
      <c r="CB224" s="876" t="str">
        <f>IF(BO224="","",VLOOKUP(BO224,'aktuelle Düngerliste'!$A:$H,7,FALSE)*BQ224/1000)</f>
        <v/>
      </c>
      <c r="CC224" s="378"/>
      <c r="CD224" s="379"/>
      <c r="CE224" s="375"/>
      <c r="CF224" s="392" t="str">
        <f t="shared" si="42"/>
        <v/>
      </c>
      <c r="CG224" s="453" t="str">
        <f t="shared" si="43"/>
        <v/>
      </c>
      <c r="CH224" s="872" t="str">
        <f>IF(CC224="","",VLOOKUP(CC224,'aktuelle Düngerliste'!$A:$H,2,FALSE))</f>
        <v/>
      </c>
      <c r="CI224" s="872" t="str">
        <f>IF(CC224="","",VLOOKUP(CC224,'aktuelle Düngerliste'!$A:$H,3,FALSE))</f>
        <v/>
      </c>
      <c r="CJ224" s="873" t="str">
        <f>IF(CC224="","",VLOOKUP(CC224,'aktuelle Düngerliste'!$A:$H,8,FALSE))</f>
        <v/>
      </c>
      <c r="CK224" s="874" t="str">
        <f>IF(CC224="","",VLOOKUP(CC224,'aktuelle Düngerliste'!$A:$H,3,FALSE)*CE224/1000)</f>
        <v/>
      </c>
      <c r="CL224" s="874" t="str">
        <f>IF(CC224="","",IF(VLOOKUP(CC224,'aktuelle Düngerliste'!$A:$B,2,FALSE)="mineralisch",(VLOOKUP(CC224,'aktuelle Düngerliste'!$A:$H,3,FALSE)*CE224/1000),""))</f>
        <v/>
      </c>
      <c r="CM224" s="875" t="str">
        <f>IF(CC224="","",VLOOKUP(CC224,'aktuelle Düngerliste'!$A:$J,10,FALSE)*CE224/1000)</f>
        <v/>
      </c>
      <c r="CN224" s="875" t="str">
        <f>IF(CC224="","",VLOOKUP(CC224,'aktuelle Düngerliste'!$A:$H,5,FALSE)*CE224/1000)</f>
        <v/>
      </c>
      <c r="CO224" s="875" t="str">
        <f>IF(CC224="","",VLOOKUP(CC224,'aktuelle Düngerliste'!$A:$H,6,FALSE)*CE224/1000)</f>
        <v/>
      </c>
      <c r="CP224" s="876" t="str">
        <f>IF(CC224="","",VLOOKUP(CC224,'aktuelle Düngerliste'!$A:$H,7,FALSE)*CE224/1000)</f>
        <v/>
      </c>
      <c r="CQ224" s="378"/>
      <c r="CR224" s="379"/>
      <c r="CS224" s="375"/>
      <c r="CT224" s="392" t="str">
        <f t="shared" si="44"/>
        <v/>
      </c>
      <c r="CU224" s="453" t="str">
        <f t="shared" si="45"/>
        <v/>
      </c>
      <c r="CV224" s="872" t="str">
        <f>IF(CQ224="","",VLOOKUP(CQ224,'aktuelle Düngerliste'!$A:$H,2,FALSE))</f>
        <v/>
      </c>
      <c r="CW224" s="872" t="str">
        <f>IF(CQ224="","",VLOOKUP(CQ224,'aktuelle Düngerliste'!$A:$H,3,FALSE))</f>
        <v/>
      </c>
      <c r="CX224" s="873" t="str">
        <f>IF(CQ224="","",VLOOKUP(CQ224,'aktuelle Düngerliste'!$A:$H,8,FALSE))</f>
        <v/>
      </c>
      <c r="CY224" s="874" t="str">
        <f>IF(CQ224="","",VLOOKUP(CQ224,'aktuelle Düngerliste'!$A:$H,3,FALSE)*CS224/1000)</f>
        <v/>
      </c>
      <c r="CZ224" s="874" t="str">
        <f>IF(CQ224="","",IF(VLOOKUP(CQ224,'aktuelle Düngerliste'!$A:$B,2,FALSE)="mineralisch",(VLOOKUP(CQ224,'aktuelle Düngerliste'!$A:$H,3,FALSE)*CS224/1000),""))</f>
        <v/>
      </c>
      <c r="DA224" s="875" t="str">
        <f>IF(CQ224="","",VLOOKUP(CQ224,'aktuelle Düngerliste'!$A:$J,10,FALSE)*CS224/1000)</f>
        <v/>
      </c>
      <c r="DB224" s="875" t="str">
        <f>IF(CQ224="","",VLOOKUP(CQ224,'aktuelle Düngerliste'!$A:$H,5,FALSE)*CS224/1000)</f>
        <v/>
      </c>
      <c r="DC224" s="875" t="str">
        <f>IF(CQ224="","",VLOOKUP(CQ224,'aktuelle Düngerliste'!$A:$H,6,FALSE)*CS224/1000)</f>
        <v/>
      </c>
      <c r="DD224" s="876" t="str">
        <f>IF(CQ224="","",VLOOKUP(CQ224,'aktuelle Düngerliste'!$A:$H,7,FALSE)*CS224/1000)</f>
        <v/>
      </c>
      <c r="DE224" s="378"/>
      <c r="DF224" s="379"/>
      <c r="DG224" s="375"/>
      <c r="DH224" s="392" t="str">
        <f t="shared" si="46"/>
        <v/>
      </c>
      <c r="DI224" s="453" t="str">
        <f t="shared" si="47"/>
        <v/>
      </c>
      <c r="DJ224" s="872" t="str">
        <f>IF(DE224="","",VLOOKUP(DE224,'aktuelle Düngerliste'!$A:$H,2,FALSE))</f>
        <v/>
      </c>
      <c r="DK224" s="872" t="str">
        <f>IF(DE224="","",VLOOKUP(DE224,'aktuelle Düngerliste'!$A:$H,3,FALSE))</f>
        <v/>
      </c>
      <c r="DL224" s="873" t="str">
        <f>IF(DE224="","",VLOOKUP(DE224,'aktuelle Düngerliste'!$A:$H,8,FALSE))</f>
        <v/>
      </c>
      <c r="DM224" s="874" t="str">
        <f>IF(DE224="","",VLOOKUP(DE224,'aktuelle Düngerliste'!$A:$H,3,FALSE)*DG224/1000)</f>
        <v/>
      </c>
      <c r="DN224" s="874" t="str">
        <f>IF(DE224="","",IF(VLOOKUP(DE224,'aktuelle Düngerliste'!$A:$B,2,FALSE)="mineralisch",(VLOOKUP(DE224,'aktuelle Düngerliste'!$A:$H,3,FALSE)*DG224/1000),""))</f>
        <v/>
      </c>
      <c r="DO224" s="875" t="str">
        <f>IF(DE224="","",VLOOKUP(DE224,'aktuelle Düngerliste'!$A:$J,10,FALSE)*DG224/1000)</f>
        <v/>
      </c>
      <c r="DP224" s="875" t="str">
        <f>IF(DE224="","",VLOOKUP(DE224,'aktuelle Düngerliste'!$A:$H,5,FALSE)*DG224/1000)</f>
        <v/>
      </c>
      <c r="DQ224" s="875" t="str">
        <f>IF(DE224="","",VLOOKUP(DE224,'aktuelle Düngerliste'!$A:$H,6,FALSE)*DG224/1000)</f>
        <v/>
      </c>
      <c r="DR224" s="876" t="str">
        <f>IF(DE224="","",VLOOKUP(DE224,'aktuelle Düngerliste'!$A:$H,7,FALSE)*DG224/1000)</f>
        <v/>
      </c>
      <c r="DS224" s="265"/>
    </row>
    <row r="225" spans="1:123" s="145" customFormat="1">
      <c r="A225" s="261" t="str">
        <f>IF('N-DBE'!A225="","",'N-DBE'!A225)</f>
        <v/>
      </c>
      <c r="B225" s="285" t="str">
        <f>IF('N-DBE'!B225="","",'N-DBE'!B225)</f>
        <v/>
      </c>
      <c r="C225" s="262" t="str">
        <f>IF('N-DBE'!C225="","",'N-DBE'!C225)</f>
        <v/>
      </c>
      <c r="D225" s="262" t="str">
        <f>IF('N-DBE'!D225="","",'N-DBE'!D225)</f>
        <v/>
      </c>
      <c r="E225" s="238" t="str">
        <f>IF('N-DBE'!E225="","",'N-DBE'!E225)</f>
        <v/>
      </c>
      <c r="F225" s="238" t="str">
        <f>IF('N-DBE'!F225="","",'N-DBE'!F225)</f>
        <v/>
      </c>
      <c r="G225" s="225" t="str">
        <f>IF('N-DBE'!G225="","",'N-DBE'!G225)</f>
        <v/>
      </c>
      <c r="H225" s="247" t="str">
        <f>IF(OR(B225="",'N-DBE'!AJ225=""),"",'N-DBE'!AJ225+'N-DBE'!AN225)</f>
        <v/>
      </c>
      <c r="I225" s="815" t="str">
        <f>IF(OR(B225="",'N-DBE'!AJ225=""),"",'N-DBE'!E225*('N-DBE'!AJ225+'N-DBE'!AN225))</f>
        <v/>
      </c>
      <c r="J225" s="246" t="str">
        <f>IF('N-DBE'!AK225="","",IF('N-DBE'!AM225="ja",'N-DBE'!AK225+'N-DBE'!AN225,'N-DBE'!AK225))</f>
        <v/>
      </c>
      <c r="K225" s="829" t="str">
        <f>IF(OR(B225="",'N-DBE'!AK225=""),"",IF('N-DBE'!AM225="ja",'N-DBE'!E225*('N-DBE'!AK225+'N-DBE'!AN225),'N-DBE'!E225*'N-DBE'!AK225))</f>
        <v/>
      </c>
      <c r="L225" s="830" t="str">
        <f>IF(OR(B225="",'N-DBE'!AL225=""),"",'N-DBE'!AL225+'N-DBE'!AN225)</f>
        <v/>
      </c>
      <c r="M225" s="830" t="str">
        <f>IF(OR(B225="",'N-DBE'!AL225=""),"",'N-DBE'!E225*('N-DBE'!AL225+'N-DBE'!AN225))</f>
        <v/>
      </c>
      <c r="N225" s="831" t="str">
        <f>IF(AND('N-DBE'!C225="ja",G225&lt;&gt;""),I225-X225,"")</f>
        <v/>
      </c>
      <c r="O225" s="259" t="str">
        <f>IF('N-DBE'!AJ225="","",SUM(AU225,BI225,BW225,CK225,CY225,DM225))</f>
        <v/>
      </c>
      <c r="P225" s="830" t="str">
        <f>IF(OR(B225="",'N-DBE'!AJ225=""),"",O225*'N-DBE'!E225)</f>
        <v/>
      </c>
      <c r="Q225" s="253" t="str">
        <f>IF('N-DBE'!AJ225="","",IF(AR225="mineralisch",AU225,0)+IF(BF225="mineralisch",BI225,0)+IF(BT225="mineralisch",BW225,0)+IF(CH225="mineralisch",CK225,0)+IF(CV225="mineralisch",CY225,0)+IF(DJ225="mineralisch",DM225,0))</f>
        <v/>
      </c>
      <c r="R225" s="830" t="str">
        <f>IF(OR(B225="",'N-DBE'!AJ225=""),"",Q225*'N-DBE'!E225)</f>
        <v/>
      </c>
      <c r="S225" s="253" t="str">
        <f>IF('N-DBE'!AJ225="","",O225-Q225)</f>
        <v/>
      </c>
      <c r="T225" s="830" t="str">
        <f>IF(OR(B225="",'N-DBE'!AJ225=""),"",S225*'N-DBE'!E225)</f>
        <v/>
      </c>
      <c r="U225" s="253" t="str">
        <f>IF('N-DBE'!AJ225="","",(IF(AR225="Kompost",AU225,0)+IF(BF225="Kompost",BI225,0)+IF(BT225="Kompost",BW225,0)+IF(CH225="Kompost",CK225,0)+IF(CV225="Kompost",CY225,0)+IF(DJ225="Kompost",DM225,0)))</f>
        <v/>
      </c>
      <c r="V225" s="830" t="str">
        <f>IF(OR(B225="",'N-DBE'!AJ225=""),"",U225*'N-DBE'!E225)</f>
        <v/>
      </c>
      <c r="W225" s="370" t="str">
        <f>IF('N-DBE'!AJ225="","",SUM(AW225,BK225,BY225,CM225,DA225,DO225))</f>
        <v/>
      </c>
      <c r="X225" s="844" t="str">
        <f>IF(OR(B225="",'N-DBE'!AJ225=""),"",W225*'N-DBE'!E225)</f>
        <v/>
      </c>
      <c r="Y225" s="260" t="str">
        <f>IF('P-(K-Mg)-DBE'!N225="","",'P-(K-Mg)-DBE'!N225+'P-(K-Mg)-DBE'!R225)</f>
        <v/>
      </c>
      <c r="Z225" s="830" t="str">
        <f>IF(OR(B225="",'P-(K-Mg)-DBE'!N225=""),"",'N-DBE'!E225*('P-(K-Mg)-DBE'!N225+'P-(K-Mg)-DBE'!R225))</f>
        <v/>
      </c>
      <c r="AA225" s="259" t="str">
        <f>IF('P-(K-Mg)-DBE'!N225="","",SUM(AX225,BL225,BZ225,CN225,DB225,DP225))</f>
        <v/>
      </c>
      <c r="AB225" s="258" t="str">
        <f>IF(OR(B225="",'P-(K-Mg)-DBE'!Z225=""),"",SUM(AX225,BL225,BZ225,CN225,DB225,DP225)*'N-DBE'!E225)</f>
        <v/>
      </c>
      <c r="AC225" s="259" t="str">
        <f>IF('P-(K-Mg)-DBE'!O225="","",'P-(K-Mg)-DBE'!O225)</f>
        <v/>
      </c>
      <c r="AD225" s="815" t="str">
        <f>IF(OR(B225="",'P-(K-Mg)-DBE'!O225=""),"",'P-(K-Mg)-DBE'!O225*'N-DBE'!E225)</f>
        <v/>
      </c>
      <c r="AE225" s="239" t="str">
        <f>IF('P-(K-Mg)-DBE'!Z225="","",'P-(K-Mg)-DBE'!Z225)</f>
        <v/>
      </c>
      <c r="AF225" s="815" t="str">
        <f>IF(OR(B225="",'P-(K-Mg)-DBE'!Z225=""),"",'P-(K-Mg)-DBE'!Z225*'N-DBE'!E225)</f>
        <v/>
      </c>
      <c r="AG225" s="380" t="str">
        <f>IF('P-(K-Mg)-DBE'!Z225="","",SUM(AY225,BM225,CA225,CO225,DC225,DQ225))</f>
        <v/>
      </c>
      <c r="AH225" s="258" t="str">
        <f>IF(OR(B225="",'P-(K-Mg)-DBE'!AH225=""),"",SUM(AY225,BM225,CA225,CO225,DC225,DQ215)*'N-DBE'!E225)</f>
        <v/>
      </c>
      <c r="AI225" s="240" t="str">
        <f>IF('P-(K-Mg)-DBE'!AH225="","",'P-(K-Mg)-DBE'!AH225)</f>
        <v/>
      </c>
      <c r="AJ225" s="830" t="str">
        <f>IF(OR(B225="",'P-(K-Mg)-DBE'!AH225=""),"",'N-DBE'!E225*'P-(K-Mg)-DBE'!AH225)</f>
        <v/>
      </c>
      <c r="AK225" s="374" t="str">
        <f>IF('P-(K-Mg)-DBE'!AH225="","",SUM(AZ225,BN225,CB225,CP225,DD225,DR225))</f>
        <v/>
      </c>
      <c r="AL225" s="862" t="str">
        <f>IF('P-(K-Mg)-DBE'!AH225="","",SUM(AZ225,BN225,CB225,CP225,DD225,DR225))</f>
        <v/>
      </c>
      <c r="AM225" s="378"/>
      <c r="AN225" s="379"/>
      <c r="AO225" s="375"/>
      <c r="AP225" s="392" t="str">
        <f t="shared" si="36"/>
        <v/>
      </c>
      <c r="AQ225" s="453" t="str">
        <f t="shared" si="37"/>
        <v/>
      </c>
      <c r="AR225" s="872" t="str">
        <f>IF(AM225="","",VLOOKUP(AM225,'aktuelle Düngerliste'!A:H,2,FALSE))</f>
        <v/>
      </c>
      <c r="AS225" s="872" t="str">
        <f>IF(AM225="","",VLOOKUP(AM225,'aktuelle Düngerliste'!A:H,3,FALSE))</f>
        <v/>
      </c>
      <c r="AT225" s="873" t="str">
        <f>IF(AM225="","",VLOOKUP(AM225,'aktuelle Düngerliste'!A:H,8,FALSE))</f>
        <v/>
      </c>
      <c r="AU225" s="874" t="str">
        <f>IF(AM225="","",VLOOKUP(AM225,'aktuelle Düngerliste'!$A:$H,3,FALSE)*AO225/1000)</f>
        <v/>
      </c>
      <c r="AV225" s="874" t="str">
        <f>IF(AM225="","",IF(VLOOKUP(AM225,'aktuelle Düngerliste'!$A:$B,2,FALSE)="mineralisch",(VLOOKUP(AM225,'aktuelle Düngerliste'!$A:$H,3,FALSE)*AO225/1000),""))</f>
        <v/>
      </c>
      <c r="AW225" s="875" t="str">
        <f>IF(AM225="","",VLOOKUP(AM225,'aktuelle Düngerliste'!$A:$J,10,FALSE)*AO225/1000)</f>
        <v/>
      </c>
      <c r="AX225" s="875" t="str">
        <f>IF(AM225="","",VLOOKUP(AM225,'aktuelle Düngerliste'!$A:$H,5,FALSE)*AO225/1000)</f>
        <v/>
      </c>
      <c r="AY225" s="875" t="str">
        <f>IF(AM225="","",VLOOKUP(AM225,'aktuelle Düngerliste'!$A:$H,6,FALSE)*AO225/1000)</f>
        <v/>
      </c>
      <c r="AZ225" s="876" t="str">
        <f>IF(AM225="","",VLOOKUP(AM225,'aktuelle Düngerliste'!$A:$H,7,FALSE)*AO225/1000)</f>
        <v/>
      </c>
      <c r="BA225" s="378"/>
      <c r="BB225" s="379"/>
      <c r="BC225" s="375"/>
      <c r="BD225" s="392" t="str">
        <f t="shared" si="38"/>
        <v/>
      </c>
      <c r="BE225" s="453" t="str">
        <f t="shared" si="39"/>
        <v/>
      </c>
      <c r="BF225" s="872" t="str">
        <f>IF(BA225="","",VLOOKUP(BA225,'aktuelle Düngerliste'!$A:$H,2,FALSE))</f>
        <v/>
      </c>
      <c r="BG225" s="872" t="str">
        <f>IF(BA225="","",VLOOKUP(BA225,'aktuelle Düngerliste'!$A:$H,3,FALSE))</f>
        <v/>
      </c>
      <c r="BH225" s="873" t="str">
        <f>IF(BA225="","",VLOOKUP(BA225,'aktuelle Düngerliste'!$A:$H,8,FALSE))</f>
        <v/>
      </c>
      <c r="BI225" s="874" t="str">
        <f>IF(BA225="","",VLOOKUP(BA225,'aktuelle Düngerliste'!$A:$H,3,FALSE)*BC225/1000)</f>
        <v/>
      </c>
      <c r="BJ225" s="874" t="str">
        <f>IF(BA225="","",IF(VLOOKUP(BA225,'aktuelle Düngerliste'!$A:$B,2,FALSE)="mineralisch",(VLOOKUP(BA225,'aktuelle Düngerliste'!$A:$H,3,FALSE)*BC225/1000),""))</f>
        <v/>
      </c>
      <c r="BK225" s="875" t="str">
        <f>IF(BA225="","",VLOOKUP(BA225,'aktuelle Düngerliste'!$A:$J,10,FALSE)*BC225/1000)</f>
        <v/>
      </c>
      <c r="BL225" s="875" t="str">
        <f>IF(BA225="","",VLOOKUP(BA225,'aktuelle Düngerliste'!$A:$H,5,FALSE)*BC225/1000)</f>
        <v/>
      </c>
      <c r="BM225" s="875" t="str">
        <f>IF(BA225="","",VLOOKUP(BA225,'aktuelle Düngerliste'!$A:$H,6,FALSE)*BC225/1000)</f>
        <v/>
      </c>
      <c r="BN225" s="876" t="str">
        <f>IF(BA225="","",VLOOKUP(BA225,'aktuelle Düngerliste'!$A:$H,7,FALSE)*BC225/1000)</f>
        <v/>
      </c>
      <c r="BO225" s="378"/>
      <c r="BP225" s="379"/>
      <c r="BQ225" s="375"/>
      <c r="BR225" s="392" t="str">
        <f t="shared" si="40"/>
        <v/>
      </c>
      <c r="BS225" s="453" t="str">
        <f t="shared" si="41"/>
        <v/>
      </c>
      <c r="BT225" s="872" t="str">
        <f>IF(BO225="","",VLOOKUP(BO225,'aktuelle Düngerliste'!$A:$H,2,FALSE))</f>
        <v/>
      </c>
      <c r="BU225" s="872" t="str">
        <f>IF(BO225="","",VLOOKUP(BO225,'aktuelle Düngerliste'!$A:$H,3,FALSE))</f>
        <v/>
      </c>
      <c r="BV225" s="873" t="str">
        <f>IF(BO225="","",VLOOKUP(BO225,'aktuelle Düngerliste'!$A:$H,8,FALSE))</f>
        <v/>
      </c>
      <c r="BW225" s="874" t="str">
        <f>IF(BO225="","",VLOOKUP(BO225,'aktuelle Düngerliste'!$A:$H,3,FALSE)*BQ225/1000)</f>
        <v/>
      </c>
      <c r="BX225" s="874" t="str">
        <f>IF(BO225="","",IF(VLOOKUP(BO225,'aktuelle Düngerliste'!$A:$B,2,FALSE)="mineralisch",(VLOOKUP(BO225,'aktuelle Düngerliste'!$A:$H,3,FALSE)*BQ225/1000),""))</f>
        <v/>
      </c>
      <c r="BY225" s="875" t="str">
        <f>IF(BO225="","",VLOOKUP(BO225,'aktuelle Düngerliste'!$A:$J,10,FALSE)*BQ225/1000)</f>
        <v/>
      </c>
      <c r="BZ225" s="875" t="str">
        <f>IF(BO225="","",VLOOKUP(BO225,'aktuelle Düngerliste'!$A:$H,5,FALSE)*BQ225/1000)</f>
        <v/>
      </c>
      <c r="CA225" s="875" t="str">
        <f>IF(BO225="","",VLOOKUP(BO225,'aktuelle Düngerliste'!$A:$H,6,FALSE)*BQ225/1000)</f>
        <v/>
      </c>
      <c r="CB225" s="876" t="str">
        <f>IF(BO225="","",VLOOKUP(BO225,'aktuelle Düngerliste'!$A:$H,7,FALSE)*BQ225/1000)</f>
        <v/>
      </c>
      <c r="CC225" s="378"/>
      <c r="CD225" s="379"/>
      <c r="CE225" s="375"/>
      <c r="CF225" s="392" t="str">
        <f t="shared" si="42"/>
        <v/>
      </c>
      <c r="CG225" s="453" t="str">
        <f t="shared" si="43"/>
        <v/>
      </c>
      <c r="CH225" s="872" t="str">
        <f>IF(CC225="","",VLOOKUP(CC225,'aktuelle Düngerliste'!$A:$H,2,FALSE))</f>
        <v/>
      </c>
      <c r="CI225" s="872" t="str">
        <f>IF(CC225="","",VLOOKUP(CC225,'aktuelle Düngerliste'!$A:$H,3,FALSE))</f>
        <v/>
      </c>
      <c r="CJ225" s="873" t="str">
        <f>IF(CC225="","",VLOOKUP(CC225,'aktuelle Düngerliste'!$A:$H,8,FALSE))</f>
        <v/>
      </c>
      <c r="CK225" s="874" t="str">
        <f>IF(CC225="","",VLOOKUP(CC225,'aktuelle Düngerliste'!$A:$H,3,FALSE)*CE225/1000)</f>
        <v/>
      </c>
      <c r="CL225" s="874" t="str">
        <f>IF(CC225="","",IF(VLOOKUP(CC225,'aktuelle Düngerliste'!$A:$B,2,FALSE)="mineralisch",(VLOOKUP(CC225,'aktuelle Düngerliste'!$A:$H,3,FALSE)*CE225/1000),""))</f>
        <v/>
      </c>
      <c r="CM225" s="875" t="str">
        <f>IF(CC225="","",VLOOKUP(CC225,'aktuelle Düngerliste'!$A:$J,10,FALSE)*CE225/1000)</f>
        <v/>
      </c>
      <c r="CN225" s="875" t="str">
        <f>IF(CC225="","",VLOOKUP(CC225,'aktuelle Düngerliste'!$A:$H,5,FALSE)*CE225/1000)</f>
        <v/>
      </c>
      <c r="CO225" s="875" t="str">
        <f>IF(CC225="","",VLOOKUP(CC225,'aktuelle Düngerliste'!$A:$H,6,FALSE)*CE225/1000)</f>
        <v/>
      </c>
      <c r="CP225" s="876" t="str">
        <f>IF(CC225="","",VLOOKUP(CC225,'aktuelle Düngerliste'!$A:$H,7,FALSE)*CE225/1000)</f>
        <v/>
      </c>
      <c r="CQ225" s="378"/>
      <c r="CR225" s="379"/>
      <c r="CS225" s="375"/>
      <c r="CT225" s="392" t="str">
        <f t="shared" si="44"/>
        <v/>
      </c>
      <c r="CU225" s="453" t="str">
        <f t="shared" si="45"/>
        <v/>
      </c>
      <c r="CV225" s="872" t="str">
        <f>IF(CQ225="","",VLOOKUP(CQ225,'aktuelle Düngerliste'!$A:$H,2,FALSE))</f>
        <v/>
      </c>
      <c r="CW225" s="872" t="str">
        <f>IF(CQ225="","",VLOOKUP(CQ225,'aktuelle Düngerliste'!$A:$H,3,FALSE))</f>
        <v/>
      </c>
      <c r="CX225" s="873" t="str">
        <f>IF(CQ225="","",VLOOKUP(CQ225,'aktuelle Düngerliste'!$A:$H,8,FALSE))</f>
        <v/>
      </c>
      <c r="CY225" s="874" t="str">
        <f>IF(CQ225="","",VLOOKUP(CQ225,'aktuelle Düngerliste'!$A:$H,3,FALSE)*CS225/1000)</f>
        <v/>
      </c>
      <c r="CZ225" s="874" t="str">
        <f>IF(CQ225="","",IF(VLOOKUP(CQ225,'aktuelle Düngerliste'!$A:$B,2,FALSE)="mineralisch",(VLOOKUP(CQ225,'aktuelle Düngerliste'!$A:$H,3,FALSE)*CS225/1000),""))</f>
        <v/>
      </c>
      <c r="DA225" s="875" t="str">
        <f>IF(CQ225="","",VLOOKUP(CQ225,'aktuelle Düngerliste'!$A:$J,10,FALSE)*CS225/1000)</f>
        <v/>
      </c>
      <c r="DB225" s="875" t="str">
        <f>IF(CQ225="","",VLOOKUP(CQ225,'aktuelle Düngerliste'!$A:$H,5,FALSE)*CS225/1000)</f>
        <v/>
      </c>
      <c r="DC225" s="875" t="str">
        <f>IF(CQ225="","",VLOOKUP(CQ225,'aktuelle Düngerliste'!$A:$H,6,FALSE)*CS225/1000)</f>
        <v/>
      </c>
      <c r="DD225" s="876" t="str">
        <f>IF(CQ225="","",VLOOKUP(CQ225,'aktuelle Düngerliste'!$A:$H,7,FALSE)*CS225/1000)</f>
        <v/>
      </c>
      <c r="DE225" s="378"/>
      <c r="DF225" s="379"/>
      <c r="DG225" s="375"/>
      <c r="DH225" s="392" t="str">
        <f t="shared" si="46"/>
        <v/>
      </c>
      <c r="DI225" s="453" t="str">
        <f t="shared" si="47"/>
        <v/>
      </c>
      <c r="DJ225" s="872" t="str">
        <f>IF(DE225="","",VLOOKUP(DE225,'aktuelle Düngerliste'!$A:$H,2,FALSE))</f>
        <v/>
      </c>
      <c r="DK225" s="872" t="str">
        <f>IF(DE225="","",VLOOKUP(DE225,'aktuelle Düngerliste'!$A:$H,3,FALSE))</f>
        <v/>
      </c>
      <c r="DL225" s="873" t="str">
        <f>IF(DE225="","",VLOOKUP(DE225,'aktuelle Düngerliste'!$A:$H,8,FALSE))</f>
        <v/>
      </c>
      <c r="DM225" s="874" t="str">
        <f>IF(DE225="","",VLOOKUP(DE225,'aktuelle Düngerliste'!$A:$H,3,FALSE)*DG225/1000)</f>
        <v/>
      </c>
      <c r="DN225" s="874" t="str">
        <f>IF(DE225="","",IF(VLOOKUP(DE225,'aktuelle Düngerliste'!$A:$B,2,FALSE)="mineralisch",(VLOOKUP(DE225,'aktuelle Düngerliste'!$A:$H,3,FALSE)*DG225/1000),""))</f>
        <v/>
      </c>
      <c r="DO225" s="875" t="str">
        <f>IF(DE225="","",VLOOKUP(DE225,'aktuelle Düngerliste'!$A:$J,10,FALSE)*DG225/1000)</f>
        <v/>
      </c>
      <c r="DP225" s="875" t="str">
        <f>IF(DE225="","",VLOOKUP(DE225,'aktuelle Düngerliste'!$A:$H,5,FALSE)*DG225/1000)</f>
        <v/>
      </c>
      <c r="DQ225" s="875" t="str">
        <f>IF(DE225="","",VLOOKUP(DE225,'aktuelle Düngerliste'!$A:$H,6,FALSE)*DG225/1000)</f>
        <v/>
      </c>
      <c r="DR225" s="876" t="str">
        <f>IF(DE225="","",VLOOKUP(DE225,'aktuelle Düngerliste'!$A:$H,7,FALSE)*DG225/1000)</f>
        <v/>
      </c>
      <c r="DS225" s="265"/>
    </row>
    <row r="226" spans="1:123" s="145" customFormat="1">
      <c r="A226" s="261" t="str">
        <f>IF('N-DBE'!A226="","",'N-DBE'!A226)</f>
        <v/>
      </c>
      <c r="B226" s="285" t="str">
        <f>IF('N-DBE'!B226="","",'N-DBE'!B226)</f>
        <v/>
      </c>
      <c r="C226" s="262" t="str">
        <f>IF('N-DBE'!C226="","",'N-DBE'!C226)</f>
        <v/>
      </c>
      <c r="D226" s="262" t="str">
        <f>IF('N-DBE'!D226="","",'N-DBE'!D226)</f>
        <v/>
      </c>
      <c r="E226" s="238" t="str">
        <f>IF('N-DBE'!E226="","",'N-DBE'!E226)</f>
        <v/>
      </c>
      <c r="F226" s="238" t="str">
        <f>IF('N-DBE'!F226="","",'N-DBE'!F226)</f>
        <v/>
      </c>
      <c r="G226" s="225" t="str">
        <f>IF('N-DBE'!G226="","",'N-DBE'!G226)</f>
        <v/>
      </c>
      <c r="H226" s="247" t="str">
        <f>IF(OR(B226="",'N-DBE'!AJ226=""),"",'N-DBE'!AJ226+'N-DBE'!AN226)</f>
        <v/>
      </c>
      <c r="I226" s="815" t="str">
        <f>IF(OR(B226="",'N-DBE'!AJ226=""),"",'N-DBE'!E226*('N-DBE'!AJ226+'N-DBE'!AN226))</f>
        <v/>
      </c>
      <c r="J226" s="246" t="str">
        <f>IF('N-DBE'!AK226="","",IF('N-DBE'!AM226="ja",'N-DBE'!AK226+'N-DBE'!AN226,'N-DBE'!AK226))</f>
        <v/>
      </c>
      <c r="K226" s="829" t="str">
        <f>IF(OR(B226="",'N-DBE'!AK226=""),"",IF('N-DBE'!AM226="ja",'N-DBE'!E226*('N-DBE'!AK226+'N-DBE'!AN226),'N-DBE'!E226*'N-DBE'!AK226))</f>
        <v/>
      </c>
      <c r="L226" s="830" t="str">
        <f>IF(OR(B226="",'N-DBE'!AL226=""),"",'N-DBE'!AL226+'N-DBE'!AN226)</f>
        <v/>
      </c>
      <c r="M226" s="830" t="str">
        <f>IF(OR(B226="",'N-DBE'!AL226=""),"",'N-DBE'!E226*('N-DBE'!AL226+'N-DBE'!AN226))</f>
        <v/>
      </c>
      <c r="N226" s="831" t="str">
        <f>IF(AND('N-DBE'!C226="ja",G226&lt;&gt;""),I226-X226,"")</f>
        <v/>
      </c>
      <c r="O226" s="259" t="str">
        <f>IF('N-DBE'!AJ226="","",SUM(AU226,BI226,BW226,CK226,CY226,DM226))</f>
        <v/>
      </c>
      <c r="P226" s="830" t="str">
        <f>IF(OR(B226="",'N-DBE'!AJ226=""),"",O226*'N-DBE'!E226)</f>
        <v/>
      </c>
      <c r="Q226" s="253" t="str">
        <f>IF('N-DBE'!AJ226="","",IF(AR226="mineralisch",AU226,0)+IF(BF226="mineralisch",BI226,0)+IF(BT226="mineralisch",BW226,0)+IF(CH226="mineralisch",CK226,0)+IF(CV226="mineralisch",CY226,0)+IF(DJ226="mineralisch",DM226,0))</f>
        <v/>
      </c>
      <c r="R226" s="830" t="str">
        <f>IF(OR(B226="",'N-DBE'!AJ226=""),"",Q226*'N-DBE'!E226)</f>
        <v/>
      </c>
      <c r="S226" s="253" t="str">
        <f>IF('N-DBE'!AJ226="","",O226-Q226)</f>
        <v/>
      </c>
      <c r="T226" s="830" t="str">
        <f>IF(OR(B226="",'N-DBE'!AJ226=""),"",S226*'N-DBE'!E226)</f>
        <v/>
      </c>
      <c r="U226" s="253" t="str">
        <f>IF('N-DBE'!AJ226="","",(IF(AR226="Kompost",AU226,0)+IF(BF226="Kompost",BI226,0)+IF(BT226="Kompost",BW226,0)+IF(CH226="Kompost",CK226,0)+IF(CV226="Kompost",CY226,0)+IF(DJ226="Kompost",DM226,0)))</f>
        <v/>
      </c>
      <c r="V226" s="830" t="str">
        <f>IF(OR(B226="",'N-DBE'!AJ226=""),"",U226*'N-DBE'!E226)</f>
        <v/>
      </c>
      <c r="W226" s="370" t="str">
        <f>IF('N-DBE'!AJ226="","",SUM(AW226,BK226,BY226,CM226,DA226,DO226))</f>
        <v/>
      </c>
      <c r="X226" s="844" t="str">
        <f>IF(OR(B226="",'N-DBE'!AJ226=""),"",W226*'N-DBE'!E226)</f>
        <v/>
      </c>
      <c r="Y226" s="260" t="str">
        <f>IF('P-(K-Mg)-DBE'!N226="","",'P-(K-Mg)-DBE'!N226+'P-(K-Mg)-DBE'!R226)</f>
        <v/>
      </c>
      <c r="Z226" s="830" t="str">
        <f>IF(OR(B226="",'P-(K-Mg)-DBE'!N226=""),"",'N-DBE'!E226*('P-(K-Mg)-DBE'!N226+'P-(K-Mg)-DBE'!R226))</f>
        <v/>
      </c>
      <c r="AA226" s="259" t="str">
        <f>IF('P-(K-Mg)-DBE'!N226="","",SUM(AX226,BL226,BZ226,CN226,DB226,DP226))</f>
        <v/>
      </c>
      <c r="AB226" s="258" t="str">
        <f>IF(OR(B226="",'P-(K-Mg)-DBE'!Z226=""),"",SUM(AX226,BL226,BZ226,CN226,DB226,DP226)*'N-DBE'!E226)</f>
        <v/>
      </c>
      <c r="AC226" s="259" t="str">
        <f>IF('P-(K-Mg)-DBE'!O226="","",'P-(K-Mg)-DBE'!O226)</f>
        <v/>
      </c>
      <c r="AD226" s="815" t="str">
        <f>IF(OR(B226="",'P-(K-Mg)-DBE'!O226=""),"",'P-(K-Mg)-DBE'!O226*'N-DBE'!E226)</f>
        <v/>
      </c>
      <c r="AE226" s="239" t="str">
        <f>IF('P-(K-Mg)-DBE'!Z226="","",'P-(K-Mg)-DBE'!Z226)</f>
        <v/>
      </c>
      <c r="AF226" s="815" t="str">
        <f>IF(OR(B226="",'P-(K-Mg)-DBE'!Z226=""),"",'P-(K-Mg)-DBE'!Z226*'N-DBE'!E226)</f>
        <v/>
      </c>
      <c r="AG226" s="380" t="str">
        <f>IF('P-(K-Mg)-DBE'!Z226="","",SUM(AY226,BM226,CA226,CO226,DC226,DQ226))</f>
        <v/>
      </c>
      <c r="AH226" s="258" t="str">
        <f>IF(OR(B226="",'P-(K-Mg)-DBE'!AH226=""),"",SUM(AY226,BM226,CA226,CO226,DC226,DQ216)*'N-DBE'!E226)</f>
        <v/>
      </c>
      <c r="AI226" s="240" t="str">
        <f>IF('P-(K-Mg)-DBE'!AH226="","",'P-(K-Mg)-DBE'!AH226)</f>
        <v/>
      </c>
      <c r="AJ226" s="830" t="str">
        <f>IF(OR(B226="",'P-(K-Mg)-DBE'!AH226=""),"",'N-DBE'!E226*'P-(K-Mg)-DBE'!AH226)</f>
        <v/>
      </c>
      <c r="AK226" s="374" t="str">
        <f>IF('P-(K-Mg)-DBE'!AH226="","",SUM(AZ226,BN226,CB226,CP226,DD226,DR226))</f>
        <v/>
      </c>
      <c r="AL226" s="862" t="str">
        <f>IF('P-(K-Mg)-DBE'!AH226="","",SUM(AZ226,BN226,CB226,CP226,DD226,DR226))</f>
        <v/>
      </c>
      <c r="AM226" s="378"/>
      <c r="AN226" s="379"/>
      <c r="AO226" s="375"/>
      <c r="AP226" s="392" t="str">
        <f t="shared" si="36"/>
        <v/>
      </c>
      <c r="AQ226" s="453" t="str">
        <f t="shared" si="37"/>
        <v/>
      </c>
      <c r="AR226" s="872" t="str">
        <f>IF(AM226="","",VLOOKUP(AM226,'aktuelle Düngerliste'!A:H,2,FALSE))</f>
        <v/>
      </c>
      <c r="AS226" s="872" t="str">
        <f>IF(AM226="","",VLOOKUP(AM226,'aktuelle Düngerliste'!A:H,3,FALSE))</f>
        <v/>
      </c>
      <c r="AT226" s="873" t="str">
        <f>IF(AM226="","",VLOOKUP(AM226,'aktuelle Düngerliste'!A:H,8,FALSE))</f>
        <v/>
      </c>
      <c r="AU226" s="874" t="str">
        <f>IF(AM226="","",VLOOKUP(AM226,'aktuelle Düngerliste'!$A:$H,3,FALSE)*AO226/1000)</f>
        <v/>
      </c>
      <c r="AV226" s="874" t="str">
        <f>IF(AM226="","",IF(VLOOKUP(AM226,'aktuelle Düngerliste'!$A:$B,2,FALSE)="mineralisch",(VLOOKUP(AM226,'aktuelle Düngerliste'!$A:$H,3,FALSE)*AO226/1000),""))</f>
        <v/>
      </c>
      <c r="AW226" s="875" t="str">
        <f>IF(AM226="","",VLOOKUP(AM226,'aktuelle Düngerliste'!$A:$J,10,FALSE)*AO226/1000)</f>
        <v/>
      </c>
      <c r="AX226" s="875" t="str">
        <f>IF(AM226="","",VLOOKUP(AM226,'aktuelle Düngerliste'!$A:$H,5,FALSE)*AO226/1000)</f>
        <v/>
      </c>
      <c r="AY226" s="875" t="str">
        <f>IF(AM226="","",VLOOKUP(AM226,'aktuelle Düngerliste'!$A:$H,6,FALSE)*AO226/1000)</f>
        <v/>
      </c>
      <c r="AZ226" s="876" t="str">
        <f>IF(AM226="","",VLOOKUP(AM226,'aktuelle Düngerliste'!$A:$H,7,FALSE)*AO226/1000)</f>
        <v/>
      </c>
      <c r="BA226" s="378"/>
      <c r="BB226" s="379"/>
      <c r="BC226" s="375"/>
      <c r="BD226" s="392" t="str">
        <f t="shared" si="38"/>
        <v/>
      </c>
      <c r="BE226" s="453" t="str">
        <f t="shared" si="39"/>
        <v/>
      </c>
      <c r="BF226" s="872" t="str">
        <f>IF(BA226="","",VLOOKUP(BA226,'aktuelle Düngerliste'!$A:$H,2,FALSE))</f>
        <v/>
      </c>
      <c r="BG226" s="872" t="str">
        <f>IF(BA226="","",VLOOKUP(BA226,'aktuelle Düngerliste'!$A:$H,3,FALSE))</f>
        <v/>
      </c>
      <c r="BH226" s="873" t="str">
        <f>IF(BA226="","",VLOOKUP(BA226,'aktuelle Düngerliste'!$A:$H,8,FALSE))</f>
        <v/>
      </c>
      <c r="BI226" s="874" t="str">
        <f>IF(BA226="","",VLOOKUP(BA226,'aktuelle Düngerliste'!$A:$H,3,FALSE)*BC226/1000)</f>
        <v/>
      </c>
      <c r="BJ226" s="874" t="str">
        <f>IF(BA226="","",IF(VLOOKUP(BA226,'aktuelle Düngerliste'!$A:$B,2,FALSE)="mineralisch",(VLOOKUP(BA226,'aktuelle Düngerliste'!$A:$H,3,FALSE)*BC226/1000),""))</f>
        <v/>
      </c>
      <c r="BK226" s="875" t="str">
        <f>IF(BA226="","",VLOOKUP(BA226,'aktuelle Düngerliste'!$A:$J,10,FALSE)*BC226/1000)</f>
        <v/>
      </c>
      <c r="BL226" s="875" t="str">
        <f>IF(BA226="","",VLOOKUP(BA226,'aktuelle Düngerliste'!$A:$H,5,FALSE)*BC226/1000)</f>
        <v/>
      </c>
      <c r="BM226" s="875" t="str">
        <f>IF(BA226="","",VLOOKUP(BA226,'aktuelle Düngerliste'!$A:$H,6,FALSE)*BC226/1000)</f>
        <v/>
      </c>
      <c r="BN226" s="876" t="str">
        <f>IF(BA226="","",VLOOKUP(BA226,'aktuelle Düngerliste'!$A:$H,7,FALSE)*BC226/1000)</f>
        <v/>
      </c>
      <c r="BO226" s="378"/>
      <c r="BP226" s="379"/>
      <c r="BQ226" s="375"/>
      <c r="BR226" s="392" t="str">
        <f t="shared" si="40"/>
        <v/>
      </c>
      <c r="BS226" s="453" t="str">
        <f t="shared" si="41"/>
        <v/>
      </c>
      <c r="BT226" s="872" t="str">
        <f>IF(BO226="","",VLOOKUP(BO226,'aktuelle Düngerliste'!$A:$H,2,FALSE))</f>
        <v/>
      </c>
      <c r="BU226" s="872" t="str">
        <f>IF(BO226="","",VLOOKUP(BO226,'aktuelle Düngerliste'!$A:$H,3,FALSE))</f>
        <v/>
      </c>
      <c r="BV226" s="873" t="str">
        <f>IF(BO226="","",VLOOKUP(BO226,'aktuelle Düngerliste'!$A:$H,8,FALSE))</f>
        <v/>
      </c>
      <c r="BW226" s="874" t="str">
        <f>IF(BO226="","",VLOOKUP(BO226,'aktuelle Düngerliste'!$A:$H,3,FALSE)*BQ226/1000)</f>
        <v/>
      </c>
      <c r="BX226" s="874" t="str">
        <f>IF(BO226="","",IF(VLOOKUP(BO226,'aktuelle Düngerliste'!$A:$B,2,FALSE)="mineralisch",(VLOOKUP(BO226,'aktuelle Düngerliste'!$A:$H,3,FALSE)*BQ226/1000),""))</f>
        <v/>
      </c>
      <c r="BY226" s="875" t="str">
        <f>IF(BO226="","",VLOOKUP(BO226,'aktuelle Düngerliste'!$A:$J,10,FALSE)*BQ226/1000)</f>
        <v/>
      </c>
      <c r="BZ226" s="875" t="str">
        <f>IF(BO226="","",VLOOKUP(BO226,'aktuelle Düngerliste'!$A:$H,5,FALSE)*BQ226/1000)</f>
        <v/>
      </c>
      <c r="CA226" s="875" t="str">
        <f>IF(BO226="","",VLOOKUP(BO226,'aktuelle Düngerliste'!$A:$H,6,FALSE)*BQ226/1000)</f>
        <v/>
      </c>
      <c r="CB226" s="876" t="str">
        <f>IF(BO226="","",VLOOKUP(BO226,'aktuelle Düngerliste'!$A:$H,7,FALSE)*BQ226/1000)</f>
        <v/>
      </c>
      <c r="CC226" s="378"/>
      <c r="CD226" s="379"/>
      <c r="CE226" s="375"/>
      <c r="CF226" s="392" t="str">
        <f t="shared" si="42"/>
        <v/>
      </c>
      <c r="CG226" s="453" t="str">
        <f t="shared" si="43"/>
        <v/>
      </c>
      <c r="CH226" s="872" t="str">
        <f>IF(CC226="","",VLOOKUP(CC226,'aktuelle Düngerliste'!$A:$H,2,FALSE))</f>
        <v/>
      </c>
      <c r="CI226" s="872" t="str">
        <f>IF(CC226="","",VLOOKUP(CC226,'aktuelle Düngerliste'!$A:$H,3,FALSE))</f>
        <v/>
      </c>
      <c r="CJ226" s="873" t="str">
        <f>IF(CC226="","",VLOOKUP(CC226,'aktuelle Düngerliste'!$A:$H,8,FALSE))</f>
        <v/>
      </c>
      <c r="CK226" s="874" t="str">
        <f>IF(CC226="","",VLOOKUP(CC226,'aktuelle Düngerliste'!$A:$H,3,FALSE)*CE226/1000)</f>
        <v/>
      </c>
      <c r="CL226" s="874" t="str">
        <f>IF(CC226="","",IF(VLOOKUP(CC226,'aktuelle Düngerliste'!$A:$B,2,FALSE)="mineralisch",(VLOOKUP(CC226,'aktuelle Düngerliste'!$A:$H,3,FALSE)*CE226/1000),""))</f>
        <v/>
      </c>
      <c r="CM226" s="875" t="str">
        <f>IF(CC226="","",VLOOKUP(CC226,'aktuelle Düngerliste'!$A:$J,10,FALSE)*CE226/1000)</f>
        <v/>
      </c>
      <c r="CN226" s="875" t="str">
        <f>IF(CC226="","",VLOOKUP(CC226,'aktuelle Düngerliste'!$A:$H,5,FALSE)*CE226/1000)</f>
        <v/>
      </c>
      <c r="CO226" s="875" t="str">
        <f>IF(CC226="","",VLOOKUP(CC226,'aktuelle Düngerliste'!$A:$H,6,FALSE)*CE226/1000)</f>
        <v/>
      </c>
      <c r="CP226" s="876" t="str">
        <f>IF(CC226="","",VLOOKUP(CC226,'aktuelle Düngerliste'!$A:$H,7,FALSE)*CE226/1000)</f>
        <v/>
      </c>
      <c r="CQ226" s="378"/>
      <c r="CR226" s="379"/>
      <c r="CS226" s="375"/>
      <c r="CT226" s="392" t="str">
        <f t="shared" si="44"/>
        <v/>
      </c>
      <c r="CU226" s="453" t="str">
        <f t="shared" si="45"/>
        <v/>
      </c>
      <c r="CV226" s="872" t="str">
        <f>IF(CQ226="","",VLOOKUP(CQ226,'aktuelle Düngerliste'!$A:$H,2,FALSE))</f>
        <v/>
      </c>
      <c r="CW226" s="872" t="str">
        <f>IF(CQ226="","",VLOOKUP(CQ226,'aktuelle Düngerliste'!$A:$H,3,FALSE))</f>
        <v/>
      </c>
      <c r="CX226" s="873" t="str">
        <f>IF(CQ226="","",VLOOKUP(CQ226,'aktuelle Düngerliste'!$A:$H,8,FALSE))</f>
        <v/>
      </c>
      <c r="CY226" s="874" t="str">
        <f>IF(CQ226="","",VLOOKUP(CQ226,'aktuelle Düngerliste'!$A:$H,3,FALSE)*CS226/1000)</f>
        <v/>
      </c>
      <c r="CZ226" s="874" t="str">
        <f>IF(CQ226="","",IF(VLOOKUP(CQ226,'aktuelle Düngerliste'!$A:$B,2,FALSE)="mineralisch",(VLOOKUP(CQ226,'aktuelle Düngerliste'!$A:$H,3,FALSE)*CS226/1000),""))</f>
        <v/>
      </c>
      <c r="DA226" s="875" t="str">
        <f>IF(CQ226="","",VLOOKUP(CQ226,'aktuelle Düngerliste'!$A:$J,10,FALSE)*CS226/1000)</f>
        <v/>
      </c>
      <c r="DB226" s="875" t="str">
        <f>IF(CQ226="","",VLOOKUP(CQ226,'aktuelle Düngerliste'!$A:$H,5,FALSE)*CS226/1000)</f>
        <v/>
      </c>
      <c r="DC226" s="875" t="str">
        <f>IF(CQ226="","",VLOOKUP(CQ226,'aktuelle Düngerliste'!$A:$H,6,FALSE)*CS226/1000)</f>
        <v/>
      </c>
      <c r="DD226" s="876" t="str">
        <f>IF(CQ226="","",VLOOKUP(CQ226,'aktuelle Düngerliste'!$A:$H,7,FALSE)*CS226/1000)</f>
        <v/>
      </c>
      <c r="DE226" s="378"/>
      <c r="DF226" s="379"/>
      <c r="DG226" s="375"/>
      <c r="DH226" s="392" t="str">
        <f t="shared" si="46"/>
        <v/>
      </c>
      <c r="DI226" s="453" t="str">
        <f t="shared" si="47"/>
        <v/>
      </c>
      <c r="DJ226" s="872" t="str">
        <f>IF(DE226="","",VLOOKUP(DE226,'aktuelle Düngerliste'!$A:$H,2,FALSE))</f>
        <v/>
      </c>
      <c r="DK226" s="872" t="str">
        <f>IF(DE226="","",VLOOKUP(DE226,'aktuelle Düngerliste'!$A:$H,3,FALSE))</f>
        <v/>
      </c>
      <c r="DL226" s="873" t="str">
        <f>IF(DE226="","",VLOOKUP(DE226,'aktuelle Düngerliste'!$A:$H,8,FALSE))</f>
        <v/>
      </c>
      <c r="DM226" s="874" t="str">
        <f>IF(DE226="","",VLOOKUP(DE226,'aktuelle Düngerliste'!$A:$H,3,FALSE)*DG226/1000)</f>
        <v/>
      </c>
      <c r="DN226" s="874" t="str">
        <f>IF(DE226="","",IF(VLOOKUP(DE226,'aktuelle Düngerliste'!$A:$B,2,FALSE)="mineralisch",(VLOOKUP(DE226,'aktuelle Düngerliste'!$A:$H,3,FALSE)*DG226/1000),""))</f>
        <v/>
      </c>
      <c r="DO226" s="875" t="str">
        <f>IF(DE226="","",VLOOKUP(DE226,'aktuelle Düngerliste'!$A:$J,10,FALSE)*DG226/1000)</f>
        <v/>
      </c>
      <c r="DP226" s="875" t="str">
        <f>IF(DE226="","",VLOOKUP(DE226,'aktuelle Düngerliste'!$A:$H,5,FALSE)*DG226/1000)</f>
        <v/>
      </c>
      <c r="DQ226" s="875" t="str">
        <f>IF(DE226="","",VLOOKUP(DE226,'aktuelle Düngerliste'!$A:$H,6,FALSE)*DG226/1000)</f>
        <v/>
      </c>
      <c r="DR226" s="876" t="str">
        <f>IF(DE226="","",VLOOKUP(DE226,'aktuelle Düngerliste'!$A:$H,7,FALSE)*DG226/1000)</f>
        <v/>
      </c>
      <c r="DS226" s="265"/>
    </row>
    <row r="227" spans="1:123" s="145" customFormat="1">
      <c r="A227" s="261" t="str">
        <f>IF('N-DBE'!A227="","",'N-DBE'!A227)</f>
        <v/>
      </c>
      <c r="B227" s="285" t="str">
        <f>IF('N-DBE'!B227="","",'N-DBE'!B227)</f>
        <v/>
      </c>
      <c r="C227" s="262" t="str">
        <f>IF('N-DBE'!C227="","",'N-DBE'!C227)</f>
        <v/>
      </c>
      <c r="D227" s="262" t="str">
        <f>IF('N-DBE'!D227="","",'N-DBE'!D227)</f>
        <v/>
      </c>
      <c r="E227" s="238" t="str">
        <f>IF('N-DBE'!E227="","",'N-DBE'!E227)</f>
        <v/>
      </c>
      <c r="F227" s="238" t="str">
        <f>IF('N-DBE'!F227="","",'N-DBE'!F227)</f>
        <v/>
      </c>
      <c r="G227" s="225" t="str">
        <f>IF('N-DBE'!G227="","",'N-DBE'!G227)</f>
        <v/>
      </c>
      <c r="H227" s="247" t="str">
        <f>IF(OR(B227="",'N-DBE'!AJ227=""),"",'N-DBE'!AJ227+'N-DBE'!AN227)</f>
        <v/>
      </c>
      <c r="I227" s="815" t="str">
        <f>IF(OR(B227="",'N-DBE'!AJ227=""),"",'N-DBE'!E227*('N-DBE'!AJ227+'N-DBE'!AN227))</f>
        <v/>
      </c>
      <c r="J227" s="246" t="str">
        <f>IF('N-DBE'!AK227="","",IF('N-DBE'!AM227="ja",'N-DBE'!AK227+'N-DBE'!AN227,'N-DBE'!AK227))</f>
        <v/>
      </c>
      <c r="K227" s="829" t="str">
        <f>IF(OR(B227="",'N-DBE'!AK227=""),"",IF('N-DBE'!AM227="ja",'N-DBE'!E227*('N-DBE'!AK227+'N-DBE'!AN227),'N-DBE'!E227*'N-DBE'!AK227))</f>
        <v/>
      </c>
      <c r="L227" s="830" t="str">
        <f>IF(OR(B227="",'N-DBE'!AL227=""),"",'N-DBE'!AL227+'N-DBE'!AN227)</f>
        <v/>
      </c>
      <c r="M227" s="830" t="str">
        <f>IF(OR(B227="",'N-DBE'!AL227=""),"",'N-DBE'!E227*('N-DBE'!AL227+'N-DBE'!AN227))</f>
        <v/>
      </c>
      <c r="N227" s="831" t="str">
        <f>IF(AND('N-DBE'!C227="ja",G227&lt;&gt;""),I227-X227,"")</f>
        <v/>
      </c>
      <c r="O227" s="259" t="str">
        <f>IF('N-DBE'!AJ227="","",SUM(AU227,BI227,BW227,CK227,CY227,DM227))</f>
        <v/>
      </c>
      <c r="P227" s="830" t="str">
        <f>IF(OR(B227="",'N-DBE'!AJ227=""),"",O227*'N-DBE'!E227)</f>
        <v/>
      </c>
      <c r="Q227" s="253" t="str">
        <f>IF('N-DBE'!AJ227="","",IF(AR227="mineralisch",AU227,0)+IF(BF227="mineralisch",BI227,0)+IF(BT227="mineralisch",BW227,0)+IF(CH227="mineralisch",CK227,0)+IF(CV227="mineralisch",CY227,0)+IF(DJ227="mineralisch",DM227,0))</f>
        <v/>
      </c>
      <c r="R227" s="830" t="str">
        <f>IF(OR(B227="",'N-DBE'!AJ227=""),"",Q227*'N-DBE'!E227)</f>
        <v/>
      </c>
      <c r="S227" s="253" t="str">
        <f>IF('N-DBE'!AJ227="","",O227-Q227)</f>
        <v/>
      </c>
      <c r="T227" s="830" t="str">
        <f>IF(OR(B227="",'N-DBE'!AJ227=""),"",S227*'N-DBE'!E227)</f>
        <v/>
      </c>
      <c r="U227" s="253" t="str">
        <f>IF('N-DBE'!AJ227="","",(IF(AR227="Kompost",AU227,0)+IF(BF227="Kompost",BI227,0)+IF(BT227="Kompost",BW227,0)+IF(CH227="Kompost",CK227,0)+IF(CV227="Kompost",CY227,0)+IF(DJ227="Kompost",DM227,0)))</f>
        <v/>
      </c>
      <c r="V227" s="830" t="str">
        <f>IF(OR(B227="",'N-DBE'!AJ227=""),"",U227*'N-DBE'!E227)</f>
        <v/>
      </c>
      <c r="W227" s="370" t="str">
        <f>IF('N-DBE'!AJ227="","",SUM(AW227,BK227,BY227,CM227,DA227,DO227))</f>
        <v/>
      </c>
      <c r="X227" s="844" t="str">
        <f>IF(OR(B227="",'N-DBE'!AJ227=""),"",W227*'N-DBE'!E227)</f>
        <v/>
      </c>
      <c r="Y227" s="260" t="str">
        <f>IF('P-(K-Mg)-DBE'!N227="","",'P-(K-Mg)-DBE'!N227+'P-(K-Mg)-DBE'!R227)</f>
        <v/>
      </c>
      <c r="Z227" s="830" t="str">
        <f>IF(OR(B227="",'P-(K-Mg)-DBE'!N227=""),"",'N-DBE'!E227*('P-(K-Mg)-DBE'!N227+'P-(K-Mg)-DBE'!R227))</f>
        <v/>
      </c>
      <c r="AA227" s="259" t="str">
        <f>IF('P-(K-Mg)-DBE'!N227="","",SUM(AX227,BL227,BZ227,CN227,DB227,DP227))</f>
        <v/>
      </c>
      <c r="AB227" s="258" t="str">
        <f>IF(OR(B227="",'P-(K-Mg)-DBE'!Z227=""),"",SUM(AX227,BL227,BZ227,CN227,DB227,DP227)*'N-DBE'!E227)</f>
        <v/>
      </c>
      <c r="AC227" s="259" t="str">
        <f>IF('P-(K-Mg)-DBE'!O227="","",'P-(K-Mg)-DBE'!O227)</f>
        <v/>
      </c>
      <c r="AD227" s="815" t="str">
        <f>IF(OR(B227="",'P-(K-Mg)-DBE'!O227=""),"",'P-(K-Mg)-DBE'!O227*'N-DBE'!E227)</f>
        <v/>
      </c>
      <c r="AE227" s="239" t="str">
        <f>IF('P-(K-Mg)-DBE'!Z227="","",'P-(K-Mg)-DBE'!Z227)</f>
        <v/>
      </c>
      <c r="AF227" s="815" t="str">
        <f>IF(OR(B227="",'P-(K-Mg)-DBE'!Z227=""),"",'P-(K-Mg)-DBE'!Z227*'N-DBE'!E227)</f>
        <v/>
      </c>
      <c r="AG227" s="380" t="str">
        <f>IF('P-(K-Mg)-DBE'!Z227="","",SUM(AY227,BM227,CA227,CO227,DC227,DQ227))</f>
        <v/>
      </c>
      <c r="AH227" s="258" t="str">
        <f>IF(OR(B227="",'P-(K-Mg)-DBE'!AH227=""),"",SUM(AY227,BM227,CA227,CO227,DC227,DQ217)*'N-DBE'!E227)</f>
        <v/>
      </c>
      <c r="AI227" s="240" t="str">
        <f>IF('P-(K-Mg)-DBE'!AH227="","",'P-(K-Mg)-DBE'!AH227)</f>
        <v/>
      </c>
      <c r="AJ227" s="830" t="str">
        <f>IF(OR(B227="",'P-(K-Mg)-DBE'!AH227=""),"",'N-DBE'!E227*'P-(K-Mg)-DBE'!AH227)</f>
        <v/>
      </c>
      <c r="AK227" s="374" t="str">
        <f>IF('P-(K-Mg)-DBE'!AH227="","",SUM(AZ227,BN227,CB227,CP227,DD227,DR227))</f>
        <v/>
      </c>
      <c r="AL227" s="862" t="str">
        <f>IF('P-(K-Mg)-DBE'!AH227="","",SUM(AZ227,BN227,CB227,CP227,DD227,DR227))</f>
        <v/>
      </c>
      <c r="AM227" s="378"/>
      <c r="AN227" s="379"/>
      <c r="AO227" s="375"/>
      <c r="AP227" s="392" t="str">
        <f t="shared" si="36"/>
        <v/>
      </c>
      <c r="AQ227" s="453" t="str">
        <f t="shared" si="37"/>
        <v/>
      </c>
      <c r="AR227" s="872" t="str">
        <f>IF(AM227="","",VLOOKUP(AM227,'aktuelle Düngerliste'!A:H,2,FALSE))</f>
        <v/>
      </c>
      <c r="AS227" s="872" t="str">
        <f>IF(AM227="","",VLOOKUP(AM227,'aktuelle Düngerliste'!A:H,3,FALSE))</f>
        <v/>
      </c>
      <c r="AT227" s="873" t="str">
        <f>IF(AM227="","",VLOOKUP(AM227,'aktuelle Düngerliste'!A:H,8,FALSE))</f>
        <v/>
      </c>
      <c r="AU227" s="874" t="str">
        <f>IF(AM227="","",VLOOKUP(AM227,'aktuelle Düngerliste'!$A:$H,3,FALSE)*AO227/1000)</f>
        <v/>
      </c>
      <c r="AV227" s="874" t="str">
        <f>IF(AM227="","",IF(VLOOKUP(AM227,'aktuelle Düngerliste'!$A:$B,2,FALSE)="mineralisch",(VLOOKUP(AM227,'aktuelle Düngerliste'!$A:$H,3,FALSE)*AO227/1000),""))</f>
        <v/>
      </c>
      <c r="AW227" s="875" t="str">
        <f>IF(AM227="","",VLOOKUP(AM227,'aktuelle Düngerliste'!$A:$J,10,FALSE)*AO227/1000)</f>
        <v/>
      </c>
      <c r="AX227" s="875" t="str">
        <f>IF(AM227="","",VLOOKUP(AM227,'aktuelle Düngerliste'!$A:$H,5,FALSE)*AO227/1000)</f>
        <v/>
      </c>
      <c r="AY227" s="875" t="str">
        <f>IF(AM227="","",VLOOKUP(AM227,'aktuelle Düngerliste'!$A:$H,6,FALSE)*AO227/1000)</f>
        <v/>
      </c>
      <c r="AZ227" s="876" t="str">
        <f>IF(AM227="","",VLOOKUP(AM227,'aktuelle Düngerliste'!$A:$H,7,FALSE)*AO227/1000)</f>
        <v/>
      </c>
      <c r="BA227" s="378"/>
      <c r="BB227" s="379"/>
      <c r="BC227" s="375"/>
      <c r="BD227" s="392" t="str">
        <f t="shared" si="38"/>
        <v/>
      </c>
      <c r="BE227" s="453" t="str">
        <f t="shared" si="39"/>
        <v/>
      </c>
      <c r="BF227" s="872" t="str">
        <f>IF(BA227="","",VLOOKUP(BA227,'aktuelle Düngerliste'!$A:$H,2,FALSE))</f>
        <v/>
      </c>
      <c r="BG227" s="872" t="str">
        <f>IF(BA227="","",VLOOKUP(BA227,'aktuelle Düngerliste'!$A:$H,3,FALSE))</f>
        <v/>
      </c>
      <c r="BH227" s="873" t="str">
        <f>IF(BA227="","",VLOOKUP(BA227,'aktuelle Düngerliste'!$A:$H,8,FALSE))</f>
        <v/>
      </c>
      <c r="BI227" s="874" t="str">
        <f>IF(BA227="","",VLOOKUP(BA227,'aktuelle Düngerliste'!$A:$H,3,FALSE)*BC227/1000)</f>
        <v/>
      </c>
      <c r="BJ227" s="874" t="str">
        <f>IF(BA227="","",IF(VLOOKUP(BA227,'aktuelle Düngerliste'!$A:$B,2,FALSE)="mineralisch",(VLOOKUP(BA227,'aktuelle Düngerliste'!$A:$H,3,FALSE)*BC227/1000),""))</f>
        <v/>
      </c>
      <c r="BK227" s="875" t="str">
        <f>IF(BA227="","",VLOOKUP(BA227,'aktuelle Düngerliste'!$A:$J,10,FALSE)*BC227/1000)</f>
        <v/>
      </c>
      <c r="BL227" s="875" t="str">
        <f>IF(BA227="","",VLOOKUP(BA227,'aktuelle Düngerliste'!$A:$H,5,FALSE)*BC227/1000)</f>
        <v/>
      </c>
      <c r="BM227" s="875" t="str">
        <f>IF(BA227="","",VLOOKUP(BA227,'aktuelle Düngerliste'!$A:$H,6,FALSE)*BC227/1000)</f>
        <v/>
      </c>
      <c r="BN227" s="876" t="str">
        <f>IF(BA227="","",VLOOKUP(BA227,'aktuelle Düngerliste'!$A:$H,7,FALSE)*BC227/1000)</f>
        <v/>
      </c>
      <c r="BO227" s="378"/>
      <c r="BP227" s="379"/>
      <c r="BQ227" s="375"/>
      <c r="BR227" s="392" t="str">
        <f t="shared" si="40"/>
        <v/>
      </c>
      <c r="BS227" s="453" t="str">
        <f t="shared" si="41"/>
        <v/>
      </c>
      <c r="BT227" s="872" t="str">
        <f>IF(BO227="","",VLOOKUP(BO227,'aktuelle Düngerliste'!$A:$H,2,FALSE))</f>
        <v/>
      </c>
      <c r="BU227" s="872" t="str">
        <f>IF(BO227="","",VLOOKUP(BO227,'aktuelle Düngerliste'!$A:$H,3,FALSE))</f>
        <v/>
      </c>
      <c r="BV227" s="873" t="str">
        <f>IF(BO227="","",VLOOKUP(BO227,'aktuelle Düngerliste'!$A:$H,8,FALSE))</f>
        <v/>
      </c>
      <c r="BW227" s="874" t="str">
        <f>IF(BO227="","",VLOOKUP(BO227,'aktuelle Düngerliste'!$A:$H,3,FALSE)*BQ227/1000)</f>
        <v/>
      </c>
      <c r="BX227" s="874" t="str">
        <f>IF(BO227="","",IF(VLOOKUP(BO227,'aktuelle Düngerliste'!$A:$B,2,FALSE)="mineralisch",(VLOOKUP(BO227,'aktuelle Düngerliste'!$A:$H,3,FALSE)*BQ227/1000),""))</f>
        <v/>
      </c>
      <c r="BY227" s="875" t="str">
        <f>IF(BO227="","",VLOOKUP(BO227,'aktuelle Düngerliste'!$A:$J,10,FALSE)*BQ227/1000)</f>
        <v/>
      </c>
      <c r="BZ227" s="875" t="str">
        <f>IF(BO227="","",VLOOKUP(BO227,'aktuelle Düngerliste'!$A:$H,5,FALSE)*BQ227/1000)</f>
        <v/>
      </c>
      <c r="CA227" s="875" t="str">
        <f>IF(BO227="","",VLOOKUP(BO227,'aktuelle Düngerliste'!$A:$H,6,FALSE)*BQ227/1000)</f>
        <v/>
      </c>
      <c r="CB227" s="876" t="str">
        <f>IF(BO227="","",VLOOKUP(BO227,'aktuelle Düngerliste'!$A:$H,7,FALSE)*BQ227/1000)</f>
        <v/>
      </c>
      <c r="CC227" s="378"/>
      <c r="CD227" s="379"/>
      <c r="CE227" s="375"/>
      <c r="CF227" s="392" t="str">
        <f t="shared" si="42"/>
        <v/>
      </c>
      <c r="CG227" s="453" t="str">
        <f t="shared" si="43"/>
        <v/>
      </c>
      <c r="CH227" s="872" t="str">
        <f>IF(CC227="","",VLOOKUP(CC227,'aktuelle Düngerliste'!$A:$H,2,FALSE))</f>
        <v/>
      </c>
      <c r="CI227" s="872" t="str">
        <f>IF(CC227="","",VLOOKUP(CC227,'aktuelle Düngerliste'!$A:$H,3,FALSE))</f>
        <v/>
      </c>
      <c r="CJ227" s="873" t="str">
        <f>IF(CC227="","",VLOOKUP(CC227,'aktuelle Düngerliste'!$A:$H,8,FALSE))</f>
        <v/>
      </c>
      <c r="CK227" s="874" t="str">
        <f>IF(CC227="","",VLOOKUP(CC227,'aktuelle Düngerliste'!$A:$H,3,FALSE)*CE227/1000)</f>
        <v/>
      </c>
      <c r="CL227" s="874" t="str">
        <f>IF(CC227="","",IF(VLOOKUP(CC227,'aktuelle Düngerliste'!$A:$B,2,FALSE)="mineralisch",(VLOOKUP(CC227,'aktuelle Düngerliste'!$A:$H,3,FALSE)*CE227/1000),""))</f>
        <v/>
      </c>
      <c r="CM227" s="875" t="str">
        <f>IF(CC227="","",VLOOKUP(CC227,'aktuelle Düngerliste'!$A:$J,10,FALSE)*CE227/1000)</f>
        <v/>
      </c>
      <c r="CN227" s="875" t="str">
        <f>IF(CC227="","",VLOOKUP(CC227,'aktuelle Düngerliste'!$A:$H,5,FALSE)*CE227/1000)</f>
        <v/>
      </c>
      <c r="CO227" s="875" t="str">
        <f>IF(CC227="","",VLOOKUP(CC227,'aktuelle Düngerliste'!$A:$H,6,FALSE)*CE227/1000)</f>
        <v/>
      </c>
      <c r="CP227" s="876" t="str">
        <f>IF(CC227="","",VLOOKUP(CC227,'aktuelle Düngerliste'!$A:$H,7,FALSE)*CE227/1000)</f>
        <v/>
      </c>
      <c r="CQ227" s="378"/>
      <c r="CR227" s="379"/>
      <c r="CS227" s="375"/>
      <c r="CT227" s="392" t="str">
        <f t="shared" si="44"/>
        <v/>
      </c>
      <c r="CU227" s="453" t="str">
        <f t="shared" si="45"/>
        <v/>
      </c>
      <c r="CV227" s="872" t="str">
        <f>IF(CQ227="","",VLOOKUP(CQ227,'aktuelle Düngerliste'!$A:$H,2,FALSE))</f>
        <v/>
      </c>
      <c r="CW227" s="872" t="str">
        <f>IF(CQ227="","",VLOOKUP(CQ227,'aktuelle Düngerliste'!$A:$H,3,FALSE))</f>
        <v/>
      </c>
      <c r="CX227" s="873" t="str">
        <f>IF(CQ227="","",VLOOKUP(CQ227,'aktuelle Düngerliste'!$A:$H,8,FALSE))</f>
        <v/>
      </c>
      <c r="CY227" s="874" t="str">
        <f>IF(CQ227="","",VLOOKUP(CQ227,'aktuelle Düngerliste'!$A:$H,3,FALSE)*CS227/1000)</f>
        <v/>
      </c>
      <c r="CZ227" s="874" t="str">
        <f>IF(CQ227="","",IF(VLOOKUP(CQ227,'aktuelle Düngerliste'!$A:$B,2,FALSE)="mineralisch",(VLOOKUP(CQ227,'aktuelle Düngerliste'!$A:$H,3,FALSE)*CS227/1000),""))</f>
        <v/>
      </c>
      <c r="DA227" s="875" t="str">
        <f>IF(CQ227="","",VLOOKUP(CQ227,'aktuelle Düngerliste'!$A:$J,10,FALSE)*CS227/1000)</f>
        <v/>
      </c>
      <c r="DB227" s="875" t="str">
        <f>IF(CQ227="","",VLOOKUP(CQ227,'aktuelle Düngerliste'!$A:$H,5,FALSE)*CS227/1000)</f>
        <v/>
      </c>
      <c r="DC227" s="875" t="str">
        <f>IF(CQ227="","",VLOOKUP(CQ227,'aktuelle Düngerliste'!$A:$H,6,FALSE)*CS227/1000)</f>
        <v/>
      </c>
      <c r="DD227" s="876" t="str">
        <f>IF(CQ227="","",VLOOKUP(CQ227,'aktuelle Düngerliste'!$A:$H,7,FALSE)*CS227/1000)</f>
        <v/>
      </c>
      <c r="DE227" s="378"/>
      <c r="DF227" s="379"/>
      <c r="DG227" s="375"/>
      <c r="DH227" s="392" t="str">
        <f t="shared" si="46"/>
        <v/>
      </c>
      <c r="DI227" s="453" t="str">
        <f t="shared" si="47"/>
        <v/>
      </c>
      <c r="DJ227" s="872" t="str">
        <f>IF(DE227="","",VLOOKUP(DE227,'aktuelle Düngerliste'!$A:$H,2,FALSE))</f>
        <v/>
      </c>
      <c r="DK227" s="872" t="str">
        <f>IF(DE227="","",VLOOKUP(DE227,'aktuelle Düngerliste'!$A:$H,3,FALSE))</f>
        <v/>
      </c>
      <c r="DL227" s="873" t="str">
        <f>IF(DE227="","",VLOOKUP(DE227,'aktuelle Düngerliste'!$A:$H,8,FALSE))</f>
        <v/>
      </c>
      <c r="DM227" s="874" t="str">
        <f>IF(DE227="","",VLOOKUP(DE227,'aktuelle Düngerliste'!$A:$H,3,FALSE)*DG227/1000)</f>
        <v/>
      </c>
      <c r="DN227" s="874" t="str">
        <f>IF(DE227="","",IF(VLOOKUP(DE227,'aktuelle Düngerliste'!$A:$B,2,FALSE)="mineralisch",(VLOOKUP(DE227,'aktuelle Düngerliste'!$A:$H,3,FALSE)*DG227/1000),""))</f>
        <v/>
      </c>
      <c r="DO227" s="875" t="str">
        <f>IF(DE227="","",VLOOKUP(DE227,'aktuelle Düngerliste'!$A:$J,10,FALSE)*DG227/1000)</f>
        <v/>
      </c>
      <c r="DP227" s="875" t="str">
        <f>IF(DE227="","",VLOOKUP(DE227,'aktuelle Düngerliste'!$A:$H,5,FALSE)*DG227/1000)</f>
        <v/>
      </c>
      <c r="DQ227" s="875" t="str">
        <f>IF(DE227="","",VLOOKUP(DE227,'aktuelle Düngerliste'!$A:$H,6,FALSE)*DG227/1000)</f>
        <v/>
      </c>
      <c r="DR227" s="876" t="str">
        <f>IF(DE227="","",VLOOKUP(DE227,'aktuelle Düngerliste'!$A:$H,7,FALSE)*DG227/1000)</f>
        <v/>
      </c>
      <c r="DS227" s="265"/>
    </row>
    <row r="228" spans="1:123" s="145" customFormat="1">
      <c r="A228" s="261" t="str">
        <f>IF('N-DBE'!A228="","",'N-DBE'!A228)</f>
        <v/>
      </c>
      <c r="B228" s="285" t="str">
        <f>IF('N-DBE'!B228="","",'N-DBE'!B228)</f>
        <v/>
      </c>
      <c r="C228" s="262" t="str">
        <f>IF('N-DBE'!C228="","",'N-DBE'!C228)</f>
        <v/>
      </c>
      <c r="D228" s="262" t="str">
        <f>IF('N-DBE'!D228="","",'N-DBE'!D228)</f>
        <v/>
      </c>
      <c r="E228" s="238" t="str">
        <f>IF('N-DBE'!E228="","",'N-DBE'!E228)</f>
        <v/>
      </c>
      <c r="F228" s="238" t="str">
        <f>IF('N-DBE'!F228="","",'N-DBE'!F228)</f>
        <v/>
      </c>
      <c r="G228" s="225" t="str">
        <f>IF('N-DBE'!G228="","",'N-DBE'!G228)</f>
        <v/>
      </c>
      <c r="H228" s="247" t="str">
        <f>IF(OR(B228="",'N-DBE'!AJ228=""),"",'N-DBE'!AJ228+'N-DBE'!AN228)</f>
        <v/>
      </c>
      <c r="I228" s="815" t="str">
        <f>IF(OR(B228="",'N-DBE'!AJ228=""),"",'N-DBE'!E228*('N-DBE'!AJ228+'N-DBE'!AN228))</f>
        <v/>
      </c>
      <c r="J228" s="246" t="str">
        <f>IF('N-DBE'!AK228="","",IF('N-DBE'!AM228="ja",'N-DBE'!AK228+'N-DBE'!AN228,'N-DBE'!AK228))</f>
        <v/>
      </c>
      <c r="K228" s="829" t="str">
        <f>IF(OR(B228="",'N-DBE'!AK228=""),"",IF('N-DBE'!AM228="ja",'N-DBE'!E228*('N-DBE'!AK228+'N-DBE'!AN228),'N-DBE'!E228*'N-DBE'!AK228))</f>
        <v/>
      </c>
      <c r="L228" s="830" t="str">
        <f>IF(OR(B228="",'N-DBE'!AL228=""),"",'N-DBE'!AL228+'N-DBE'!AN228)</f>
        <v/>
      </c>
      <c r="M228" s="830" t="str">
        <f>IF(OR(B228="",'N-DBE'!AL228=""),"",'N-DBE'!E228*('N-DBE'!AL228+'N-DBE'!AN228))</f>
        <v/>
      </c>
      <c r="N228" s="831" t="str">
        <f>IF(AND('N-DBE'!C228="ja",G228&lt;&gt;""),I228-X228,"")</f>
        <v/>
      </c>
      <c r="O228" s="259" t="str">
        <f>IF('N-DBE'!AJ228="","",SUM(AU228,BI228,BW228,CK228,CY228,DM228))</f>
        <v/>
      </c>
      <c r="P228" s="830" t="str">
        <f>IF(OR(B228="",'N-DBE'!AJ228=""),"",O228*'N-DBE'!E228)</f>
        <v/>
      </c>
      <c r="Q228" s="253" t="str">
        <f>IF('N-DBE'!AJ228="","",IF(AR228="mineralisch",AU228,0)+IF(BF228="mineralisch",BI228,0)+IF(BT228="mineralisch",BW228,0)+IF(CH228="mineralisch",CK228,0)+IF(CV228="mineralisch",CY228,0)+IF(DJ228="mineralisch",DM228,0))</f>
        <v/>
      </c>
      <c r="R228" s="830" t="str">
        <f>IF(OR(B228="",'N-DBE'!AJ228=""),"",Q228*'N-DBE'!E228)</f>
        <v/>
      </c>
      <c r="S228" s="253" t="str">
        <f>IF('N-DBE'!AJ228="","",O228-Q228)</f>
        <v/>
      </c>
      <c r="T228" s="830" t="str">
        <f>IF(OR(B228="",'N-DBE'!AJ228=""),"",S228*'N-DBE'!E228)</f>
        <v/>
      </c>
      <c r="U228" s="253" t="str">
        <f>IF('N-DBE'!AJ228="","",(IF(AR228="Kompost",AU228,0)+IF(BF228="Kompost",BI228,0)+IF(BT228="Kompost",BW228,0)+IF(CH228="Kompost",CK228,0)+IF(CV228="Kompost",CY228,0)+IF(DJ228="Kompost",DM228,0)))</f>
        <v/>
      </c>
      <c r="V228" s="830" t="str">
        <f>IF(OR(B228="",'N-DBE'!AJ228=""),"",U228*'N-DBE'!E228)</f>
        <v/>
      </c>
      <c r="W228" s="370" t="str">
        <f>IF('N-DBE'!AJ228="","",SUM(AW228,BK228,BY228,CM228,DA228,DO228))</f>
        <v/>
      </c>
      <c r="X228" s="844" t="str">
        <f>IF(OR(B228="",'N-DBE'!AJ228=""),"",W228*'N-DBE'!E228)</f>
        <v/>
      </c>
      <c r="Y228" s="260" t="str">
        <f>IF('P-(K-Mg)-DBE'!N228="","",'P-(K-Mg)-DBE'!N228+'P-(K-Mg)-DBE'!R228)</f>
        <v/>
      </c>
      <c r="Z228" s="830" t="str">
        <f>IF(OR(B228="",'P-(K-Mg)-DBE'!N228=""),"",'N-DBE'!E228*('P-(K-Mg)-DBE'!N228+'P-(K-Mg)-DBE'!R228))</f>
        <v/>
      </c>
      <c r="AA228" s="259" t="str">
        <f>IF('P-(K-Mg)-DBE'!N228="","",SUM(AX228,BL228,BZ228,CN228,DB228,DP228))</f>
        <v/>
      </c>
      <c r="AB228" s="258" t="str">
        <f>IF(OR(B228="",'P-(K-Mg)-DBE'!Z228=""),"",SUM(AX228,BL228,BZ228,CN228,DB228,DP228)*'N-DBE'!E228)</f>
        <v/>
      </c>
      <c r="AC228" s="259" t="str">
        <f>IF('P-(K-Mg)-DBE'!O228="","",'P-(K-Mg)-DBE'!O228)</f>
        <v/>
      </c>
      <c r="AD228" s="815" t="str">
        <f>IF(OR(B228="",'P-(K-Mg)-DBE'!O228=""),"",'P-(K-Mg)-DBE'!O228*'N-DBE'!E228)</f>
        <v/>
      </c>
      <c r="AE228" s="239" t="str">
        <f>IF('P-(K-Mg)-DBE'!Z228="","",'P-(K-Mg)-DBE'!Z228)</f>
        <v/>
      </c>
      <c r="AF228" s="815" t="str">
        <f>IF(OR(B228="",'P-(K-Mg)-DBE'!Z228=""),"",'P-(K-Mg)-DBE'!Z228*'N-DBE'!E228)</f>
        <v/>
      </c>
      <c r="AG228" s="380" t="str">
        <f>IF('P-(K-Mg)-DBE'!Z228="","",SUM(AY228,BM228,CA228,CO228,DC228,DQ228))</f>
        <v/>
      </c>
      <c r="AH228" s="258" t="str">
        <f>IF(OR(B228="",'P-(K-Mg)-DBE'!AH228=""),"",SUM(AY228,BM228,CA228,CO228,DC228,DQ218)*'N-DBE'!E228)</f>
        <v/>
      </c>
      <c r="AI228" s="240" t="str">
        <f>IF('P-(K-Mg)-DBE'!AH228="","",'P-(K-Mg)-DBE'!AH228)</f>
        <v/>
      </c>
      <c r="AJ228" s="830" t="str">
        <f>IF(OR(B228="",'P-(K-Mg)-DBE'!AH228=""),"",'N-DBE'!E228*'P-(K-Mg)-DBE'!AH228)</f>
        <v/>
      </c>
      <c r="AK228" s="374" t="str">
        <f>IF('P-(K-Mg)-DBE'!AH228="","",SUM(AZ228,BN228,CB228,CP228,DD228,DR228))</f>
        <v/>
      </c>
      <c r="AL228" s="862" t="str">
        <f>IF('P-(K-Mg)-DBE'!AH228="","",SUM(AZ228,BN228,CB228,CP228,DD228,DR228))</f>
        <v/>
      </c>
      <c r="AM228" s="378"/>
      <c r="AN228" s="379"/>
      <c r="AO228" s="375"/>
      <c r="AP228" s="392" t="str">
        <f t="shared" si="36"/>
        <v/>
      </c>
      <c r="AQ228" s="453" t="str">
        <f t="shared" si="37"/>
        <v/>
      </c>
      <c r="AR228" s="872" t="str">
        <f>IF(AM228="","",VLOOKUP(AM228,'aktuelle Düngerliste'!A:H,2,FALSE))</f>
        <v/>
      </c>
      <c r="AS228" s="872" t="str">
        <f>IF(AM228="","",VLOOKUP(AM228,'aktuelle Düngerliste'!A:H,3,FALSE))</f>
        <v/>
      </c>
      <c r="AT228" s="873" t="str">
        <f>IF(AM228="","",VLOOKUP(AM228,'aktuelle Düngerliste'!A:H,8,FALSE))</f>
        <v/>
      </c>
      <c r="AU228" s="874" t="str">
        <f>IF(AM228="","",VLOOKUP(AM228,'aktuelle Düngerliste'!$A:$H,3,FALSE)*AO228/1000)</f>
        <v/>
      </c>
      <c r="AV228" s="874" t="str">
        <f>IF(AM228="","",IF(VLOOKUP(AM228,'aktuelle Düngerliste'!$A:$B,2,FALSE)="mineralisch",(VLOOKUP(AM228,'aktuelle Düngerliste'!$A:$H,3,FALSE)*AO228/1000),""))</f>
        <v/>
      </c>
      <c r="AW228" s="875" t="str">
        <f>IF(AM228="","",VLOOKUP(AM228,'aktuelle Düngerliste'!$A:$J,10,FALSE)*AO228/1000)</f>
        <v/>
      </c>
      <c r="AX228" s="875" t="str">
        <f>IF(AM228="","",VLOOKUP(AM228,'aktuelle Düngerliste'!$A:$H,5,FALSE)*AO228/1000)</f>
        <v/>
      </c>
      <c r="AY228" s="875" t="str">
        <f>IF(AM228="","",VLOOKUP(AM228,'aktuelle Düngerliste'!$A:$H,6,FALSE)*AO228/1000)</f>
        <v/>
      </c>
      <c r="AZ228" s="876" t="str">
        <f>IF(AM228="","",VLOOKUP(AM228,'aktuelle Düngerliste'!$A:$H,7,FALSE)*AO228/1000)</f>
        <v/>
      </c>
      <c r="BA228" s="378"/>
      <c r="BB228" s="379"/>
      <c r="BC228" s="375"/>
      <c r="BD228" s="392" t="str">
        <f t="shared" si="38"/>
        <v/>
      </c>
      <c r="BE228" s="453" t="str">
        <f t="shared" si="39"/>
        <v/>
      </c>
      <c r="BF228" s="872" t="str">
        <f>IF(BA228="","",VLOOKUP(BA228,'aktuelle Düngerliste'!$A:$H,2,FALSE))</f>
        <v/>
      </c>
      <c r="BG228" s="872" t="str">
        <f>IF(BA228="","",VLOOKUP(BA228,'aktuelle Düngerliste'!$A:$H,3,FALSE))</f>
        <v/>
      </c>
      <c r="BH228" s="873" t="str">
        <f>IF(BA228="","",VLOOKUP(BA228,'aktuelle Düngerliste'!$A:$H,8,FALSE))</f>
        <v/>
      </c>
      <c r="BI228" s="874" t="str">
        <f>IF(BA228="","",VLOOKUP(BA228,'aktuelle Düngerliste'!$A:$H,3,FALSE)*BC228/1000)</f>
        <v/>
      </c>
      <c r="BJ228" s="874" t="str">
        <f>IF(BA228="","",IF(VLOOKUP(BA228,'aktuelle Düngerliste'!$A:$B,2,FALSE)="mineralisch",(VLOOKUP(BA228,'aktuelle Düngerliste'!$A:$H,3,FALSE)*BC228/1000),""))</f>
        <v/>
      </c>
      <c r="BK228" s="875" t="str">
        <f>IF(BA228="","",VLOOKUP(BA228,'aktuelle Düngerliste'!$A:$J,10,FALSE)*BC228/1000)</f>
        <v/>
      </c>
      <c r="BL228" s="875" t="str">
        <f>IF(BA228="","",VLOOKUP(BA228,'aktuelle Düngerliste'!$A:$H,5,FALSE)*BC228/1000)</f>
        <v/>
      </c>
      <c r="BM228" s="875" t="str">
        <f>IF(BA228="","",VLOOKUP(BA228,'aktuelle Düngerliste'!$A:$H,6,FALSE)*BC228/1000)</f>
        <v/>
      </c>
      <c r="BN228" s="876" t="str">
        <f>IF(BA228="","",VLOOKUP(BA228,'aktuelle Düngerliste'!$A:$H,7,FALSE)*BC228/1000)</f>
        <v/>
      </c>
      <c r="BO228" s="378"/>
      <c r="BP228" s="379"/>
      <c r="BQ228" s="375"/>
      <c r="BR228" s="392" t="str">
        <f t="shared" si="40"/>
        <v/>
      </c>
      <c r="BS228" s="453" t="str">
        <f t="shared" si="41"/>
        <v/>
      </c>
      <c r="BT228" s="872" t="str">
        <f>IF(BO228="","",VLOOKUP(BO228,'aktuelle Düngerliste'!$A:$H,2,FALSE))</f>
        <v/>
      </c>
      <c r="BU228" s="872" t="str">
        <f>IF(BO228="","",VLOOKUP(BO228,'aktuelle Düngerliste'!$A:$H,3,FALSE))</f>
        <v/>
      </c>
      <c r="BV228" s="873" t="str">
        <f>IF(BO228="","",VLOOKUP(BO228,'aktuelle Düngerliste'!$A:$H,8,FALSE))</f>
        <v/>
      </c>
      <c r="BW228" s="874" t="str">
        <f>IF(BO228="","",VLOOKUP(BO228,'aktuelle Düngerliste'!$A:$H,3,FALSE)*BQ228/1000)</f>
        <v/>
      </c>
      <c r="BX228" s="874" t="str">
        <f>IF(BO228="","",IF(VLOOKUP(BO228,'aktuelle Düngerliste'!$A:$B,2,FALSE)="mineralisch",(VLOOKUP(BO228,'aktuelle Düngerliste'!$A:$H,3,FALSE)*BQ228/1000),""))</f>
        <v/>
      </c>
      <c r="BY228" s="875" t="str">
        <f>IF(BO228="","",VLOOKUP(BO228,'aktuelle Düngerliste'!$A:$J,10,FALSE)*BQ228/1000)</f>
        <v/>
      </c>
      <c r="BZ228" s="875" t="str">
        <f>IF(BO228="","",VLOOKUP(BO228,'aktuelle Düngerliste'!$A:$H,5,FALSE)*BQ228/1000)</f>
        <v/>
      </c>
      <c r="CA228" s="875" t="str">
        <f>IF(BO228="","",VLOOKUP(BO228,'aktuelle Düngerliste'!$A:$H,6,FALSE)*BQ228/1000)</f>
        <v/>
      </c>
      <c r="CB228" s="876" t="str">
        <f>IF(BO228="","",VLOOKUP(BO228,'aktuelle Düngerliste'!$A:$H,7,FALSE)*BQ228/1000)</f>
        <v/>
      </c>
      <c r="CC228" s="378"/>
      <c r="CD228" s="379"/>
      <c r="CE228" s="375"/>
      <c r="CF228" s="392" t="str">
        <f t="shared" si="42"/>
        <v/>
      </c>
      <c r="CG228" s="453" t="str">
        <f t="shared" si="43"/>
        <v/>
      </c>
      <c r="CH228" s="872" t="str">
        <f>IF(CC228="","",VLOOKUP(CC228,'aktuelle Düngerliste'!$A:$H,2,FALSE))</f>
        <v/>
      </c>
      <c r="CI228" s="872" t="str">
        <f>IF(CC228="","",VLOOKUP(CC228,'aktuelle Düngerliste'!$A:$H,3,FALSE))</f>
        <v/>
      </c>
      <c r="CJ228" s="873" t="str">
        <f>IF(CC228="","",VLOOKUP(CC228,'aktuelle Düngerliste'!$A:$H,8,FALSE))</f>
        <v/>
      </c>
      <c r="CK228" s="874" t="str">
        <f>IF(CC228="","",VLOOKUP(CC228,'aktuelle Düngerliste'!$A:$H,3,FALSE)*CE228/1000)</f>
        <v/>
      </c>
      <c r="CL228" s="874" t="str">
        <f>IF(CC228="","",IF(VLOOKUP(CC228,'aktuelle Düngerliste'!$A:$B,2,FALSE)="mineralisch",(VLOOKUP(CC228,'aktuelle Düngerliste'!$A:$H,3,FALSE)*CE228/1000),""))</f>
        <v/>
      </c>
      <c r="CM228" s="875" t="str">
        <f>IF(CC228="","",VLOOKUP(CC228,'aktuelle Düngerliste'!$A:$J,10,FALSE)*CE228/1000)</f>
        <v/>
      </c>
      <c r="CN228" s="875" t="str">
        <f>IF(CC228="","",VLOOKUP(CC228,'aktuelle Düngerliste'!$A:$H,5,FALSE)*CE228/1000)</f>
        <v/>
      </c>
      <c r="CO228" s="875" t="str">
        <f>IF(CC228="","",VLOOKUP(CC228,'aktuelle Düngerliste'!$A:$H,6,FALSE)*CE228/1000)</f>
        <v/>
      </c>
      <c r="CP228" s="876" t="str">
        <f>IF(CC228="","",VLOOKUP(CC228,'aktuelle Düngerliste'!$A:$H,7,FALSE)*CE228/1000)</f>
        <v/>
      </c>
      <c r="CQ228" s="378"/>
      <c r="CR228" s="379"/>
      <c r="CS228" s="375"/>
      <c r="CT228" s="392" t="str">
        <f t="shared" si="44"/>
        <v/>
      </c>
      <c r="CU228" s="453" t="str">
        <f t="shared" si="45"/>
        <v/>
      </c>
      <c r="CV228" s="872" t="str">
        <f>IF(CQ228="","",VLOOKUP(CQ228,'aktuelle Düngerliste'!$A:$H,2,FALSE))</f>
        <v/>
      </c>
      <c r="CW228" s="872" t="str">
        <f>IF(CQ228="","",VLOOKUP(CQ228,'aktuelle Düngerliste'!$A:$H,3,FALSE))</f>
        <v/>
      </c>
      <c r="CX228" s="873" t="str">
        <f>IF(CQ228="","",VLOOKUP(CQ228,'aktuelle Düngerliste'!$A:$H,8,FALSE))</f>
        <v/>
      </c>
      <c r="CY228" s="874" t="str">
        <f>IF(CQ228="","",VLOOKUP(CQ228,'aktuelle Düngerliste'!$A:$H,3,FALSE)*CS228/1000)</f>
        <v/>
      </c>
      <c r="CZ228" s="874" t="str">
        <f>IF(CQ228="","",IF(VLOOKUP(CQ228,'aktuelle Düngerliste'!$A:$B,2,FALSE)="mineralisch",(VLOOKUP(CQ228,'aktuelle Düngerliste'!$A:$H,3,FALSE)*CS228/1000),""))</f>
        <v/>
      </c>
      <c r="DA228" s="875" t="str">
        <f>IF(CQ228="","",VLOOKUP(CQ228,'aktuelle Düngerliste'!$A:$J,10,FALSE)*CS228/1000)</f>
        <v/>
      </c>
      <c r="DB228" s="875" t="str">
        <f>IF(CQ228="","",VLOOKUP(CQ228,'aktuelle Düngerliste'!$A:$H,5,FALSE)*CS228/1000)</f>
        <v/>
      </c>
      <c r="DC228" s="875" t="str">
        <f>IF(CQ228="","",VLOOKUP(CQ228,'aktuelle Düngerliste'!$A:$H,6,FALSE)*CS228/1000)</f>
        <v/>
      </c>
      <c r="DD228" s="876" t="str">
        <f>IF(CQ228="","",VLOOKUP(CQ228,'aktuelle Düngerliste'!$A:$H,7,FALSE)*CS228/1000)</f>
        <v/>
      </c>
      <c r="DE228" s="378"/>
      <c r="DF228" s="379"/>
      <c r="DG228" s="375"/>
      <c r="DH228" s="392" t="str">
        <f t="shared" si="46"/>
        <v/>
      </c>
      <c r="DI228" s="453" t="str">
        <f t="shared" si="47"/>
        <v/>
      </c>
      <c r="DJ228" s="872" t="str">
        <f>IF(DE228="","",VLOOKUP(DE228,'aktuelle Düngerliste'!$A:$H,2,FALSE))</f>
        <v/>
      </c>
      <c r="DK228" s="872" t="str">
        <f>IF(DE228="","",VLOOKUP(DE228,'aktuelle Düngerliste'!$A:$H,3,FALSE))</f>
        <v/>
      </c>
      <c r="DL228" s="873" t="str">
        <f>IF(DE228="","",VLOOKUP(DE228,'aktuelle Düngerliste'!$A:$H,8,FALSE))</f>
        <v/>
      </c>
      <c r="DM228" s="874" t="str">
        <f>IF(DE228="","",VLOOKUP(DE228,'aktuelle Düngerliste'!$A:$H,3,FALSE)*DG228/1000)</f>
        <v/>
      </c>
      <c r="DN228" s="874" t="str">
        <f>IF(DE228="","",IF(VLOOKUP(DE228,'aktuelle Düngerliste'!$A:$B,2,FALSE)="mineralisch",(VLOOKUP(DE228,'aktuelle Düngerliste'!$A:$H,3,FALSE)*DG228/1000),""))</f>
        <v/>
      </c>
      <c r="DO228" s="875" t="str">
        <f>IF(DE228="","",VLOOKUP(DE228,'aktuelle Düngerliste'!$A:$J,10,FALSE)*DG228/1000)</f>
        <v/>
      </c>
      <c r="DP228" s="875" t="str">
        <f>IF(DE228="","",VLOOKUP(DE228,'aktuelle Düngerliste'!$A:$H,5,FALSE)*DG228/1000)</f>
        <v/>
      </c>
      <c r="DQ228" s="875" t="str">
        <f>IF(DE228="","",VLOOKUP(DE228,'aktuelle Düngerliste'!$A:$H,6,FALSE)*DG228/1000)</f>
        <v/>
      </c>
      <c r="DR228" s="876" t="str">
        <f>IF(DE228="","",VLOOKUP(DE228,'aktuelle Düngerliste'!$A:$H,7,FALSE)*DG228/1000)</f>
        <v/>
      </c>
      <c r="DS228" s="265"/>
    </row>
    <row r="229" spans="1:123" s="145" customFormat="1">
      <c r="A229" s="261" t="str">
        <f>IF('N-DBE'!A229="","",'N-DBE'!A229)</f>
        <v/>
      </c>
      <c r="B229" s="285" t="str">
        <f>IF('N-DBE'!B229="","",'N-DBE'!B229)</f>
        <v/>
      </c>
      <c r="C229" s="262" t="str">
        <f>IF('N-DBE'!C229="","",'N-DBE'!C229)</f>
        <v/>
      </c>
      <c r="D229" s="262" t="str">
        <f>IF('N-DBE'!D229="","",'N-DBE'!D229)</f>
        <v/>
      </c>
      <c r="E229" s="238" t="str">
        <f>IF('N-DBE'!E229="","",'N-DBE'!E229)</f>
        <v/>
      </c>
      <c r="F229" s="238" t="str">
        <f>IF('N-DBE'!F229="","",'N-DBE'!F229)</f>
        <v/>
      </c>
      <c r="G229" s="225" t="str">
        <f>IF('N-DBE'!G229="","",'N-DBE'!G229)</f>
        <v/>
      </c>
      <c r="H229" s="247" t="str">
        <f>IF(OR(B229="",'N-DBE'!AJ229=""),"",'N-DBE'!AJ229+'N-DBE'!AN229)</f>
        <v/>
      </c>
      <c r="I229" s="815" t="str">
        <f>IF(OR(B229="",'N-DBE'!AJ229=""),"",'N-DBE'!E229*('N-DBE'!AJ229+'N-DBE'!AN229))</f>
        <v/>
      </c>
      <c r="J229" s="246" t="str">
        <f>IF('N-DBE'!AK229="","",IF('N-DBE'!AM229="ja",'N-DBE'!AK229+'N-DBE'!AN229,'N-DBE'!AK229))</f>
        <v/>
      </c>
      <c r="K229" s="829" t="str">
        <f>IF(OR(B229="",'N-DBE'!AK229=""),"",IF('N-DBE'!AM229="ja",'N-DBE'!E229*('N-DBE'!AK229+'N-DBE'!AN229),'N-DBE'!E229*'N-DBE'!AK229))</f>
        <v/>
      </c>
      <c r="L229" s="830" t="str">
        <f>IF(OR(B229="",'N-DBE'!AL229=""),"",'N-DBE'!AL229+'N-DBE'!AN229)</f>
        <v/>
      </c>
      <c r="M229" s="830" t="str">
        <f>IF(OR(B229="",'N-DBE'!AL229=""),"",'N-DBE'!E229*('N-DBE'!AL229+'N-DBE'!AN229))</f>
        <v/>
      </c>
      <c r="N229" s="831" t="str">
        <f>IF(AND('N-DBE'!C229="ja",G229&lt;&gt;""),I229-X229,"")</f>
        <v/>
      </c>
      <c r="O229" s="259" t="str">
        <f>IF('N-DBE'!AJ229="","",SUM(AU229,BI229,BW229,CK229,CY229,DM229))</f>
        <v/>
      </c>
      <c r="P229" s="830" t="str">
        <f>IF(OR(B229="",'N-DBE'!AJ229=""),"",O229*'N-DBE'!E229)</f>
        <v/>
      </c>
      <c r="Q229" s="253" t="str">
        <f>IF('N-DBE'!AJ229="","",IF(AR229="mineralisch",AU229,0)+IF(BF229="mineralisch",BI229,0)+IF(BT229="mineralisch",BW229,0)+IF(CH229="mineralisch",CK229,0)+IF(CV229="mineralisch",CY229,0)+IF(DJ229="mineralisch",DM229,0))</f>
        <v/>
      </c>
      <c r="R229" s="830" t="str">
        <f>IF(OR(B229="",'N-DBE'!AJ229=""),"",Q229*'N-DBE'!E229)</f>
        <v/>
      </c>
      <c r="S229" s="253" t="str">
        <f>IF('N-DBE'!AJ229="","",O229-Q229)</f>
        <v/>
      </c>
      <c r="T229" s="830" t="str">
        <f>IF(OR(B229="",'N-DBE'!AJ229=""),"",S229*'N-DBE'!E229)</f>
        <v/>
      </c>
      <c r="U229" s="253" t="str">
        <f>IF('N-DBE'!AJ229="","",(IF(AR229="Kompost",AU229,0)+IF(BF229="Kompost",BI229,0)+IF(BT229="Kompost",BW229,0)+IF(CH229="Kompost",CK229,0)+IF(CV229="Kompost",CY229,0)+IF(DJ229="Kompost",DM229,0)))</f>
        <v/>
      </c>
      <c r="V229" s="830" t="str">
        <f>IF(OR(B229="",'N-DBE'!AJ229=""),"",U229*'N-DBE'!E229)</f>
        <v/>
      </c>
      <c r="W229" s="370" t="str">
        <f>IF('N-DBE'!AJ229="","",SUM(AW229,BK229,BY229,CM229,DA229,DO229))</f>
        <v/>
      </c>
      <c r="X229" s="844" t="str">
        <f>IF(OR(B229="",'N-DBE'!AJ229=""),"",W229*'N-DBE'!E229)</f>
        <v/>
      </c>
      <c r="Y229" s="260" t="str">
        <f>IF('P-(K-Mg)-DBE'!N229="","",'P-(K-Mg)-DBE'!N229+'P-(K-Mg)-DBE'!R229)</f>
        <v/>
      </c>
      <c r="Z229" s="830" t="str">
        <f>IF(OR(B229="",'P-(K-Mg)-DBE'!N229=""),"",'N-DBE'!E229*('P-(K-Mg)-DBE'!N229+'P-(K-Mg)-DBE'!R229))</f>
        <v/>
      </c>
      <c r="AA229" s="259" t="str">
        <f>IF('P-(K-Mg)-DBE'!N229="","",SUM(AX229,BL229,BZ229,CN229,DB229,DP229))</f>
        <v/>
      </c>
      <c r="AB229" s="258" t="str">
        <f>IF(OR(B229="",'P-(K-Mg)-DBE'!Z229=""),"",SUM(AX229,BL229,BZ229,CN229,DB229,DP229)*'N-DBE'!E229)</f>
        <v/>
      </c>
      <c r="AC229" s="259" t="str">
        <f>IF('P-(K-Mg)-DBE'!O229="","",'P-(K-Mg)-DBE'!O229)</f>
        <v/>
      </c>
      <c r="AD229" s="815" t="str">
        <f>IF(OR(B229="",'P-(K-Mg)-DBE'!O229=""),"",'P-(K-Mg)-DBE'!O229*'N-DBE'!E229)</f>
        <v/>
      </c>
      <c r="AE229" s="239" t="str">
        <f>IF('P-(K-Mg)-DBE'!Z229="","",'P-(K-Mg)-DBE'!Z229)</f>
        <v/>
      </c>
      <c r="AF229" s="815" t="str">
        <f>IF(OR(B229="",'P-(K-Mg)-DBE'!Z229=""),"",'P-(K-Mg)-DBE'!Z229*'N-DBE'!E229)</f>
        <v/>
      </c>
      <c r="AG229" s="380" t="str">
        <f>IF('P-(K-Mg)-DBE'!Z229="","",SUM(AY229,BM229,CA229,CO229,DC229,DQ229))</f>
        <v/>
      </c>
      <c r="AH229" s="258" t="str">
        <f>IF(OR(B229="",'P-(K-Mg)-DBE'!AH229=""),"",SUM(AY229,BM229,CA229,CO229,DC229,DQ219)*'N-DBE'!E229)</f>
        <v/>
      </c>
      <c r="AI229" s="240" t="str">
        <f>IF('P-(K-Mg)-DBE'!AH229="","",'P-(K-Mg)-DBE'!AH229)</f>
        <v/>
      </c>
      <c r="AJ229" s="830" t="str">
        <f>IF(OR(B229="",'P-(K-Mg)-DBE'!AH229=""),"",'N-DBE'!E229*'P-(K-Mg)-DBE'!AH229)</f>
        <v/>
      </c>
      <c r="AK229" s="374" t="str">
        <f>IF('P-(K-Mg)-DBE'!AH229="","",SUM(AZ229,BN229,CB229,CP229,DD229,DR229))</f>
        <v/>
      </c>
      <c r="AL229" s="862" t="str">
        <f>IF('P-(K-Mg)-DBE'!AH229="","",SUM(AZ229,BN229,CB229,CP229,DD229,DR229))</f>
        <v/>
      </c>
      <c r="AM229" s="378"/>
      <c r="AN229" s="379"/>
      <c r="AO229" s="375"/>
      <c r="AP229" s="392" t="str">
        <f t="shared" si="36"/>
        <v/>
      </c>
      <c r="AQ229" s="453" t="str">
        <f t="shared" si="37"/>
        <v/>
      </c>
      <c r="AR229" s="872" t="str">
        <f>IF(AM229="","",VLOOKUP(AM229,'aktuelle Düngerliste'!A:H,2,FALSE))</f>
        <v/>
      </c>
      <c r="AS229" s="872" t="str">
        <f>IF(AM229="","",VLOOKUP(AM229,'aktuelle Düngerliste'!A:H,3,FALSE))</f>
        <v/>
      </c>
      <c r="AT229" s="873" t="str">
        <f>IF(AM229="","",VLOOKUP(AM229,'aktuelle Düngerliste'!A:H,8,FALSE))</f>
        <v/>
      </c>
      <c r="AU229" s="874" t="str">
        <f>IF(AM229="","",VLOOKUP(AM229,'aktuelle Düngerliste'!$A:$H,3,FALSE)*AO229/1000)</f>
        <v/>
      </c>
      <c r="AV229" s="874" t="str">
        <f>IF(AM229="","",IF(VLOOKUP(AM229,'aktuelle Düngerliste'!$A:$B,2,FALSE)="mineralisch",(VLOOKUP(AM229,'aktuelle Düngerliste'!$A:$H,3,FALSE)*AO229/1000),""))</f>
        <v/>
      </c>
      <c r="AW229" s="875" t="str">
        <f>IF(AM229="","",VLOOKUP(AM229,'aktuelle Düngerliste'!$A:$J,10,FALSE)*AO229/1000)</f>
        <v/>
      </c>
      <c r="AX229" s="875" t="str">
        <f>IF(AM229="","",VLOOKUP(AM229,'aktuelle Düngerliste'!$A:$H,5,FALSE)*AO229/1000)</f>
        <v/>
      </c>
      <c r="AY229" s="875" t="str">
        <f>IF(AM229="","",VLOOKUP(AM229,'aktuelle Düngerliste'!$A:$H,6,FALSE)*AO229/1000)</f>
        <v/>
      </c>
      <c r="AZ229" s="876" t="str">
        <f>IF(AM229="","",VLOOKUP(AM229,'aktuelle Düngerliste'!$A:$H,7,FALSE)*AO229/1000)</f>
        <v/>
      </c>
      <c r="BA229" s="378"/>
      <c r="BB229" s="379"/>
      <c r="BC229" s="375"/>
      <c r="BD229" s="392" t="str">
        <f t="shared" si="38"/>
        <v/>
      </c>
      <c r="BE229" s="453" t="str">
        <f t="shared" si="39"/>
        <v/>
      </c>
      <c r="BF229" s="872" t="str">
        <f>IF(BA229="","",VLOOKUP(BA229,'aktuelle Düngerliste'!$A:$H,2,FALSE))</f>
        <v/>
      </c>
      <c r="BG229" s="872" t="str">
        <f>IF(BA229="","",VLOOKUP(BA229,'aktuelle Düngerliste'!$A:$H,3,FALSE))</f>
        <v/>
      </c>
      <c r="BH229" s="873" t="str">
        <f>IF(BA229="","",VLOOKUP(BA229,'aktuelle Düngerliste'!$A:$H,8,FALSE))</f>
        <v/>
      </c>
      <c r="BI229" s="874" t="str">
        <f>IF(BA229="","",VLOOKUP(BA229,'aktuelle Düngerliste'!$A:$H,3,FALSE)*BC229/1000)</f>
        <v/>
      </c>
      <c r="BJ229" s="874" t="str">
        <f>IF(BA229="","",IF(VLOOKUP(BA229,'aktuelle Düngerliste'!$A:$B,2,FALSE)="mineralisch",(VLOOKUP(BA229,'aktuelle Düngerliste'!$A:$H,3,FALSE)*BC229/1000),""))</f>
        <v/>
      </c>
      <c r="BK229" s="875" t="str">
        <f>IF(BA229="","",VLOOKUP(BA229,'aktuelle Düngerliste'!$A:$J,10,FALSE)*BC229/1000)</f>
        <v/>
      </c>
      <c r="BL229" s="875" t="str">
        <f>IF(BA229="","",VLOOKUP(BA229,'aktuelle Düngerliste'!$A:$H,5,FALSE)*BC229/1000)</f>
        <v/>
      </c>
      <c r="BM229" s="875" t="str">
        <f>IF(BA229="","",VLOOKUP(BA229,'aktuelle Düngerliste'!$A:$H,6,FALSE)*BC229/1000)</f>
        <v/>
      </c>
      <c r="BN229" s="876" t="str">
        <f>IF(BA229="","",VLOOKUP(BA229,'aktuelle Düngerliste'!$A:$H,7,FALSE)*BC229/1000)</f>
        <v/>
      </c>
      <c r="BO229" s="378"/>
      <c r="BP229" s="379"/>
      <c r="BQ229" s="375"/>
      <c r="BR229" s="392" t="str">
        <f t="shared" si="40"/>
        <v/>
      </c>
      <c r="BS229" s="453" t="str">
        <f t="shared" si="41"/>
        <v/>
      </c>
      <c r="BT229" s="872" t="str">
        <f>IF(BO229="","",VLOOKUP(BO229,'aktuelle Düngerliste'!$A:$H,2,FALSE))</f>
        <v/>
      </c>
      <c r="BU229" s="872" t="str">
        <f>IF(BO229="","",VLOOKUP(BO229,'aktuelle Düngerliste'!$A:$H,3,FALSE))</f>
        <v/>
      </c>
      <c r="BV229" s="873" t="str">
        <f>IF(BO229="","",VLOOKUP(BO229,'aktuelle Düngerliste'!$A:$H,8,FALSE))</f>
        <v/>
      </c>
      <c r="BW229" s="874" t="str">
        <f>IF(BO229="","",VLOOKUP(BO229,'aktuelle Düngerliste'!$A:$H,3,FALSE)*BQ229/1000)</f>
        <v/>
      </c>
      <c r="BX229" s="874" t="str">
        <f>IF(BO229="","",IF(VLOOKUP(BO229,'aktuelle Düngerliste'!$A:$B,2,FALSE)="mineralisch",(VLOOKUP(BO229,'aktuelle Düngerliste'!$A:$H,3,FALSE)*BQ229/1000),""))</f>
        <v/>
      </c>
      <c r="BY229" s="875" t="str">
        <f>IF(BO229="","",VLOOKUP(BO229,'aktuelle Düngerliste'!$A:$J,10,FALSE)*BQ229/1000)</f>
        <v/>
      </c>
      <c r="BZ229" s="875" t="str">
        <f>IF(BO229="","",VLOOKUP(BO229,'aktuelle Düngerliste'!$A:$H,5,FALSE)*BQ229/1000)</f>
        <v/>
      </c>
      <c r="CA229" s="875" t="str">
        <f>IF(BO229="","",VLOOKUP(BO229,'aktuelle Düngerliste'!$A:$H,6,FALSE)*BQ229/1000)</f>
        <v/>
      </c>
      <c r="CB229" s="876" t="str">
        <f>IF(BO229="","",VLOOKUP(BO229,'aktuelle Düngerliste'!$A:$H,7,FALSE)*BQ229/1000)</f>
        <v/>
      </c>
      <c r="CC229" s="378"/>
      <c r="CD229" s="379"/>
      <c r="CE229" s="375"/>
      <c r="CF229" s="392" t="str">
        <f t="shared" si="42"/>
        <v/>
      </c>
      <c r="CG229" s="453" t="str">
        <f t="shared" si="43"/>
        <v/>
      </c>
      <c r="CH229" s="872" t="str">
        <f>IF(CC229="","",VLOOKUP(CC229,'aktuelle Düngerliste'!$A:$H,2,FALSE))</f>
        <v/>
      </c>
      <c r="CI229" s="872" t="str">
        <f>IF(CC229="","",VLOOKUP(CC229,'aktuelle Düngerliste'!$A:$H,3,FALSE))</f>
        <v/>
      </c>
      <c r="CJ229" s="873" t="str">
        <f>IF(CC229="","",VLOOKUP(CC229,'aktuelle Düngerliste'!$A:$H,8,FALSE))</f>
        <v/>
      </c>
      <c r="CK229" s="874" t="str">
        <f>IF(CC229="","",VLOOKUP(CC229,'aktuelle Düngerliste'!$A:$H,3,FALSE)*CE229/1000)</f>
        <v/>
      </c>
      <c r="CL229" s="874" t="str">
        <f>IF(CC229="","",IF(VLOOKUP(CC229,'aktuelle Düngerliste'!$A:$B,2,FALSE)="mineralisch",(VLOOKUP(CC229,'aktuelle Düngerliste'!$A:$H,3,FALSE)*CE229/1000),""))</f>
        <v/>
      </c>
      <c r="CM229" s="875" t="str">
        <f>IF(CC229="","",VLOOKUP(CC229,'aktuelle Düngerliste'!$A:$J,10,FALSE)*CE229/1000)</f>
        <v/>
      </c>
      <c r="CN229" s="875" t="str">
        <f>IF(CC229="","",VLOOKUP(CC229,'aktuelle Düngerliste'!$A:$H,5,FALSE)*CE229/1000)</f>
        <v/>
      </c>
      <c r="CO229" s="875" t="str">
        <f>IF(CC229="","",VLOOKUP(CC229,'aktuelle Düngerliste'!$A:$H,6,FALSE)*CE229/1000)</f>
        <v/>
      </c>
      <c r="CP229" s="876" t="str">
        <f>IF(CC229="","",VLOOKUP(CC229,'aktuelle Düngerliste'!$A:$H,7,FALSE)*CE229/1000)</f>
        <v/>
      </c>
      <c r="CQ229" s="378"/>
      <c r="CR229" s="379"/>
      <c r="CS229" s="375"/>
      <c r="CT229" s="392" t="str">
        <f t="shared" si="44"/>
        <v/>
      </c>
      <c r="CU229" s="453" t="str">
        <f t="shared" si="45"/>
        <v/>
      </c>
      <c r="CV229" s="872" t="str">
        <f>IF(CQ229="","",VLOOKUP(CQ229,'aktuelle Düngerliste'!$A:$H,2,FALSE))</f>
        <v/>
      </c>
      <c r="CW229" s="872" t="str">
        <f>IF(CQ229="","",VLOOKUP(CQ229,'aktuelle Düngerliste'!$A:$H,3,FALSE))</f>
        <v/>
      </c>
      <c r="CX229" s="873" t="str">
        <f>IF(CQ229="","",VLOOKUP(CQ229,'aktuelle Düngerliste'!$A:$H,8,FALSE))</f>
        <v/>
      </c>
      <c r="CY229" s="874" t="str">
        <f>IF(CQ229="","",VLOOKUP(CQ229,'aktuelle Düngerliste'!$A:$H,3,FALSE)*CS229/1000)</f>
        <v/>
      </c>
      <c r="CZ229" s="874" t="str">
        <f>IF(CQ229="","",IF(VLOOKUP(CQ229,'aktuelle Düngerliste'!$A:$B,2,FALSE)="mineralisch",(VLOOKUP(CQ229,'aktuelle Düngerliste'!$A:$H,3,FALSE)*CS229/1000),""))</f>
        <v/>
      </c>
      <c r="DA229" s="875" t="str">
        <f>IF(CQ229="","",VLOOKUP(CQ229,'aktuelle Düngerliste'!$A:$J,10,FALSE)*CS229/1000)</f>
        <v/>
      </c>
      <c r="DB229" s="875" t="str">
        <f>IF(CQ229="","",VLOOKUP(CQ229,'aktuelle Düngerliste'!$A:$H,5,FALSE)*CS229/1000)</f>
        <v/>
      </c>
      <c r="DC229" s="875" t="str">
        <f>IF(CQ229="","",VLOOKUP(CQ229,'aktuelle Düngerliste'!$A:$H,6,FALSE)*CS229/1000)</f>
        <v/>
      </c>
      <c r="DD229" s="876" t="str">
        <f>IF(CQ229="","",VLOOKUP(CQ229,'aktuelle Düngerliste'!$A:$H,7,FALSE)*CS229/1000)</f>
        <v/>
      </c>
      <c r="DE229" s="378"/>
      <c r="DF229" s="379"/>
      <c r="DG229" s="375"/>
      <c r="DH229" s="392" t="str">
        <f t="shared" si="46"/>
        <v/>
      </c>
      <c r="DI229" s="453" t="str">
        <f t="shared" si="47"/>
        <v/>
      </c>
      <c r="DJ229" s="872" t="str">
        <f>IF(DE229="","",VLOOKUP(DE229,'aktuelle Düngerliste'!$A:$H,2,FALSE))</f>
        <v/>
      </c>
      <c r="DK229" s="872" t="str">
        <f>IF(DE229="","",VLOOKUP(DE229,'aktuelle Düngerliste'!$A:$H,3,FALSE))</f>
        <v/>
      </c>
      <c r="DL229" s="873" t="str">
        <f>IF(DE229="","",VLOOKUP(DE229,'aktuelle Düngerliste'!$A:$H,8,FALSE))</f>
        <v/>
      </c>
      <c r="DM229" s="874" t="str">
        <f>IF(DE229="","",VLOOKUP(DE229,'aktuelle Düngerliste'!$A:$H,3,FALSE)*DG229/1000)</f>
        <v/>
      </c>
      <c r="DN229" s="874" t="str">
        <f>IF(DE229="","",IF(VLOOKUP(DE229,'aktuelle Düngerliste'!$A:$B,2,FALSE)="mineralisch",(VLOOKUP(DE229,'aktuelle Düngerliste'!$A:$H,3,FALSE)*DG229/1000),""))</f>
        <v/>
      </c>
      <c r="DO229" s="875" t="str">
        <f>IF(DE229="","",VLOOKUP(DE229,'aktuelle Düngerliste'!$A:$J,10,FALSE)*DG229/1000)</f>
        <v/>
      </c>
      <c r="DP229" s="875" t="str">
        <f>IF(DE229="","",VLOOKUP(DE229,'aktuelle Düngerliste'!$A:$H,5,FALSE)*DG229/1000)</f>
        <v/>
      </c>
      <c r="DQ229" s="875" t="str">
        <f>IF(DE229="","",VLOOKUP(DE229,'aktuelle Düngerliste'!$A:$H,6,FALSE)*DG229/1000)</f>
        <v/>
      </c>
      <c r="DR229" s="876" t="str">
        <f>IF(DE229="","",VLOOKUP(DE229,'aktuelle Düngerliste'!$A:$H,7,FALSE)*DG229/1000)</f>
        <v/>
      </c>
      <c r="DS229" s="265"/>
    </row>
    <row r="230" spans="1:123" s="145" customFormat="1">
      <c r="A230" s="261" t="str">
        <f>IF('N-DBE'!A230="","",'N-DBE'!A230)</f>
        <v/>
      </c>
      <c r="B230" s="285" t="str">
        <f>IF('N-DBE'!B230="","",'N-DBE'!B230)</f>
        <v/>
      </c>
      <c r="C230" s="262" t="str">
        <f>IF('N-DBE'!C230="","",'N-DBE'!C230)</f>
        <v/>
      </c>
      <c r="D230" s="262" t="str">
        <f>IF('N-DBE'!D230="","",'N-DBE'!D230)</f>
        <v/>
      </c>
      <c r="E230" s="238" t="str">
        <f>IF('N-DBE'!E230="","",'N-DBE'!E230)</f>
        <v/>
      </c>
      <c r="F230" s="238" t="str">
        <f>IF('N-DBE'!F230="","",'N-DBE'!F230)</f>
        <v/>
      </c>
      <c r="G230" s="225" t="str">
        <f>IF('N-DBE'!G230="","",'N-DBE'!G230)</f>
        <v/>
      </c>
      <c r="H230" s="247" t="str">
        <f>IF(OR(B230="",'N-DBE'!AJ230=""),"",'N-DBE'!AJ230+'N-DBE'!AN230)</f>
        <v/>
      </c>
      <c r="I230" s="815" t="str">
        <f>IF(OR(B230="",'N-DBE'!AJ230=""),"",'N-DBE'!E230*('N-DBE'!AJ230+'N-DBE'!AN230))</f>
        <v/>
      </c>
      <c r="J230" s="246" t="str">
        <f>IF('N-DBE'!AK230="","",IF('N-DBE'!AM230="ja",'N-DBE'!AK230+'N-DBE'!AN230,'N-DBE'!AK230))</f>
        <v/>
      </c>
      <c r="K230" s="829" t="str">
        <f>IF(OR(B230="",'N-DBE'!AK230=""),"",IF('N-DBE'!AM230="ja",'N-DBE'!E230*('N-DBE'!AK230+'N-DBE'!AN230),'N-DBE'!E230*'N-DBE'!AK230))</f>
        <v/>
      </c>
      <c r="L230" s="830" t="str">
        <f>IF(OR(B230="",'N-DBE'!AL230=""),"",'N-DBE'!AL230+'N-DBE'!AN230)</f>
        <v/>
      </c>
      <c r="M230" s="830" t="str">
        <f>IF(OR(B230="",'N-DBE'!AL230=""),"",'N-DBE'!E230*('N-DBE'!AL230+'N-DBE'!AN230))</f>
        <v/>
      </c>
      <c r="N230" s="831" t="str">
        <f>IF(AND('N-DBE'!C230="ja",G230&lt;&gt;""),I230-X230,"")</f>
        <v/>
      </c>
      <c r="O230" s="259" t="str">
        <f>IF('N-DBE'!AJ230="","",SUM(AU230,BI230,BW230,CK230,CY230,DM230))</f>
        <v/>
      </c>
      <c r="P230" s="830" t="str">
        <f>IF(OR(B230="",'N-DBE'!AJ230=""),"",O230*'N-DBE'!E230)</f>
        <v/>
      </c>
      <c r="Q230" s="253" t="str">
        <f>IF('N-DBE'!AJ230="","",IF(AR230="mineralisch",AU230,0)+IF(BF230="mineralisch",BI230,0)+IF(BT230="mineralisch",BW230,0)+IF(CH230="mineralisch",CK230,0)+IF(CV230="mineralisch",CY230,0)+IF(DJ230="mineralisch",DM230,0))</f>
        <v/>
      </c>
      <c r="R230" s="830" t="str">
        <f>IF(OR(B230="",'N-DBE'!AJ230=""),"",Q230*'N-DBE'!E230)</f>
        <v/>
      </c>
      <c r="S230" s="253" t="str">
        <f>IF('N-DBE'!AJ230="","",O230-Q230)</f>
        <v/>
      </c>
      <c r="T230" s="830" t="str">
        <f>IF(OR(B230="",'N-DBE'!AJ230=""),"",S230*'N-DBE'!E230)</f>
        <v/>
      </c>
      <c r="U230" s="253" t="str">
        <f>IF('N-DBE'!AJ230="","",(IF(AR230="Kompost",AU230,0)+IF(BF230="Kompost",BI230,0)+IF(BT230="Kompost",BW230,0)+IF(CH230="Kompost",CK230,0)+IF(CV230="Kompost",CY230,0)+IF(DJ230="Kompost",DM230,0)))</f>
        <v/>
      </c>
      <c r="V230" s="830" t="str">
        <f>IF(OR(B230="",'N-DBE'!AJ230=""),"",U230*'N-DBE'!E230)</f>
        <v/>
      </c>
      <c r="W230" s="370" t="str">
        <f>IF('N-DBE'!AJ230="","",SUM(AW230,BK230,BY230,CM230,DA230,DO230))</f>
        <v/>
      </c>
      <c r="X230" s="844" t="str">
        <f>IF(OR(B230="",'N-DBE'!AJ230=""),"",W230*'N-DBE'!E230)</f>
        <v/>
      </c>
      <c r="Y230" s="260" t="str">
        <f>IF('P-(K-Mg)-DBE'!N230="","",'P-(K-Mg)-DBE'!N230+'P-(K-Mg)-DBE'!R230)</f>
        <v/>
      </c>
      <c r="Z230" s="830" t="str">
        <f>IF(OR(B230="",'P-(K-Mg)-DBE'!N230=""),"",'N-DBE'!E230*('P-(K-Mg)-DBE'!N230+'P-(K-Mg)-DBE'!R230))</f>
        <v/>
      </c>
      <c r="AA230" s="259" t="str">
        <f>IF('P-(K-Mg)-DBE'!N230="","",SUM(AX230,BL230,BZ230,CN230,DB230,DP230))</f>
        <v/>
      </c>
      <c r="AB230" s="258" t="str">
        <f>IF(OR(B230="",'P-(K-Mg)-DBE'!Z230=""),"",SUM(AX230,BL230,BZ230,CN230,DB230,DP230)*'N-DBE'!E230)</f>
        <v/>
      </c>
      <c r="AC230" s="259" t="str">
        <f>IF('P-(K-Mg)-DBE'!O230="","",'P-(K-Mg)-DBE'!O230)</f>
        <v/>
      </c>
      <c r="AD230" s="815" t="str">
        <f>IF(OR(B230="",'P-(K-Mg)-DBE'!O230=""),"",'P-(K-Mg)-DBE'!O230*'N-DBE'!E230)</f>
        <v/>
      </c>
      <c r="AE230" s="239" t="str">
        <f>IF('P-(K-Mg)-DBE'!Z230="","",'P-(K-Mg)-DBE'!Z230)</f>
        <v/>
      </c>
      <c r="AF230" s="815" t="str">
        <f>IF(OR(B230="",'P-(K-Mg)-DBE'!Z230=""),"",'P-(K-Mg)-DBE'!Z230*'N-DBE'!E230)</f>
        <v/>
      </c>
      <c r="AG230" s="380" t="str">
        <f>IF('P-(K-Mg)-DBE'!Z230="","",SUM(AY230,BM230,CA230,CO230,DC230,DQ230))</f>
        <v/>
      </c>
      <c r="AH230" s="258" t="str">
        <f>IF(OR(B230="",'P-(K-Mg)-DBE'!AH230=""),"",SUM(AY230,BM230,CA230,CO230,DC230,DQ220)*'N-DBE'!E230)</f>
        <v/>
      </c>
      <c r="AI230" s="240" t="str">
        <f>IF('P-(K-Mg)-DBE'!AH230="","",'P-(K-Mg)-DBE'!AH230)</f>
        <v/>
      </c>
      <c r="AJ230" s="830" t="str">
        <f>IF(OR(B230="",'P-(K-Mg)-DBE'!AH230=""),"",'N-DBE'!E230*'P-(K-Mg)-DBE'!AH230)</f>
        <v/>
      </c>
      <c r="AK230" s="374" t="str">
        <f>IF('P-(K-Mg)-DBE'!AH230="","",SUM(AZ230,BN230,CB230,CP230,DD230,DR230))</f>
        <v/>
      </c>
      <c r="AL230" s="862" t="str">
        <f>IF('P-(K-Mg)-DBE'!AH230="","",SUM(AZ230,BN230,CB230,CP230,DD230,DR230))</f>
        <v/>
      </c>
      <c r="AM230" s="378"/>
      <c r="AN230" s="379"/>
      <c r="AO230" s="375"/>
      <c r="AP230" s="392" t="str">
        <f t="shared" si="36"/>
        <v/>
      </c>
      <c r="AQ230" s="453" t="str">
        <f t="shared" si="37"/>
        <v/>
      </c>
      <c r="AR230" s="872" t="str">
        <f>IF(AM230="","",VLOOKUP(AM230,'aktuelle Düngerliste'!A:H,2,FALSE))</f>
        <v/>
      </c>
      <c r="AS230" s="872" t="str">
        <f>IF(AM230="","",VLOOKUP(AM230,'aktuelle Düngerliste'!A:H,3,FALSE))</f>
        <v/>
      </c>
      <c r="AT230" s="873" t="str">
        <f>IF(AM230="","",VLOOKUP(AM230,'aktuelle Düngerliste'!A:H,8,FALSE))</f>
        <v/>
      </c>
      <c r="AU230" s="874" t="str">
        <f>IF(AM230="","",VLOOKUP(AM230,'aktuelle Düngerliste'!$A:$H,3,FALSE)*AO230/1000)</f>
        <v/>
      </c>
      <c r="AV230" s="874" t="str">
        <f>IF(AM230="","",IF(VLOOKUP(AM230,'aktuelle Düngerliste'!$A:$B,2,FALSE)="mineralisch",(VLOOKUP(AM230,'aktuelle Düngerliste'!$A:$H,3,FALSE)*AO230/1000),""))</f>
        <v/>
      </c>
      <c r="AW230" s="875" t="str">
        <f>IF(AM230="","",VLOOKUP(AM230,'aktuelle Düngerliste'!$A:$J,10,FALSE)*AO230/1000)</f>
        <v/>
      </c>
      <c r="AX230" s="875" t="str">
        <f>IF(AM230="","",VLOOKUP(AM230,'aktuelle Düngerliste'!$A:$H,5,FALSE)*AO230/1000)</f>
        <v/>
      </c>
      <c r="AY230" s="875" t="str">
        <f>IF(AM230="","",VLOOKUP(AM230,'aktuelle Düngerliste'!$A:$H,6,FALSE)*AO230/1000)</f>
        <v/>
      </c>
      <c r="AZ230" s="876" t="str">
        <f>IF(AM230="","",VLOOKUP(AM230,'aktuelle Düngerliste'!$A:$H,7,FALSE)*AO230/1000)</f>
        <v/>
      </c>
      <c r="BA230" s="378"/>
      <c r="BB230" s="379"/>
      <c r="BC230" s="375"/>
      <c r="BD230" s="392" t="str">
        <f t="shared" si="38"/>
        <v/>
      </c>
      <c r="BE230" s="453" t="str">
        <f t="shared" si="39"/>
        <v/>
      </c>
      <c r="BF230" s="872" t="str">
        <f>IF(BA230="","",VLOOKUP(BA230,'aktuelle Düngerliste'!$A:$H,2,FALSE))</f>
        <v/>
      </c>
      <c r="BG230" s="872" t="str">
        <f>IF(BA230="","",VLOOKUP(BA230,'aktuelle Düngerliste'!$A:$H,3,FALSE))</f>
        <v/>
      </c>
      <c r="BH230" s="873" t="str">
        <f>IF(BA230="","",VLOOKUP(BA230,'aktuelle Düngerliste'!$A:$H,8,FALSE))</f>
        <v/>
      </c>
      <c r="BI230" s="874" t="str">
        <f>IF(BA230="","",VLOOKUP(BA230,'aktuelle Düngerliste'!$A:$H,3,FALSE)*BC230/1000)</f>
        <v/>
      </c>
      <c r="BJ230" s="874" t="str">
        <f>IF(BA230="","",IF(VLOOKUP(BA230,'aktuelle Düngerliste'!$A:$B,2,FALSE)="mineralisch",(VLOOKUP(BA230,'aktuelle Düngerliste'!$A:$H,3,FALSE)*BC230/1000),""))</f>
        <v/>
      </c>
      <c r="BK230" s="875" t="str">
        <f>IF(BA230="","",VLOOKUP(BA230,'aktuelle Düngerliste'!$A:$J,10,FALSE)*BC230/1000)</f>
        <v/>
      </c>
      <c r="BL230" s="875" t="str">
        <f>IF(BA230="","",VLOOKUP(BA230,'aktuelle Düngerliste'!$A:$H,5,FALSE)*BC230/1000)</f>
        <v/>
      </c>
      <c r="BM230" s="875" t="str">
        <f>IF(BA230="","",VLOOKUP(BA230,'aktuelle Düngerliste'!$A:$H,6,FALSE)*BC230/1000)</f>
        <v/>
      </c>
      <c r="BN230" s="876" t="str">
        <f>IF(BA230="","",VLOOKUP(BA230,'aktuelle Düngerliste'!$A:$H,7,FALSE)*BC230/1000)</f>
        <v/>
      </c>
      <c r="BO230" s="378"/>
      <c r="BP230" s="379"/>
      <c r="BQ230" s="375"/>
      <c r="BR230" s="392" t="str">
        <f t="shared" si="40"/>
        <v/>
      </c>
      <c r="BS230" s="453" t="str">
        <f t="shared" si="41"/>
        <v/>
      </c>
      <c r="BT230" s="872" t="str">
        <f>IF(BO230="","",VLOOKUP(BO230,'aktuelle Düngerliste'!$A:$H,2,FALSE))</f>
        <v/>
      </c>
      <c r="BU230" s="872" t="str">
        <f>IF(BO230="","",VLOOKUP(BO230,'aktuelle Düngerliste'!$A:$H,3,FALSE))</f>
        <v/>
      </c>
      <c r="BV230" s="873" t="str">
        <f>IF(BO230="","",VLOOKUP(BO230,'aktuelle Düngerliste'!$A:$H,8,FALSE))</f>
        <v/>
      </c>
      <c r="BW230" s="874" t="str">
        <f>IF(BO230="","",VLOOKUP(BO230,'aktuelle Düngerliste'!$A:$H,3,FALSE)*BQ230/1000)</f>
        <v/>
      </c>
      <c r="BX230" s="874" t="str">
        <f>IF(BO230="","",IF(VLOOKUP(BO230,'aktuelle Düngerliste'!$A:$B,2,FALSE)="mineralisch",(VLOOKUP(BO230,'aktuelle Düngerliste'!$A:$H,3,FALSE)*BQ230/1000),""))</f>
        <v/>
      </c>
      <c r="BY230" s="875" t="str">
        <f>IF(BO230="","",VLOOKUP(BO230,'aktuelle Düngerliste'!$A:$J,10,FALSE)*BQ230/1000)</f>
        <v/>
      </c>
      <c r="BZ230" s="875" t="str">
        <f>IF(BO230="","",VLOOKUP(BO230,'aktuelle Düngerliste'!$A:$H,5,FALSE)*BQ230/1000)</f>
        <v/>
      </c>
      <c r="CA230" s="875" t="str">
        <f>IF(BO230="","",VLOOKUP(BO230,'aktuelle Düngerliste'!$A:$H,6,FALSE)*BQ230/1000)</f>
        <v/>
      </c>
      <c r="CB230" s="876" t="str">
        <f>IF(BO230="","",VLOOKUP(BO230,'aktuelle Düngerliste'!$A:$H,7,FALSE)*BQ230/1000)</f>
        <v/>
      </c>
      <c r="CC230" s="378"/>
      <c r="CD230" s="379"/>
      <c r="CE230" s="375"/>
      <c r="CF230" s="392" t="str">
        <f t="shared" si="42"/>
        <v/>
      </c>
      <c r="CG230" s="453" t="str">
        <f t="shared" si="43"/>
        <v/>
      </c>
      <c r="CH230" s="872" t="str">
        <f>IF(CC230="","",VLOOKUP(CC230,'aktuelle Düngerliste'!$A:$H,2,FALSE))</f>
        <v/>
      </c>
      <c r="CI230" s="872" t="str">
        <f>IF(CC230="","",VLOOKUP(CC230,'aktuelle Düngerliste'!$A:$H,3,FALSE))</f>
        <v/>
      </c>
      <c r="CJ230" s="873" t="str">
        <f>IF(CC230="","",VLOOKUP(CC230,'aktuelle Düngerliste'!$A:$H,8,FALSE))</f>
        <v/>
      </c>
      <c r="CK230" s="874" t="str">
        <f>IF(CC230="","",VLOOKUP(CC230,'aktuelle Düngerliste'!$A:$H,3,FALSE)*CE230/1000)</f>
        <v/>
      </c>
      <c r="CL230" s="874" t="str">
        <f>IF(CC230="","",IF(VLOOKUP(CC230,'aktuelle Düngerliste'!$A:$B,2,FALSE)="mineralisch",(VLOOKUP(CC230,'aktuelle Düngerliste'!$A:$H,3,FALSE)*CE230/1000),""))</f>
        <v/>
      </c>
      <c r="CM230" s="875" t="str">
        <f>IF(CC230="","",VLOOKUP(CC230,'aktuelle Düngerliste'!$A:$J,10,FALSE)*CE230/1000)</f>
        <v/>
      </c>
      <c r="CN230" s="875" t="str">
        <f>IF(CC230="","",VLOOKUP(CC230,'aktuelle Düngerliste'!$A:$H,5,FALSE)*CE230/1000)</f>
        <v/>
      </c>
      <c r="CO230" s="875" t="str">
        <f>IF(CC230="","",VLOOKUP(CC230,'aktuelle Düngerliste'!$A:$H,6,FALSE)*CE230/1000)</f>
        <v/>
      </c>
      <c r="CP230" s="876" t="str">
        <f>IF(CC230="","",VLOOKUP(CC230,'aktuelle Düngerliste'!$A:$H,7,FALSE)*CE230/1000)</f>
        <v/>
      </c>
      <c r="CQ230" s="378"/>
      <c r="CR230" s="379"/>
      <c r="CS230" s="375"/>
      <c r="CT230" s="392" t="str">
        <f t="shared" si="44"/>
        <v/>
      </c>
      <c r="CU230" s="453" t="str">
        <f t="shared" si="45"/>
        <v/>
      </c>
      <c r="CV230" s="872" t="str">
        <f>IF(CQ230="","",VLOOKUP(CQ230,'aktuelle Düngerliste'!$A:$H,2,FALSE))</f>
        <v/>
      </c>
      <c r="CW230" s="872" t="str">
        <f>IF(CQ230="","",VLOOKUP(CQ230,'aktuelle Düngerliste'!$A:$H,3,FALSE))</f>
        <v/>
      </c>
      <c r="CX230" s="873" t="str">
        <f>IF(CQ230="","",VLOOKUP(CQ230,'aktuelle Düngerliste'!$A:$H,8,FALSE))</f>
        <v/>
      </c>
      <c r="CY230" s="874" t="str">
        <f>IF(CQ230="","",VLOOKUP(CQ230,'aktuelle Düngerliste'!$A:$H,3,FALSE)*CS230/1000)</f>
        <v/>
      </c>
      <c r="CZ230" s="874" t="str">
        <f>IF(CQ230="","",IF(VLOOKUP(CQ230,'aktuelle Düngerliste'!$A:$B,2,FALSE)="mineralisch",(VLOOKUP(CQ230,'aktuelle Düngerliste'!$A:$H,3,FALSE)*CS230/1000),""))</f>
        <v/>
      </c>
      <c r="DA230" s="875" t="str">
        <f>IF(CQ230="","",VLOOKUP(CQ230,'aktuelle Düngerliste'!$A:$J,10,FALSE)*CS230/1000)</f>
        <v/>
      </c>
      <c r="DB230" s="875" t="str">
        <f>IF(CQ230="","",VLOOKUP(CQ230,'aktuelle Düngerliste'!$A:$H,5,FALSE)*CS230/1000)</f>
        <v/>
      </c>
      <c r="DC230" s="875" t="str">
        <f>IF(CQ230="","",VLOOKUP(CQ230,'aktuelle Düngerliste'!$A:$H,6,FALSE)*CS230/1000)</f>
        <v/>
      </c>
      <c r="DD230" s="876" t="str">
        <f>IF(CQ230="","",VLOOKUP(CQ230,'aktuelle Düngerliste'!$A:$H,7,FALSE)*CS230/1000)</f>
        <v/>
      </c>
      <c r="DE230" s="378"/>
      <c r="DF230" s="379"/>
      <c r="DG230" s="375"/>
      <c r="DH230" s="392" t="str">
        <f t="shared" si="46"/>
        <v/>
      </c>
      <c r="DI230" s="453" t="str">
        <f t="shared" si="47"/>
        <v/>
      </c>
      <c r="DJ230" s="872" t="str">
        <f>IF(DE230="","",VLOOKUP(DE230,'aktuelle Düngerliste'!$A:$H,2,FALSE))</f>
        <v/>
      </c>
      <c r="DK230" s="872" t="str">
        <f>IF(DE230="","",VLOOKUP(DE230,'aktuelle Düngerliste'!$A:$H,3,FALSE))</f>
        <v/>
      </c>
      <c r="DL230" s="873" t="str">
        <f>IF(DE230="","",VLOOKUP(DE230,'aktuelle Düngerliste'!$A:$H,8,FALSE))</f>
        <v/>
      </c>
      <c r="DM230" s="874" t="str">
        <f>IF(DE230="","",VLOOKUP(DE230,'aktuelle Düngerliste'!$A:$H,3,FALSE)*DG230/1000)</f>
        <v/>
      </c>
      <c r="DN230" s="874" t="str">
        <f>IF(DE230="","",IF(VLOOKUP(DE230,'aktuelle Düngerliste'!$A:$B,2,FALSE)="mineralisch",(VLOOKUP(DE230,'aktuelle Düngerliste'!$A:$H,3,FALSE)*DG230/1000),""))</f>
        <v/>
      </c>
      <c r="DO230" s="875" t="str">
        <f>IF(DE230="","",VLOOKUP(DE230,'aktuelle Düngerliste'!$A:$J,10,FALSE)*DG230/1000)</f>
        <v/>
      </c>
      <c r="DP230" s="875" t="str">
        <f>IF(DE230="","",VLOOKUP(DE230,'aktuelle Düngerliste'!$A:$H,5,FALSE)*DG230/1000)</f>
        <v/>
      </c>
      <c r="DQ230" s="875" t="str">
        <f>IF(DE230="","",VLOOKUP(DE230,'aktuelle Düngerliste'!$A:$H,6,FALSE)*DG230/1000)</f>
        <v/>
      </c>
      <c r="DR230" s="876" t="str">
        <f>IF(DE230="","",VLOOKUP(DE230,'aktuelle Düngerliste'!$A:$H,7,FALSE)*DG230/1000)</f>
        <v/>
      </c>
      <c r="DS230" s="265"/>
    </row>
    <row r="231" spans="1:123" s="145" customFormat="1">
      <c r="A231" s="261" t="str">
        <f>IF('N-DBE'!A231="","",'N-DBE'!A231)</f>
        <v/>
      </c>
      <c r="B231" s="285" t="str">
        <f>IF('N-DBE'!B231="","",'N-DBE'!B231)</f>
        <v/>
      </c>
      <c r="C231" s="262" t="str">
        <f>IF('N-DBE'!C231="","",'N-DBE'!C231)</f>
        <v/>
      </c>
      <c r="D231" s="262" t="str">
        <f>IF('N-DBE'!D231="","",'N-DBE'!D231)</f>
        <v/>
      </c>
      <c r="E231" s="238" t="str">
        <f>IF('N-DBE'!E231="","",'N-DBE'!E231)</f>
        <v/>
      </c>
      <c r="F231" s="238" t="str">
        <f>IF('N-DBE'!F231="","",'N-DBE'!F231)</f>
        <v/>
      </c>
      <c r="G231" s="225" t="str">
        <f>IF('N-DBE'!G231="","",'N-DBE'!G231)</f>
        <v/>
      </c>
      <c r="H231" s="247" t="str">
        <f>IF(OR(B231="",'N-DBE'!AJ231=""),"",'N-DBE'!AJ231+'N-DBE'!AN231)</f>
        <v/>
      </c>
      <c r="I231" s="815" t="str">
        <f>IF(OR(B231="",'N-DBE'!AJ231=""),"",'N-DBE'!E231*('N-DBE'!AJ231+'N-DBE'!AN231))</f>
        <v/>
      </c>
      <c r="J231" s="246" t="str">
        <f>IF('N-DBE'!AK231="","",IF('N-DBE'!AM231="ja",'N-DBE'!AK231+'N-DBE'!AN231,'N-DBE'!AK231))</f>
        <v/>
      </c>
      <c r="K231" s="829" t="str">
        <f>IF(OR(B231="",'N-DBE'!AK231=""),"",IF('N-DBE'!AM231="ja",'N-DBE'!E231*('N-DBE'!AK231+'N-DBE'!AN231),'N-DBE'!E231*'N-DBE'!AK231))</f>
        <v/>
      </c>
      <c r="L231" s="830" t="str">
        <f>IF(OR(B231="",'N-DBE'!AL231=""),"",'N-DBE'!AL231+'N-DBE'!AN231)</f>
        <v/>
      </c>
      <c r="M231" s="830" t="str">
        <f>IF(OR(B231="",'N-DBE'!AL231=""),"",'N-DBE'!E231*('N-DBE'!AL231+'N-DBE'!AN231))</f>
        <v/>
      </c>
      <c r="N231" s="831" t="str">
        <f>IF(AND('N-DBE'!C231="ja",G231&lt;&gt;""),I231-X231,"")</f>
        <v/>
      </c>
      <c r="O231" s="259" t="str">
        <f>IF('N-DBE'!AJ231="","",SUM(AU231,BI231,BW231,CK231,CY231,DM231))</f>
        <v/>
      </c>
      <c r="P231" s="830" t="str">
        <f>IF(OR(B231="",'N-DBE'!AJ231=""),"",O231*'N-DBE'!E231)</f>
        <v/>
      </c>
      <c r="Q231" s="253" t="str">
        <f>IF('N-DBE'!AJ231="","",IF(AR231="mineralisch",AU231,0)+IF(BF231="mineralisch",BI231,0)+IF(BT231="mineralisch",BW231,0)+IF(CH231="mineralisch",CK231,0)+IF(CV231="mineralisch",CY231,0)+IF(DJ231="mineralisch",DM231,0))</f>
        <v/>
      </c>
      <c r="R231" s="830" t="str">
        <f>IF(OR(B231="",'N-DBE'!AJ231=""),"",Q231*'N-DBE'!E231)</f>
        <v/>
      </c>
      <c r="S231" s="253" t="str">
        <f>IF('N-DBE'!AJ231="","",O231-Q231)</f>
        <v/>
      </c>
      <c r="T231" s="830" t="str">
        <f>IF(OR(B231="",'N-DBE'!AJ231=""),"",S231*'N-DBE'!E231)</f>
        <v/>
      </c>
      <c r="U231" s="253" t="str">
        <f>IF('N-DBE'!AJ231="","",(IF(AR231="Kompost",AU231,0)+IF(BF231="Kompost",BI231,0)+IF(BT231="Kompost",BW231,0)+IF(CH231="Kompost",CK231,0)+IF(CV231="Kompost",CY231,0)+IF(DJ231="Kompost",DM231,0)))</f>
        <v/>
      </c>
      <c r="V231" s="830" t="str">
        <f>IF(OR(B231="",'N-DBE'!AJ231=""),"",U231*'N-DBE'!E231)</f>
        <v/>
      </c>
      <c r="W231" s="370" t="str">
        <f>IF('N-DBE'!AJ231="","",SUM(AW231,BK231,BY231,CM231,DA231,DO231))</f>
        <v/>
      </c>
      <c r="X231" s="844" t="str">
        <f>IF(OR(B231="",'N-DBE'!AJ231=""),"",W231*'N-DBE'!E231)</f>
        <v/>
      </c>
      <c r="Y231" s="260" t="str">
        <f>IF('P-(K-Mg)-DBE'!N231="","",'P-(K-Mg)-DBE'!N231+'P-(K-Mg)-DBE'!R231)</f>
        <v/>
      </c>
      <c r="Z231" s="830" t="str">
        <f>IF(OR(B231="",'P-(K-Mg)-DBE'!N231=""),"",'N-DBE'!E231*('P-(K-Mg)-DBE'!N231+'P-(K-Mg)-DBE'!R231))</f>
        <v/>
      </c>
      <c r="AA231" s="259" t="str">
        <f>IF('P-(K-Mg)-DBE'!N231="","",SUM(AX231,BL231,BZ231,CN231,DB231,DP231))</f>
        <v/>
      </c>
      <c r="AB231" s="258" t="str">
        <f>IF(OR(B231="",'P-(K-Mg)-DBE'!Z231=""),"",SUM(AX231,BL231,BZ231,CN231,DB231,DP231)*'N-DBE'!E231)</f>
        <v/>
      </c>
      <c r="AC231" s="259" t="str">
        <f>IF('P-(K-Mg)-DBE'!O231="","",'P-(K-Mg)-DBE'!O231)</f>
        <v/>
      </c>
      <c r="AD231" s="815" t="str">
        <f>IF(OR(B231="",'P-(K-Mg)-DBE'!O231=""),"",'P-(K-Mg)-DBE'!O231*'N-DBE'!E231)</f>
        <v/>
      </c>
      <c r="AE231" s="239" t="str">
        <f>IF('P-(K-Mg)-DBE'!Z231="","",'P-(K-Mg)-DBE'!Z231)</f>
        <v/>
      </c>
      <c r="AF231" s="815" t="str">
        <f>IF(OR(B231="",'P-(K-Mg)-DBE'!Z231=""),"",'P-(K-Mg)-DBE'!Z231*'N-DBE'!E231)</f>
        <v/>
      </c>
      <c r="AG231" s="380" t="str">
        <f>IF('P-(K-Mg)-DBE'!Z231="","",SUM(AY231,BM231,CA231,CO231,DC231,DQ231))</f>
        <v/>
      </c>
      <c r="AH231" s="258" t="str">
        <f>IF(OR(B231="",'P-(K-Mg)-DBE'!AH231=""),"",SUM(AY231,BM231,CA231,CO231,DC231,DQ221)*'N-DBE'!E231)</f>
        <v/>
      </c>
      <c r="AI231" s="240" t="str">
        <f>IF('P-(K-Mg)-DBE'!AH231="","",'P-(K-Mg)-DBE'!AH231)</f>
        <v/>
      </c>
      <c r="AJ231" s="830" t="str">
        <f>IF(OR(B231="",'P-(K-Mg)-DBE'!AH231=""),"",'N-DBE'!E231*'P-(K-Mg)-DBE'!AH231)</f>
        <v/>
      </c>
      <c r="AK231" s="374" t="str">
        <f>IF('P-(K-Mg)-DBE'!AH231="","",SUM(AZ231,BN231,CB231,CP231,DD231,DR231))</f>
        <v/>
      </c>
      <c r="AL231" s="862" t="str">
        <f>IF('P-(K-Mg)-DBE'!AH231="","",SUM(AZ231,BN231,CB231,CP231,DD231,DR231))</f>
        <v/>
      </c>
      <c r="AM231" s="378"/>
      <c r="AN231" s="379"/>
      <c r="AO231" s="375"/>
      <c r="AP231" s="392" t="str">
        <f t="shared" si="36"/>
        <v/>
      </c>
      <c r="AQ231" s="453" t="str">
        <f t="shared" si="37"/>
        <v/>
      </c>
      <c r="AR231" s="872" t="str">
        <f>IF(AM231="","",VLOOKUP(AM231,'aktuelle Düngerliste'!A:H,2,FALSE))</f>
        <v/>
      </c>
      <c r="AS231" s="872" t="str">
        <f>IF(AM231="","",VLOOKUP(AM231,'aktuelle Düngerliste'!A:H,3,FALSE))</f>
        <v/>
      </c>
      <c r="AT231" s="873" t="str">
        <f>IF(AM231="","",VLOOKUP(AM231,'aktuelle Düngerliste'!A:H,8,FALSE))</f>
        <v/>
      </c>
      <c r="AU231" s="874" t="str">
        <f>IF(AM231="","",VLOOKUP(AM231,'aktuelle Düngerliste'!$A:$H,3,FALSE)*AO231/1000)</f>
        <v/>
      </c>
      <c r="AV231" s="874" t="str">
        <f>IF(AM231="","",IF(VLOOKUP(AM231,'aktuelle Düngerliste'!$A:$B,2,FALSE)="mineralisch",(VLOOKUP(AM231,'aktuelle Düngerliste'!$A:$H,3,FALSE)*AO231/1000),""))</f>
        <v/>
      </c>
      <c r="AW231" s="875" t="str">
        <f>IF(AM231="","",VLOOKUP(AM231,'aktuelle Düngerliste'!$A:$J,10,FALSE)*AO231/1000)</f>
        <v/>
      </c>
      <c r="AX231" s="875" t="str">
        <f>IF(AM231="","",VLOOKUP(AM231,'aktuelle Düngerliste'!$A:$H,5,FALSE)*AO231/1000)</f>
        <v/>
      </c>
      <c r="AY231" s="875" t="str">
        <f>IF(AM231="","",VLOOKUP(AM231,'aktuelle Düngerliste'!$A:$H,6,FALSE)*AO231/1000)</f>
        <v/>
      </c>
      <c r="AZ231" s="876" t="str">
        <f>IF(AM231="","",VLOOKUP(AM231,'aktuelle Düngerliste'!$A:$H,7,FALSE)*AO231/1000)</f>
        <v/>
      </c>
      <c r="BA231" s="378"/>
      <c r="BB231" s="379"/>
      <c r="BC231" s="375"/>
      <c r="BD231" s="392" t="str">
        <f t="shared" si="38"/>
        <v/>
      </c>
      <c r="BE231" s="453" t="str">
        <f t="shared" si="39"/>
        <v/>
      </c>
      <c r="BF231" s="872" t="str">
        <f>IF(BA231="","",VLOOKUP(BA231,'aktuelle Düngerliste'!$A:$H,2,FALSE))</f>
        <v/>
      </c>
      <c r="BG231" s="872" t="str">
        <f>IF(BA231="","",VLOOKUP(BA231,'aktuelle Düngerliste'!$A:$H,3,FALSE))</f>
        <v/>
      </c>
      <c r="BH231" s="873" t="str">
        <f>IF(BA231="","",VLOOKUP(BA231,'aktuelle Düngerliste'!$A:$H,8,FALSE))</f>
        <v/>
      </c>
      <c r="BI231" s="874" t="str">
        <f>IF(BA231="","",VLOOKUP(BA231,'aktuelle Düngerliste'!$A:$H,3,FALSE)*BC231/1000)</f>
        <v/>
      </c>
      <c r="BJ231" s="874" t="str">
        <f>IF(BA231="","",IF(VLOOKUP(BA231,'aktuelle Düngerliste'!$A:$B,2,FALSE)="mineralisch",(VLOOKUP(BA231,'aktuelle Düngerliste'!$A:$H,3,FALSE)*BC231/1000),""))</f>
        <v/>
      </c>
      <c r="BK231" s="875" t="str">
        <f>IF(BA231="","",VLOOKUP(BA231,'aktuelle Düngerliste'!$A:$J,10,FALSE)*BC231/1000)</f>
        <v/>
      </c>
      <c r="BL231" s="875" t="str">
        <f>IF(BA231="","",VLOOKUP(BA231,'aktuelle Düngerliste'!$A:$H,5,FALSE)*BC231/1000)</f>
        <v/>
      </c>
      <c r="BM231" s="875" t="str">
        <f>IF(BA231="","",VLOOKUP(BA231,'aktuelle Düngerliste'!$A:$H,6,FALSE)*BC231/1000)</f>
        <v/>
      </c>
      <c r="BN231" s="876" t="str">
        <f>IF(BA231="","",VLOOKUP(BA231,'aktuelle Düngerliste'!$A:$H,7,FALSE)*BC231/1000)</f>
        <v/>
      </c>
      <c r="BO231" s="378"/>
      <c r="BP231" s="379"/>
      <c r="BQ231" s="375"/>
      <c r="BR231" s="392" t="str">
        <f t="shared" si="40"/>
        <v/>
      </c>
      <c r="BS231" s="453" t="str">
        <f t="shared" si="41"/>
        <v/>
      </c>
      <c r="BT231" s="872" t="str">
        <f>IF(BO231="","",VLOOKUP(BO231,'aktuelle Düngerliste'!$A:$H,2,FALSE))</f>
        <v/>
      </c>
      <c r="BU231" s="872" t="str">
        <f>IF(BO231="","",VLOOKUP(BO231,'aktuelle Düngerliste'!$A:$H,3,FALSE))</f>
        <v/>
      </c>
      <c r="BV231" s="873" t="str">
        <f>IF(BO231="","",VLOOKUP(BO231,'aktuelle Düngerliste'!$A:$H,8,FALSE))</f>
        <v/>
      </c>
      <c r="BW231" s="874" t="str">
        <f>IF(BO231="","",VLOOKUP(BO231,'aktuelle Düngerliste'!$A:$H,3,FALSE)*BQ231/1000)</f>
        <v/>
      </c>
      <c r="BX231" s="874" t="str">
        <f>IF(BO231="","",IF(VLOOKUP(BO231,'aktuelle Düngerliste'!$A:$B,2,FALSE)="mineralisch",(VLOOKUP(BO231,'aktuelle Düngerliste'!$A:$H,3,FALSE)*BQ231/1000),""))</f>
        <v/>
      </c>
      <c r="BY231" s="875" t="str">
        <f>IF(BO231="","",VLOOKUP(BO231,'aktuelle Düngerliste'!$A:$J,10,FALSE)*BQ231/1000)</f>
        <v/>
      </c>
      <c r="BZ231" s="875" t="str">
        <f>IF(BO231="","",VLOOKUP(BO231,'aktuelle Düngerliste'!$A:$H,5,FALSE)*BQ231/1000)</f>
        <v/>
      </c>
      <c r="CA231" s="875" t="str">
        <f>IF(BO231="","",VLOOKUP(BO231,'aktuelle Düngerliste'!$A:$H,6,FALSE)*BQ231/1000)</f>
        <v/>
      </c>
      <c r="CB231" s="876" t="str">
        <f>IF(BO231="","",VLOOKUP(BO231,'aktuelle Düngerliste'!$A:$H,7,FALSE)*BQ231/1000)</f>
        <v/>
      </c>
      <c r="CC231" s="378"/>
      <c r="CD231" s="379"/>
      <c r="CE231" s="375"/>
      <c r="CF231" s="392" t="str">
        <f t="shared" si="42"/>
        <v/>
      </c>
      <c r="CG231" s="453" t="str">
        <f t="shared" si="43"/>
        <v/>
      </c>
      <c r="CH231" s="872" t="str">
        <f>IF(CC231="","",VLOOKUP(CC231,'aktuelle Düngerliste'!$A:$H,2,FALSE))</f>
        <v/>
      </c>
      <c r="CI231" s="872" t="str">
        <f>IF(CC231="","",VLOOKUP(CC231,'aktuelle Düngerliste'!$A:$H,3,FALSE))</f>
        <v/>
      </c>
      <c r="CJ231" s="873" t="str">
        <f>IF(CC231="","",VLOOKUP(CC231,'aktuelle Düngerliste'!$A:$H,8,FALSE))</f>
        <v/>
      </c>
      <c r="CK231" s="874" t="str">
        <f>IF(CC231="","",VLOOKUP(CC231,'aktuelle Düngerliste'!$A:$H,3,FALSE)*CE231/1000)</f>
        <v/>
      </c>
      <c r="CL231" s="874" t="str">
        <f>IF(CC231="","",IF(VLOOKUP(CC231,'aktuelle Düngerliste'!$A:$B,2,FALSE)="mineralisch",(VLOOKUP(CC231,'aktuelle Düngerliste'!$A:$H,3,FALSE)*CE231/1000),""))</f>
        <v/>
      </c>
      <c r="CM231" s="875" t="str">
        <f>IF(CC231="","",VLOOKUP(CC231,'aktuelle Düngerliste'!$A:$J,10,FALSE)*CE231/1000)</f>
        <v/>
      </c>
      <c r="CN231" s="875" t="str">
        <f>IF(CC231="","",VLOOKUP(CC231,'aktuelle Düngerliste'!$A:$H,5,FALSE)*CE231/1000)</f>
        <v/>
      </c>
      <c r="CO231" s="875" t="str">
        <f>IF(CC231="","",VLOOKUP(CC231,'aktuelle Düngerliste'!$A:$H,6,FALSE)*CE231/1000)</f>
        <v/>
      </c>
      <c r="CP231" s="876" t="str">
        <f>IF(CC231="","",VLOOKUP(CC231,'aktuelle Düngerliste'!$A:$H,7,FALSE)*CE231/1000)</f>
        <v/>
      </c>
      <c r="CQ231" s="378"/>
      <c r="CR231" s="379"/>
      <c r="CS231" s="375"/>
      <c r="CT231" s="392" t="str">
        <f t="shared" si="44"/>
        <v/>
      </c>
      <c r="CU231" s="453" t="str">
        <f t="shared" si="45"/>
        <v/>
      </c>
      <c r="CV231" s="872" t="str">
        <f>IF(CQ231="","",VLOOKUP(CQ231,'aktuelle Düngerliste'!$A:$H,2,FALSE))</f>
        <v/>
      </c>
      <c r="CW231" s="872" t="str">
        <f>IF(CQ231="","",VLOOKUP(CQ231,'aktuelle Düngerliste'!$A:$H,3,FALSE))</f>
        <v/>
      </c>
      <c r="CX231" s="873" t="str">
        <f>IF(CQ231="","",VLOOKUP(CQ231,'aktuelle Düngerliste'!$A:$H,8,FALSE))</f>
        <v/>
      </c>
      <c r="CY231" s="874" t="str">
        <f>IF(CQ231="","",VLOOKUP(CQ231,'aktuelle Düngerliste'!$A:$H,3,FALSE)*CS231/1000)</f>
        <v/>
      </c>
      <c r="CZ231" s="874" t="str">
        <f>IF(CQ231="","",IF(VLOOKUP(CQ231,'aktuelle Düngerliste'!$A:$B,2,FALSE)="mineralisch",(VLOOKUP(CQ231,'aktuelle Düngerliste'!$A:$H,3,FALSE)*CS231/1000),""))</f>
        <v/>
      </c>
      <c r="DA231" s="875" t="str">
        <f>IF(CQ231="","",VLOOKUP(CQ231,'aktuelle Düngerliste'!$A:$J,10,FALSE)*CS231/1000)</f>
        <v/>
      </c>
      <c r="DB231" s="875" t="str">
        <f>IF(CQ231="","",VLOOKUP(CQ231,'aktuelle Düngerliste'!$A:$H,5,FALSE)*CS231/1000)</f>
        <v/>
      </c>
      <c r="DC231" s="875" t="str">
        <f>IF(CQ231="","",VLOOKUP(CQ231,'aktuelle Düngerliste'!$A:$H,6,FALSE)*CS231/1000)</f>
        <v/>
      </c>
      <c r="DD231" s="876" t="str">
        <f>IF(CQ231="","",VLOOKUP(CQ231,'aktuelle Düngerliste'!$A:$H,7,FALSE)*CS231/1000)</f>
        <v/>
      </c>
      <c r="DE231" s="378"/>
      <c r="DF231" s="379"/>
      <c r="DG231" s="375"/>
      <c r="DH231" s="392" t="str">
        <f t="shared" si="46"/>
        <v/>
      </c>
      <c r="DI231" s="453" t="str">
        <f t="shared" si="47"/>
        <v/>
      </c>
      <c r="DJ231" s="872" t="str">
        <f>IF(DE231="","",VLOOKUP(DE231,'aktuelle Düngerliste'!$A:$H,2,FALSE))</f>
        <v/>
      </c>
      <c r="DK231" s="872" t="str">
        <f>IF(DE231="","",VLOOKUP(DE231,'aktuelle Düngerliste'!$A:$H,3,FALSE))</f>
        <v/>
      </c>
      <c r="DL231" s="873" t="str">
        <f>IF(DE231="","",VLOOKUP(DE231,'aktuelle Düngerliste'!$A:$H,8,FALSE))</f>
        <v/>
      </c>
      <c r="DM231" s="874" t="str">
        <f>IF(DE231="","",VLOOKUP(DE231,'aktuelle Düngerliste'!$A:$H,3,FALSE)*DG231/1000)</f>
        <v/>
      </c>
      <c r="DN231" s="874" t="str">
        <f>IF(DE231="","",IF(VLOOKUP(DE231,'aktuelle Düngerliste'!$A:$B,2,FALSE)="mineralisch",(VLOOKUP(DE231,'aktuelle Düngerliste'!$A:$H,3,FALSE)*DG231/1000),""))</f>
        <v/>
      </c>
      <c r="DO231" s="875" t="str">
        <f>IF(DE231="","",VLOOKUP(DE231,'aktuelle Düngerliste'!$A:$J,10,FALSE)*DG231/1000)</f>
        <v/>
      </c>
      <c r="DP231" s="875" t="str">
        <f>IF(DE231="","",VLOOKUP(DE231,'aktuelle Düngerliste'!$A:$H,5,FALSE)*DG231/1000)</f>
        <v/>
      </c>
      <c r="DQ231" s="875" t="str">
        <f>IF(DE231="","",VLOOKUP(DE231,'aktuelle Düngerliste'!$A:$H,6,FALSE)*DG231/1000)</f>
        <v/>
      </c>
      <c r="DR231" s="876" t="str">
        <f>IF(DE231="","",VLOOKUP(DE231,'aktuelle Düngerliste'!$A:$H,7,FALSE)*DG231/1000)</f>
        <v/>
      </c>
      <c r="DS231" s="265"/>
    </row>
    <row r="232" spans="1:123" s="145" customFormat="1">
      <c r="A232" s="261" t="str">
        <f>IF('N-DBE'!A232="","",'N-DBE'!A232)</f>
        <v/>
      </c>
      <c r="B232" s="285" t="str">
        <f>IF('N-DBE'!B232="","",'N-DBE'!B232)</f>
        <v/>
      </c>
      <c r="C232" s="262" t="str">
        <f>IF('N-DBE'!C232="","",'N-DBE'!C232)</f>
        <v/>
      </c>
      <c r="D232" s="262" t="str">
        <f>IF('N-DBE'!D232="","",'N-DBE'!D232)</f>
        <v/>
      </c>
      <c r="E232" s="238" t="str">
        <f>IF('N-DBE'!E232="","",'N-DBE'!E232)</f>
        <v/>
      </c>
      <c r="F232" s="238" t="str">
        <f>IF('N-DBE'!F232="","",'N-DBE'!F232)</f>
        <v/>
      </c>
      <c r="G232" s="225" t="str">
        <f>IF('N-DBE'!G232="","",'N-DBE'!G232)</f>
        <v/>
      </c>
      <c r="H232" s="247" t="str">
        <f>IF(OR(B232="",'N-DBE'!AJ232=""),"",'N-DBE'!AJ232+'N-DBE'!AN232)</f>
        <v/>
      </c>
      <c r="I232" s="815" t="str">
        <f>IF(OR(B232="",'N-DBE'!AJ232=""),"",'N-DBE'!E232*('N-DBE'!AJ232+'N-DBE'!AN232))</f>
        <v/>
      </c>
      <c r="J232" s="246" t="str">
        <f>IF('N-DBE'!AK232="","",IF('N-DBE'!AM232="ja",'N-DBE'!AK232+'N-DBE'!AN232,'N-DBE'!AK232))</f>
        <v/>
      </c>
      <c r="K232" s="829" t="str">
        <f>IF(OR(B232="",'N-DBE'!AK232=""),"",IF('N-DBE'!AM232="ja",'N-DBE'!E232*('N-DBE'!AK232+'N-DBE'!AN232),'N-DBE'!E232*'N-DBE'!AK232))</f>
        <v/>
      </c>
      <c r="L232" s="830" t="str">
        <f>IF(OR(B232="",'N-DBE'!AL232=""),"",'N-DBE'!AL232+'N-DBE'!AN232)</f>
        <v/>
      </c>
      <c r="M232" s="830" t="str">
        <f>IF(OR(B232="",'N-DBE'!AL232=""),"",'N-DBE'!E232*('N-DBE'!AL232+'N-DBE'!AN232))</f>
        <v/>
      </c>
      <c r="N232" s="831" t="str">
        <f>IF(AND('N-DBE'!C232="ja",G232&lt;&gt;""),I232-X232,"")</f>
        <v/>
      </c>
      <c r="O232" s="259" t="str">
        <f>IF('N-DBE'!AJ232="","",SUM(AU232,BI232,BW232,CK232,CY232,DM232))</f>
        <v/>
      </c>
      <c r="P232" s="830" t="str">
        <f>IF(OR(B232="",'N-DBE'!AJ232=""),"",O232*'N-DBE'!E232)</f>
        <v/>
      </c>
      <c r="Q232" s="253" t="str">
        <f>IF('N-DBE'!AJ232="","",IF(AR232="mineralisch",AU232,0)+IF(BF232="mineralisch",BI232,0)+IF(BT232="mineralisch",BW232,0)+IF(CH232="mineralisch",CK232,0)+IF(CV232="mineralisch",CY232,0)+IF(DJ232="mineralisch",DM232,0))</f>
        <v/>
      </c>
      <c r="R232" s="830" t="str">
        <f>IF(OR(B232="",'N-DBE'!AJ232=""),"",Q232*'N-DBE'!E232)</f>
        <v/>
      </c>
      <c r="S232" s="253" t="str">
        <f>IF('N-DBE'!AJ232="","",O232-Q232)</f>
        <v/>
      </c>
      <c r="T232" s="830" t="str">
        <f>IF(OR(B232="",'N-DBE'!AJ232=""),"",S232*'N-DBE'!E232)</f>
        <v/>
      </c>
      <c r="U232" s="253" t="str">
        <f>IF('N-DBE'!AJ232="","",(IF(AR232="Kompost",AU232,0)+IF(BF232="Kompost",BI232,0)+IF(BT232="Kompost",BW232,0)+IF(CH232="Kompost",CK232,0)+IF(CV232="Kompost",CY232,0)+IF(DJ232="Kompost",DM232,0)))</f>
        <v/>
      </c>
      <c r="V232" s="830" t="str">
        <f>IF(OR(B232="",'N-DBE'!AJ232=""),"",U232*'N-DBE'!E232)</f>
        <v/>
      </c>
      <c r="W232" s="370" t="str">
        <f>IF('N-DBE'!AJ232="","",SUM(AW232,BK232,BY232,CM232,DA232,DO232))</f>
        <v/>
      </c>
      <c r="X232" s="844" t="str">
        <f>IF(OR(B232="",'N-DBE'!AJ232=""),"",W232*'N-DBE'!E232)</f>
        <v/>
      </c>
      <c r="Y232" s="260" t="str">
        <f>IF('P-(K-Mg)-DBE'!N232="","",'P-(K-Mg)-DBE'!N232+'P-(K-Mg)-DBE'!R232)</f>
        <v/>
      </c>
      <c r="Z232" s="830" t="str">
        <f>IF(OR(B232="",'P-(K-Mg)-DBE'!N232=""),"",'N-DBE'!E232*('P-(K-Mg)-DBE'!N232+'P-(K-Mg)-DBE'!R232))</f>
        <v/>
      </c>
      <c r="AA232" s="259" t="str">
        <f>IF('P-(K-Mg)-DBE'!N232="","",SUM(AX232,BL232,BZ232,CN232,DB232,DP232))</f>
        <v/>
      </c>
      <c r="AB232" s="258" t="str">
        <f>IF(OR(B232="",'P-(K-Mg)-DBE'!Z232=""),"",SUM(AX232,BL232,BZ232,CN232,DB232,DP232)*'N-DBE'!E232)</f>
        <v/>
      </c>
      <c r="AC232" s="259" t="str">
        <f>IF('P-(K-Mg)-DBE'!O232="","",'P-(K-Mg)-DBE'!O232)</f>
        <v/>
      </c>
      <c r="AD232" s="815" t="str">
        <f>IF(OR(B232="",'P-(K-Mg)-DBE'!O232=""),"",'P-(K-Mg)-DBE'!O232*'N-DBE'!E232)</f>
        <v/>
      </c>
      <c r="AE232" s="239" t="str">
        <f>IF('P-(K-Mg)-DBE'!Z232="","",'P-(K-Mg)-DBE'!Z232)</f>
        <v/>
      </c>
      <c r="AF232" s="815" t="str">
        <f>IF(OR(B232="",'P-(K-Mg)-DBE'!Z232=""),"",'P-(K-Mg)-DBE'!Z232*'N-DBE'!E232)</f>
        <v/>
      </c>
      <c r="AG232" s="380" t="str">
        <f>IF('P-(K-Mg)-DBE'!Z232="","",SUM(AY232,BM232,CA232,CO232,DC232,DQ232))</f>
        <v/>
      </c>
      <c r="AH232" s="258" t="str">
        <f>IF(OR(B232="",'P-(K-Mg)-DBE'!AH232=""),"",SUM(AY232,BM232,CA232,CO232,DC232,DQ222)*'N-DBE'!E232)</f>
        <v/>
      </c>
      <c r="AI232" s="240" t="str">
        <f>IF('P-(K-Mg)-DBE'!AH232="","",'P-(K-Mg)-DBE'!AH232)</f>
        <v/>
      </c>
      <c r="AJ232" s="830" t="str">
        <f>IF(OR(B232="",'P-(K-Mg)-DBE'!AH232=""),"",'N-DBE'!E232*'P-(K-Mg)-DBE'!AH232)</f>
        <v/>
      </c>
      <c r="AK232" s="374" t="str">
        <f>IF('P-(K-Mg)-DBE'!AH232="","",SUM(AZ232,BN232,CB232,CP232,DD232,DR232))</f>
        <v/>
      </c>
      <c r="AL232" s="862" t="str">
        <f>IF('P-(K-Mg)-DBE'!AH232="","",SUM(AZ232,BN232,CB232,CP232,DD232,DR232))</f>
        <v/>
      </c>
      <c r="AM232" s="378"/>
      <c r="AN232" s="379"/>
      <c r="AO232" s="375"/>
      <c r="AP232" s="392" t="str">
        <f t="shared" si="36"/>
        <v/>
      </c>
      <c r="AQ232" s="453" t="str">
        <f t="shared" si="37"/>
        <v/>
      </c>
      <c r="AR232" s="872" t="str">
        <f>IF(AM232="","",VLOOKUP(AM232,'aktuelle Düngerliste'!A:H,2,FALSE))</f>
        <v/>
      </c>
      <c r="AS232" s="872" t="str">
        <f>IF(AM232="","",VLOOKUP(AM232,'aktuelle Düngerliste'!A:H,3,FALSE))</f>
        <v/>
      </c>
      <c r="AT232" s="873" t="str">
        <f>IF(AM232="","",VLOOKUP(AM232,'aktuelle Düngerliste'!A:H,8,FALSE))</f>
        <v/>
      </c>
      <c r="AU232" s="874" t="str">
        <f>IF(AM232="","",VLOOKUP(AM232,'aktuelle Düngerliste'!$A:$H,3,FALSE)*AO232/1000)</f>
        <v/>
      </c>
      <c r="AV232" s="874" t="str">
        <f>IF(AM232="","",IF(VLOOKUP(AM232,'aktuelle Düngerliste'!$A:$B,2,FALSE)="mineralisch",(VLOOKUP(AM232,'aktuelle Düngerliste'!$A:$H,3,FALSE)*AO232/1000),""))</f>
        <v/>
      </c>
      <c r="AW232" s="875" t="str">
        <f>IF(AM232="","",VLOOKUP(AM232,'aktuelle Düngerliste'!$A:$J,10,FALSE)*AO232/1000)</f>
        <v/>
      </c>
      <c r="AX232" s="875" t="str">
        <f>IF(AM232="","",VLOOKUP(AM232,'aktuelle Düngerliste'!$A:$H,5,FALSE)*AO232/1000)</f>
        <v/>
      </c>
      <c r="AY232" s="875" t="str">
        <f>IF(AM232="","",VLOOKUP(AM232,'aktuelle Düngerliste'!$A:$H,6,FALSE)*AO232/1000)</f>
        <v/>
      </c>
      <c r="AZ232" s="876" t="str">
        <f>IF(AM232="","",VLOOKUP(AM232,'aktuelle Düngerliste'!$A:$H,7,FALSE)*AO232/1000)</f>
        <v/>
      </c>
      <c r="BA232" s="378"/>
      <c r="BB232" s="379"/>
      <c r="BC232" s="375"/>
      <c r="BD232" s="392" t="str">
        <f t="shared" si="38"/>
        <v/>
      </c>
      <c r="BE232" s="453" t="str">
        <f t="shared" si="39"/>
        <v/>
      </c>
      <c r="BF232" s="872" t="str">
        <f>IF(BA232="","",VLOOKUP(BA232,'aktuelle Düngerliste'!$A:$H,2,FALSE))</f>
        <v/>
      </c>
      <c r="BG232" s="872" t="str">
        <f>IF(BA232="","",VLOOKUP(BA232,'aktuelle Düngerliste'!$A:$H,3,FALSE))</f>
        <v/>
      </c>
      <c r="BH232" s="873" t="str">
        <f>IF(BA232="","",VLOOKUP(BA232,'aktuelle Düngerliste'!$A:$H,8,FALSE))</f>
        <v/>
      </c>
      <c r="BI232" s="874" t="str">
        <f>IF(BA232="","",VLOOKUP(BA232,'aktuelle Düngerliste'!$A:$H,3,FALSE)*BC232/1000)</f>
        <v/>
      </c>
      <c r="BJ232" s="874" t="str">
        <f>IF(BA232="","",IF(VLOOKUP(BA232,'aktuelle Düngerliste'!$A:$B,2,FALSE)="mineralisch",(VLOOKUP(BA232,'aktuelle Düngerliste'!$A:$H,3,FALSE)*BC232/1000),""))</f>
        <v/>
      </c>
      <c r="BK232" s="875" t="str">
        <f>IF(BA232="","",VLOOKUP(BA232,'aktuelle Düngerliste'!$A:$J,10,FALSE)*BC232/1000)</f>
        <v/>
      </c>
      <c r="BL232" s="875" t="str">
        <f>IF(BA232="","",VLOOKUP(BA232,'aktuelle Düngerliste'!$A:$H,5,FALSE)*BC232/1000)</f>
        <v/>
      </c>
      <c r="BM232" s="875" t="str">
        <f>IF(BA232="","",VLOOKUP(BA232,'aktuelle Düngerliste'!$A:$H,6,FALSE)*BC232/1000)</f>
        <v/>
      </c>
      <c r="BN232" s="876" t="str">
        <f>IF(BA232="","",VLOOKUP(BA232,'aktuelle Düngerliste'!$A:$H,7,FALSE)*BC232/1000)</f>
        <v/>
      </c>
      <c r="BO232" s="378"/>
      <c r="BP232" s="379"/>
      <c r="BQ232" s="375"/>
      <c r="BR232" s="392" t="str">
        <f t="shared" si="40"/>
        <v/>
      </c>
      <c r="BS232" s="453" t="str">
        <f t="shared" si="41"/>
        <v/>
      </c>
      <c r="BT232" s="872" t="str">
        <f>IF(BO232="","",VLOOKUP(BO232,'aktuelle Düngerliste'!$A:$H,2,FALSE))</f>
        <v/>
      </c>
      <c r="BU232" s="872" t="str">
        <f>IF(BO232="","",VLOOKUP(BO232,'aktuelle Düngerliste'!$A:$H,3,FALSE))</f>
        <v/>
      </c>
      <c r="BV232" s="873" t="str">
        <f>IF(BO232="","",VLOOKUP(BO232,'aktuelle Düngerliste'!$A:$H,8,FALSE))</f>
        <v/>
      </c>
      <c r="BW232" s="874" t="str">
        <f>IF(BO232="","",VLOOKUP(BO232,'aktuelle Düngerliste'!$A:$H,3,FALSE)*BQ232/1000)</f>
        <v/>
      </c>
      <c r="BX232" s="874" t="str">
        <f>IF(BO232="","",IF(VLOOKUP(BO232,'aktuelle Düngerliste'!$A:$B,2,FALSE)="mineralisch",(VLOOKUP(BO232,'aktuelle Düngerliste'!$A:$H,3,FALSE)*BQ232/1000),""))</f>
        <v/>
      </c>
      <c r="BY232" s="875" t="str">
        <f>IF(BO232="","",VLOOKUP(BO232,'aktuelle Düngerliste'!$A:$J,10,FALSE)*BQ232/1000)</f>
        <v/>
      </c>
      <c r="BZ232" s="875" t="str">
        <f>IF(BO232="","",VLOOKUP(BO232,'aktuelle Düngerliste'!$A:$H,5,FALSE)*BQ232/1000)</f>
        <v/>
      </c>
      <c r="CA232" s="875" t="str">
        <f>IF(BO232="","",VLOOKUP(BO232,'aktuelle Düngerliste'!$A:$H,6,FALSE)*BQ232/1000)</f>
        <v/>
      </c>
      <c r="CB232" s="876" t="str">
        <f>IF(BO232="","",VLOOKUP(BO232,'aktuelle Düngerliste'!$A:$H,7,FALSE)*BQ232/1000)</f>
        <v/>
      </c>
      <c r="CC232" s="378"/>
      <c r="CD232" s="379"/>
      <c r="CE232" s="375"/>
      <c r="CF232" s="392" t="str">
        <f t="shared" si="42"/>
        <v/>
      </c>
      <c r="CG232" s="453" t="str">
        <f t="shared" si="43"/>
        <v/>
      </c>
      <c r="CH232" s="872" t="str">
        <f>IF(CC232="","",VLOOKUP(CC232,'aktuelle Düngerliste'!$A:$H,2,FALSE))</f>
        <v/>
      </c>
      <c r="CI232" s="872" t="str">
        <f>IF(CC232="","",VLOOKUP(CC232,'aktuelle Düngerliste'!$A:$H,3,FALSE))</f>
        <v/>
      </c>
      <c r="CJ232" s="873" t="str">
        <f>IF(CC232="","",VLOOKUP(CC232,'aktuelle Düngerliste'!$A:$H,8,FALSE))</f>
        <v/>
      </c>
      <c r="CK232" s="874" t="str">
        <f>IF(CC232="","",VLOOKUP(CC232,'aktuelle Düngerliste'!$A:$H,3,FALSE)*CE232/1000)</f>
        <v/>
      </c>
      <c r="CL232" s="874" t="str">
        <f>IF(CC232="","",IF(VLOOKUP(CC232,'aktuelle Düngerliste'!$A:$B,2,FALSE)="mineralisch",(VLOOKUP(CC232,'aktuelle Düngerliste'!$A:$H,3,FALSE)*CE232/1000),""))</f>
        <v/>
      </c>
      <c r="CM232" s="875" t="str">
        <f>IF(CC232="","",VLOOKUP(CC232,'aktuelle Düngerliste'!$A:$J,10,FALSE)*CE232/1000)</f>
        <v/>
      </c>
      <c r="CN232" s="875" t="str">
        <f>IF(CC232="","",VLOOKUP(CC232,'aktuelle Düngerliste'!$A:$H,5,FALSE)*CE232/1000)</f>
        <v/>
      </c>
      <c r="CO232" s="875" t="str">
        <f>IF(CC232="","",VLOOKUP(CC232,'aktuelle Düngerliste'!$A:$H,6,FALSE)*CE232/1000)</f>
        <v/>
      </c>
      <c r="CP232" s="876" t="str">
        <f>IF(CC232="","",VLOOKUP(CC232,'aktuelle Düngerliste'!$A:$H,7,FALSE)*CE232/1000)</f>
        <v/>
      </c>
      <c r="CQ232" s="378"/>
      <c r="CR232" s="379"/>
      <c r="CS232" s="375"/>
      <c r="CT232" s="392" t="str">
        <f t="shared" si="44"/>
        <v/>
      </c>
      <c r="CU232" s="453" t="str">
        <f t="shared" si="45"/>
        <v/>
      </c>
      <c r="CV232" s="872" t="str">
        <f>IF(CQ232="","",VLOOKUP(CQ232,'aktuelle Düngerliste'!$A:$H,2,FALSE))</f>
        <v/>
      </c>
      <c r="CW232" s="872" t="str">
        <f>IF(CQ232="","",VLOOKUP(CQ232,'aktuelle Düngerliste'!$A:$H,3,FALSE))</f>
        <v/>
      </c>
      <c r="CX232" s="873" t="str">
        <f>IF(CQ232="","",VLOOKUP(CQ232,'aktuelle Düngerliste'!$A:$H,8,FALSE))</f>
        <v/>
      </c>
      <c r="CY232" s="874" t="str">
        <f>IF(CQ232="","",VLOOKUP(CQ232,'aktuelle Düngerliste'!$A:$H,3,FALSE)*CS232/1000)</f>
        <v/>
      </c>
      <c r="CZ232" s="874" t="str">
        <f>IF(CQ232="","",IF(VLOOKUP(CQ232,'aktuelle Düngerliste'!$A:$B,2,FALSE)="mineralisch",(VLOOKUP(CQ232,'aktuelle Düngerliste'!$A:$H,3,FALSE)*CS232/1000),""))</f>
        <v/>
      </c>
      <c r="DA232" s="875" t="str">
        <f>IF(CQ232="","",VLOOKUP(CQ232,'aktuelle Düngerliste'!$A:$J,10,FALSE)*CS232/1000)</f>
        <v/>
      </c>
      <c r="DB232" s="875" t="str">
        <f>IF(CQ232="","",VLOOKUP(CQ232,'aktuelle Düngerliste'!$A:$H,5,FALSE)*CS232/1000)</f>
        <v/>
      </c>
      <c r="DC232" s="875" t="str">
        <f>IF(CQ232="","",VLOOKUP(CQ232,'aktuelle Düngerliste'!$A:$H,6,FALSE)*CS232/1000)</f>
        <v/>
      </c>
      <c r="DD232" s="876" t="str">
        <f>IF(CQ232="","",VLOOKUP(CQ232,'aktuelle Düngerliste'!$A:$H,7,FALSE)*CS232/1000)</f>
        <v/>
      </c>
      <c r="DE232" s="378"/>
      <c r="DF232" s="379"/>
      <c r="DG232" s="375"/>
      <c r="DH232" s="392" t="str">
        <f t="shared" si="46"/>
        <v/>
      </c>
      <c r="DI232" s="453" t="str">
        <f t="shared" si="47"/>
        <v/>
      </c>
      <c r="DJ232" s="872" t="str">
        <f>IF(DE232="","",VLOOKUP(DE232,'aktuelle Düngerliste'!$A:$H,2,FALSE))</f>
        <v/>
      </c>
      <c r="DK232" s="872" t="str">
        <f>IF(DE232="","",VLOOKUP(DE232,'aktuelle Düngerliste'!$A:$H,3,FALSE))</f>
        <v/>
      </c>
      <c r="DL232" s="873" t="str">
        <f>IF(DE232="","",VLOOKUP(DE232,'aktuelle Düngerliste'!$A:$H,8,FALSE))</f>
        <v/>
      </c>
      <c r="DM232" s="874" t="str">
        <f>IF(DE232="","",VLOOKUP(DE232,'aktuelle Düngerliste'!$A:$H,3,FALSE)*DG232/1000)</f>
        <v/>
      </c>
      <c r="DN232" s="874" t="str">
        <f>IF(DE232="","",IF(VLOOKUP(DE232,'aktuelle Düngerliste'!$A:$B,2,FALSE)="mineralisch",(VLOOKUP(DE232,'aktuelle Düngerliste'!$A:$H,3,FALSE)*DG232/1000),""))</f>
        <v/>
      </c>
      <c r="DO232" s="875" t="str">
        <f>IF(DE232="","",VLOOKUP(DE232,'aktuelle Düngerliste'!$A:$J,10,FALSE)*DG232/1000)</f>
        <v/>
      </c>
      <c r="DP232" s="875" t="str">
        <f>IF(DE232="","",VLOOKUP(DE232,'aktuelle Düngerliste'!$A:$H,5,FALSE)*DG232/1000)</f>
        <v/>
      </c>
      <c r="DQ232" s="875" t="str">
        <f>IF(DE232="","",VLOOKUP(DE232,'aktuelle Düngerliste'!$A:$H,6,FALSE)*DG232/1000)</f>
        <v/>
      </c>
      <c r="DR232" s="876" t="str">
        <f>IF(DE232="","",VLOOKUP(DE232,'aktuelle Düngerliste'!$A:$H,7,FALSE)*DG232/1000)</f>
        <v/>
      </c>
      <c r="DS232" s="265"/>
    </row>
    <row r="233" spans="1:123" s="145" customFormat="1">
      <c r="A233" s="261" t="str">
        <f>IF('N-DBE'!A233="","",'N-DBE'!A233)</f>
        <v/>
      </c>
      <c r="B233" s="285" t="str">
        <f>IF('N-DBE'!B233="","",'N-DBE'!B233)</f>
        <v/>
      </c>
      <c r="C233" s="262" t="str">
        <f>IF('N-DBE'!C233="","",'N-DBE'!C233)</f>
        <v/>
      </c>
      <c r="D233" s="262" t="str">
        <f>IF('N-DBE'!D233="","",'N-DBE'!D233)</f>
        <v/>
      </c>
      <c r="E233" s="238" t="str">
        <f>IF('N-DBE'!E233="","",'N-DBE'!E233)</f>
        <v/>
      </c>
      <c r="F233" s="238" t="str">
        <f>IF('N-DBE'!F233="","",'N-DBE'!F233)</f>
        <v/>
      </c>
      <c r="G233" s="225" t="str">
        <f>IF('N-DBE'!G233="","",'N-DBE'!G233)</f>
        <v/>
      </c>
      <c r="H233" s="247" t="str">
        <f>IF(OR(B233="",'N-DBE'!AJ233=""),"",'N-DBE'!AJ233+'N-DBE'!AN233)</f>
        <v/>
      </c>
      <c r="I233" s="815" t="str">
        <f>IF(OR(B233="",'N-DBE'!AJ233=""),"",'N-DBE'!E233*('N-DBE'!AJ233+'N-DBE'!AN233))</f>
        <v/>
      </c>
      <c r="J233" s="246" t="str">
        <f>IF('N-DBE'!AK233="","",IF('N-DBE'!AM233="ja",'N-DBE'!AK233+'N-DBE'!AN233,'N-DBE'!AK233))</f>
        <v/>
      </c>
      <c r="K233" s="829" t="str">
        <f>IF(OR(B233="",'N-DBE'!AK233=""),"",IF('N-DBE'!AM233="ja",'N-DBE'!E233*('N-DBE'!AK233+'N-DBE'!AN233),'N-DBE'!E233*'N-DBE'!AK233))</f>
        <v/>
      </c>
      <c r="L233" s="830" t="str">
        <f>IF(OR(B233="",'N-DBE'!AL233=""),"",'N-DBE'!AL233+'N-DBE'!AN233)</f>
        <v/>
      </c>
      <c r="M233" s="830" t="str">
        <f>IF(OR(B233="",'N-DBE'!AL233=""),"",'N-DBE'!E233*('N-DBE'!AL233+'N-DBE'!AN233))</f>
        <v/>
      </c>
      <c r="N233" s="831" t="str">
        <f>IF(AND('N-DBE'!C233="ja",G233&lt;&gt;""),I233-X233,"")</f>
        <v/>
      </c>
      <c r="O233" s="259" t="str">
        <f>IF('N-DBE'!AJ233="","",SUM(AU233,BI233,BW233,CK233,CY233,DM233))</f>
        <v/>
      </c>
      <c r="P233" s="830" t="str">
        <f>IF(OR(B233="",'N-DBE'!AJ233=""),"",O233*'N-DBE'!E233)</f>
        <v/>
      </c>
      <c r="Q233" s="253" t="str">
        <f>IF('N-DBE'!AJ233="","",IF(AR233="mineralisch",AU233,0)+IF(BF233="mineralisch",BI233,0)+IF(BT233="mineralisch",BW233,0)+IF(CH233="mineralisch",CK233,0)+IF(CV233="mineralisch",CY233,0)+IF(DJ233="mineralisch",DM233,0))</f>
        <v/>
      </c>
      <c r="R233" s="830" t="str">
        <f>IF(OR(B233="",'N-DBE'!AJ233=""),"",Q233*'N-DBE'!E233)</f>
        <v/>
      </c>
      <c r="S233" s="253" t="str">
        <f>IF('N-DBE'!AJ233="","",O233-Q233)</f>
        <v/>
      </c>
      <c r="T233" s="830" t="str">
        <f>IF(OR(B233="",'N-DBE'!AJ233=""),"",S233*'N-DBE'!E233)</f>
        <v/>
      </c>
      <c r="U233" s="253" t="str">
        <f>IF('N-DBE'!AJ233="","",(IF(AR233="Kompost",AU233,0)+IF(BF233="Kompost",BI233,0)+IF(BT233="Kompost",BW233,0)+IF(CH233="Kompost",CK233,0)+IF(CV233="Kompost",CY233,0)+IF(DJ233="Kompost",DM233,0)))</f>
        <v/>
      </c>
      <c r="V233" s="830" t="str">
        <f>IF(OR(B233="",'N-DBE'!AJ233=""),"",U233*'N-DBE'!E233)</f>
        <v/>
      </c>
      <c r="W233" s="370" t="str">
        <f>IF('N-DBE'!AJ233="","",SUM(AW233,BK233,BY233,CM233,DA233,DO233))</f>
        <v/>
      </c>
      <c r="X233" s="844" t="str">
        <f>IF(OR(B233="",'N-DBE'!AJ233=""),"",W233*'N-DBE'!E233)</f>
        <v/>
      </c>
      <c r="Y233" s="260" t="str">
        <f>IF('P-(K-Mg)-DBE'!N233="","",'P-(K-Mg)-DBE'!N233+'P-(K-Mg)-DBE'!R233)</f>
        <v/>
      </c>
      <c r="Z233" s="830" t="str">
        <f>IF(OR(B233="",'P-(K-Mg)-DBE'!N233=""),"",'N-DBE'!E233*('P-(K-Mg)-DBE'!N233+'P-(K-Mg)-DBE'!R233))</f>
        <v/>
      </c>
      <c r="AA233" s="259" t="str">
        <f>IF('P-(K-Mg)-DBE'!N233="","",SUM(AX233,BL233,BZ233,CN233,DB233,DP233))</f>
        <v/>
      </c>
      <c r="AB233" s="258" t="str">
        <f>IF(OR(B233="",'P-(K-Mg)-DBE'!Z233=""),"",SUM(AX233,BL233,BZ233,CN233,DB233,DP233)*'N-DBE'!E233)</f>
        <v/>
      </c>
      <c r="AC233" s="259" t="str">
        <f>IF('P-(K-Mg)-DBE'!O233="","",'P-(K-Mg)-DBE'!O233)</f>
        <v/>
      </c>
      <c r="AD233" s="815" t="str">
        <f>IF(OR(B233="",'P-(K-Mg)-DBE'!O233=""),"",'P-(K-Mg)-DBE'!O233*'N-DBE'!E233)</f>
        <v/>
      </c>
      <c r="AE233" s="239" t="str">
        <f>IF('P-(K-Mg)-DBE'!Z233="","",'P-(K-Mg)-DBE'!Z233)</f>
        <v/>
      </c>
      <c r="AF233" s="815" t="str">
        <f>IF(OR(B233="",'P-(K-Mg)-DBE'!Z233=""),"",'P-(K-Mg)-DBE'!Z233*'N-DBE'!E233)</f>
        <v/>
      </c>
      <c r="AG233" s="380" t="str">
        <f>IF('P-(K-Mg)-DBE'!Z233="","",SUM(AY233,BM233,CA233,CO233,DC233,DQ233))</f>
        <v/>
      </c>
      <c r="AH233" s="258" t="str">
        <f>IF(OR(B233="",'P-(K-Mg)-DBE'!AH233=""),"",SUM(AY233,BM233,CA233,CO233,DC233,DQ223)*'N-DBE'!E233)</f>
        <v/>
      </c>
      <c r="AI233" s="240" t="str">
        <f>IF('P-(K-Mg)-DBE'!AH233="","",'P-(K-Mg)-DBE'!AH233)</f>
        <v/>
      </c>
      <c r="AJ233" s="830" t="str">
        <f>IF(OR(B233="",'P-(K-Mg)-DBE'!AH233=""),"",'N-DBE'!E233*'P-(K-Mg)-DBE'!AH233)</f>
        <v/>
      </c>
      <c r="AK233" s="374" t="str">
        <f>IF('P-(K-Mg)-DBE'!AH233="","",SUM(AZ233,BN233,CB233,CP233,DD233,DR233))</f>
        <v/>
      </c>
      <c r="AL233" s="862" t="str">
        <f>IF('P-(K-Mg)-DBE'!AH233="","",SUM(AZ233,BN233,CB233,CP233,DD233,DR233))</f>
        <v/>
      </c>
      <c r="AM233" s="378"/>
      <c r="AN233" s="379"/>
      <c r="AO233" s="375"/>
      <c r="AP233" s="392" t="str">
        <f t="shared" si="36"/>
        <v/>
      </c>
      <c r="AQ233" s="453" t="str">
        <f t="shared" si="37"/>
        <v/>
      </c>
      <c r="AR233" s="872" t="str">
        <f>IF(AM233="","",VLOOKUP(AM233,'aktuelle Düngerliste'!A:H,2,FALSE))</f>
        <v/>
      </c>
      <c r="AS233" s="872" t="str">
        <f>IF(AM233="","",VLOOKUP(AM233,'aktuelle Düngerliste'!A:H,3,FALSE))</f>
        <v/>
      </c>
      <c r="AT233" s="873" t="str">
        <f>IF(AM233="","",VLOOKUP(AM233,'aktuelle Düngerliste'!A:H,8,FALSE))</f>
        <v/>
      </c>
      <c r="AU233" s="874" t="str">
        <f>IF(AM233="","",VLOOKUP(AM233,'aktuelle Düngerliste'!$A:$H,3,FALSE)*AO233/1000)</f>
        <v/>
      </c>
      <c r="AV233" s="874" t="str">
        <f>IF(AM233="","",IF(VLOOKUP(AM233,'aktuelle Düngerliste'!$A:$B,2,FALSE)="mineralisch",(VLOOKUP(AM233,'aktuelle Düngerliste'!$A:$H,3,FALSE)*AO233/1000),""))</f>
        <v/>
      </c>
      <c r="AW233" s="875" t="str">
        <f>IF(AM233="","",VLOOKUP(AM233,'aktuelle Düngerliste'!$A:$J,10,FALSE)*AO233/1000)</f>
        <v/>
      </c>
      <c r="AX233" s="875" t="str">
        <f>IF(AM233="","",VLOOKUP(AM233,'aktuelle Düngerliste'!$A:$H,5,FALSE)*AO233/1000)</f>
        <v/>
      </c>
      <c r="AY233" s="875" t="str">
        <f>IF(AM233="","",VLOOKUP(AM233,'aktuelle Düngerliste'!$A:$H,6,FALSE)*AO233/1000)</f>
        <v/>
      </c>
      <c r="AZ233" s="876" t="str">
        <f>IF(AM233="","",VLOOKUP(AM233,'aktuelle Düngerliste'!$A:$H,7,FALSE)*AO233/1000)</f>
        <v/>
      </c>
      <c r="BA233" s="378"/>
      <c r="BB233" s="379"/>
      <c r="BC233" s="375"/>
      <c r="BD233" s="392" t="str">
        <f t="shared" si="38"/>
        <v/>
      </c>
      <c r="BE233" s="453" t="str">
        <f t="shared" si="39"/>
        <v/>
      </c>
      <c r="BF233" s="872" t="str">
        <f>IF(BA233="","",VLOOKUP(BA233,'aktuelle Düngerliste'!$A:$H,2,FALSE))</f>
        <v/>
      </c>
      <c r="BG233" s="872" t="str">
        <f>IF(BA233="","",VLOOKUP(BA233,'aktuelle Düngerliste'!$A:$H,3,FALSE))</f>
        <v/>
      </c>
      <c r="BH233" s="873" t="str">
        <f>IF(BA233="","",VLOOKUP(BA233,'aktuelle Düngerliste'!$A:$H,8,FALSE))</f>
        <v/>
      </c>
      <c r="BI233" s="874" t="str">
        <f>IF(BA233="","",VLOOKUP(BA233,'aktuelle Düngerliste'!$A:$H,3,FALSE)*BC233/1000)</f>
        <v/>
      </c>
      <c r="BJ233" s="874" t="str">
        <f>IF(BA233="","",IF(VLOOKUP(BA233,'aktuelle Düngerliste'!$A:$B,2,FALSE)="mineralisch",(VLOOKUP(BA233,'aktuelle Düngerliste'!$A:$H,3,FALSE)*BC233/1000),""))</f>
        <v/>
      </c>
      <c r="BK233" s="875" t="str">
        <f>IF(BA233="","",VLOOKUP(BA233,'aktuelle Düngerliste'!$A:$J,10,FALSE)*BC233/1000)</f>
        <v/>
      </c>
      <c r="BL233" s="875" t="str">
        <f>IF(BA233="","",VLOOKUP(BA233,'aktuelle Düngerliste'!$A:$H,5,FALSE)*BC233/1000)</f>
        <v/>
      </c>
      <c r="BM233" s="875" t="str">
        <f>IF(BA233="","",VLOOKUP(BA233,'aktuelle Düngerliste'!$A:$H,6,FALSE)*BC233/1000)</f>
        <v/>
      </c>
      <c r="BN233" s="876" t="str">
        <f>IF(BA233="","",VLOOKUP(BA233,'aktuelle Düngerliste'!$A:$H,7,FALSE)*BC233/1000)</f>
        <v/>
      </c>
      <c r="BO233" s="378"/>
      <c r="BP233" s="379"/>
      <c r="BQ233" s="375"/>
      <c r="BR233" s="392" t="str">
        <f t="shared" si="40"/>
        <v/>
      </c>
      <c r="BS233" s="453" t="str">
        <f t="shared" si="41"/>
        <v/>
      </c>
      <c r="BT233" s="872" t="str">
        <f>IF(BO233="","",VLOOKUP(BO233,'aktuelle Düngerliste'!$A:$H,2,FALSE))</f>
        <v/>
      </c>
      <c r="BU233" s="872" t="str">
        <f>IF(BO233="","",VLOOKUP(BO233,'aktuelle Düngerliste'!$A:$H,3,FALSE))</f>
        <v/>
      </c>
      <c r="BV233" s="873" t="str">
        <f>IF(BO233="","",VLOOKUP(BO233,'aktuelle Düngerliste'!$A:$H,8,FALSE))</f>
        <v/>
      </c>
      <c r="BW233" s="874" t="str">
        <f>IF(BO233="","",VLOOKUP(BO233,'aktuelle Düngerliste'!$A:$H,3,FALSE)*BQ233/1000)</f>
        <v/>
      </c>
      <c r="BX233" s="874" t="str">
        <f>IF(BO233="","",IF(VLOOKUP(BO233,'aktuelle Düngerliste'!$A:$B,2,FALSE)="mineralisch",(VLOOKUP(BO233,'aktuelle Düngerliste'!$A:$H,3,FALSE)*BQ233/1000),""))</f>
        <v/>
      </c>
      <c r="BY233" s="875" t="str">
        <f>IF(BO233="","",VLOOKUP(BO233,'aktuelle Düngerliste'!$A:$J,10,FALSE)*BQ233/1000)</f>
        <v/>
      </c>
      <c r="BZ233" s="875" t="str">
        <f>IF(BO233="","",VLOOKUP(BO233,'aktuelle Düngerliste'!$A:$H,5,FALSE)*BQ233/1000)</f>
        <v/>
      </c>
      <c r="CA233" s="875" t="str">
        <f>IF(BO233="","",VLOOKUP(BO233,'aktuelle Düngerliste'!$A:$H,6,FALSE)*BQ233/1000)</f>
        <v/>
      </c>
      <c r="CB233" s="876" t="str">
        <f>IF(BO233="","",VLOOKUP(BO233,'aktuelle Düngerliste'!$A:$H,7,FALSE)*BQ233/1000)</f>
        <v/>
      </c>
      <c r="CC233" s="378"/>
      <c r="CD233" s="379"/>
      <c r="CE233" s="375"/>
      <c r="CF233" s="392" t="str">
        <f t="shared" si="42"/>
        <v/>
      </c>
      <c r="CG233" s="453" t="str">
        <f t="shared" si="43"/>
        <v/>
      </c>
      <c r="CH233" s="872" t="str">
        <f>IF(CC233="","",VLOOKUP(CC233,'aktuelle Düngerliste'!$A:$H,2,FALSE))</f>
        <v/>
      </c>
      <c r="CI233" s="872" t="str">
        <f>IF(CC233="","",VLOOKUP(CC233,'aktuelle Düngerliste'!$A:$H,3,FALSE))</f>
        <v/>
      </c>
      <c r="CJ233" s="873" t="str">
        <f>IF(CC233="","",VLOOKUP(CC233,'aktuelle Düngerliste'!$A:$H,8,FALSE))</f>
        <v/>
      </c>
      <c r="CK233" s="874" t="str">
        <f>IF(CC233="","",VLOOKUP(CC233,'aktuelle Düngerliste'!$A:$H,3,FALSE)*CE233/1000)</f>
        <v/>
      </c>
      <c r="CL233" s="874" t="str">
        <f>IF(CC233="","",IF(VLOOKUP(CC233,'aktuelle Düngerliste'!$A:$B,2,FALSE)="mineralisch",(VLOOKUP(CC233,'aktuelle Düngerliste'!$A:$H,3,FALSE)*CE233/1000),""))</f>
        <v/>
      </c>
      <c r="CM233" s="875" t="str">
        <f>IF(CC233="","",VLOOKUP(CC233,'aktuelle Düngerliste'!$A:$J,10,FALSE)*CE233/1000)</f>
        <v/>
      </c>
      <c r="CN233" s="875" t="str">
        <f>IF(CC233="","",VLOOKUP(CC233,'aktuelle Düngerliste'!$A:$H,5,FALSE)*CE233/1000)</f>
        <v/>
      </c>
      <c r="CO233" s="875" t="str">
        <f>IF(CC233="","",VLOOKUP(CC233,'aktuelle Düngerliste'!$A:$H,6,FALSE)*CE233/1000)</f>
        <v/>
      </c>
      <c r="CP233" s="876" t="str">
        <f>IF(CC233="","",VLOOKUP(CC233,'aktuelle Düngerliste'!$A:$H,7,FALSE)*CE233/1000)</f>
        <v/>
      </c>
      <c r="CQ233" s="378"/>
      <c r="CR233" s="379"/>
      <c r="CS233" s="375"/>
      <c r="CT233" s="392" t="str">
        <f t="shared" si="44"/>
        <v/>
      </c>
      <c r="CU233" s="453" t="str">
        <f t="shared" si="45"/>
        <v/>
      </c>
      <c r="CV233" s="872" t="str">
        <f>IF(CQ233="","",VLOOKUP(CQ233,'aktuelle Düngerliste'!$A:$H,2,FALSE))</f>
        <v/>
      </c>
      <c r="CW233" s="872" t="str">
        <f>IF(CQ233="","",VLOOKUP(CQ233,'aktuelle Düngerliste'!$A:$H,3,FALSE))</f>
        <v/>
      </c>
      <c r="CX233" s="873" t="str">
        <f>IF(CQ233="","",VLOOKUP(CQ233,'aktuelle Düngerliste'!$A:$H,8,FALSE))</f>
        <v/>
      </c>
      <c r="CY233" s="874" t="str">
        <f>IF(CQ233="","",VLOOKUP(CQ233,'aktuelle Düngerliste'!$A:$H,3,FALSE)*CS233/1000)</f>
        <v/>
      </c>
      <c r="CZ233" s="874" t="str">
        <f>IF(CQ233="","",IF(VLOOKUP(CQ233,'aktuelle Düngerliste'!$A:$B,2,FALSE)="mineralisch",(VLOOKUP(CQ233,'aktuelle Düngerliste'!$A:$H,3,FALSE)*CS233/1000),""))</f>
        <v/>
      </c>
      <c r="DA233" s="875" t="str">
        <f>IF(CQ233="","",VLOOKUP(CQ233,'aktuelle Düngerliste'!$A:$J,10,FALSE)*CS233/1000)</f>
        <v/>
      </c>
      <c r="DB233" s="875" t="str">
        <f>IF(CQ233="","",VLOOKUP(CQ233,'aktuelle Düngerliste'!$A:$H,5,FALSE)*CS233/1000)</f>
        <v/>
      </c>
      <c r="DC233" s="875" t="str">
        <f>IF(CQ233="","",VLOOKUP(CQ233,'aktuelle Düngerliste'!$A:$H,6,FALSE)*CS233/1000)</f>
        <v/>
      </c>
      <c r="DD233" s="876" t="str">
        <f>IF(CQ233="","",VLOOKUP(CQ233,'aktuelle Düngerliste'!$A:$H,7,FALSE)*CS233/1000)</f>
        <v/>
      </c>
      <c r="DE233" s="378"/>
      <c r="DF233" s="379"/>
      <c r="DG233" s="375"/>
      <c r="DH233" s="392" t="str">
        <f t="shared" si="46"/>
        <v/>
      </c>
      <c r="DI233" s="453" t="str">
        <f t="shared" si="47"/>
        <v/>
      </c>
      <c r="DJ233" s="872" t="str">
        <f>IF(DE233="","",VLOOKUP(DE233,'aktuelle Düngerliste'!$A:$H,2,FALSE))</f>
        <v/>
      </c>
      <c r="DK233" s="872" t="str">
        <f>IF(DE233="","",VLOOKUP(DE233,'aktuelle Düngerliste'!$A:$H,3,FALSE))</f>
        <v/>
      </c>
      <c r="DL233" s="873" t="str">
        <f>IF(DE233="","",VLOOKUP(DE233,'aktuelle Düngerliste'!$A:$H,8,FALSE))</f>
        <v/>
      </c>
      <c r="DM233" s="874" t="str">
        <f>IF(DE233="","",VLOOKUP(DE233,'aktuelle Düngerliste'!$A:$H,3,FALSE)*DG233/1000)</f>
        <v/>
      </c>
      <c r="DN233" s="874" t="str">
        <f>IF(DE233="","",IF(VLOOKUP(DE233,'aktuelle Düngerliste'!$A:$B,2,FALSE)="mineralisch",(VLOOKUP(DE233,'aktuelle Düngerliste'!$A:$H,3,FALSE)*DG233/1000),""))</f>
        <v/>
      </c>
      <c r="DO233" s="875" t="str">
        <f>IF(DE233="","",VLOOKUP(DE233,'aktuelle Düngerliste'!$A:$J,10,FALSE)*DG233/1000)</f>
        <v/>
      </c>
      <c r="DP233" s="875" t="str">
        <f>IF(DE233="","",VLOOKUP(DE233,'aktuelle Düngerliste'!$A:$H,5,FALSE)*DG233/1000)</f>
        <v/>
      </c>
      <c r="DQ233" s="875" t="str">
        <f>IF(DE233="","",VLOOKUP(DE233,'aktuelle Düngerliste'!$A:$H,6,FALSE)*DG233/1000)</f>
        <v/>
      </c>
      <c r="DR233" s="876" t="str">
        <f>IF(DE233="","",VLOOKUP(DE233,'aktuelle Düngerliste'!$A:$H,7,FALSE)*DG233/1000)</f>
        <v/>
      </c>
      <c r="DS233" s="265"/>
    </row>
    <row r="234" spans="1:123" s="145" customFormat="1">
      <c r="A234" s="261" t="str">
        <f>IF('N-DBE'!A234="","",'N-DBE'!A234)</f>
        <v/>
      </c>
      <c r="B234" s="285" t="str">
        <f>IF('N-DBE'!B234="","",'N-DBE'!B234)</f>
        <v/>
      </c>
      <c r="C234" s="262" t="str">
        <f>IF('N-DBE'!C234="","",'N-DBE'!C234)</f>
        <v/>
      </c>
      <c r="D234" s="262" t="str">
        <f>IF('N-DBE'!D234="","",'N-DBE'!D234)</f>
        <v/>
      </c>
      <c r="E234" s="238" t="str">
        <f>IF('N-DBE'!E234="","",'N-DBE'!E234)</f>
        <v/>
      </c>
      <c r="F234" s="238" t="str">
        <f>IF('N-DBE'!F234="","",'N-DBE'!F234)</f>
        <v/>
      </c>
      <c r="G234" s="225" t="str">
        <f>IF('N-DBE'!G234="","",'N-DBE'!G234)</f>
        <v/>
      </c>
      <c r="H234" s="247" t="str">
        <f>IF(OR(B234="",'N-DBE'!AJ234=""),"",'N-DBE'!AJ234+'N-DBE'!AN234)</f>
        <v/>
      </c>
      <c r="I234" s="815" t="str">
        <f>IF(OR(B234="",'N-DBE'!AJ234=""),"",'N-DBE'!E234*('N-DBE'!AJ234+'N-DBE'!AN234))</f>
        <v/>
      </c>
      <c r="J234" s="246" t="str">
        <f>IF('N-DBE'!AK234="","",IF('N-DBE'!AM234="ja",'N-DBE'!AK234+'N-DBE'!AN234,'N-DBE'!AK234))</f>
        <v/>
      </c>
      <c r="K234" s="829" t="str">
        <f>IF(OR(B234="",'N-DBE'!AK234=""),"",IF('N-DBE'!AM234="ja",'N-DBE'!E234*('N-DBE'!AK234+'N-DBE'!AN234),'N-DBE'!E234*'N-DBE'!AK234))</f>
        <v/>
      </c>
      <c r="L234" s="830" t="str">
        <f>IF(OR(B234="",'N-DBE'!AL234=""),"",'N-DBE'!AL234+'N-DBE'!AN234)</f>
        <v/>
      </c>
      <c r="M234" s="830" t="str">
        <f>IF(OR(B234="",'N-DBE'!AL234=""),"",'N-DBE'!E234*('N-DBE'!AL234+'N-DBE'!AN234))</f>
        <v/>
      </c>
      <c r="N234" s="831" t="str">
        <f>IF(AND('N-DBE'!C234="ja",G234&lt;&gt;""),I234-X234,"")</f>
        <v/>
      </c>
      <c r="O234" s="259" t="str">
        <f>IF('N-DBE'!AJ234="","",SUM(AU234,BI234,BW234,CK234,CY234,DM234))</f>
        <v/>
      </c>
      <c r="P234" s="830" t="str">
        <f>IF(OR(B234="",'N-DBE'!AJ234=""),"",O234*'N-DBE'!E234)</f>
        <v/>
      </c>
      <c r="Q234" s="253" t="str">
        <f>IF('N-DBE'!AJ234="","",IF(AR234="mineralisch",AU234,0)+IF(BF234="mineralisch",BI234,0)+IF(BT234="mineralisch",BW234,0)+IF(CH234="mineralisch",CK234,0)+IF(CV234="mineralisch",CY234,0)+IF(DJ234="mineralisch",DM234,0))</f>
        <v/>
      </c>
      <c r="R234" s="830" t="str">
        <f>IF(OR(B234="",'N-DBE'!AJ234=""),"",Q234*'N-DBE'!E234)</f>
        <v/>
      </c>
      <c r="S234" s="253" t="str">
        <f>IF('N-DBE'!AJ234="","",O234-Q234)</f>
        <v/>
      </c>
      <c r="T234" s="830" t="str">
        <f>IF(OR(B234="",'N-DBE'!AJ234=""),"",S234*'N-DBE'!E234)</f>
        <v/>
      </c>
      <c r="U234" s="253" t="str">
        <f>IF('N-DBE'!AJ234="","",(IF(AR234="Kompost",AU234,0)+IF(BF234="Kompost",BI234,0)+IF(BT234="Kompost",BW234,0)+IF(CH234="Kompost",CK234,0)+IF(CV234="Kompost",CY234,0)+IF(DJ234="Kompost",DM234,0)))</f>
        <v/>
      </c>
      <c r="V234" s="830" t="str">
        <f>IF(OR(B234="",'N-DBE'!AJ234=""),"",U234*'N-DBE'!E234)</f>
        <v/>
      </c>
      <c r="W234" s="370" t="str">
        <f>IF('N-DBE'!AJ234="","",SUM(AW234,BK234,BY234,CM234,DA234,DO234))</f>
        <v/>
      </c>
      <c r="X234" s="844" t="str">
        <f>IF(OR(B234="",'N-DBE'!AJ234=""),"",W234*'N-DBE'!E234)</f>
        <v/>
      </c>
      <c r="Y234" s="260" t="str">
        <f>IF('P-(K-Mg)-DBE'!N234="","",'P-(K-Mg)-DBE'!N234+'P-(K-Mg)-DBE'!R234)</f>
        <v/>
      </c>
      <c r="Z234" s="830" t="str">
        <f>IF(OR(B234="",'P-(K-Mg)-DBE'!N234=""),"",'N-DBE'!E234*('P-(K-Mg)-DBE'!N234+'P-(K-Mg)-DBE'!R234))</f>
        <v/>
      </c>
      <c r="AA234" s="259" t="str">
        <f>IF('P-(K-Mg)-DBE'!N234="","",SUM(AX234,BL234,BZ234,CN234,DB234,DP234))</f>
        <v/>
      </c>
      <c r="AB234" s="258" t="str">
        <f>IF(OR(B234="",'P-(K-Mg)-DBE'!Z234=""),"",SUM(AX234,BL234,BZ234,CN234,DB234,DP234)*'N-DBE'!E234)</f>
        <v/>
      </c>
      <c r="AC234" s="259" t="str">
        <f>IF('P-(K-Mg)-DBE'!O234="","",'P-(K-Mg)-DBE'!O234)</f>
        <v/>
      </c>
      <c r="AD234" s="815" t="str">
        <f>IF(OR(B234="",'P-(K-Mg)-DBE'!O234=""),"",'P-(K-Mg)-DBE'!O234*'N-DBE'!E234)</f>
        <v/>
      </c>
      <c r="AE234" s="239" t="str">
        <f>IF('P-(K-Mg)-DBE'!Z234="","",'P-(K-Mg)-DBE'!Z234)</f>
        <v/>
      </c>
      <c r="AF234" s="815" t="str">
        <f>IF(OR(B234="",'P-(K-Mg)-DBE'!Z234=""),"",'P-(K-Mg)-DBE'!Z234*'N-DBE'!E234)</f>
        <v/>
      </c>
      <c r="AG234" s="380" t="str">
        <f>IF('P-(K-Mg)-DBE'!Z234="","",SUM(AY234,BM234,CA234,CO234,DC234,DQ234))</f>
        <v/>
      </c>
      <c r="AH234" s="258" t="str">
        <f>IF(OR(B234="",'P-(K-Mg)-DBE'!AH234=""),"",SUM(AY234,BM234,CA234,CO234,DC234,DQ224)*'N-DBE'!E234)</f>
        <v/>
      </c>
      <c r="AI234" s="240" t="str">
        <f>IF('P-(K-Mg)-DBE'!AH234="","",'P-(K-Mg)-DBE'!AH234)</f>
        <v/>
      </c>
      <c r="AJ234" s="830" t="str">
        <f>IF(OR(B234="",'P-(K-Mg)-DBE'!AH234=""),"",'N-DBE'!E234*'P-(K-Mg)-DBE'!AH234)</f>
        <v/>
      </c>
      <c r="AK234" s="374" t="str">
        <f>IF('P-(K-Mg)-DBE'!AH234="","",SUM(AZ234,BN234,CB234,CP234,DD234,DR234))</f>
        <v/>
      </c>
      <c r="AL234" s="862" t="str">
        <f>IF('P-(K-Mg)-DBE'!AH234="","",SUM(AZ234,BN234,CB234,CP234,DD234,DR234))</f>
        <v/>
      </c>
      <c r="AM234" s="378"/>
      <c r="AN234" s="379"/>
      <c r="AO234" s="375"/>
      <c r="AP234" s="392" t="str">
        <f t="shared" si="36"/>
        <v/>
      </c>
      <c r="AQ234" s="453" t="str">
        <f t="shared" si="37"/>
        <v/>
      </c>
      <c r="AR234" s="872" t="str">
        <f>IF(AM234="","",VLOOKUP(AM234,'aktuelle Düngerliste'!A:H,2,FALSE))</f>
        <v/>
      </c>
      <c r="AS234" s="872" t="str">
        <f>IF(AM234="","",VLOOKUP(AM234,'aktuelle Düngerliste'!A:H,3,FALSE))</f>
        <v/>
      </c>
      <c r="AT234" s="873" t="str">
        <f>IF(AM234="","",VLOOKUP(AM234,'aktuelle Düngerliste'!A:H,8,FALSE))</f>
        <v/>
      </c>
      <c r="AU234" s="874" t="str">
        <f>IF(AM234="","",VLOOKUP(AM234,'aktuelle Düngerliste'!$A:$H,3,FALSE)*AO234/1000)</f>
        <v/>
      </c>
      <c r="AV234" s="874" t="str">
        <f>IF(AM234="","",IF(VLOOKUP(AM234,'aktuelle Düngerliste'!$A:$B,2,FALSE)="mineralisch",(VLOOKUP(AM234,'aktuelle Düngerliste'!$A:$H,3,FALSE)*AO234/1000),""))</f>
        <v/>
      </c>
      <c r="AW234" s="875" t="str">
        <f>IF(AM234="","",VLOOKUP(AM234,'aktuelle Düngerliste'!$A:$J,10,FALSE)*AO234/1000)</f>
        <v/>
      </c>
      <c r="AX234" s="875" t="str">
        <f>IF(AM234="","",VLOOKUP(AM234,'aktuelle Düngerliste'!$A:$H,5,FALSE)*AO234/1000)</f>
        <v/>
      </c>
      <c r="AY234" s="875" t="str">
        <f>IF(AM234="","",VLOOKUP(AM234,'aktuelle Düngerliste'!$A:$H,6,FALSE)*AO234/1000)</f>
        <v/>
      </c>
      <c r="AZ234" s="876" t="str">
        <f>IF(AM234="","",VLOOKUP(AM234,'aktuelle Düngerliste'!$A:$H,7,FALSE)*AO234/1000)</f>
        <v/>
      </c>
      <c r="BA234" s="378"/>
      <c r="BB234" s="379"/>
      <c r="BC234" s="375"/>
      <c r="BD234" s="392" t="str">
        <f t="shared" si="38"/>
        <v/>
      </c>
      <c r="BE234" s="453" t="str">
        <f t="shared" si="39"/>
        <v/>
      </c>
      <c r="BF234" s="872" t="str">
        <f>IF(BA234="","",VLOOKUP(BA234,'aktuelle Düngerliste'!$A:$H,2,FALSE))</f>
        <v/>
      </c>
      <c r="BG234" s="872" t="str">
        <f>IF(BA234="","",VLOOKUP(BA234,'aktuelle Düngerliste'!$A:$H,3,FALSE))</f>
        <v/>
      </c>
      <c r="BH234" s="873" t="str">
        <f>IF(BA234="","",VLOOKUP(BA234,'aktuelle Düngerliste'!$A:$H,8,FALSE))</f>
        <v/>
      </c>
      <c r="BI234" s="874" t="str">
        <f>IF(BA234="","",VLOOKUP(BA234,'aktuelle Düngerliste'!$A:$H,3,FALSE)*BC234/1000)</f>
        <v/>
      </c>
      <c r="BJ234" s="874" t="str">
        <f>IF(BA234="","",IF(VLOOKUP(BA234,'aktuelle Düngerliste'!$A:$B,2,FALSE)="mineralisch",(VLOOKUP(BA234,'aktuelle Düngerliste'!$A:$H,3,FALSE)*BC234/1000),""))</f>
        <v/>
      </c>
      <c r="BK234" s="875" t="str">
        <f>IF(BA234="","",VLOOKUP(BA234,'aktuelle Düngerliste'!$A:$J,10,FALSE)*BC234/1000)</f>
        <v/>
      </c>
      <c r="BL234" s="875" t="str">
        <f>IF(BA234="","",VLOOKUP(BA234,'aktuelle Düngerliste'!$A:$H,5,FALSE)*BC234/1000)</f>
        <v/>
      </c>
      <c r="BM234" s="875" t="str">
        <f>IF(BA234="","",VLOOKUP(BA234,'aktuelle Düngerliste'!$A:$H,6,FALSE)*BC234/1000)</f>
        <v/>
      </c>
      <c r="BN234" s="876" t="str">
        <f>IF(BA234="","",VLOOKUP(BA234,'aktuelle Düngerliste'!$A:$H,7,FALSE)*BC234/1000)</f>
        <v/>
      </c>
      <c r="BO234" s="378"/>
      <c r="BP234" s="379"/>
      <c r="BQ234" s="375"/>
      <c r="BR234" s="392" t="str">
        <f t="shared" si="40"/>
        <v/>
      </c>
      <c r="BS234" s="453" t="str">
        <f t="shared" si="41"/>
        <v/>
      </c>
      <c r="BT234" s="872" t="str">
        <f>IF(BO234="","",VLOOKUP(BO234,'aktuelle Düngerliste'!$A:$H,2,FALSE))</f>
        <v/>
      </c>
      <c r="BU234" s="872" t="str">
        <f>IF(BO234="","",VLOOKUP(BO234,'aktuelle Düngerliste'!$A:$H,3,FALSE))</f>
        <v/>
      </c>
      <c r="BV234" s="873" t="str">
        <f>IF(BO234="","",VLOOKUP(BO234,'aktuelle Düngerliste'!$A:$H,8,FALSE))</f>
        <v/>
      </c>
      <c r="BW234" s="874" t="str">
        <f>IF(BO234="","",VLOOKUP(BO234,'aktuelle Düngerliste'!$A:$H,3,FALSE)*BQ234/1000)</f>
        <v/>
      </c>
      <c r="BX234" s="874" t="str">
        <f>IF(BO234="","",IF(VLOOKUP(BO234,'aktuelle Düngerliste'!$A:$B,2,FALSE)="mineralisch",(VLOOKUP(BO234,'aktuelle Düngerliste'!$A:$H,3,FALSE)*BQ234/1000),""))</f>
        <v/>
      </c>
      <c r="BY234" s="875" t="str">
        <f>IF(BO234="","",VLOOKUP(BO234,'aktuelle Düngerliste'!$A:$J,10,FALSE)*BQ234/1000)</f>
        <v/>
      </c>
      <c r="BZ234" s="875" t="str">
        <f>IF(BO234="","",VLOOKUP(BO234,'aktuelle Düngerliste'!$A:$H,5,FALSE)*BQ234/1000)</f>
        <v/>
      </c>
      <c r="CA234" s="875" t="str">
        <f>IF(BO234="","",VLOOKUP(BO234,'aktuelle Düngerliste'!$A:$H,6,FALSE)*BQ234/1000)</f>
        <v/>
      </c>
      <c r="CB234" s="876" t="str">
        <f>IF(BO234="","",VLOOKUP(BO234,'aktuelle Düngerliste'!$A:$H,7,FALSE)*BQ234/1000)</f>
        <v/>
      </c>
      <c r="CC234" s="378"/>
      <c r="CD234" s="379"/>
      <c r="CE234" s="375"/>
      <c r="CF234" s="392" t="str">
        <f t="shared" si="42"/>
        <v/>
      </c>
      <c r="CG234" s="453" t="str">
        <f t="shared" si="43"/>
        <v/>
      </c>
      <c r="CH234" s="872" t="str">
        <f>IF(CC234="","",VLOOKUP(CC234,'aktuelle Düngerliste'!$A:$H,2,FALSE))</f>
        <v/>
      </c>
      <c r="CI234" s="872" t="str">
        <f>IF(CC234="","",VLOOKUP(CC234,'aktuelle Düngerliste'!$A:$H,3,FALSE))</f>
        <v/>
      </c>
      <c r="CJ234" s="873" t="str">
        <f>IF(CC234="","",VLOOKUP(CC234,'aktuelle Düngerliste'!$A:$H,8,FALSE))</f>
        <v/>
      </c>
      <c r="CK234" s="874" t="str">
        <f>IF(CC234="","",VLOOKUP(CC234,'aktuelle Düngerliste'!$A:$H,3,FALSE)*CE234/1000)</f>
        <v/>
      </c>
      <c r="CL234" s="874" t="str">
        <f>IF(CC234="","",IF(VLOOKUP(CC234,'aktuelle Düngerliste'!$A:$B,2,FALSE)="mineralisch",(VLOOKUP(CC234,'aktuelle Düngerliste'!$A:$H,3,FALSE)*CE234/1000),""))</f>
        <v/>
      </c>
      <c r="CM234" s="875" t="str">
        <f>IF(CC234="","",VLOOKUP(CC234,'aktuelle Düngerliste'!$A:$J,10,FALSE)*CE234/1000)</f>
        <v/>
      </c>
      <c r="CN234" s="875" t="str">
        <f>IF(CC234="","",VLOOKUP(CC234,'aktuelle Düngerliste'!$A:$H,5,FALSE)*CE234/1000)</f>
        <v/>
      </c>
      <c r="CO234" s="875" t="str">
        <f>IF(CC234="","",VLOOKUP(CC234,'aktuelle Düngerliste'!$A:$H,6,FALSE)*CE234/1000)</f>
        <v/>
      </c>
      <c r="CP234" s="876" t="str">
        <f>IF(CC234="","",VLOOKUP(CC234,'aktuelle Düngerliste'!$A:$H,7,FALSE)*CE234/1000)</f>
        <v/>
      </c>
      <c r="CQ234" s="378"/>
      <c r="CR234" s="379"/>
      <c r="CS234" s="375"/>
      <c r="CT234" s="392" t="str">
        <f t="shared" si="44"/>
        <v/>
      </c>
      <c r="CU234" s="453" t="str">
        <f t="shared" si="45"/>
        <v/>
      </c>
      <c r="CV234" s="872" t="str">
        <f>IF(CQ234="","",VLOOKUP(CQ234,'aktuelle Düngerliste'!$A:$H,2,FALSE))</f>
        <v/>
      </c>
      <c r="CW234" s="872" t="str">
        <f>IF(CQ234="","",VLOOKUP(CQ234,'aktuelle Düngerliste'!$A:$H,3,FALSE))</f>
        <v/>
      </c>
      <c r="CX234" s="873" t="str">
        <f>IF(CQ234="","",VLOOKUP(CQ234,'aktuelle Düngerliste'!$A:$H,8,FALSE))</f>
        <v/>
      </c>
      <c r="CY234" s="874" t="str">
        <f>IF(CQ234="","",VLOOKUP(CQ234,'aktuelle Düngerliste'!$A:$H,3,FALSE)*CS234/1000)</f>
        <v/>
      </c>
      <c r="CZ234" s="874" t="str">
        <f>IF(CQ234="","",IF(VLOOKUP(CQ234,'aktuelle Düngerliste'!$A:$B,2,FALSE)="mineralisch",(VLOOKUP(CQ234,'aktuelle Düngerliste'!$A:$H,3,FALSE)*CS234/1000),""))</f>
        <v/>
      </c>
      <c r="DA234" s="875" t="str">
        <f>IF(CQ234="","",VLOOKUP(CQ234,'aktuelle Düngerliste'!$A:$J,10,FALSE)*CS234/1000)</f>
        <v/>
      </c>
      <c r="DB234" s="875" t="str">
        <f>IF(CQ234="","",VLOOKUP(CQ234,'aktuelle Düngerliste'!$A:$H,5,FALSE)*CS234/1000)</f>
        <v/>
      </c>
      <c r="DC234" s="875" t="str">
        <f>IF(CQ234="","",VLOOKUP(CQ234,'aktuelle Düngerliste'!$A:$H,6,FALSE)*CS234/1000)</f>
        <v/>
      </c>
      <c r="DD234" s="876" t="str">
        <f>IF(CQ234="","",VLOOKUP(CQ234,'aktuelle Düngerliste'!$A:$H,7,FALSE)*CS234/1000)</f>
        <v/>
      </c>
      <c r="DE234" s="378"/>
      <c r="DF234" s="379"/>
      <c r="DG234" s="375"/>
      <c r="DH234" s="392" t="str">
        <f t="shared" si="46"/>
        <v/>
      </c>
      <c r="DI234" s="453" t="str">
        <f t="shared" si="47"/>
        <v/>
      </c>
      <c r="DJ234" s="872" t="str">
        <f>IF(DE234="","",VLOOKUP(DE234,'aktuelle Düngerliste'!$A:$H,2,FALSE))</f>
        <v/>
      </c>
      <c r="DK234" s="872" t="str">
        <f>IF(DE234="","",VLOOKUP(DE234,'aktuelle Düngerliste'!$A:$H,3,FALSE))</f>
        <v/>
      </c>
      <c r="DL234" s="873" t="str">
        <f>IF(DE234="","",VLOOKUP(DE234,'aktuelle Düngerliste'!$A:$H,8,FALSE))</f>
        <v/>
      </c>
      <c r="DM234" s="874" t="str">
        <f>IF(DE234="","",VLOOKUP(DE234,'aktuelle Düngerliste'!$A:$H,3,FALSE)*DG234/1000)</f>
        <v/>
      </c>
      <c r="DN234" s="874" t="str">
        <f>IF(DE234="","",IF(VLOOKUP(DE234,'aktuelle Düngerliste'!$A:$B,2,FALSE)="mineralisch",(VLOOKUP(DE234,'aktuelle Düngerliste'!$A:$H,3,FALSE)*DG234/1000),""))</f>
        <v/>
      </c>
      <c r="DO234" s="875" t="str">
        <f>IF(DE234="","",VLOOKUP(DE234,'aktuelle Düngerliste'!$A:$J,10,FALSE)*DG234/1000)</f>
        <v/>
      </c>
      <c r="DP234" s="875" t="str">
        <f>IF(DE234="","",VLOOKUP(DE234,'aktuelle Düngerliste'!$A:$H,5,FALSE)*DG234/1000)</f>
        <v/>
      </c>
      <c r="DQ234" s="875" t="str">
        <f>IF(DE234="","",VLOOKUP(DE234,'aktuelle Düngerliste'!$A:$H,6,FALSE)*DG234/1000)</f>
        <v/>
      </c>
      <c r="DR234" s="876" t="str">
        <f>IF(DE234="","",VLOOKUP(DE234,'aktuelle Düngerliste'!$A:$H,7,FALSE)*DG234/1000)</f>
        <v/>
      </c>
      <c r="DS234" s="265"/>
    </row>
    <row r="235" spans="1:123" s="145" customFormat="1">
      <c r="A235" s="261" t="str">
        <f>IF('N-DBE'!A235="","",'N-DBE'!A235)</f>
        <v/>
      </c>
      <c r="B235" s="285" t="str">
        <f>IF('N-DBE'!B235="","",'N-DBE'!B235)</f>
        <v/>
      </c>
      <c r="C235" s="262" t="str">
        <f>IF('N-DBE'!C235="","",'N-DBE'!C235)</f>
        <v/>
      </c>
      <c r="D235" s="262" t="str">
        <f>IF('N-DBE'!D235="","",'N-DBE'!D235)</f>
        <v/>
      </c>
      <c r="E235" s="238" t="str">
        <f>IF('N-DBE'!E235="","",'N-DBE'!E235)</f>
        <v/>
      </c>
      <c r="F235" s="238" t="str">
        <f>IF('N-DBE'!F235="","",'N-DBE'!F235)</f>
        <v/>
      </c>
      <c r="G235" s="225" t="str">
        <f>IF('N-DBE'!G235="","",'N-DBE'!G235)</f>
        <v/>
      </c>
      <c r="H235" s="247" t="str">
        <f>IF(OR(B235="",'N-DBE'!AJ235=""),"",'N-DBE'!AJ235+'N-DBE'!AN235)</f>
        <v/>
      </c>
      <c r="I235" s="815" t="str">
        <f>IF(OR(B235="",'N-DBE'!AJ235=""),"",'N-DBE'!E235*('N-DBE'!AJ235+'N-DBE'!AN235))</f>
        <v/>
      </c>
      <c r="J235" s="246" t="str">
        <f>IF('N-DBE'!AK235="","",IF('N-DBE'!AM235="ja",'N-DBE'!AK235+'N-DBE'!AN235,'N-DBE'!AK235))</f>
        <v/>
      </c>
      <c r="K235" s="829" t="str">
        <f>IF(OR(B235="",'N-DBE'!AK235=""),"",IF('N-DBE'!AM235="ja",'N-DBE'!E235*('N-DBE'!AK235+'N-DBE'!AN235),'N-DBE'!E235*'N-DBE'!AK235))</f>
        <v/>
      </c>
      <c r="L235" s="830" t="str">
        <f>IF(OR(B235="",'N-DBE'!AL235=""),"",'N-DBE'!AL235+'N-DBE'!AN235)</f>
        <v/>
      </c>
      <c r="M235" s="830" t="str">
        <f>IF(OR(B235="",'N-DBE'!AL235=""),"",'N-DBE'!E235*('N-DBE'!AL235+'N-DBE'!AN235))</f>
        <v/>
      </c>
      <c r="N235" s="831" t="str">
        <f>IF(AND('N-DBE'!C235="ja",G235&lt;&gt;""),I235-X235,"")</f>
        <v/>
      </c>
      <c r="O235" s="259" t="str">
        <f>IF('N-DBE'!AJ235="","",SUM(AU235,BI235,BW235,CK235,CY235,DM235))</f>
        <v/>
      </c>
      <c r="P235" s="830" t="str">
        <f>IF(OR(B235="",'N-DBE'!AJ235=""),"",O235*'N-DBE'!E235)</f>
        <v/>
      </c>
      <c r="Q235" s="253" t="str">
        <f>IF('N-DBE'!AJ235="","",IF(AR235="mineralisch",AU235,0)+IF(BF235="mineralisch",BI235,0)+IF(BT235="mineralisch",BW235,0)+IF(CH235="mineralisch",CK235,0)+IF(CV235="mineralisch",CY235,0)+IF(DJ235="mineralisch",DM235,0))</f>
        <v/>
      </c>
      <c r="R235" s="830" t="str">
        <f>IF(OR(B235="",'N-DBE'!AJ235=""),"",Q235*'N-DBE'!E235)</f>
        <v/>
      </c>
      <c r="S235" s="253" t="str">
        <f>IF('N-DBE'!AJ235="","",O235-Q235)</f>
        <v/>
      </c>
      <c r="T235" s="830" t="str">
        <f>IF(OR(B235="",'N-DBE'!AJ235=""),"",S235*'N-DBE'!E235)</f>
        <v/>
      </c>
      <c r="U235" s="253" t="str">
        <f>IF('N-DBE'!AJ235="","",(IF(AR235="Kompost",AU235,0)+IF(BF235="Kompost",BI235,0)+IF(BT235="Kompost",BW235,0)+IF(CH235="Kompost",CK235,0)+IF(CV235="Kompost",CY235,0)+IF(DJ235="Kompost",DM235,0)))</f>
        <v/>
      </c>
      <c r="V235" s="830" t="str">
        <f>IF(OR(B235="",'N-DBE'!AJ235=""),"",U235*'N-DBE'!E235)</f>
        <v/>
      </c>
      <c r="W235" s="370" t="str">
        <f>IF('N-DBE'!AJ235="","",SUM(AW235,BK235,BY235,CM235,DA235,DO235))</f>
        <v/>
      </c>
      <c r="X235" s="844" t="str">
        <f>IF(OR(B235="",'N-DBE'!AJ235=""),"",W235*'N-DBE'!E235)</f>
        <v/>
      </c>
      <c r="Y235" s="260" t="str">
        <f>IF('P-(K-Mg)-DBE'!N235="","",'P-(K-Mg)-DBE'!N235+'P-(K-Mg)-DBE'!R235)</f>
        <v/>
      </c>
      <c r="Z235" s="830" t="str">
        <f>IF(OR(B235="",'P-(K-Mg)-DBE'!N235=""),"",'N-DBE'!E235*('P-(K-Mg)-DBE'!N235+'P-(K-Mg)-DBE'!R235))</f>
        <v/>
      </c>
      <c r="AA235" s="259" t="str">
        <f>IF('P-(K-Mg)-DBE'!N235="","",SUM(AX235,BL235,BZ235,CN235,DB235,DP235))</f>
        <v/>
      </c>
      <c r="AB235" s="258" t="str">
        <f>IF(OR(B235="",'P-(K-Mg)-DBE'!Z235=""),"",SUM(AX235,BL235,BZ235,CN235,DB235,DP235)*'N-DBE'!E235)</f>
        <v/>
      </c>
      <c r="AC235" s="259" t="str">
        <f>IF('P-(K-Mg)-DBE'!O235="","",'P-(K-Mg)-DBE'!O235)</f>
        <v/>
      </c>
      <c r="AD235" s="815" t="str">
        <f>IF(OR(B235="",'P-(K-Mg)-DBE'!O235=""),"",'P-(K-Mg)-DBE'!O235*'N-DBE'!E235)</f>
        <v/>
      </c>
      <c r="AE235" s="239" t="str">
        <f>IF('P-(K-Mg)-DBE'!Z235="","",'P-(K-Mg)-DBE'!Z235)</f>
        <v/>
      </c>
      <c r="AF235" s="815" t="str">
        <f>IF(OR(B235="",'P-(K-Mg)-DBE'!Z235=""),"",'P-(K-Mg)-DBE'!Z235*'N-DBE'!E235)</f>
        <v/>
      </c>
      <c r="AG235" s="380" t="str">
        <f>IF('P-(K-Mg)-DBE'!Z235="","",SUM(AY235,BM235,CA235,CO235,DC235,DQ235))</f>
        <v/>
      </c>
      <c r="AH235" s="258" t="str">
        <f>IF(OR(B235="",'P-(K-Mg)-DBE'!AH235=""),"",SUM(AY235,BM235,CA235,CO235,DC235,DQ225)*'N-DBE'!E235)</f>
        <v/>
      </c>
      <c r="AI235" s="240" t="str">
        <f>IF('P-(K-Mg)-DBE'!AH235="","",'P-(K-Mg)-DBE'!AH235)</f>
        <v/>
      </c>
      <c r="AJ235" s="830" t="str">
        <f>IF(OR(B235="",'P-(K-Mg)-DBE'!AH235=""),"",'N-DBE'!E235*'P-(K-Mg)-DBE'!AH235)</f>
        <v/>
      </c>
      <c r="AK235" s="374" t="str">
        <f>IF('P-(K-Mg)-DBE'!AH235="","",SUM(AZ235,BN235,CB235,CP235,DD235,DR235))</f>
        <v/>
      </c>
      <c r="AL235" s="862" t="str">
        <f>IF('P-(K-Mg)-DBE'!AH235="","",SUM(AZ235,BN235,CB235,CP235,DD235,DR235))</f>
        <v/>
      </c>
      <c r="AM235" s="378"/>
      <c r="AN235" s="379"/>
      <c r="AO235" s="375"/>
      <c r="AP235" s="392" t="str">
        <f t="shared" si="36"/>
        <v/>
      </c>
      <c r="AQ235" s="453" t="str">
        <f t="shared" si="37"/>
        <v/>
      </c>
      <c r="AR235" s="872" t="str">
        <f>IF(AM235="","",VLOOKUP(AM235,'aktuelle Düngerliste'!A:H,2,FALSE))</f>
        <v/>
      </c>
      <c r="AS235" s="872" t="str">
        <f>IF(AM235="","",VLOOKUP(AM235,'aktuelle Düngerliste'!A:H,3,FALSE))</f>
        <v/>
      </c>
      <c r="AT235" s="873" t="str">
        <f>IF(AM235="","",VLOOKUP(AM235,'aktuelle Düngerliste'!A:H,8,FALSE))</f>
        <v/>
      </c>
      <c r="AU235" s="874" t="str">
        <f>IF(AM235="","",VLOOKUP(AM235,'aktuelle Düngerliste'!$A:$H,3,FALSE)*AO235/1000)</f>
        <v/>
      </c>
      <c r="AV235" s="874" t="str">
        <f>IF(AM235="","",IF(VLOOKUP(AM235,'aktuelle Düngerliste'!$A:$B,2,FALSE)="mineralisch",(VLOOKUP(AM235,'aktuelle Düngerliste'!$A:$H,3,FALSE)*AO235/1000),""))</f>
        <v/>
      </c>
      <c r="AW235" s="875" t="str">
        <f>IF(AM235="","",VLOOKUP(AM235,'aktuelle Düngerliste'!$A:$J,10,FALSE)*AO235/1000)</f>
        <v/>
      </c>
      <c r="AX235" s="875" t="str">
        <f>IF(AM235="","",VLOOKUP(AM235,'aktuelle Düngerliste'!$A:$H,5,FALSE)*AO235/1000)</f>
        <v/>
      </c>
      <c r="AY235" s="875" t="str">
        <f>IF(AM235="","",VLOOKUP(AM235,'aktuelle Düngerliste'!$A:$H,6,FALSE)*AO235/1000)</f>
        <v/>
      </c>
      <c r="AZ235" s="876" t="str">
        <f>IF(AM235="","",VLOOKUP(AM235,'aktuelle Düngerliste'!$A:$H,7,FALSE)*AO235/1000)</f>
        <v/>
      </c>
      <c r="BA235" s="378"/>
      <c r="BB235" s="379"/>
      <c r="BC235" s="375"/>
      <c r="BD235" s="392" t="str">
        <f t="shared" si="38"/>
        <v/>
      </c>
      <c r="BE235" s="453" t="str">
        <f t="shared" si="39"/>
        <v/>
      </c>
      <c r="BF235" s="872" t="str">
        <f>IF(BA235="","",VLOOKUP(BA235,'aktuelle Düngerliste'!$A:$H,2,FALSE))</f>
        <v/>
      </c>
      <c r="BG235" s="872" t="str">
        <f>IF(BA235="","",VLOOKUP(BA235,'aktuelle Düngerliste'!$A:$H,3,FALSE))</f>
        <v/>
      </c>
      <c r="BH235" s="873" t="str">
        <f>IF(BA235="","",VLOOKUP(BA235,'aktuelle Düngerliste'!$A:$H,8,FALSE))</f>
        <v/>
      </c>
      <c r="BI235" s="874" t="str">
        <f>IF(BA235="","",VLOOKUP(BA235,'aktuelle Düngerliste'!$A:$H,3,FALSE)*BC235/1000)</f>
        <v/>
      </c>
      <c r="BJ235" s="874" t="str">
        <f>IF(BA235="","",IF(VLOOKUP(BA235,'aktuelle Düngerliste'!$A:$B,2,FALSE)="mineralisch",(VLOOKUP(BA235,'aktuelle Düngerliste'!$A:$H,3,FALSE)*BC235/1000),""))</f>
        <v/>
      </c>
      <c r="BK235" s="875" t="str">
        <f>IF(BA235="","",VLOOKUP(BA235,'aktuelle Düngerliste'!$A:$J,10,FALSE)*BC235/1000)</f>
        <v/>
      </c>
      <c r="BL235" s="875" t="str">
        <f>IF(BA235="","",VLOOKUP(BA235,'aktuelle Düngerliste'!$A:$H,5,FALSE)*BC235/1000)</f>
        <v/>
      </c>
      <c r="BM235" s="875" t="str">
        <f>IF(BA235="","",VLOOKUP(BA235,'aktuelle Düngerliste'!$A:$H,6,FALSE)*BC235/1000)</f>
        <v/>
      </c>
      <c r="BN235" s="876" t="str">
        <f>IF(BA235="","",VLOOKUP(BA235,'aktuelle Düngerliste'!$A:$H,7,FALSE)*BC235/1000)</f>
        <v/>
      </c>
      <c r="BO235" s="378"/>
      <c r="BP235" s="379"/>
      <c r="BQ235" s="375"/>
      <c r="BR235" s="392" t="str">
        <f t="shared" si="40"/>
        <v/>
      </c>
      <c r="BS235" s="453" t="str">
        <f t="shared" si="41"/>
        <v/>
      </c>
      <c r="BT235" s="872" t="str">
        <f>IF(BO235="","",VLOOKUP(BO235,'aktuelle Düngerliste'!$A:$H,2,FALSE))</f>
        <v/>
      </c>
      <c r="BU235" s="872" t="str">
        <f>IF(BO235="","",VLOOKUP(BO235,'aktuelle Düngerliste'!$A:$H,3,FALSE))</f>
        <v/>
      </c>
      <c r="BV235" s="873" t="str">
        <f>IF(BO235="","",VLOOKUP(BO235,'aktuelle Düngerliste'!$A:$H,8,FALSE))</f>
        <v/>
      </c>
      <c r="BW235" s="874" t="str">
        <f>IF(BO235="","",VLOOKUP(BO235,'aktuelle Düngerliste'!$A:$H,3,FALSE)*BQ235/1000)</f>
        <v/>
      </c>
      <c r="BX235" s="874" t="str">
        <f>IF(BO235="","",IF(VLOOKUP(BO235,'aktuelle Düngerliste'!$A:$B,2,FALSE)="mineralisch",(VLOOKUP(BO235,'aktuelle Düngerliste'!$A:$H,3,FALSE)*BQ235/1000),""))</f>
        <v/>
      </c>
      <c r="BY235" s="875" t="str">
        <f>IF(BO235="","",VLOOKUP(BO235,'aktuelle Düngerliste'!$A:$J,10,FALSE)*BQ235/1000)</f>
        <v/>
      </c>
      <c r="BZ235" s="875" t="str">
        <f>IF(BO235="","",VLOOKUP(BO235,'aktuelle Düngerliste'!$A:$H,5,FALSE)*BQ235/1000)</f>
        <v/>
      </c>
      <c r="CA235" s="875" t="str">
        <f>IF(BO235="","",VLOOKUP(BO235,'aktuelle Düngerliste'!$A:$H,6,FALSE)*BQ235/1000)</f>
        <v/>
      </c>
      <c r="CB235" s="876" t="str">
        <f>IF(BO235="","",VLOOKUP(BO235,'aktuelle Düngerliste'!$A:$H,7,FALSE)*BQ235/1000)</f>
        <v/>
      </c>
      <c r="CC235" s="378"/>
      <c r="CD235" s="379"/>
      <c r="CE235" s="375"/>
      <c r="CF235" s="392" t="str">
        <f t="shared" si="42"/>
        <v/>
      </c>
      <c r="CG235" s="453" t="str">
        <f t="shared" si="43"/>
        <v/>
      </c>
      <c r="CH235" s="872" t="str">
        <f>IF(CC235="","",VLOOKUP(CC235,'aktuelle Düngerliste'!$A:$H,2,FALSE))</f>
        <v/>
      </c>
      <c r="CI235" s="872" t="str">
        <f>IF(CC235="","",VLOOKUP(CC235,'aktuelle Düngerliste'!$A:$H,3,FALSE))</f>
        <v/>
      </c>
      <c r="CJ235" s="873" t="str">
        <f>IF(CC235="","",VLOOKUP(CC235,'aktuelle Düngerliste'!$A:$H,8,FALSE))</f>
        <v/>
      </c>
      <c r="CK235" s="874" t="str">
        <f>IF(CC235="","",VLOOKUP(CC235,'aktuelle Düngerliste'!$A:$H,3,FALSE)*CE235/1000)</f>
        <v/>
      </c>
      <c r="CL235" s="874" t="str">
        <f>IF(CC235="","",IF(VLOOKUP(CC235,'aktuelle Düngerliste'!$A:$B,2,FALSE)="mineralisch",(VLOOKUP(CC235,'aktuelle Düngerliste'!$A:$H,3,FALSE)*CE235/1000),""))</f>
        <v/>
      </c>
      <c r="CM235" s="875" t="str">
        <f>IF(CC235="","",VLOOKUP(CC235,'aktuelle Düngerliste'!$A:$J,10,FALSE)*CE235/1000)</f>
        <v/>
      </c>
      <c r="CN235" s="875" t="str">
        <f>IF(CC235="","",VLOOKUP(CC235,'aktuelle Düngerliste'!$A:$H,5,FALSE)*CE235/1000)</f>
        <v/>
      </c>
      <c r="CO235" s="875" t="str">
        <f>IF(CC235="","",VLOOKUP(CC235,'aktuelle Düngerliste'!$A:$H,6,FALSE)*CE235/1000)</f>
        <v/>
      </c>
      <c r="CP235" s="876" t="str">
        <f>IF(CC235="","",VLOOKUP(CC235,'aktuelle Düngerliste'!$A:$H,7,FALSE)*CE235/1000)</f>
        <v/>
      </c>
      <c r="CQ235" s="378"/>
      <c r="CR235" s="379"/>
      <c r="CS235" s="375"/>
      <c r="CT235" s="392" t="str">
        <f t="shared" si="44"/>
        <v/>
      </c>
      <c r="CU235" s="453" t="str">
        <f t="shared" si="45"/>
        <v/>
      </c>
      <c r="CV235" s="872" t="str">
        <f>IF(CQ235="","",VLOOKUP(CQ235,'aktuelle Düngerliste'!$A:$H,2,FALSE))</f>
        <v/>
      </c>
      <c r="CW235" s="872" t="str">
        <f>IF(CQ235="","",VLOOKUP(CQ235,'aktuelle Düngerliste'!$A:$H,3,FALSE))</f>
        <v/>
      </c>
      <c r="CX235" s="873" t="str">
        <f>IF(CQ235="","",VLOOKUP(CQ235,'aktuelle Düngerliste'!$A:$H,8,FALSE))</f>
        <v/>
      </c>
      <c r="CY235" s="874" t="str">
        <f>IF(CQ235="","",VLOOKUP(CQ235,'aktuelle Düngerliste'!$A:$H,3,FALSE)*CS235/1000)</f>
        <v/>
      </c>
      <c r="CZ235" s="874" t="str">
        <f>IF(CQ235="","",IF(VLOOKUP(CQ235,'aktuelle Düngerliste'!$A:$B,2,FALSE)="mineralisch",(VLOOKUP(CQ235,'aktuelle Düngerliste'!$A:$H,3,FALSE)*CS235/1000),""))</f>
        <v/>
      </c>
      <c r="DA235" s="875" t="str">
        <f>IF(CQ235="","",VLOOKUP(CQ235,'aktuelle Düngerliste'!$A:$J,10,FALSE)*CS235/1000)</f>
        <v/>
      </c>
      <c r="DB235" s="875" t="str">
        <f>IF(CQ235="","",VLOOKUP(CQ235,'aktuelle Düngerliste'!$A:$H,5,FALSE)*CS235/1000)</f>
        <v/>
      </c>
      <c r="DC235" s="875" t="str">
        <f>IF(CQ235="","",VLOOKUP(CQ235,'aktuelle Düngerliste'!$A:$H,6,FALSE)*CS235/1000)</f>
        <v/>
      </c>
      <c r="DD235" s="876" t="str">
        <f>IF(CQ235="","",VLOOKUP(CQ235,'aktuelle Düngerliste'!$A:$H,7,FALSE)*CS235/1000)</f>
        <v/>
      </c>
      <c r="DE235" s="378"/>
      <c r="DF235" s="379"/>
      <c r="DG235" s="375"/>
      <c r="DH235" s="392" t="str">
        <f t="shared" si="46"/>
        <v/>
      </c>
      <c r="DI235" s="453" t="str">
        <f t="shared" si="47"/>
        <v/>
      </c>
      <c r="DJ235" s="872" t="str">
        <f>IF(DE235="","",VLOOKUP(DE235,'aktuelle Düngerliste'!$A:$H,2,FALSE))</f>
        <v/>
      </c>
      <c r="DK235" s="872" t="str">
        <f>IF(DE235="","",VLOOKUP(DE235,'aktuelle Düngerliste'!$A:$H,3,FALSE))</f>
        <v/>
      </c>
      <c r="DL235" s="873" t="str">
        <f>IF(DE235="","",VLOOKUP(DE235,'aktuelle Düngerliste'!$A:$H,8,FALSE))</f>
        <v/>
      </c>
      <c r="DM235" s="874" t="str">
        <f>IF(DE235="","",VLOOKUP(DE235,'aktuelle Düngerliste'!$A:$H,3,FALSE)*DG235/1000)</f>
        <v/>
      </c>
      <c r="DN235" s="874" t="str">
        <f>IF(DE235="","",IF(VLOOKUP(DE235,'aktuelle Düngerliste'!$A:$B,2,FALSE)="mineralisch",(VLOOKUP(DE235,'aktuelle Düngerliste'!$A:$H,3,FALSE)*DG235/1000),""))</f>
        <v/>
      </c>
      <c r="DO235" s="875" t="str">
        <f>IF(DE235="","",VLOOKUP(DE235,'aktuelle Düngerliste'!$A:$J,10,FALSE)*DG235/1000)</f>
        <v/>
      </c>
      <c r="DP235" s="875" t="str">
        <f>IF(DE235="","",VLOOKUP(DE235,'aktuelle Düngerliste'!$A:$H,5,FALSE)*DG235/1000)</f>
        <v/>
      </c>
      <c r="DQ235" s="875" t="str">
        <f>IF(DE235="","",VLOOKUP(DE235,'aktuelle Düngerliste'!$A:$H,6,FALSE)*DG235/1000)</f>
        <v/>
      </c>
      <c r="DR235" s="876" t="str">
        <f>IF(DE235="","",VLOOKUP(DE235,'aktuelle Düngerliste'!$A:$H,7,FALSE)*DG235/1000)</f>
        <v/>
      </c>
      <c r="DS235" s="265"/>
    </row>
    <row r="236" spans="1:123" s="145" customFormat="1">
      <c r="A236" s="261" t="str">
        <f>IF('N-DBE'!A236="","",'N-DBE'!A236)</f>
        <v/>
      </c>
      <c r="B236" s="285" t="str">
        <f>IF('N-DBE'!B236="","",'N-DBE'!B236)</f>
        <v/>
      </c>
      <c r="C236" s="262" t="str">
        <f>IF('N-DBE'!C236="","",'N-DBE'!C236)</f>
        <v/>
      </c>
      <c r="D236" s="262" t="str">
        <f>IF('N-DBE'!D236="","",'N-DBE'!D236)</f>
        <v/>
      </c>
      <c r="E236" s="238" t="str">
        <f>IF('N-DBE'!E236="","",'N-DBE'!E236)</f>
        <v/>
      </c>
      <c r="F236" s="238" t="str">
        <f>IF('N-DBE'!F236="","",'N-DBE'!F236)</f>
        <v/>
      </c>
      <c r="G236" s="225" t="str">
        <f>IF('N-DBE'!G236="","",'N-DBE'!G236)</f>
        <v/>
      </c>
      <c r="H236" s="247" t="str">
        <f>IF(OR(B236="",'N-DBE'!AJ236=""),"",'N-DBE'!AJ236+'N-DBE'!AN236)</f>
        <v/>
      </c>
      <c r="I236" s="815" t="str">
        <f>IF(OR(B236="",'N-DBE'!AJ236=""),"",'N-DBE'!E236*('N-DBE'!AJ236+'N-DBE'!AN236))</f>
        <v/>
      </c>
      <c r="J236" s="246" t="str">
        <f>IF('N-DBE'!AK236="","",IF('N-DBE'!AM236="ja",'N-DBE'!AK236+'N-DBE'!AN236,'N-DBE'!AK236))</f>
        <v/>
      </c>
      <c r="K236" s="829" t="str">
        <f>IF(OR(B236="",'N-DBE'!AK236=""),"",IF('N-DBE'!AM236="ja",'N-DBE'!E236*('N-DBE'!AK236+'N-DBE'!AN236),'N-DBE'!E236*'N-DBE'!AK236))</f>
        <v/>
      </c>
      <c r="L236" s="830" t="str">
        <f>IF(OR(B236="",'N-DBE'!AL236=""),"",'N-DBE'!AL236+'N-DBE'!AN236)</f>
        <v/>
      </c>
      <c r="M236" s="830" t="str">
        <f>IF(OR(B236="",'N-DBE'!AL236=""),"",'N-DBE'!E236*('N-DBE'!AL236+'N-DBE'!AN236))</f>
        <v/>
      </c>
      <c r="N236" s="831" t="str">
        <f>IF(AND('N-DBE'!C236="ja",G236&lt;&gt;""),I236-X236,"")</f>
        <v/>
      </c>
      <c r="O236" s="259" t="str">
        <f>IF('N-DBE'!AJ236="","",SUM(AU236,BI236,BW236,CK236,CY236,DM236))</f>
        <v/>
      </c>
      <c r="P236" s="830" t="str">
        <f>IF(OR(B236="",'N-DBE'!AJ236=""),"",O236*'N-DBE'!E236)</f>
        <v/>
      </c>
      <c r="Q236" s="253" t="str">
        <f>IF('N-DBE'!AJ236="","",IF(AR236="mineralisch",AU236,0)+IF(BF236="mineralisch",BI236,0)+IF(BT236="mineralisch",BW236,0)+IF(CH236="mineralisch",CK236,0)+IF(CV236="mineralisch",CY236,0)+IF(DJ236="mineralisch",DM236,0))</f>
        <v/>
      </c>
      <c r="R236" s="830" t="str">
        <f>IF(OR(B236="",'N-DBE'!AJ236=""),"",Q236*'N-DBE'!E236)</f>
        <v/>
      </c>
      <c r="S236" s="253" t="str">
        <f>IF('N-DBE'!AJ236="","",O236-Q236)</f>
        <v/>
      </c>
      <c r="T236" s="830" t="str">
        <f>IF(OR(B236="",'N-DBE'!AJ236=""),"",S236*'N-DBE'!E236)</f>
        <v/>
      </c>
      <c r="U236" s="253" t="str">
        <f>IF('N-DBE'!AJ236="","",(IF(AR236="Kompost",AU236,0)+IF(BF236="Kompost",BI236,0)+IF(BT236="Kompost",BW236,0)+IF(CH236="Kompost",CK236,0)+IF(CV236="Kompost",CY236,0)+IF(DJ236="Kompost",DM236,0)))</f>
        <v/>
      </c>
      <c r="V236" s="830" t="str">
        <f>IF(OR(B236="",'N-DBE'!AJ236=""),"",U236*'N-DBE'!E236)</f>
        <v/>
      </c>
      <c r="W236" s="370" t="str">
        <f>IF('N-DBE'!AJ236="","",SUM(AW236,BK236,BY236,CM236,DA236,DO236))</f>
        <v/>
      </c>
      <c r="X236" s="844" t="str">
        <f>IF(OR(B236="",'N-DBE'!AJ236=""),"",W236*'N-DBE'!E236)</f>
        <v/>
      </c>
      <c r="Y236" s="260" t="str">
        <f>IF('P-(K-Mg)-DBE'!N236="","",'P-(K-Mg)-DBE'!N236+'P-(K-Mg)-DBE'!R236)</f>
        <v/>
      </c>
      <c r="Z236" s="830" t="str">
        <f>IF(OR(B236="",'P-(K-Mg)-DBE'!N236=""),"",'N-DBE'!E236*('P-(K-Mg)-DBE'!N236+'P-(K-Mg)-DBE'!R236))</f>
        <v/>
      </c>
      <c r="AA236" s="259" t="str">
        <f>IF('P-(K-Mg)-DBE'!N236="","",SUM(AX236,BL236,BZ236,CN236,DB236,DP236))</f>
        <v/>
      </c>
      <c r="AB236" s="258" t="str">
        <f>IF(OR(B236="",'P-(K-Mg)-DBE'!Z236=""),"",SUM(AX236,BL236,BZ236,CN236,DB236,DP236)*'N-DBE'!E236)</f>
        <v/>
      </c>
      <c r="AC236" s="259" t="str">
        <f>IF('P-(K-Mg)-DBE'!O236="","",'P-(K-Mg)-DBE'!O236)</f>
        <v/>
      </c>
      <c r="AD236" s="815" t="str">
        <f>IF(OR(B236="",'P-(K-Mg)-DBE'!O236=""),"",'P-(K-Mg)-DBE'!O236*'N-DBE'!E236)</f>
        <v/>
      </c>
      <c r="AE236" s="239" t="str">
        <f>IF('P-(K-Mg)-DBE'!Z236="","",'P-(K-Mg)-DBE'!Z236)</f>
        <v/>
      </c>
      <c r="AF236" s="815" t="str">
        <f>IF(OR(B236="",'P-(K-Mg)-DBE'!Z236=""),"",'P-(K-Mg)-DBE'!Z236*'N-DBE'!E236)</f>
        <v/>
      </c>
      <c r="AG236" s="380" t="str">
        <f>IF('P-(K-Mg)-DBE'!Z236="","",SUM(AY236,BM236,CA236,CO236,DC236,DQ236))</f>
        <v/>
      </c>
      <c r="AH236" s="258" t="str">
        <f>IF(OR(B236="",'P-(K-Mg)-DBE'!AH236=""),"",SUM(AY236,BM236,CA236,CO236,DC236,DQ226)*'N-DBE'!E236)</f>
        <v/>
      </c>
      <c r="AI236" s="240" t="str">
        <f>IF('P-(K-Mg)-DBE'!AH236="","",'P-(K-Mg)-DBE'!AH236)</f>
        <v/>
      </c>
      <c r="AJ236" s="830" t="str">
        <f>IF(OR(B236="",'P-(K-Mg)-DBE'!AH236=""),"",'N-DBE'!E236*'P-(K-Mg)-DBE'!AH236)</f>
        <v/>
      </c>
      <c r="AK236" s="374" t="str">
        <f>IF('P-(K-Mg)-DBE'!AH236="","",SUM(AZ236,BN236,CB236,CP236,DD236,DR236))</f>
        <v/>
      </c>
      <c r="AL236" s="862" t="str">
        <f>IF('P-(K-Mg)-DBE'!AH236="","",SUM(AZ236,BN236,CB236,CP236,DD236,DR236))</f>
        <v/>
      </c>
      <c r="AM236" s="378"/>
      <c r="AN236" s="379"/>
      <c r="AO236" s="375"/>
      <c r="AP236" s="392" t="str">
        <f t="shared" si="36"/>
        <v/>
      </c>
      <c r="AQ236" s="453" t="str">
        <f t="shared" si="37"/>
        <v/>
      </c>
      <c r="AR236" s="872" t="str">
        <f>IF(AM236="","",VLOOKUP(AM236,'aktuelle Düngerliste'!A:H,2,FALSE))</f>
        <v/>
      </c>
      <c r="AS236" s="872" t="str">
        <f>IF(AM236="","",VLOOKUP(AM236,'aktuelle Düngerliste'!A:H,3,FALSE))</f>
        <v/>
      </c>
      <c r="AT236" s="873" t="str">
        <f>IF(AM236="","",VLOOKUP(AM236,'aktuelle Düngerliste'!A:H,8,FALSE))</f>
        <v/>
      </c>
      <c r="AU236" s="874" t="str">
        <f>IF(AM236="","",VLOOKUP(AM236,'aktuelle Düngerliste'!$A:$H,3,FALSE)*AO236/1000)</f>
        <v/>
      </c>
      <c r="AV236" s="874" t="str">
        <f>IF(AM236="","",IF(VLOOKUP(AM236,'aktuelle Düngerliste'!$A:$B,2,FALSE)="mineralisch",(VLOOKUP(AM236,'aktuelle Düngerliste'!$A:$H,3,FALSE)*AO236/1000),""))</f>
        <v/>
      </c>
      <c r="AW236" s="875" t="str">
        <f>IF(AM236="","",VLOOKUP(AM236,'aktuelle Düngerliste'!$A:$J,10,FALSE)*AO236/1000)</f>
        <v/>
      </c>
      <c r="AX236" s="875" t="str">
        <f>IF(AM236="","",VLOOKUP(AM236,'aktuelle Düngerliste'!$A:$H,5,FALSE)*AO236/1000)</f>
        <v/>
      </c>
      <c r="AY236" s="875" t="str">
        <f>IF(AM236="","",VLOOKUP(AM236,'aktuelle Düngerliste'!$A:$H,6,FALSE)*AO236/1000)</f>
        <v/>
      </c>
      <c r="AZ236" s="876" t="str">
        <f>IF(AM236="","",VLOOKUP(AM236,'aktuelle Düngerliste'!$A:$H,7,FALSE)*AO236/1000)</f>
        <v/>
      </c>
      <c r="BA236" s="378"/>
      <c r="BB236" s="379"/>
      <c r="BC236" s="375"/>
      <c r="BD236" s="392" t="str">
        <f t="shared" si="38"/>
        <v/>
      </c>
      <c r="BE236" s="453" t="str">
        <f t="shared" si="39"/>
        <v/>
      </c>
      <c r="BF236" s="872" t="str">
        <f>IF(BA236="","",VLOOKUP(BA236,'aktuelle Düngerliste'!$A:$H,2,FALSE))</f>
        <v/>
      </c>
      <c r="BG236" s="872" t="str">
        <f>IF(BA236="","",VLOOKUP(BA236,'aktuelle Düngerliste'!$A:$H,3,FALSE))</f>
        <v/>
      </c>
      <c r="BH236" s="873" t="str">
        <f>IF(BA236="","",VLOOKUP(BA236,'aktuelle Düngerliste'!$A:$H,8,FALSE))</f>
        <v/>
      </c>
      <c r="BI236" s="874" t="str">
        <f>IF(BA236="","",VLOOKUP(BA236,'aktuelle Düngerliste'!$A:$H,3,FALSE)*BC236/1000)</f>
        <v/>
      </c>
      <c r="BJ236" s="874" t="str">
        <f>IF(BA236="","",IF(VLOOKUP(BA236,'aktuelle Düngerliste'!$A:$B,2,FALSE)="mineralisch",(VLOOKUP(BA236,'aktuelle Düngerliste'!$A:$H,3,FALSE)*BC236/1000),""))</f>
        <v/>
      </c>
      <c r="BK236" s="875" t="str">
        <f>IF(BA236="","",VLOOKUP(BA236,'aktuelle Düngerliste'!$A:$J,10,FALSE)*BC236/1000)</f>
        <v/>
      </c>
      <c r="BL236" s="875" t="str">
        <f>IF(BA236="","",VLOOKUP(BA236,'aktuelle Düngerliste'!$A:$H,5,FALSE)*BC236/1000)</f>
        <v/>
      </c>
      <c r="BM236" s="875" t="str">
        <f>IF(BA236="","",VLOOKUP(BA236,'aktuelle Düngerliste'!$A:$H,6,FALSE)*BC236/1000)</f>
        <v/>
      </c>
      <c r="BN236" s="876" t="str">
        <f>IF(BA236="","",VLOOKUP(BA236,'aktuelle Düngerliste'!$A:$H,7,FALSE)*BC236/1000)</f>
        <v/>
      </c>
      <c r="BO236" s="378"/>
      <c r="BP236" s="379"/>
      <c r="BQ236" s="375"/>
      <c r="BR236" s="392" t="str">
        <f t="shared" si="40"/>
        <v/>
      </c>
      <c r="BS236" s="453" t="str">
        <f t="shared" si="41"/>
        <v/>
      </c>
      <c r="BT236" s="872" t="str">
        <f>IF(BO236="","",VLOOKUP(BO236,'aktuelle Düngerliste'!$A:$H,2,FALSE))</f>
        <v/>
      </c>
      <c r="BU236" s="872" t="str">
        <f>IF(BO236="","",VLOOKUP(BO236,'aktuelle Düngerliste'!$A:$H,3,FALSE))</f>
        <v/>
      </c>
      <c r="BV236" s="873" t="str">
        <f>IF(BO236="","",VLOOKUP(BO236,'aktuelle Düngerliste'!$A:$H,8,FALSE))</f>
        <v/>
      </c>
      <c r="BW236" s="874" t="str">
        <f>IF(BO236="","",VLOOKUP(BO236,'aktuelle Düngerliste'!$A:$H,3,FALSE)*BQ236/1000)</f>
        <v/>
      </c>
      <c r="BX236" s="874" t="str">
        <f>IF(BO236="","",IF(VLOOKUP(BO236,'aktuelle Düngerliste'!$A:$B,2,FALSE)="mineralisch",(VLOOKUP(BO236,'aktuelle Düngerliste'!$A:$H,3,FALSE)*BQ236/1000),""))</f>
        <v/>
      </c>
      <c r="BY236" s="875" t="str">
        <f>IF(BO236="","",VLOOKUP(BO236,'aktuelle Düngerliste'!$A:$J,10,FALSE)*BQ236/1000)</f>
        <v/>
      </c>
      <c r="BZ236" s="875" t="str">
        <f>IF(BO236="","",VLOOKUP(BO236,'aktuelle Düngerliste'!$A:$H,5,FALSE)*BQ236/1000)</f>
        <v/>
      </c>
      <c r="CA236" s="875" t="str">
        <f>IF(BO236="","",VLOOKUP(BO236,'aktuelle Düngerliste'!$A:$H,6,FALSE)*BQ236/1000)</f>
        <v/>
      </c>
      <c r="CB236" s="876" t="str">
        <f>IF(BO236="","",VLOOKUP(BO236,'aktuelle Düngerliste'!$A:$H,7,FALSE)*BQ236/1000)</f>
        <v/>
      </c>
      <c r="CC236" s="378"/>
      <c r="CD236" s="379"/>
      <c r="CE236" s="375"/>
      <c r="CF236" s="392" t="str">
        <f t="shared" si="42"/>
        <v/>
      </c>
      <c r="CG236" s="453" t="str">
        <f t="shared" si="43"/>
        <v/>
      </c>
      <c r="CH236" s="872" t="str">
        <f>IF(CC236="","",VLOOKUP(CC236,'aktuelle Düngerliste'!$A:$H,2,FALSE))</f>
        <v/>
      </c>
      <c r="CI236" s="872" t="str">
        <f>IF(CC236="","",VLOOKUP(CC236,'aktuelle Düngerliste'!$A:$H,3,FALSE))</f>
        <v/>
      </c>
      <c r="CJ236" s="873" t="str">
        <f>IF(CC236="","",VLOOKUP(CC236,'aktuelle Düngerliste'!$A:$H,8,FALSE))</f>
        <v/>
      </c>
      <c r="CK236" s="874" t="str">
        <f>IF(CC236="","",VLOOKUP(CC236,'aktuelle Düngerliste'!$A:$H,3,FALSE)*CE236/1000)</f>
        <v/>
      </c>
      <c r="CL236" s="874" t="str">
        <f>IF(CC236="","",IF(VLOOKUP(CC236,'aktuelle Düngerliste'!$A:$B,2,FALSE)="mineralisch",(VLOOKUP(CC236,'aktuelle Düngerliste'!$A:$H,3,FALSE)*CE236/1000),""))</f>
        <v/>
      </c>
      <c r="CM236" s="875" t="str">
        <f>IF(CC236="","",VLOOKUP(CC236,'aktuelle Düngerliste'!$A:$J,10,FALSE)*CE236/1000)</f>
        <v/>
      </c>
      <c r="CN236" s="875" t="str">
        <f>IF(CC236="","",VLOOKUP(CC236,'aktuelle Düngerliste'!$A:$H,5,FALSE)*CE236/1000)</f>
        <v/>
      </c>
      <c r="CO236" s="875" t="str">
        <f>IF(CC236="","",VLOOKUP(CC236,'aktuelle Düngerliste'!$A:$H,6,FALSE)*CE236/1000)</f>
        <v/>
      </c>
      <c r="CP236" s="876" t="str">
        <f>IF(CC236="","",VLOOKUP(CC236,'aktuelle Düngerliste'!$A:$H,7,FALSE)*CE236/1000)</f>
        <v/>
      </c>
      <c r="CQ236" s="378"/>
      <c r="CR236" s="379"/>
      <c r="CS236" s="375"/>
      <c r="CT236" s="392" t="str">
        <f t="shared" si="44"/>
        <v/>
      </c>
      <c r="CU236" s="453" t="str">
        <f t="shared" si="45"/>
        <v/>
      </c>
      <c r="CV236" s="872" t="str">
        <f>IF(CQ236="","",VLOOKUP(CQ236,'aktuelle Düngerliste'!$A:$H,2,FALSE))</f>
        <v/>
      </c>
      <c r="CW236" s="872" t="str">
        <f>IF(CQ236="","",VLOOKUP(CQ236,'aktuelle Düngerliste'!$A:$H,3,FALSE))</f>
        <v/>
      </c>
      <c r="CX236" s="873" t="str">
        <f>IF(CQ236="","",VLOOKUP(CQ236,'aktuelle Düngerliste'!$A:$H,8,FALSE))</f>
        <v/>
      </c>
      <c r="CY236" s="874" t="str">
        <f>IF(CQ236="","",VLOOKUP(CQ236,'aktuelle Düngerliste'!$A:$H,3,FALSE)*CS236/1000)</f>
        <v/>
      </c>
      <c r="CZ236" s="874" t="str">
        <f>IF(CQ236="","",IF(VLOOKUP(CQ236,'aktuelle Düngerliste'!$A:$B,2,FALSE)="mineralisch",(VLOOKUP(CQ236,'aktuelle Düngerliste'!$A:$H,3,FALSE)*CS236/1000),""))</f>
        <v/>
      </c>
      <c r="DA236" s="875" t="str">
        <f>IF(CQ236="","",VLOOKUP(CQ236,'aktuelle Düngerliste'!$A:$J,10,FALSE)*CS236/1000)</f>
        <v/>
      </c>
      <c r="DB236" s="875" t="str">
        <f>IF(CQ236="","",VLOOKUP(CQ236,'aktuelle Düngerliste'!$A:$H,5,FALSE)*CS236/1000)</f>
        <v/>
      </c>
      <c r="DC236" s="875" t="str">
        <f>IF(CQ236="","",VLOOKUP(CQ236,'aktuelle Düngerliste'!$A:$H,6,FALSE)*CS236/1000)</f>
        <v/>
      </c>
      <c r="DD236" s="876" t="str">
        <f>IF(CQ236="","",VLOOKUP(CQ236,'aktuelle Düngerliste'!$A:$H,7,FALSE)*CS236/1000)</f>
        <v/>
      </c>
      <c r="DE236" s="378"/>
      <c r="DF236" s="379"/>
      <c r="DG236" s="375"/>
      <c r="DH236" s="392" t="str">
        <f t="shared" si="46"/>
        <v/>
      </c>
      <c r="DI236" s="453" t="str">
        <f t="shared" si="47"/>
        <v/>
      </c>
      <c r="DJ236" s="872" t="str">
        <f>IF(DE236="","",VLOOKUP(DE236,'aktuelle Düngerliste'!$A:$H,2,FALSE))</f>
        <v/>
      </c>
      <c r="DK236" s="872" t="str">
        <f>IF(DE236="","",VLOOKUP(DE236,'aktuelle Düngerliste'!$A:$H,3,FALSE))</f>
        <v/>
      </c>
      <c r="DL236" s="873" t="str">
        <f>IF(DE236="","",VLOOKUP(DE236,'aktuelle Düngerliste'!$A:$H,8,FALSE))</f>
        <v/>
      </c>
      <c r="DM236" s="874" t="str">
        <f>IF(DE236="","",VLOOKUP(DE236,'aktuelle Düngerliste'!$A:$H,3,FALSE)*DG236/1000)</f>
        <v/>
      </c>
      <c r="DN236" s="874" t="str">
        <f>IF(DE236="","",IF(VLOOKUP(DE236,'aktuelle Düngerliste'!$A:$B,2,FALSE)="mineralisch",(VLOOKUP(DE236,'aktuelle Düngerliste'!$A:$H,3,FALSE)*DG236/1000),""))</f>
        <v/>
      </c>
      <c r="DO236" s="875" t="str">
        <f>IF(DE236="","",VLOOKUP(DE236,'aktuelle Düngerliste'!$A:$J,10,FALSE)*DG236/1000)</f>
        <v/>
      </c>
      <c r="DP236" s="875" t="str">
        <f>IF(DE236="","",VLOOKUP(DE236,'aktuelle Düngerliste'!$A:$H,5,FALSE)*DG236/1000)</f>
        <v/>
      </c>
      <c r="DQ236" s="875" t="str">
        <f>IF(DE236="","",VLOOKUP(DE236,'aktuelle Düngerliste'!$A:$H,6,FALSE)*DG236/1000)</f>
        <v/>
      </c>
      <c r="DR236" s="876" t="str">
        <f>IF(DE236="","",VLOOKUP(DE236,'aktuelle Düngerliste'!$A:$H,7,FALSE)*DG236/1000)</f>
        <v/>
      </c>
      <c r="DS236" s="265"/>
    </row>
    <row r="237" spans="1:123" s="145" customFormat="1">
      <c r="A237" s="261" t="str">
        <f>IF('N-DBE'!A237="","",'N-DBE'!A237)</f>
        <v/>
      </c>
      <c r="B237" s="285" t="str">
        <f>IF('N-DBE'!B237="","",'N-DBE'!B237)</f>
        <v/>
      </c>
      <c r="C237" s="262" t="str">
        <f>IF('N-DBE'!C237="","",'N-DBE'!C237)</f>
        <v/>
      </c>
      <c r="D237" s="262" t="str">
        <f>IF('N-DBE'!D237="","",'N-DBE'!D237)</f>
        <v/>
      </c>
      <c r="E237" s="238" t="str">
        <f>IF('N-DBE'!E237="","",'N-DBE'!E237)</f>
        <v/>
      </c>
      <c r="F237" s="238" t="str">
        <f>IF('N-DBE'!F237="","",'N-DBE'!F237)</f>
        <v/>
      </c>
      <c r="G237" s="225" t="str">
        <f>IF('N-DBE'!G237="","",'N-DBE'!G237)</f>
        <v/>
      </c>
      <c r="H237" s="247" t="str">
        <f>IF(OR(B237="",'N-DBE'!AJ237=""),"",'N-DBE'!AJ237+'N-DBE'!AN237)</f>
        <v/>
      </c>
      <c r="I237" s="815" t="str">
        <f>IF(OR(B237="",'N-DBE'!AJ237=""),"",'N-DBE'!E237*('N-DBE'!AJ237+'N-DBE'!AN237))</f>
        <v/>
      </c>
      <c r="J237" s="246" t="str">
        <f>IF('N-DBE'!AK237="","",IF('N-DBE'!AM237="ja",'N-DBE'!AK237+'N-DBE'!AN237,'N-DBE'!AK237))</f>
        <v/>
      </c>
      <c r="K237" s="829" t="str">
        <f>IF(OR(B237="",'N-DBE'!AK237=""),"",IF('N-DBE'!AM237="ja",'N-DBE'!E237*('N-DBE'!AK237+'N-DBE'!AN237),'N-DBE'!E237*'N-DBE'!AK237))</f>
        <v/>
      </c>
      <c r="L237" s="830" t="str">
        <f>IF(OR(B237="",'N-DBE'!AL237=""),"",'N-DBE'!AL237+'N-DBE'!AN237)</f>
        <v/>
      </c>
      <c r="M237" s="830" t="str">
        <f>IF(OR(B237="",'N-DBE'!AL237=""),"",'N-DBE'!E237*('N-DBE'!AL237+'N-DBE'!AN237))</f>
        <v/>
      </c>
      <c r="N237" s="831" t="str">
        <f>IF(AND('N-DBE'!C237="ja",G237&lt;&gt;""),I237-X237,"")</f>
        <v/>
      </c>
      <c r="O237" s="259" t="str">
        <f>IF('N-DBE'!AJ237="","",SUM(AU237,BI237,BW237,CK237,CY237,DM237))</f>
        <v/>
      </c>
      <c r="P237" s="830" t="str">
        <f>IF(OR(B237="",'N-DBE'!AJ237=""),"",O237*'N-DBE'!E237)</f>
        <v/>
      </c>
      <c r="Q237" s="253" t="str">
        <f>IF('N-DBE'!AJ237="","",IF(AR237="mineralisch",AU237,0)+IF(BF237="mineralisch",BI237,0)+IF(BT237="mineralisch",BW237,0)+IF(CH237="mineralisch",CK237,0)+IF(CV237="mineralisch",CY237,0)+IF(DJ237="mineralisch",DM237,0))</f>
        <v/>
      </c>
      <c r="R237" s="830" t="str">
        <f>IF(OR(B237="",'N-DBE'!AJ237=""),"",Q237*'N-DBE'!E237)</f>
        <v/>
      </c>
      <c r="S237" s="253" t="str">
        <f>IF('N-DBE'!AJ237="","",O237-Q237)</f>
        <v/>
      </c>
      <c r="T237" s="830" t="str">
        <f>IF(OR(B237="",'N-DBE'!AJ237=""),"",S237*'N-DBE'!E237)</f>
        <v/>
      </c>
      <c r="U237" s="253" t="str">
        <f>IF('N-DBE'!AJ237="","",(IF(AR237="Kompost",AU237,0)+IF(BF237="Kompost",BI237,0)+IF(BT237="Kompost",BW237,0)+IF(CH237="Kompost",CK237,0)+IF(CV237="Kompost",CY237,0)+IF(DJ237="Kompost",DM237,0)))</f>
        <v/>
      </c>
      <c r="V237" s="830" t="str">
        <f>IF(OR(B237="",'N-DBE'!AJ237=""),"",U237*'N-DBE'!E237)</f>
        <v/>
      </c>
      <c r="W237" s="370" t="str">
        <f>IF('N-DBE'!AJ237="","",SUM(AW237,BK237,BY237,CM237,DA237,DO237))</f>
        <v/>
      </c>
      <c r="X237" s="844" t="str">
        <f>IF(OR(B237="",'N-DBE'!AJ237=""),"",W237*'N-DBE'!E237)</f>
        <v/>
      </c>
      <c r="Y237" s="260" t="str">
        <f>IF('P-(K-Mg)-DBE'!N237="","",'P-(K-Mg)-DBE'!N237+'P-(K-Mg)-DBE'!R237)</f>
        <v/>
      </c>
      <c r="Z237" s="830" t="str">
        <f>IF(OR(B237="",'P-(K-Mg)-DBE'!N237=""),"",'N-DBE'!E237*('P-(K-Mg)-DBE'!N237+'P-(K-Mg)-DBE'!R237))</f>
        <v/>
      </c>
      <c r="AA237" s="259" t="str">
        <f>IF('P-(K-Mg)-DBE'!N237="","",SUM(AX237,BL237,BZ237,CN237,DB237,DP237))</f>
        <v/>
      </c>
      <c r="AB237" s="258" t="str">
        <f>IF(OR(B237="",'P-(K-Mg)-DBE'!Z237=""),"",SUM(AX237,BL237,BZ237,CN237,DB237,DP237)*'N-DBE'!E237)</f>
        <v/>
      </c>
      <c r="AC237" s="259" t="str">
        <f>IF('P-(K-Mg)-DBE'!O237="","",'P-(K-Mg)-DBE'!O237)</f>
        <v/>
      </c>
      <c r="AD237" s="815" t="str">
        <f>IF(OR(B237="",'P-(K-Mg)-DBE'!O237=""),"",'P-(K-Mg)-DBE'!O237*'N-DBE'!E237)</f>
        <v/>
      </c>
      <c r="AE237" s="239" t="str">
        <f>IF('P-(K-Mg)-DBE'!Z237="","",'P-(K-Mg)-DBE'!Z237)</f>
        <v/>
      </c>
      <c r="AF237" s="815" t="str">
        <f>IF(OR(B237="",'P-(K-Mg)-DBE'!Z237=""),"",'P-(K-Mg)-DBE'!Z237*'N-DBE'!E237)</f>
        <v/>
      </c>
      <c r="AG237" s="380" t="str">
        <f>IF('P-(K-Mg)-DBE'!Z237="","",SUM(AY237,BM237,CA237,CO237,DC237,DQ237))</f>
        <v/>
      </c>
      <c r="AH237" s="258" t="str">
        <f>IF(OR(B237="",'P-(K-Mg)-DBE'!AH237=""),"",SUM(AY237,BM237,CA237,CO237,DC237,DQ227)*'N-DBE'!E237)</f>
        <v/>
      </c>
      <c r="AI237" s="240" t="str">
        <f>IF('P-(K-Mg)-DBE'!AH237="","",'P-(K-Mg)-DBE'!AH237)</f>
        <v/>
      </c>
      <c r="AJ237" s="830" t="str">
        <f>IF(OR(B237="",'P-(K-Mg)-DBE'!AH237=""),"",'N-DBE'!E237*'P-(K-Mg)-DBE'!AH237)</f>
        <v/>
      </c>
      <c r="AK237" s="374" t="str">
        <f>IF('P-(K-Mg)-DBE'!AH237="","",SUM(AZ237,BN237,CB237,CP237,DD237,DR237))</f>
        <v/>
      </c>
      <c r="AL237" s="862" t="str">
        <f>IF('P-(K-Mg)-DBE'!AH237="","",SUM(AZ237,BN237,CB237,CP237,DD237,DR237))</f>
        <v/>
      </c>
      <c r="AM237" s="378"/>
      <c r="AN237" s="379"/>
      <c r="AO237" s="375"/>
      <c r="AP237" s="392" t="str">
        <f t="shared" si="36"/>
        <v/>
      </c>
      <c r="AQ237" s="453" t="str">
        <f t="shared" si="37"/>
        <v/>
      </c>
      <c r="AR237" s="872" t="str">
        <f>IF(AM237="","",VLOOKUP(AM237,'aktuelle Düngerliste'!A:H,2,FALSE))</f>
        <v/>
      </c>
      <c r="AS237" s="872" t="str">
        <f>IF(AM237="","",VLOOKUP(AM237,'aktuelle Düngerliste'!A:H,3,FALSE))</f>
        <v/>
      </c>
      <c r="AT237" s="873" t="str">
        <f>IF(AM237="","",VLOOKUP(AM237,'aktuelle Düngerliste'!A:H,8,FALSE))</f>
        <v/>
      </c>
      <c r="AU237" s="874" t="str">
        <f>IF(AM237="","",VLOOKUP(AM237,'aktuelle Düngerliste'!$A:$H,3,FALSE)*AO237/1000)</f>
        <v/>
      </c>
      <c r="AV237" s="874" t="str">
        <f>IF(AM237="","",IF(VLOOKUP(AM237,'aktuelle Düngerliste'!$A:$B,2,FALSE)="mineralisch",(VLOOKUP(AM237,'aktuelle Düngerliste'!$A:$H,3,FALSE)*AO237/1000),""))</f>
        <v/>
      </c>
      <c r="AW237" s="875" t="str">
        <f>IF(AM237="","",VLOOKUP(AM237,'aktuelle Düngerliste'!$A:$J,10,FALSE)*AO237/1000)</f>
        <v/>
      </c>
      <c r="AX237" s="875" t="str">
        <f>IF(AM237="","",VLOOKUP(AM237,'aktuelle Düngerliste'!$A:$H,5,FALSE)*AO237/1000)</f>
        <v/>
      </c>
      <c r="AY237" s="875" t="str">
        <f>IF(AM237="","",VLOOKUP(AM237,'aktuelle Düngerliste'!$A:$H,6,FALSE)*AO237/1000)</f>
        <v/>
      </c>
      <c r="AZ237" s="876" t="str">
        <f>IF(AM237="","",VLOOKUP(AM237,'aktuelle Düngerliste'!$A:$H,7,FALSE)*AO237/1000)</f>
        <v/>
      </c>
      <c r="BA237" s="378"/>
      <c r="BB237" s="379"/>
      <c r="BC237" s="375"/>
      <c r="BD237" s="392" t="str">
        <f t="shared" si="38"/>
        <v/>
      </c>
      <c r="BE237" s="453" t="str">
        <f t="shared" si="39"/>
        <v/>
      </c>
      <c r="BF237" s="872" t="str">
        <f>IF(BA237="","",VLOOKUP(BA237,'aktuelle Düngerliste'!$A:$H,2,FALSE))</f>
        <v/>
      </c>
      <c r="BG237" s="872" t="str">
        <f>IF(BA237="","",VLOOKUP(BA237,'aktuelle Düngerliste'!$A:$H,3,FALSE))</f>
        <v/>
      </c>
      <c r="BH237" s="873" t="str">
        <f>IF(BA237="","",VLOOKUP(BA237,'aktuelle Düngerliste'!$A:$H,8,FALSE))</f>
        <v/>
      </c>
      <c r="BI237" s="874" t="str">
        <f>IF(BA237="","",VLOOKUP(BA237,'aktuelle Düngerliste'!$A:$H,3,FALSE)*BC237/1000)</f>
        <v/>
      </c>
      <c r="BJ237" s="874" t="str">
        <f>IF(BA237="","",IF(VLOOKUP(BA237,'aktuelle Düngerliste'!$A:$B,2,FALSE)="mineralisch",(VLOOKUP(BA237,'aktuelle Düngerliste'!$A:$H,3,FALSE)*BC237/1000),""))</f>
        <v/>
      </c>
      <c r="BK237" s="875" t="str">
        <f>IF(BA237="","",VLOOKUP(BA237,'aktuelle Düngerliste'!$A:$J,10,FALSE)*BC237/1000)</f>
        <v/>
      </c>
      <c r="BL237" s="875" t="str">
        <f>IF(BA237="","",VLOOKUP(BA237,'aktuelle Düngerliste'!$A:$H,5,FALSE)*BC237/1000)</f>
        <v/>
      </c>
      <c r="BM237" s="875" t="str">
        <f>IF(BA237="","",VLOOKUP(BA237,'aktuelle Düngerliste'!$A:$H,6,FALSE)*BC237/1000)</f>
        <v/>
      </c>
      <c r="BN237" s="876" t="str">
        <f>IF(BA237="","",VLOOKUP(BA237,'aktuelle Düngerliste'!$A:$H,7,FALSE)*BC237/1000)</f>
        <v/>
      </c>
      <c r="BO237" s="378"/>
      <c r="BP237" s="379"/>
      <c r="BQ237" s="375"/>
      <c r="BR237" s="392" t="str">
        <f t="shared" si="40"/>
        <v/>
      </c>
      <c r="BS237" s="453" t="str">
        <f t="shared" si="41"/>
        <v/>
      </c>
      <c r="BT237" s="872" t="str">
        <f>IF(BO237="","",VLOOKUP(BO237,'aktuelle Düngerliste'!$A:$H,2,FALSE))</f>
        <v/>
      </c>
      <c r="BU237" s="872" t="str">
        <f>IF(BO237="","",VLOOKUP(BO237,'aktuelle Düngerliste'!$A:$H,3,FALSE))</f>
        <v/>
      </c>
      <c r="BV237" s="873" t="str">
        <f>IF(BO237="","",VLOOKUP(BO237,'aktuelle Düngerliste'!$A:$H,8,FALSE))</f>
        <v/>
      </c>
      <c r="BW237" s="874" t="str">
        <f>IF(BO237="","",VLOOKUP(BO237,'aktuelle Düngerliste'!$A:$H,3,FALSE)*BQ237/1000)</f>
        <v/>
      </c>
      <c r="BX237" s="874" t="str">
        <f>IF(BO237="","",IF(VLOOKUP(BO237,'aktuelle Düngerliste'!$A:$B,2,FALSE)="mineralisch",(VLOOKUP(BO237,'aktuelle Düngerliste'!$A:$H,3,FALSE)*BQ237/1000),""))</f>
        <v/>
      </c>
      <c r="BY237" s="875" t="str">
        <f>IF(BO237="","",VLOOKUP(BO237,'aktuelle Düngerliste'!$A:$J,10,FALSE)*BQ237/1000)</f>
        <v/>
      </c>
      <c r="BZ237" s="875" t="str">
        <f>IF(BO237="","",VLOOKUP(BO237,'aktuelle Düngerliste'!$A:$H,5,FALSE)*BQ237/1000)</f>
        <v/>
      </c>
      <c r="CA237" s="875" t="str">
        <f>IF(BO237="","",VLOOKUP(BO237,'aktuelle Düngerliste'!$A:$H,6,FALSE)*BQ237/1000)</f>
        <v/>
      </c>
      <c r="CB237" s="876" t="str">
        <f>IF(BO237="","",VLOOKUP(BO237,'aktuelle Düngerliste'!$A:$H,7,FALSE)*BQ237/1000)</f>
        <v/>
      </c>
      <c r="CC237" s="378"/>
      <c r="CD237" s="379"/>
      <c r="CE237" s="375"/>
      <c r="CF237" s="392" t="str">
        <f t="shared" si="42"/>
        <v/>
      </c>
      <c r="CG237" s="453" t="str">
        <f t="shared" si="43"/>
        <v/>
      </c>
      <c r="CH237" s="872" t="str">
        <f>IF(CC237="","",VLOOKUP(CC237,'aktuelle Düngerliste'!$A:$H,2,FALSE))</f>
        <v/>
      </c>
      <c r="CI237" s="872" t="str">
        <f>IF(CC237="","",VLOOKUP(CC237,'aktuelle Düngerliste'!$A:$H,3,FALSE))</f>
        <v/>
      </c>
      <c r="CJ237" s="873" t="str">
        <f>IF(CC237="","",VLOOKUP(CC237,'aktuelle Düngerliste'!$A:$H,8,FALSE))</f>
        <v/>
      </c>
      <c r="CK237" s="874" t="str">
        <f>IF(CC237="","",VLOOKUP(CC237,'aktuelle Düngerliste'!$A:$H,3,FALSE)*CE237/1000)</f>
        <v/>
      </c>
      <c r="CL237" s="874" t="str">
        <f>IF(CC237="","",IF(VLOOKUP(CC237,'aktuelle Düngerliste'!$A:$B,2,FALSE)="mineralisch",(VLOOKUP(CC237,'aktuelle Düngerliste'!$A:$H,3,FALSE)*CE237/1000),""))</f>
        <v/>
      </c>
      <c r="CM237" s="875" t="str">
        <f>IF(CC237="","",VLOOKUP(CC237,'aktuelle Düngerliste'!$A:$J,10,FALSE)*CE237/1000)</f>
        <v/>
      </c>
      <c r="CN237" s="875" t="str">
        <f>IF(CC237="","",VLOOKUP(CC237,'aktuelle Düngerliste'!$A:$H,5,FALSE)*CE237/1000)</f>
        <v/>
      </c>
      <c r="CO237" s="875" t="str">
        <f>IF(CC237="","",VLOOKUP(CC237,'aktuelle Düngerliste'!$A:$H,6,FALSE)*CE237/1000)</f>
        <v/>
      </c>
      <c r="CP237" s="876" t="str">
        <f>IF(CC237="","",VLOOKUP(CC237,'aktuelle Düngerliste'!$A:$H,7,FALSE)*CE237/1000)</f>
        <v/>
      </c>
      <c r="CQ237" s="378"/>
      <c r="CR237" s="379"/>
      <c r="CS237" s="375"/>
      <c r="CT237" s="392" t="str">
        <f t="shared" si="44"/>
        <v/>
      </c>
      <c r="CU237" s="453" t="str">
        <f t="shared" si="45"/>
        <v/>
      </c>
      <c r="CV237" s="872" t="str">
        <f>IF(CQ237="","",VLOOKUP(CQ237,'aktuelle Düngerliste'!$A:$H,2,FALSE))</f>
        <v/>
      </c>
      <c r="CW237" s="872" t="str">
        <f>IF(CQ237="","",VLOOKUP(CQ237,'aktuelle Düngerliste'!$A:$H,3,FALSE))</f>
        <v/>
      </c>
      <c r="CX237" s="873" t="str">
        <f>IF(CQ237="","",VLOOKUP(CQ237,'aktuelle Düngerliste'!$A:$H,8,FALSE))</f>
        <v/>
      </c>
      <c r="CY237" s="874" t="str">
        <f>IF(CQ237="","",VLOOKUP(CQ237,'aktuelle Düngerliste'!$A:$H,3,FALSE)*CS237/1000)</f>
        <v/>
      </c>
      <c r="CZ237" s="874" t="str">
        <f>IF(CQ237="","",IF(VLOOKUP(CQ237,'aktuelle Düngerliste'!$A:$B,2,FALSE)="mineralisch",(VLOOKUP(CQ237,'aktuelle Düngerliste'!$A:$H,3,FALSE)*CS237/1000),""))</f>
        <v/>
      </c>
      <c r="DA237" s="875" t="str">
        <f>IF(CQ237="","",VLOOKUP(CQ237,'aktuelle Düngerliste'!$A:$J,10,FALSE)*CS237/1000)</f>
        <v/>
      </c>
      <c r="DB237" s="875" t="str">
        <f>IF(CQ237="","",VLOOKUP(CQ237,'aktuelle Düngerliste'!$A:$H,5,FALSE)*CS237/1000)</f>
        <v/>
      </c>
      <c r="DC237" s="875" t="str">
        <f>IF(CQ237="","",VLOOKUP(CQ237,'aktuelle Düngerliste'!$A:$H,6,FALSE)*CS237/1000)</f>
        <v/>
      </c>
      <c r="DD237" s="876" t="str">
        <f>IF(CQ237="","",VLOOKUP(CQ237,'aktuelle Düngerliste'!$A:$H,7,FALSE)*CS237/1000)</f>
        <v/>
      </c>
      <c r="DE237" s="378"/>
      <c r="DF237" s="379"/>
      <c r="DG237" s="375"/>
      <c r="DH237" s="392" t="str">
        <f t="shared" si="46"/>
        <v/>
      </c>
      <c r="DI237" s="453" t="str">
        <f t="shared" si="47"/>
        <v/>
      </c>
      <c r="DJ237" s="872" t="str">
        <f>IF(DE237="","",VLOOKUP(DE237,'aktuelle Düngerliste'!$A:$H,2,FALSE))</f>
        <v/>
      </c>
      <c r="DK237" s="872" t="str">
        <f>IF(DE237="","",VLOOKUP(DE237,'aktuelle Düngerliste'!$A:$H,3,FALSE))</f>
        <v/>
      </c>
      <c r="DL237" s="873" t="str">
        <f>IF(DE237="","",VLOOKUP(DE237,'aktuelle Düngerliste'!$A:$H,8,FALSE))</f>
        <v/>
      </c>
      <c r="DM237" s="874" t="str">
        <f>IF(DE237="","",VLOOKUP(DE237,'aktuelle Düngerliste'!$A:$H,3,FALSE)*DG237/1000)</f>
        <v/>
      </c>
      <c r="DN237" s="874" t="str">
        <f>IF(DE237="","",IF(VLOOKUP(DE237,'aktuelle Düngerliste'!$A:$B,2,FALSE)="mineralisch",(VLOOKUP(DE237,'aktuelle Düngerliste'!$A:$H,3,FALSE)*DG237/1000),""))</f>
        <v/>
      </c>
      <c r="DO237" s="875" t="str">
        <f>IF(DE237="","",VLOOKUP(DE237,'aktuelle Düngerliste'!$A:$J,10,FALSE)*DG237/1000)</f>
        <v/>
      </c>
      <c r="DP237" s="875" t="str">
        <f>IF(DE237="","",VLOOKUP(DE237,'aktuelle Düngerliste'!$A:$H,5,FALSE)*DG237/1000)</f>
        <v/>
      </c>
      <c r="DQ237" s="875" t="str">
        <f>IF(DE237="","",VLOOKUP(DE237,'aktuelle Düngerliste'!$A:$H,6,FALSE)*DG237/1000)</f>
        <v/>
      </c>
      <c r="DR237" s="876" t="str">
        <f>IF(DE237="","",VLOOKUP(DE237,'aktuelle Düngerliste'!$A:$H,7,FALSE)*DG237/1000)</f>
        <v/>
      </c>
      <c r="DS237" s="265"/>
    </row>
    <row r="238" spans="1:123" s="145" customFormat="1">
      <c r="A238" s="261" t="str">
        <f>IF('N-DBE'!A238="","",'N-DBE'!A238)</f>
        <v/>
      </c>
      <c r="B238" s="285" t="str">
        <f>IF('N-DBE'!B238="","",'N-DBE'!B238)</f>
        <v/>
      </c>
      <c r="C238" s="262" t="str">
        <f>IF('N-DBE'!C238="","",'N-DBE'!C238)</f>
        <v/>
      </c>
      <c r="D238" s="262" t="str">
        <f>IF('N-DBE'!D238="","",'N-DBE'!D238)</f>
        <v/>
      </c>
      <c r="E238" s="238" t="str">
        <f>IF('N-DBE'!E238="","",'N-DBE'!E238)</f>
        <v/>
      </c>
      <c r="F238" s="238" t="str">
        <f>IF('N-DBE'!F238="","",'N-DBE'!F238)</f>
        <v/>
      </c>
      <c r="G238" s="225" t="str">
        <f>IF('N-DBE'!G238="","",'N-DBE'!G238)</f>
        <v/>
      </c>
      <c r="H238" s="247" t="str">
        <f>IF(OR(B238="",'N-DBE'!AJ238=""),"",'N-DBE'!AJ238+'N-DBE'!AN238)</f>
        <v/>
      </c>
      <c r="I238" s="815" t="str">
        <f>IF(OR(B238="",'N-DBE'!AJ238=""),"",'N-DBE'!E238*('N-DBE'!AJ238+'N-DBE'!AN238))</f>
        <v/>
      </c>
      <c r="J238" s="246" t="str">
        <f>IF('N-DBE'!AK238="","",IF('N-DBE'!AM238="ja",'N-DBE'!AK238+'N-DBE'!AN238,'N-DBE'!AK238))</f>
        <v/>
      </c>
      <c r="K238" s="829" t="str">
        <f>IF(OR(B238="",'N-DBE'!AK238=""),"",IF('N-DBE'!AM238="ja",'N-DBE'!E238*('N-DBE'!AK238+'N-DBE'!AN238),'N-DBE'!E238*'N-DBE'!AK238))</f>
        <v/>
      </c>
      <c r="L238" s="830" t="str">
        <f>IF(OR(B238="",'N-DBE'!AL238=""),"",'N-DBE'!AL238+'N-DBE'!AN238)</f>
        <v/>
      </c>
      <c r="M238" s="830" t="str">
        <f>IF(OR(B238="",'N-DBE'!AL238=""),"",'N-DBE'!E238*('N-DBE'!AL238+'N-DBE'!AN238))</f>
        <v/>
      </c>
      <c r="N238" s="831" t="str">
        <f>IF(AND('N-DBE'!C238="ja",G238&lt;&gt;""),I238-X238,"")</f>
        <v/>
      </c>
      <c r="O238" s="259" t="str">
        <f>IF('N-DBE'!AJ238="","",SUM(AU238,BI238,BW238,CK238,CY238,DM238))</f>
        <v/>
      </c>
      <c r="P238" s="830" t="str">
        <f>IF(OR(B238="",'N-DBE'!AJ238=""),"",O238*'N-DBE'!E238)</f>
        <v/>
      </c>
      <c r="Q238" s="253" t="str">
        <f>IF('N-DBE'!AJ238="","",IF(AR238="mineralisch",AU238,0)+IF(BF238="mineralisch",BI238,0)+IF(BT238="mineralisch",BW238,0)+IF(CH238="mineralisch",CK238,0)+IF(CV238="mineralisch",CY238,0)+IF(DJ238="mineralisch",DM238,0))</f>
        <v/>
      </c>
      <c r="R238" s="830" t="str">
        <f>IF(OR(B238="",'N-DBE'!AJ238=""),"",Q238*'N-DBE'!E238)</f>
        <v/>
      </c>
      <c r="S238" s="253" t="str">
        <f>IF('N-DBE'!AJ238="","",O238-Q238)</f>
        <v/>
      </c>
      <c r="T238" s="830" t="str">
        <f>IF(OR(B238="",'N-DBE'!AJ238=""),"",S238*'N-DBE'!E238)</f>
        <v/>
      </c>
      <c r="U238" s="253" t="str">
        <f>IF('N-DBE'!AJ238="","",(IF(AR238="Kompost",AU238,0)+IF(BF238="Kompost",BI238,0)+IF(BT238="Kompost",BW238,0)+IF(CH238="Kompost",CK238,0)+IF(CV238="Kompost",CY238,0)+IF(DJ238="Kompost",DM238,0)))</f>
        <v/>
      </c>
      <c r="V238" s="830" t="str">
        <f>IF(OR(B238="",'N-DBE'!AJ238=""),"",U238*'N-DBE'!E238)</f>
        <v/>
      </c>
      <c r="W238" s="370" t="str">
        <f>IF('N-DBE'!AJ238="","",SUM(AW238,BK238,BY238,CM238,DA238,DO238))</f>
        <v/>
      </c>
      <c r="X238" s="844" t="str">
        <f>IF(OR(B238="",'N-DBE'!AJ238=""),"",W238*'N-DBE'!E238)</f>
        <v/>
      </c>
      <c r="Y238" s="260" t="str">
        <f>IF('P-(K-Mg)-DBE'!N238="","",'P-(K-Mg)-DBE'!N238+'P-(K-Mg)-DBE'!R238)</f>
        <v/>
      </c>
      <c r="Z238" s="830" t="str">
        <f>IF(OR(B238="",'P-(K-Mg)-DBE'!N238=""),"",'N-DBE'!E238*('P-(K-Mg)-DBE'!N238+'P-(K-Mg)-DBE'!R238))</f>
        <v/>
      </c>
      <c r="AA238" s="259" t="str">
        <f>IF('P-(K-Mg)-DBE'!N238="","",SUM(AX238,BL238,BZ238,CN238,DB238,DP238))</f>
        <v/>
      </c>
      <c r="AB238" s="258" t="str">
        <f>IF(OR(B238="",'P-(K-Mg)-DBE'!Z238=""),"",SUM(AX238,BL238,BZ238,CN238,DB238,DP238)*'N-DBE'!E238)</f>
        <v/>
      </c>
      <c r="AC238" s="259" t="str">
        <f>IF('P-(K-Mg)-DBE'!O238="","",'P-(K-Mg)-DBE'!O238)</f>
        <v/>
      </c>
      <c r="AD238" s="815" t="str">
        <f>IF(OR(B238="",'P-(K-Mg)-DBE'!O238=""),"",'P-(K-Mg)-DBE'!O238*'N-DBE'!E238)</f>
        <v/>
      </c>
      <c r="AE238" s="239" t="str">
        <f>IF('P-(K-Mg)-DBE'!Z238="","",'P-(K-Mg)-DBE'!Z238)</f>
        <v/>
      </c>
      <c r="AF238" s="815" t="str">
        <f>IF(OR(B238="",'P-(K-Mg)-DBE'!Z238=""),"",'P-(K-Mg)-DBE'!Z238*'N-DBE'!E238)</f>
        <v/>
      </c>
      <c r="AG238" s="380" t="str">
        <f>IF('P-(K-Mg)-DBE'!Z238="","",SUM(AY238,BM238,CA238,CO238,DC238,DQ238))</f>
        <v/>
      </c>
      <c r="AH238" s="258" t="str">
        <f>IF(OR(B238="",'P-(K-Mg)-DBE'!AH238=""),"",SUM(AY238,BM238,CA238,CO238,DC238,DQ228)*'N-DBE'!E238)</f>
        <v/>
      </c>
      <c r="AI238" s="240" t="str">
        <f>IF('P-(K-Mg)-DBE'!AH238="","",'P-(K-Mg)-DBE'!AH238)</f>
        <v/>
      </c>
      <c r="AJ238" s="830" t="str">
        <f>IF(OR(B238="",'P-(K-Mg)-DBE'!AH238=""),"",'N-DBE'!E238*'P-(K-Mg)-DBE'!AH238)</f>
        <v/>
      </c>
      <c r="AK238" s="374" t="str">
        <f>IF('P-(K-Mg)-DBE'!AH238="","",SUM(AZ238,BN238,CB238,CP238,DD238,DR238))</f>
        <v/>
      </c>
      <c r="AL238" s="862" t="str">
        <f>IF('P-(K-Mg)-DBE'!AH238="","",SUM(AZ238,BN238,CB238,CP238,DD238,DR238))</f>
        <v/>
      </c>
      <c r="AM238" s="378"/>
      <c r="AN238" s="379"/>
      <c r="AO238" s="375"/>
      <c r="AP238" s="392" t="str">
        <f t="shared" si="36"/>
        <v/>
      </c>
      <c r="AQ238" s="453" t="str">
        <f t="shared" si="37"/>
        <v/>
      </c>
      <c r="AR238" s="872" t="str">
        <f>IF(AM238="","",VLOOKUP(AM238,'aktuelle Düngerliste'!A:H,2,FALSE))</f>
        <v/>
      </c>
      <c r="AS238" s="872" t="str">
        <f>IF(AM238="","",VLOOKUP(AM238,'aktuelle Düngerliste'!A:H,3,FALSE))</f>
        <v/>
      </c>
      <c r="AT238" s="873" t="str">
        <f>IF(AM238="","",VLOOKUP(AM238,'aktuelle Düngerliste'!A:H,8,FALSE))</f>
        <v/>
      </c>
      <c r="AU238" s="874" t="str">
        <f>IF(AM238="","",VLOOKUP(AM238,'aktuelle Düngerliste'!$A:$H,3,FALSE)*AO238/1000)</f>
        <v/>
      </c>
      <c r="AV238" s="874" t="str">
        <f>IF(AM238="","",IF(VLOOKUP(AM238,'aktuelle Düngerliste'!$A:$B,2,FALSE)="mineralisch",(VLOOKUP(AM238,'aktuelle Düngerliste'!$A:$H,3,FALSE)*AO238/1000),""))</f>
        <v/>
      </c>
      <c r="AW238" s="875" t="str">
        <f>IF(AM238="","",VLOOKUP(AM238,'aktuelle Düngerliste'!$A:$J,10,FALSE)*AO238/1000)</f>
        <v/>
      </c>
      <c r="AX238" s="875" t="str">
        <f>IF(AM238="","",VLOOKUP(AM238,'aktuelle Düngerliste'!$A:$H,5,FALSE)*AO238/1000)</f>
        <v/>
      </c>
      <c r="AY238" s="875" t="str">
        <f>IF(AM238="","",VLOOKUP(AM238,'aktuelle Düngerliste'!$A:$H,6,FALSE)*AO238/1000)</f>
        <v/>
      </c>
      <c r="AZ238" s="876" t="str">
        <f>IF(AM238="","",VLOOKUP(AM238,'aktuelle Düngerliste'!$A:$H,7,FALSE)*AO238/1000)</f>
        <v/>
      </c>
      <c r="BA238" s="378"/>
      <c r="BB238" s="379"/>
      <c r="BC238" s="375"/>
      <c r="BD238" s="392" t="str">
        <f t="shared" si="38"/>
        <v/>
      </c>
      <c r="BE238" s="453" t="str">
        <f t="shared" si="39"/>
        <v/>
      </c>
      <c r="BF238" s="872" t="str">
        <f>IF(BA238="","",VLOOKUP(BA238,'aktuelle Düngerliste'!$A:$H,2,FALSE))</f>
        <v/>
      </c>
      <c r="BG238" s="872" t="str">
        <f>IF(BA238="","",VLOOKUP(BA238,'aktuelle Düngerliste'!$A:$H,3,FALSE))</f>
        <v/>
      </c>
      <c r="BH238" s="873" t="str">
        <f>IF(BA238="","",VLOOKUP(BA238,'aktuelle Düngerliste'!$A:$H,8,FALSE))</f>
        <v/>
      </c>
      <c r="BI238" s="874" t="str">
        <f>IF(BA238="","",VLOOKUP(BA238,'aktuelle Düngerliste'!$A:$H,3,FALSE)*BC238/1000)</f>
        <v/>
      </c>
      <c r="BJ238" s="874" t="str">
        <f>IF(BA238="","",IF(VLOOKUP(BA238,'aktuelle Düngerliste'!$A:$B,2,FALSE)="mineralisch",(VLOOKUP(BA238,'aktuelle Düngerliste'!$A:$H,3,FALSE)*BC238/1000),""))</f>
        <v/>
      </c>
      <c r="BK238" s="875" t="str">
        <f>IF(BA238="","",VLOOKUP(BA238,'aktuelle Düngerliste'!$A:$J,10,FALSE)*BC238/1000)</f>
        <v/>
      </c>
      <c r="BL238" s="875" t="str">
        <f>IF(BA238="","",VLOOKUP(BA238,'aktuelle Düngerliste'!$A:$H,5,FALSE)*BC238/1000)</f>
        <v/>
      </c>
      <c r="BM238" s="875" t="str">
        <f>IF(BA238="","",VLOOKUP(BA238,'aktuelle Düngerliste'!$A:$H,6,FALSE)*BC238/1000)</f>
        <v/>
      </c>
      <c r="BN238" s="876" t="str">
        <f>IF(BA238="","",VLOOKUP(BA238,'aktuelle Düngerliste'!$A:$H,7,FALSE)*BC238/1000)</f>
        <v/>
      </c>
      <c r="BO238" s="378"/>
      <c r="BP238" s="379"/>
      <c r="BQ238" s="375"/>
      <c r="BR238" s="392" t="str">
        <f t="shared" si="40"/>
        <v/>
      </c>
      <c r="BS238" s="453" t="str">
        <f t="shared" si="41"/>
        <v/>
      </c>
      <c r="BT238" s="872" t="str">
        <f>IF(BO238="","",VLOOKUP(BO238,'aktuelle Düngerliste'!$A:$H,2,FALSE))</f>
        <v/>
      </c>
      <c r="BU238" s="872" t="str">
        <f>IF(BO238="","",VLOOKUP(BO238,'aktuelle Düngerliste'!$A:$H,3,FALSE))</f>
        <v/>
      </c>
      <c r="BV238" s="873" t="str">
        <f>IF(BO238="","",VLOOKUP(BO238,'aktuelle Düngerliste'!$A:$H,8,FALSE))</f>
        <v/>
      </c>
      <c r="BW238" s="874" t="str">
        <f>IF(BO238="","",VLOOKUP(BO238,'aktuelle Düngerliste'!$A:$H,3,FALSE)*BQ238/1000)</f>
        <v/>
      </c>
      <c r="BX238" s="874" t="str">
        <f>IF(BO238="","",IF(VLOOKUP(BO238,'aktuelle Düngerliste'!$A:$B,2,FALSE)="mineralisch",(VLOOKUP(BO238,'aktuelle Düngerliste'!$A:$H,3,FALSE)*BQ238/1000),""))</f>
        <v/>
      </c>
      <c r="BY238" s="875" t="str">
        <f>IF(BO238="","",VLOOKUP(BO238,'aktuelle Düngerliste'!$A:$J,10,FALSE)*BQ238/1000)</f>
        <v/>
      </c>
      <c r="BZ238" s="875" t="str">
        <f>IF(BO238="","",VLOOKUP(BO238,'aktuelle Düngerliste'!$A:$H,5,FALSE)*BQ238/1000)</f>
        <v/>
      </c>
      <c r="CA238" s="875" t="str">
        <f>IF(BO238="","",VLOOKUP(BO238,'aktuelle Düngerliste'!$A:$H,6,FALSE)*BQ238/1000)</f>
        <v/>
      </c>
      <c r="CB238" s="876" t="str">
        <f>IF(BO238="","",VLOOKUP(BO238,'aktuelle Düngerliste'!$A:$H,7,FALSE)*BQ238/1000)</f>
        <v/>
      </c>
      <c r="CC238" s="378"/>
      <c r="CD238" s="379"/>
      <c r="CE238" s="375"/>
      <c r="CF238" s="392" t="str">
        <f t="shared" si="42"/>
        <v/>
      </c>
      <c r="CG238" s="453" t="str">
        <f t="shared" si="43"/>
        <v/>
      </c>
      <c r="CH238" s="872" t="str">
        <f>IF(CC238="","",VLOOKUP(CC238,'aktuelle Düngerliste'!$A:$H,2,FALSE))</f>
        <v/>
      </c>
      <c r="CI238" s="872" t="str">
        <f>IF(CC238="","",VLOOKUP(CC238,'aktuelle Düngerliste'!$A:$H,3,FALSE))</f>
        <v/>
      </c>
      <c r="CJ238" s="873" t="str">
        <f>IF(CC238="","",VLOOKUP(CC238,'aktuelle Düngerliste'!$A:$H,8,FALSE))</f>
        <v/>
      </c>
      <c r="CK238" s="874" t="str">
        <f>IF(CC238="","",VLOOKUP(CC238,'aktuelle Düngerliste'!$A:$H,3,FALSE)*CE238/1000)</f>
        <v/>
      </c>
      <c r="CL238" s="874" t="str">
        <f>IF(CC238="","",IF(VLOOKUP(CC238,'aktuelle Düngerliste'!$A:$B,2,FALSE)="mineralisch",(VLOOKUP(CC238,'aktuelle Düngerliste'!$A:$H,3,FALSE)*CE238/1000),""))</f>
        <v/>
      </c>
      <c r="CM238" s="875" t="str">
        <f>IF(CC238="","",VLOOKUP(CC238,'aktuelle Düngerliste'!$A:$J,10,FALSE)*CE238/1000)</f>
        <v/>
      </c>
      <c r="CN238" s="875" t="str">
        <f>IF(CC238="","",VLOOKUP(CC238,'aktuelle Düngerliste'!$A:$H,5,FALSE)*CE238/1000)</f>
        <v/>
      </c>
      <c r="CO238" s="875" t="str">
        <f>IF(CC238="","",VLOOKUP(CC238,'aktuelle Düngerliste'!$A:$H,6,FALSE)*CE238/1000)</f>
        <v/>
      </c>
      <c r="CP238" s="876" t="str">
        <f>IF(CC238="","",VLOOKUP(CC238,'aktuelle Düngerliste'!$A:$H,7,FALSE)*CE238/1000)</f>
        <v/>
      </c>
      <c r="CQ238" s="378"/>
      <c r="CR238" s="379"/>
      <c r="CS238" s="375"/>
      <c r="CT238" s="392" t="str">
        <f t="shared" si="44"/>
        <v/>
      </c>
      <c r="CU238" s="453" t="str">
        <f t="shared" si="45"/>
        <v/>
      </c>
      <c r="CV238" s="872" t="str">
        <f>IF(CQ238="","",VLOOKUP(CQ238,'aktuelle Düngerliste'!$A:$H,2,FALSE))</f>
        <v/>
      </c>
      <c r="CW238" s="872" t="str">
        <f>IF(CQ238="","",VLOOKUP(CQ238,'aktuelle Düngerliste'!$A:$H,3,FALSE))</f>
        <v/>
      </c>
      <c r="CX238" s="873" t="str">
        <f>IF(CQ238="","",VLOOKUP(CQ238,'aktuelle Düngerliste'!$A:$H,8,FALSE))</f>
        <v/>
      </c>
      <c r="CY238" s="874" t="str">
        <f>IF(CQ238="","",VLOOKUP(CQ238,'aktuelle Düngerliste'!$A:$H,3,FALSE)*CS238/1000)</f>
        <v/>
      </c>
      <c r="CZ238" s="874" t="str">
        <f>IF(CQ238="","",IF(VLOOKUP(CQ238,'aktuelle Düngerliste'!$A:$B,2,FALSE)="mineralisch",(VLOOKUP(CQ238,'aktuelle Düngerliste'!$A:$H,3,FALSE)*CS238/1000),""))</f>
        <v/>
      </c>
      <c r="DA238" s="875" t="str">
        <f>IF(CQ238="","",VLOOKUP(CQ238,'aktuelle Düngerliste'!$A:$J,10,FALSE)*CS238/1000)</f>
        <v/>
      </c>
      <c r="DB238" s="875" t="str">
        <f>IF(CQ238="","",VLOOKUP(CQ238,'aktuelle Düngerliste'!$A:$H,5,FALSE)*CS238/1000)</f>
        <v/>
      </c>
      <c r="DC238" s="875" t="str">
        <f>IF(CQ238="","",VLOOKUP(CQ238,'aktuelle Düngerliste'!$A:$H,6,FALSE)*CS238/1000)</f>
        <v/>
      </c>
      <c r="DD238" s="876" t="str">
        <f>IF(CQ238="","",VLOOKUP(CQ238,'aktuelle Düngerliste'!$A:$H,7,FALSE)*CS238/1000)</f>
        <v/>
      </c>
      <c r="DE238" s="378"/>
      <c r="DF238" s="379"/>
      <c r="DG238" s="375"/>
      <c r="DH238" s="392" t="str">
        <f t="shared" si="46"/>
        <v/>
      </c>
      <c r="DI238" s="453" t="str">
        <f t="shared" si="47"/>
        <v/>
      </c>
      <c r="DJ238" s="872" t="str">
        <f>IF(DE238="","",VLOOKUP(DE238,'aktuelle Düngerliste'!$A:$H,2,FALSE))</f>
        <v/>
      </c>
      <c r="DK238" s="872" t="str">
        <f>IF(DE238="","",VLOOKUP(DE238,'aktuelle Düngerliste'!$A:$H,3,FALSE))</f>
        <v/>
      </c>
      <c r="DL238" s="873" t="str">
        <f>IF(DE238="","",VLOOKUP(DE238,'aktuelle Düngerliste'!$A:$H,8,FALSE))</f>
        <v/>
      </c>
      <c r="DM238" s="874" t="str">
        <f>IF(DE238="","",VLOOKUP(DE238,'aktuelle Düngerliste'!$A:$H,3,FALSE)*DG238/1000)</f>
        <v/>
      </c>
      <c r="DN238" s="874" t="str">
        <f>IF(DE238="","",IF(VLOOKUP(DE238,'aktuelle Düngerliste'!$A:$B,2,FALSE)="mineralisch",(VLOOKUP(DE238,'aktuelle Düngerliste'!$A:$H,3,FALSE)*DG238/1000),""))</f>
        <v/>
      </c>
      <c r="DO238" s="875" t="str">
        <f>IF(DE238="","",VLOOKUP(DE238,'aktuelle Düngerliste'!$A:$J,10,FALSE)*DG238/1000)</f>
        <v/>
      </c>
      <c r="DP238" s="875" t="str">
        <f>IF(DE238="","",VLOOKUP(DE238,'aktuelle Düngerliste'!$A:$H,5,FALSE)*DG238/1000)</f>
        <v/>
      </c>
      <c r="DQ238" s="875" t="str">
        <f>IF(DE238="","",VLOOKUP(DE238,'aktuelle Düngerliste'!$A:$H,6,FALSE)*DG238/1000)</f>
        <v/>
      </c>
      <c r="DR238" s="876" t="str">
        <f>IF(DE238="","",VLOOKUP(DE238,'aktuelle Düngerliste'!$A:$H,7,FALSE)*DG238/1000)</f>
        <v/>
      </c>
      <c r="DS238" s="265"/>
    </row>
    <row r="239" spans="1:123" s="145" customFormat="1">
      <c r="A239" s="261" t="str">
        <f>IF('N-DBE'!A239="","",'N-DBE'!A239)</f>
        <v/>
      </c>
      <c r="B239" s="285" t="str">
        <f>IF('N-DBE'!B239="","",'N-DBE'!B239)</f>
        <v/>
      </c>
      <c r="C239" s="262" t="str">
        <f>IF('N-DBE'!C239="","",'N-DBE'!C239)</f>
        <v/>
      </c>
      <c r="D239" s="262" t="str">
        <f>IF('N-DBE'!D239="","",'N-DBE'!D239)</f>
        <v/>
      </c>
      <c r="E239" s="238" t="str">
        <f>IF('N-DBE'!E239="","",'N-DBE'!E239)</f>
        <v/>
      </c>
      <c r="F239" s="238" t="str">
        <f>IF('N-DBE'!F239="","",'N-DBE'!F239)</f>
        <v/>
      </c>
      <c r="G239" s="225" t="str">
        <f>IF('N-DBE'!G239="","",'N-DBE'!G239)</f>
        <v/>
      </c>
      <c r="H239" s="247" t="str">
        <f>IF(OR(B239="",'N-DBE'!AJ239=""),"",'N-DBE'!AJ239+'N-DBE'!AN239)</f>
        <v/>
      </c>
      <c r="I239" s="815" t="str">
        <f>IF(OR(B239="",'N-DBE'!AJ239=""),"",'N-DBE'!E239*('N-DBE'!AJ239+'N-DBE'!AN239))</f>
        <v/>
      </c>
      <c r="J239" s="246" t="str">
        <f>IF('N-DBE'!AK239="","",IF('N-DBE'!AM239="ja",'N-DBE'!AK239+'N-DBE'!AN239,'N-DBE'!AK239))</f>
        <v/>
      </c>
      <c r="K239" s="829" t="str">
        <f>IF(OR(B239="",'N-DBE'!AK239=""),"",IF('N-DBE'!AM239="ja",'N-DBE'!E239*('N-DBE'!AK239+'N-DBE'!AN239),'N-DBE'!E239*'N-DBE'!AK239))</f>
        <v/>
      </c>
      <c r="L239" s="830" t="str">
        <f>IF(OR(B239="",'N-DBE'!AL239=""),"",'N-DBE'!AL239+'N-DBE'!AN239)</f>
        <v/>
      </c>
      <c r="M239" s="830" t="str">
        <f>IF(OR(B239="",'N-DBE'!AL239=""),"",'N-DBE'!E239*('N-DBE'!AL239+'N-DBE'!AN239))</f>
        <v/>
      </c>
      <c r="N239" s="831" t="str">
        <f>IF(AND('N-DBE'!C239="ja",G239&lt;&gt;""),I239-X239,"")</f>
        <v/>
      </c>
      <c r="O239" s="259" t="str">
        <f>IF('N-DBE'!AJ239="","",SUM(AU239,BI239,BW239,CK239,CY239,DM239))</f>
        <v/>
      </c>
      <c r="P239" s="830" t="str">
        <f>IF(OR(B239="",'N-DBE'!AJ239=""),"",O239*'N-DBE'!E239)</f>
        <v/>
      </c>
      <c r="Q239" s="253" t="str">
        <f>IF('N-DBE'!AJ239="","",IF(AR239="mineralisch",AU239,0)+IF(BF239="mineralisch",BI239,0)+IF(BT239="mineralisch",BW239,0)+IF(CH239="mineralisch",CK239,0)+IF(CV239="mineralisch",CY239,0)+IF(DJ239="mineralisch",DM239,0))</f>
        <v/>
      </c>
      <c r="R239" s="830" t="str">
        <f>IF(OR(B239="",'N-DBE'!AJ239=""),"",Q239*'N-DBE'!E239)</f>
        <v/>
      </c>
      <c r="S239" s="253" t="str">
        <f>IF('N-DBE'!AJ239="","",O239-Q239)</f>
        <v/>
      </c>
      <c r="T239" s="830" t="str">
        <f>IF(OR(B239="",'N-DBE'!AJ239=""),"",S239*'N-DBE'!E239)</f>
        <v/>
      </c>
      <c r="U239" s="253" t="str">
        <f>IF('N-DBE'!AJ239="","",(IF(AR239="Kompost",AU239,0)+IF(BF239="Kompost",BI239,0)+IF(BT239="Kompost",BW239,0)+IF(CH239="Kompost",CK239,0)+IF(CV239="Kompost",CY239,0)+IF(DJ239="Kompost",DM239,0)))</f>
        <v/>
      </c>
      <c r="V239" s="830" t="str">
        <f>IF(OR(B239="",'N-DBE'!AJ239=""),"",U239*'N-DBE'!E239)</f>
        <v/>
      </c>
      <c r="W239" s="370" t="str">
        <f>IF('N-DBE'!AJ239="","",SUM(AW239,BK239,BY239,CM239,DA239,DO239))</f>
        <v/>
      </c>
      <c r="X239" s="844" t="str">
        <f>IF(OR(B239="",'N-DBE'!AJ239=""),"",W239*'N-DBE'!E239)</f>
        <v/>
      </c>
      <c r="Y239" s="260" t="str">
        <f>IF('P-(K-Mg)-DBE'!N239="","",'P-(K-Mg)-DBE'!N239+'P-(K-Mg)-DBE'!R239)</f>
        <v/>
      </c>
      <c r="Z239" s="830" t="str">
        <f>IF(OR(B239="",'P-(K-Mg)-DBE'!N239=""),"",'N-DBE'!E239*('P-(K-Mg)-DBE'!N239+'P-(K-Mg)-DBE'!R239))</f>
        <v/>
      </c>
      <c r="AA239" s="259" t="str">
        <f>IF('P-(K-Mg)-DBE'!N239="","",SUM(AX239,BL239,BZ239,CN239,DB239,DP239))</f>
        <v/>
      </c>
      <c r="AB239" s="258" t="str">
        <f>IF(OR(B239="",'P-(K-Mg)-DBE'!Z239=""),"",SUM(AX239,BL239,BZ239,CN239,DB239,DP239)*'N-DBE'!E239)</f>
        <v/>
      </c>
      <c r="AC239" s="259" t="str">
        <f>IF('P-(K-Mg)-DBE'!O239="","",'P-(K-Mg)-DBE'!O239)</f>
        <v/>
      </c>
      <c r="AD239" s="815" t="str">
        <f>IF(OR(B239="",'P-(K-Mg)-DBE'!O239=""),"",'P-(K-Mg)-DBE'!O239*'N-DBE'!E239)</f>
        <v/>
      </c>
      <c r="AE239" s="239" t="str">
        <f>IF('P-(K-Mg)-DBE'!Z239="","",'P-(K-Mg)-DBE'!Z239)</f>
        <v/>
      </c>
      <c r="AF239" s="815" t="str">
        <f>IF(OR(B239="",'P-(K-Mg)-DBE'!Z239=""),"",'P-(K-Mg)-DBE'!Z239*'N-DBE'!E239)</f>
        <v/>
      </c>
      <c r="AG239" s="380" t="str">
        <f>IF('P-(K-Mg)-DBE'!Z239="","",SUM(AY239,BM239,CA239,CO239,DC239,DQ239))</f>
        <v/>
      </c>
      <c r="AH239" s="258" t="str">
        <f>IF(OR(B239="",'P-(K-Mg)-DBE'!AH239=""),"",SUM(AY239,BM239,CA239,CO239,DC239,DQ229)*'N-DBE'!E239)</f>
        <v/>
      </c>
      <c r="AI239" s="240" t="str">
        <f>IF('P-(K-Mg)-DBE'!AH239="","",'P-(K-Mg)-DBE'!AH239)</f>
        <v/>
      </c>
      <c r="AJ239" s="830" t="str">
        <f>IF(OR(B239="",'P-(K-Mg)-DBE'!AH239=""),"",'N-DBE'!E239*'P-(K-Mg)-DBE'!AH239)</f>
        <v/>
      </c>
      <c r="AK239" s="374" t="str">
        <f>IF('P-(K-Mg)-DBE'!AH239="","",SUM(AZ239,BN239,CB239,CP239,DD239,DR239))</f>
        <v/>
      </c>
      <c r="AL239" s="862" t="str">
        <f>IF('P-(K-Mg)-DBE'!AH239="","",SUM(AZ239,BN239,CB239,CP239,DD239,DR239))</f>
        <v/>
      </c>
      <c r="AM239" s="378"/>
      <c r="AN239" s="379"/>
      <c r="AO239" s="375"/>
      <c r="AP239" s="392" t="str">
        <f t="shared" ref="AP239:AP302" si="48">IF(AM239="","",AO239*E239)</f>
        <v/>
      </c>
      <c r="AQ239" s="453" t="str">
        <f t="shared" ref="AQ239:AQ302" si="49">IF(AM239="","",IF(AS239=0,"",IF(AND($L239&gt;170,AR239&lt;&gt;"mineralisch"),170*1000/AS239,$L239*1000*100/(AS239*AT239))))</f>
        <v/>
      </c>
      <c r="AR239" s="872" t="str">
        <f>IF(AM239="","",VLOOKUP(AM239,'aktuelle Düngerliste'!A:H,2,FALSE))</f>
        <v/>
      </c>
      <c r="AS239" s="872" t="str">
        <f>IF(AM239="","",VLOOKUP(AM239,'aktuelle Düngerliste'!A:H,3,FALSE))</f>
        <v/>
      </c>
      <c r="AT239" s="873" t="str">
        <f>IF(AM239="","",VLOOKUP(AM239,'aktuelle Düngerliste'!A:H,8,FALSE))</f>
        <v/>
      </c>
      <c r="AU239" s="874" t="str">
        <f>IF(AM239="","",VLOOKUP(AM239,'aktuelle Düngerliste'!$A:$H,3,FALSE)*AO239/1000)</f>
        <v/>
      </c>
      <c r="AV239" s="874" t="str">
        <f>IF(AM239="","",IF(VLOOKUP(AM239,'aktuelle Düngerliste'!$A:$B,2,FALSE)="mineralisch",(VLOOKUP(AM239,'aktuelle Düngerliste'!$A:$H,3,FALSE)*AO239/1000),""))</f>
        <v/>
      </c>
      <c r="AW239" s="875" t="str">
        <f>IF(AM239="","",VLOOKUP(AM239,'aktuelle Düngerliste'!$A:$J,10,FALSE)*AO239/1000)</f>
        <v/>
      </c>
      <c r="AX239" s="875" t="str">
        <f>IF(AM239="","",VLOOKUP(AM239,'aktuelle Düngerliste'!$A:$H,5,FALSE)*AO239/1000)</f>
        <v/>
      </c>
      <c r="AY239" s="875" t="str">
        <f>IF(AM239="","",VLOOKUP(AM239,'aktuelle Düngerliste'!$A:$H,6,FALSE)*AO239/1000)</f>
        <v/>
      </c>
      <c r="AZ239" s="876" t="str">
        <f>IF(AM239="","",VLOOKUP(AM239,'aktuelle Düngerliste'!$A:$H,7,FALSE)*AO239/1000)</f>
        <v/>
      </c>
      <c r="BA239" s="378"/>
      <c r="BB239" s="379"/>
      <c r="BC239" s="375"/>
      <c r="BD239" s="392" t="str">
        <f t="shared" ref="BD239:BD302" si="50">IF(BA239="","",BC239*E239)</f>
        <v/>
      </c>
      <c r="BE239" s="453" t="str">
        <f t="shared" ref="BE239:BE302" si="51">IF(BA239="","",IF(BG239=0,"",IF(AND($L239&gt;170,BF239&lt;&gt;"mineralisch"),(170-$AU239)*1000/BG239,($L239-$AW239)*1000*100/(BG239*BH239))))</f>
        <v/>
      </c>
      <c r="BF239" s="872" t="str">
        <f>IF(BA239="","",VLOOKUP(BA239,'aktuelle Düngerliste'!$A:$H,2,FALSE))</f>
        <v/>
      </c>
      <c r="BG239" s="872" t="str">
        <f>IF(BA239="","",VLOOKUP(BA239,'aktuelle Düngerliste'!$A:$H,3,FALSE))</f>
        <v/>
      </c>
      <c r="BH239" s="873" t="str">
        <f>IF(BA239="","",VLOOKUP(BA239,'aktuelle Düngerliste'!$A:$H,8,FALSE))</f>
        <v/>
      </c>
      <c r="BI239" s="874" t="str">
        <f>IF(BA239="","",VLOOKUP(BA239,'aktuelle Düngerliste'!$A:$H,3,FALSE)*BC239/1000)</f>
        <v/>
      </c>
      <c r="BJ239" s="874" t="str">
        <f>IF(BA239="","",IF(VLOOKUP(BA239,'aktuelle Düngerliste'!$A:$B,2,FALSE)="mineralisch",(VLOOKUP(BA239,'aktuelle Düngerliste'!$A:$H,3,FALSE)*BC239/1000),""))</f>
        <v/>
      </c>
      <c r="BK239" s="875" t="str">
        <f>IF(BA239="","",VLOOKUP(BA239,'aktuelle Düngerliste'!$A:$J,10,FALSE)*BC239/1000)</f>
        <v/>
      </c>
      <c r="BL239" s="875" t="str">
        <f>IF(BA239="","",VLOOKUP(BA239,'aktuelle Düngerliste'!$A:$H,5,FALSE)*BC239/1000)</f>
        <v/>
      </c>
      <c r="BM239" s="875" t="str">
        <f>IF(BA239="","",VLOOKUP(BA239,'aktuelle Düngerliste'!$A:$H,6,FALSE)*BC239/1000)</f>
        <v/>
      </c>
      <c r="BN239" s="876" t="str">
        <f>IF(BA239="","",VLOOKUP(BA239,'aktuelle Düngerliste'!$A:$H,7,FALSE)*BC239/1000)</f>
        <v/>
      </c>
      <c r="BO239" s="378"/>
      <c r="BP239" s="379"/>
      <c r="BQ239" s="375"/>
      <c r="BR239" s="392" t="str">
        <f t="shared" ref="BR239:BR302" si="52">IF(BO239="","",BQ239*E239)</f>
        <v/>
      </c>
      <c r="BS239" s="453" t="str">
        <f t="shared" ref="BS239:BS302" si="53">IF(BO239="","",IF(BU239=0,"",IF(AND($L239&gt;170,BT239&lt;&gt;"mineralisch"),(170-$AU239-$BI239)*1000/BU239,($L239-$AW239-$BK239)*1000*100/(BU239*BV239))))</f>
        <v/>
      </c>
      <c r="BT239" s="872" t="str">
        <f>IF(BO239="","",VLOOKUP(BO239,'aktuelle Düngerliste'!$A:$H,2,FALSE))</f>
        <v/>
      </c>
      <c r="BU239" s="872" t="str">
        <f>IF(BO239="","",VLOOKUP(BO239,'aktuelle Düngerliste'!$A:$H,3,FALSE))</f>
        <v/>
      </c>
      <c r="BV239" s="873" t="str">
        <f>IF(BO239="","",VLOOKUP(BO239,'aktuelle Düngerliste'!$A:$H,8,FALSE))</f>
        <v/>
      </c>
      <c r="BW239" s="874" t="str">
        <f>IF(BO239="","",VLOOKUP(BO239,'aktuelle Düngerliste'!$A:$H,3,FALSE)*BQ239/1000)</f>
        <v/>
      </c>
      <c r="BX239" s="874" t="str">
        <f>IF(BO239="","",IF(VLOOKUP(BO239,'aktuelle Düngerliste'!$A:$B,2,FALSE)="mineralisch",(VLOOKUP(BO239,'aktuelle Düngerliste'!$A:$H,3,FALSE)*BQ239/1000),""))</f>
        <v/>
      </c>
      <c r="BY239" s="875" t="str">
        <f>IF(BO239="","",VLOOKUP(BO239,'aktuelle Düngerliste'!$A:$J,10,FALSE)*BQ239/1000)</f>
        <v/>
      </c>
      <c r="BZ239" s="875" t="str">
        <f>IF(BO239="","",VLOOKUP(BO239,'aktuelle Düngerliste'!$A:$H,5,FALSE)*BQ239/1000)</f>
        <v/>
      </c>
      <c r="CA239" s="875" t="str">
        <f>IF(BO239="","",VLOOKUP(BO239,'aktuelle Düngerliste'!$A:$H,6,FALSE)*BQ239/1000)</f>
        <v/>
      </c>
      <c r="CB239" s="876" t="str">
        <f>IF(BO239="","",VLOOKUP(BO239,'aktuelle Düngerliste'!$A:$H,7,FALSE)*BQ239/1000)</f>
        <v/>
      </c>
      <c r="CC239" s="378"/>
      <c r="CD239" s="379"/>
      <c r="CE239" s="375"/>
      <c r="CF239" s="392" t="str">
        <f t="shared" ref="CF239:CF302" si="54">IF(CC239="","",CE239*E239)</f>
        <v/>
      </c>
      <c r="CG239" s="453" t="str">
        <f t="shared" ref="CG239:CG302" si="55">IF(CC239="","",IF(CI239=0,"",IF(AND($L239&gt;170,CH239&lt;&gt;"mineralisch"),(170-$AU239-$BI239-$BW239)*1000/CI239,($L239-$AW239-$BK239-$BY239)*1000*100/(CI239*CJ239))))</f>
        <v/>
      </c>
      <c r="CH239" s="872" t="str">
        <f>IF(CC239="","",VLOOKUP(CC239,'aktuelle Düngerliste'!$A:$H,2,FALSE))</f>
        <v/>
      </c>
      <c r="CI239" s="872" t="str">
        <f>IF(CC239="","",VLOOKUP(CC239,'aktuelle Düngerliste'!$A:$H,3,FALSE))</f>
        <v/>
      </c>
      <c r="CJ239" s="873" t="str">
        <f>IF(CC239="","",VLOOKUP(CC239,'aktuelle Düngerliste'!$A:$H,8,FALSE))</f>
        <v/>
      </c>
      <c r="CK239" s="874" t="str">
        <f>IF(CC239="","",VLOOKUP(CC239,'aktuelle Düngerliste'!$A:$H,3,FALSE)*CE239/1000)</f>
        <v/>
      </c>
      <c r="CL239" s="874" t="str">
        <f>IF(CC239="","",IF(VLOOKUP(CC239,'aktuelle Düngerliste'!$A:$B,2,FALSE)="mineralisch",(VLOOKUP(CC239,'aktuelle Düngerliste'!$A:$H,3,FALSE)*CE239/1000),""))</f>
        <v/>
      </c>
      <c r="CM239" s="875" t="str">
        <f>IF(CC239="","",VLOOKUP(CC239,'aktuelle Düngerliste'!$A:$J,10,FALSE)*CE239/1000)</f>
        <v/>
      </c>
      <c r="CN239" s="875" t="str">
        <f>IF(CC239="","",VLOOKUP(CC239,'aktuelle Düngerliste'!$A:$H,5,FALSE)*CE239/1000)</f>
        <v/>
      </c>
      <c r="CO239" s="875" t="str">
        <f>IF(CC239="","",VLOOKUP(CC239,'aktuelle Düngerliste'!$A:$H,6,FALSE)*CE239/1000)</f>
        <v/>
      </c>
      <c r="CP239" s="876" t="str">
        <f>IF(CC239="","",VLOOKUP(CC239,'aktuelle Düngerliste'!$A:$H,7,FALSE)*CE239/1000)</f>
        <v/>
      </c>
      <c r="CQ239" s="378"/>
      <c r="CR239" s="379"/>
      <c r="CS239" s="375"/>
      <c r="CT239" s="392" t="str">
        <f t="shared" ref="CT239:CT302" si="56">IF(CQ239="","",CS239*E239)</f>
        <v/>
      </c>
      <c r="CU239" s="453" t="str">
        <f t="shared" ref="CU239:CU302" si="57">IF(CQ239="","",IF(CW239=0,"",IF(AND($L239&gt;170,CV239&lt;&gt;"mineralisch"),(170-$AU239-$BI239-$BW239-$CK239)*1000/CW239,($L239-$AW239-$BK239-$BY239-$CM239)*1000*100/(CW239*CX239))))</f>
        <v/>
      </c>
      <c r="CV239" s="872" t="str">
        <f>IF(CQ239="","",VLOOKUP(CQ239,'aktuelle Düngerliste'!$A:$H,2,FALSE))</f>
        <v/>
      </c>
      <c r="CW239" s="872" t="str">
        <f>IF(CQ239="","",VLOOKUP(CQ239,'aktuelle Düngerliste'!$A:$H,3,FALSE))</f>
        <v/>
      </c>
      <c r="CX239" s="873" t="str">
        <f>IF(CQ239="","",VLOOKUP(CQ239,'aktuelle Düngerliste'!$A:$H,8,FALSE))</f>
        <v/>
      </c>
      <c r="CY239" s="874" t="str">
        <f>IF(CQ239="","",VLOOKUP(CQ239,'aktuelle Düngerliste'!$A:$H,3,FALSE)*CS239/1000)</f>
        <v/>
      </c>
      <c r="CZ239" s="874" t="str">
        <f>IF(CQ239="","",IF(VLOOKUP(CQ239,'aktuelle Düngerliste'!$A:$B,2,FALSE)="mineralisch",(VLOOKUP(CQ239,'aktuelle Düngerliste'!$A:$H,3,FALSE)*CS239/1000),""))</f>
        <v/>
      </c>
      <c r="DA239" s="875" t="str">
        <f>IF(CQ239="","",VLOOKUP(CQ239,'aktuelle Düngerliste'!$A:$J,10,FALSE)*CS239/1000)</f>
        <v/>
      </c>
      <c r="DB239" s="875" t="str">
        <f>IF(CQ239="","",VLOOKUP(CQ239,'aktuelle Düngerliste'!$A:$H,5,FALSE)*CS239/1000)</f>
        <v/>
      </c>
      <c r="DC239" s="875" t="str">
        <f>IF(CQ239="","",VLOOKUP(CQ239,'aktuelle Düngerliste'!$A:$H,6,FALSE)*CS239/1000)</f>
        <v/>
      </c>
      <c r="DD239" s="876" t="str">
        <f>IF(CQ239="","",VLOOKUP(CQ239,'aktuelle Düngerliste'!$A:$H,7,FALSE)*CS239/1000)</f>
        <v/>
      </c>
      <c r="DE239" s="378"/>
      <c r="DF239" s="379"/>
      <c r="DG239" s="375"/>
      <c r="DH239" s="392" t="str">
        <f t="shared" ref="DH239:DH302" si="58">IF(DE239="","",DG239*E239)</f>
        <v/>
      </c>
      <c r="DI239" s="453" t="str">
        <f t="shared" ref="DI239:DI302" si="59">IF(DE239="","",IF(DK239=0,"",IF(AND($L239&gt;170,DJ239&lt;&gt;"mineralisch"),(170-$AU239-$BI239-$BW239-$CK239-$CY239)*1000/DK239,($L239-$AW239-$BK239-$BY239-$CM239-$DA239)*1000*100/(DK239*DL239))))</f>
        <v/>
      </c>
      <c r="DJ239" s="872" t="str">
        <f>IF(DE239="","",VLOOKUP(DE239,'aktuelle Düngerliste'!$A:$H,2,FALSE))</f>
        <v/>
      </c>
      <c r="DK239" s="872" t="str">
        <f>IF(DE239="","",VLOOKUP(DE239,'aktuelle Düngerliste'!$A:$H,3,FALSE))</f>
        <v/>
      </c>
      <c r="DL239" s="873" t="str">
        <f>IF(DE239="","",VLOOKUP(DE239,'aktuelle Düngerliste'!$A:$H,8,FALSE))</f>
        <v/>
      </c>
      <c r="DM239" s="874" t="str">
        <f>IF(DE239="","",VLOOKUP(DE239,'aktuelle Düngerliste'!$A:$H,3,FALSE)*DG239/1000)</f>
        <v/>
      </c>
      <c r="DN239" s="874" t="str">
        <f>IF(DE239="","",IF(VLOOKUP(DE239,'aktuelle Düngerliste'!$A:$B,2,FALSE)="mineralisch",(VLOOKUP(DE239,'aktuelle Düngerliste'!$A:$H,3,FALSE)*DG239/1000),""))</f>
        <v/>
      </c>
      <c r="DO239" s="875" t="str">
        <f>IF(DE239="","",VLOOKUP(DE239,'aktuelle Düngerliste'!$A:$J,10,FALSE)*DG239/1000)</f>
        <v/>
      </c>
      <c r="DP239" s="875" t="str">
        <f>IF(DE239="","",VLOOKUP(DE239,'aktuelle Düngerliste'!$A:$H,5,FALSE)*DG239/1000)</f>
        <v/>
      </c>
      <c r="DQ239" s="875" t="str">
        <f>IF(DE239="","",VLOOKUP(DE239,'aktuelle Düngerliste'!$A:$H,6,FALSE)*DG239/1000)</f>
        <v/>
      </c>
      <c r="DR239" s="876" t="str">
        <f>IF(DE239="","",VLOOKUP(DE239,'aktuelle Düngerliste'!$A:$H,7,FALSE)*DG239/1000)</f>
        <v/>
      </c>
      <c r="DS239" s="265"/>
    </row>
    <row r="240" spans="1:123" s="145" customFormat="1">
      <c r="A240" s="261" t="str">
        <f>IF('N-DBE'!A240="","",'N-DBE'!A240)</f>
        <v/>
      </c>
      <c r="B240" s="285" t="str">
        <f>IF('N-DBE'!B240="","",'N-DBE'!B240)</f>
        <v/>
      </c>
      <c r="C240" s="262" t="str">
        <f>IF('N-DBE'!C240="","",'N-DBE'!C240)</f>
        <v/>
      </c>
      <c r="D240" s="262" t="str">
        <f>IF('N-DBE'!D240="","",'N-DBE'!D240)</f>
        <v/>
      </c>
      <c r="E240" s="238" t="str">
        <f>IF('N-DBE'!E240="","",'N-DBE'!E240)</f>
        <v/>
      </c>
      <c r="F240" s="238" t="str">
        <f>IF('N-DBE'!F240="","",'N-DBE'!F240)</f>
        <v/>
      </c>
      <c r="G240" s="225" t="str">
        <f>IF('N-DBE'!G240="","",'N-DBE'!G240)</f>
        <v/>
      </c>
      <c r="H240" s="247" t="str">
        <f>IF(OR(B240="",'N-DBE'!AJ240=""),"",'N-DBE'!AJ240+'N-DBE'!AN240)</f>
        <v/>
      </c>
      <c r="I240" s="815" t="str">
        <f>IF(OR(B240="",'N-DBE'!AJ240=""),"",'N-DBE'!E240*('N-DBE'!AJ240+'N-DBE'!AN240))</f>
        <v/>
      </c>
      <c r="J240" s="246" t="str">
        <f>IF('N-DBE'!AK240="","",IF('N-DBE'!AM240="ja",'N-DBE'!AK240+'N-DBE'!AN240,'N-DBE'!AK240))</f>
        <v/>
      </c>
      <c r="K240" s="829" t="str">
        <f>IF(OR(B240="",'N-DBE'!AK240=""),"",IF('N-DBE'!AM240="ja",'N-DBE'!E240*('N-DBE'!AK240+'N-DBE'!AN240),'N-DBE'!E240*'N-DBE'!AK240))</f>
        <v/>
      </c>
      <c r="L240" s="830" t="str">
        <f>IF(OR(B240="",'N-DBE'!AL240=""),"",'N-DBE'!AL240+'N-DBE'!AN240)</f>
        <v/>
      </c>
      <c r="M240" s="830" t="str">
        <f>IF(OR(B240="",'N-DBE'!AL240=""),"",'N-DBE'!E240*('N-DBE'!AL240+'N-DBE'!AN240))</f>
        <v/>
      </c>
      <c r="N240" s="831" t="str">
        <f>IF(AND('N-DBE'!C240="ja",G240&lt;&gt;""),I240-X240,"")</f>
        <v/>
      </c>
      <c r="O240" s="259" t="str">
        <f>IF('N-DBE'!AJ240="","",SUM(AU240,BI240,BW240,CK240,CY240,DM240))</f>
        <v/>
      </c>
      <c r="P240" s="830" t="str">
        <f>IF(OR(B240="",'N-DBE'!AJ240=""),"",O240*'N-DBE'!E240)</f>
        <v/>
      </c>
      <c r="Q240" s="253" t="str">
        <f>IF('N-DBE'!AJ240="","",IF(AR240="mineralisch",AU240,0)+IF(BF240="mineralisch",BI240,0)+IF(BT240="mineralisch",BW240,0)+IF(CH240="mineralisch",CK240,0)+IF(CV240="mineralisch",CY240,0)+IF(DJ240="mineralisch",DM240,0))</f>
        <v/>
      </c>
      <c r="R240" s="830" t="str">
        <f>IF(OR(B240="",'N-DBE'!AJ240=""),"",Q240*'N-DBE'!E240)</f>
        <v/>
      </c>
      <c r="S240" s="253" t="str">
        <f>IF('N-DBE'!AJ240="","",O240-Q240)</f>
        <v/>
      </c>
      <c r="T240" s="830" t="str">
        <f>IF(OR(B240="",'N-DBE'!AJ240=""),"",S240*'N-DBE'!E240)</f>
        <v/>
      </c>
      <c r="U240" s="253" t="str">
        <f>IF('N-DBE'!AJ240="","",(IF(AR240="Kompost",AU240,0)+IF(BF240="Kompost",BI240,0)+IF(BT240="Kompost",BW240,0)+IF(CH240="Kompost",CK240,0)+IF(CV240="Kompost",CY240,0)+IF(DJ240="Kompost",DM240,0)))</f>
        <v/>
      </c>
      <c r="V240" s="830" t="str">
        <f>IF(OR(B240="",'N-DBE'!AJ240=""),"",U240*'N-DBE'!E240)</f>
        <v/>
      </c>
      <c r="W240" s="370" t="str">
        <f>IF('N-DBE'!AJ240="","",SUM(AW240,BK240,BY240,CM240,DA240,DO240))</f>
        <v/>
      </c>
      <c r="X240" s="844" t="str">
        <f>IF(OR(B240="",'N-DBE'!AJ240=""),"",W240*'N-DBE'!E240)</f>
        <v/>
      </c>
      <c r="Y240" s="260" t="str">
        <f>IF('P-(K-Mg)-DBE'!N240="","",'P-(K-Mg)-DBE'!N240+'P-(K-Mg)-DBE'!R240)</f>
        <v/>
      </c>
      <c r="Z240" s="830" t="str">
        <f>IF(OR(B240="",'P-(K-Mg)-DBE'!N240=""),"",'N-DBE'!E240*('P-(K-Mg)-DBE'!N240+'P-(K-Mg)-DBE'!R240))</f>
        <v/>
      </c>
      <c r="AA240" s="259" t="str">
        <f>IF('P-(K-Mg)-DBE'!N240="","",SUM(AX240,BL240,BZ240,CN240,DB240,DP240))</f>
        <v/>
      </c>
      <c r="AB240" s="258" t="str">
        <f>IF(OR(B240="",'P-(K-Mg)-DBE'!Z240=""),"",SUM(AX240,BL240,BZ240,CN240,DB240,DP240)*'N-DBE'!E240)</f>
        <v/>
      </c>
      <c r="AC240" s="259" t="str">
        <f>IF('P-(K-Mg)-DBE'!O240="","",'P-(K-Mg)-DBE'!O240)</f>
        <v/>
      </c>
      <c r="AD240" s="815" t="str">
        <f>IF(OR(B240="",'P-(K-Mg)-DBE'!O240=""),"",'P-(K-Mg)-DBE'!O240*'N-DBE'!E240)</f>
        <v/>
      </c>
      <c r="AE240" s="239" t="str">
        <f>IF('P-(K-Mg)-DBE'!Z240="","",'P-(K-Mg)-DBE'!Z240)</f>
        <v/>
      </c>
      <c r="AF240" s="815" t="str">
        <f>IF(OR(B240="",'P-(K-Mg)-DBE'!Z240=""),"",'P-(K-Mg)-DBE'!Z240*'N-DBE'!E240)</f>
        <v/>
      </c>
      <c r="AG240" s="380" t="str">
        <f>IF('P-(K-Mg)-DBE'!Z240="","",SUM(AY240,BM240,CA240,CO240,DC240,DQ240))</f>
        <v/>
      </c>
      <c r="AH240" s="258" t="str">
        <f>IF(OR(B240="",'P-(K-Mg)-DBE'!AH240=""),"",SUM(AY240,BM240,CA240,CO240,DC240,DQ230)*'N-DBE'!E240)</f>
        <v/>
      </c>
      <c r="AI240" s="240" t="str">
        <f>IF('P-(K-Mg)-DBE'!AH240="","",'P-(K-Mg)-DBE'!AH240)</f>
        <v/>
      </c>
      <c r="AJ240" s="830" t="str">
        <f>IF(OR(B240="",'P-(K-Mg)-DBE'!AH240=""),"",'N-DBE'!E240*'P-(K-Mg)-DBE'!AH240)</f>
        <v/>
      </c>
      <c r="AK240" s="374" t="str">
        <f>IF('P-(K-Mg)-DBE'!AH240="","",SUM(AZ240,BN240,CB240,CP240,DD240,DR240))</f>
        <v/>
      </c>
      <c r="AL240" s="862" t="str">
        <f>IF('P-(K-Mg)-DBE'!AH240="","",SUM(AZ240,BN240,CB240,CP240,DD240,DR240))</f>
        <v/>
      </c>
      <c r="AM240" s="378"/>
      <c r="AN240" s="379"/>
      <c r="AO240" s="375"/>
      <c r="AP240" s="392" t="str">
        <f t="shared" si="48"/>
        <v/>
      </c>
      <c r="AQ240" s="453" t="str">
        <f t="shared" si="49"/>
        <v/>
      </c>
      <c r="AR240" s="872" t="str">
        <f>IF(AM240="","",VLOOKUP(AM240,'aktuelle Düngerliste'!A:H,2,FALSE))</f>
        <v/>
      </c>
      <c r="AS240" s="872" t="str">
        <f>IF(AM240="","",VLOOKUP(AM240,'aktuelle Düngerliste'!A:H,3,FALSE))</f>
        <v/>
      </c>
      <c r="AT240" s="873" t="str">
        <f>IF(AM240="","",VLOOKUP(AM240,'aktuelle Düngerliste'!A:H,8,FALSE))</f>
        <v/>
      </c>
      <c r="AU240" s="874" t="str">
        <f>IF(AM240="","",VLOOKUP(AM240,'aktuelle Düngerliste'!$A:$H,3,FALSE)*AO240/1000)</f>
        <v/>
      </c>
      <c r="AV240" s="874" t="str">
        <f>IF(AM240="","",IF(VLOOKUP(AM240,'aktuelle Düngerliste'!$A:$B,2,FALSE)="mineralisch",(VLOOKUP(AM240,'aktuelle Düngerliste'!$A:$H,3,FALSE)*AO240/1000),""))</f>
        <v/>
      </c>
      <c r="AW240" s="875" t="str">
        <f>IF(AM240="","",VLOOKUP(AM240,'aktuelle Düngerliste'!$A:$J,10,FALSE)*AO240/1000)</f>
        <v/>
      </c>
      <c r="AX240" s="875" t="str">
        <f>IF(AM240="","",VLOOKUP(AM240,'aktuelle Düngerliste'!$A:$H,5,FALSE)*AO240/1000)</f>
        <v/>
      </c>
      <c r="AY240" s="875" t="str">
        <f>IF(AM240="","",VLOOKUP(AM240,'aktuelle Düngerliste'!$A:$H,6,FALSE)*AO240/1000)</f>
        <v/>
      </c>
      <c r="AZ240" s="876" t="str">
        <f>IF(AM240="","",VLOOKUP(AM240,'aktuelle Düngerliste'!$A:$H,7,FALSE)*AO240/1000)</f>
        <v/>
      </c>
      <c r="BA240" s="378"/>
      <c r="BB240" s="379"/>
      <c r="BC240" s="375"/>
      <c r="BD240" s="392" t="str">
        <f t="shared" si="50"/>
        <v/>
      </c>
      <c r="BE240" s="453" t="str">
        <f t="shared" si="51"/>
        <v/>
      </c>
      <c r="BF240" s="872" t="str">
        <f>IF(BA240="","",VLOOKUP(BA240,'aktuelle Düngerliste'!$A:$H,2,FALSE))</f>
        <v/>
      </c>
      <c r="BG240" s="872" t="str">
        <f>IF(BA240="","",VLOOKUP(BA240,'aktuelle Düngerliste'!$A:$H,3,FALSE))</f>
        <v/>
      </c>
      <c r="BH240" s="873" t="str">
        <f>IF(BA240="","",VLOOKUP(BA240,'aktuelle Düngerliste'!$A:$H,8,FALSE))</f>
        <v/>
      </c>
      <c r="BI240" s="874" t="str">
        <f>IF(BA240="","",VLOOKUP(BA240,'aktuelle Düngerliste'!$A:$H,3,FALSE)*BC240/1000)</f>
        <v/>
      </c>
      <c r="BJ240" s="874" t="str">
        <f>IF(BA240="","",IF(VLOOKUP(BA240,'aktuelle Düngerliste'!$A:$B,2,FALSE)="mineralisch",(VLOOKUP(BA240,'aktuelle Düngerliste'!$A:$H,3,FALSE)*BC240/1000),""))</f>
        <v/>
      </c>
      <c r="BK240" s="875" t="str">
        <f>IF(BA240="","",VLOOKUP(BA240,'aktuelle Düngerliste'!$A:$J,10,FALSE)*BC240/1000)</f>
        <v/>
      </c>
      <c r="BL240" s="875" t="str">
        <f>IF(BA240="","",VLOOKUP(BA240,'aktuelle Düngerliste'!$A:$H,5,FALSE)*BC240/1000)</f>
        <v/>
      </c>
      <c r="BM240" s="875" t="str">
        <f>IF(BA240="","",VLOOKUP(BA240,'aktuelle Düngerliste'!$A:$H,6,FALSE)*BC240/1000)</f>
        <v/>
      </c>
      <c r="BN240" s="876" t="str">
        <f>IF(BA240="","",VLOOKUP(BA240,'aktuelle Düngerliste'!$A:$H,7,FALSE)*BC240/1000)</f>
        <v/>
      </c>
      <c r="BO240" s="378"/>
      <c r="BP240" s="379"/>
      <c r="BQ240" s="375"/>
      <c r="BR240" s="392" t="str">
        <f t="shared" si="52"/>
        <v/>
      </c>
      <c r="BS240" s="453" t="str">
        <f t="shared" si="53"/>
        <v/>
      </c>
      <c r="BT240" s="872" t="str">
        <f>IF(BO240="","",VLOOKUP(BO240,'aktuelle Düngerliste'!$A:$H,2,FALSE))</f>
        <v/>
      </c>
      <c r="BU240" s="872" t="str">
        <f>IF(BO240="","",VLOOKUP(BO240,'aktuelle Düngerliste'!$A:$H,3,FALSE))</f>
        <v/>
      </c>
      <c r="BV240" s="873" t="str">
        <f>IF(BO240="","",VLOOKUP(BO240,'aktuelle Düngerliste'!$A:$H,8,FALSE))</f>
        <v/>
      </c>
      <c r="BW240" s="874" t="str">
        <f>IF(BO240="","",VLOOKUP(BO240,'aktuelle Düngerliste'!$A:$H,3,FALSE)*BQ240/1000)</f>
        <v/>
      </c>
      <c r="BX240" s="874" t="str">
        <f>IF(BO240="","",IF(VLOOKUP(BO240,'aktuelle Düngerliste'!$A:$B,2,FALSE)="mineralisch",(VLOOKUP(BO240,'aktuelle Düngerliste'!$A:$H,3,FALSE)*BQ240/1000),""))</f>
        <v/>
      </c>
      <c r="BY240" s="875" t="str">
        <f>IF(BO240="","",VLOOKUP(BO240,'aktuelle Düngerliste'!$A:$J,10,FALSE)*BQ240/1000)</f>
        <v/>
      </c>
      <c r="BZ240" s="875" t="str">
        <f>IF(BO240="","",VLOOKUP(BO240,'aktuelle Düngerliste'!$A:$H,5,FALSE)*BQ240/1000)</f>
        <v/>
      </c>
      <c r="CA240" s="875" t="str">
        <f>IF(BO240="","",VLOOKUP(BO240,'aktuelle Düngerliste'!$A:$H,6,FALSE)*BQ240/1000)</f>
        <v/>
      </c>
      <c r="CB240" s="876" t="str">
        <f>IF(BO240="","",VLOOKUP(BO240,'aktuelle Düngerliste'!$A:$H,7,FALSE)*BQ240/1000)</f>
        <v/>
      </c>
      <c r="CC240" s="378"/>
      <c r="CD240" s="379"/>
      <c r="CE240" s="375"/>
      <c r="CF240" s="392" t="str">
        <f t="shared" si="54"/>
        <v/>
      </c>
      <c r="CG240" s="453" t="str">
        <f t="shared" si="55"/>
        <v/>
      </c>
      <c r="CH240" s="872" t="str">
        <f>IF(CC240="","",VLOOKUP(CC240,'aktuelle Düngerliste'!$A:$H,2,FALSE))</f>
        <v/>
      </c>
      <c r="CI240" s="872" t="str">
        <f>IF(CC240="","",VLOOKUP(CC240,'aktuelle Düngerliste'!$A:$H,3,FALSE))</f>
        <v/>
      </c>
      <c r="CJ240" s="873" t="str">
        <f>IF(CC240="","",VLOOKUP(CC240,'aktuelle Düngerliste'!$A:$H,8,FALSE))</f>
        <v/>
      </c>
      <c r="CK240" s="874" t="str">
        <f>IF(CC240="","",VLOOKUP(CC240,'aktuelle Düngerliste'!$A:$H,3,FALSE)*CE240/1000)</f>
        <v/>
      </c>
      <c r="CL240" s="874" t="str">
        <f>IF(CC240="","",IF(VLOOKUP(CC240,'aktuelle Düngerliste'!$A:$B,2,FALSE)="mineralisch",(VLOOKUP(CC240,'aktuelle Düngerliste'!$A:$H,3,FALSE)*CE240/1000),""))</f>
        <v/>
      </c>
      <c r="CM240" s="875" t="str">
        <f>IF(CC240="","",VLOOKUP(CC240,'aktuelle Düngerliste'!$A:$J,10,FALSE)*CE240/1000)</f>
        <v/>
      </c>
      <c r="CN240" s="875" t="str">
        <f>IF(CC240="","",VLOOKUP(CC240,'aktuelle Düngerliste'!$A:$H,5,FALSE)*CE240/1000)</f>
        <v/>
      </c>
      <c r="CO240" s="875" t="str">
        <f>IF(CC240="","",VLOOKUP(CC240,'aktuelle Düngerliste'!$A:$H,6,FALSE)*CE240/1000)</f>
        <v/>
      </c>
      <c r="CP240" s="876" t="str">
        <f>IF(CC240="","",VLOOKUP(CC240,'aktuelle Düngerliste'!$A:$H,7,FALSE)*CE240/1000)</f>
        <v/>
      </c>
      <c r="CQ240" s="378"/>
      <c r="CR240" s="379"/>
      <c r="CS240" s="375"/>
      <c r="CT240" s="392" t="str">
        <f t="shared" si="56"/>
        <v/>
      </c>
      <c r="CU240" s="453" t="str">
        <f t="shared" si="57"/>
        <v/>
      </c>
      <c r="CV240" s="872" t="str">
        <f>IF(CQ240="","",VLOOKUP(CQ240,'aktuelle Düngerliste'!$A:$H,2,FALSE))</f>
        <v/>
      </c>
      <c r="CW240" s="872" t="str">
        <f>IF(CQ240="","",VLOOKUP(CQ240,'aktuelle Düngerliste'!$A:$H,3,FALSE))</f>
        <v/>
      </c>
      <c r="CX240" s="873" t="str">
        <f>IF(CQ240="","",VLOOKUP(CQ240,'aktuelle Düngerliste'!$A:$H,8,FALSE))</f>
        <v/>
      </c>
      <c r="CY240" s="874" t="str">
        <f>IF(CQ240="","",VLOOKUP(CQ240,'aktuelle Düngerliste'!$A:$H,3,FALSE)*CS240/1000)</f>
        <v/>
      </c>
      <c r="CZ240" s="874" t="str">
        <f>IF(CQ240="","",IF(VLOOKUP(CQ240,'aktuelle Düngerliste'!$A:$B,2,FALSE)="mineralisch",(VLOOKUP(CQ240,'aktuelle Düngerliste'!$A:$H,3,FALSE)*CS240/1000),""))</f>
        <v/>
      </c>
      <c r="DA240" s="875" t="str">
        <f>IF(CQ240="","",VLOOKUP(CQ240,'aktuelle Düngerliste'!$A:$J,10,FALSE)*CS240/1000)</f>
        <v/>
      </c>
      <c r="DB240" s="875" t="str">
        <f>IF(CQ240="","",VLOOKUP(CQ240,'aktuelle Düngerliste'!$A:$H,5,FALSE)*CS240/1000)</f>
        <v/>
      </c>
      <c r="DC240" s="875" t="str">
        <f>IF(CQ240="","",VLOOKUP(CQ240,'aktuelle Düngerliste'!$A:$H,6,FALSE)*CS240/1000)</f>
        <v/>
      </c>
      <c r="DD240" s="876" t="str">
        <f>IF(CQ240="","",VLOOKUP(CQ240,'aktuelle Düngerliste'!$A:$H,7,FALSE)*CS240/1000)</f>
        <v/>
      </c>
      <c r="DE240" s="378"/>
      <c r="DF240" s="379"/>
      <c r="DG240" s="375"/>
      <c r="DH240" s="392" t="str">
        <f t="shared" si="58"/>
        <v/>
      </c>
      <c r="DI240" s="453" t="str">
        <f t="shared" si="59"/>
        <v/>
      </c>
      <c r="DJ240" s="872" t="str">
        <f>IF(DE240="","",VLOOKUP(DE240,'aktuelle Düngerliste'!$A:$H,2,FALSE))</f>
        <v/>
      </c>
      <c r="DK240" s="872" t="str">
        <f>IF(DE240="","",VLOOKUP(DE240,'aktuelle Düngerliste'!$A:$H,3,FALSE))</f>
        <v/>
      </c>
      <c r="DL240" s="873" t="str">
        <f>IF(DE240="","",VLOOKUP(DE240,'aktuelle Düngerliste'!$A:$H,8,FALSE))</f>
        <v/>
      </c>
      <c r="DM240" s="874" t="str">
        <f>IF(DE240="","",VLOOKUP(DE240,'aktuelle Düngerliste'!$A:$H,3,FALSE)*DG240/1000)</f>
        <v/>
      </c>
      <c r="DN240" s="874" t="str">
        <f>IF(DE240="","",IF(VLOOKUP(DE240,'aktuelle Düngerliste'!$A:$B,2,FALSE)="mineralisch",(VLOOKUP(DE240,'aktuelle Düngerliste'!$A:$H,3,FALSE)*DG240/1000),""))</f>
        <v/>
      </c>
      <c r="DO240" s="875" t="str">
        <f>IF(DE240="","",VLOOKUP(DE240,'aktuelle Düngerliste'!$A:$J,10,FALSE)*DG240/1000)</f>
        <v/>
      </c>
      <c r="DP240" s="875" t="str">
        <f>IF(DE240="","",VLOOKUP(DE240,'aktuelle Düngerliste'!$A:$H,5,FALSE)*DG240/1000)</f>
        <v/>
      </c>
      <c r="DQ240" s="875" t="str">
        <f>IF(DE240="","",VLOOKUP(DE240,'aktuelle Düngerliste'!$A:$H,6,FALSE)*DG240/1000)</f>
        <v/>
      </c>
      <c r="DR240" s="876" t="str">
        <f>IF(DE240="","",VLOOKUP(DE240,'aktuelle Düngerliste'!$A:$H,7,FALSE)*DG240/1000)</f>
        <v/>
      </c>
      <c r="DS240" s="265"/>
    </row>
    <row r="241" spans="1:123" s="145" customFormat="1">
      <c r="A241" s="261" t="str">
        <f>IF('N-DBE'!A241="","",'N-DBE'!A241)</f>
        <v/>
      </c>
      <c r="B241" s="285" t="str">
        <f>IF('N-DBE'!B241="","",'N-DBE'!B241)</f>
        <v/>
      </c>
      <c r="C241" s="262" t="str">
        <f>IF('N-DBE'!C241="","",'N-DBE'!C241)</f>
        <v/>
      </c>
      <c r="D241" s="262" t="str">
        <f>IF('N-DBE'!D241="","",'N-DBE'!D241)</f>
        <v/>
      </c>
      <c r="E241" s="238" t="str">
        <f>IF('N-DBE'!E241="","",'N-DBE'!E241)</f>
        <v/>
      </c>
      <c r="F241" s="238" t="str">
        <f>IF('N-DBE'!F241="","",'N-DBE'!F241)</f>
        <v/>
      </c>
      <c r="G241" s="225" t="str">
        <f>IF('N-DBE'!G241="","",'N-DBE'!G241)</f>
        <v/>
      </c>
      <c r="H241" s="247" t="str">
        <f>IF(OR(B241="",'N-DBE'!AJ241=""),"",'N-DBE'!AJ241+'N-DBE'!AN241)</f>
        <v/>
      </c>
      <c r="I241" s="815" t="str">
        <f>IF(OR(B241="",'N-DBE'!AJ241=""),"",'N-DBE'!E241*('N-DBE'!AJ241+'N-DBE'!AN241))</f>
        <v/>
      </c>
      <c r="J241" s="246" t="str">
        <f>IF('N-DBE'!AK241="","",IF('N-DBE'!AM241="ja",'N-DBE'!AK241+'N-DBE'!AN241,'N-DBE'!AK241))</f>
        <v/>
      </c>
      <c r="K241" s="829" t="str">
        <f>IF(OR(B241="",'N-DBE'!AK241=""),"",IF('N-DBE'!AM241="ja",'N-DBE'!E241*('N-DBE'!AK241+'N-DBE'!AN241),'N-DBE'!E241*'N-DBE'!AK241))</f>
        <v/>
      </c>
      <c r="L241" s="830" t="str">
        <f>IF(OR(B241="",'N-DBE'!AL241=""),"",'N-DBE'!AL241+'N-DBE'!AN241)</f>
        <v/>
      </c>
      <c r="M241" s="830" t="str">
        <f>IF(OR(B241="",'N-DBE'!AL241=""),"",'N-DBE'!E241*('N-DBE'!AL241+'N-DBE'!AN241))</f>
        <v/>
      </c>
      <c r="N241" s="831" t="str">
        <f>IF(AND('N-DBE'!C241="ja",G241&lt;&gt;""),I241-X241,"")</f>
        <v/>
      </c>
      <c r="O241" s="259" t="str">
        <f>IF('N-DBE'!AJ241="","",SUM(AU241,BI241,BW241,CK241,CY241,DM241))</f>
        <v/>
      </c>
      <c r="P241" s="830" t="str">
        <f>IF(OR(B241="",'N-DBE'!AJ241=""),"",O241*'N-DBE'!E241)</f>
        <v/>
      </c>
      <c r="Q241" s="253" t="str">
        <f>IF('N-DBE'!AJ241="","",IF(AR241="mineralisch",AU241,0)+IF(BF241="mineralisch",BI241,0)+IF(BT241="mineralisch",BW241,0)+IF(CH241="mineralisch",CK241,0)+IF(CV241="mineralisch",CY241,0)+IF(DJ241="mineralisch",DM241,0))</f>
        <v/>
      </c>
      <c r="R241" s="830" t="str">
        <f>IF(OR(B241="",'N-DBE'!AJ241=""),"",Q241*'N-DBE'!E241)</f>
        <v/>
      </c>
      <c r="S241" s="253" t="str">
        <f>IF('N-DBE'!AJ241="","",O241-Q241)</f>
        <v/>
      </c>
      <c r="T241" s="830" t="str">
        <f>IF(OR(B241="",'N-DBE'!AJ241=""),"",S241*'N-DBE'!E241)</f>
        <v/>
      </c>
      <c r="U241" s="253" t="str">
        <f>IF('N-DBE'!AJ241="","",(IF(AR241="Kompost",AU241,0)+IF(BF241="Kompost",BI241,0)+IF(BT241="Kompost",BW241,0)+IF(CH241="Kompost",CK241,0)+IF(CV241="Kompost",CY241,0)+IF(DJ241="Kompost",DM241,0)))</f>
        <v/>
      </c>
      <c r="V241" s="830" t="str">
        <f>IF(OR(B241="",'N-DBE'!AJ241=""),"",U241*'N-DBE'!E241)</f>
        <v/>
      </c>
      <c r="W241" s="370" t="str">
        <f>IF('N-DBE'!AJ241="","",SUM(AW241,BK241,BY241,CM241,DA241,DO241))</f>
        <v/>
      </c>
      <c r="X241" s="844" t="str">
        <f>IF(OR(B241="",'N-DBE'!AJ241=""),"",W241*'N-DBE'!E241)</f>
        <v/>
      </c>
      <c r="Y241" s="260" t="str">
        <f>IF('P-(K-Mg)-DBE'!N241="","",'P-(K-Mg)-DBE'!N241+'P-(K-Mg)-DBE'!R241)</f>
        <v/>
      </c>
      <c r="Z241" s="830" t="str">
        <f>IF(OR(B241="",'P-(K-Mg)-DBE'!N241=""),"",'N-DBE'!E241*('P-(K-Mg)-DBE'!N241+'P-(K-Mg)-DBE'!R241))</f>
        <v/>
      </c>
      <c r="AA241" s="259" t="str">
        <f>IF('P-(K-Mg)-DBE'!N241="","",SUM(AX241,BL241,BZ241,CN241,DB241,DP241))</f>
        <v/>
      </c>
      <c r="AB241" s="258" t="str">
        <f>IF(OR(B241="",'P-(K-Mg)-DBE'!Z241=""),"",SUM(AX241,BL241,BZ241,CN241,DB241,DP241)*'N-DBE'!E241)</f>
        <v/>
      </c>
      <c r="AC241" s="259" t="str">
        <f>IF('P-(K-Mg)-DBE'!O241="","",'P-(K-Mg)-DBE'!O241)</f>
        <v/>
      </c>
      <c r="AD241" s="815" t="str">
        <f>IF(OR(B241="",'P-(K-Mg)-DBE'!O241=""),"",'P-(K-Mg)-DBE'!O241*'N-DBE'!E241)</f>
        <v/>
      </c>
      <c r="AE241" s="239" t="str">
        <f>IF('P-(K-Mg)-DBE'!Z241="","",'P-(K-Mg)-DBE'!Z241)</f>
        <v/>
      </c>
      <c r="AF241" s="815" t="str">
        <f>IF(OR(B241="",'P-(K-Mg)-DBE'!Z241=""),"",'P-(K-Mg)-DBE'!Z241*'N-DBE'!E241)</f>
        <v/>
      </c>
      <c r="AG241" s="380" t="str">
        <f>IF('P-(K-Mg)-DBE'!Z241="","",SUM(AY241,BM241,CA241,CO241,DC241,DQ241))</f>
        <v/>
      </c>
      <c r="AH241" s="258" t="str">
        <f>IF(OR(B241="",'P-(K-Mg)-DBE'!AH241=""),"",SUM(AY241,BM241,CA241,CO241,DC241,DQ231)*'N-DBE'!E241)</f>
        <v/>
      </c>
      <c r="AI241" s="240" t="str">
        <f>IF('P-(K-Mg)-DBE'!AH241="","",'P-(K-Mg)-DBE'!AH241)</f>
        <v/>
      </c>
      <c r="AJ241" s="830" t="str">
        <f>IF(OR(B241="",'P-(K-Mg)-DBE'!AH241=""),"",'N-DBE'!E241*'P-(K-Mg)-DBE'!AH241)</f>
        <v/>
      </c>
      <c r="AK241" s="374" t="str">
        <f>IF('P-(K-Mg)-DBE'!AH241="","",SUM(AZ241,BN241,CB241,CP241,DD241,DR241))</f>
        <v/>
      </c>
      <c r="AL241" s="862" t="str">
        <f>IF('P-(K-Mg)-DBE'!AH241="","",SUM(AZ241,BN241,CB241,CP241,DD241,DR241))</f>
        <v/>
      </c>
      <c r="AM241" s="378"/>
      <c r="AN241" s="379"/>
      <c r="AO241" s="375"/>
      <c r="AP241" s="392" t="str">
        <f t="shared" si="48"/>
        <v/>
      </c>
      <c r="AQ241" s="453" t="str">
        <f t="shared" si="49"/>
        <v/>
      </c>
      <c r="AR241" s="872" t="str">
        <f>IF(AM241="","",VLOOKUP(AM241,'aktuelle Düngerliste'!A:H,2,FALSE))</f>
        <v/>
      </c>
      <c r="AS241" s="872" t="str">
        <f>IF(AM241="","",VLOOKUP(AM241,'aktuelle Düngerliste'!A:H,3,FALSE))</f>
        <v/>
      </c>
      <c r="AT241" s="873" t="str">
        <f>IF(AM241="","",VLOOKUP(AM241,'aktuelle Düngerliste'!A:H,8,FALSE))</f>
        <v/>
      </c>
      <c r="AU241" s="874" t="str">
        <f>IF(AM241="","",VLOOKUP(AM241,'aktuelle Düngerliste'!$A:$H,3,FALSE)*AO241/1000)</f>
        <v/>
      </c>
      <c r="AV241" s="874" t="str">
        <f>IF(AM241="","",IF(VLOOKUP(AM241,'aktuelle Düngerliste'!$A:$B,2,FALSE)="mineralisch",(VLOOKUP(AM241,'aktuelle Düngerliste'!$A:$H,3,FALSE)*AO241/1000),""))</f>
        <v/>
      </c>
      <c r="AW241" s="875" t="str">
        <f>IF(AM241="","",VLOOKUP(AM241,'aktuelle Düngerliste'!$A:$J,10,FALSE)*AO241/1000)</f>
        <v/>
      </c>
      <c r="AX241" s="875" t="str">
        <f>IF(AM241="","",VLOOKUP(AM241,'aktuelle Düngerliste'!$A:$H,5,FALSE)*AO241/1000)</f>
        <v/>
      </c>
      <c r="AY241" s="875" t="str">
        <f>IF(AM241="","",VLOOKUP(AM241,'aktuelle Düngerliste'!$A:$H,6,FALSE)*AO241/1000)</f>
        <v/>
      </c>
      <c r="AZ241" s="876" t="str">
        <f>IF(AM241="","",VLOOKUP(AM241,'aktuelle Düngerliste'!$A:$H,7,FALSE)*AO241/1000)</f>
        <v/>
      </c>
      <c r="BA241" s="378"/>
      <c r="BB241" s="379"/>
      <c r="BC241" s="375"/>
      <c r="BD241" s="392" t="str">
        <f t="shared" si="50"/>
        <v/>
      </c>
      <c r="BE241" s="453" t="str">
        <f t="shared" si="51"/>
        <v/>
      </c>
      <c r="BF241" s="872" t="str">
        <f>IF(BA241="","",VLOOKUP(BA241,'aktuelle Düngerliste'!$A:$H,2,FALSE))</f>
        <v/>
      </c>
      <c r="BG241" s="872" t="str">
        <f>IF(BA241="","",VLOOKUP(BA241,'aktuelle Düngerliste'!$A:$H,3,FALSE))</f>
        <v/>
      </c>
      <c r="BH241" s="873" t="str">
        <f>IF(BA241="","",VLOOKUP(BA241,'aktuelle Düngerliste'!$A:$H,8,FALSE))</f>
        <v/>
      </c>
      <c r="BI241" s="874" t="str">
        <f>IF(BA241="","",VLOOKUP(BA241,'aktuelle Düngerliste'!$A:$H,3,FALSE)*BC241/1000)</f>
        <v/>
      </c>
      <c r="BJ241" s="874" t="str">
        <f>IF(BA241="","",IF(VLOOKUP(BA241,'aktuelle Düngerliste'!$A:$B,2,FALSE)="mineralisch",(VLOOKUP(BA241,'aktuelle Düngerliste'!$A:$H,3,FALSE)*BC241/1000),""))</f>
        <v/>
      </c>
      <c r="BK241" s="875" t="str">
        <f>IF(BA241="","",VLOOKUP(BA241,'aktuelle Düngerliste'!$A:$J,10,FALSE)*BC241/1000)</f>
        <v/>
      </c>
      <c r="BL241" s="875" t="str">
        <f>IF(BA241="","",VLOOKUP(BA241,'aktuelle Düngerliste'!$A:$H,5,FALSE)*BC241/1000)</f>
        <v/>
      </c>
      <c r="BM241" s="875" t="str">
        <f>IF(BA241="","",VLOOKUP(BA241,'aktuelle Düngerliste'!$A:$H,6,FALSE)*BC241/1000)</f>
        <v/>
      </c>
      <c r="BN241" s="876" t="str">
        <f>IF(BA241="","",VLOOKUP(BA241,'aktuelle Düngerliste'!$A:$H,7,FALSE)*BC241/1000)</f>
        <v/>
      </c>
      <c r="BO241" s="378"/>
      <c r="BP241" s="379"/>
      <c r="BQ241" s="375"/>
      <c r="BR241" s="392" t="str">
        <f t="shared" si="52"/>
        <v/>
      </c>
      <c r="BS241" s="453" t="str">
        <f t="shared" si="53"/>
        <v/>
      </c>
      <c r="BT241" s="872" t="str">
        <f>IF(BO241="","",VLOOKUP(BO241,'aktuelle Düngerliste'!$A:$H,2,FALSE))</f>
        <v/>
      </c>
      <c r="BU241" s="872" t="str">
        <f>IF(BO241="","",VLOOKUP(BO241,'aktuelle Düngerliste'!$A:$H,3,FALSE))</f>
        <v/>
      </c>
      <c r="BV241" s="873" t="str">
        <f>IF(BO241="","",VLOOKUP(BO241,'aktuelle Düngerliste'!$A:$H,8,FALSE))</f>
        <v/>
      </c>
      <c r="BW241" s="874" t="str">
        <f>IF(BO241="","",VLOOKUP(BO241,'aktuelle Düngerliste'!$A:$H,3,FALSE)*BQ241/1000)</f>
        <v/>
      </c>
      <c r="BX241" s="874" t="str">
        <f>IF(BO241="","",IF(VLOOKUP(BO241,'aktuelle Düngerliste'!$A:$B,2,FALSE)="mineralisch",(VLOOKUP(BO241,'aktuelle Düngerliste'!$A:$H,3,FALSE)*BQ241/1000),""))</f>
        <v/>
      </c>
      <c r="BY241" s="875" t="str">
        <f>IF(BO241="","",VLOOKUP(BO241,'aktuelle Düngerliste'!$A:$J,10,FALSE)*BQ241/1000)</f>
        <v/>
      </c>
      <c r="BZ241" s="875" t="str">
        <f>IF(BO241="","",VLOOKUP(BO241,'aktuelle Düngerliste'!$A:$H,5,FALSE)*BQ241/1000)</f>
        <v/>
      </c>
      <c r="CA241" s="875" t="str">
        <f>IF(BO241="","",VLOOKUP(BO241,'aktuelle Düngerliste'!$A:$H,6,FALSE)*BQ241/1000)</f>
        <v/>
      </c>
      <c r="CB241" s="876" t="str">
        <f>IF(BO241="","",VLOOKUP(BO241,'aktuelle Düngerliste'!$A:$H,7,FALSE)*BQ241/1000)</f>
        <v/>
      </c>
      <c r="CC241" s="378"/>
      <c r="CD241" s="379"/>
      <c r="CE241" s="375"/>
      <c r="CF241" s="392" t="str">
        <f t="shared" si="54"/>
        <v/>
      </c>
      <c r="CG241" s="453" t="str">
        <f t="shared" si="55"/>
        <v/>
      </c>
      <c r="CH241" s="872" t="str">
        <f>IF(CC241="","",VLOOKUP(CC241,'aktuelle Düngerliste'!$A:$H,2,FALSE))</f>
        <v/>
      </c>
      <c r="CI241" s="872" t="str">
        <f>IF(CC241="","",VLOOKUP(CC241,'aktuelle Düngerliste'!$A:$H,3,FALSE))</f>
        <v/>
      </c>
      <c r="CJ241" s="873" t="str">
        <f>IF(CC241="","",VLOOKUP(CC241,'aktuelle Düngerliste'!$A:$H,8,FALSE))</f>
        <v/>
      </c>
      <c r="CK241" s="874" t="str">
        <f>IF(CC241="","",VLOOKUP(CC241,'aktuelle Düngerliste'!$A:$H,3,FALSE)*CE241/1000)</f>
        <v/>
      </c>
      <c r="CL241" s="874" t="str">
        <f>IF(CC241="","",IF(VLOOKUP(CC241,'aktuelle Düngerliste'!$A:$B,2,FALSE)="mineralisch",(VLOOKUP(CC241,'aktuelle Düngerliste'!$A:$H,3,FALSE)*CE241/1000),""))</f>
        <v/>
      </c>
      <c r="CM241" s="875" t="str">
        <f>IF(CC241="","",VLOOKUP(CC241,'aktuelle Düngerliste'!$A:$J,10,FALSE)*CE241/1000)</f>
        <v/>
      </c>
      <c r="CN241" s="875" t="str">
        <f>IF(CC241="","",VLOOKUP(CC241,'aktuelle Düngerliste'!$A:$H,5,FALSE)*CE241/1000)</f>
        <v/>
      </c>
      <c r="CO241" s="875" t="str">
        <f>IF(CC241="","",VLOOKUP(CC241,'aktuelle Düngerliste'!$A:$H,6,FALSE)*CE241/1000)</f>
        <v/>
      </c>
      <c r="CP241" s="876" t="str">
        <f>IF(CC241="","",VLOOKUP(CC241,'aktuelle Düngerliste'!$A:$H,7,FALSE)*CE241/1000)</f>
        <v/>
      </c>
      <c r="CQ241" s="378"/>
      <c r="CR241" s="379"/>
      <c r="CS241" s="375"/>
      <c r="CT241" s="392" t="str">
        <f t="shared" si="56"/>
        <v/>
      </c>
      <c r="CU241" s="453" t="str">
        <f t="shared" si="57"/>
        <v/>
      </c>
      <c r="CV241" s="872" t="str">
        <f>IF(CQ241="","",VLOOKUP(CQ241,'aktuelle Düngerliste'!$A:$H,2,FALSE))</f>
        <v/>
      </c>
      <c r="CW241" s="872" t="str">
        <f>IF(CQ241="","",VLOOKUP(CQ241,'aktuelle Düngerliste'!$A:$H,3,FALSE))</f>
        <v/>
      </c>
      <c r="CX241" s="873" t="str">
        <f>IF(CQ241="","",VLOOKUP(CQ241,'aktuelle Düngerliste'!$A:$H,8,FALSE))</f>
        <v/>
      </c>
      <c r="CY241" s="874" t="str">
        <f>IF(CQ241="","",VLOOKUP(CQ241,'aktuelle Düngerliste'!$A:$H,3,FALSE)*CS241/1000)</f>
        <v/>
      </c>
      <c r="CZ241" s="874" t="str">
        <f>IF(CQ241="","",IF(VLOOKUP(CQ241,'aktuelle Düngerliste'!$A:$B,2,FALSE)="mineralisch",(VLOOKUP(CQ241,'aktuelle Düngerliste'!$A:$H,3,FALSE)*CS241/1000),""))</f>
        <v/>
      </c>
      <c r="DA241" s="875" t="str">
        <f>IF(CQ241="","",VLOOKUP(CQ241,'aktuelle Düngerliste'!$A:$J,10,FALSE)*CS241/1000)</f>
        <v/>
      </c>
      <c r="DB241" s="875" t="str">
        <f>IF(CQ241="","",VLOOKUP(CQ241,'aktuelle Düngerliste'!$A:$H,5,FALSE)*CS241/1000)</f>
        <v/>
      </c>
      <c r="DC241" s="875" t="str">
        <f>IF(CQ241="","",VLOOKUP(CQ241,'aktuelle Düngerliste'!$A:$H,6,FALSE)*CS241/1000)</f>
        <v/>
      </c>
      <c r="DD241" s="876" t="str">
        <f>IF(CQ241="","",VLOOKUP(CQ241,'aktuelle Düngerliste'!$A:$H,7,FALSE)*CS241/1000)</f>
        <v/>
      </c>
      <c r="DE241" s="378"/>
      <c r="DF241" s="379"/>
      <c r="DG241" s="375"/>
      <c r="DH241" s="392" t="str">
        <f t="shared" si="58"/>
        <v/>
      </c>
      <c r="DI241" s="453" t="str">
        <f t="shared" si="59"/>
        <v/>
      </c>
      <c r="DJ241" s="872" t="str">
        <f>IF(DE241="","",VLOOKUP(DE241,'aktuelle Düngerliste'!$A:$H,2,FALSE))</f>
        <v/>
      </c>
      <c r="DK241" s="872" t="str">
        <f>IF(DE241="","",VLOOKUP(DE241,'aktuelle Düngerliste'!$A:$H,3,FALSE))</f>
        <v/>
      </c>
      <c r="DL241" s="873" t="str">
        <f>IF(DE241="","",VLOOKUP(DE241,'aktuelle Düngerliste'!$A:$H,8,FALSE))</f>
        <v/>
      </c>
      <c r="DM241" s="874" t="str">
        <f>IF(DE241="","",VLOOKUP(DE241,'aktuelle Düngerliste'!$A:$H,3,FALSE)*DG241/1000)</f>
        <v/>
      </c>
      <c r="DN241" s="874" t="str">
        <f>IF(DE241="","",IF(VLOOKUP(DE241,'aktuelle Düngerliste'!$A:$B,2,FALSE)="mineralisch",(VLOOKUP(DE241,'aktuelle Düngerliste'!$A:$H,3,FALSE)*DG241/1000),""))</f>
        <v/>
      </c>
      <c r="DO241" s="875" t="str">
        <f>IF(DE241="","",VLOOKUP(DE241,'aktuelle Düngerliste'!$A:$J,10,FALSE)*DG241/1000)</f>
        <v/>
      </c>
      <c r="DP241" s="875" t="str">
        <f>IF(DE241="","",VLOOKUP(DE241,'aktuelle Düngerliste'!$A:$H,5,FALSE)*DG241/1000)</f>
        <v/>
      </c>
      <c r="DQ241" s="875" t="str">
        <f>IF(DE241="","",VLOOKUP(DE241,'aktuelle Düngerliste'!$A:$H,6,FALSE)*DG241/1000)</f>
        <v/>
      </c>
      <c r="DR241" s="876" t="str">
        <f>IF(DE241="","",VLOOKUP(DE241,'aktuelle Düngerliste'!$A:$H,7,FALSE)*DG241/1000)</f>
        <v/>
      </c>
      <c r="DS241" s="265"/>
    </row>
    <row r="242" spans="1:123" s="145" customFormat="1">
      <c r="A242" s="261" t="str">
        <f>IF('N-DBE'!A242="","",'N-DBE'!A242)</f>
        <v/>
      </c>
      <c r="B242" s="285" t="str">
        <f>IF('N-DBE'!B242="","",'N-DBE'!B242)</f>
        <v/>
      </c>
      <c r="C242" s="262" t="str">
        <f>IF('N-DBE'!C242="","",'N-DBE'!C242)</f>
        <v/>
      </c>
      <c r="D242" s="262" t="str">
        <f>IF('N-DBE'!D242="","",'N-DBE'!D242)</f>
        <v/>
      </c>
      <c r="E242" s="238" t="str">
        <f>IF('N-DBE'!E242="","",'N-DBE'!E242)</f>
        <v/>
      </c>
      <c r="F242" s="238" t="str">
        <f>IF('N-DBE'!F242="","",'N-DBE'!F242)</f>
        <v/>
      </c>
      <c r="G242" s="225" t="str">
        <f>IF('N-DBE'!G242="","",'N-DBE'!G242)</f>
        <v/>
      </c>
      <c r="H242" s="247" t="str">
        <f>IF(OR(B242="",'N-DBE'!AJ242=""),"",'N-DBE'!AJ242+'N-DBE'!AN242)</f>
        <v/>
      </c>
      <c r="I242" s="815" t="str">
        <f>IF(OR(B242="",'N-DBE'!AJ242=""),"",'N-DBE'!E242*('N-DBE'!AJ242+'N-DBE'!AN242))</f>
        <v/>
      </c>
      <c r="J242" s="246" t="str">
        <f>IF('N-DBE'!AK242="","",IF('N-DBE'!AM242="ja",'N-DBE'!AK242+'N-DBE'!AN242,'N-DBE'!AK242))</f>
        <v/>
      </c>
      <c r="K242" s="829" t="str">
        <f>IF(OR(B242="",'N-DBE'!AK242=""),"",IF('N-DBE'!AM242="ja",'N-DBE'!E242*('N-DBE'!AK242+'N-DBE'!AN242),'N-DBE'!E242*'N-DBE'!AK242))</f>
        <v/>
      </c>
      <c r="L242" s="830" t="str">
        <f>IF(OR(B242="",'N-DBE'!AL242=""),"",'N-DBE'!AL242+'N-DBE'!AN242)</f>
        <v/>
      </c>
      <c r="M242" s="830" t="str">
        <f>IF(OR(B242="",'N-DBE'!AL242=""),"",'N-DBE'!E242*('N-DBE'!AL242+'N-DBE'!AN242))</f>
        <v/>
      </c>
      <c r="N242" s="831" t="str">
        <f>IF(AND('N-DBE'!C242="ja",G242&lt;&gt;""),I242-X242,"")</f>
        <v/>
      </c>
      <c r="O242" s="259" t="str">
        <f>IF('N-DBE'!AJ242="","",SUM(AU242,BI242,BW242,CK242,CY242,DM242))</f>
        <v/>
      </c>
      <c r="P242" s="830" t="str">
        <f>IF(OR(B242="",'N-DBE'!AJ242=""),"",O242*'N-DBE'!E242)</f>
        <v/>
      </c>
      <c r="Q242" s="253" t="str">
        <f>IF('N-DBE'!AJ242="","",IF(AR242="mineralisch",AU242,0)+IF(BF242="mineralisch",BI242,0)+IF(BT242="mineralisch",BW242,0)+IF(CH242="mineralisch",CK242,0)+IF(CV242="mineralisch",CY242,0)+IF(DJ242="mineralisch",DM242,0))</f>
        <v/>
      </c>
      <c r="R242" s="830" t="str">
        <f>IF(OR(B242="",'N-DBE'!AJ242=""),"",Q242*'N-DBE'!E242)</f>
        <v/>
      </c>
      <c r="S242" s="253" t="str">
        <f>IF('N-DBE'!AJ242="","",O242-Q242)</f>
        <v/>
      </c>
      <c r="T242" s="830" t="str">
        <f>IF(OR(B242="",'N-DBE'!AJ242=""),"",S242*'N-DBE'!E242)</f>
        <v/>
      </c>
      <c r="U242" s="253" t="str">
        <f>IF('N-DBE'!AJ242="","",(IF(AR242="Kompost",AU242,0)+IF(BF242="Kompost",BI242,0)+IF(BT242="Kompost",BW242,0)+IF(CH242="Kompost",CK242,0)+IF(CV242="Kompost",CY242,0)+IF(DJ242="Kompost",DM242,0)))</f>
        <v/>
      </c>
      <c r="V242" s="830" t="str">
        <f>IF(OR(B242="",'N-DBE'!AJ242=""),"",U242*'N-DBE'!E242)</f>
        <v/>
      </c>
      <c r="W242" s="370" t="str">
        <f>IF('N-DBE'!AJ242="","",SUM(AW242,BK242,BY242,CM242,DA242,DO242))</f>
        <v/>
      </c>
      <c r="X242" s="844" t="str">
        <f>IF(OR(B242="",'N-DBE'!AJ242=""),"",W242*'N-DBE'!E242)</f>
        <v/>
      </c>
      <c r="Y242" s="260" t="str">
        <f>IF('P-(K-Mg)-DBE'!N242="","",'P-(K-Mg)-DBE'!N242+'P-(K-Mg)-DBE'!R242)</f>
        <v/>
      </c>
      <c r="Z242" s="830" t="str">
        <f>IF(OR(B242="",'P-(K-Mg)-DBE'!N242=""),"",'N-DBE'!E242*('P-(K-Mg)-DBE'!N242+'P-(K-Mg)-DBE'!R242))</f>
        <v/>
      </c>
      <c r="AA242" s="259" t="str">
        <f>IF('P-(K-Mg)-DBE'!N242="","",SUM(AX242,BL242,BZ242,CN242,DB242,DP242))</f>
        <v/>
      </c>
      <c r="AB242" s="258" t="str">
        <f>IF(OR(B242="",'P-(K-Mg)-DBE'!Z242=""),"",SUM(AX242,BL242,BZ242,CN242,DB242,DP242)*'N-DBE'!E242)</f>
        <v/>
      </c>
      <c r="AC242" s="259" t="str">
        <f>IF('P-(K-Mg)-DBE'!O242="","",'P-(K-Mg)-DBE'!O242)</f>
        <v/>
      </c>
      <c r="AD242" s="815" t="str">
        <f>IF(OR(B242="",'P-(K-Mg)-DBE'!O242=""),"",'P-(K-Mg)-DBE'!O242*'N-DBE'!E242)</f>
        <v/>
      </c>
      <c r="AE242" s="239" t="str">
        <f>IF('P-(K-Mg)-DBE'!Z242="","",'P-(K-Mg)-DBE'!Z242)</f>
        <v/>
      </c>
      <c r="AF242" s="815" t="str">
        <f>IF(OR(B242="",'P-(K-Mg)-DBE'!Z242=""),"",'P-(K-Mg)-DBE'!Z242*'N-DBE'!E242)</f>
        <v/>
      </c>
      <c r="AG242" s="380" t="str">
        <f>IF('P-(K-Mg)-DBE'!Z242="","",SUM(AY242,BM242,CA242,CO242,DC242,DQ242))</f>
        <v/>
      </c>
      <c r="AH242" s="258" t="str">
        <f>IF(OR(B242="",'P-(K-Mg)-DBE'!AH242=""),"",SUM(AY242,BM242,CA242,CO242,DC242,DQ232)*'N-DBE'!E242)</f>
        <v/>
      </c>
      <c r="AI242" s="240" t="str">
        <f>IF('P-(K-Mg)-DBE'!AH242="","",'P-(K-Mg)-DBE'!AH242)</f>
        <v/>
      </c>
      <c r="AJ242" s="830" t="str">
        <f>IF(OR(B242="",'P-(K-Mg)-DBE'!AH242=""),"",'N-DBE'!E242*'P-(K-Mg)-DBE'!AH242)</f>
        <v/>
      </c>
      <c r="AK242" s="374" t="str">
        <f>IF('P-(K-Mg)-DBE'!AH242="","",SUM(AZ242,BN242,CB242,CP242,DD242,DR242))</f>
        <v/>
      </c>
      <c r="AL242" s="862" t="str">
        <f>IF('P-(K-Mg)-DBE'!AH242="","",SUM(AZ242,BN242,CB242,CP242,DD242,DR242))</f>
        <v/>
      </c>
      <c r="AM242" s="378"/>
      <c r="AN242" s="379"/>
      <c r="AO242" s="375"/>
      <c r="AP242" s="392" t="str">
        <f t="shared" si="48"/>
        <v/>
      </c>
      <c r="AQ242" s="453" t="str">
        <f t="shared" si="49"/>
        <v/>
      </c>
      <c r="AR242" s="872" t="str">
        <f>IF(AM242="","",VLOOKUP(AM242,'aktuelle Düngerliste'!A:H,2,FALSE))</f>
        <v/>
      </c>
      <c r="AS242" s="872" t="str">
        <f>IF(AM242="","",VLOOKUP(AM242,'aktuelle Düngerliste'!A:H,3,FALSE))</f>
        <v/>
      </c>
      <c r="AT242" s="873" t="str">
        <f>IF(AM242="","",VLOOKUP(AM242,'aktuelle Düngerliste'!A:H,8,FALSE))</f>
        <v/>
      </c>
      <c r="AU242" s="874" t="str">
        <f>IF(AM242="","",VLOOKUP(AM242,'aktuelle Düngerliste'!$A:$H,3,FALSE)*AO242/1000)</f>
        <v/>
      </c>
      <c r="AV242" s="874" t="str">
        <f>IF(AM242="","",IF(VLOOKUP(AM242,'aktuelle Düngerliste'!$A:$B,2,FALSE)="mineralisch",(VLOOKUP(AM242,'aktuelle Düngerliste'!$A:$H,3,FALSE)*AO242/1000),""))</f>
        <v/>
      </c>
      <c r="AW242" s="875" t="str">
        <f>IF(AM242="","",VLOOKUP(AM242,'aktuelle Düngerliste'!$A:$J,10,FALSE)*AO242/1000)</f>
        <v/>
      </c>
      <c r="AX242" s="875" t="str">
        <f>IF(AM242="","",VLOOKUP(AM242,'aktuelle Düngerliste'!$A:$H,5,FALSE)*AO242/1000)</f>
        <v/>
      </c>
      <c r="AY242" s="875" t="str">
        <f>IF(AM242="","",VLOOKUP(AM242,'aktuelle Düngerliste'!$A:$H,6,FALSE)*AO242/1000)</f>
        <v/>
      </c>
      <c r="AZ242" s="876" t="str">
        <f>IF(AM242="","",VLOOKUP(AM242,'aktuelle Düngerliste'!$A:$H,7,FALSE)*AO242/1000)</f>
        <v/>
      </c>
      <c r="BA242" s="378"/>
      <c r="BB242" s="379"/>
      <c r="BC242" s="375"/>
      <c r="BD242" s="392" t="str">
        <f t="shared" si="50"/>
        <v/>
      </c>
      <c r="BE242" s="453" t="str">
        <f t="shared" si="51"/>
        <v/>
      </c>
      <c r="BF242" s="872" t="str">
        <f>IF(BA242="","",VLOOKUP(BA242,'aktuelle Düngerliste'!$A:$H,2,FALSE))</f>
        <v/>
      </c>
      <c r="BG242" s="872" t="str">
        <f>IF(BA242="","",VLOOKUP(BA242,'aktuelle Düngerliste'!$A:$H,3,FALSE))</f>
        <v/>
      </c>
      <c r="BH242" s="873" t="str">
        <f>IF(BA242="","",VLOOKUP(BA242,'aktuelle Düngerliste'!$A:$H,8,FALSE))</f>
        <v/>
      </c>
      <c r="BI242" s="874" t="str">
        <f>IF(BA242="","",VLOOKUP(BA242,'aktuelle Düngerliste'!$A:$H,3,FALSE)*BC242/1000)</f>
        <v/>
      </c>
      <c r="BJ242" s="874" t="str">
        <f>IF(BA242="","",IF(VLOOKUP(BA242,'aktuelle Düngerliste'!$A:$B,2,FALSE)="mineralisch",(VLOOKUP(BA242,'aktuelle Düngerliste'!$A:$H,3,FALSE)*BC242/1000),""))</f>
        <v/>
      </c>
      <c r="BK242" s="875" t="str">
        <f>IF(BA242="","",VLOOKUP(BA242,'aktuelle Düngerliste'!$A:$J,10,FALSE)*BC242/1000)</f>
        <v/>
      </c>
      <c r="BL242" s="875" t="str">
        <f>IF(BA242="","",VLOOKUP(BA242,'aktuelle Düngerliste'!$A:$H,5,FALSE)*BC242/1000)</f>
        <v/>
      </c>
      <c r="BM242" s="875" t="str">
        <f>IF(BA242="","",VLOOKUP(BA242,'aktuelle Düngerliste'!$A:$H,6,FALSE)*BC242/1000)</f>
        <v/>
      </c>
      <c r="BN242" s="876" t="str">
        <f>IF(BA242="","",VLOOKUP(BA242,'aktuelle Düngerliste'!$A:$H,7,FALSE)*BC242/1000)</f>
        <v/>
      </c>
      <c r="BO242" s="378"/>
      <c r="BP242" s="379"/>
      <c r="BQ242" s="375"/>
      <c r="BR242" s="392" t="str">
        <f t="shared" si="52"/>
        <v/>
      </c>
      <c r="BS242" s="453" t="str">
        <f t="shared" si="53"/>
        <v/>
      </c>
      <c r="BT242" s="872" t="str">
        <f>IF(BO242="","",VLOOKUP(BO242,'aktuelle Düngerliste'!$A:$H,2,FALSE))</f>
        <v/>
      </c>
      <c r="BU242" s="872" t="str">
        <f>IF(BO242="","",VLOOKUP(BO242,'aktuelle Düngerliste'!$A:$H,3,FALSE))</f>
        <v/>
      </c>
      <c r="BV242" s="873" t="str">
        <f>IF(BO242="","",VLOOKUP(BO242,'aktuelle Düngerliste'!$A:$H,8,FALSE))</f>
        <v/>
      </c>
      <c r="BW242" s="874" t="str">
        <f>IF(BO242="","",VLOOKUP(BO242,'aktuelle Düngerliste'!$A:$H,3,FALSE)*BQ242/1000)</f>
        <v/>
      </c>
      <c r="BX242" s="874" t="str">
        <f>IF(BO242="","",IF(VLOOKUP(BO242,'aktuelle Düngerliste'!$A:$B,2,FALSE)="mineralisch",(VLOOKUP(BO242,'aktuelle Düngerliste'!$A:$H,3,FALSE)*BQ242/1000),""))</f>
        <v/>
      </c>
      <c r="BY242" s="875" t="str">
        <f>IF(BO242="","",VLOOKUP(BO242,'aktuelle Düngerliste'!$A:$J,10,FALSE)*BQ242/1000)</f>
        <v/>
      </c>
      <c r="BZ242" s="875" t="str">
        <f>IF(BO242="","",VLOOKUP(BO242,'aktuelle Düngerliste'!$A:$H,5,FALSE)*BQ242/1000)</f>
        <v/>
      </c>
      <c r="CA242" s="875" t="str">
        <f>IF(BO242="","",VLOOKUP(BO242,'aktuelle Düngerliste'!$A:$H,6,FALSE)*BQ242/1000)</f>
        <v/>
      </c>
      <c r="CB242" s="876" t="str">
        <f>IF(BO242="","",VLOOKUP(BO242,'aktuelle Düngerliste'!$A:$H,7,FALSE)*BQ242/1000)</f>
        <v/>
      </c>
      <c r="CC242" s="378"/>
      <c r="CD242" s="379"/>
      <c r="CE242" s="375"/>
      <c r="CF242" s="392" t="str">
        <f t="shared" si="54"/>
        <v/>
      </c>
      <c r="CG242" s="453" t="str">
        <f t="shared" si="55"/>
        <v/>
      </c>
      <c r="CH242" s="872" t="str">
        <f>IF(CC242="","",VLOOKUP(CC242,'aktuelle Düngerliste'!$A:$H,2,FALSE))</f>
        <v/>
      </c>
      <c r="CI242" s="872" t="str">
        <f>IF(CC242="","",VLOOKUP(CC242,'aktuelle Düngerliste'!$A:$H,3,FALSE))</f>
        <v/>
      </c>
      <c r="CJ242" s="873" t="str">
        <f>IF(CC242="","",VLOOKUP(CC242,'aktuelle Düngerliste'!$A:$H,8,FALSE))</f>
        <v/>
      </c>
      <c r="CK242" s="874" t="str">
        <f>IF(CC242="","",VLOOKUP(CC242,'aktuelle Düngerliste'!$A:$H,3,FALSE)*CE242/1000)</f>
        <v/>
      </c>
      <c r="CL242" s="874" t="str">
        <f>IF(CC242="","",IF(VLOOKUP(CC242,'aktuelle Düngerliste'!$A:$B,2,FALSE)="mineralisch",(VLOOKUP(CC242,'aktuelle Düngerliste'!$A:$H,3,FALSE)*CE242/1000),""))</f>
        <v/>
      </c>
      <c r="CM242" s="875" t="str">
        <f>IF(CC242="","",VLOOKUP(CC242,'aktuelle Düngerliste'!$A:$J,10,FALSE)*CE242/1000)</f>
        <v/>
      </c>
      <c r="CN242" s="875" t="str">
        <f>IF(CC242="","",VLOOKUP(CC242,'aktuelle Düngerliste'!$A:$H,5,FALSE)*CE242/1000)</f>
        <v/>
      </c>
      <c r="CO242" s="875" t="str">
        <f>IF(CC242="","",VLOOKUP(CC242,'aktuelle Düngerliste'!$A:$H,6,FALSE)*CE242/1000)</f>
        <v/>
      </c>
      <c r="CP242" s="876" t="str">
        <f>IF(CC242="","",VLOOKUP(CC242,'aktuelle Düngerliste'!$A:$H,7,FALSE)*CE242/1000)</f>
        <v/>
      </c>
      <c r="CQ242" s="378"/>
      <c r="CR242" s="379"/>
      <c r="CS242" s="375"/>
      <c r="CT242" s="392" t="str">
        <f t="shared" si="56"/>
        <v/>
      </c>
      <c r="CU242" s="453" t="str">
        <f t="shared" si="57"/>
        <v/>
      </c>
      <c r="CV242" s="872" t="str">
        <f>IF(CQ242="","",VLOOKUP(CQ242,'aktuelle Düngerliste'!$A:$H,2,FALSE))</f>
        <v/>
      </c>
      <c r="CW242" s="872" t="str">
        <f>IF(CQ242="","",VLOOKUP(CQ242,'aktuelle Düngerliste'!$A:$H,3,FALSE))</f>
        <v/>
      </c>
      <c r="CX242" s="873" t="str">
        <f>IF(CQ242="","",VLOOKUP(CQ242,'aktuelle Düngerliste'!$A:$H,8,FALSE))</f>
        <v/>
      </c>
      <c r="CY242" s="874" t="str">
        <f>IF(CQ242="","",VLOOKUP(CQ242,'aktuelle Düngerliste'!$A:$H,3,FALSE)*CS242/1000)</f>
        <v/>
      </c>
      <c r="CZ242" s="874" t="str">
        <f>IF(CQ242="","",IF(VLOOKUP(CQ242,'aktuelle Düngerliste'!$A:$B,2,FALSE)="mineralisch",(VLOOKUP(CQ242,'aktuelle Düngerliste'!$A:$H,3,FALSE)*CS242/1000),""))</f>
        <v/>
      </c>
      <c r="DA242" s="875" t="str">
        <f>IF(CQ242="","",VLOOKUP(CQ242,'aktuelle Düngerliste'!$A:$J,10,FALSE)*CS242/1000)</f>
        <v/>
      </c>
      <c r="DB242" s="875" t="str">
        <f>IF(CQ242="","",VLOOKUP(CQ242,'aktuelle Düngerliste'!$A:$H,5,FALSE)*CS242/1000)</f>
        <v/>
      </c>
      <c r="DC242" s="875" t="str">
        <f>IF(CQ242="","",VLOOKUP(CQ242,'aktuelle Düngerliste'!$A:$H,6,FALSE)*CS242/1000)</f>
        <v/>
      </c>
      <c r="DD242" s="876" t="str">
        <f>IF(CQ242="","",VLOOKUP(CQ242,'aktuelle Düngerliste'!$A:$H,7,FALSE)*CS242/1000)</f>
        <v/>
      </c>
      <c r="DE242" s="378"/>
      <c r="DF242" s="379"/>
      <c r="DG242" s="375"/>
      <c r="DH242" s="392" t="str">
        <f t="shared" si="58"/>
        <v/>
      </c>
      <c r="DI242" s="453" t="str">
        <f t="shared" si="59"/>
        <v/>
      </c>
      <c r="DJ242" s="872" t="str">
        <f>IF(DE242="","",VLOOKUP(DE242,'aktuelle Düngerliste'!$A:$H,2,FALSE))</f>
        <v/>
      </c>
      <c r="DK242" s="872" t="str">
        <f>IF(DE242="","",VLOOKUP(DE242,'aktuelle Düngerliste'!$A:$H,3,FALSE))</f>
        <v/>
      </c>
      <c r="DL242" s="873" t="str">
        <f>IF(DE242="","",VLOOKUP(DE242,'aktuelle Düngerliste'!$A:$H,8,FALSE))</f>
        <v/>
      </c>
      <c r="DM242" s="874" t="str">
        <f>IF(DE242="","",VLOOKUP(DE242,'aktuelle Düngerliste'!$A:$H,3,FALSE)*DG242/1000)</f>
        <v/>
      </c>
      <c r="DN242" s="874" t="str">
        <f>IF(DE242="","",IF(VLOOKUP(DE242,'aktuelle Düngerliste'!$A:$B,2,FALSE)="mineralisch",(VLOOKUP(DE242,'aktuelle Düngerliste'!$A:$H,3,FALSE)*DG242/1000),""))</f>
        <v/>
      </c>
      <c r="DO242" s="875" t="str">
        <f>IF(DE242="","",VLOOKUP(DE242,'aktuelle Düngerliste'!$A:$J,10,FALSE)*DG242/1000)</f>
        <v/>
      </c>
      <c r="DP242" s="875" t="str">
        <f>IF(DE242="","",VLOOKUP(DE242,'aktuelle Düngerliste'!$A:$H,5,FALSE)*DG242/1000)</f>
        <v/>
      </c>
      <c r="DQ242" s="875" t="str">
        <f>IF(DE242="","",VLOOKUP(DE242,'aktuelle Düngerliste'!$A:$H,6,FALSE)*DG242/1000)</f>
        <v/>
      </c>
      <c r="DR242" s="876" t="str">
        <f>IF(DE242="","",VLOOKUP(DE242,'aktuelle Düngerliste'!$A:$H,7,FALSE)*DG242/1000)</f>
        <v/>
      </c>
      <c r="DS242" s="265"/>
    </row>
    <row r="243" spans="1:123" s="145" customFormat="1">
      <c r="A243" s="261" t="str">
        <f>IF('N-DBE'!A243="","",'N-DBE'!A243)</f>
        <v/>
      </c>
      <c r="B243" s="285" t="str">
        <f>IF('N-DBE'!B243="","",'N-DBE'!B243)</f>
        <v/>
      </c>
      <c r="C243" s="262" t="str">
        <f>IF('N-DBE'!C243="","",'N-DBE'!C243)</f>
        <v/>
      </c>
      <c r="D243" s="262" t="str">
        <f>IF('N-DBE'!D243="","",'N-DBE'!D243)</f>
        <v/>
      </c>
      <c r="E243" s="238" t="str">
        <f>IF('N-DBE'!E243="","",'N-DBE'!E243)</f>
        <v/>
      </c>
      <c r="F243" s="238" t="str">
        <f>IF('N-DBE'!F243="","",'N-DBE'!F243)</f>
        <v/>
      </c>
      <c r="G243" s="225" t="str">
        <f>IF('N-DBE'!G243="","",'N-DBE'!G243)</f>
        <v/>
      </c>
      <c r="H243" s="247" t="str">
        <f>IF(OR(B243="",'N-DBE'!AJ243=""),"",'N-DBE'!AJ243+'N-DBE'!AN243)</f>
        <v/>
      </c>
      <c r="I243" s="815" t="str">
        <f>IF(OR(B243="",'N-DBE'!AJ243=""),"",'N-DBE'!E243*('N-DBE'!AJ243+'N-DBE'!AN243))</f>
        <v/>
      </c>
      <c r="J243" s="246" t="str">
        <f>IF('N-DBE'!AK243="","",IF('N-DBE'!AM243="ja",'N-DBE'!AK243+'N-DBE'!AN243,'N-DBE'!AK243))</f>
        <v/>
      </c>
      <c r="K243" s="829" t="str">
        <f>IF(OR(B243="",'N-DBE'!AK243=""),"",IF('N-DBE'!AM243="ja",'N-DBE'!E243*('N-DBE'!AK243+'N-DBE'!AN243),'N-DBE'!E243*'N-DBE'!AK243))</f>
        <v/>
      </c>
      <c r="L243" s="830" t="str">
        <f>IF(OR(B243="",'N-DBE'!AL243=""),"",'N-DBE'!AL243+'N-DBE'!AN243)</f>
        <v/>
      </c>
      <c r="M243" s="830" t="str">
        <f>IF(OR(B243="",'N-DBE'!AL243=""),"",'N-DBE'!E243*('N-DBE'!AL243+'N-DBE'!AN243))</f>
        <v/>
      </c>
      <c r="N243" s="831" t="str">
        <f>IF(AND('N-DBE'!C243="ja",G243&lt;&gt;""),I243-X243,"")</f>
        <v/>
      </c>
      <c r="O243" s="259" t="str">
        <f>IF('N-DBE'!AJ243="","",SUM(AU243,BI243,BW243,CK243,CY243,DM243))</f>
        <v/>
      </c>
      <c r="P243" s="830" t="str">
        <f>IF(OR(B243="",'N-DBE'!AJ243=""),"",O243*'N-DBE'!E243)</f>
        <v/>
      </c>
      <c r="Q243" s="253" t="str">
        <f>IF('N-DBE'!AJ243="","",IF(AR243="mineralisch",AU243,0)+IF(BF243="mineralisch",BI243,0)+IF(BT243="mineralisch",BW243,0)+IF(CH243="mineralisch",CK243,0)+IF(CV243="mineralisch",CY243,0)+IF(DJ243="mineralisch",DM243,0))</f>
        <v/>
      </c>
      <c r="R243" s="830" t="str">
        <f>IF(OR(B243="",'N-DBE'!AJ243=""),"",Q243*'N-DBE'!E243)</f>
        <v/>
      </c>
      <c r="S243" s="253" t="str">
        <f>IF('N-DBE'!AJ243="","",O243-Q243)</f>
        <v/>
      </c>
      <c r="T243" s="830" t="str">
        <f>IF(OR(B243="",'N-DBE'!AJ243=""),"",S243*'N-DBE'!E243)</f>
        <v/>
      </c>
      <c r="U243" s="253" t="str">
        <f>IF('N-DBE'!AJ243="","",(IF(AR243="Kompost",AU243,0)+IF(BF243="Kompost",BI243,0)+IF(BT243="Kompost",BW243,0)+IF(CH243="Kompost",CK243,0)+IF(CV243="Kompost",CY243,0)+IF(DJ243="Kompost",DM243,0)))</f>
        <v/>
      </c>
      <c r="V243" s="830" t="str">
        <f>IF(OR(B243="",'N-DBE'!AJ243=""),"",U243*'N-DBE'!E243)</f>
        <v/>
      </c>
      <c r="W243" s="370" t="str">
        <f>IF('N-DBE'!AJ243="","",SUM(AW243,BK243,BY243,CM243,DA243,DO243))</f>
        <v/>
      </c>
      <c r="X243" s="844" t="str">
        <f>IF(OR(B243="",'N-DBE'!AJ243=""),"",W243*'N-DBE'!E243)</f>
        <v/>
      </c>
      <c r="Y243" s="260" t="str">
        <f>IF('P-(K-Mg)-DBE'!N243="","",'P-(K-Mg)-DBE'!N243+'P-(K-Mg)-DBE'!R243)</f>
        <v/>
      </c>
      <c r="Z243" s="830" t="str">
        <f>IF(OR(B243="",'P-(K-Mg)-DBE'!N243=""),"",'N-DBE'!E243*('P-(K-Mg)-DBE'!N243+'P-(K-Mg)-DBE'!R243))</f>
        <v/>
      </c>
      <c r="AA243" s="259" t="str">
        <f>IF('P-(K-Mg)-DBE'!N243="","",SUM(AX243,BL243,BZ243,CN243,DB243,DP243))</f>
        <v/>
      </c>
      <c r="AB243" s="258" t="str">
        <f>IF(OR(B243="",'P-(K-Mg)-DBE'!Z243=""),"",SUM(AX243,BL243,BZ243,CN243,DB243,DP243)*'N-DBE'!E243)</f>
        <v/>
      </c>
      <c r="AC243" s="259" t="str">
        <f>IF('P-(K-Mg)-DBE'!O243="","",'P-(K-Mg)-DBE'!O243)</f>
        <v/>
      </c>
      <c r="AD243" s="815" t="str">
        <f>IF(OR(B243="",'P-(K-Mg)-DBE'!O243=""),"",'P-(K-Mg)-DBE'!O243*'N-DBE'!E243)</f>
        <v/>
      </c>
      <c r="AE243" s="239" t="str">
        <f>IF('P-(K-Mg)-DBE'!Z243="","",'P-(K-Mg)-DBE'!Z243)</f>
        <v/>
      </c>
      <c r="AF243" s="815" t="str">
        <f>IF(OR(B243="",'P-(K-Mg)-DBE'!Z243=""),"",'P-(K-Mg)-DBE'!Z243*'N-DBE'!E243)</f>
        <v/>
      </c>
      <c r="AG243" s="380" t="str">
        <f>IF('P-(K-Mg)-DBE'!Z243="","",SUM(AY243,BM243,CA243,CO243,DC243,DQ243))</f>
        <v/>
      </c>
      <c r="AH243" s="258" t="str">
        <f>IF(OR(B243="",'P-(K-Mg)-DBE'!AH243=""),"",SUM(AY243,BM243,CA243,CO243,DC243,DQ233)*'N-DBE'!E243)</f>
        <v/>
      </c>
      <c r="AI243" s="240" t="str">
        <f>IF('P-(K-Mg)-DBE'!AH243="","",'P-(K-Mg)-DBE'!AH243)</f>
        <v/>
      </c>
      <c r="AJ243" s="830" t="str">
        <f>IF(OR(B243="",'P-(K-Mg)-DBE'!AH243=""),"",'N-DBE'!E243*'P-(K-Mg)-DBE'!AH243)</f>
        <v/>
      </c>
      <c r="AK243" s="374" t="str">
        <f>IF('P-(K-Mg)-DBE'!AH243="","",SUM(AZ243,BN243,CB243,CP243,DD243,DR243))</f>
        <v/>
      </c>
      <c r="AL243" s="862" t="str">
        <f>IF('P-(K-Mg)-DBE'!AH243="","",SUM(AZ243,BN243,CB243,CP243,DD243,DR243))</f>
        <v/>
      </c>
      <c r="AM243" s="378"/>
      <c r="AN243" s="379"/>
      <c r="AO243" s="375"/>
      <c r="AP243" s="392" t="str">
        <f t="shared" si="48"/>
        <v/>
      </c>
      <c r="AQ243" s="453" t="str">
        <f t="shared" si="49"/>
        <v/>
      </c>
      <c r="AR243" s="872" t="str">
        <f>IF(AM243="","",VLOOKUP(AM243,'aktuelle Düngerliste'!A:H,2,FALSE))</f>
        <v/>
      </c>
      <c r="AS243" s="872" t="str">
        <f>IF(AM243="","",VLOOKUP(AM243,'aktuelle Düngerliste'!A:H,3,FALSE))</f>
        <v/>
      </c>
      <c r="AT243" s="873" t="str">
        <f>IF(AM243="","",VLOOKUP(AM243,'aktuelle Düngerliste'!A:H,8,FALSE))</f>
        <v/>
      </c>
      <c r="AU243" s="874" t="str">
        <f>IF(AM243="","",VLOOKUP(AM243,'aktuelle Düngerliste'!$A:$H,3,FALSE)*AO243/1000)</f>
        <v/>
      </c>
      <c r="AV243" s="874" t="str">
        <f>IF(AM243="","",IF(VLOOKUP(AM243,'aktuelle Düngerliste'!$A:$B,2,FALSE)="mineralisch",(VLOOKUP(AM243,'aktuelle Düngerliste'!$A:$H,3,FALSE)*AO243/1000),""))</f>
        <v/>
      </c>
      <c r="AW243" s="875" t="str">
        <f>IF(AM243="","",VLOOKUP(AM243,'aktuelle Düngerliste'!$A:$J,10,FALSE)*AO243/1000)</f>
        <v/>
      </c>
      <c r="AX243" s="875" t="str">
        <f>IF(AM243="","",VLOOKUP(AM243,'aktuelle Düngerliste'!$A:$H,5,FALSE)*AO243/1000)</f>
        <v/>
      </c>
      <c r="AY243" s="875" t="str">
        <f>IF(AM243="","",VLOOKUP(AM243,'aktuelle Düngerliste'!$A:$H,6,FALSE)*AO243/1000)</f>
        <v/>
      </c>
      <c r="AZ243" s="876" t="str">
        <f>IF(AM243="","",VLOOKUP(AM243,'aktuelle Düngerliste'!$A:$H,7,FALSE)*AO243/1000)</f>
        <v/>
      </c>
      <c r="BA243" s="378"/>
      <c r="BB243" s="379"/>
      <c r="BC243" s="375"/>
      <c r="BD243" s="392" t="str">
        <f t="shared" si="50"/>
        <v/>
      </c>
      <c r="BE243" s="453" t="str">
        <f t="shared" si="51"/>
        <v/>
      </c>
      <c r="BF243" s="872" t="str">
        <f>IF(BA243="","",VLOOKUP(BA243,'aktuelle Düngerliste'!$A:$H,2,FALSE))</f>
        <v/>
      </c>
      <c r="BG243" s="872" t="str">
        <f>IF(BA243="","",VLOOKUP(BA243,'aktuelle Düngerliste'!$A:$H,3,FALSE))</f>
        <v/>
      </c>
      <c r="BH243" s="873" t="str">
        <f>IF(BA243="","",VLOOKUP(BA243,'aktuelle Düngerliste'!$A:$H,8,FALSE))</f>
        <v/>
      </c>
      <c r="BI243" s="874" t="str">
        <f>IF(BA243="","",VLOOKUP(BA243,'aktuelle Düngerliste'!$A:$H,3,FALSE)*BC243/1000)</f>
        <v/>
      </c>
      <c r="BJ243" s="874" t="str">
        <f>IF(BA243="","",IF(VLOOKUP(BA243,'aktuelle Düngerliste'!$A:$B,2,FALSE)="mineralisch",(VLOOKUP(BA243,'aktuelle Düngerliste'!$A:$H,3,FALSE)*BC243/1000),""))</f>
        <v/>
      </c>
      <c r="BK243" s="875" t="str">
        <f>IF(BA243="","",VLOOKUP(BA243,'aktuelle Düngerliste'!$A:$J,10,FALSE)*BC243/1000)</f>
        <v/>
      </c>
      <c r="BL243" s="875" t="str">
        <f>IF(BA243="","",VLOOKUP(BA243,'aktuelle Düngerliste'!$A:$H,5,FALSE)*BC243/1000)</f>
        <v/>
      </c>
      <c r="BM243" s="875" t="str">
        <f>IF(BA243="","",VLOOKUP(BA243,'aktuelle Düngerliste'!$A:$H,6,FALSE)*BC243/1000)</f>
        <v/>
      </c>
      <c r="BN243" s="876" t="str">
        <f>IF(BA243="","",VLOOKUP(BA243,'aktuelle Düngerliste'!$A:$H,7,FALSE)*BC243/1000)</f>
        <v/>
      </c>
      <c r="BO243" s="378"/>
      <c r="BP243" s="379"/>
      <c r="BQ243" s="375"/>
      <c r="BR243" s="392" t="str">
        <f t="shared" si="52"/>
        <v/>
      </c>
      <c r="BS243" s="453" t="str">
        <f t="shared" si="53"/>
        <v/>
      </c>
      <c r="BT243" s="872" t="str">
        <f>IF(BO243="","",VLOOKUP(BO243,'aktuelle Düngerliste'!$A:$H,2,FALSE))</f>
        <v/>
      </c>
      <c r="BU243" s="872" t="str">
        <f>IF(BO243="","",VLOOKUP(BO243,'aktuelle Düngerliste'!$A:$H,3,FALSE))</f>
        <v/>
      </c>
      <c r="BV243" s="873" t="str">
        <f>IF(BO243="","",VLOOKUP(BO243,'aktuelle Düngerliste'!$A:$H,8,FALSE))</f>
        <v/>
      </c>
      <c r="BW243" s="874" t="str">
        <f>IF(BO243="","",VLOOKUP(BO243,'aktuelle Düngerliste'!$A:$H,3,FALSE)*BQ243/1000)</f>
        <v/>
      </c>
      <c r="BX243" s="874" t="str">
        <f>IF(BO243="","",IF(VLOOKUP(BO243,'aktuelle Düngerliste'!$A:$B,2,FALSE)="mineralisch",(VLOOKUP(BO243,'aktuelle Düngerliste'!$A:$H,3,FALSE)*BQ243/1000),""))</f>
        <v/>
      </c>
      <c r="BY243" s="875" t="str">
        <f>IF(BO243="","",VLOOKUP(BO243,'aktuelle Düngerliste'!$A:$J,10,FALSE)*BQ243/1000)</f>
        <v/>
      </c>
      <c r="BZ243" s="875" t="str">
        <f>IF(BO243="","",VLOOKUP(BO243,'aktuelle Düngerliste'!$A:$H,5,FALSE)*BQ243/1000)</f>
        <v/>
      </c>
      <c r="CA243" s="875" t="str">
        <f>IF(BO243="","",VLOOKUP(BO243,'aktuelle Düngerliste'!$A:$H,6,FALSE)*BQ243/1000)</f>
        <v/>
      </c>
      <c r="CB243" s="876" t="str">
        <f>IF(BO243="","",VLOOKUP(BO243,'aktuelle Düngerliste'!$A:$H,7,FALSE)*BQ243/1000)</f>
        <v/>
      </c>
      <c r="CC243" s="378"/>
      <c r="CD243" s="379"/>
      <c r="CE243" s="375"/>
      <c r="CF243" s="392" t="str">
        <f t="shared" si="54"/>
        <v/>
      </c>
      <c r="CG243" s="453" t="str">
        <f t="shared" si="55"/>
        <v/>
      </c>
      <c r="CH243" s="872" t="str">
        <f>IF(CC243="","",VLOOKUP(CC243,'aktuelle Düngerliste'!$A:$H,2,FALSE))</f>
        <v/>
      </c>
      <c r="CI243" s="872" t="str">
        <f>IF(CC243="","",VLOOKUP(CC243,'aktuelle Düngerliste'!$A:$H,3,FALSE))</f>
        <v/>
      </c>
      <c r="CJ243" s="873" t="str">
        <f>IF(CC243="","",VLOOKUP(CC243,'aktuelle Düngerliste'!$A:$H,8,FALSE))</f>
        <v/>
      </c>
      <c r="CK243" s="874" t="str">
        <f>IF(CC243="","",VLOOKUP(CC243,'aktuelle Düngerliste'!$A:$H,3,FALSE)*CE243/1000)</f>
        <v/>
      </c>
      <c r="CL243" s="874" t="str">
        <f>IF(CC243="","",IF(VLOOKUP(CC243,'aktuelle Düngerliste'!$A:$B,2,FALSE)="mineralisch",(VLOOKUP(CC243,'aktuelle Düngerliste'!$A:$H,3,FALSE)*CE243/1000),""))</f>
        <v/>
      </c>
      <c r="CM243" s="875" t="str">
        <f>IF(CC243="","",VLOOKUP(CC243,'aktuelle Düngerliste'!$A:$J,10,FALSE)*CE243/1000)</f>
        <v/>
      </c>
      <c r="CN243" s="875" t="str">
        <f>IF(CC243="","",VLOOKUP(CC243,'aktuelle Düngerliste'!$A:$H,5,FALSE)*CE243/1000)</f>
        <v/>
      </c>
      <c r="CO243" s="875" t="str">
        <f>IF(CC243="","",VLOOKUP(CC243,'aktuelle Düngerliste'!$A:$H,6,FALSE)*CE243/1000)</f>
        <v/>
      </c>
      <c r="CP243" s="876" t="str">
        <f>IF(CC243="","",VLOOKUP(CC243,'aktuelle Düngerliste'!$A:$H,7,FALSE)*CE243/1000)</f>
        <v/>
      </c>
      <c r="CQ243" s="378"/>
      <c r="CR243" s="379"/>
      <c r="CS243" s="375"/>
      <c r="CT243" s="392" t="str">
        <f t="shared" si="56"/>
        <v/>
      </c>
      <c r="CU243" s="453" t="str">
        <f t="shared" si="57"/>
        <v/>
      </c>
      <c r="CV243" s="872" t="str">
        <f>IF(CQ243="","",VLOOKUP(CQ243,'aktuelle Düngerliste'!$A:$H,2,FALSE))</f>
        <v/>
      </c>
      <c r="CW243" s="872" t="str">
        <f>IF(CQ243="","",VLOOKUP(CQ243,'aktuelle Düngerliste'!$A:$H,3,FALSE))</f>
        <v/>
      </c>
      <c r="CX243" s="873" t="str">
        <f>IF(CQ243="","",VLOOKUP(CQ243,'aktuelle Düngerliste'!$A:$H,8,FALSE))</f>
        <v/>
      </c>
      <c r="CY243" s="874" t="str">
        <f>IF(CQ243="","",VLOOKUP(CQ243,'aktuelle Düngerliste'!$A:$H,3,FALSE)*CS243/1000)</f>
        <v/>
      </c>
      <c r="CZ243" s="874" t="str">
        <f>IF(CQ243="","",IF(VLOOKUP(CQ243,'aktuelle Düngerliste'!$A:$B,2,FALSE)="mineralisch",(VLOOKUP(CQ243,'aktuelle Düngerliste'!$A:$H,3,FALSE)*CS243/1000),""))</f>
        <v/>
      </c>
      <c r="DA243" s="875" t="str">
        <f>IF(CQ243="","",VLOOKUP(CQ243,'aktuelle Düngerliste'!$A:$J,10,FALSE)*CS243/1000)</f>
        <v/>
      </c>
      <c r="DB243" s="875" t="str">
        <f>IF(CQ243="","",VLOOKUP(CQ243,'aktuelle Düngerliste'!$A:$H,5,FALSE)*CS243/1000)</f>
        <v/>
      </c>
      <c r="DC243" s="875" t="str">
        <f>IF(CQ243="","",VLOOKUP(CQ243,'aktuelle Düngerliste'!$A:$H,6,FALSE)*CS243/1000)</f>
        <v/>
      </c>
      <c r="DD243" s="876" t="str">
        <f>IF(CQ243="","",VLOOKUP(CQ243,'aktuelle Düngerliste'!$A:$H,7,FALSE)*CS243/1000)</f>
        <v/>
      </c>
      <c r="DE243" s="378"/>
      <c r="DF243" s="379"/>
      <c r="DG243" s="375"/>
      <c r="DH243" s="392" t="str">
        <f t="shared" si="58"/>
        <v/>
      </c>
      <c r="DI243" s="453" t="str">
        <f t="shared" si="59"/>
        <v/>
      </c>
      <c r="DJ243" s="872" t="str">
        <f>IF(DE243="","",VLOOKUP(DE243,'aktuelle Düngerliste'!$A:$H,2,FALSE))</f>
        <v/>
      </c>
      <c r="DK243" s="872" t="str">
        <f>IF(DE243="","",VLOOKUP(DE243,'aktuelle Düngerliste'!$A:$H,3,FALSE))</f>
        <v/>
      </c>
      <c r="DL243" s="873" t="str">
        <f>IF(DE243="","",VLOOKUP(DE243,'aktuelle Düngerliste'!$A:$H,8,FALSE))</f>
        <v/>
      </c>
      <c r="DM243" s="874" t="str">
        <f>IF(DE243="","",VLOOKUP(DE243,'aktuelle Düngerliste'!$A:$H,3,FALSE)*DG243/1000)</f>
        <v/>
      </c>
      <c r="DN243" s="874" t="str">
        <f>IF(DE243="","",IF(VLOOKUP(DE243,'aktuelle Düngerliste'!$A:$B,2,FALSE)="mineralisch",(VLOOKUP(DE243,'aktuelle Düngerliste'!$A:$H,3,FALSE)*DG243/1000),""))</f>
        <v/>
      </c>
      <c r="DO243" s="875" t="str">
        <f>IF(DE243="","",VLOOKUP(DE243,'aktuelle Düngerliste'!$A:$J,10,FALSE)*DG243/1000)</f>
        <v/>
      </c>
      <c r="DP243" s="875" t="str">
        <f>IF(DE243="","",VLOOKUP(DE243,'aktuelle Düngerliste'!$A:$H,5,FALSE)*DG243/1000)</f>
        <v/>
      </c>
      <c r="DQ243" s="875" t="str">
        <f>IF(DE243="","",VLOOKUP(DE243,'aktuelle Düngerliste'!$A:$H,6,FALSE)*DG243/1000)</f>
        <v/>
      </c>
      <c r="DR243" s="876" t="str">
        <f>IF(DE243="","",VLOOKUP(DE243,'aktuelle Düngerliste'!$A:$H,7,FALSE)*DG243/1000)</f>
        <v/>
      </c>
      <c r="DS243" s="265"/>
    </row>
    <row r="244" spans="1:123" s="145" customFormat="1">
      <c r="A244" s="261" t="str">
        <f>IF('N-DBE'!A244="","",'N-DBE'!A244)</f>
        <v/>
      </c>
      <c r="B244" s="285" t="str">
        <f>IF('N-DBE'!B244="","",'N-DBE'!B244)</f>
        <v/>
      </c>
      <c r="C244" s="262" t="str">
        <f>IF('N-DBE'!C244="","",'N-DBE'!C244)</f>
        <v/>
      </c>
      <c r="D244" s="262" t="str">
        <f>IF('N-DBE'!D244="","",'N-DBE'!D244)</f>
        <v/>
      </c>
      <c r="E244" s="238" t="str">
        <f>IF('N-DBE'!E244="","",'N-DBE'!E244)</f>
        <v/>
      </c>
      <c r="F244" s="238" t="str">
        <f>IF('N-DBE'!F244="","",'N-DBE'!F244)</f>
        <v/>
      </c>
      <c r="G244" s="225" t="str">
        <f>IF('N-DBE'!G244="","",'N-DBE'!G244)</f>
        <v/>
      </c>
      <c r="H244" s="247" t="str">
        <f>IF(OR(B244="",'N-DBE'!AJ244=""),"",'N-DBE'!AJ244+'N-DBE'!AN244)</f>
        <v/>
      </c>
      <c r="I244" s="815" t="str">
        <f>IF(OR(B244="",'N-DBE'!AJ244=""),"",'N-DBE'!E244*('N-DBE'!AJ244+'N-DBE'!AN244))</f>
        <v/>
      </c>
      <c r="J244" s="246" t="str">
        <f>IF('N-DBE'!AK244="","",IF('N-DBE'!AM244="ja",'N-DBE'!AK244+'N-DBE'!AN244,'N-DBE'!AK244))</f>
        <v/>
      </c>
      <c r="K244" s="829" t="str">
        <f>IF(OR(B244="",'N-DBE'!AK244=""),"",IF('N-DBE'!AM244="ja",'N-DBE'!E244*('N-DBE'!AK244+'N-DBE'!AN244),'N-DBE'!E244*'N-DBE'!AK244))</f>
        <v/>
      </c>
      <c r="L244" s="830" t="str">
        <f>IF(OR(B244="",'N-DBE'!AL244=""),"",'N-DBE'!AL244+'N-DBE'!AN244)</f>
        <v/>
      </c>
      <c r="M244" s="830" t="str">
        <f>IF(OR(B244="",'N-DBE'!AL244=""),"",'N-DBE'!E244*('N-DBE'!AL244+'N-DBE'!AN244))</f>
        <v/>
      </c>
      <c r="N244" s="831" t="str">
        <f>IF(AND('N-DBE'!C244="ja",G244&lt;&gt;""),I244-X244,"")</f>
        <v/>
      </c>
      <c r="O244" s="259" t="str">
        <f>IF('N-DBE'!AJ244="","",SUM(AU244,BI244,BW244,CK244,CY244,DM244))</f>
        <v/>
      </c>
      <c r="P244" s="830" t="str">
        <f>IF(OR(B244="",'N-DBE'!AJ244=""),"",O244*'N-DBE'!E244)</f>
        <v/>
      </c>
      <c r="Q244" s="253" t="str">
        <f>IF('N-DBE'!AJ244="","",IF(AR244="mineralisch",AU244,0)+IF(BF244="mineralisch",BI244,0)+IF(BT244="mineralisch",BW244,0)+IF(CH244="mineralisch",CK244,0)+IF(CV244="mineralisch",CY244,0)+IF(DJ244="mineralisch",DM244,0))</f>
        <v/>
      </c>
      <c r="R244" s="830" t="str">
        <f>IF(OR(B244="",'N-DBE'!AJ244=""),"",Q244*'N-DBE'!E244)</f>
        <v/>
      </c>
      <c r="S244" s="253" t="str">
        <f>IF('N-DBE'!AJ244="","",O244-Q244)</f>
        <v/>
      </c>
      <c r="T244" s="830" t="str">
        <f>IF(OR(B244="",'N-DBE'!AJ244=""),"",S244*'N-DBE'!E244)</f>
        <v/>
      </c>
      <c r="U244" s="253" t="str">
        <f>IF('N-DBE'!AJ244="","",(IF(AR244="Kompost",AU244,0)+IF(BF244="Kompost",BI244,0)+IF(BT244="Kompost",BW244,0)+IF(CH244="Kompost",CK244,0)+IF(CV244="Kompost",CY244,0)+IF(DJ244="Kompost",DM244,0)))</f>
        <v/>
      </c>
      <c r="V244" s="830" t="str">
        <f>IF(OR(B244="",'N-DBE'!AJ244=""),"",U244*'N-DBE'!E244)</f>
        <v/>
      </c>
      <c r="W244" s="370" t="str">
        <f>IF('N-DBE'!AJ244="","",SUM(AW244,BK244,BY244,CM244,DA244,DO244))</f>
        <v/>
      </c>
      <c r="X244" s="844" t="str">
        <f>IF(OR(B244="",'N-DBE'!AJ244=""),"",W244*'N-DBE'!E244)</f>
        <v/>
      </c>
      <c r="Y244" s="260" t="str">
        <f>IF('P-(K-Mg)-DBE'!N244="","",'P-(K-Mg)-DBE'!N244+'P-(K-Mg)-DBE'!R244)</f>
        <v/>
      </c>
      <c r="Z244" s="830" t="str">
        <f>IF(OR(B244="",'P-(K-Mg)-DBE'!N244=""),"",'N-DBE'!E244*('P-(K-Mg)-DBE'!N244+'P-(K-Mg)-DBE'!R244))</f>
        <v/>
      </c>
      <c r="AA244" s="259" t="str">
        <f>IF('P-(K-Mg)-DBE'!N244="","",SUM(AX244,BL244,BZ244,CN244,DB244,DP244))</f>
        <v/>
      </c>
      <c r="AB244" s="258" t="str">
        <f>IF(OR(B244="",'P-(K-Mg)-DBE'!Z244=""),"",SUM(AX244,BL244,BZ244,CN244,DB244,DP244)*'N-DBE'!E244)</f>
        <v/>
      </c>
      <c r="AC244" s="259" t="str">
        <f>IF('P-(K-Mg)-DBE'!O244="","",'P-(K-Mg)-DBE'!O244)</f>
        <v/>
      </c>
      <c r="AD244" s="815" t="str">
        <f>IF(OR(B244="",'P-(K-Mg)-DBE'!O244=""),"",'P-(K-Mg)-DBE'!O244*'N-DBE'!E244)</f>
        <v/>
      </c>
      <c r="AE244" s="239" t="str">
        <f>IF('P-(K-Mg)-DBE'!Z244="","",'P-(K-Mg)-DBE'!Z244)</f>
        <v/>
      </c>
      <c r="AF244" s="815" t="str">
        <f>IF(OR(B244="",'P-(K-Mg)-DBE'!Z244=""),"",'P-(K-Mg)-DBE'!Z244*'N-DBE'!E244)</f>
        <v/>
      </c>
      <c r="AG244" s="380" t="str">
        <f>IF('P-(K-Mg)-DBE'!Z244="","",SUM(AY244,BM244,CA244,CO244,DC244,DQ244))</f>
        <v/>
      </c>
      <c r="AH244" s="258" t="str">
        <f>IF(OR(B244="",'P-(K-Mg)-DBE'!AH244=""),"",SUM(AY244,BM244,CA244,CO244,DC244,DQ234)*'N-DBE'!E244)</f>
        <v/>
      </c>
      <c r="AI244" s="240" t="str">
        <f>IF('P-(K-Mg)-DBE'!AH244="","",'P-(K-Mg)-DBE'!AH244)</f>
        <v/>
      </c>
      <c r="AJ244" s="830" t="str">
        <f>IF(OR(B244="",'P-(K-Mg)-DBE'!AH244=""),"",'N-DBE'!E244*'P-(K-Mg)-DBE'!AH244)</f>
        <v/>
      </c>
      <c r="AK244" s="374" t="str">
        <f>IF('P-(K-Mg)-DBE'!AH244="","",SUM(AZ244,BN244,CB244,CP244,DD244,DR244))</f>
        <v/>
      </c>
      <c r="AL244" s="862" t="str">
        <f>IF('P-(K-Mg)-DBE'!AH244="","",SUM(AZ244,BN244,CB244,CP244,DD244,DR244))</f>
        <v/>
      </c>
      <c r="AM244" s="378"/>
      <c r="AN244" s="379"/>
      <c r="AO244" s="375"/>
      <c r="AP244" s="392" t="str">
        <f t="shared" si="48"/>
        <v/>
      </c>
      <c r="AQ244" s="453" t="str">
        <f t="shared" si="49"/>
        <v/>
      </c>
      <c r="AR244" s="872" t="str">
        <f>IF(AM244="","",VLOOKUP(AM244,'aktuelle Düngerliste'!A:H,2,FALSE))</f>
        <v/>
      </c>
      <c r="AS244" s="872" t="str">
        <f>IF(AM244="","",VLOOKUP(AM244,'aktuelle Düngerliste'!A:H,3,FALSE))</f>
        <v/>
      </c>
      <c r="AT244" s="873" t="str">
        <f>IF(AM244="","",VLOOKUP(AM244,'aktuelle Düngerliste'!A:H,8,FALSE))</f>
        <v/>
      </c>
      <c r="AU244" s="874" t="str">
        <f>IF(AM244="","",VLOOKUP(AM244,'aktuelle Düngerliste'!$A:$H,3,FALSE)*AO244/1000)</f>
        <v/>
      </c>
      <c r="AV244" s="874" t="str">
        <f>IF(AM244="","",IF(VLOOKUP(AM244,'aktuelle Düngerliste'!$A:$B,2,FALSE)="mineralisch",(VLOOKUP(AM244,'aktuelle Düngerliste'!$A:$H,3,FALSE)*AO244/1000),""))</f>
        <v/>
      </c>
      <c r="AW244" s="875" t="str">
        <f>IF(AM244="","",VLOOKUP(AM244,'aktuelle Düngerliste'!$A:$J,10,FALSE)*AO244/1000)</f>
        <v/>
      </c>
      <c r="AX244" s="875" t="str">
        <f>IF(AM244="","",VLOOKUP(AM244,'aktuelle Düngerliste'!$A:$H,5,FALSE)*AO244/1000)</f>
        <v/>
      </c>
      <c r="AY244" s="875" t="str">
        <f>IF(AM244="","",VLOOKUP(AM244,'aktuelle Düngerliste'!$A:$H,6,FALSE)*AO244/1000)</f>
        <v/>
      </c>
      <c r="AZ244" s="876" t="str">
        <f>IF(AM244="","",VLOOKUP(AM244,'aktuelle Düngerliste'!$A:$H,7,FALSE)*AO244/1000)</f>
        <v/>
      </c>
      <c r="BA244" s="378"/>
      <c r="BB244" s="379"/>
      <c r="BC244" s="375"/>
      <c r="BD244" s="392" t="str">
        <f t="shared" si="50"/>
        <v/>
      </c>
      <c r="BE244" s="453" t="str">
        <f t="shared" si="51"/>
        <v/>
      </c>
      <c r="BF244" s="872" t="str">
        <f>IF(BA244="","",VLOOKUP(BA244,'aktuelle Düngerliste'!$A:$H,2,FALSE))</f>
        <v/>
      </c>
      <c r="BG244" s="872" t="str">
        <f>IF(BA244="","",VLOOKUP(BA244,'aktuelle Düngerliste'!$A:$H,3,FALSE))</f>
        <v/>
      </c>
      <c r="BH244" s="873" t="str">
        <f>IF(BA244="","",VLOOKUP(BA244,'aktuelle Düngerliste'!$A:$H,8,FALSE))</f>
        <v/>
      </c>
      <c r="BI244" s="874" t="str">
        <f>IF(BA244="","",VLOOKUP(BA244,'aktuelle Düngerliste'!$A:$H,3,FALSE)*BC244/1000)</f>
        <v/>
      </c>
      <c r="BJ244" s="874" t="str">
        <f>IF(BA244="","",IF(VLOOKUP(BA244,'aktuelle Düngerliste'!$A:$B,2,FALSE)="mineralisch",(VLOOKUP(BA244,'aktuelle Düngerliste'!$A:$H,3,FALSE)*BC244/1000),""))</f>
        <v/>
      </c>
      <c r="BK244" s="875" t="str">
        <f>IF(BA244="","",VLOOKUP(BA244,'aktuelle Düngerliste'!$A:$J,10,FALSE)*BC244/1000)</f>
        <v/>
      </c>
      <c r="BL244" s="875" t="str">
        <f>IF(BA244="","",VLOOKUP(BA244,'aktuelle Düngerliste'!$A:$H,5,FALSE)*BC244/1000)</f>
        <v/>
      </c>
      <c r="BM244" s="875" t="str">
        <f>IF(BA244="","",VLOOKUP(BA244,'aktuelle Düngerliste'!$A:$H,6,FALSE)*BC244/1000)</f>
        <v/>
      </c>
      <c r="BN244" s="876" t="str">
        <f>IF(BA244="","",VLOOKUP(BA244,'aktuelle Düngerliste'!$A:$H,7,FALSE)*BC244/1000)</f>
        <v/>
      </c>
      <c r="BO244" s="378"/>
      <c r="BP244" s="379"/>
      <c r="BQ244" s="375"/>
      <c r="BR244" s="392" t="str">
        <f t="shared" si="52"/>
        <v/>
      </c>
      <c r="BS244" s="453" t="str">
        <f t="shared" si="53"/>
        <v/>
      </c>
      <c r="BT244" s="872" t="str">
        <f>IF(BO244="","",VLOOKUP(BO244,'aktuelle Düngerliste'!$A:$H,2,FALSE))</f>
        <v/>
      </c>
      <c r="BU244" s="872" t="str">
        <f>IF(BO244="","",VLOOKUP(BO244,'aktuelle Düngerliste'!$A:$H,3,FALSE))</f>
        <v/>
      </c>
      <c r="BV244" s="873" t="str">
        <f>IF(BO244="","",VLOOKUP(BO244,'aktuelle Düngerliste'!$A:$H,8,FALSE))</f>
        <v/>
      </c>
      <c r="BW244" s="874" t="str">
        <f>IF(BO244="","",VLOOKUP(BO244,'aktuelle Düngerliste'!$A:$H,3,FALSE)*BQ244/1000)</f>
        <v/>
      </c>
      <c r="BX244" s="874" t="str">
        <f>IF(BO244="","",IF(VLOOKUP(BO244,'aktuelle Düngerliste'!$A:$B,2,FALSE)="mineralisch",(VLOOKUP(BO244,'aktuelle Düngerliste'!$A:$H,3,FALSE)*BQ244/1000),""))</f>
        <v/>
      </c>
      <c r="BY244" s="875" t="str">
        <f>IF(BO244="","",VLOOKUP(BO244,'aktuelle Düngerliste'!$A:$J,10,FALSE)*BQ244/1000)</f>
        <v/>
      </c>
      <c r="BZ244" s="875" t="str">
        <f>IF(BO244="","",VLOOKUP(BO244,'aktuelle Düngerliste'!$A:$H,5,FALSE)*BQ244/1000)</f>
        <v/>
      </c>
      <c r="CA244" s="875" t="str">
        <f>IF(BO244="","",VLOOKUP(BO244,'aktuelle Düngerliste'!$A:$H,6,FALSE)*BQ244/1000)</f>
        <v/>
      </c>
      <c r="CB244" s="876" t="str">
        <f>IF(BO244="","",VLOOKUP(BO244,'aktuelle Düngerliste'!$A:$H,7,FALSE)*BQ244/1000)</f>
        <v/>
      </c>
      <c r="CC244" s="378"/>
      <c r="CD244" s="379"/>
      <c r="CE244" s="375"/>
      <c r="CF244" s="392" t="str">
        <f t="shared" si="54"/>
        <v/>
      </c>
      <c r="CG244" s="453" t="str">
        <f t="shared" si="55"/>
        <v/>
      </c>
      <c r="CH244" s="872" t="str">
        <f>IF(CC244="","",VLOOKUP(CC244,'aktuelle Düngerliste'!$A:$H,2,FALSE))</f>
        <v/>
      </c>
      <c r="CI244" s="872" t="str">
        <f>IF(CC244="","",VLOOKUP(CC244,'aktuelle Düngerliste'!$A:$H,3,FALSE))</f>
        <v/>
      </c>
      <c r="CJ244" s="873" t="str">
        <f>IF(CC244="","",VLOOKUP(CC244,'aktuelle Düngerliste'!$A:$H,8,FALSE))</f>
        <v/>
      </c>
      <c r="CK244" s="874" t="str">
        <f>IF(CC244="","",VLOOKUP(CC244,'aktuelle Düngerliste'!$A:$H,3,FALSE)*CE244/1000)</f>
        <v/>
      </c>
      <c r="CL244" s="874" t="str">
        <f>IF(CC244="","",IF(VLOOKUP(CC244,'aktuelle Düngerliste'!$A:$B,2,FALSE)="mineralisch",(VLOOKUP(CC244,'aktuelle Düngerliste'!$A:$H,3,FALSE)*CE244/1000),""))</f>
        <v/>
      </c>
      <c r="CM244" s="875" t="str">
        <f>IF(CC244="","",VLOOKUP(CC244,'aktuelle Düngerliste'!$A:$J,10,FALSE)*CE244/1000)</f>
        <v/>
      </c>
      <c r="CN244" s="875" t="str">
        <f>IF(CC244="","",VLOOKUP(CC244,'aktuelle Düngerliste'!$A:$H,5,FALSE)*CE244/1000)</f>
        <v/>
      </c>
      <c r="CO244" s="875" t="str">
        <f>IF(CC244="","",VLOOKUP(CC244,'aktuelle Düngerliste'!$A:$H,6,FALSE)*CE244/1000)</f>
        <v/>
      </c>
      <c r="CP244" s="876" t="str">
        <f>IF(CC244="","",VLOOKUP(CC244,'aktuelle Düngerliste'!$A:$H,7,FALSE)*CE244/1000)</f>
        <v/>
      </c>
      <c r="CQ244" s="378"/>
      <c r="CR244" s="379"/>
      <c r="CS244" s="375"/>
      <c r="CT244" s="392" t="str">
        <f t="shared" si="56"/>
        <v/>
      </c>
      <c r="CU244" s="453" t="str">
        <f t="shared" si="57"/>
        <v/>
      </c>
      <c r="CV244" s="872" t="str">
        <f>IF(CQ244="","",VLOOKUP(CQ244,'aktuelle Düngerliste'!$A:$H,2,FALSE))</f>
        <v/>
      </c>
      <c r="CW244" s="872" t="str">
        <f>IF(CQ244="","",VLOOKUP(CQ244,'aktuelle Düngerliste'!$A:$H,3,FALSE))</f>
        <v/>
      </c>
      <c r="CX244" s="873" t="str">
        <f>IF(CQ244="","",VLOOKUP(CQ244,'aktuelle Düngerliste'!$A:$H,8,FALSE))</f>
        <v/>
      </c>
      <c r="CY244" s="874" t="str">
        <f>IF(CQ244="","",VLOOKUP(CQ244,'aktuelle Düngerliste'!$A:$H,3,FALSE)*CS244/1000)</f>
        <v/>
      </c>
      <c r="CZ244" s="874" t="str">
        <f>IF(CQ244="","",IF(VLOOKUP(CQ244,'aktuelle Düngerliste'!$A:$B,2,FALSE)="mineralisch",(VLOOKUP(CQ244,'aktuelle Düngerliste'!$A:$H,3,FALSE)*CS244/1000),""))</f>
        <v/>
      </c>
      <c r="DA244" s="875" t="str">
        <f>IF(CQ244="","",VLOOKUP(CQ244,'aktuelle Düngerliste'!$A:$J,10,FALSE)*CS244/1000)</f>
        <v/>
      </c>
      <c r="DB244" s="875" t="str">
        <f>IF(CQ244="","",VLOOKUP(CQ244,'aktuelle Düngerliste'!$A:$H,5,FALSE)*CS244/1000)</f>
        <v/>
      </c>
      <c r="DC244" s="875" t="str">
        <f>IF(CQ244="","",VLOOKUP(CQ244,'aktuelle Düngerliste'!$A:$H,6,FALSE)*CS244/1000)</f>
        <v/>
      </c>
      <c r="DD244" s="876" t="str">
        <f>IF(CQ244="","",VLOOKUP(CQ244,'aktuelle Düngerliste'!$A:$H,7,FALSE)*CS244/1000)</f>
        <v/>
      </c>
      <c r="DE244" s="378"/>
      <c r="DF244" s="379"/>
      <c r="DG244" s="375"/>
      <c r="DH244" s="392" t="str">
        <f t="shared" si="58"/>
        <v/>
      </c>
      <c r="DI244" s="453" t="str">
        <f t="shared" si="59"/>
        <v/>
      </c>
      <c r="DJ244" s="872" t="str">
        <f>IF(DE244="","",VLOOKUP(DE244,'aktuelle Düngerliste'!$A:$H,2,FALSE))</f>
        <v/>
      </c>
      <c r="DK244" s="872" t="str">
        <f>IF(DE244="","",VLOOKUP(DE244,'aktuelle Düngerliste'!$A:$H,3,FALSE))</f>
        <v/>
      </c>
      <c r="DL244" s="873" t="str">
        <f>IF(DE244="","",VLOOKUP(DE244,'aktuelle Düngerliste'!$A:$H,8,FALSE))</f>
        <v/>
      </c>
      <c r="DM244" s="874" t="str">
        <f>IF(DE244="","",VLOOKUP(DE244,'aktuelle Düngerliste'!$A:$H,3,FALSE)*DG244/1000)</f>
        <v/>
      </c>
      <c r="DN244" s="874" t="str">
        <f>IF(DE244="","",IF(VLOOKUP(DE244,'aktuelle Düngerliste'!$A:$B,2,FALSE)="mineralisch",(VLOOKUP(DE244,'aktuelle Düngerliste'!$A:$H,3,FALSE)*DG244/1000),""))</f>
        <v/>
      </c>
      <c r="DO244" s="875" t="str">
        <f>IF(DE244="","",VLOOKUP(DE244,'aktuelle Düngerliste'!$A:$J,10,FALSE)*DG244/1000)</f>
        <v/>
      </c>
      <c r="DP244" s="875" t="str">
        <f>IF(DE244="","",VLOOKUP(DE244,'aktuelle Düngerliste'!$A:$H,5,FALSE)*DG244/1000)</f>
        <v/>
      </c>
      <c r="DQ244" s="875" t="str">
        <f>IF(DE244="","",VLOOKUP(DE244,'aktuelle Düngerliste'!$A:$H,6,FALSE)*DG244/1000)</f>
        <v/>
      </c>
      <c r="DR244" s="876" t="str">
        <f>IF(DE244="","",VLOOKUP(DE244,'aktuelle Düngerliste'!$A:$H,7,FALSE)*DG244/1000)</f>
        <v/>
      </c>
      <c r="DS244" s="265"/>
    </row>
    <row r="245" spans="1:123" s="145" customFormat="1">
      <c r="A245" s="261" t="str">
        <f>IF('N-DBE'!A245="","",'N-DBE'!A245)</f>
        <v/>
      </c>
      <c r="B245" s="285" t="str">
        <f>IF('N-DBE'!B245="","",'N-DBE'!B245)</f>
        <v/>
      </c>
      <c r="C245" s="262" t="str">
        <f>IF('N-DBE'!C245="","",'N-DBE'!C245)</f>
        <v/>
      </c>
      <c r="D245" s="262" t="str">
        <f>IF('N-DBE'!D245="","",'N-DBE'!D245)</f>
        <v/>
      </c>
      <c r="E245" s="238" t="str">
        <f>IF('N-DBE'!E245="","",'N-DBE'!E245)</f>
        <v/>
      </c>
      <c r="F245" s="238" t="str">
        <f>IF('N-DBE'!F245="","",'N-DBE'!F245)</f>
        <v/>
      </c>
      <c r="G245" s="225" t="str">
        <f>IF('N-DBE'!G245="","",'N-DBE'!G245)</f>
        <v/>
      </c>
      <c r="H245" s="247" t="str">
        <f>IF(OR(B245="",'N-DBE'!AJ245=""),"",'N-DBE'!AJ245+'N-DBE'!AN245)</f>
        <v/>
      </c>
      <c r="I245" s="815" t="str">
        <f>IF(OR(B245="",'N-DBE'!AJ245=""),"",'N-DBE'!E245*('N-DBE'!AJ245+'N-DBE'!AN245))</f>
        <v/>
      </c>
      <c r="J245" s="246" t="str">
        <f>IF('N-DBE'!AK245="","",IF('N-DBE'!AM245="ja",'N-DBE'!AK245+'N-DBE'!AN245,'N-DBE'!AK245))</f>
        <v/>
      </c>
      <c r="K245" s="829" t="str">
        <f>IF(OR(B245="",'N-DBE'!AK245=""),"",IF('N-DBE'!AM245="ja",'N-DBE'!E245*('N-DBE'!AK245+'N-DBE'!AN245),'N-DBE'!E245*'N-DBE'!AK245))</f>
        <v/>
      </c>
      <c r="L245" s="830" t="str">
        <f>IF(OR(B245="",'N-DBE'!AL245=""),"",'N-DBE'!AL245+'N-DBE'!AN245)</f>
        <v/>
      </c>
      <c r="M245" s="830" t="str">
        <f>IF(OR(B245="",'N-DBE'!AL245=""),"",'N-DBE'!E245*('N-DBE'!AL245+'N-DBE'!AN245))</f>
        <v/>
      </c>
      <c r="N245" s="831" t="str">
        <f>IF(AND('N-DBE'!C245="ja",G245&lt;&gt;""),I245-X245,"")</f>
        <v/>
      </c>
      <c r="O245" s="259" t="str">
        <f>IF('N-DBE'!AJ245="","",SUM(AU245,BI245,BW245,CK245,CY245,DM245))</f>
        <v/>
      </c>
      <c r="P245" s="830" t="str">
        <f>IF(OR(B245="",'N-DBE'!AJ245=""),"",O245*'N-DBE'!E245)</f>
        <v/>
      </c>
      <c r="Q245" s="253" t="str">
        <f>IF('N-DBE'!AJ245="","",IF(AR245="mineralisch",AU245,0)+IF(BF245="mineralisch",BI245,0)+IF(BT245="mineralisch",BW245,0)+IF(CH245="mineralisch",CK245,0)+IF(CV245="mineralisch",CY245,0)+IF(DJ245="mineralisch",DM245,0))</f>
        <v/>
      </c>
      <c r="R245" s="830" t="str">
        <f>IF(OR(B245="",'N-DBE'!AJ245=""),"",Q245*'N-DBE'!E245)</f>
        <v/>
      </c>
      <c r="S245" s="253" t="str">
        <f>IF('N-DBE'!AJ245="","",O245-Q245)</f>
        <v/>
      </c>
      <c r="T245" s="830" t="str">
        <f>IF(OR(B245="",'N-DBE'!AJ245=""),"",S245*'N-DBE'!E245)</f>
        <v/>
      </c>
      <c r="U245" s="253" t="str">
        <f>IF('N-DBE'!AJ245="","",(IF(AR245="Kompost",AU245,0)+IF(BF245="Kompost",BI245,0)+IF(BT245="Kompost",BW245,0)+IF(CH245="Kompost",CK245,0)+IF(CV245="Kompost",CY245,0)+IF(DJ245="Kompost",DM245,0)))</f>
        <v/>
      </c>
      <c r="V245" s="830" t="str">
        <f>IF(OR(B245="",'N-DBE'!AJ245=""),"",U245*'N-DBE'!E245)</f>
        <v/>
      </c>
      <c r="W245" s="370" t="str">
        <f>IF('N-DBE'!AJ245="","",SUM(AW245,BK245,BY245,CM245,DA245,DO245))</f>
        <v/>
      </c>
      <c r="X245" s="844" t="str">
        <f>IF(OR(B245="",'N-DBE'!AJ245=""),"",W245*'N-DBE'!E245)</f>
        <v/>
      </c>
      <c r="Y245" s="260" t="str">
        <f>IF('P-(K-Mg)-DBE'!N245="","",'P-(K-Mg)-DBE'!N245+'P-(K-Mg)-DBE'!R245)</f>
        <v/>
      </c>
      <c r="Z245" s="830" t="str">
        <f>IF(OR(B245="",'P-(K-Mg)-DBE'!N245=""),"",'N-DBE'!E245*('P-(K-Mg)-DBE'!N245+'P-(K-Mg)-DBE'!R245))</f>
        <v/>
      </c>
      <c r="AA245" s="259" t="str">
        <f>IF('P-(K-Mg)-DBE'!N245="","",SUM(AX245,BL245,BZ245,CN245,DB245,DP245))</f>
        <v/>
      </c>
      <c r="AB245" s="258" t="str">
        <f>IF(OR(B245="",'P-(K-Mg)-DBE'!Z245=""),"",SUM(AX245,BL245,BZ245,CN245,DB245,DP245)*'N-DBE'!E245)</f>
        <v/>
      </c>
      <c r="AC245" s="259" t="str">
        <f>IF('P-(K-Mg)-DBE'!O245="","",'P-(K-Mg)-DBE'!O245)</f>
        <v/>
      </c>
      <c r="AD245" s="815" t="str">
        <f>IF(OR(B245="",'P-(K-Mg)-DBE'!O245=""),"",'P-(K-Mg)-DBE'!O245*'N-DBE'!E245)</f>
        <v/>
      </c>
      <c r="AE245" s="239" t="str">
        <f>IF('P-(K-Mg)-DBE'!Z245="","",'P-(K-Mg)-DBE'!Z245)</f>
        <v/>
      </c>
      <c r="AF245" s="815" t="str">
        <f>IF(OR(B245="",'P-(K-Mg)-DBE'!Z245=""),"",'P-(K-Mg)-DBE'!Z245*'N-DBE'!E245)</f>
        <v/>
      </c>
      <c r="AG245" s="380" t="str">
        <f>IF('P-(K-Mg)-DBE'!Z245="","",SUM(AY245,BM245,CA245,CO245,DC245,DQ245))</f>
        <v/>
      </c>
      <c r="AH245" s="258" t="str">
        <f>IF(OR(B245="",'P-(K-Mg)-DBE'!AH245=""),"",SUM(AY245,BM245,CA245,CO245,DC245,DQ235)*'N-DBE'!E245)</f>
        <v/>
      </c>
      <c r="AI245" s="240" t="str">
        <f>IF('P-(K-Mg)-DBE'!AH245="","",'P-(K-Mg)-DBE'!AH245)</f>
        <v/>
      </c>
      <c r="AJ245" s="830" t="str">
        <f>IF(OR(B245="",'P-(K-Mg)-DBE'!AH245=""),"",'N-DBE'!E245*'P-(K-Mg)-DBE'!AH245)</f>
        <v/>
      </c>
      <c r="AK245" s="374" t="str">
        <f>IF('P-(K-Mg)-DBE'!AH245="","",SUM(AZ245,BN245,CB245,CP245,DD245,DR245))</f>
        <v/>
      </c>
      <c r="AL245" s="862" t="str">
        <f>IF('P-(K-Mg)-DBE'!AH245="","",SUM(AZ245,BN245,CB245,CP245,DD245,DR245))</f>
        <v/>
      </c>
      <c r="AM245" s="378"/>
      <c r="AN245" s="379"/>
      <c r="AO245" s="375"/>
      <c r="AP245" s="392" t="str">
        <f t="shared" si="48"/>
        <v/>
      </c>
      <c r="AQ245" s="453" t="str">
        <f t="shared" si="49"/>
        <v/>
      </c>
      <c r="AR245" s="872" t="str">
        <f>IF(AM245="","",VLOOKUP(AM245,'aktuelle Düngerliste'!A:H,2,FALSE))</f>
        <v/>
      </c>
      <c r="AS245" s="872" t="str">
        <f>IF(AM245="","",VLOOKUP(AM245,'aktuelle Düngerliste'!A:H,3,FALSE))</f>
        <v/>
      </c>
      <c r="AT245" s="873" t="str">
        <f>IF(AM245="","",VLOOKUP(AM245,'aktuelle Düngerliste'!A:H,8,FALSE))</f>
        <v/>
      </c>
      <c r="AU245" s="874" t="str">
        <f>IF(AM245="","",VLOOKUP(AM245,'aktuelle Düngerliste'!$A:$H,3,FALSE)*AO245/1000)</f>
        <v/>
      </c>
      <c r="AV245" s="874" t="str">
        <f>IF(AM245="","",IF(VLOOKUP(AM245,'aktuelle Düngerliste'!$A:$B,2,FALSE)="mineralisch",(VLOOKUP(AM245,'aktuelle Düngerliste'!$A:$H,3,FALSE)*AO245/1000),""))</f>
        <v/>
      </c>
      <c r="AW245" s="875" t="str">
        <f>IF(AM245="","",VLOOKUP(AM245,'aktuelle Düngerliste'!$A:$J,10,FALSE)*AO245/1000)</f>
        <v/>
      </c>
      <c r="AX245" s="875" t="str">
        <f>IF(AM245="","",VLOOKUP(AM245,'aktuelle Düngerliste'!$A:$H,5,FALSE)*AO245/1000)</f>
        <v/>
      </c>
      <c r="AY245" s="875" t="str">
        <f>IF(AM245="","",VLOOKUP(AM245,'aktuelle Düngerliste'!$A:$H,6,FALSE)*AO245/1000)</f>
        <v/>
      </c>
      <c r="AZ245" s="876" t="str">
        <f>IF(AM245="","",VLOOKUP(AM245,'aktuelle Düngerliste'!$A:$H,7,FALSE)*AO245/1000)</f>
        <v/>
      </c>
      <c r="BA245" s="378"/>
      <c r="BB245" s="379"/>
      <c r="BC245" s="375"/>
      <c r="BD245" s="392" t="str">
        <f t="shared" si="50"/>
        <v/>
      </c>
      <c r="BE245" s="453" t="str">
        <f t="shared" si="51"/>
        <v/>
      </c>
      <c r="BF245" s="872" t="str">
        <f>IF(BA245="","",VLOOKUP(BA245,'aktuelle Düngerliste'!$A:$H,2,FALSE))</f>
        <v/>
      </c>
      <c r="BG245" s="872" t="str">
        <f>IF(BA245="","",VLOOKUP(BA245,'aktuelle Düngerliste'!$A:$H,3,FALSE))</f>
        <v/>
      </c>
      <c r="BH245" s="873" t="str">
        <f>IF(BA245="","",VLOOKUP(BA245,'aktuelle Düngerliste'!$A:$H,8,FALSE))</f>
        <v/>
      </c>
      <c r="BI245" s="874" t="str">
        <f>IF(BA245="","",VLOOKUP(BA245,'aktuelle Düngerliste'!$A:$H,3,FALSE)*BC245/1000)</f>
        <v/>
      </c>
      <c r="BJ245" s="874" t="str">
        <f>IF(BA245="","",IF(VLOOKUP(BA245,'aktuelle Düngerliste'!$A:$B,2,FALSE)="mineralisch",(VLOOKUP(BA245,'aktuelle Düngerliste'!$A:$H,3,FALSE)*BC245/1000),""))</f>
        <v/>
      </c>
      <c r="BK245" s="875" t="str">
        <f>IF(BA245="","",VLOOKUP(BA245,'aktuelle Düngerliste'!$A:$J,10,FALSE)*BC245/1000)</f>
        <v/>
      </c>
      <c r="BL245" s="875" t="str">
        <f>IF(BA245="","",VLOOKUP(BA245,'aktuelle Düngerliste'!$A:$H,5,FALSE)*BC245/1000)</f>
        <v/>
      </c>
      <c r="BM245" s="875" t="str">
        <f>IF(BA245="","",VLOOKUP(BA245,'aktuelle Düngerliste'!$A:$H,6,FALSE)*BC245/1000)</f>
        <v/>
      </c>
      <c r="BN245" s="876" t="str">
        <f>IF(BA245="","",VLOOKUP(BA245,'aktuelle Düngerliste'!$A:$H,7,FALSE)*BC245/1000)</f>
        <v/>
      </c>
      <c r="BO245" s="378"/>
      <c r="BP245" s="379"/>
      <c r="BQ245" s="375"/>
      <c r="BR245" s="392" t="str">
        <f t="shared" si="52"/>
        <v/>
      </c>
      <c r="BS245" s="453" t="str">
        <f t="shared" si="53"/>
        <v/>
      </c>
      <c r="BT245" s="872" t="str">
        <f>IF(BO245="","",VLOOKUP(BO245,'aktuelle Düngerliste'!$A:$H,2,FALSE))</f>
        <v/>
      </c>
      <c r="BU245" s="872" t="str">
        <f>IF(BO245="","",VLOOKUP(BO245,'aktuelle Düngerliste'!$A:$H,3,FALSE))</f>
        <v/>
      </c>
      <c r="BV245" s="873" t="str">
        <f>IF(BO245="","",VLOOKUP(BO245,'aktuelle Düngerliste'!$A:$H,8,FALSE))</f>
        <v/>
      </c>
      <c r="BW245" s="874" t="str">
        <f>IF(BO245="","",VLOOKUP(BO245,'aktuelle Düngerliste'!$A:$H,3,FALSE)*BQ245/1000)</f>
        <v/>
      </c>
      <c r="BX245" s="874" t="str">
        <f>IF(BO245="","",IF(VLOOKUP(BO245,'aktuelle Düngerliste'!$A:$B,2,FALSE)="mineralisch",(VLOOKUP(BO245,'aktuelle Düngerliste'!$A:$H,3,FALSE)*BQ245/1000),""))</f>
        <v/>
      </c>
      <c r="BY245" s="875" t="str">
        <f>IF(BO245="","",VLOOKUP(BO245,'aktuelle Düngerliste'!$A:$J,10,FALSE)*BQ245/1000)</f>
        <v/>
      </c>
      <c r="BZ245" s="875" t="str">
        <f>IF(BO245="","",VLOOKUP(BO245,'aktuelle Düngerliste'!$A:$H,5,FALSE)*BQ245/1000)</f>
        <v/>
      </c>
      <c r="CA245" s="875" t="str">
        <f>IF(BO245="","",VLOOKUP(BO245,'aktuelle Düngerliste'!$A:$H,6,FALSE)*BQ245/1000)</f>
        <v/>
      </c>
      <c r="CB245" s="876" t="str">
        <f>IF(BO245="","",VLOOKUP(BO245,'aktuelle Düngerliste'!$A:$H,7,FALSE)*BQ245/1000)</f>
        <v/>
      </c>
      <c r="CC245" s="378"/>
      <c r="CD245" s="379"/>
      <c r="CE245" s="375"/>
      <c r="CF245" s="392" t="str">
        <f t="shared" si="54"/>
        <v/>
      </c>
      <c r="CG245" s="453" t="str">
        <f t="shared" si="55"/>
        <v/>
      </c>
      <c r="CH245" s="872" t="str">
        <f>IF(CC245="","",VLOOKUP(CC245,'aktuelle Düngerliste'!$A:$H,2,FALSE))</f>
        <v/>
      </c>
      <c r="CI245" s="872" t="str">
        <f>IF(CC245="","",VLOOKUP(CC245,'aktuelle Düngerliste'!$A:$H,3,FALSE))</f>
        <v/>
      </c>
      <c r="CJ245" s="873" t="str">
        <f>IF(CC245="","",VLOOKUP(CC245,'aktuelle Düngerliste'!$A:$H,8,FALSE))</f>
        <v/>
      </c>
      <c r="CK245" s="874" t="str">
        <f>IF(CC245="","",VLOOKUP(CC245,'aktuelle Düngerliste'!$A:$H,3,FALSE)*CE245/1000)</f>
        <v/>
      </c>
      <c r="CL245" s="874" t="str">
        <f>IF(CC245="","",IF(VLOOKUP(CC245,'aktuelle Düngerliste'!$A:$B,2,FALSE)="mineralisch",(VLOOKUP(CC245,'aktuelle Düngerliste'!$A:$H,3,FALSE)*CE245/1000),""))</f>
        <v/>
      </c>
      <c r="CM245" s="875" t="str">
        <f>IF(CC245="","",VLOOKUP(CC245,'aktuelle Düngerliste'!$A:$J,10,FALSE)*CE245/1000)</f>
        <v/>
      </c>
      <c r="CN245" s="875" t="str">
        <f>IF(CC245="","",VLOOKUP(CC245,'aktuelle Düngerliste'!$A:$H,5,FALSE)*CE245/1000)</f>
        <v/>
      </c>
      <c r="CO245" s="875" t="str">
        <f>IF(CC245="","",VLOOKUP(CC245,'aktuelle Düngerliste'!$A:$H,6,FALSE)*CE245/1000)</f>
        <v/>
      </c>
      <c r="CP245" s="876" t="str">
        <f>IF(CC245="","",VLOOKUP(CC245,'aktuelle Düngerliste'!$A:$H,7,FALSE)*CE245/1000)</f>
        <v/>
      </c>
      <c r="CQ245" s="378"/>
      <c r="CR245" s="379"/>
      <c r="CS245" s="375"/>
      <c r="CT245" s="392" t="str">
        <f t="shared" si="56"/>
        <v/>
      </c>
      <c r="CU245" s="453" t="str">
        <f t="shared" si="57"/>
        <v/>
      </c>
      <c r="CV245" s="872" t="str">
        <f>IF(CQ245="","",VLOOKUP(CQ245,'aktuelle Düngerliste'!$A:$H,2,FALSE))</f>
        <v/>
      </c>
      <c r="CW245" s="872" t="str">
        <f>IF(CQ245="","",VLOOKUP(CQ245,'aktuelle Düngerliste'!$A:$H,3,FALSE))</f>
        <v/>
      </c>
      <c r="CX245" s="873" t="str">
        <f>IF(CQ245="","",VLOOKUP(CQ245,'aktuelle Düngerliste'!$A:$H,8,FALSE))</f>
        <v/>
      </c>
      <c r="CY245" s="874" t="str">
        <f>IF(CQ245="","",VLOOKUP(CQ245,'aktuelle Düngerliste'!$A:$H,3,FALSE)*CS245/1000)</f>
        <v/>
      </c>
      <c r="CZ245" s="874" t="str">
        <f>IF(CQ245="","",IF(VLOOKUP(CQ245,'aktuelle Düngerliste'!$A:$B,2,FALSE)="mineralisch",(VLOOKUP(CQ245,'aktuelle Düngerliste'!$A:$H,3,FALSE)*CS245/1000),""))</f>
        <v/>
      </c>
      <c r="DA245" s="875" t="str">
        <f>IF(CQ245="","",VLOOKUP(CQ245,'aktuelle Düngerliste'!$A:$J,10,FALSE)*CS245/1000)</f>
        <v/>
      </c>
      <c r="DB245" s="875" t="str">
        <f>IF(CQ245="","",VLOOKUP(CQ245,'aktuelle Düngerliste'!$A:$H,5,FALSE)*CS245/1000)</f>
        <v/>
      </c>
      <c r="DC245" s="875" t="str">
        <f>IF(CQ245="","",VLOOKUP(CQ245,'aktuelle Düngerliste'!$A:$H,6,FALSE)*CS245/1000)</f>
        <v/>
      </c>
      <c r="DD245" s="876" t="str">
        <f>IF(CQ245="","",VLOOKUP(CQ245,'aktuelle Düngerliste'!$A:$H,7,FALSE)*CS245/1000)</f>
        <v/>
      </c>
      <c r="DE245" s="378"/>
      <c r="DF245" s="379"/>
      <c r="DG245" s="375"/>
      <c r="DH245" s="392" t="str">
        <f t="shared" si="58"/>
        <v/>
      </c>
      <c r="DI245" s="453" t="str">
        <f t="shared" si="59"/>
        <v/>
      </c>
      <c r="DJ245" s="872" t="str">
        <f>IF(DE245="","",VLOOKUP(DE245,'aktuelle Düngerliste'!$A:$H,2,FALSE))</f>
        <v/>
      </c>
      <c r="DK245" s="872" t="str">
        <f>IF(DE245="","",VLOOKUP(DE245,'aktuelle Düngerliste'!$A:$H,3,FALSE))</f>
        <v/>
      </c>
      <c r="DL245" s="873" t="str">
        <f>IF(DE245="","",VLOOKUP(DE245,'aktuelle Düngerliste'!$A:$H,8,FALSE))</f>
        <v/>
      </c>
      <c r="DM245" s="874" t="str">
        <f>IF(DE245="","",VLOOKUP(DE245,'aktuelle Düngerliste'!$A:$H,3,FALSE)*DG245/1000)</f>
        <v/>
      </c>
      <c r="DN245" s="874" t="str">
        <f>IF(DE245="","",IF(VLOOKUP(DE245,'aktuelle Düngerliste'!$A:$B,2,FALSE)="mineralisch",(VLOOKUP(DE245,'aktuelle Düngerliste'!$A:$H,3,FALSE)*DG245/1000),""))</f>
        <v/>
      </c>
      <c r="DO245" s="875" t="str">
        <f>IF(DE245="","",VLOOKUP(DE245,'aktuelle Düngerliste'!$A:$J,10,FALSE)*DG245/1000)</f>
        <v/>
      </c>
      <c r="DP245" s="875" t="str">
        <f>IF(DE245="","",VLOOKUP(DE245,'aktuelle Düngerliste'!$A:$H,5,FALSE)*DG245/1000)</f>
        <v/>
      </c>
      <c r="DQ245" s="875" t="str">
        <f>IF(DE245="","",VLOOKUP(DE245,'aktuelle Düngerliste'!$A:$H,6,FALSE)*DG245/1000)</f>
        <v/>
      </c>
      <c r="DR245" s="876" t="str">
        <f>IF(DE245="","",VLOOKUP(DE245,'aktuelle Düngerliste'!$A:$H,7,FALSE)*DG245/1000)</f>
        <v/>
      </c>
      <c r="DS245" s="265"/>
    </row>
    <row r="246" spans="1:123" s="145" customFormat="1">
      <c r="A246" s="261" t="str">
        <f>IF('N-DBE'!A246="","",'N-DBE'!A246)</f>
        <v/>
      </c>
      <c r="B246" s="285" t="str">
        <f>IF('N-DBE'!B246="","",'N-DBE'!B246)</f>
        <v/>
      </c>
      <c r="C246" s="262" t="str">
        <f>IF('N-DBE'!C246="","",'N-DBE'!C246)</f>
        <v/>
      </c>
      <c r="D246" s="262" t="str">
        <f>IF('N-DBE'!D246="","",'N-DBE'!D246)</f>
        <v/>
      </c>
      <c r="E246" s="238" t="str">
        <f>IF('N-DBE'!E246="","",'N-DBE'!E246)</f>
        <v/>
      </c>
      <c r="F246" s="238" t="str">
        <f>IF('N-DBE'!F246="","",'N-DBE'!F246)</f>
        <v/>
      </c>
      <c r="G246" s="225" t="str">
        <f>IF('N-DBE'!G246="","",'N-DBE'!G246)</f>
        <v/>
      </c>
      <c r="H246" s="247" t="str">
        <f>IF(OR(B246="",'N-DBE'!AJ246=""),"",'N-DBE'!AJ246+'N-DBE'!AN246)</f>
        <v/>
      </c>
      <c r="I246" s="815" t="str">
        <f>IF(OR(B246="",'N-DBE'!AJ246=""),"",'N-DBE'!E246*('N-DBE'!AJ246+'N-DBE'!AN246))</f>
        <v/>
      </c>
      <c r="J246" s="246" t="str">
        <f>IF('N-DBE'!AK246="","",IF('N-DBE'!AM246="ja",'N-DBE'!AK246+'N-DBE'!AN246,'N-DBE'!AK246))</f>
        <v/>
      </c>
      <c r="K246" s="829" t="str">
        <f>IF(OR(B246="",'N-DBE'!AK246=""),"",IF('N-DBE'!AM246="ja",'N-DBE'!E246*('N-DBE'!AK246+'N-DBE'!AN246),'N-DBE'!E246*'N-DBE'!AK246))</f>
        <v/>
      </c>
      <c r="L246" s="830" t="str">
        <f>IF(OR(B246="",'N-DBE'!AL246=""),"",'N-DBE'!AL246+'N-DBE'!AN246)</f>
        <v/>
      </c>
      <c r="M246" s="830" t="str">
        <f>IF(OR(B246="",'N-DBE'!AL246=""),"",'N-DBE'!E246*('N-DBE'!AL246+'N-DBE'!AN246))</f>
        <v/>
      </c>
      <c r="N246" s="831" t="str">
        <f>IF(AND('N-DBE'!C246="ja",G246&lt;&gt;""),I246-X246,"")</f>
        <v/>
      </c>
      <c r="O246" s="259" t="str">
        <f>IF('N-DBE'!AJ246="","",SUM(AU246,BI246,BW246,CK246,CY246,DM246))</f>
        <v/>
      </c>
      <c r="P246" s="830" t="str">
        <f>IF(OR(B246="",'N-DBE'!AJ246=""),"",O246*'N-DBE'!E246)</f>
        <v/>
      </c>
      <c r="Q246" s="253" t="str">
        <f>IF('N-DBE'!AJ246="","",IF(AR246="mineralisch",AU246,0)+IF(BF246="mineralisch",BI246,0)+IF(BT246="mineralisch",BW246,0)+IF(CH246="mineralisch",CK246,0)+IF(CV246="mineralisch",CY246,0)+IF(DJ246="mineralisch",DM246,0))</f>
        <v/>
      </c>
      <c r="R246" s="830" t="str">
        <f>IF(OR(B246="",'N-DBE'!AJ246=""),"",Q246*'N-DBE'!E246)</f>
        <v/>
      </c>
      <c r="S246" s="253" t="str">
        <f>IF('N-DBE'!AJ246="","",O246-Q246)</f>
        <v/>
      </c>
      <c r="T246" s="830" t="str">
        <f>IF(OR(B246="",'N-DBE'!AJ246=""),"",S246*'N-DBE'!E246)</f>
        <v/>
      </c>
      <c r="U246" s="253" t="str">
        <f>IF('N-DBE'!AJ246="","",(IF(AR246="Kompost",AU246,0)+IF(BF246="Kompost",BI246,0)+IF(BT246="Kompost",BW246,0)+IF(CH246="Kompost",CK246,0)+IF(CV246="Kompost",CY246,0)+IF(DJ246="Kompost",DM246,0)))</f>
        <v/>
      </c>
      <c r="V246" s="830" t="str">
        <f>IF(OR(B246="",'N-DBE'!AJ246=""),"",U246*'N-DBE'!E246)</f>
        <v/>
      </c>
      <c r="W246" s="370" t="str">
        <f>IF('N-DBE'!AJ246="","",SUM(AW246,BK246,BY246,CM246,DA246,DO246))</f>
        <v/>
      </c>
      <c r="X246" s="844" t="str">
        <f>IF(OR(B246="",'N-DBE'!AJ246=""),"",W246*'N-DBE'!E246)</f>
        <v/>
      </c>
      <c r="Y246" s="260" t="str">
        <f>IF('P-(K-Mg)-DBE'!N246="","",'P-(K-Mg)-DBE'!N246+'P-(K-Mg)-DBE'!R246)</f>
        <v/>
      </c>
      <c r="Z246" s="830" t="str">
        <f>IF(OR(B246="",'P-(K-Mg)-DBE'!N246=""),"",'N-DBE'!E246*('P-(K-Mg)-DBE'!N246+'P-(K-Mg)-DBE'!R246))</f>
        <v/>
      </c>
      <c r="AA246" s="259" t="str">
        <f>IF('P-(K-Mg)-DBE'!N246="","",SUM(AX246,BL246,BZ246,CN246,DB246,DP246))</f>
        <v/>
      </c>
      <c r="AB246" s="258" t="str">
        <f>IF(OR(B246="",'P-(K-Mg)-DBE'!Z246=""),"",SUM(AX246,BL246,BZ246,CN246,DB246,DP246)*'N-DBE'!E246)</f>
        <v/>
      </c>
      <c r="AC246" s="259" t="str">
        <f>IF('P-(K-Mg)-DBE'!O246="","",'P-(K-Mg)-DBE'!O246)</f>
        <v/>
      </c>
      <c r="AD246" s="815" t="str">
        <f>IF(OR(B246="",'P-(K-Mg)-DBE'!O246=""),"",'P-(K-Mg)-DBE'!O246*'N-DBE'!E246)</f>
        <v/>
      </c>
      <c r="AE246" s="239" t="str">
        <f>IF('P-(K-Mg)-DBE'!Z246="","",'P-(K-Mg)-DBE'!Z246)</f>
        <v/>
      </c>
      <c r="AF246" s="815" t="str">
        <f>IF(OR(B246="",'P-(K-Mg)-DBE'!Z246=""),"",'P-(K-Mg)-DBE'!Z246*'N-DBE'!E246)</f>
        <v/>
      </c>
      <c r="AG246" s="380" t="str">
        <f>IF('P-(K-Mg)-DBE'!Z246="","",SUM(AY246,BM246,CA246,CO246,DC246,DQ246))</f>
        <v/>
      </c>
      <c r="AH246" s="258" t="str">
        <f>IF(OR(B246="",'P-(K-Mg)-DBE'!AH246=""),"",SUM(AY246,BM246,CA246,CO246,DC246,DQ236)*'N-DBE'!E246)</f>
        <v/>
      </c>
      <c r="AI246" s="240" t="str">
        <f>IF('P-(K-Mg)-DBE'!AH246="","",'P-(K-Mg)-DBE'!AH246)</f>
        <v/>
      </c>
      <c r="AJ246" s="830" t="str">
        <f>IF(OR(B246="",'P-(K-Mg)-DBE'!AH246=""),"",'N-DBE'!E246*'P-(K-Mg)-DBE'!AH246)</f>
        <v/>
      </c>
      <c r="AK246" s="374" t="str">
        <f>IF('P-(K-Mg)-DBE'!AH246="","",SUM(AZ246,BN246,CB246,CP246,DD246,DR246))</f>
        <v/>
      </c>
      <c r="AL246" s="862" t="str">
        <f>IF('P-(K-Mg)-DBE'!AH246="","",SUM(AZ246,BN246,CB246,CP246,DD246,DR246))</f>
        <v/>
      </c>
      <c r="AM246" s="378"/>
      <c r="AN246" s="379"/>
      <c r="AO246" s="375"/>
      <c r="AP246" s="392" t="str">
        <f t="shared" si="48"/>
        <v/>
      </c>
      <c r="AQ246" s="453" t="str">
        <f t="shared" si="49"/>
        <v/>
      </c>
      <c r="AR246" s="872" t="str">
        <f>IF(AM246="","",VLOOKUP(AM246,'aktuelle Düngerliste'!A:H,2,FALSE))</f>
        <v/>
      </c>
      <c r="AS246" s="872" t="str">
        <f>IF(AM246="","",VLOOKUP(AM246,'aktuelle Düngerliste'!A:H,3,FALSE))</f>
        <v/>
      </c>
      <c r="AT246" s="873" t="str">
        <f>IF(AM246="","",VLOOKUP(AM246,'aktuelle Düngerliste'!A:H,8,FALSE))</f>
        <v/>
      </c>
      <c r="AU246" s="874" t="str">
        <f>IF(AM246="","",VLOOKUP(AM246,'aktuelle Düngerliste'!$A:$H,3,FALSE)*AO246/1000)</f>
        <v/>
      </c>
      <c r="AV246" s="874" t="str">
        <f>IF(AM246="","",IF(VLOOKUP(AM246,'aktuelle Düngerliste'!$A:$B,2,FALSE)="mineralisch",(VLOOKUP(AM246,'aktuelle Düngerliste'!$A:$H,3,FALSE)*AO246/1000),""))</f>
        <v/>
      </c>
      <c r="AW246" s="875" t="str">
        <f>IF(AM246="","",VLOOKUP(AM246,'aktuelle Düngerliste'!$A:$J,10,FALSE)*AO246/1000)</f>
        <v/>
      </c>
      <c r="AX246" s="875" t="str">
        <f>IF(AM246="","",VLOOKUP(AM246,'aktuelle Düngerliste'!$A:$H,5,FALSE)*AO246/1000)</f>
        <v/>
      </c>
      <c r="AY246" s="875" t="str">
        <f>IF(AM246="","",VLOOKUP(AM246,'aktuelle Düngerliste'!$A:$H,6,FALSE)*AO246/1000)</f>
        <v/>
      </c>
      <c r="AZ246" s="876" t="str">
        <f>IF(AM246="","",VLOOKUP(AM246,'aktuelle Düngerliste'!$A:$H,7,FALSE)*AO246/1000)</f>
        <v/>
      </c>
      <c r="BA246" s="378"/>
      <c r="BB246" s="379"/>
      <c r="BC246" s="375"/>
      <c r="BD246" s="392" t="str">
        <f t="shared" si="50"/>
        <v/>
      </c>
      <c r="BE246" s="453" t="str">
        <f t="shared" si="51"/>
        <v/>
      </c>
      <c r="BF246" s="872" t="str">
        <f>IF(BA246="","",VLOOKUP(BA246,'aktuelle Düngerliste'!$A:$H,2,FALSE))</f>
        <v/>
      </c>
      <c r="BG246" s="872" t="str">
        <f>IF(BA246="","",VLOOKUP(BA246,'aktuelle Düngerliste'!$A:$H,3,FALSE))</f>
        <v/>
      </c>
      <c r="BH246" s="873" t="str">
        <f>IF(BA246="","",VLOOKUP(BA246,'aktuelle Düngerliste'!$A:$H,8,FALSE))</f>
        <v/>
      </c>
      <c r="BI246" s="874" t="str">
        <f>IF(BA246="","",VLOOKUP(BA246,'aktuelle Düngerliste'!$A:$H,3,FALSE)*BC246/1000)</f>
        <v/>
      </c>
      <c r="BJ246" s="874" t="str">
        <f>IF(BA246="","",IF(VLOOKUP(BA246,'aktuelle Düngerliste'!$A:$B,2,FALSE)="mineralisch",(VLOOKUP(BA246,'aktuelle Düngerliste'!$A:$H,3,FALSE)*BC246/1000),""))</f>
        <v/>
      </c>
      <c r="BK246" s="875" t="str">
        <f>IF(BA246="","",VLOOKUP(BA246,'aktuelle Düngerliste'!$A:$J,10,FALSE)*BC246/1000)</f>
        <v/>
      </c>
      <c r="BL246" s="875" t="str">
        <f>IF(BA246="","",VLOOKUP(BA246,'aktuelle Düngerliste'!$A:$H,5,FALSE)*BC246/1000)</f>
        <v/>
      </c>
      <c r="BM246" s="875" t="str">
        <f>IF(BA246="","",VLOOKUP(BA246,'aktuelle Düngerliste'!$A:$H,6,FALSE)*BC246/1000)</f>
        <v/>
      </c>
      <c r="BN246" s="876" t="str">
        <f>IF(BA246="","",VLOOKUP(BA246,'aktuelle Düngerliste'!$A:$H,7,FALSE)*BC246/1000)</f>
        <v/>
      </c>
      <c r="BO246" s="378"/>
      <c r="BP246" s="379"/>
      <c r="BQ246" s="375"/>
      <c r="BR246" s="392" t="str">
        <f t="shared" si="52"/>
        <v/>
      </c>
      <c r="BS246" s="453" t="str">
        <f t="shared" si="53"/>
        <v/>
      </c>
      <c r="BT246" s="872" t="str">
        <f>IF(BO246="","",VLOOKUP(BO246,'aktuelle Düngerliste'!$A:$H,2,FALSE))</f>
        <v/>
      </c>
      <c r="BU246" s="872" t="str">
        <f>IF(BO246="","",VLOOKUP(BO246,'aktuelle Düngerliste'!$A:$H,3,FALSE))</f>
        <v/>
      </c>
      <c r="BV246" s="873" t="str">
        <f>IF(BO246="","",VLOOKUP(BO246,'aktuelle Düngerliste'!$A:$H,8,FALSE))</f>
        <v/>
      </c>
      <c r="BW246" s="874" t="str">
        <f>IF(BO246="","",VLOOKUP(BO246,'aktuelle Düngerliste'!$A:$H,3,FALSE)*BQ246/1000)</f>
        <v/>
      </c>
      <c r="BX246" s="874" t="str">
        <f>IF(BO246="","",IF(VLOOKUP(BO246,'aktuelle Düngerliste'!$A:$B,2,FALSE)="mineralisch",(VLOOKUP(BO246,'aktuelle Düngerliste'!$A:$H,3,FALSE)*BQ246/1000),""))</f>
        <v/>
      </c>
      <c r="BY246" s="875" t="str">
        <f>IF(BO246="","",VLOOKUP(BO246,'aktuelle Düngerliste'!$A:$J,10,FALSE)*BQ246/1000)</f>
        <v/>
      </c>
      <c r="BZ246" s="875" t="str">
        <f>IF(BO246="","",VLOOKUP(BO246,'aktuelle Düngerliste'!$A:$H,5,FALSE)*BQ246/1000)</f>
        <v/>
      </c>
      <c r="CA246" s="875" t="str">
        <f>IF(BO246="","",VLOOKUP(BO246,'aktuelle Düngerliste'!$A:$H,6,FALSE)*BQ246/1000)</f>
        <v/>
      </c>
      <c r="CB246" s="876" t="str">
        <f>IF(BO246="","",VLOOKUP(BO246,'aktuelle Düngerliste'!$A:$H,7,FALSE)*BQ246/1000)</f>
        <v/>
      </c>
      <c r="CC246" s="378"/>
      <c r="CD246" s="379"/>
      <c r="CE246" s="375"/>
      <c r="CF246" s="392" t="str">
        <f t="shared" si="54"/>
        <v/>
      </c>
      <c r="CG246" s="453" t="str">
        <f t="shared" si="55"/>
        <v/>
      </c>
      <c r="CH246" s="872" t="str">
        <f>IF(CC246="","",VLOOKUP(CC246,'aktuelle Düngerliste'!$A:$H,2,FALSE))</f>
        <v/>
      </c>
      <c r="CI246" s="872" t="str">
        <f>IF(CC246="","",VLOOKUP(CC246,'aktuelle Düngerliste'!$A:$H,3,FALSE))</f>
        <v/>
      </c>
      <c r="CJ246" s="873" t="str">
        <f>IF(CC246="","",VLOOKUP(CC246,'aktuelle Düngerliste'!$A:$H,8,FALSE))</f>
        <v/>
      </c>
      <c r="CK246" s="874" t="str">
        <f>IF(CC246="","",VLOOKUP(CC246,'aktuelle Düngerliste'!$A:$H,3,FALSE)*CE246/1000)</f>
        <v/>
      </c>
      <c r="CL246" s="874" t="str">
        <f>IF(CC246="","",IF(VLOOKUP(CC246,'aktuelle Düngerliste'!$A:$B,2,FALSE)="mineralisch",(VLOOKUP(CC246,'aktuelle Düngerliste'!$A:$H,3,FALSE)*CE246/1000),""))</f>
        <v/>
      </c>
      <c r="CM246" s="875" t="str">
        <f>IF(CC246="","",VLOOKUP(CC246,'aktuelle Düngerliste'!$A:$J,10,FALSE)*CE246/1000)</f>
        <v/>
      </c>
      <c r="CN246" s="875" t="str">
        <f>IF(CC246="","",VLOOKUP(CC246,'aktuelle Düngerliste'!$A:$H,5,FALSE)*CE246/1000)</f>
        <v/>
      </c>
      <c r="CO246" s="875" t="str">
        <f>IF(CC246="","",VLOOKUP(CC246,'aktuelle Düngerliste'!$A:$H,6,FALSE)*CE246/1000)</f>
        <v/>
      </c>
      <c r="CP246" s="876" t="str">
        <f>IF(CC246="","",VLOOKUP(CC246,'aktuelle Düngerliste'!$A:$H,7,FALSE)*CE246/1000)</f>
        <v/>
      </c>
      <c r="CQ246" s="378"/>
      <c r="CR246" s="379"/>
      <c r="CS246" s="375"/>
      <c r="CT246" s="392" t="str">
        <f t="shared" si="56"/>
        <v/>
      </c>
      <c r="CU246" s="453" t="str">
        <f t="shared" si="57"/>
        <v/>
      </c>
      <c r="CV246" s="872" t="str">
        <f>IF(CQ246="","",VLOOKUP(CQ246,'aktuelle Düngerliste'!$A:$H,2,FALSE))</f>
        <v/>
      </c>
      <c r="CW246" s="872" t="str">
        <f>IF(CQ246="","",VLOOKUP(CQ246,'aktuelle Düngerliste'!$A:$H,3,FALSE))</f>
        <v/>
      </c>
      <c r="CX246" s="873" t="str">
        <f>IF(CQ246="","",VLOOKUP(CQ246,'aktuelle Düngerliste'!$A:$H,8,FALSE))</f>
        <v/>
      </c>
      <c r="CY246" s="874" t="str">
        <f>IF(CQ246="","",VLOOKUP(CQ246,'aktuelle Düngerliste'!$A:$H,3,FALSE)*CS246/1000)</f>
        <v/>
      </c>
      <c r="CZ246" s="874" t="str">
        <f>IF(CQ246="","",IF(VLOOKUP(CQ246,'aktuelle Düngerliste'!$A:$B,2,FALSE)="mineralisch",(VLOOKUP(CQ246,'aktuelle Düngerliste'!$A:$H,3,FALSE)*CS246/1000),""))</f>
        <v/>
      </c>
      <c r="DA246" s="875" t="str">
        <f>IF(CQ246="","",VLOOKUP(CQ246,'aktuelle Düngerliste'!$A:$J,10,FALSE)*CS246/1000)</f>
        <v/>
      </c>
      <c r="DB246" s="875" t="str">
        <f>IF(CQ246="","",VLOOKUP(CQ246,'aktuelle Düngerliste'!$A:$H,5,FALSE)*CS246/1000)</f>
        <v/>
      </c>
      <c r="DC246" s="875" t="str">
        <f>IF(CQ246="","",VLOOKUP(CQ246,'aktuelle Düngerliste'!$A:$H,6,FALSE)*CS246/1000)</f>
        <v/>
      </c>
      <c r="DD246" s="876" t="str">
        <f>IF(CQ246="","",VLOOKUP(CQ246,'aktuelle Düngerliste'!$A:$H,7,FALSE)*CS246/1000)</f>
        <v/>
      </c>
      <c r="DE246" s="378"/>
      <c r="DF246" s="379"/>
      <c r="DG246" s="375"/>
      <c r="DH246" s="392" t="str">
        <f t="shared" si="58"/>
        <v/>
      </c>
      <c r="DI246" s="453" t="str">
        <f t="shared" si="59"/>
        <v/>
      </c>
      <c r="DJ246" s="872" t="str">
        <f>IF(DE246="","",VLOOKUP(DE246,'aktuelle Düngerliste'!$A:$H,2,FALSE))</f>
        <v/>
      </c>
      <c r="DK246" s="872" t="str">
        <f>IF(DE246="","",VLOOKUP(DE246,'aktuelle Düngerliste'!$A:$H,3,FALSE))</f>
        <v/>
      </c>
      <c r="DL246" s="873" t="str">
        <f>IF(DE246="","",VLOOKUP(DE246,'aktuelle Düngerliste'!$A:$H,8,FALSE))</f>
        <v/>
      </c>
      <c r="DM246" s="874" t="str">
        <f>IF(DE246="","",VLOOKUP(DE246,'aktuelle Düngerliste'!$A:$H,3,FALSE)*DG246/1000)</f>
        <v/>
      </c>
      <c r="DN246" s="874" t="str">
        <f>IF(DE246="","",IF(VLOOKUP(DE246,'aktuelle Düngerliste'!$A:$B,2,FALSE)="mineralisch",(VLOOKUP(DE246,'aktuelle Düngerliste'!$A:$H,3,FALSE)*DG246/1000),""))</f>
        <v/>
      </c>
      <c r="DO246" s="875" t="str">
        <f>IF(DE246="","",VLOOKUP(DE246,'aktuelle Düngerliste'!$A:$J,10,FALSE)*DG246/1000)</f>
        <v/>
      </c>
      <c r="DP246" s="875" t="str">
        <f>IF(DE246="","",VLOOKUP(DE246,'aktuelle Düngerliste'!$A:$H,5,FALSE)*DG246/1000)</f>
        <v/>
      </c>
      <c r="DQ246" s="875" t="str">
        <f>IF(DE246="","",VLOOKUP(DE246,'aktuelle Düngerliste'!$A:$H,6,FALSE)*DG246/1000)</f>
        <v/>
      </c>
      <c r="DR246" s="876" t="str">
        <f>IF(DE246="","",VLOOKUP(DE246,'aktuelle Düngerliste'!$A:$H,7,FALSE)*DG246/1000)</f>
        <v/>
      </c>
      <c r="DS246" s="265"/>
    </row>
    <row r="247" spans="1:123" s="145" customFormat="1">
      <c r="A247" s="261" t="str">
        <f>IF('N-DBE'!A247="","",'N-DBE'!A247)</f>
        <v/>
      </c>
      <c r="B247" s="285" t="str">
        <f>IF('N-DBE'!B247="","",'N-DBE'!B247)</f>
        <v/>
      </c>
      <c r="C247" s="262" t="str">
        <f>IF('N-DBE'!C247="","",'N-DBE'!C247)</f>
        <v/>
      </c>
      <c r="D247" s="262" t="str">
        <f>IF('N-DBE'!D247="","",'N-DBE'!D247)</f>
        <v/>
      </c>
      <c r="E247" s="238" t="str">
        <f>IF('N-DBE'!E247="","",'N-DBE'!E247)</f>
        <v/>
      </c>
      <c r="F247" s="238" t="str">
        <f>IF('N-DBE'!F247="","",'N-DBE'!F247)</f>
        <v/>
      </c>
      <c r="G247" s="225" t="str">
        <f>IF('N-DBE'!G247="","",'N-DBE'!G247)</f>
        <v/>
      </c>
      <c r="H247" s="247" t="str">
        <f>IF(OR(B247="",'N-DBE'!AJ247=""),"",'N-DBE'!AJ247+'N-DBE'!AN247)</f>
        <v/>
      </c>
      <c r="I247" s="815" t="str">
        <f>IF(OR(B247="",'N-DBE'!AJ247=""),"",'N-DBE'!E247*('N-DBE'!AJ247+'N-DBE'!AN247))</f>
        <v/>
      </c>
      <c r="J247" s="246" t="str">
        <f>IF('N-DBE'!AK247="","",IF('N-DBE'!AM247="ja",'N-DBE'!AK247+'N-DBE'!AN247,'N-DBE'!AK247))</f>
        <v/>
      </c>
      <c r="K247" s="829" t="str">
        <f>IF(OR(B247="",'N-DBE'!AK247=""),"",IF('N-DBE'!AM247="ja",'N-DBE'!E247*('N-DBE'!AK247+'N-DBE'!AN247),'N-DBE'!E247*'N-DBE'!AK247))</f>
        <v/>
      </c>
      <c r="L247" s="830" t="str">
        <f>IF(OR(B247="",'N-DBE'!AL247=""),"",'N-DBE'!AL247+'N-DBE'!AN247)</f>
        <v/>
      </c>
      <c r="M247" s="830" t="str">
        <f>IF(OR(B247="",'N-DBE'!AL247=""),"",'N-DBE'!E247*('N-DBE'!AL247+'N-DBE'!AN247))</f>
        <v/>
      </c>
      <c r="N247" s="831" t="str">
        <f>IF(AND('N-DBE'!C247="ja",G247&lt;&gt;""),I247-X247,"")</f>
        <v/>
      </c>
      <c r="O247" s="259" t="str">
        <f>IF('N-DBE'!AJ247="","",SUM(AU247,BI247,BW247,CK247,CY247,DM247))</f>
        <v/>
      </c>
      <c r="P247" s="830" t="str">
        <f>IF(OR(B247="",'N-DBE'!AJ247=""),"",O247*'N-DBE'!E247)</f>
        <v/>
      </c>
      <c r="Q247" s="253" t="str">
        <f>IF('N-DBE'!AJ247="","",IF(AR247="mineralisch",AU247,0)+IF(BF247="mineralisch",BI247,0)+IF(BT247="mineralisch",BW247,0)+IF(CH247="mineralisch",CK247,0)+IF(CV247="mineralisch",CY247,0)+IF(DJ247="mineralisch",DM247,0))</f>
        <v/>
      </c>
      <c r="R247" s="830" t="str">
        <f>IF(OR(B247="",'N-DBE'!AJ247=""),"",Q247*'N-DBE'!E247)</f>
        <v/>
      </c>
      <c r="S247" s="253" t="str">
        <f>IF('N-DBE'!AJ247="","",O247-Q247)</f>
        <v/>
      </c>
      <c r="T247" s="830" t="str">
        <f>IF(OR(B247="",'N-DBE'!AJ247=""),"",S247*'N-DBE'!E247)</f>
        <v/>
      </c>
      <c r="U247" s="253" t="str">
        <f>IF('N-DBE'!AJ247="","",(IF(AR247="Kompost",AU247,0)+IF(BF247="Kompost",BI247,0)+IF(BT247="Kompost",BW247,0)+IF(CH247="Kompost",CK247,0)+IF(CV247="Kompost",CY247,0)+IF(DJ247="Kompost",DM247,0)))</f>
        <v/>
      </c>
      <c r="V247" s="830" t="str">
        <f>IF(OR(B247="",'N-DBE'!AJ247=""),"",U247*'N-DBE'!E247)</f>
        <v/>
      </c>
      <c r="W247" s="370" t="str">
        <f>IF('N-DBE'!AJ247="","",SUM(AW247,BK247,BY247,CM247,DA247,DO247))</f>
        <v/>
      </c>
      <c r="X247" s="844" t="str">
        <f>IF(OR(B247="",'N-DBE'!AJ247=""),"",W247*'N-DBE'!E247)</f>
        <v/>
      </c>
      <c r="Y247" s="260" t="str">
        <f>IF('P-(K-Mg)-DBE'!N247="","",'P-(K-Mg)-DBE'!N247+'P-(K-Mg)-DBE'!R247)</f>
        <v/>
      </c>
      <c r="Z247" s="830" t="str">
        <f>IF(OR(B247="",'P-(K-Mg)-DBE'!N247=""),"",'N-DBE'!E247*('P-(K-Mg)-DBE'!N247+'P-(K-Mg)-DBE'!R247))</f>
        <v/>
      </c>
      <c r="AA247" s="259" t="str">
        <f>IF('P-(K-Mg)-DBE'!N247="","",SUM(AX247,BL247,BZ247,CN247,DB247,DP247))</f>
        <v/>
      </c>
      <c r="AB247" s="258" t="str">
        <f>IF(OR(B247="",'P-(K-Mg)-DBE'!Z247=""),"",SUM(AX247,BL247,BZ247,CN247,DB247,DP247)*'N-DBE'!E247)</f>
        <v/>
      </c>
      <c r="AC247" s="259" t="str">
        <f>IF('P-(K-Mg)-DBE'!O247="","",'P-(K-Mg)-DBE'!O247)</f>
        <v/>
      </c>
      <c r="AD247" s="815" t="str">
        <f>IF(OR(B247="",'P-(K-Mg)-DBE'!O247=""),"",'P-(K-Mg)-DBE'!O247*'N-DBE'!E247)</f>
        <v/>
      </c>
      <c r="AE247" s="239" t="str">
        <f>IF('P-(K-Mg)-DBE'!Z247="","",'P-(K-Mg)-DBE'!Z247)</f>
        <v/>
      </c>
      <c r="AF247" s="815" t="str">
        <f>IF(OR(B247="",'P-(K-Mg)-DBE'!Z247=""),"",'P-(K-Mg)-DBE'!Z247*'N-DBE'!E247)</f>
        <v/>
      </c>
      <c r="AG247" s="380" t="str">
        <f>IF('P-(K-Mg)-DBE'!Z247="","",SUM(AY247,BM247,CA247,CO247,DC247,DQ247))</f>
        <v/>
      </c>
      <c r="AH247" s="258" t="str">
        <f>IF(OR(B247="",'P-(K-Mg)-DBE'!AH247=""),"",SUM(AY247,BM247,CA247,CO247,DC247,DQ237)*'N-DBE'!E247)</f>
        <v/>
      </c>
      <c r="AI247" s="240" t="str">
        <f>IF('P-(K-Mg)-DBE'!AH247="","",'P-(K-Mg)-DBE'!AH247)</f>
        <v/>
      </c>
      <c r="AJ247" s="830" t="str">
        <f>IF(OR(B247="",'P-(K-Mg)-DBE'!AH247=""),"",'N-DBE'!E247*'P-(K-Mg)-DBE'!AH247)</f>
        <v/>
      </c>
      <c r="AK247" s="374" t="str">
        <f>IF('P-(K-Mg)-DBE'!AH247="","",SUM(AZ247,BN247,CB247,CP247,DD247,DR247))</f>
        <v/>
      </c>
      <c r="AL247" s="862" t="str">
        <f>IF('P-(K-Mg)-DBE'!AH247="","",SUM(AZ247,BN247,CB247,CP247,DD247,DR247))</f>
        <v/>
      </c>
      <c r="AM247" s="378"/>
      <c r="AN247" s="379"/>
      <c r="AO247" s="375"/>
      <c r="AP247" s="392" t="str">
        <f t="shared" si="48"/>
        <v/>
      </c>
      <c r="AQ247" s="453" t="str">
        <f t="shared" si="49"/>
        <v/>
      </c>
      <c r="AR247" s="872" t="str">
        <f>IF(AM247="","",VLOOKUP(AM247,'aktuelle Düngerliste'!A:H,2,FALSE))</f>
        <v/>
      </c>
      <c r="AS247" s="872" t="str">
        <f>IF(AM247="","",VLOOKUP(AM247,'aktuelle Düngerliste'!A:H,3,FALSE))</f>
        <v/>
      </c>
      <c r="AT247" s="873" t="str">
        <f>IF(AM247="","",VLOOKUP(AM247,'aktuelle Düngerliste'!A:H,8,FALSE))</f>
        <v/>
      </c>
      <c r="AU247" s="874" t="str">
        <f>IF(AM247="","",VLOOKUP(AM247,'aktuelle Düngerliste'!$A:$H,3,FALSE)*AO247/1000)</f>
        <v/>
      </c>
      <c r="AV247" s="874" t="str">
        <f>IF(AM247="","",IF(VLOOKUP(AM247,'aktuelle Düngerliste'!$A:$B,2,FALSE)="mineralisch",(VLOOKUP(AM247,'aktuelle Düngerliste'!$A:$H,3,FALSE)*AO247/1000),""))</f>
        <v/>
      </c>
      <c r="AW247" s="875" t="str">
        <f>IF(AM247="","",VLOOKUP(AM247,'aktuelle Düngerliste'!$A:$J,10,FALSE)*AO247/1000)</f>
        <v/>
      </c>
      <c r="AX247" s="875" t="str">
        <f>IF(AM247="","",VLOOKUP(AM247,'aktuelle Düngerliste'!$A:$H,5,FALSE)*AO247/1000)</f>
        <v/>
      </c>
      <c r="AY247" s="875" t="str">
        <f>IF(AM247="","",VLOOKUP(AM247,'aktuelle Düngerliste'!$A:$H,6,FALSE)*AO247/1000)</f>
        <v/>
      </c>
      <c r="AZ247" s="876" t="str">
        <f>IF(AM247="","",VLOOKUP(AM247,'aktuelle Düngerliste'!$A:$H,7,FALSE)*AO247/1000)</f>
        <v/>
      </c>
      <c r="BA247" s="378"/>
      <c r="BB247" s="379"/>
      <c r="BC247" s="375"/>
      <c r="BD247" s="392" t="str">
        <f t="shared" si="50"/>
        <v/>
      </c>
      <c r="BE247" s="453" t="str">
        <f t="shared" si="51"/>
        <v/>
      </c>
      <c r="BF247" s="872" t="str">
        <f>IF(BA247="","",VLOOKUP(BA247,'aktuelle Düngerliste'!$A:$H,2,FALSE))</f>
        <v/>
      </c>
      <c r="BG247" s="872" t="str">
        <f>IF(BA247="","",VLOOKUP(BA247,'aktuelle Düngerliste'!$A:$H,3,FALSE))</f>
        <v/>
      </c>
      <c r="BH247" s="873" t="str">
        <f>IF(BA247="","",VLOOKUP(BA247,'aktuelle Düngerliste'!$A:$H,8,FALSE))</f>
        <v/>
      </c>
      <c r="BI247" s="874" t="str">
        <f>IF(BA247="","",VLOOKUP(BA247,'aktuelle Düngerliste'!$A:$H,3,FALSE)*BC247/1000)</f>
        <v/>
      </c>
      <c r="BJ247" s="874" t="str">
        <f>IF(BA247="","",IF(VLOOKUP(BA247,'aktuelle Düngerliste'!$A:$B,2,FALSE)="mineralisch",(VLOOKUP(BA247,'aktuelle Düngerliste'!$A:$H,3,FALSE)*BC247/1000),""))</f>
        <v/>
      </c>
      <c r="BK247" s="875" t="str">
        <f>IF(BA247="","",VLOOKUP(BA247,'aktuelle Düngerliste'!$A:$J,10,FALSE)*BC247/1000)</f>
        <v/>
      </c>
      <c r="BL247" s="875" t="str">
        <f>IF(BA247="","",VLOOKUP(BA247,'aktuelle Düngerliste'!$A:$H,5,FALSE)*BC247/1000)</f>
        <v/>
      </c>
      <c r="BM247" s="875" t="str">
        <f>IF(BA247="","",VLOOKUP(BA247,'aktuelle Düngerliste'!$A:$H,6,FALSE)*BC247/1000)</f>
        <v/>
      </c>
      <c r="BN247" s="876" t="str">
        <f>IF(BA247="","",VLOOKUP(BA247,'aktuelle Düngerliste'!$A:$H,7,FALSE)*BC247/1000)</f>
        <v/>
      </c>
      <c r="BO247" s="378"/>
      <c r="BP247" s="379"/>
      <c r="BQ247" s="375"/>
      <c r="BR247" s="392" t="str">
        <f t="shared" si="52"/>
        <v/>
      </c>
      <c r="BS247" s="453" t="str">
        <f t="shared" si="53"/>
        <v/>
      </c>
      <c r="BT247" s="872" t="str">
        <f>IF(BO247="","",VLOOKUP(BO247,'aktuelle Düngerliste'!$A:$H,2,FALSE))</f>
        <v/>
      </c>
      <c r="BU247" s="872" t="str">
        <f>IF(BO247="","",VLOOKUP(BO247,'aktuelle Düngerliste'!$A:$H,3,FALSE))</f>
        <v/>
      </c>
      <c r="BV247" s="873" t="str">
        <f>IF(BO247="","",VLOOKUP(BO247,'aktuelle Düngerliste'!$A:$H,8,FALSE))</f>
        <v/>
      </c>
      <c r="BW247" s="874" t="str">
        <f>IF(BO247="","",VLOOKUP(BO247,'aktuelle Düngerliste'!$A:$H,3,FALSE)*BQ247/1000)</f>
        <v/>
      </c>
      <c r="BX247" s="874" t="str">
        <f>IF(BO247="","",IF(VLOOKUP(BO247,'aktuelle Düngerliste'!$A:$B,2,FALSE)="mineralisch",(VLOOKUP(BO247,'aktuelle Düngerliste'!$A:$H,3,FALSE)*BQ247/1000),""))</f>
        <v/>
      </c>
      <c r="BY247" s="875" t="str">
        <f>IF(BO247="","",VLOOKUP(BO247,'aktuelle Düngerliste'!$A:$J,10,FALSE)*BQ247/1000)</f>
        <v/>
      </c>
      <c r="BZ247" s="875" t="str">
        <f>IF(BO247="","",VLOOKUP(BO247,'aktuelle Düngerliste'!$A:$H,5,FALSE)*BQ247/1000)</f>
        <v/>
      </c>
      <c r="CA247" s="875" t="str">
        <f>IF(BO247="","",VLOOKUP(BO247,'aktuelle Düngerliste'!$A:$H,6,FALSE)*BQ247/1000)</f>
        <v/>
      </c>
      <c r="CB247" s="876" t="str">
        <f>IF(BO247="","",VLOOKUP(BO247,'aktuelle Düngerliste'!$A:$H,7,FALSE)*BQ247/1000)</f>
        <v/>
      </c>
      <c r="CC247" s="378"/>
      <c r="CD247" s="379"/>
      <c r="CE247" s="375"/>
      <c r="CF247" s="392" t="str">
        <f t="shared" si="54"/>
        <v/>
      </c>
      <c r="CG247" s="453" t="str">
        <f t="shared" si="55"/>
        <v/>
      </c>
      <c r="CH247" s="872" t="str">
        <f>IF(CC247="","",VLOOKUP(CC247,'aktuelle Düngerliste'!$A:$H,2,FALSE))</f>
        <v/>
      </c>
      <c r="CI247" s="872" t="str">
        <f>IF(CC247="","",VLOOKUP(CC247,'aktuelle Düngerliste'!$A:$H,3,FALSE))</f>
        <v/>
      </c>
      <c r="CJ247" s="873" t="str">
        <f>IF(CC247="","",VLOOKUP(CC247,'aktuelle Düngerliste'!$A:$H,8,FALSE))</f>
        <v/>
      </c>
      <c r="CK247" s="874" t="str">
        <f>IF(CC247="","",VLOOKUP(CC247,'aktuelle Düngerliste'!$A:$H,3,FALSE)*CE247/1000)</f>
        <v/>
      </c>
      <c r="CL247" s="874" t="str">
        <f>IF(CC247="","",IF(VLOOKUP(CC247,'aktuelle Düngerliste'!$A:$B,2,FALSE)="mineralisch",(VLOOKUP(CC247,'aktuelle Düngerliste'!$A:$H,3,FALSE)*CE247/1000),""))</f>
        <v/>
      </c>
      <c r="CM247" s="875" t="str">
        <f>IF(CC247="","",VLOOKUP(CC247,'aktuelle Düngerliste'!$A:$J,10,FALSE)*CE247/1000)</f>
        <v/>
      </c>
      <c r="CN247" s="875" t="str">
        <f>IF(CC247="","",VLOOKUP(CC247,'aktuelle Düngerliste'!$A:$H,5,FALSE)*CE247/1000)</f>
        <v/>
      </c>
      <c r="CO247" s="875" t="str">
        <f>IF(CC247="","",VLOOKUP(CC247,'aktuelle Düngerliste'!$A:$H,6,FALSE)*CE247/1000)</f>
        <v/>
      </c>
      <c r="CP247" s="876" t="str">
        <f>IF(CC247="","",VLOOKUP(CC247,'aktuelle Düngerliste'!$A:$H,7,FALSE)*CE247/1000)</f>
        <v/>
      </c>
      <c r="CQ247" s="378"/>
      <c r="CR247" s="379"/>
      <c r="CS247" s="375"/>
      <c r="CT247" s="392" t="str">
        <f t="shared" si="56"/>
        <v/>
      </c>
      <c r="CU247" s="453" t="str">
        <f t="shared" si="57"/>
        <v/>
      </c>
      <c r="CV247" s="872" t="str">
        <f>IF(CQ247="","",VLOOKUP(CQ247,'aktuelle Düngerliste'!$A:$H,2,FALSE))</f>
        <v/>
      </c>
      <c r="CW247" s="872" t="str">
        <f>IF(CQ247="","",VLOOKUP(CQ247,'aktuelle Düngerliste'!$A:$H,3,FALSE))</f>
        <v/>
      </c>
      <c r="CX247" s="873" t="str">
        <f>IF(CQ247="","",VLOOKUP(CQ247,'aktuelle Düngerliste'!$A:$H,8,FALSE))</f>
        <v/>
      </c>
      <c r="CY247" s="874" t="str">
        <f>IF(CQ247="","",VLOOKUP(CQ247,'aktuelle Düngerliste'!$A:$H,3,FALSE)*CS247/1000)</f>
        <v/>
      </c>
      <c r="CZ247" s="874" t="str">
        <f>IF(CQ247="","",IF(VLOOKUP(CQ247,'aktuelle Düngerliste'!$A:$B,2,FALSE)="mineralisch",(VLOOKUP(CQ247,'aktuelle Düngerliste'!$A:$H,3,FALSE)*CS247/1000),""))</f>
        <v/>
      </c>
      <c r="DA247" s="875" t="str">
        <f>IF(CQ247="","",VLOOKUP(CQ247,'aktuelle Düngerliste'!$A:$J,10,FALSE)*CS247/1000)</f>
        <v/>
      </c>
      <c r="DB247" s="875" t="str">
        <f>IF(CQ247="","",VLOOKUP(CQ247,'aktuelle Düngerliste'!$A:$H,5,FALSE)*CS247/1000)</f>
        <v/>
      </c>
      <c r="DC247" s="875" t="str">
        <f>IF(CQ247="","",VLOOKUP(CQ247,'aktuelle Düngerliste'!$A:$H,6,FALSE)*CS247/1000)</f>
        <v/>
      </c>
      <c r="DD247" s="876" t="str">
        <f>IF(CQ247="","",VLOOKUP(CQ247,'aktuelle Düngerliste'!$A:$H,7,FALSE)*CS247/1000)</f>
        <v/>
      </c>
      <c r="DE247" s="378"/>
      <c r="DF247" s="379"/>
      <c r="DG247" s="375"/>
      <c r="DH247" s="392" t="str">
        <f t="shared" si="58"/>
        <v/>
      </c>
      <c r="DI247" s="453" t="str">
        <f t="shared" si="59"/>
        <v/>
      </c>
      <c r="DJ247" s="872" t="str">
        <f>IF(DE247="","",VLOOKUP(DE247,'aktuelle Düngerliste'!$A:$H,2,FALSE))</f>
        <v/>
      </c>
      <c r="DK247" s="872" t="str">
        <f>IF(DE247="","",VLOOKUP(DE247,'aktuelle Düngerliste'!$A:$H,3,FALSE))</f>
        <v/>
      </c>
      <c r="DL247" s="873" t="str">
        <f>IF(DE247="","",VLOOKUP(DE247,'aktuelle Düngerliste'!$A:$H,8,FALSE))</f>
        <v/>
      </c>
      <c r="DM247" s="874" t="str">
        <f>IF(DE247="","",VLOOKUP(DE247,'aktuelle Düngerliste'!$A:$H,3,FALSE)*DG247/1000)</f>
        <v/>
      </c>
      <c r="DN247" s="874" t="str">
        <f>IF(DE247="","",IF(VLOOKUP(DE247,'aktuelle Düngerliste'!$A:$B,2,FALSE)="mineralisch",(VLOOKUP(DE247,'aktuelle Düngerliste'!$A:$H,3,FALSE)*DG247/1000),""))</f>
        <v/>
      </c>
      <c r="DO247" s="875" t="str">
        <f>IF(DE247="","",VLOOKUP(DE247,'aktuelle Düngerliste'!$A:$J,10,FALSE)*DG247/1000)</f>
        <v/>
      </c>
      <c r="DP247" s="875" t="str">
        <f>IF(DE247="","",VLOOKUP(DE247,'aktuelle Düngerliste'!$A:$H,5,FALSE)*DG247/1000)</f>
        <v/>
      </c>
      <c r="DQ247" s="875" t="str">
        <f>IF(DE247="","",VLOOKUP(DE247,'aktuelle Düngerliste'!$A:$H,6,FALSE)*DG247/1000)</f>
        <v/>
      </c>
      <c r="DR247" s="876" t="str">
        <f>IF(DE247="","",VLOOKUP(DE247,'aktuelle Düngerliste'!$A:$H,7,FALSE)*DG247/1000)</f>
        <v/>
      </c>
      <c r="DS247" s="265"/>
    </row>
    <row r="248" spans="1:123" s="145" customFormat="1">
      <c r="A248" s="261" t="str">
        <f>IF('N-DBE'!A248="","",'N-DBE'!A248)</f>
        <v/>
      </c>
      <c r="B248" s="285" t="str">
        <f>IF('N-DBE'!B248="","",'N-DBE'!B248)</f>
        <v/>
      </c>
      <c r="C248" s="262" t="str">
        <f>IF('N-DBE'!C248="","",'N-DBE'!C248)</f>
        <v/>
      </c>
      <c r="D248" s="262" t="str">
        <f>IF('N-DBE'!D248="","",'N-DBE'!D248)</f>
        <v/>
      </c>
      <c r="E248" s="238" t="str">
        <f>IF('N-DBE'!E248="","",'N-DBE'!E248)</f>
        <v/>
      </c>
      <c r="F248" s="238" t="str">
        <f>IF('N-DBE'!F248="","",'N-DBE'!F248)</f>
        <v/>
      </c>
      <c r="G248" s="225" t="str">
        <f>IF('N-DBE'!G248="","",'N-DBE'!G248)</f>
        <v/>
      </c>
      <c r="H248" s="247" t="str">
        <f>IF(OR(B248="",'N-DBE'!AJ248=""),"",'N-DBE'!AJ248+'N-DBE'!AN248)</f>
        <v/>
      </c>
      <c r="I248" s="815" t="str">
        <f>IF(OR(B248="",'N-DBE'!AJ248=""),"",'N-DBE'!E248*('N-DBE'!AJ248+'N-DBE'!AN248))</f>
        <v/>
      </c>
      <c r="J248" s="246" t="str">
        <f>IF('N-DBE'!AK248="","",IF('N-DBE'!AM248="ja",'N-DBE'!AK248+'N-DBE'!AN248,'N-DBE'!AK248))</f>
        <v/>
      </c>
      <c r="K248" s="829" t="str">
        <f>IF(OR(B248="",'N-DBE'!AK248=""),"",IF('N-DBE'!AM248="ja",'N-DBE'!E248*('N-DBE'!AK248+'N-DBE'!AN248),'N-DBE'!E248*'N-DBE'!AK248))</f>
        <v/>
      </c>
      <c r="L248" s="830" t="str">
        <f>IF(OR(B248="",'N-DBE'!AL248=""),"",'N-DBE'!AL248+'N-DBE'!AN248)</f>
        <v/>
      </c>
      <c r="M248" s="830" t="str">
        <f>IF(OR(B248="",'N-DBE'!AL248=""),"",'N-DBE'!E248*('N-DBE'!AL248+'N-DBE'!AN248))</f>
        <v/>
      </c>
      <c r="N248" s="831" t="str">
        <f>IF(AND('N-DBE'!C248="ja",G248&lt;&gt;""),I248-X248,"")</f>
        <v/>
      </c>
      <c r="O248" s="259" t="str">
        <f>IF('N-DBE'!AJ248="","",SUM(AU248,BI248,BW248,CK248,CY248,DM248))</f>
        <v/>
      </c>
      <c r="P248" s="830" t="str">
        <f>IF(OR(B248="",'N-DBE'!AJ248=""),"",O248*'N-DBE'!E248)</f>
        <v/>
      </c>
      <c r="Q248" s="253" t="str">
        <f>IF('N-DBE'!AJ248="","",IF(AR248="mineralisch",AU248,0)+IF(BF248="mineralisch",BI248,0)+IF(BT248="mineralisch",BW248,0)+IF(CH248="mineralisch",CK248,0)+IF(CV248="mineralisch",CY248,0)+IF(DJ248="mineralisch",DM248,0))</f>
        <v/>
      </c>
      <c r="R248" s="830" t="str">
        <f>IF(OR(B248="",'N-DBE'!AJ248=""),"",Q248*'N-DBE'!E248)</f>
        <v/>
      </c>
      <c r="S248" s="253" t="str">
        <f>IF('N-DBE'!AJ248="","",O248-Q248)</f>
        <v/>
      </c>
      <c r="T248" s="830" t="str">
        <f>IF(OR(B248="",'N-DBE'!AJ248=""),"",S248*'N-DBE'!E248)</f>
        <v/>
      </c>
      <c r="U248" s="253" t="str">
        <f>IF('N-DBE'!AJ248="","",(IF(AR248="Kompost",AU248,0)+IF(BF248="Kompost",BI248,0)+IF(BT248="Kompost",BW248,0)+IF(CH248="Kompost",CK248,0)+IF(CV248="Kompost",CY248,0)+IF(DJ248="Kompost",DM248,0)))</f>
        <v/>
      </c>
      <c r="V248" s="830" t="str">
        <f>IF(OR(B248="",'N-DBE'!AJ248=""),"",U248*'N-DBE'!E248)</f>
        <v/>
      </c>
      <c r="W248" s="370" t="str">
        <f>IF('N-DBE'!AJ248="","",SUM(AW248,BK248,BY248,CM248,DA248,DO248))</f>
        <v/>
      </c>
      <c r="X248" s="844" t="str">
        <f>IF(OR(B248="",'N-DBE'!AJ248=""),"",W248*'N-DBE'!E248)</f>
        <v/>
      </c>
      <c r="Y248" s="260" t="str">
        <f>IF('P-(K-Mg)-DBE'!N248="","",'P-(K-Mg)-DBE'!N248+'P-(K-Mg)-DBE'!R248)</f>
        <v/>
      </c>
      <c r="Z248" s="830" t="str">
        <f>IF(OR(B248="",'P-(K-Mg)-DBE'!N248=""),"",'N-DBE'!E248*('P-(K-Mg)-DBE'!N248+'P-(K-Mg)-DBE'!R248))</f>
        <v/>
      </c>
      <c r="AA248" s="259" t="str">
        <f>IF('P-(K-Mg)-DBE'!N248="","",SUM(AX248,BL248,BZ248,CN248,DB248,DP248))</f>
        <v/>
      </c>
      <c r="AB248" s="258" t="str">
        <f>IF(OR(B248="",'P-(K-Mg)-DBE'!Z248=""),"",SUM(AX248,BL248,BZ248,CN248,DB248,DP248)*'N-DBE'!E248)</f>
        <v/>
      </c>
      <c r="AC248" s="259" t="str">
        <f>IF('P-(K-Mg)-DBE'!O248="","",'P-(K-Mg)-DBE'!O248)</f>
        <v/>
      </c>
      <c r="AD248" s="815" t="str">
        <f>IF(OR(B248="",'P-(K-Mg)-DBE'!O248=""),"",'P-(K-Mg)-DBE'!O248*'N-DBE'!E248)</f>
        <v/>
      </c>
      <c r="AE248" s="239" t="str">
        <f>IF('P-(K-Mg)-DBE'!Z248="","",'P-(K-Mg)-DBE'!Z248)</f>
        <v/>
      </c>
      <c r="AF248" s="815" t="str">
        <f>IF(OR(B248="",'P-(K-Mg)-DBE'!Z248=""),"",'P-(K-Mg)-DBE'!Z248*'N-DBE'!E248)</f>
        <v/>
      </c>
      <c r="AG248" s="380" t="str">
        <f>IF('P-(K-Mg)-DBE'!Z248="","",SUM(AY248,BM248,CA248,CO248,DC248,DQ248))</f>
        <v/>
      </c>
      <c r="AH248" s="258" t="str">
        <f>IF(OR(B248="",'P-(K-Mg)-DBE'!AH248=""),"",SUM(AY248,BM248,CA248,CO248,DC248,DQ238)*'N-DBE'!E248)</f>
        <v/>
      </c>
      <c r="AI248" s="240" t="str">
        <f>IF('P-(K-Mg)-DBE'!AH248="","",'P-(K-Mg)-DBE'!AH248)</f>
        <v/>
      </c>
      <c r="AJ248" s="830" t="str">
        <f>IF(OR(B248="",'P-(K-Mg)-DBE'!AH248=""),"",'N-DBE'!E248*'P-(K-Mg)-DBE'!AH248)</f>
        <v/>
      </c>
      <c r="AK248" s="374" t="str">
        <f>IF('P-(K-Mg)-DBE'!AH248="","",SUM(AZ248,BN248,CB248,CP248,DD248,DR248))</f>
        <v/>
      </c>
      <c r="AL248" s="862" t="str">
        <f>IF('P-(K-Mg)-DBE'!AH248="","",SUM(AZ248,BN248,CB248,CP248,DD248,DR248))</f>
        <v/>
      </c>
      <c r="AM248" s="378"/>
      <c r="AN248" s="379"/>
      <c r="AO248" s="375"/>
      <c r="AP248" s="392" t="str">
        <f t="shared" si="48"/>
        <v/>
      </c>
      <c r="AQ248" s="453" t="str">
        <f t="shared" si="49"/>
        <v/>
      </c>
      <c r="AR248" s="872" t="str">
        <f>IF(AM248="","",VLOOKUP(AM248,'aktuelle Düngerliste'!A:H,2,FALSE))</f>
        <v/>
      </c>
      <c r="AS248" s="872" t="str">
        <f>IF(AM248="","",VLOOKUP(AM248,'aktuelle Düngerliste'!A:H,3,FALSE))</f>
        <v/>
      </c>
      <c r="AT248" s="873" t="str">
        <f>IF(AM248="","",VLOOKUP(AM248,'aktuelle Düngerliste'!A:H,8,FALSE))</f>
        <v/>
      </c>
      <c r="AU248" s="874" t="str">
        <f>IF(AM248="","",VLOOKUP(AM248,'aktuelle Düngerliste'!$A:$H,3,FALSE)*AO248/1000)</f>
        <v/>
      </c>
      <c r="AV248" s="874" t="str">
        <f>IF(AM248="","",IF(VLOOKUP(AM248,'aktuelle Düngerliste'!$A:$B,2,FALSE)="mineralisch",(VLOOKUP(AM248,'aktuelle Düngerliste'!$A:$H,3,FALSE)*AO248/1000),""))</f>
        <v/>
      </c>
      <c r="AW248" s="875" t="str">
        <f>IF(AM248="","",VLOOKUP(AM248,'aktuelle Düngerliste'!$A:$J,10,FALSE)*AO248/1000)</f>
        <v/>
      </c>
      <c r="AX248" s="875" t="str">
        <f>IF(AM248="","",VLOOKUP(AM248,'aktuelle Düngerliste'!$A:$H,5,FALSE)*AO248/1000)</f>
        <v/>
      </c>
      <c r="AY248" s="875" t="str">
        <f>IF(AM248="","",VLOOKUP(AM248,'aktuelle Düngerliste'!$A:$H,6,FALSE)*AO248/1000)</f>
        <v/>
      </c>
      <c r="AZ248" s="876" t="str">
        <f>IF(AM248="","",VLOOKUP(AM248,'aktuelle Düngerliste'!$A:$H,7,FALSE)*AO248/1000)</f>
        <v/>
      </c>
      <c r="BA248" s="378"/>
      <c r="BB248" s="379"/>
      <c r="BC248" s="375"/>
      <c r="BD248" s="392" t="str">
        <f t="shared" si="50"/>
        <v/>
      </c>
      <c r="BE248" s="453" t="str">
        <f t="shared" si="51"/>
        <v/>
      </c>
      <c r="BF248" s="872" t="str">
        <f>IF(BA248="","",VLOOKUP(BA248,'aktuelle Düngerliste'!$A:$H,2,FALSE))</f>
        <v/>
      </c>
      <c r="BG248" s="872" t="str">
        <f>IF(BA248="","",VLOOKUP(BA248,'aktuelle Düngerliste'!$A:$H,3,FALSE))</f>
        <v/>
      </c>
      <c r="BH248" s="873" t="str">
        <f>IF(BA248="","",VLOOKUP(BA248,'aktuelle Düngerliste'!$A:$H,8,FALSE))</f>
        <v/>
      </c>
      <c r="BI248" s="874" t="str">
        <f>IF(BA248="","",VLOOKUP(BA248,'aktuelle Düngerliste'!$A:$H,3,FALSE)*BC248/1000)</f>
        <v/>
      </c>
      <c r="BJ248" s="874" t="str">
        <f>IF(BA248="","",IF(VLOOKUP(BA248,'aktuelle Düngerliste'!$A:$B,2,FALSE)="mineralisch",(VLOOKUP(BA248,'aktuelle Düngerliste'!$A:$H,3,FALSE)*BC248/1000),""))</f>
        <v/>
      </c>
      <c r="BK248" s="875" t="str">
        <f>IF(BA248="","",VLOOKUP(BA248,'aktuelle Düngerliste'!$A:$J,10,FALSE)*BC248/1000)</f>
        <v/>
      </c>
      <c r="BL248" s="875" t="str">
        <f>IF(BA248="","",VLOOKUP(BA248,'aktuelle Düngerliste'!$A:$H,5,FALSE)*BC248/1000)</f>
        <v/>
      </c>
      <c r="BM248" s="875" t="str">
        <f>IF(BA248="","",VLOOKUP(BA248,'aktuelle Düngerliste'!$A:$H,6,FALSE)*BC248/1000)</f>
        <v/>
      </c>
      <c r="BN248" s="876" t="str">
        <f>IF(BA248="","",VLOOKUP(BA248,'aktuelle Düngerliste'!$A:$H,7,FALSE)*BC248/1000)</f>
        <v/>
      </c>
      <c r="BO248" s="378"/>
      <c r="BP248" s="379"/>
      <c r="BQ248" s="375"/>
      <c r="BR248" s="392" t="str">
        <f t="shared" si="52"/>
        <v/>
      </c>
      <c r="BS248" s="453" t="str">
        <f t="shared" si="53"/>
        <v/>
      </c>
      <c r="BT248" s="872" t="str">
        <f>IF(BO248="","",VLOOKUP(BO248,'aktuelle Düngerliste'!$A:$H,2,FALSE))</f>
        <v/>
      </c>
      <c r="BU248" s="872" t="str">
        <f>IF(BO248="","",VLOOKUP(BO248,'aktuelle Düngerliste'!$A:$H,3,FALSE))</f>
        <v/>
      </c>
      <c r="BV248" s="873" t="str">
        <f>IF(BO248="","",VLOOKUP(BO248,'aktuelle Düngerliste'!$A:$H,8,FALSE))</f>
        <v/>
      </c>
      <c r="BW248" s="874" t="str">
        <f>IF(BO248="","",VLOOKUP(BO248,'aktuelle Düngerliste'!$A:$H,3,FALSE)*BQ248/1000)</f>
        <v/>
      </c>
      <c r="BX248" s="874" t="str">
        <f>IF(BO248="","",IF(VLOOKUP(BO248,'aktuelle Düngerliste'!$A:$B,2,FALSE)="mineralisch",(VLOOKUP(BO248,'aktuelle Düngerliste'!$A:$H,3,FALSE)*BQ248/1000),""))</f>
        <v/>
      </c>
      <c r="BY248" s="875" t="str">
        <f>IF(BO248="","",VLOOKUP(BO248,'aktuelle Düngerliste'!$A:$J,10,FALSE)*BQ248/1000)</f>
        <v/>
      </c>
      <c r="BZ248" s="875" t="str">
        <f>IF(BO248="","",VLOOKUP(BO248,'aktuelle Düngerliste'!$A:$H,5,FALSE)*BQ248/1000)</f>
        <v/>
      </c>
      <c r="CA248" s="875" t="str">
        <f>IF(BO248="","",VLOOKUP(BO248,'aktuelle Düngerliste'!$A:$H,6,FALSE)*BQ248/1000)</f>
        <v/>
      </c>
      <c r="CB248" s="876" t="str">
        <f>IF(BO248="","",VLOOKUP(BO248,'aktuelle Düngerliste'!$A:$H,7,FALSE)*BQ248/1000)</f>
        <v/>
      </c>
      <c r="CC248" s="378"/>
      <c r="CD248" s="379"/>
      <c r="CE248" s="375"/>
      <c r="CF248" s="392" t="str">
        <f t="shared" si="54"/>
        <v/>
      </c>
      <c r="CG248" s="453" t="str">
        <f t="shared" si="55"/>
        <v/>
      </c>
      <c r="CH248" s="872" t="str">
        <f>IF(CC248="","",VLOOKUP(CC248,'aktuelle Düngerliste'!$A:$H,2,FALSE))</f>
        <v/>
      </c>
      <c r="CI248" s="872" t="str">
        <f>IF(CC248="","",VLOOKUP(CC248,'aktuelle Düngerliste'!$A:$H,3,FALSE))</f>
        <v/>
      </c>
      <c r="CJ248" s="873" t="str">
        <f>IF(CC248="","",VLOOKUP(CC248,'aktuelle Düngerliste'!$A:$H,8,FALSE))</f>
        <v/>
      </c>
      <c r="CK248" s="874" t="str">
        <f>IF(CC248="","",VLOOKUP(CC248,'aktuelle Düngerliste'!$A:$H,3,FALSE)*CE248/1000)</f>
        <v/>
      </c>
      <c r="CL248" s="874" t="str">
        <f>IF(CC248="","",IF(VLOOKUP(CC248,'aktuelle Düngerliste'!$A:$B,2,FALSE)="mineralisch",(VLOOKUP(CC248,'aktuelle Düngerliste'!$A:$H,3,FALSE)*CE248/1000),""))</f>
        <v/>
      </c>
      <c r="CM248" s="875" t="str">
        <f>IF(CC248="","",VLOOKUP(CC248,'aktuelle Düngerliste'!$A:$J,10,FALSE)*CE248/1000)</f>
        <v/>
      </c>
      <c r="CN248" s="875" t="str">
        <f>IF(CC248="","",VLOOKUP(CC248,'aktuelle Düngerliste'!$A:$H,5,FALSE)*CE248/1000)</f>
        <v/>
      </c>
      <c r="CO248" s="875" t="str">
        <f>IF(CC248="","",VLOOKUP(CC248,'aktuelle Düngerliste'!$A:$H,6,FALSE)*CE248/1000)</f>
        <v/>
      </c>
      <c r="CP248" s="876" t="str">
        <f>IF(CC248="","",VLOOKUP(CC248,'aktuelle Düngerliste'!$A:$H,7,FALSE)*CE248/1000)</f>
        <v/>
      </c>
      <c r="CQ248" s="378"/>
      <c r="CR248" s="379"/>
      <c r="CS248" s="375"/>
      <c r="CT248" s="392" t="str">
        <f t="shared" si="56"/>
        <v/>
      </c>
      <c r="CU248" s="453" t="str">
        <f t="shared" si="57"/>
        <v/>
      </c>
      <c r="CV248" s="872" t="str">
        <f>IF(CQ248="","",VLOOKUP(CQ248,'aktuelle Düngerliste'!$A:$H,2,FALSE))</f>
        <v/>
      </c>
      <c r="CW248" s="872" t="str">
        <f>IF(CQ248="","",VLOOKUP(CQ248,'aktuelle Düngerliste'!$A:$H,3,FALSE))</f>
        <v/>
      </c>
      <c r="CX248" s="873" t="str">
        <f>IF(CQ248="","",VLOOKUP(CQ248,'aktuelle Düngerliste'!$A:$H,8,FALSE))</f>
        <v/>
      </c>
      <c r="CY248" s="874" t="str">
        <f>IF(CQ248="","",VLOOKUP(CQ248,'aktuelle Düngerliste'!$A:$H,3,FALSE)*CS248/1000)</f>
        <v/>
      </c>
      <c r="CZ248" s="874" t="str">
        <f>IF(CQ248="","",IF(VLOOKUP(CQ248,'aktuelle Düngerliste'!$A:$B,2,FALSE)="mineralisch",(VLOOKUP(CQ248,'aktuelle Düngerliste'!$A:$H,3,FALSE)*CS248/1000),""))</f>
        <v/>
      </c>
      <c r="DA248" s="875" t="str">
        <f>IF(CQ248="","",VLOOKUP(CQ248,'aktuelle Düngerliste'!$A:$J,10,FALSE)*CS248/1000)</f>
        <v/>
      </c>
      <c r="DB248" s="875" t="str">
        <f>IF(CQ248="","",VLOOKUP(CQ248,'aktuelle Düngerliste'!$A:$H,5,FALSE)*CS248/1000)</f>
        <v/>
      </c>
      <c r="DC248" s="875" t="str">
        <f>IF(CQ248="","",VLOOKUP(CQ248,'aktuelle Düngerliste'!$A:$H,6,FALSE)*CS248/1000)</f>
        <v/>
      </c>
      <c r="DD248" s="876" t="str">
        <f>IF(CQ248="","",VLOOKUP(CQ248,'aktuelle Düngerliste'!$A:$H,7,FALSE)*CS248/1000)</f>
        <v/>
      </c>
      <c r="DE248" s="378"/>
      <c r="DF248" s="379"/>
      <c r="DG248" s="375"/>
      <c r="DH248" s="392" t="str">
        <f t="shared" si="58"/>
        <v/>
      </c>
      <c r="DI248" s="453" t="str">
        <f t="shared" si="59"/>
        <v/>
      </c>
      <c r="DJ248" s="872" t="str">
        <f>IF(DE248="","",VLOOKUP(DE248,'aktuelle Düngerliste'!$A:$H,2,FALSE))</f>
        <v/>
      </c>
      <c r="DK248" s="872" t="str">
        <f>IF(DE248="","",VLOOKUP(DE248,'aktuelle Düngerliste'!$A:$H,3,FALSE))</f>
        <v/>
      </c>
      <c r="DL248" s="873" t="str">
        <f>IF(DE248="","",VLOOKUP(DE248,'aktuelle Düngerliste'!$A:$H,8,FALSE))</f>
        <v/>
      </c>
      <c r="DM248" s="874" t="str">
        <f>IF(DE248="","",VLOOKUP(DE248,'aktuelle Düngerliste'!$A:$H,3,FALSE)*DG248/1000)</f>
        <v/>
      </c>
      <c r="DN248" s="874" t="str">
        <f>IF(DE248="","",IF(VLOOKUP(DE248,'aktuelle Düngerliste'!$A:$B,2,FALSE)="mineralisch",(VLOOKUP(DE248,'aktuelle Düngerliste'!$A:$H,3,FALSE)*DG248/1000),""))</f>
        <v/>
      </c>
      <c r="DO248" s="875" t="str">
        <f>IF(DE248="","",VLOOKUP(DE248,'aktuelle Düngerliste'!$A:$J,10,FALSE)*DG248/1000)</f>
        <v/>
      </c>
      <c r="DP248" s="875" t="str">
        <f>IF(DE248="","",VLOOKUP(DE248,'aktuelle Düngerliste'!$A:$H,5,FALSE)*DG248/1000)</f>
        <v/>
      </c>
      <c r="DQ248" s="875" t="str">
        <f>IF(DE248="","",VLOOKUP(DE248,'aktuelle Düngerliste'!$A:$H,6,FALSE)*DG248/1000)</f>
        <v/>
      </c>
      <c r="DR248" s="876" t="str">
        <f>IF(DE248="","",VLOOKUP(DE248,'aktuelle Düngerliste'!$A:$H,7,FALSE)*DG248/1000)</f>
        <v/>
      </c>
      <c r="DS248" s="265"/>
    </row>
    <row r="249" spans="1:123" s="145" customFormat="1">
      <c r="A249" s="261" t="str">
        <f>IF('N-DBE'!A249="","",'N-DBE'!A249)</f>
        <v/>
      </c>
      <c r="B249" s="285" t="str">
        <f>IF('N-DBE'!B249="","",'N-DBE'!B249)</f>
        <v/>
      </c>
      <c r="C249" s="262" t="str">
        <f>IF('N-DBE'!C249="","",'N-DBE'!C249)</f>
        <v/>
      </c>
      <c r="D249" s="262" t="str">
        <f>IF('N-DBE'!D249="","",'N-DBE'!D249)</f>
        <v/>
      </c>
      <c r="E249" s="238" t="str">
        <f>IF('N-DBE'!E249="","",'N-DBE'!E249)</f>
        <v/>
      </c>
      <c r="F249" s="238" t="str">
        <f>IF('N-DBE'!F249="","",'N-DBE'!F249)</f>
        <v/>
      </c>
      <c r="G249" s="225" t="str">
        <f>IF('N-DBE'!G249="","",'N-DBE'!G249)</f>
        <v/>
      </c>
      <c r="H249" s="247" t="str">
        <f>IF(OR(B249="",'N-DBE'!AJ249=""),"",'N-DBE'!AJ249+'N-DBE'!AN249)</f>
        <v/>
      </c>
      <c r="I249" s="815" t="str">
        <f>IF(OR(B249="",'N-DBE'!AJ249=""),"",'N-DBE'!E249*('N-DBE'!AJ249+'N-DBE'!AN249))</f>
        <v/>
      </c>
      <c r="J249" s="246" t="str">
        <f>IF('N-DBE'!AK249="","",IF('N-DBE'!AM249="ja",'N-DBE'!AK249+'N-DBE'!AN249,'N-DBE'!AK249))</f>
        <v/>
      </c>
      <c r="K249" s="829" t="str">
        <f>IF(OR(B249="",'N-DBE'!AK249=""),"",IF('N-DBE'!AM249="ja",'N-DBE'!E249*('N-DBE'!AK249+'N-DBE'!AN249),'N-DBE'!E249*'N-DBE'!AK249))</f>
        <v/>
      </c>
      <c r="L249" s="830" t="str">
        <f>IF(OR(B249="",'N-DBE'!AL249=""),"",'N-DBE'!AL249+'N-DBE'!AN249)</f>
        <v/>
      </c>
      <c r="M249" s="830" t="str">
        <f>IF(OR(B249="",'N-DBE'!AL249=""),"",'N-DBE'!E249*('N-DBE'!AL249+'N-DBE'!AN249))</f>
        <v/>
      </c>
      <c r="N249" s="831" t="str">
        <f>IF(AND('N-DBE'!C249="ja",G249&lt;&gt;""),I249-X249,"")</f>
        <v/>
      </c>
      <c r="O249" s="259" t="str">
        <f>IF('N-DBE'!AJ249="","",SUM(AU249,BI249,BW249,CK249,CY249,DM249))</f>
        <v/>
      </c>
      <c r="P249" s="830" t="str">
        <f>IF(OR(B249="",'N-DBE'!AJ249=""),"",O249*'N-DBE'!E249)</f>
        <v/>
      </c>
      <c r="Q249" s="253" t="str">
        <f>IF('N-DBE'!AJ249="","",IF(AR249="mineralisch",AU249,0)+IF(BF249="mineralisch",BI249,0)+IF(BT249="mineralisch",BW249,0)+IF(CH249="mineralisch",CK249,0)+IF(CV249="mineralisch",CY249,0)+IF(DJ249="mineralisch",DM249,0))</f>
        <v/>
      </c>
      <c r="R249" s="830" t="str">
        <f>IF(OR(B249="",'N-DBE'!AJ249=""),"",Q249*'N-DBE'!E249)</f>
        <v/>
      </c>
      <c r="S249" s="253" t="str">
        <f>IF('N-DBE'!AJ249="","",O249-Q249)</f>
        <v/>
      </c>
      <c r="T249" s="830" t="str">
        <f>IF(OR(B249="",'N-DBE'!AJ249=""),"",S249*'N-DBE'!E249)</f>
        <v/>
      </c>
      <c r="U249" s="253" t="str">
        <f>IF('N-DBE'!AJ249="","",(IF(AR249="Kompost",AU249,0)+IF(BF249="Kompost",BI249,0)+IF(BT249="Kompost",BW249,0)+IF(CH249="Kompost",CK249,0)+IF(CV249="Kompost",CY249,0)+IF(DJ249="Kompost",DM249,0)))</f>
        <v/>
      </c>
      <c r="V249" s="830" t="str">
        <f>IF(OR(B249="",'N-DBE'!AJ249=""),"",U249*'N-DBE'!E249)</f>
        <v/>
      </c>
      <c r="W249" s="370" t="str">
        <f>IF('N-DBE'!AJ249="","",SUM(AW249,BK249,BY249,CM249,DA249,DO249))</f>
        <v/>
      </c>
      <c r="X249" s="844" t="str">
        <f>IF(OR(B249="",'N-DBE'!AJ249=""),"",W249*'N-DBE'!E249)</f>
        <v/>
      </c>
      <c r="Y249" s="260" t="str">
        <f>IF('P-(K-Mg)-DBE'!N249="","",'P-(K-Mg)-DBE'!N249+'P-(K-Mg)-DBE'!R249)</f>
        <v/>
      </c>
      <c r="Z249" s="830" t="str">
        <f>IF(OR(B249="",'P-(K-Mg)-DBE'!N249=""),"",'N-DBE'!E249*('P-(K-Mg)-DBE'!N249+'P-(K-Mg)-DBE'!R249))</f>
        <v/>
      </c>
      <c r="AA249" s="259" t="str">
        <f>IF('P-(K-Mg)-DBE'!N249="","",SUM(AX249,BL249,BZ249,CN249,DB249,DP249))</f>
        <v/>
      </c>
      <c r="AB249" s="258" t="str">
        <f>IF(OR(B249="",'P-(K-Mg)-DBE'!Z249=""),"",SUM(AX249,BL249,BZ249,CN249,DB249,DP249)*'N-DBE'!E249)</f>
        <v/>
      </c>
      <c r="AC249" s="259" t="str">
        <f>IF('P-(K-Mg)-DBE'!O249="","",'P-(K-Mg)-DBE'!O249)</f>
        <v/>
      </c>
      <c r="AD249" s="815" t="str">
        <f>IF(OR(B249="",'P-(K-Mg)-DBE'!O249=""),"",'P-(K-Mg)-DBE'!O249*'N-DBE'!E249)</f>
        <v/>
      </c>
      <c r="AE249" s="239" t="str">
        <f>IF('P-(K-Mg)-DBE'!Z249="","",'P-(K-Mg)-DBE'!Z249)</f>
        <v/>
      </c>
      <c r="AF249" s="815" t="str">
        <f>IF(OR(B249="",'P-(K-Mg)-DBE'!Z249=""),"",'P-(K-Mg)-DBE'!Z249*'N-DBE'!E249)</f>
        <v/>
      </c>
      <c r="AG249" s="380" t="str">
        <f>IF('P-(K-Mg)-DBE'!Z249="","",SUM(AY249,BM249,CA249,CO249,DC249,DQ249))</f>
        <v/>
      </c>
      <c r="AH249" s="258" t="str">
        <f>IF(OR(B249="",'P-(K-Mg)-DBE'!AH249=""),"",SUM(AY249,BM249,CA249,CO249,DC249,DQ239)*'N-DBE'!E249)</f>
        <v/>
      </c>
      <c r="AI249" s="240" t="str">
        <f>IF('P-(K-Mg)-DBE'!AH249="","",'P-(K-Mg)-DBE'!AH249)</f>
        <v/>
      </c>
      <c r="AJ249" s="830" t="str">
        <f>IF(OR(B249="",'P-(K-Mg)-DBE'!AH249=""),"",'N-DBE'!E249*'P-(K-Mg)-DBE'!AH249)</f>
        <v/>
      </c>
      <c r="AK249" s="374" t="str">
        <f>IF('P-(K-Mg)-DBE'!AH249="","",SUM(AZ249,BN249,CB249,CP249,DD249,DR249))</f>
        <v/>
      </c>
      <c r="AL249" s="862" t="str">
        <f>IF('P-(K-Mg)-DBE'!AH249="","",SUM(AZ249,BN249,CB249,CP249,DD249,DR249))</f>
        <v/>
      </c>
      <c r="AM249" s="378"/>
      <c r="AN249" s="379"/>
      <c r="AO249" s="375"/>
      <c r="AP249" s="392" t="str">
        <f t="shared" si="48"/>
        <v/>
      </c>
      <c r="AQ249" s="453" t="str">
        <f t="shared" si="49"/>
        <v/>
      </c>
      <c r="AR249" s="872" t="str">
        <f>IF(AM249="","",VLOOKUP(AM249,'aktuelle Düngerliste'!A:H,2,FALSE))</f>
        <v/>
      </c>
      <c r="AS249" s="872" t="str">
        <f>IF(AM249="","",VLOOKUP(AM249,'aktuelle Düngerliste'!A:H,3,FALSE))</f>
        <v/>
      </c>
      <c r="AT249" s="873" t="str">
        <f>IF(AM249="","",VLOOKUP(AM249,'aktuelle Düngerliste'!A:H,8,FALSE))</f>
        <v/>
      </c>
      <c r="AU249" s="874" t="str">
        <f>IF(AM249="","",VLOOKUP(AM249,'aktuelle Düngerliste'!$A:$H,3,FALSE)*AO249/1000)</f>
        <v/>
      </c>
      <c r="AV249" s="874" t="str">
        <f>IF(AM249="","",IF(VLOOKUP(AM249,'aktuelle Düngerliste'!$A:$B,2,FALSE)="mineralisch",(VLOOKUP(AM249,'aktuelle Düngerliste'!$A:$H,3,FALSE)*AO249/1000),""))</f>
        <v/>
      </c>
      <c r="AW249" s="875" t="str">
        <f>IF(AM249="","",VLOOKUP(AM249,'aktuelle Düngerliste'!$A:$J,10,FALSE)*AO249/1000)</f>
        <v/>
      </c>
      <c r="AX249" s="875" t="str">
        <f>IF(AM249="","",VLOOKUP(AM249,'aktuelle Düngerliste'!$A:$H,5,FALSE)*AO249/1000)</f>
        <v/>
      </c>
      <c r="AY249" s="875" t="str">
        <f>IF(AM249="","",VLOOKUP(AM249,'aktuelle Düngerliste'!$A:$H,6,FALSE)*AO249/1000)</f>
        <v/>
      </c>
      <c r="AZ249" s="876" t="str">
        <f>IF(AM249="","",VLOOKUP(AM249,'aktuelle Düngerliste'!$A:$H,7,FALSE)*AO249/1000)</f>
        <v/>
      </c>
      <c r="BA249" s="378"/>
      <c r="BB249" s="379"/>
      <c r="BC249" s="375"/>
      <c r="BD249" s="392" t="str">
        <f t="shared" si="50"/>
        <v/>
      </c>
      <c r="BE249" s="453" t="str">
        <f t="shared" si="51"/>
        <v/>
      </c>
      <c r="BF249" s="872" t="str">
        <f>IF(BA249="","",VLOOKUP(BA249,'aktuelle Düngerliste'!$A:$H,2,FALSE))</f>
        <v/>
      </c>
      <c r="BG249" s="872" t="str">
        <f>IF(BA249="","",VLOOKUP(BA249,'aktuelle Düngerliste'!$A:$H,3,FALSE))</f>
        <v/>
      </c>
      <c r="BH249" s="873" t="str">
        <f>IF(BA249="","",VLOOKUP(BA249,'aktuelle Düngerliste'!$A:$H,8,FALSE))</f>
        <v/>
      </c>
      <c r="BI249" s="874" t="str">
        <f>IF(BA249="","",VLOOKUP(BA249,'aktuelle Düngerliste'!$A:$H,3,FALSE)*BC249/1000)</f>
        <v/>
      </c>
      <c r="BJ249" s="874" t="str">
        <f>IF(BA249="","",IF(VLOOKUP(BA249,'aktuelle Düngerliste'!$A:$B,2,FALSE)="mineralisch",(VLOOKUP(BA249,'aktuelle Düngerliste'!$A:$H,3,FALSE)*BC249/1000),""))</f>
        <v/>
      </c>
      <c r="BK249" s="875" t="str">
        <f>IF(BA249="","",VLOOKUP(BA249,'aktuelle Düngerliste'!$A:$J,10,FALSE)*BC249/1000)</f>
        <v/>
      </c>
      <c r="BL249" s="875" t="str">
        <f>IF(BA249="","",VLOOKUP(BA249,'aktuelle Düngerliste'!$A:$H,5,FALSE)*BC249/1000)</f>
        <v/>
      </c>
      <c r="BM249" s="875" t="str">
        <f>IF(BA249="","",VLOOKUP(BA249,'aktuelle Düngerliste'!$A:$H,6,FALSE)*BC249/1000)</f>
        <v/>
      </c>
      <c r="BN249" s="876" t="str">
        <f>IF(BA249="","",VLOOKUP(BA249,'aktuelle Düngerliste'!$A:$H,7,FALSE)*BC249/1000)</f>
        <v/>
      </c>
      <c r="BO249" s="378"/>
      <c r="BP249" s="379"/>
      <c r="BQ249" s="375"/>
      <c r="BR249" s="392" t="str">
        <f t="shared" si="52"/>
        <v/>
      </c>
      <c r="BS249" s="453" t="str">
        <f t="shared" si="53"/>
        <v/>
      </c>
      <c r="BT249" s="872" t="str">
        <f>IF(BO249="","",VLOOKUP(BO249,'aktuelle Düngerliste'!$A:$H,2,FALSE))</f>
        <v/>
      </c>
      <c r="BU249" s="872" t="str">
        <f>IF(BO249="","",VLOOKUP(BO249,'aktuelle Düngerliste'!$A:$H,3,FALSE))</f>
        <v/>
      </c>
      <c r="BV249" s="873" t="str">
        <f>IF(BO249="","",VLOOKUP(BO249,'aktuelle Düngerliste'!$A:$H,8,FALSE))</f>
        <v/>
      </c>
      <c r="BW249" s="874" t="str">
        <f>IF(BO249="","",VLOOKUP(BO249,'aktuelle Düngerliste'!$A:$H,3,FALSE)*BQ249/1000)</f>
        <v/>
      </c>
      <c r="BX249" s="874" t="str">
        <f>IF(BO249="","",IF(VLOOKUP(BO249,'aktuelle Düngerliste'!$A:$B,2,FALSE)="mineralisch",(VLOOKUP(BO249,'aktuelle Düngerliste'!$A:$H,3,FALSE)*BQ249/1000),""))</f>
        <v/>
      </c>
      <c r="BY249" s="875" t="str">
        <f>IF(BO249="","",VLOOKUP(BO249,'aktuelle Düngerliste'!$A:$J,10,FALSE)*BQ249/1000)</f>
        <v/>
      </c>
      <c r="BZ249" s="875" t="str">
        <f>IF(BO249="","",VLOOKUP(BO249,'aktuelle Düngerliste'!$A:$H,5,FALSE)*BQ249/1000)</f>
        <v/>
      </c>
      <c r="CA249" s="875" t="str">
        <f>IF(BO249="","",VLOOKUP(BO249,'aktuelle Düngerliste'!$A:$H,6,FALSE)*BQ249/1000)</f>
        <v/>
      </c>
      <c r="CB249" s="876" t="str">
        <f>IF(BO249="","",VLOOKUP(BO249,'aktuelle Düngerliste'!$A:$H,7,FALSE)*BQ249/1000)</f>
        <v/>
      </c>
      <c r="CC249" s="378"/>
      <c r="CD249" s="379"/>
      <c r="CE249" s="375"/>
      <c r="CF249" s="392" t="str">
        <f t="shared" si="54"/>
        <v/>
      </c>
      <c r="CG249" s="453" t="str">
        <f t="shared" si="55"/>
        <v/>
      </c>
      <c r="CH249" s="872" t="str">
        <f>IF(CC249="","",VLOOKUP(CC249,'aktuelle Düngerliste'!$A:$H,2,FALSE))</f>
        <v/>
      </c>
      <c r="CI249" s="872" t="str">
        <f>IF(CC249="","",VLOOKUP(CC249,'aktuelle Düngerliste'!$A:$H,3,FALSE))</f>
        <v/>
      </c>
      <c r="CJ249" s="873" t="str">
        <f>IF(CC249="","",VLOOKUP(CC249,'aktuelle Düngerliste'!$A:$H,8,FALSE))</f>
        <v/>
      </c>
      <c r="CK249" s="874" t="str">
        <f>IF(CC249="","",VLOOKUP(CC249,'aktuelle Düngerliste'!$A:$H,3,FALSE)*CE249/1000)</f>
        <v/>
      </c>
      <c r="CL249" s="874" t="str">
        <f>IF(CC249="","",IF(VLOOKUP(CC249,'aktuelle Düngerliste'!$A:$B,2,FALSE)="mineralisch",(VLOOKUP(CC249,'aktuelle Düngerliste'!$A:$H,3,FALSE)*CE249/1000),""))</f>
        <v/>
      </c>
      <c r="CM249" s="875" t="str">
        <f>IF(CC249="","",VLOOKUP(CC249,'aktuelle Düngerliste'!$A:$J,10,FALSE)*CE249/1000)</f>
        <v/>
      </c>
      <c r="CN249" s="875" t="str">
        <f>IF(CC249="","",VLOOKUP(CC249,'aktuelle Düngerliste'!$A:$H,5,FALSE)*CE249/1000)</f>
        <v/>
      </c>
      <c r="CO249" s="875" t="str">
        <f>IF(CC249="","",VLOOKUP(CC249,'aktuelle Düngerliste'!$A:$H,6,FALSE)*CE249/1000)</f>
        <v/>
      </c>
      <c r="CP249" s="876" t="str">
        <f>IF(CC249="","",VLOOKUP(CC249,'aktuelle Düngerliste'!$A:$H,7,FALSE)*CE249/1000)</f>
        <v/>
      </c>
      <c r="CQ249" s="378"/>
      <c r="CR249" s="379"/>
      <c r="CS249" s="375"/>
      <c r="CT249" s="392" t="str">
        <f t="shared" si="56"/>
        <v/>
      </c>
      <c r="CU249" s="453" t="str">
        <f t="shared" si="57"/>
        <v/>
      </c>
      <c r="CV249" s="872" t="str">
        <f>IF(CQ249="","",VLOOKUP(CQ249,'aktuelle Düngerliste'!$A:$H,2,FALSE))</f>
        <v/>
      </c>
      <c r="CW249" s="872" t="str">
        <f>IF(CQ249="","",VLOOKUP(CQ249,'aktuelle Düngerliste'!$A:$H,3,FALSE))</f>
        <v/>
      </c>
      <c r="CX249" s="873" t="str">
        <f>IF(CQ249="","",VLOOKUP(CQ249,'aktuelle Düngerliste'!$A:$H,8,FALSE))</f>
        <v/>
      </c>
      <c r="CY249" s="874" t="str">
        <f>IF(CQ249="","",VLOOKUP(CQ249,'aktuelle Düngerliste'!$A:$H,3,FALSE)*CS249/1000)</f>
        <v/>
      </c>
      <c r="CZ249" s="874" t="str">
        <f>IF(CQ249="","",IF(VLOOKUP(CQ249,'aktuelle Düngerliste'!$A:$B,2,FALSE)="mineralisch",(VLOOKUP(CQ249,'aktuelle Düngerliste'!$A:$H,3,FALSE)*CS249/1000),""))</f>
        <v/>
      </c>
      <c r="DA249" s="875" t="str">
        <f>IF(CQ249="","",VLOOKUP(CQ249,'aktuelle Düngerliste'!$A:$J,10,FALSE)*CS249/1000)</f>
        <v/>
      </c>
      <c r="DB249" s="875" t="str">
        <f>IF(CQ249="","",VLOOKUP(CQ249,'aktuelle Düngerliste'!$A:$H,5,FALSE)*CS249/1000)</f>
        <v/>
      </c>
      <c r="DC249" s="875" t="str">
        <f>IF(CQ249="","",VLOOKUP(CQ249,'aktuelle Düngerliste'!$A:$H,6,FALSE)*CS249/1000)</f>
        <v/>
      </c>
      <c r="DD249" s="876" t="str">
        <f>IF(CQ249="","",VLOOKUP(CQ249,'aktuelle Düngerliste'!$A:$H,7,FALSE)*CS249/1000)</f>
        <v/>
      </c>
      <c r="DE249" s="378"/>
      <c r="DF249" s="379"/>
      <c r="DG249" s="375"/>
      <c r="DH249" s="392" t="str">
        <f t="shared" si="58"/>
        <v/>
      </c>
      <c r="DI249" s="453" t="str">
        <f t="shared" si="59"/>
        <v/>
      </c>
      <c r="DJ249" s="872" t="str">
        <f>IF(DE249="","",VLOOKUP(DE249,'aktuelle Düngerliste'!$A:$H,2,FALSE))</f>
        <v/>
      </c>
      <c r="DK249" s="872" t="str">
        <f>IF(DE249="","",VLOOKUP(DE249,'aktuelle Düngerliste'!$A:$H,3,FALSE))</f>
        <v/>
      </c>
      <c r="DL249" s="873" t="str">
        <f>IF(DE249="","",VLOOKUP(DE249,'aktuelle Düngerliste'!$A:$H,8,FALSE))</f>
        <v/>
      </c>
      <c r="DM249" s="874" t="str">
        <f>IF(DE249="","",VLOOKUP(DE249,'aktuelle Düngerliste'!$A:$H,3,FALSE)*DG249/1000)</f>
        <v/>
      </c>
      <c r="DN249" s="874" t="str">
        <f>IF(DE249="","",IF(VLOOKUP(DE249,'aktuelle Düngerliste'!$A:$B,2,FALSE)="mineralisch",(VLOOKUP(DE249,'aktuelle Düngerliste'!$A:$H,3,FALSE)*DG249/1000),""))</f>
        <v/>
      </c>
      <c r="DO249" s="875" t="str">
        <f>IF(DE249="","",VLOOKUP(DE249,'aktuelle Düngerliste'!$A:$J,10,FALSE)*DG249/1000)</f>
        <v/>
      </c>
      <c r="DP249" s="875" t="str">
        <f>IF(DE249="","",VLOOKUP(DE249,'aktuelle Düngerliste'!$A:$H,5,FALSE)*DG249/1000)</f>
        <v/>
      </c>
      <c r="DQ249" s="875" t="str">
        <f>IF(DE249="","",VLOOKUP(DE249,'aktuelle Düngerliste'!$A:$H,6,FALSE)*DG249/1000)</f>
        <v/>
      </c>
      <c r="DR249" s="876" t="str">
        <f>IF(DE249="","",VLOOKUP(DE249,'aktuelle Düngerliste'!$A:$H,7,FALSE)*DG249/1000)</f>
        <v/>
      </c>
      <c r="DS249" s="265"/>
    </row>
    <row r="250" spans="1:123" s="145" customFormat="1">
      <c r="A250" s="261" t="str">
        <f>IF('N-DBE'!A250="","",'N-DBE'!A250)</f>
        <v/>
      </c>
      <c r="B250" s="285" t="str">
        <f>IF('N-DBE'!B250="","",'N-DBE'!B250)</f>
        <v/>
      </c>
      <c r="C250" s="262" t="str">
        <f>IF('N-DBE'!C250="","",'N-DBE'!C250)</f>
        <v/>
      </c>
      <c r="D250" s="262" t="str">
        <f>IF('N-DBE'!D250="","",'N-DBE'!D250)</f>
        <v/>
      </c>
      <c r="E250" s="238" t="str">
        <f>IF('N-DBE'!E250="","",'N-DBE'!E250)</f>
        <v/>
      </c>
      <c r="F250" s="238" t="str">
        <f>IF('N-DBE'!F250="","",'N-DBE'!F250)</f>
        <v/>
      </c>
      <c r="G250" s="225" t="str">
        <f>IF('N-DBE'!G250="","",'N-DBE'!G250)</f>
        <v/>
      </c>
      <c r="H250" s="247" t="str">
        <f>IF(OR(B250="",'N-DBE'!AJ250=""),"",'N-DBE'!AJ250+'N-DBE'!AN250)</f>
        <v/>
      </c>
      <c r="I250" s="815" t="str">
        <f>IF(OR(B250="",'N-DBE'!AJ250=""),"",'N-DBE'!E250*('N-DBE'!AJ250+'N-DBE'!AN250))</f>
        <v/>
      </c>
      <c r="J250" s="246" t="str">
        <f>IF('N-DBE'!AK250="","",IF('N-DBE'!AM250="ja",'N-DBE'!AK250+'N-DBE'!AN250,'N-DBE'!AK250))</f>
        <v/>
      </c>
      <c r="K250" s="829" t="str">
        <f>IF(OR(B250="",'N-DBE'!AK250=""),"",IF('N-DBE'!AM250="ja",'N-DBE'!E250*('N-DBE'!AK250+'N-DBE'!AN250),'N-DBE'!E250*'N-DBE'!AK250))</f>
        <v/>
      </c>
      <c r="L250" s="830" t="str">
        <f>IF(OR(B250="",'N-DBE'!AL250=""),"",'N-DBE'!AL250+'N-DBE'!AN250)</f>
        <v/>
      </c>
      <c r="M250" s="830" t="str">
        <f>IF(OR(B250="",'N-DBE'!AL250=""),"",'N-DBE'!E250*('N-DBE'!AL250+'N-DBE'!AN250))</f>
        <v/>
      </c>
      <c r="N250" s="831" t="str">
        <f>IF(AND('N-DBE'!C250="ja",G250&lt;&gt;""),I250-X250,"")</f>
        <v/>
      </c>
      <c r="O250" s="259" t="str">
        <f>IF('N-DBE'!AJ250="","",SUM(AU250,BI250,BW250,CK250,CY250,DM250))</f>
        <v/>
      </c>
      <c r="P250" s="830" t="str">
        <f>IF(OR(B250="",'N-DBE'!AJ250=""),"",O250*'N-DBE'!E250)</f>
        <v/>
      </c>
      <c r="Q250" s="253" t="str">
        <f>IF('N-DBE'!AJ250="","",IF(AR250="mineralisch",AU250,0)+IF(BF250="mineralisch",BI250,0)+IF(BT250="mineralisch",BW250,0)+IF(CH250="mineralisch",CK250,0)+IF(CV250="mineralisch",CY250,0)+IF(DJ250="mineralisch",DM250,0))</f>
        <v/>
      </c>
      <c r="R250" s="830" t="str">
        <f>IF(OR(B250="",'N-DBE'!AJ250=""),"",Q250*'N-DBE'!E250)</f>
        <v/>
      </c>
      <c r="S250" s="253" t="str">
        <f>IF('N-DBE'!AJ250="","",O250-Q250)</f>
        <v/>
      </c>
      <c r="T250" s="830" t="str">
        <f>IF(OR(B250="",'N-DBE'!AJ250=""),"",S250*'N-DBE'!E250)</f>
        <v/>
      </c>
      <c r="U250" s="253" t="str">
        <f>IF('N-DBE'!AJ250="","",(IF(AR250="Kompost",AU250,0)+IF(BF250="Kompost",BI250,0)+IF(BT250="Kompost",BW250,0)+IF(CH250="Kompost",CK250,0)+IF(CV250="Kompost",CY250,0)+IF(DJ250="Kompost",DM250,0)))</f>
        <v/>
      </c>
      <c r="V250" s="830" t="str">
        <f>IF(OR(B250="",'N-DBE'!AJ250=""),"",U250*'N-DBE'!E250)</f>
        <v/>
      </c>
      <c r="W250" s="370" t="str">
        <f>IF('N-DBE'!AJ250="","",SUM(AW250,BK250,BY250,CM250,DA250,DO250))</f>
        <v/>
      </c>
      <c r="X250" s="844" t="str">
        <f>IF(OR(B250="",'N-DBE'!AJ250=""),"",W250*'N-DBE'!E250)</f>
        <v/>
      </c>
      <c r="Y250" s="260" t="str">
        <f>IF('P-(K-Mg)-DBE'!N250="","",'P-(K-Mg)-DBE'!N250+'P-(K-Mg)-DBE'!R250)</f>
        <v/>
      </c>
      <c r="Z250" s="830" t="str">
        <f>IF(OR(B250="",'P-(K-Mg)-DBE'!N250=""),"",'N-DBE'!E250*('P-(K-Mg)-DBE'!N250+'P-(K-Mg)-DBE'!R250))</f>
        <v/>
      </c>
      <c r="AA250" s="259" t="str">
        <f>IF('P-(K-Mg)-DBE'!N250="","",SUM(AX250,BL250,BZ250,CN250,DB250,DP250))</f>
        <v/>
      </c>
      <c r="AB250" s="258" t="str">
        <f>IF(OR(B250="",'P-(K-Mg)-DBE'!Z250=""),"",SUM(AX250,BL250,BZ250,CN250,DB250,DP250)*'N-DBE'!E250)</f>
        <v/>
      </c>
      <c r="AC250" s="259" t="str">
        <f>IF('P-(K-Mg)-DBE'!O250="","",'P-(K-Mg)-DBE'!O250)</f>
        <v/>
      </c>
      <c r="AD250" s="815" t="str">
        <f>IF(OR(B250="",'P-(K-Mg)-DBE'!O250=""),"",'P-(K-Mg)-DBE'!O250*'N-DBE'!E250)</f>
        <v/>
      </c>
      <c r="AE250" s="239" t="str">
        <f>IF('P-(K-Mg)-DBE'!Z250="","",'P-(K-Mg)-DBE'!Z250)</f>
        <v/>
      </c>
      <c r="AF250" s="815" t="str">
        <f>IF(OR(B250="",'P-(K-Mg)-DBE'!Z250=""),"",'P-(K-Mg)-DBE'!Z250*'N-DBE'!E250)</f>
        <v/>
      </c>
      <c r="AG250" s="380" t="str">
        <f>IF('P-(K-Mg)-DBE'!Z250="","",SUM(AY250,BM250,CA250,CO250,DC250,DQ250))</f>
        <v/>
      </c>
      <c r="AH250" s="258" t="str">
        <f>IF(OR(B250="",'P-(K-Mg)-DBE'!AH250=""),"",SUM(AY250,BM250,CA250,CO250,DC250,DQ240)*'N-DBE'!E250)</f>
        <v/>
      </c>
      <c r="AI250" s="240" t="str">
        <f>IF('P-(K-Mg)-DBE'!AH250="","",'P-(K-Mg)-DBE'!AH250)</f>
        <v/>
      </c>
      <c r="AJ250" s="830" t="str">
        <f>IF(OR(B250="",'P-(K-Mg)-DBE'!AH250=""),"",'N-DBE'!E250*'P-(K-Mg)-DBE'!AH250)</f>
        <v/>
      </c>
      <c r="AK250" s="374" t="str">
        <f>IF('P-(K-Mg)-DBE'!AH250="","",SUM(AZ250,BN250,CB250,CP250,DD250,DR250))</f>
        <v/>
      </c>
      <c r="AL250" s="862" t="str">
        <f>IF('P-(K-Mg)-DBE'!AH250="","",SUM(AZ250,BN250,CB250,CP250,DD250,DR250))</f>
        <v/>
      </c>
      <c r="AM250" s="378"/>
      <c r="AN250" s="379"/>
      <c r="AO250" s="375"/>
      <c r="AP250" s="392" t="str">
        <f t="shared" si="48"/>
        <v/>
      </c>
      <c r="AQ250" s="453" t="str">
        <f t="shared" si="49"/>
        <v/>
      </c>
      <c r="AR250" s="872" t="str">
        <f>IF(AM250="","",VLOOKUP(AM250,'aktuelle Düngerliste'!A:H,2,FALSE))</f>
        <v/>
      </c>
      <c r="AS250" s="872" t="str">
        <f>IF(AM250="","",VLOOKUP(AM250,'aktuelle Düngerliste'!A:H,3,FALSE))</f>
        <v/>
      </c>
      <c r="AT250" s="873" t="str">
        <f>IF(AM250="","",VLOOKUP(AM250,'aktuelle Düngerliste'!A:H,8,FALSE))</f>
        <v/>
      </c>
      <c r="AU250" s="874" t="str">
        <f>IF(AM250="","",VLOOKUP(AM250,'aktuelle Düngerliste'!$A:$H,3,FALSE)*AO250/1000)</f>
        <v/>
      </c>
      <c r="AV250" s="874" t="str">
        <f>IF(AM250="","",IF(VLOOKUP(AM250,'aktuelle Düngerliste'!$A:$B,2,FALSE)="mineralisch",(VLOOKUP(AM250,'aktuelle Düngerliste'!$A:$H,3,FALSE)*AO250/1000),""))</f>
        <v/>
      </c>
      <c r="AW250" s="875" t="str">
        <f>IF(AM250="","",VLOOKUP(AM250,'aktuelle Düngerliste'!$A:$J,10,FALSE)*AO250/1000)</f>
        <v/>
      </c>
      <c r="AX250" s="875" t="str">
        <f>IF(AM250="","",VLOOKUP(AM250,'aktuelle Düngerliste'!$A:$H,5,FALSE)*AO250/1000)</f>
        <v/>
      </c>
      <c r="AY250" s="875" t="str">
        <f>IF(AM250="","",VLOOKUP(AM250,'aktuelle Düngerliste'!$A:$H,6,FALSE)*AO250/1000)</f>
        <v/>
      </c>
      <c r="AZ250" s="876" t="str">
        <f>IF(AM250="","",VLOOKUP(AM250,'aktuelle Düngerliste'!$A:$H,7,FALSE)*AO250/1000)</f>
        <v/>
      </c>
      <c r="BA250" s="378"/>
      <c r="BB250" s="379"/>
      <c r="BC250" s="375"/>
      <c r="BD250" s="392" t="str">
        <f t="shared" si="50"/>
        <v/>
      </c>
      <c r="BE250" s="453" t="str">
        <f t="shared" si="51"/>
        <v/>
      </c>
      <c r="BF250" s="872" t="str">
        <f>IF(BA250="","",VLOOKUP(BA250,'aktuelle Düngerliste'!$A:$H,2,FALSE))</f>
        <v/>
      </c>
      <c r="BG250" s="872" t="str">
        <f>IF(BA250="","",VLOOKUP(BA250,'aktuelle Düngerliste'!$A:$H,3,FALSE))</f>
        <v/>
      </c>
      <c r="BH250" s="873" t="str">
        <f>IF(BA250="","",VLOOKUP(BA250,'aktuelle Düngerliste'!$A:$H,8,FALSE))</f>
        <v/>
      </c>
      <c r="BI250" s="874" t="str">
        <f>IF(BA250="","",VLOOKUP(BA250,'aktuelle Düngerliste'!$A:$H,3,FALSE)*BC250/1000)</f>
        <v/>
      </c>
      <c r="BJ250" s="874" t="str">
        <f>IF(BA250="","",IF(VLOOKUP(BA250,'aktuelle Düngerliste'!$A:$B,2,FALSE)="mineralisch",(VLOOKUP(BA250,'aktuelle Düngerliste'!$A:$H,3,FALSE)*BC250/1000),""))</f>
        <v/>
      </c>
      <c r="BK250" s="875" t="str">
        <f>IF(BA250="","",VLOOKUP(BA250,'aktuelle Düngerliste'!$A:$J,10,FALSE)*BC250/1000)</f>
        <v/>
      </c>
      <c r="BL250" s="875" t="str">
        <f>IF(BA250="","",VLOOKUP(BA250,'aktuelle Düngerliste'!$A:$H,5,FALSE)*BC250/1000)</f>
        <v/>
      </c>
      <c r="BM250" s="875" t="str">
        <f>IF(BA250="","",VLOOKUP(BA250,'aktuelle Düngerliste'!$A:$H,6,FALSE)*BC250/1000)</f>
        <v/>
      </c>
      <c r="BN250" s="876" t="str">
        <f>IF(BA250="","",VLOOKUP(BA250,'aktuelle Düngerliste'!$A:$H,7,FALSE)*BC250/1000)</f>
        <v/>
      </c>
      <c r="BO250" s="378"/>
      <c r="BP250" s="379"/>
      <c r="BQ250" s="375"/>
      <c r="BR250" s="392" t="str">
        <f t="shared" si="52"/>
        <v/>
      </c>
      <c r="BS250" s="453" t="str">
        <f t="shared" si="53"/>
        <v/>
      </c>
      <c r="BT250" s="872" t="str">
        <f>IF(BO250="","",VLOOKUP(BO250,'aktuelle Düngerliste'!$A:$H,2,FALSE))</f>
        <v/>
      </c>
      <c r="BU250" s="872" t="str">
        <f>IF(BO250="","",VLOOKUP(BO250,'aktuelle Düngerliste'!$A:$H,3,FALSE))</f>
        <v/>
      </c>
      <c r="BV250" s="873" t="str">
        <f>IF(BO250="","",VLOOKUP(BO250,'aktuelle Düngerliste'!$A:$H,8,FALSE))</f>
        <v/>
      </c>
      <c r="BW250" s="874" t="str">
        <f>IF(BO250="","",VLOOKUP(BO250,'aktuelle Düngerliste'!$A:$H,3,FALSE)*BQ250/1000)</f>
        <v/>
      </c>
      <c r="BX250" s="874" t="str">
        <f>IF(BO250="","",IF(VLOOKUP(BO250,'aktuelle Düngerliste'!$A:$B,2,FALSE)="mineralisch",(VLOOKUP(BO250,'aktuelle Düngerliste'!$A:$H,3,FALSE)*BQ250/1000),""))</f>
        <v/>
      </c>
      <c r="BY250" s="875" t="str">
        <f>IF(BO250="","",VLOOKUP(BO250,'aktuelle Düngerliste'!$A:$J,10,FALSE)*BQ250/1000)</f>
        <v/>
      </c>
      <c r="BZ250" s="875" t="str">
        <f>IF(BO250="","",VLOOKUP(BO250,'aktuelle Düngerliste'!$A:$H,5,FALSE)*BQ250/1000)</f>
        <v/>
      </c>
      <c r="CA250" s="875" t="str">
        <f>IF(BO250="","",VLOOKUP(BO250,'aktuelle Düngerliste'!$A:$H,6,FALSE)*BQ250/1000)</f>
        <v/>
      </c>
      <c r="CB250" s="876" t="str">
        <f>IF(BO250="","",VLOOKUP(BO250,'aktuelle Düngerliste'!$A:$H,7,FALSE)*BQ250/1000)</f>
        <v/>
      </c>
      <c r="CC250" s="378"/>
      <c r="CD250" s="379"/>
      <c r="CE250" s="375"/>
      <c r="CF250" s="392" t="str">
        <f t="shared" si="54"/>
        <v/>
      </c>
      <c r="CG250" s="453" t="str">
        <f t="shared" si="55"/>
        <v/>
      </c>
      <c r="CH250" s="872" t="str">
        <f>IF(CC250="","",VLOOKUP(CC250,'aktuelle Düngerliste'!$A:$H,2,FALSE))</f>
        <v/>
      </c>
      <c r="CI250" s="872" t="str">
        <f>IF(CC250="","",VLOOKUP(CC250,'aktuelle Düngerliste'!$A:$H,3,FALSE))</f>
        <v/>
      </c>
      <c r="CJ250" s="873" t="str">
        <f>IF(CC250="","",VLOOKUP(CC250,'aktuelle Düngerliste'!$A:$H,8,FALSE))</f>
        <v/>
      </c>
      <c r="CK250" s="874" t="str">
        <f>IF(CC250="","",VLOOKUP(CC250,'aktuelle Düngerliste'!$A:$H,3,FALSE)*CE250/1000)</f>
        <v/>
      </c>
      <c r="CL250" s="874" t="str">
        <f>IF(CC250="","",IF(VLOOKUP(CC250,'aktuelle Düngerliste'!$A:$B,2,FALSE)="mineralisch",(VLOOKUP(CC250,'aktuelle Düngerliste'!$A:$H,3,FALSE)*CE250/1000),""))</f>
        <v/>
      </c>
      <c r="CM250" s="875" t="str">
        <f>IF(CC250="","",VLOOKUP(CC250,'aktuelle Düngerliste'!$A:$J,10,FALSE)*CE250/1000)</f>
        <v/>
      </c>
      <c r="CN250" s="875" t="str">
        <f>IF(CC250="","",VLOOKUP(CC250,'aktuelle Düngerliste'!$A:$H,5,FALSE)*CE250/1000)</f>
        <v/>
      </c>
      <c r="CO250" s="875" t="str">
        <f>IF(CC250="","",VLOOKUP(CC250,'aktuelle Düngerliste'!$A:$H,6,FALSE)*CE250/1000)</f>
        <v/>
      </c>
      <c r="CP250" s="876" t="str">
        <f>IF(CC250="","",VLOOKUP(CC250,'aktuelle Düngerliste'!$A:$H,7,FALSE)*CE250/1000)</f>
        <v/>
      </c>
      <c r="CQ250" s="378"/>
      <c r="CR250" s="379"/>
      <c r="CS250" s="375"/>
      <c r="CT250" s="392" t="str">
        <f t="shared" si="56"/>
        <v/>
      </c>
      <c r="CU250" s="453" t="str">
        <f t="shared" si="57"/>
        <v/>
      </c>
      <c r="CV250" s="872" t="str">
        <f>IF(CQ250="","",VLOOKUP(CQ250,'aktuelle Düngerliste'!$A:$H,2,FALSE))</f>
        <v/>
      </c>
      <c r="CW250" s="872" t="str">
        <f>IF(CQ250="","",VLOOKUP(CQ250,'aktuelle Düngerliste'!$A:$H,3,FALSE))</f>
        <v/>
      </c>
      <c r="CX250" s="873" t="str">
        <f>IF(CQ250="","",VLOOKUP(CQ250,'aktuelle Düngerliste'!$A:$H,8,FALSE))</f>
        <v/>
      </c>
      <c r="CY250" s="874" t="str">
        <f>IF(CQ250="","",VLOOKUP(CQ250,'aktuelle Düngerliste'!$A:$H,3,FALSE)*CS250/1000)</f>
        <v/>
      </c>
      <c r="CZ250" s="874" t="str">
        <f>IF(CQ250="","",IF(VLOOKUP(CQ250,'aktuelle Düngerliste'!$A:$B,2,FALSE)="mineralisch",(VLOOKUP(CQ250,'aktuelle Düngerliste'!$A:$H,3,FALSE)*CS250/1000),""))</f>
        <v/>
      </c>
      <c r="DA250" s="875" t="str">
        <f>IF(CQ250="","",VLOOKUP(CQ250,'aktuelle Düngerliste'!$A:$J,10,FALSE)*CS250/1000)</f>
        <v/>
      </c>
      <c r="DB250" s="875" t="str">
        <f>IF(CQ250="","",VLOOKUP(CQ250,'aktuelle Düngerliste'!$A:$H,5,FALSE)*CS250/1000)</f>
        <v/>
      </c>
      <c r="DC250" s="875" t="str">
        <f>IF(CQ250="","",VLOOKUP(CQ250,'aktuelle Düngerliste'!$A:$H,6,FALSE)*CS250/1000)</f>
        <v/>
      </c>
      <c r="DD250" s="876" t="str">
        <f>IF(CQ250="","",VLOOKUP(CQ250,'aktuelle Düngerliste'!$A:$H,7,FALSE)*CS250/1000)</f>
        <v/>
      </c>
      <c r="DE250" s="378"/>
      <c r="DF250" s="379"/>
      <c r="DG250" s="375"/>
      <c r="DH250" s="392" t="str">
        <f t="shared" si="58"/>
        <v/>
      </c>
      <c r="DI250" s="453" t="str">
        <f t="shared" si="59"/>
        <v/>
      </c>
      <c r="DJ250" s="872" t="str">
        <f>IF(DE250="","",VLOOKUP(DE250,'aktuelle Düngerliste'!$A:$H,2,FALSE))</f>
        <v/>
      </c>
      <c r="DK250" s="872" t="str">
        <f>IF(DE250="","",VLOOKUP(DE250,'aktuelle Düngerliste'!$A:$H,3,FALSE))</f>
        <v/>
      </c>
      <c r="DL250" s="873" t="str">
        <f>IF(DE250="","",VLOOKUP(DE250,'aktuelle Düngerliste'!$A:$H,8,FALSE))</f>
        <v/>
      </c>
      <c r="DM250" s="874" t="str">
        <f>IF(DE250="","",VLOOKUP(DE250,'aktuelle Düngerliste'!$A:$H,3,FALSE)*DG250/1000)</f>
        <v/>
      </c>
      <c r="DN250" s="874" t="str">
        <f>IF(DE250="","",IF(VLOOKUP(DE250,'aktuelle Düngerliste'!$A:$B,2,FALSE)="mineralisch",(VLOOKUP(DE250,'aktuelle Düngerliste'!$A:$H,3,FALSE)*DG250/1000),""))</f>
        <v/>
      </c>
      <c r="DO250" s="875" t="str">
        <f>IF(DE250="","",VLOOKUP(DE250,'aktuelle Düngerliste'!$A:$J,10,FALSE)*DG250/1000)</f>
        <v/>
      </c>
      <c r="DP250" s="875" t="str">
        <f>IF(DE250="","",VLOOKUP(DE250,'aktuelle Düngerliste'!$A:$H,5,FALSE)*DG250/1000)</f>
        <v/>
      </c>
      <c r="DQ250" s="875" t="str">
        <f>IF(DE250="","",VLOOKUP(DE250,'aktuelle Düngerliste'!$A:$H,6,FALSE)*DG250/1000)</f>
        <v/>
      </c>
      <c r="DR250" s="876" t="str">
        <f>IF(DE250="","",VLOOKUP(DE250,'aktuelle Düngerliste'!$A:$H,7,FALSE)*DG250/1000)</f>
        <v/>
      </c>
      <c r="DS250" s="265"/>
    </row>
    <row r="251" spans="1:123" s="145" customFormat="1">
      <c r="A251" s="261" t="str">
        <f>IF('N-DBE'!A251="","",'N-DBE'!A251)</f>
        <v/>
      </c>
      <c r="B251" s="285" t="str">
        <f>IF('N-DBE'!B251="","",'N-DBE'!B251)</f>
        <v/>
      </c>
      <c r="C251" s="262" t="str">
        <f>IF('N-DBE'!C251="","",'N-DBE'!C251)</f>
        <v/>
      </c>
      <c r="D251" s="262" t="str">
        <f>IF('N-DBE'!D251="","",'N-DBE'!D251)</f>
        <v/>
      </c>
      <c r="E251" s="238" t="str">
        <f>IF('N-DBE'!E251="","",'N-DBE'!E251)</f>
        <v/>
      </c>
      <c r="F251" s="238" t="str">
        <f>IF('N-DBE'!F251="","",'N-DBE'!F251)</f>
        <v/>
      </c>
      <c r="G251" s="225" t="str">
        <f>IF('N-DBE'!G251="","",'N-DBE'!G251)</f>
        <v/>
      </c>
      <c r="H251" s="247" t="str">
        <f>IF(OR(B251="",'N-DBE'!AJ251=""),"",'N-DBE'!AJ251+'N-DBE'!AN251)</f>
        <v/>
      </c>
      <c r="I251" s="815" t="str">
        <f>IF(OR(B251="",'N-DBE'!AJ251=""),"",'N-DBE'!E251*('N-DBE'!AJ251+'N-DBE'!AN251))</f>
        <v/>
      </c>
      <c r="J251" s="246" t="str">
        <f>IF('N-DBE'!AK251="","",IF('N-DBE'!AM251="ja",'N-DBE'!AK251+'N-DBE'!AN251,'N-DBE'!AK251))</f>
        <v/>
      </c>
      <c r="K251" s="829" t="str">
        <f>IF(OR(B251="",'N-DBE'!AK251=""),"",IF('N-DBE'!AM251="ja",'N-DBE'!E251*('N-DBE'!AK251+'N-DBE'!AN251),'N-DBE'!E251*'N-DBE'!AK251))</f>
        <v/>
      </c>
      <c r="L251" s="830" t="str">
        <f>IF(OR(B251="",'N-DBE'!AL251=""),"",'N-DBE'!AL251+'N-DBE'!AN251)</f>
        <v/>
      </c>
      <c r="M251" s="830" t="str">
        <f>IF(OR(B251="",'N-DBE'!AL251=""),"",'N-DBE'!E251*('N-DBE'!AL251+'N-DBE'!AN251))</f>
        <v/>
      </c>
      <c r="N251" s="831" t="str">
        <f>IF(AND('N-DBE'!C251="ja",G251&lt;&gt;""),I251-X251,"")</f>
        <v/>
      </c>
      <c r="O251" s="259" t="str">
        <f>IF('N-DBE'!AJ251="","",SUM(AU251,BI251,BW251,CK251,CY251,DM251))</f>
        <v/>
      </c>
      <c r="P251" s="830" t="str">
        <f>IF(OR(B251="",'N-DBE'!AJ251=""),"",O251*'N-DBE'!E251)</f>
        <v/>
      </c>
      <c r="Q251" s="253" t="str">
        <f>IF('N-DBE'!AJ251="","",IF(AR251="mineralisch",AU251,0)+IF(BF251="mineralisch",BI251,0)+IF(BT251="mineralisch",BW251,0)+IF(CH251="mineralisch",CK251,0)+IF(CV251="mineralisch",CY251,0)+IF(DJ251="mineralisch",DM251,0))</f>
        <v/>
      </c>
      <c r="R251" s="830" t="str">
        <f>IF(OR(B251="",'N-DBE'!AJ251=""),"",Q251*'N-DBE'!E251)</f>
        <v/>
      </c>
      <c r="S251" s="253" t="str">
        <f>IF('N-DBE'!AJ251="","",O251-Q251)</f>
        <v/>
      </c>
      <c r="T251" s="830" t="str">
        <f>IF(OR(B251="",'N-DBE'!AJ251=""),"",S251*'N-DBE'!E251)</f>
        <v/>
      </c>
      <c r="U251" s="253" t="str">
        <f>IF('N-DBE'!AJ251="","",(IF(AR251="Kompost",AU251,0)+IF(BF251="Kompost",BI251,0)+IF(BT251="Kompost",BW251,0)+IF(CH251="Kompost",CK251,0)+IF(CV251="Kompost",CY251,0)+IF(DJ251="Kompost",DM251,0)))</f>
        <v/>
      </c>
      <c r="V251" s="830" t="str">
        <f>IF(OR(B251="",'N-DBE'!AJ251=""),"",U251*'N-DBE'!E251)</f>
        <v/>
      </c>
      <c r="W251" s="370" t="str">
        <f>IF('N-DBE'!AJ251="","",SUM(AW251,BK251,BY251,CM251,DA251,DO251))</f>
        <v/>
      </c>
      <c r="X251" s="844" t="str">
        <f>IF(OR(B251="",'N-DBE'!AJ251=""),"",W251*'N-DBE'!E251)</f>
        <v/>
      </c>
      <c r="Y251" s="260" t="str">
        <f>IF('P-(K-Mg)-DBE'!N251="","",'P-(K-Mg)-DBE'!N251+'P-(K-Mg)-DBE'!R251)</f>
        <v/>
      </c>
      <c r="Z251" s="830" t="str">
        <f>IF(OR(B251="",'P-(K-Mg)-DBE'!N251=""),"",'N-DBE'!E251*('P-(K-Mg)-DBE'!N251+'P-(K-Mg)-DBE'!R251))</f>
        <v/>
      </c>
      <c r="AA251" s="259" t="str">
        <f>IF('P-(K-Mg)-DBE'!N251="","",SUM(AX251,BL251,BZ251,CN251,DB251,DP251))</f>
        <v/>
      </c>
      <c r="AB251" s="258" t="str">
        <f>IF(OR(B251="",'P-(K-Mg)-DBE'!Z251=""),"",SUM(AX251,BL251,BZ251,CN251,DB251,DP251)*'N-DBE'!E251)</f>
        <v/>
      </c>
      <c r="AC251" s="259" t="str">
        <f>IF('P-(K-Mg)-DBE'!O251="","",'P-(K-Mg)-DBE'!O251)</f>
        <v/>
      </c>
      <c r="AD251" s="815" t="str">
        <f>IF(OR(B251="",'P-(K-Mg)-DBE'!O251=""),"",'P-(K-Mg)-DBE'!O251*'N-DBE'!E251)</f>
        <v/>
      </c>
      <c r="AE251" s="239" t="str">
        <f>IF('P-(K-Mg)-DBE'!Z251="","",'P-(K-Mg)-DBE'!Z251)</f>
        <v/>
      </c>
      <c r="AF251" s="815" t="str">
        <f>IF(OR(B251="",'P-(K-Mg)-DBE'!Z251=""),"",'P-(K-Mg)-DBE'!Z251*'N-DBE'!E251)</f>
        <v/>
      </c>
      <c r="AG251" s="380" t="str">
        <f>IF('P-(K-Mg)-DBE'!Z251="","",SUM(AY251,BM251,CA251,CO251,DC251,DQ251))</f>
        <v/>
      </c>
      <c r="AH251" s="258" t="str">
        <f>IF(OR(B251="",'P-(K-Mg)-DBE'!AH251=""),"",SUM(AY251,BM251,CA251,CO251,DC251,DQ241)*'N-DBE'!E251)</f>
        <v/>
      </c>
      <c r="AI251" s="240" t="str">
        <f>IF('P-(K-Mg)-DBE'!AH251="","",'P-(K-Mg)-DBE'!AH251)</f>
        <v/>
      </c>
      <c r="AJ251" s="830" t="str">
        <f>IF(OR(B251="",'P-(K-Mg)-DBE'!AH251=""),"",'N-DBE'!E251*'P-(K-Mg)-DBE'!AH251)</f>
        <v/>
      </c>
      <c r="AK251" s="374" t="str">
        <f>IF('P-(K-Mg)-DBE'!AH251="","",SUM(AZ251,BN251,CB251,CP251,DD251,DR251))</f>
        <v/>
      </c>
      <c r="AL251" s="862" t="str">
        <f>IF('P-(K-Mg)-DBE'!AH251="","",SUM(AZ251,BN251,CB251,CP251,DD251,DR251))</f>
        <v/>
      </c>
      <c r="AM251" s="378"/>
      <c r="AN251" s="379"/>
      <c r="AO251" s="375"/>
      <c r="AP251" s="392" t="str">
        <f t="shared" si="48"/>
        <v/>
      </c>
      <c r="AQ251" s="453" t="str">
        <f t="shared" si="49"/>
        <v/>
      </c>
      <c r="AR251" s="872" t="str">
        <f>IF(AM251="","",VLOOKUP(AM251,'aktuelle Düngerliste'!A:H,2,FALSE))</f>
        <v/>
      </c>
      <c r="AS251" s="872" t="str">
        <f>IF(AM251="","",VLOOKUP(AM251,'aktuelle Düngerliste'!A:H,3,FALSE))</f>
        <v/>
      </c>
      <c r="AT251" s="873" t="str">
        <f>IF(AM251="","",VLOOKUP(AM251,'aktuelle Düngerliste'!A:H,8,FALSE))</f>
        <v/>
      </c>
      <c r="AU251" s="874" t="str">
        <f>IF(AM251="","",VLOOKUP(AM251,'aktuelle Düngerliste'!$A:$H,3,FALSE)*AO251/1000)</f>
        <v/>
      </c>
      <c r="AV251" s="874" t="str">
        <f>IF(AM251="","",IF(VLOOKUP(AM251,'aktuelle Düngerliste'!$A:$B,2,FALSE)="mineralisch",(VLOOKUP(AM251,'aktuelle Düngerliste'!$A:$H,3,FALSE)*AO251/1000),""))</f>
        <v/>
      </c>
      <c r="AW251" s="875" t="str">
        <f>IF(AM251="","",VLOOKUP(AM251,'aktuelle Düngerliste'!$A:$J,10,FALSE)*AO251/1000)</f>
        <v/>
      </c>
      <c r="AX251" s="875" t="str">
        <f>IF(AM251="","",VLOOKUP(AM251,'aktuelle Düngerliste'!$A:$H,5,FALSE)*AO251/1000)</f>
        <v/>
      </c>
      <c r="AY251" s="875" t="str">
        <f>IF(AM251="","",VLOOKUP(AM251,'aktuelle Düngerliste'!$A:$H,6,FALSE)*AO251/1000)</f>
        <v/>
      </c>
      <c r="AZ251" s="876" t="str">
        <f>IF(AM251="","",VLOOKUP(AM251,'aktuelle Düngerliste'!$A:$H,7,FALSE)*AO251/1000)</f>
        <v/>
      </c>
      <c r="BA251" s="378"/>
      <c r="BB251" s="379"/>
      <c r="BC251" s="375"/>
      <c r="BD251" s="392" t="str">
        <f t="shared" si="50"/>
        <v/>
      </c>
      <c r="BE251" s="453" t="str">
        <f t="shared" si="51"/>
        <v/>
      </c>
      <c r="BF251" s="872" t="str">
        <f>IF(BA251="","",VLOOKUP(BA251,'aktuelle Düngerliste'!$A:$H,2,FALSE))</f>
        <v/>
      </c>
      <c r="BG251" s="872" t="str">
        <f>IF(BA251="","",VLOOKUP(BA251,'aktuelle Düngerliste'!$A:$H,3,FALSE))</f>
        <v/>
      </c>
      <c r="BH251" s="873" t="str">
        <f>IF(BA251="","",VLOOKUP(BA251,'aktuelle Düngerliste'!$A:$H,8,FALSE))</f>
        <v/>
      </c>
      <c r="BI251" s="874" t="str">
        <f>IF(BA251="","",VLOOKUP(BA251,'aktuelle Düngerliste'!$A:$H,3,FALSE)*BC251/1000)</f>
        <v/>
      </c>
      <c r="BJ251" s="874" t="str">
        <f>IF(BA251="","",IF(VLOOKUP(BA251,'aktuelle Düngerliste'!$A:$B,2,FALSE)="mineralisch",(VLOOKUP(BA251,'aktuelle Düngerliste'!$A:$H,3,FALSE)*BC251/1000),""))</f>
        <v/>
      </c>
      <c r="BK251" s="875" t="str">
        <f>IF(BA251="","",VLOOKUP(BA251,'aktuelle Düngerliste'!$A:$J,10,FALSE)*BC251/1000)</f>
        <v/>
      </c>
      <c r="BL251" s="875" t="str">
        <f>IF(BA251="","",VLOOKUP(BA251,'aktuelle Düngerliste'!$A:$H,5,FALSE)*BC251/1000)</f>
        <v/>
      </c>
      <c r="BM251" s="875" t="str">
        <f>IF(BA251="","",VLOOKUP(BA251,'aktuelle Düngerliste'!$A:$H,6,FALSE)*BC251/1000)</f>
        <v/>
      </c>
      <c r="BN251" s="876" t="str">
        <f>IF(BA251="","",VLOOKUP(BA251,'aktuelle Düngerliste'!$A:$H,7,FALSE)*BC251/1000)</f>
        <v/>
      </c>
      <c r="BO251" s="378"/>
      <c r="BP251" s="379"/>
      <c r="BQ251" s="375"/>
      <c r="BR251" s="392" t="str">
        <f t="shared" si="52"/>
        <v/>
      </c>
      <c r="BS251" s="453" t="str">
        <f t="shared" si="53"/>
        <v/>
      </c>
      <c r="BT251" s="872" t="str">
        <f>IF(BO251="","",VLOOKUP(BO251,'aktuelle Düngerliste'!$A:$H,2,FALSE))</f>
        <v/>
      </c>
      <c r="BU251" s="872" t="str">
        <f>IF(BO251="","",VLOOKUP(BO251,'aktuelle Düngerliste'!$A:$H,3,FALSE))</f>
        <v/>
      </c>
      <c r="BV251" s="873" t="str">
        <f>IF(BO251="","",VLOOKUP(BO251,'aktuelle Düngerliste'!$A:$H,8,FALSE))</f>
        <v/>
      </c>
      <c r="BW251" s="874" t="str">
        <f>IF(BO251="","",VLOOKUP(BO251,'aktuelle Düngerliste'!$A:$H,3,FALSE)*BQ251/1000)</f>
        <v/>
      </c>
      <c r="BX251" s="874" t="str">
        <f>IF(BO251="","",IF(VLOOKUP(BO251,'aktuelle Düngerliste'!$A:$B,2,FALSE)="mineralisch",(VLOOKUP(BO251,'aktuelle Düngerliste'!$A:$H,3,FALSE)*BQ251/1000),""))</f>
        <v/>
      </c>
      <c r="BY251" s="875" t="str">
        <f>IF(BO251="","",VLOOKUP(BO251,'aktuelle Düngerliste'!$A:$J,10,FALSE)*BQ251/1000)</f>
        <v/>
      </c>
      <c r="BZ251" s="875" t="str">
        <f>IF(BO251="","",VLOOKUP(BO251,'aktuelle Düngerliste'!$A:$H,5,FALSE)*BQ251/1000)</f>
        <v/>
      </c>
      <c r="CA251" s="875" t="str">
        <f>IF(BO251="","",VLOOKUP(BO251,'aktuelle Düngerliste'!$A:$H,6,FALSE)*BQ251/1000)</f>
        <v/>
      </c>
      <c r="CB251" s="876" t="str">
        <f>IF(BO251="","",VLOOKUP(BO251,'aktuelle Düngerliste'!$A:$H,7,FALSE)*BQ251/1000)</f>
        <v/>
      </c>
      <c r="CC251" s="378"/>
      <c r="CD251" s="379"/>
      <c r="CE251" s="375"/>
      <c r="CF251" s="392" t="str">
        <f t="shared" si="54"/>
        <v/>
      </c>
      <c r="CG251" s="453" t="str">
        <f t="shared" si="55"/>
        <v/>
      </c>
      <c r="CH251" s="872" t="str">
        <f>IF(CC251="","",VLOOKUP(CC251,'aktuelle Düngerliste'!$A:$H,2,FALSE))</f>
        <v/>
      </c>
      <c r="CI251" s="872" t="str">
        <f>IF(CC251="","",VLOOKUP(CC251,'aktuelle Düngerliste'!$A:$H,3,FALSE))</f>
        <v/>
      </c>
      <c r="CJ251" s="873" t="str">
        <f>IF(CC251="","",VLOOKUP(CC251,'aktuelle Düngerliste'!$A:$H,8,FALSE))</f>
        <v/>
      </c>
      <c r="CK251" s="874" t="str">
        <f>IF(CC251="","",VLOOKUP(CC251,'aktuelle Düngerliste'!$A:$H,3,FALSE)*CE251/1000)</f>
        <v/>
      </c>
      <c r="CL251" s="874" t="str">
        <f>IF(CC251="","",IF(VLOOKUP(CC251,'aktuelle Düngerliste'!$A:$B,2,FALSE)="mineralisch",(VLOOKUP(CC251,'aktuelle Düngerliste'!$A:$H,3,FALSE)*CE251/1000),""))</f>
        <v/>
      </c>
      <c r="CM251" s="875" t="str">
        <f>IF(CC251="","",VLOOKUP(CC251,'aktuelle Düngerliste'!$A:$J,10,FALSE)*CE251/1000)</f>
        <v/>
      </c>
      <c r="CN251" s="875" t="str">
        <f>IF(CC251="","",VLOOKUP(CC251,'aktuelle Düngerliste'!$A:$H,5,FALSE)*CE251/1000)</f>
        <v/>
      </c>
      <c r="CO251" s="875" t="str">
        <f>IF(CC251="","",VLOOKUP(CC251,'aktuelle Düngerliste'!$A:$H,6,FALSE)*CE251/1000)</f>
        <v/>
      </c>
      <c r="CP251" s="876" t="str">
        <f>IF(CC251="","",VLOOKUP(CC251,'aktuelle Düngerliste'!$A:$H,7,FALSE)*CE251/1000)</f>
        <v/>
      </c>
      <c r="CQ251" s="378"/>
      <c r="CR251" s="379"/>
      <c r="CS251" s="375"/>
      <c r="CT251" s="392" t="str">
        <f t="shared" si="56"/>
        <v/>
      </c>
      <c r="CU251" s="453" t="str">
        <f t="shared" si="57"/>
        <v/>
      </c>
      <c r="CV251" s="872" t="str">
        <f>IF(CQ251="","",VLOOKUP(CQ251,'aktuelle Düngerliste'!$A:$H,2,FALSE))</f>
        <v/>
      </c>
      <c r="CW251" s="872" t="str">
        <f>IF(CQ251="","",VLOOKUP(CQ251,'aktuelle Düngerliste'!$A:$H,3,FALSE))</f>
        <v/>
      </c>
      <c r="CX251" s="873" t="str">
        <f>IF(CQ251="","",VLOOKUP(CQ251,'aktuelle Düngerliste'!$A:$H,8,FALSE))</f>
        <v/>
      </c>
      <c r="CY251" s="874" t="str">
        <f>IF(CQ251="","",VLOOKUP(CQ251,'aktuelle Düngerliste'!$A:$H,3,FALSE)*CS251/1000)</f>
        <v/>
      </c>
      <c r="CZ251" s="874" t="str">
        <f>IF(CQ251="","",IF(VLOOKUP(CQ251,'aktuelle Düngerliste'!$A:$B,2,FALSE)="mineralisch",(VLOOKUP(CQ251,'aktuelle Düngerliste'!$A:$H,3,FALSE)*CS251/1000),""))</f>
        <v/>
      </c>
      <c r="DA251" s="875" t="str">
        <f>IF(CQ251="","",VLOOKUP(CQ251,'aktuelle Düngerliste'!$A:$J,10,FALSE)*CS251/1000)</f>
        <v/>
      </c>
      <c r="DB251" s="875" t="str">
        <f>IF(CQ251="","",VLOOKUP(CQ251,'aktuelle Düngerliste'!$A:$H,5,FALSE)*CS251/1000)</f>
        <v/>
      </c>
      <c r="DC251" s="875" t="str">
        <f>IF(CQ251="","",VLOOKUP(CQ251,'aktuelle Düngerliste'!$A:$H,6,FALSE)*CS251/1000)</f>
        <v/>
      </c>
      <c r="DD251" s="876" t="str">
        <f>IF(CQ251="","",VLOOKUP(CQ251,'aktuelle Düngerliste'!$A:$H,7,FALSE)*CS251/1000)</f>
        <v/>
      </c>
      <c r="DE251" s="378"/>
      <c r="DF251" s="379"/>
      <c r="DG251" s="375"/>
      <c r="DH251" s="392" t="str">
        <f t="shared" si="58"/>
        <v/>
      </c>
      <c r="DI251" s="453" t="str">
        <f t="shared" si="59"/>
        <v/>
      </c>
      <c r="DJ251" s="872" t="str">
        <f>IF(DE251="","",VLOOKUP(DE251,'aktuelle Düngerliste'!$A:$H,2,FALSE))</f>
        <v/>
      </c>
      <c r="DK251" s="872" t="str">
        <f>IF(DE251="","",VLOOKUP(DE251,'aktuelle Düngerliste'!$A:$H,3,FALSE))</f>
        <v/>
      </c>
      <c r="DL251" s="873" t="str">
        <f>IF(DE251="","",VLOOKUP(DE251,'aktuelle Düngerliste'!$A:$H,8,FALSE))</f>
        <v/>
      </c>
      <c r="DM251" s="874" t="str">
        <f>IF(DE251="","",VLOOKUP(DE251,'aktuelle Düngerliste'!$A:$H,3,FALSE)*DG251/1000)</f>
        <v/>
      </c>
      <c r="DN251" s="874" t="str">
        <f>IF(DE251="","",IF(VLOOKUP(DE251,'aktuelle Düngerliste'!$A:$B,2,FALSE)="mineralisch",(VLOOKUP(DE251,'aktuelle Düngerliste'!$A:$H,3,FALSE)*DG251/1000),""))</f>
        <v/>
      </c>
      <c r="DO251" s="875" t="str">
        <f>IF(DE251="","",VLOOKUP(DE251,'aktuelle Düngerliste'!$A:$J,10,FALSE)*DG251/1000)</f>
        <v/>
      </c>
      <c r="DP251" s="875" t="str">
        <f>IF(DE251="","",VLOOKUP(DE251,'aktuelle Düngerliste'!$A:$H,5,FALSE)*DG251/1000)</f>
        <v/>
      </c>
      <c r="DQ251" s="875" t="str">
        <f>IF(DE251="","",VLOOKUP(DE251,'aktuelle Düngerliste'!$A:$H,6,FALSE)*DG251/1000)</f>
        <v/>
      </c>
      <c r="DR251" s="876" t="str">
        <f>IF(DE251="","",VLOOKUP(DE251,'aktuelle Düngerliste'!$A:$H,7,FALSE)*DG251/1000)</f>
        <v/>
      </c>
      <c r="DS251" s="265"/>
    </row>
    <row r="252" spans="1:123" s="145" customFormat="1">
      <c r="A252" s="261" t="str">
        <f>IF('N-DBE'!A252="","",'N-DBE'!A252)</f>
        <v/>
      </c>
      <c r="B252" s="285" t="str">
        <f>IF('N-DBE'!B252="","",'N-DBE'!B252)</f>
        <v/>
      </c>
      <c r="C252" s="262" t="str">
        <f>IF('N-DBE'!C252="","",'N-DBE'!C252)</f>
        <v/>
      </c>
      <c r="D252" s="262" t="str">
        <f>IF('N-DBE'!D252="","",'N-DBE'!D252)</f>
        <v/>
      </c>
      <c r="E252" s="238" t="str">
        <f>IF('N-DBE'!E252="","",'N-DBE'!E252)</f>
        <v/>
      </c>
      <c r="F252" s="238" t="str">
        <f>IF('N-DBE'!F252="","",'N-DBE'!F252)</f>
        <v/>
      </c>
      <c r="G252" s="225" t="str">
        <f>IF('N-DBE'!G252="","",'N-DBE'!G252)</f>
        <v/>
      </c>
      <c r="H252" s="247" t="str">
        <f>IF(OR(B252="",'N-DBE'!AJ252=""),"",'N-DBE'!AJ252+'N-DBE'!AN252)</f>
        <v/>
      </c>
      <c r="I252" s="815" t="str">
        <f>IF(OR(B252="",'N-DBE'!AJ252=""),"",'N-DBE'!E252*('N-DBE'!AJ252+'N-DBE'!AN252))</f>
        <v/>
      </c>
      <c r="J252" s="246" t="str">
        <f>IF('N-DBE'!AK252="","",IF('N-DBE'!AM252="ja",'N-DBE'!AK252+'N-DBE'!AN252,'N-DBE'!AK252))</f>
        <v/>
      </c>
      <c r="K252" s="829" t="str">
        <f>IF(OR(B252="",'N-DBE'!AK252=""),"",IF('N-DBE'!AM252="ja",'N-DBE'!E252*('N-DBE'!AK252+'N-DBE'!AN252),'N-DBE'!E252*'N-DBE'!AK252))</f>
        <v/>
      </c>
      <c r="L252" s="830" t="str">
        <f>IF(OR(B252="",'N-DBE'!AL252=""),"",'N-DBE'!AL252+'N-DBE'!AN252)</f>
        <v/>
      </c>
      <c r="M252" s="830" t="str">
        <f>IF(OR(B252="",'N-DBE'!AL252=""),"",'N-DBE'!E252*('N-DBE'!AL252+'N-DBE'!AN252))</f>
        <v/>
      </c>
      <c r="N252" s="831" t="str">
        <f>IF(AND('N-DBE'!C252="ja",G252&lt;&gt;""),I252-X252,"")</f>
        <v/>
      </c>
      <c r="O252" s="259" t="str">
        <f>IF('N-DBE'!AJ252="","",SUM(AU252,BI252,BW252,CK252,CY252,DM252))</f>
        <v/>
      </c>
      <c r="P252" s="830" t="str">
        <f>IF(OR(B252="",'N-DBE'!AJ252=""),"",O252*'N-DBE'!E252)</f>
        <v/>
      </c>
      <c r="Q252" s="253" t="str">
        <f>IF('N-DBE'!AJ252="","",IF(AR252="mineralisch",AU252,0)+IF(BF252="mineralisch",BI252,0)+IF(BT252="mineralisch",BW252,0)+IF(CH252="mineralisch",CK252,0)+IF(CV252="mineralisch",CY252,0)+IF(DJ252="mineralisch",DM252,0))</f>
        <v/>
      </c>
      <c r="R252" s="830" t="str">
        <f>IF(OR(B252="",'N-DBE'!AJ252=""),"",Q252*'N-DBE'!E252)</f>
        <v/>
      </c>
      <c r="S252" s="253" t="str">
        <f>IF('N-DBE'!AJ252="","",O252-Q252)</f>
        <v/>
      </c>
      <c r="T252" s="830" t="str">
        <f>IF(OR(B252="",'N-DBE'!AJ252=""),"",S252*'N-DBE'!E252)</f>
        <v/>
      </c>
      <c r="U252" s="253" t="str">
        <f>IF('N-DBE'!AJ252="","",(IF(AR252="Kompost",AU252,0)+IF(BF252="Kompost",BI252,0)+IF(BT252="Kompost",BW252,0)+IF(CH252="Kompost",CK252,0)+IF(CV252="Kompost",CY252,0)+IF(DJ252="Kompost",DM252,0)))</f>
        <v/>
      </c>
      <c r="V252" s="830" t="str">
        <f>IF(OR(B252="",'N-DBE'!AJ252=""),"",U252*'N-DBE'!E252)</f>
        <v/>
      </c>
      <c r="W252" s="370" t="str">
        <f>IF('N-DBE'!AJ252="","",SUM(AW252,BK252,BY252,CM252,DA252,DO252))</f>
        <v/>
      </c>
      <c r="X252" s="844" t="str">
        <f>IF(OR(B252="",'N-DBE'!AJ252=""),"",W252*'N-DBE'!E252)</f>
        <v/>
      </c>
      <c r="Y252" s="260" t="str">
        <f>IF('P-(K-Mg)-DBE'!N252="","",'P-(K-Mg)-DBE'!N252+'P-(K-Mg)-DBE'!R252)</f>
        <v/>
      </c>
      <c r="Z252" s="830" t="str">
        <f>IF(OR(B252="",'P-(K-Mg)-DBE'!N252=""),"",'N-DBE'!E252*('P-(K-Mg)-DBE'!N252+'P-(K-Mg)-DBE'!R252))</f>
        <v/>
      </c>
      <c r="AA252" s="259" t="str">
        <f>IF('P-(K-Mg)-DBE'!N252="","",SUM(AX252,BL252,BZ252,CN252,DB252,DP252))</f>
        <v/>
      </c>
      <c r="AB252" s="258" t="str">
        <f>IF(OR(B252="",'P-(K-Mg)-DBE'!Z252=""),"",SUM(AX252,BL252,BZ252,CN252,DB252,DP252)*'N-DBE'!E252)</f>
        <v/>
      </c>
      <c r="AC252" s="259" t="str">
        <f>IF('P-(K-Mg)-DBE'!O252="","",'P-(K-Mg)-DBE'!O252)</f>
        <v/>
      </c>
      <c r="AD252" s="815" t="str">
        <f>IF(OR(B252="",'P-(K-Mg)-DBE'!O252=""),"",'P-(K-Mg)-DBE'!O252*'N-DBE'!E252)</f>
        <v/>
      </c>
      <c r="AE252" s="239" t="str">
        <f>IF('P-(K-Mg)-DBE'!Z252="","",'P-(K-Mg)-DBE'!Z252)</f>
        <v/>
      </c>
      <c r="AF252" s="815" t="str">
        <f>IF(OR(B252="",'P-(K-Mg)-DBE'!Z252=""),"",'P-(K-Mg)-DBE'!Z252*'N-DBE'!E252)</f>
        <v/>
      </c>
      <c r="AG252" s="380" t="str">
        <f>IF('P-(K-Mg)-DBE'!Z252="","",SUM(AY252,BM252,CA252,CO252,DC252,DQ252))</f>
        <v/>
      </c>
      <c r="AH252" s="258" t="str">
        <f>IF(OR(B252="",'P-(K-Mg)-DBE'!AH252=""),"",SUM(AY252,BM252,CA252,CO252,DC252,DQ242)*'N-DBE'!E252)</f>
        <v/>
      </c>
      <c r="AI252" s="240" t="str">
        <f>IF('P-(K-Mg)-DBE'!AH252="","",'P-(K-Mg)-DBE'!AH252)</f>
        <v/>
      </c>
      <c r="AJ252" s="830" t="str">
        <f>IF(OR(B252="",'P-(K-Mg)-DBE'!AH252=""),"",'N-DBE'!E252*'P-(K-Mg)-DBE'!AH252)</f>
        <v/>
      </c>
      <c r="AK252" s="374" t="str">
        <f>IF('P-(K-Mg)-DBE'!AH252="","",SUM(AZ252,BN252,CB252,CP252,DD252,DR252))</f>
        <v/>
      </c>
      <c r="AL252" s="862" t="str">
        <f>IF('P-(K-Mg)-DBE'!AH252="","",SUM(AZ252,BN252,CB252,CP252,DD252,DR252))</f>
        <v/>
      </c>
      <c r="AM252" s="378"/>
      <c r="AN252" s="379"/>
      <c r="AO252" s="375"/>
      <c r="AP252" s="392" t="str">
        <f t="shared" si="48"/>
        <v/>
      </c>
      <c r="AQ252" s="453" t="str">
        <f t="shared" si="49"/>
        <v/>
      </c>
      <c r="AR252" s="872" t="str">
        <f>IF(AM252="","",VLOOKUP(AM252,'aktuelle Düngerliste'!A:H,2,FALSE))</f>
        <v/>
      </c>
      <c r="AS252" s="872" t="str">
        <f>IF(AM252="","",VLOOKUP(AM252,'aktuelle Düngerliste'!A:H,3,FALSE))</f>
        <v/>
      </c>
      <c r="AT252" s="873" t="str">
        <f>IF(AM252="","",VLOOKUP(AM252,'aktuelle Düngerliste'!A:H,8,FALSE))</f>
        <v/>
      </c>
      <c r="AU252" s="874" t="str">
        <f>IF(AM252="","",VLOOKUP(AM252,'aktuelle Düngerliste'!$A:$H,3,FALSE)*AO252/1000)</f>
        <v/>
      </c>
      <c r="AV252" s="874" t="str">
        <f>IF(AM252="","",IF(VLOOKUP(AM252,'aktuelle Düngerliste'!$A:$B,2,FALSE)="mineralisch",(VLOOKUP(AM252,'aktuelle Düngerliste'!$A:$H,3,FALSE)*AO252/1000),""))</f>
        <v/>
      </c>
      <c r="AW252" s="875" t="str">
        <f>IF(AM252="","",VLOOKUP(AM252,'aktuelle Düngerliste'!$A:$J,10,FALSE)*AO252/1000)</f>
        <v/>
      </c>
      <c r="AX252" s="875" t="str">
        <f>IF(AM252="","",VLOOKUP(AM252,'aktuelle Düngerliste'!$A:$H,5,FALSE)*AO252/1000)</f>
        <v/>
      </c>
      <c r="AY252" s="875" t="str">
        <f>IF(AM252="","",VLOOKUP(AM252,'aktuelle Düngerliste'!$A:$H,6,FALSE)*AO252/1000)</f>
        <v/>
      </c>
      <c r="AZ252" s="876" t="str">
        <f>IF(AM252="","",VLOOKUP(AM252,'aktuelle Düngerliste'!$A:$H,7,FALSE)*AO252/1000)</f>
        <v/>
      </c>
      <c r="BA252" s="378"/>
      <c r="BB252" s="379"/>
      <c r="BC252" s="375"/>
      <c r="BD252" s="392" t="str">
        <f t="shared" si="50"/>
        <v/>
      </c>
      <c r="BE252" s="453" t="str">
        <f t="shared" si="51"/>
        <v/>
      </c>
      <c r="BF252" s="872" t="str">
        <f>IF(BA252="","",VLOOKUP(BA252,'aktuelle Düngerliste'!$A:$H,2,FALSE))</f>
        <v/>
      </c>
      <c r="BG252" s="872" t="str">
        <f>IF(BA252="","",VLOOKUP(BA252,'aktuelle Düngerliste'!$A:$H,3,FALSE))</f>
        <v/>
      </c>
      <c r="BH252" s="873" t="str">
        <f>IF(BA252="","",VLOOKUP(BA252,'aktuelle Düngerliste'!$A:$H,8,FALSE))</f>
        <v/>
      </c>
      <c r="BI252" s="874" t="str">
        <f>IF(BA252="","",VLOOKUP(BA252,'aktuelle Düngerliste'!$A:$H,3,FALSE)*BC252/1000)</f>
        <v/>
      </c>
      <c r="BJ252" s="874" t="str">
        <f>IF(BA252="","",IF(VLOOKUP(BA252,'aktuelle Düngerliste'!$A:$B,2,FALSE)="mineralisch",(VLOOKUP(BA252,'aktuelle Düngerliste'!$A:$H,3,FALSE)*BC252/1000),""))</f>
        <v/>
      </c>
      <c r="BK252" s="875" t="str">
        <f>IF(BA252="","",VLOOKUP(BA252,'aktuelle Düngerliste'!$A:$J,10,FALSE)*BC252/1000)</f>
        <v/>
      </c>
      <c r="BL252" s="875" t="str">
        <f>IF(BA252="","",VLOOKUP(BA252,'aktuelle Düngerliste'!$A:$H,5,FALSE)*BC252/1000)</f>
        <v/>
      </c>
      <c r="BM252" s="875" t="str">
        <f>IF(BA252="","",VLOOKUP(BA252,'aktuelle Düngerliste'!$A:$H,6,FALSE)*BC252/1000)</f>
        <v/>
      </c>
      <c r="BN252" s="876" t="str">
        <f>IF(BA252="","",VLOOKUP(BA252,'aktuelle Düngerliste'!$A:$H,7,FALSE)*BC252/1000)</f>
        <v/>
      </c>
      <c r="BO252" s="378"/>
      <c r="BP252" s="379"/>
      <c r="BQ252" s="375"/>
      <c r="BR252" s="392" t="str">
        <f t="shared" si="52"/>
        <v/>
      </c>
      <c r="BS252" s="453" t="str">
        <f t="shared" si="53"/>
        <v/>
      </c>
      <c r="BT252" s="872" t="str">
        <f>IF(BO252="","",VLOOKUP(BO252,'aktuelle Düngerliste'!$A:$H,2,FALSE))</f>
        <v/>
      </c>
      <c r="BU252" s="872" t="str">
        <f>IF(BO252="","",VLOOKUP(BO252,'aktuelle Düngerliste'!$A:$H,3,FALSE))</f>
        <v/>
      </c>
      <c r="BV252" s="873" t="str">
        <f>IF(BO252="","",VLOOKUP(BO252,'aktuelle Düngerliste'!$A:$H,8,FALSE))</f>
        <v/>
      </c>
      <c r="BW252" s="874" t="str">
        <f>IF(BO252="","",VLOOKUP(BO252,'aktuelle Düngerliste'!$A:$H,3,FALSE)*BQ252/1000)</f>
        <v/>
      </c>
      <c r="BX252" s="874" t="str">
        <f>IF(BO252="","",IF(VLOOKUP(BO252,'aktuelle Düngerliste'!$A:$B,2,FALSE)="mineralisch",(VLOOKUP(BO252,'aktuelle Düngerliste'!$A:$H,3,FALSE)*BQ252/1000),""))</f>
        <v/>
      </c>
      <c r="BY252" s="875" t="str">
        <f>IF(BO252="","",VLOOKUP(BO252,'aktuelle Düngerliste'!$A:$J,10,FALSE)*BQ252/1000)</f>
        <v/>
      </c>
      <c r="BZ252" s="875" t="str">
        <f>IF(BO252="","",VLOOKUP(BO252,'aktuelle Düngerliste'!$A:$H,5,FALSE)*BQ252/1000)</f>
        <v/>
      </c>
      <c r="CA252" s="875" t="str">
        <f>IF(BO252="","",VLOOKUP(BO252,'aktuelle Düngerliste'!$A:$H,6,FALSE)*BQ252/1000)</f>
        <v/>
      </c>
      <c r="CB252" s="876" t="str">
        <f>IF(BO252="","",VLOOKUP(BO252,'aktuelle Düngerliste'!$A:$H,7,FALSE)*BQ252/1000)</f>
        <v/>
      </c>
      <c r="CC252" s="378"/>
      <c r="CD252" s="379"/>
      <c r="CE252" s="375"/>
      <c r="CF252" s="392" t="str">
        <f t="shared" si="54"/>
        <v/>
      </c>
      <c r="CG252" s="453" t="str">
        <f t="shared" si="55"/>
        <v/>
      </c>
      <c r="CH252" s="872" t="str">
        <f>IF(CC252="","",VLOOKUP(CC252,'aktuelle Düngerliste'!$A:$H,2,FALSE))</f>
        <v/>
      </c>
      <c r="CI252" s="872" t="str">
        <f>IF(CC252="","",VLOOKUP(CC252,'aktuelle Düngerliste'!$A:$H,3,FALSE))</f>
        <v/>
      </c>
      <c r="CJ252" s="873" t="str">
        <f>IF(CC252="","",VLOOKUP(CC252,'aktuelle Düngerliste'!$A:$H,8,FALSE))</f>
        <v/>
      </c>
      <c r="CK252" s="874" t="str">
        <f>IF(CC252="","",VLOOKUP(CC252,'aktuelle Düngerliste'!$A:$H,3,FALSE)*CE252/1000)</f>
        <v/>
      </c>
      <c r="CL252" s="874" t="str">
        <f>IF(CC252="","",IF(VLOOKUP(CC252,'aktuelle Düngerliste'!$A:$B,2,FALSE)="mineralisch",(VLOOKUP(CC252,'aktuelle Düngerliste'!$A:$H,3,FALSE)*CE252/1000),""))</f>
        <v/>
      </c>
      <c r="CM252" s="875" t="str">
        <f>IF(CC252="","",VLOOKUP(CC252,'aktuelle Düngerliste'!$A:$J,10,FALSE)*CE252/1000)</f>
        <v/>
      </c>
      <c r="CN252" s="875" t="str">
        <f>IF(CC252="","",VLOOKUP(CC252,'aktuelle Düngerliste'!$A:$H,5,FALSE)*CE252/1000)</f>
        <v/>
      </c>
      <c r="CO252" s="875" t="str">
        <f>IF(CC252="","",VLOOKUP(CC252,'aktuelle Düngerliste'!$A:$H,6,FALSE)*CE252/1000)</f>
        <v/>
      </c>
      <c r="CP252" s="876" t="str">
        <f>IF(CC252="","",VLOOKUP(CC252,'aktuelle Düngerliste'!$A:$H,7,FALSE)*CE252/1000)</f>
        <v/>
      </c>
      <c r="CQ252" s="378"/>
      <c r="CR252" s="379"/>
      <c r="CS252" s="375"/>
      <c r="CT252" s="392" t="str">
        <f t="shared" si="56"/>
        <v/>
      </c>
      <c r="CU252" s="453" t="str">
        <f t="shared" si="57"/>
        <v/>
      </c>
      <c r="CV252" s="872" t="str">
        <f>IF(CQ252="","",VLOOKUP(CQ252,'aktuelle Düngerliste'!$A:$H,2,FALSE))</f>
        <v/>
      </c>
      <c r="CW252" s="872" t="str">
        <f>IF(CQ252="","",VLOOKUP(CQ252,'aktuelle Düngerliste'!$A:$H,3,FALSE))</f>
        <v/>
      </c>
      <c r="CX252" s="873" t="str">
        <f>IF(CQ252="","",VLOOKUP(CQ252,'aktuelle Düngerliste'!$A:$H,8,FALSE))</f>
        <v/>
      </c>
      <c r="CY252" s="874" t="str">
        <f>IF(CQ252="","",VLOOKUP(CQ252,'aktuelle Düngerliste'!$A:$H,3,FALSE)*CS252/1000)</f>
        <v/>
      </c>
      <c r="CZ252" s="874" t="str">
        <f>IF(CQ252="","",IF(VLOOKUP(CQ252,'aktuelle Düngerliste'!$A:$B,2,FALSE)="mineralisch",(VLOOKUP(CQ252,'aktuelle Düngerliste'!$A:$H,3,FALSE)*CS252/1000),""))</f>
        <v/>
      </c>
      <c r="DA252" s="875" t="str">
        <f>IF(CQ252="","",VLOOKUP(CQ252,'aktuelle Düngerliste'!$A:$J,10,FALSE)*CS252/1000)</f>
        <v/>
      </c>
      <c r="DB252" s="875" t="str">
        <f>IF(CQ252="","",VLOOKUP(CQ252,'aktuelle Düngerliste'!$A:$H,5,FALSE)*CS252/1000)</f>
        <v/>
      </c>
      <c r="DC252" s="875" t="str">
        <f>IF(CQ252="","",VLOOKUP(CQ252,'aktuelle Düngerliste'!$A:$H,6,FALSE)*CS252/1000)</f>
        <v/>
      </c>
      <c r="DD252" s="876" t="str">
        <f>IF(CQ252="","",VLOOKUP(CQ252,'aktuelle Düngerliste'!$A:$H,7,FALSE)*CS252/1000)</f>
        <v/>
      </c>
      <c r="DE252" s="378"/>
      <c r="DF252" s="379"/>
      <c r="DG252" s="375"/>
      <c r="DH252" s="392" t="str">
        <f t="shared" si="58"/>
        <v/>
      </c>
      <c r="DI252" s="453" t="str">
        <f t="shared" si="59"/>
        <v/>
      </c>
      <c r="DJ252" s="872" t="str">
        <f>IF(DE252="","",VLOOKUP(DE252,'aktuelle Düngerliste'!$A:$H,2,FALSE))</f>
        <v/>
      </c>
      <c r="DK252" s="872" t="str">
        <f>IF(DE252="","",VLOOKUP(DE252,'aktuelle Düngerliste'!$A:$H,3,FALSE))</f>
        <v/>
      </c>
      <c r="DL252" s="873" t="str">
        <f>IF(DE252="","",VLOOKUP(DE252,'aktuelle Düngerliste'!$A:$H,8,FALSE))</f>
        <v/>
      </c>
      <c r="DM252" s="874" t="str">
        <f>IF(DE252="","",VLOOKUP(DE252,'aktuelle Düngerliste'!$A:$H,3,FALSE)*DG252/1000)</f>
        <v/>
      </c>
      <c r="DN252" s="874" t="str">
        <f>IF(DE252="","",IF(VLOOKUP(DE252,'aktuelle Düngerliste'!$A:$B,2,FALSE)="mineralisch",(VLOOKUP(DE252,'aktuelle Düngerliste'!$A:$H,3,FALSE)*DG252/1000),""))</f>
        <v/>
      </c>
      <c r="DO252" s="875" t="str">
        <f>IF(DE252="","",VLOOKUP(DE252,'aktuelle Düngerliste'!$A:$J,10,FALSE)*DG252/1000)</f>
        <v/>
      </c>
      <c r="DP252" s="875" t="str">
        <f>IF(DE252="","",VLOOKUP(DE252,'aktuelle Düngerliste'!$A:$H,5,FALSE)*DG252/1000)</f>
        <v/>
      </c>
      <c r="DQ252" s="875" t="str">
        <f>IF(DE252="","",VLOOKUP(DE252,'aktuelle Düngerliste'!$A:$H,6,FALSE)*DG252/1000)</f>
        <v/>
      </c>
      <c r="DR252" s="876" t="str">
        <f>IF(DE252="","",VLOOKUP(DE252,'aktuelle Düngerliste'!$A:$H,7,FALSE)*DG252/1000)</f>
        <v/>
      </c>
      <c r="DS252" s="265"/>
    </row>
    <row r="253" spans="1:123" s="145" customFormat="1">
      <c r="A253" s="261" t="str">
        <f>IF('N-DBE'!A253="","",'N-DBE'!A253)</f>
        <v/>
      </c>
      <c r="B253" s="285" t="str">
        <f>IF('N-DBE'!B253="","",'N-DBE'!B253)</f>
        <v/>
      </c>
      <c r="C253" s="262" t="str">
        <f>IF('N-DBE'!C253="","",'N-DBE'!C253)</f>
        <v/>
      </c>
      <c r="D253" s="262" t="str">
        <f>IF('N-DBE'!D253="","",'N-DBE'!D253)</f>
        <v/>
      </c>
      <c r="E253" s="238" t="str">
        <f>IF('N-DBE'!E253="","",'N-DBE'!E253)</f>
        <v/>
      </c>
      <c r="F253" s="238" t="str">
        <f>IF('N-DBE'!F253="","",'N-DBE'!F253)</f>
        <v/>
      </c>
      <c r="G253" s="225" t="str">
        <f>IF('N-DBE'!G253="","",'N-DBE'!G253)</f>
        <v/>
      </c>
      <c r="H253" s="247" t="str">
        <f>IF(OR(B253="",'N-DBE'!AJ253=""),"",'N-DBE'!AJ253+'N-DBE'!AN253)</f>
        <v/>
      </c>
      <c r="I253" s="815" t="str">
        <f>IF(OR(B253="",'N-DBE'!AJ253=""),"",'N-DBE'!E253*('N-DBE'!AJ253+'N-DBE'!AN253))</f>
        <v/>
      </c>
      <c r="J253" s="246" t="str">
        <f>IF('N-DBE'!AK253="","",IF('N-DBE'!AM253="ja",'N-DBE'!AK253+'N-DBE'!AN253,'N-DBE'!AK253))</f>
        <v/>
      </c>
      <c r="K253" s="829" t="str">
        <f>IF(OR(B253="",'N-DBE'!AK253=""),"",IF('N-DBE'!AM253="ja",'N-DBE'!E253*('N-DBE'!AK253+'N-DBE'!AN253),'N-DBE'!E253*'N-DBE'!AK253))</f>
        <v/>
      </c>
      <c r="L253" s="830" t="str">
        <f>IF(OR(B253="",'N-DBE'!AL253=""),"",'N-DBE'!AL253+'N-DBE'!AN253)</f>
        <v/>
      </c>
      <c r="M253" s="830" t="str">
        <f>IF(OR(B253="",'N-DBE'!AL253=""),"",'N-DBE'!E253*('N-DBE'!AL253+'N-DBE'!AN253))</f>
        <v/>
      </c>
      <c r="N253" s="831" t="str">
        <f>IF(AND('N-DBE'!C253="ja",G253&lt;&gt;""),I253-X253,"")</f>
        <v/>
      </c>
      <c r="O253" s="259" t="str">
        <f>IF('N-DBE'!AJ253="","",SUM(AU253,BI253,BW253,CK253,CY253,DM253))</f>
        <v/>
      </c>
      <c r="P253" s="830" t="str">
        <f>IF(OR(B253="",'N-DBE'!AJ253=""),"",O253*'N-DBE'!E253)</f>
        <v/>
      </c>
      <c r="Q253" s="253" t="str">
        <f>IF('N-DBE'!AJ253="","",IF(AR253="mineralisch",AU253,0)+IF(BF253="mineralisch",BI253,0)+IF(BT253="mineralisch",BW253,0)+IF(CH253="mineralisch",CK253,0)+IF(CV253="mineralisch",CY253,0)+IF(DJ253="mineralisch",DM253,0))</f>
        <v/>
      </c>
      <c r="R253" s="830" t="str">
        <f>IF(OR(B253="",'N-DBE'!AJ253=""),"",Q253*'N-DBE'!E253)</f>
        <v/>
      </c>
      <c r="S253" s="253" t="str">
        <f>IF('N-DBE'!AJ253="","",O253-Q253)</f>
        <v/>
      </c>
      <c r="T253" s="830" t="str">
        <f>IF(OR(B253="",'N-DBE'!AJ253=""),"",S253*'N-DBE'!E253)</f>
        <v/>
      </c>
      <c r="U253" s="253" t="str">
        <f>IF('N-DBE'!AJ253="","",(IF(AR253="Kompost",AU253,0)+IF(BF253="Kompost",BI253,0)+IF(BT253="Kompost",BW253,0)+IF(CH253="Kompost",CK253,0)+IF(CV253="Kompost",CY253,0)+IF(DJ253="Kompost",DM253,0)))</f>
        <v/>
      </c>
      <c r="V253" s="830" t="str">
        <f>IF(OR(B253="",'N-DBE'!AJ253=""),"",U253*'N-DBE'!E253)</f>
        <v/>
      </c>
      <c r="W253" s="370" t="str">
        <f>IF('N-DBE'!AJ253="","",SUM(AW253,BK253,BY253,CM253,DA253,DO253))</f>
        <v/>
      </c>
      <c r="X253" s="844" t="str">
        <f>IF(OR(B253="",'N-DBE'!AJ253=""),"",W253*'N-DBE'!E253)</f>
        <v/>
      </c>
      <c r="Y253" s="260" t="str">
        <f>IF('P-(K-Mg)-DBE'!N253="","",'P-(K-Mg)-DBE'!N253+'P-(K-Mg)-DBE'!R253)</f>
        <v/>
      </c>
      <c r="Z253" s="830" t="str">
        <f>IF(OR(B253="",'P-(K-Mg)-DBE'!N253=""),"",'N-DBE'!E253*('P-(K-Mg)-DBE'!N253+'P-(K-Mg)-DBE'!R253))</f>
        <v/>
      </c>
      <c r="AA253" s="259" t="str">
        <f>IF('P-(K-Mg)-DBE'!N253="","",SUM(AX253,BL253,BZ253,CN253,DB253,DP253))</f>
        <v/>
      </c>
      <c r="AB253" s="258" t="str">
        <f>IF(OR(B253="",'P-(K-Mg)-DBE'!Z253=""),"",SUM(AX253,BL253,BZ253,CN253,DB253,DP253)*'N-DBE'!E253)</f>
        <v/>
      </c>
      <c r="AC253" s="259" t="str">
        <f>IF('P-(K-Mg)-DBE'!O253="","",'P-(K-Mg)-DBE'!O253)</f>
        <v/>
      </c>
      <c r="AD253" s="815" t="str">
        <f>IF(OR(B253="",'P-(K-Mg)-DBE'!O253=""),"",'P-(K-Mg)-DBE'!O253*'N-DBE'!E253)</f>
        <v/>
      </c>
      <c r="AE253" s="239" t="str">
        <f>IF('P-(K-Mg)-DBE'!Z253="","",'P-(K-Mg)-DBE'!Z253)</f>
        <v/>
      </c>
      <c r="AF253" s="815" t="str">
        <f>IF(OR(B253="",'P-(K-Mg)-DBE'!Z253=""),"",'P-(K-Mg)-DBE'!Z253*'N-DBE'!E253)</f>
        <v/>
      </c>
      <c r="AG253" s="380" t="str">
        <f>IF('P-(K-Mg)-DBE'!Z253="","",SUM(AY253,BM253,CA253,CO253,DC253,DQ253))</f>
        <v/>
      </c>
      <c r="AH253" s="258" t="str">
        <f>IF(OR(B253="",'P-(K-Mg)-DBE'!AH253=""),"",SUM(AY253,BM253,CA253,CO253,DC253,DQ243)*'N-DBE'!E253)</f>
        <v/>
      </c>
      <c r="AI253" s="240" t="str">
        <f>IF('P-(K-Mg)-DBE'!AH253="","",'P-(K-Mg)-DBE'!AH253)</f>
        <v/>
      </c>
      <c r="AJ253" s="830" t="str">
        <f>IF(OR(B253="",'P-(K-Mg)-DBE'!AH253=""),"",'N-DBE'!E253*'P-(K-Mg)-DBE'!AH253)</f>
        <v/>
      </c>
      <c r="AK253" s="374" t="str">
        <f>IF('P-(K-Mg)-DBE'!AH253="","",SUM(AZ253,BN253,CB253,CP253,DD253,DR253))</f>
        <v/>
      </c>
      <c r="AL253" s="862" t="str">
        <f>IF('P-(K-Mg)-DBE'!AH253="","",SUM(AZ253,BN253,CB253,CP253,DD253,DR253))</f>
        <v/>
      </c>
      <c r="AM253" s="378"/>
      <c r="AN253" s="379"/>
      <c r="AO253" s="375"/>
      <c r="AP253" s="392" t="str">
        <f t="shared" si="48"/>
        <v/>
      </c>
      <c r="AQ253" s="453" t="str">
        <f t="shared" si="49"/>
        <v/>
      </c>
      <c r="AR253" s="872" t="str">
        <f>IF(AM253="","",VLOOKUP(AM253,'aktuelle Düngerliste'!A:H,2,FALSE))</f>
        <v/>
      </c>
      <c r="AS253" s="872" t="str">
        <f>IF(AM253="","",VLOOKUP(AM253,'aktuelle Düngerliste'!A:H,3,FALSE))</f>
        <v/>
      </c>
      <c r="AT253" s="873" t="str">
        <f>IF(AM253="","",VLOOKUP(AM253,'aktuelle Düngerliste'!A:H,8,FALSE))</f>
        <v/>
      </c>
      <c r="AU253" s="874" t="str">
        <f>IF(AM253="","",VLOOKUP(AM253,'aktuelle Düngerliste'!$A:$H,3,FALSE)*AO253/1000)</f>
        <v/>
      </c>
      <c r="AV253" s="874" t="str">
        <f>IF(AM253="","",IF(VLOOKUP(AM253,'aktuelle Düngerliste'!$A:$B,2,FALSE)="mineralisch",(VLOOKUP(AM253,'aktuelle Düngerliste'!$A:$H,3,FALSE)*AO253/1000),""))</f>
        <v/>
      </c>
      <c r="AW253" s="875" t="str">
        <f>IF(AM253="","",VLOOKUP(AM253,'aktuelle Düngerliste'!$A:$J,10,FALSE)*AO253/1000)</f>
        <v/>
      </c>
      <c r="AX253" s="875" t="str">
        <f>IF(AM253="","",VLOOKUP(AM253,'aktuelle Düngerliste'!$A:$H,5,FALSE)*AO253/1000)</f>
        <v/>
      </c>
      <c r="AY253" s="875" t="str">
        <f>IF(AM253="","",VLOOKUP(AM253,'aktuelle Düngerliste'!$A:$H,6,FALSE)*AO253/1000)</f>
        <v/>
      </c>
      <c r="AZ253" s="876" t="str">
        <f>IF(AM253="","",VLOOKUP(AM253,'aktuelle Düngerliste'!$A:$H,7,FALSE)*AO253/1000)</f>
        <v/>
      </c>
      <c r="BA253" s="378"/>
      <c r="BB253" s="379"/>
      <c r="BC253" s="375"/>
      <c r="BD253" s="392" t="str">
        <f t="shared" si="50"/>
        <v/>
      </c>
      <c r="BE253" s="453" t="str">
        <f t="shared" si="51"/>
        <v/>
      </c>
      <c r="BF253" s="872" t="str">
        <f>IF(BA253="","",VLOOKUP(BA253,'aktuelle Düngerliste'!$A:$H,2,FALSE))</f>
        <v/>
      </c>
      <c r="BG253" s="872" t="str">
        <f>IF(BA253="","",VLOOKUP(BA253,'aktuelle Düngerliste'!$A:$H,3,FALSE))</f>
        <v/>
      </c>
      <c r="BH253" s="873" t="str">
        <f>IF(BA253="","",VLOOKUP(BA253,'aktuelle Düngerliste'!$A:$H,8,FALSE))</f>
        <v/>
      </c>
      <c r="BI253" s="874" t="str">
        <f>IF(BA253="","",VLOOKUP(BA253,'aktuelle Düngerliste'!$A:$H,3,FALSE)*BC253/1000)</f>
        <v/>
      </c>
      <c r="BJ253" s="874" t="str">
        <f>IF(BA253="","",IF(VLOOKUP(BA253,'aktuelle Düngerliste'!$A:$B,2,FALSE)="mineralisch",(VLOOKUP(BA253,'aktuelle Düngerliste'!$A:$H,3,FALSE)*BC253/1000),""))</f>
        <v/>
      </c>
      <c r="BK253" s="875" t="str">
        <f>IF(BA253="","",VLOOKUP(BA253,'aktuelle Düngerliste'!$A:$J,10,FALSE)*BC253/1000)</f>
        <v/>
      </c>
      <c r="BL253" s="875" t="str">
        <f>IF(BA253="","",VLOOKUP(BA253,'aktuelle Düngerliste'!$A:$H,5,FALSE)*BC253/1000)</f>
        <v/>
      </c>
      <c r="BM253" s="875" t="str">
        <f>IF(BA253="","",VLOOKUP(BA253,'aktuelle Düngerliste'!$A:$H,6,FALSE)*BC253/1000)</f>
        <v/>
      </c>
      <c r="BN253" s="876" t="str">
        <f>IF(BA253="","",VLOOKUP(BA253,'aktuelle Düngerliste'!$A:$H,7,FALSE)*BC253/1000)</f>
        <v/>
      </c>
      <c r="BO253" s="378"/>
      <c r="BP253" s="379"/>
      <c r="BQ253" s="375"/>
      <c r="BR253" s="392" t="str">
        <f t="shared" si="52"/>
        <v/>
      </c>
      <c r="BS253" s="453" t="str">
        <f t="shared" si="53"/>
        <v/>
      </c>
      <c r="BT253" s="872" t="str">
        <f>IF(BO253="","",VLOOKUP(BO253,'aktuelle Düngerliste'!$A:$H,2,FALSE))</f>
        <v/>
      </c>
      <c r="BU253" s="872" t="str">
        <f>IF(BO253="","",VLOOKUP(BO253,'aktuelle Düngerliste'!$A:$H,3,FALSE))</f>
        <v/>
      </c>
      <c r="BV253" s="873" t="str">
        <f>IF(BO253="","",VLOOKUP(BO253,'aktuelle Düngerliste'!$A:$H,8,FALSE))</f>
        <v/>
      </c>
      <c r="BW253" s="874" t="str">
        <f>IF(BO253="","",VLOOKUP(BO253,'aktuelle Düngerliste'!$A:$H,3,FALSE)*BQ253/1000)</f>
        <v/>
      </c>
      <c r="BX253" s="874" t="str">
        <f>IF(BO253="","",IF(VLOOKUP(BO253,'aktuelle Düngerliste'!$A:$B,2,FALSE)="mineralisch",(VLOOKUP(BO253,'aktuelle Düngerliste'!$A:$H,3,FALSE)*BQ253/1000),""))</f>
        <v/>
      </c>
      <c r="BY253" s="875" t="str">
        <f>IF(BO253="","",VLOOKUP(BO253,'aktuelle Düngerliste'!$A:$J,10,FALSE)*BQ253/1000)</f>
        <v/>
      </c>
      <c r="BZ253" s="875" t="str">
        <f>IF(BO253="","",VLOOKUP(BO253,'aktuelle Düngerliste'!$A:$H,5,FALSE)*BQ253/1000)</f>
        <v/>
      </c>
      <c r="CA253" s="875" t="str">
        <f>IF(BO253="","",VLOOKUP(BO253,'aktuelle Düngerliste'!$A:$H,6,FALSE)*BQ253/1000)</f>
        <v/>
      </c>
      <c r="CB253" s="876" t="str">
        <f>IF(BO253="","",VLOOKUP(BO253,'aktuelle Düngerliste'!$A:$H,7,FALSE)*BQ253/1000)</f>
        <v/>
      </c>
      <c r="CC253" s="378"/>
      <c r="CD253" s="379"/>
      <c r="CE253" s="375"/>
      <c r="CF253" s="392" t="str">
        <f t="shared" si="54"/>
        <v/>
      </c>
      <c r="CG253" s="453" t="str">
        <f t="shared" si="55"/>
        <v/>
      </c>
      <c r="CH253" s="872" t="str">
        <f>IF(CC253="","",VLOOKUP(CC253,'aktuelle Düngerliste'!$A:$H,2,FALSE))</f>
        <v/>
      </c>
      <c r="CI253" s="872" t="str">
        <f>IF(CC253="","",VLOOKUP(CC253,'aktuelle Düngerliste'!$A:$H,3,FALSE))</f>
        <v/>
      </c>
      <c r="CJ253" s="873" t="str">
        <f>IF(CC253="","",VLOOKUP(CC253,'aktuelle Düngerliste'!$A:$H,8,FALSE))</f>
        <v/>
      </c>
      <c r="CK253" s="874" t="str">
        <f>IF(CC253="","",VLOOKUP(CC253,'aktuelle Düngerliste'!$A:$H,3,FALSE)*CE253/1000)</f>
        <v/>
      </c>
      <c r="CL253" s="874" t="str">
        <f>IF(CC253="","",IF(VLOOKUP(CC253,'aktuelle Düngerliste'!$A:$B,2,FALSE)="mineralisch",(VLOOKUP(CC253,'aktuelle Düngerliste'!$A:$H,3,FALSE)*CE253/1000),""))</f>
        <v/>
      </c>
      <c r="CM253" s="875" t="str">
        <f>IF(CC253="","",VLOOKUP(CC253,'aktuelle Düngerliste'!$A:$J,10,FALSE)*CE253/1000)</f>
        <v/>
      </c>
      <c r="CN253" s="875" t="str">
        <f>IF(CC253="","",VLOOKUP(CC253,'aktuelle Düngerliste'!$A:$H,5,FALSE)*CE253/1000)</f>
        <v/>
      </c>
      <c r="CO253" s="875" t="str">
        <f>IF(CC253="","",VLOOKUP(CC253,'aktuelle Düngerliste'!$A:$H,6,FALSE)*CE253/1000)</f>
        <v/>
      </c>
      <c r="CP253" s="876" t="str">
        <f>IF(CC253="","",VLOOKUP(CC253,'aktuelle Düngerliste'!$A:$H,7,FALSE)*CE253/1000)</f>
        <v/>
      </c>
      <c r="CQ253" s="378"/>
      <c r="CR253" s="379"/>
      <c r="CS253" s="375"/>
      <c r="CT253" s="392" t="str">
        <f t="shared" si="56"/>
        <v/>
      </c>
      <c r="CU253" s="453" t="str">
        <f t="shared" si="57"/>
        <v/>
      </c>
      <c r="CV253" s="872" t="str">
        <f>IF(CQ253="","",VLOOKUP(CQ253,'aktuelle Düngerliste'!$A:$H,2,FALSE))</f>
        <v/>
      </c>
      <c r="CW253" s="872" t="str">
        <f>IF(CQ253="","",VLOOKUP(CQ253,'aktuelle Düngerliste'!$A:$H,3,FALSE))</f>
        <v/>
      </c>
      <c r="CX253" s="873" t="str">
        <f>IF(CQ253="","",VLOOKUP(CQ253,'aktuelle Düngerliste'!$A:$H,8,FALSE))</f>
        <v/>
      </c>
      <c r="CY253" s="874" t="str">
        <f>IF(CQ253="","",VLOOKUP(CQ253,'aktuelle Düngerliste'!$A:$H,3,FALSE)*CS253/1000)</f>
        <v/>
      </c>
      <c r="CZ253" s="874" t="str">
        <f>IF(CQ253="","",IF(VLOOKUP(CQ253,'aktuelle Düngerliste'!$A:$B,2,FALSE)="mineralisch",(VLOOKUP(CQ253,'aktuelle Düngerliste'!$A:$H,3,FALSE)*CS253/1000),""))</f>
        <v/>
      </c>
      <c r="DA253" s="875" t="str">
        <f>IF(CQ253="","",VLOOKUP(CQ253,'aktuelle Düngerliste'!$A:$J,10,FALSE)*CS253/1000)</f>
        <v/>
      </c>
      <c r="DB253" s="875" t="str">
        <f>IF(CQ253="","",VLOOKUP(CQ253,'aktuelle Düngerliste'!$A:$H,5,FALSE)*CS253/1000)</f>
        <v/>
      </c>
      <c r="DC253" s="875" t="str">
        <f>IF(CQ253="","",VLOOKUP(CQ253,'aktuelle Düngerliste'!$A:$H,6,FALSE)*CS253/1000)</f>
        <v/>
      </c>
      <c r="DD253" s="876" t="str">
        <f>IF(CQ253="","",VLOOKUP(CQ253,'aktuelle Düngerliste'!$A:$H,7,FALSE)*CS253/1000)</f>
        <v/>
      </c>
      <c r="DE253" s="378"/>
      <c r="DF253" s="379"/>
      <c r="DG253" s="375"/>
      <c r="DH253" s="392" t="str">
        <f t="shared" si="58"/>
        <v/>
      </c>
      <c r="DI253" s="453" t="str">
        <f t="shared" si="59"/>
        <v/>
      </c>
      <c r="DJ253" s="872" t="str">
        <f>IF(DE253="","",VLOOKUP(DE253,'aktuelle Düngerliste'!$A:$H,2,FALSE))</f>
        <v/>
      </c>
      <c r="DK253" s="872" t="str">
        <f>IF(DE253="","",VLOOKUP(DE253,'aktuelle Düngerliste'!$A:$H,3,FALSE))</f>
        <v/>
      </c>
      <c r="DL253" s="873" t="str">
        <f>IF(DE253="","",VLOOKUP(DE253,'aktuelle Düngerliste'!$A:$H,8,FALSE))</f>
        <v/>
      </c>
      <c r="DM253" s="874" t="str">
        <f>IF(DE253="","",VLOOKUP(DE253,'aktuelle Düngerliste'!$A:$H,3,FALSE)*DG253/1000)</f>
        <v/>
      </c>
      <c r="DN253" s="874" t="str">
        <f>IF(DE253="","",IF(VLOOKUP(DE253,'aktuelle Düngerliste'!$A:$B,2,FALSE)="mineralisch",(VLOOKUP(DE253,'aktuelle Düngerliste'!$A:$H,3,FALSE)*DG253/1000),""))</f>
        <v/>
      </c>
      <c r="DO253" s="875" t="str">
        <f>IF(DE253="","",VLOOKUP(DE253,'aktuelle Düngerliste'!$A:$J,10,FALSE)*DG253/1000)</f>
        <v/>
      </c>
      <c r="DP253" s="875" t="str">
        <f>IF(DE253="","",VLOOKUP(DE253,'aktuelle Düngerliste'!$A:$H,5,FALSE)*DG253/1000)</f>
        <v/>
      </c>
      <c r="DQ253" s="875" t="str">
        <f>IF(DE253="","",VLOOKUP(DE253,'aktuelle Düngerliste'!$A:$H,6,FALSE)*DG253/1000)</f>
        <v/>
      </c>
      <c r="DR253" s="876" t="str">
        <f>IF(DE253="","",VLOOKUP(DE253,'aktuelle Düngerliste'!$A:$H,7,FALSE)*DG253/1000)</f>
        <v/>
      </c>
      <c r="DS253" s="265"/>
    </row>
    <row r="254" spans="1:123" s="145" customFormat="1">
      <c r="A254" s="261" t="str">
        <f>IF('N-DBE'!A254="","",'N-DBE'!A254)</f>
        <v/>
      </c>
      <c r="B254" s="285" t="str">
        <f>IF('N-DBE'!B254="","",'N-DBE'!B254)</f>
        <v/>
      </c>
      <c r="C254" s="262" t="str">
        <f>IF('N-DBE'!C254="","",'N-DBE'!C254)</f>
        <v/>
      </c>
      <c r="D254" s="262" t="str">
        <f>IF('N-DBE'!D254="","",'N-DBE'!D254)</f>
        <v/>
      </c>
      <c r="E254" s="238" t="str">
        <f>IF('N-DBE'!E254="","",'N-DBE'!E254)</f>
        <v/>
      </c>
      <c r="F254" s="238" t="str">
        <f>IF('N-DBE'!F254="","",'N-DBE'!F254)</f>
        <v/>
      </c>
      <c r="G254" s="225" t="str">
        <f>IF('N-DBE'!G254="","",'N-DBE'!G254)</f>
        <v/>
      </c>
      <c r="H254" s="247" t="str">
        <f>IF(OR(B254="",'N-DBE'!AJ254=""),"",'N-DBE'!AJ254+'N-DBE'!AN254)</f>
        <v/>
      </c>
      <c r="I254" s="815" t="str">
        <f>IF(OR(B254="",'N-DBE'!AJ254=""),"",'N-DBE'!E254*('N-DBE'!AJ254+'N-DBE'!AN254))</f>
        <v/>
      </c>
      <c r="J254" s="246" t="str">
        <f>IF('N-DBE'!AK254="","",IF('N-DBE'!AM254="ja",'N-DBE'!AK254+'N-DBE'!AN254,'N-DBE'!AK254))</f>
        <v/>
      </c>
      <c r="K254" s="829" t="str">
        <f>IF(OR(B254="",'N-DBE'!AK254=""),"",IF('N-DBE'!AM254="ja",'N-DBE'!E254*('N-DBE'!AK254+'N-DBE'!AN254),'N-DBE'!E254*'N-DBE'!AK254))</f>
        <v/>
      </c>
      <c r="L254" s="830" t="str">
        <f>IF(OR(B254="",'N-DBE'!AL254=""),"",'N-DBE'!AL254+'N-DBE'!AN254)</f>
        <v/>
      </c>
      <c r="M254" s="830" t="str">
        <f>IF(OR(B254="",'N-DBE'!AL254=""),"",'N-DBE'!E254*('N-DBE'!AL254+'N-DBE'!AN254))</f>
        <v/>
      </c>
      <c r="N254" s="831" t="str">
        <f>IF(AND('N-DBE'!C254="ja",G254&lt;&gt;""),I254-X254,"")</f>
        <v/>
      </c>
      <c r="O254" s="259" t="str">
        <f>IF('N-DBE'!AJ254="","",SUM(AU254,BI254,BW254,CK254,CY254,DM254))</f>
        <v/>
      </c>
      <c r="P254" s="830" t="str">
        <f>IF(OR(B254="",'N-DBE'!AJ254=""),"",O254*'N-DBE'!E254)</f>
        <v/>
      </c>
      <c r="Q254" s="253" t="str">
        <f>IF('N-DBE'!AJ254="","",IF(AR254="mineralisch",AU254,0)+IF(BF254="mineralisch",BI254,0)+IF(BT254="mineralisch",BW254,0)+IF(CH254="mineralisch",CK254,0)+IF(CV254="mineralisch",CY254,0)+IF(DJ254="mineralisch",DM254,0))</f>
        <v/>
      </c>
      <c r="R254" s="830" t="str">
        <f>IF(OR(B254="",'N-DBE'!AJ254=""),"",Q254*'N-DBE'!E254)</f>
        <v/>
      </c>
      <c r="S254" s="253" t="str">
        <f>IF('N-DBE'!AJ254="","",O254-Q254)</f>
        <v/>
      </c>
      <c r="T254" s="830" t="str">
        <f>IF(OR(B254="",'N-DBE'!AJ254=""),"",S254*'N-DBE'!E254)</f>
        <v/>
      </c>
      <c r="U254" s="253" t="str">
        <f>IF('N-DBE'!AJ254="","",(IF(AR254="Kompost",AU254,0)+IF(BF254="Kompost",BI254,0)+IF(BT254="Kompost",BW254,0)+IF(CH254="Kompost",CK254,0)+IF(CV254="Kompost",CY254,0)+IF(DJ254="Kompost",DM254,0)))</f>
        <v/>
      </c>
      <c r="V254" s="830" t="str">
        <f>IF(OR(B254="",'N-DBE'!AJ254=""),"",U254*'N-DBE'!E254)</f>
        <v/>
      </c>
      <c r="W254" s="370" t="str">
        <f>IF('N-DBE'!AJ254="","",SUM(AW254,BK254,BY254,CM254,DA254,DO254))</f>
        <v/>
      </c>
      <c r="X254" s="844" t="str">
        <f>IF(OR(B254="",'N-DBE'!AJ254=""),"",W254*'N-DBE'!E254)</f>
        <v/>
      </c>
      <c r="Y254" s="260" t="str">
        <f>IF('P-(K-Mg)-DBE'!N254="","",'P-(K-Mg)-DBE'!N254+'P-(K-Mg)-DBE'!R254)</f>
        <v/>
      </c>
      <c r="Z254" s="830" t="str">
        <f>IF(OR(B254="",'P-(K-Mg)-DBE'!N254=""),"",'N-DBE'!E254*('P-(K-Mg)-DBE'!N254+'P-(K-Mg)-DBE'!R254))</f>
        <v/>
      </c>
      <c r="AA254" s="259" t="str">
        <f>IF('P-(K-Mg)-DBE'!N254="","",SUM(AX254,BL254,BZ254,CN254,DB254,DP254))</f>
        <v/>
      </c>
      <c r="AB254" s="258" t="str">
        <f>IF(OR(B254="",'P-(K-Mg)-DBE'!Z254=""),"",SUM(AX254,BL254,BZ254,CN254,DB254,DP254)*'N-DBE'!E254)</f>
        <v/>
      </c>
      <c r="AC254" s="259" t="str">
        <f>IF('P-(K-Mg)-DBE'!O254="","",'P-(K-Mg)-DBE'!O254)</f>
        <v/>
      </c>
      <c r="AD254" s="815" t="str">
        <f>IF(OR(B254="",'P-(K-Mg)-DBE'!O254=""),"",'P-(K-Mg)-DBE'!O254*'N-DBE'!E254)</f>
        <v/>
      </c>
      <c r="AE254" s="239" t="str">
        <f>IF('P-(K-Mg)-DBE'!Z254="","",'P-(K-Mg)-DBE'!Z254)</f>
        <v/>
      </c>
      <c r="AF254" s="815" t="str">
        <f>IF(OR(B254="",'P-(K-Mg)-DBE'!Z254=""),"",'P-(K-Mg)-DBE'!Z254*'N-DBE'!E254)</f>
        <v/>
      </c>
      <c r="AG254" s="380" t="str">
        <f>IF('P-(K-Mg)-DBE'!Z254="","",SUM(AY254,BM254,CA254,CO254,DC254,DQ254))</f>
        <v/>
      </c>
      <c r="AH254" s="258" t="str">
        <f>IF(OR(B254="",'P-(K-Mg)-DBE'!AH254=""),"",SUM(AY254,BM254,CA254,CO254,DC254,DQ244)*'N-DBE'!E254)</f>
        <v/>
      </c>
      <c r="AI254" s="240" t="str">
        <f>IF('P-(K-Mg)-DBE'!AH254="","",'P-(K-Mg)-DBE'!AH254)</f>
        <v/>
      </c>
      <c r="AJ254" s="830" t="str">
        <f>IF(OR(B254="",'P-(K-Mg)-DBE'!AH254=""),"",'N-DBE'!E254*'P-(K-Mg)-DBE'!AH254)</f>
        <v/>
      </c>
      <c r="AK254" s="374" t="str">
        <f>IF('P-(K-Mg)-DBE'!AH254="","",SUM(AZ254,BN254,CB254,CP254,DD254,DR254))</f>
        <v/>
      </c>
      <c r="AL254" s="862" t="str">
        <f>IF('P-(K-Mg)-DBE'!AH254="","",SUM(AZ254,BN254,CB254,CP254,DD254,DR254))</f>
        <v/>
      </c>
      <c r="AM254" s="378"/>
      <c r="AN254" s="379"/>
      <c r="AO254" s="375"/>
      <c r="AP254" s="392" t="str">
        <f t="shared" si="48"/>
        <v/>
      </c>
      <c r="AQ254" s="453" t="str">
        <f t="shared" si="49"/>
        <v/>
      </c>
      <c r="AR254" s="872" t="str">
        <f>IF(AM254="","",VLOOKUP(AM254,'aktuelle Düngerliste'!A:H,2,FALSE))</f>
        <v/>
      </c>
      <c r="AS254" s="872" t="str">
        <f>IF(AM254="","",VLOOKUP(AM254,'aktuelle Düngerliste'!A:H,3,FALSE))</f>
        <v/>
      </c>
      <c r="AT254" s="873" t="str">
        <f>IF(AM254="","",VLOOKUP(AM254,'aktuelle Düngerliste'!A:H,8,FALSE))</f>
        <v/>
      </c>
      <c r="AU254" s="874" t="str">
        <f>IF(AM254="","",VLOOKUP(AM254,'aktuelle Düngerliste'!$A:$H,3,FALSE)*AO254/1000)</f>
        <v/>
      </c>
      <c r="AV254" s="874" t="str">
        <f>IF(AM254="","",IF(VLOOKUP(AM254,'aktuelle Düngerliste'!$A:$B,2,FALSE)="mineralisch",(VLOOKUP(AM254,'aktuelle Düngerliste'!$A:$H,3,FALSE)*AO254/1000),""))</f>
        <v/>
      </c>
      <c r="AW254" s="875" t="str">
        <f>IF(AM254="","",VLOOKUP(AM254,'aktuelle Düngerliste'!$A:$J,10,FALSE)*AO254/1000)</f>
        <v/>
      </c>
      <c r="AX254" s="875" t="str">
        <f>IF(AM254="","",VLOOKUP(AM254,'aktuelle Düngerliste'!$A:$H,5,FALSE)*AO254/1000)</f>
        <v/>
      </c>
      <c r="AY254" s="875" t="str">
        <f>IF(AM254="","",VLOOKUP(AM254,'aktuelle Düngerliste'!$A:$H,6,FALSE)*AO254/1000)</f>
        <v/>
      </c>
      <c r="AZ254" s="876" t="str">
        <f>IF(AM254="","",VLOOKUP(AM254,'aktuelle Düngerliste'!$A:$H,7,FALSE)*AO254/1000)</f>
        <v/>
      </c>
      <c r="BA254" s="378"/>
      <c r="BB254" s="379"/>
      <c r="BC254" s="375"/>
      <c r="BD254" s="392" t="str">
        <f t="shared" si="50"/>
        <v/>
      </c>
      <c r="BE254" s="453" t="str">
        <f t="shared" si="51"/>
        <v/>
      </c>
      <c r="BF254" s="872" t="str">
        <f>IF(BA254="","",VLOOKUP(BA254,'aktuelle Düngerliste'!$A:$H,2,FALSE))</f>
        <v/>
      </c>
      <c r="BG254" s="872" t="str">
        <f>IF(BA254="","",VLOOKUP(BA254,'aktuelle Düngerliste'!$A:$H,3,FALSE))</f>
        <v/>
      </c>
      <c r="BH254" s="873" t="str">
        <f>IF(BA254="","",VLOOKUP(BA254,'aktuelle Düngerliste'!$A:$H,8,FALSE))</f>
        <v/>
      </c>
      <c r="BI254" s="874" t="str">
        <f>IF(BA254="","",VLOOKUP(BA254,'aktuelle Düngerliste'!$A:$H,3,FALSE)*BC254/1000)</f>
        <v/>
      </c>
      <c r="BJ254" s="874" t="str">
        <f>IF(BA254="","",IF(VLOOKUP(BA254,'aktuelle Düngerliste'!$A:$B,2,FALSE)="mineralisch",(VLOOKUP(BA254,'aktuelle Düngerliste'!$A:$H,3,FALSE)*BC254/1000),""))</f>
        <v/>
      </c>
      <c r="BK254" s="875" t="str">
        <f>IF(BA254="","",VLOOKUP(BA254,'aktuelle Düngerliste'!$A:$J,10,FALSE)*BC254/1000)</f>
        <v/>
      </c>
      <c r="BL254" s="875" t="str">
        <f>IF(BA254="","",VLOOKUP(BA254,'aktuelle Düngerliste'!$A:$H,5,FALSE)*BC254/1000)</f>
        <v/>
      </c>
      <c r="BM254" s="875" t="str">
        <f>IF(BA254="","",VLOOKUP(BA254,'aktuelle Düngerliste'!$A:$H,6,FALSE)*BC254/1000)</f>
        <v/>
      </c>
      <c r="BN254" s="876" t="str">
        <f>IF(BA254="","",VLOOKUP(BA254,'aktuelle Düngerliste'!$A:$H,7,FALSE)*BC254/1000)</f>
        <v/>
      </c>
      <c r="BO254" s="378"/>
      <c r="BP254" s="379"/>
      <c r="BQ254" s="375"/>
      <c r="BR254" s="392" t="str">
        <f t="shared" si="52"/>
        <v/>
      </c>
      <c r="BS254" s="453" t="str">
        <f t="shared" si="53"/>
        <v/>
      </c>
      <c r="BT254" s="872" t="str">
        <f>IF(BO254="","",VLOOKUP(BO254,'aktuelle Düngerliste'!$A:$H,2,FALSE))</f>
        <v/>
      </c>
      <c r="BU254" s="872" t="str">
        <f>IF(BO254="","",VLOOKUP(BO254,'aktuelle Düngerliste'!$A:$H,3,FALSE))</f>
        <v/>
      </c>
      <c r="BV254" s="873" t="str">
        <f>IF(BO254="","",VLOOKUP(BO254,'aktuelle Düngerliste'!$A:$H,8,FALSE))</f>
        <v/>
      </c>
      <c r="BW254" s="874" t="str">
        <f>IF(BO254="","",VLOOKUP(BO254,'aktuelle Düngerliste'!$A:$H,3,FALSE)*BQ254/1000)</f>
        <v/>
      </c>
      <c r="BX254" s="874" t="str">
        <f>IF(BO254="","",IF(VLOOKUP(BO254,'aktuelle Düngerliste'!$A:$B,2,FALSE)="mineralisch",(VLOOKUP(BO254,'aktuelle Düngerliste'!$A:$H,3,FALSE)*BQ254/1000),""))</f>
        <v/>
      </c>
      <c r="BY254" s="875" t="str">
        <f>IF(BO254="","",VLOOKUP(BO254,'aktuelle Düngerliste'!$A:$J,10,FALSE)*BQ254/1000)</f>
        <v/>
      </c>
      <c r="BZ254" s="875" t="str">
        <f>IF(BO254="","",VLOOKUP(BO254,'aktuelle Düngerliste'!$A:$H,5,FALSE)*BQ254/1000)</f>
        <v/>
      </c>
      <c r="CA254" s="875" t="str">
        <f>IF(BO254="","",VLOOKUP(BO254,'aktuelle Düngerliste'!$A:$H,6,FALSE)*BQ254/1000)</f>
        <v/>
      </c>
      <c r="CB254" s="876" t="str">
        <f>IF(BO254="","",VLOOKUP(BO254,'aktuelle Düngerliste'!$A:$H,7,FALSE)*BQ254/1000)</f>
        <v/>
      </c>
      <c r="CC254" s="378"/>
      <c r="CD254" s="379"/>
      <c r="CE254" s="375"/>
      <c r="CF254" s="392" t="str">
        <f t="shared" si="54"/>
        <v/>
      </c>
      <c r="CG254" s="453" t="str">
        <f t="shared" si="55"/>
        <v/>
      </c>
      <c r="CH254" s="872" t="str">
        <f>IF(CC254="","",VLOOKUP(CC254,'aktuelle Düngerliste'!$A:$H,2,FALSE))</f>
        <v/>
      </c>
      <c r="CI254" s="872" t="str">
        <f>IF(CC254="","",VLOOKUP(CC254,'aktuelle Düngerliste'!$A:$H,3,FALSE))</f>
        <v/>
      </c>
      <c r="CJ254" s="873" t="str">
        <f>IF(CC254="","",VLOOKUP(CC254,'aktuelle Düngerliste'!$A:$H,8,FALSE))</f>
        <v/>
      </c>
      <c r="CK254" s="874" t="str">
        <f>IF(CC254="","",VLOOKUP(CC254,'aktuelle Düngerliste'!$A:$H,3,FALSE)*CE254/1000)</f>
        <v/>
      </c>
      <c r="CL254" s="874" t="str">
        <f>IF(CC254="","",IF(VLOOKUP(CC254,'aktuelle Düngerliste'!$A:$B,2,FALSE)="mineralisch",(VLOOKUP(CC254,'aktuelle Düngerliste'!$A:$H,3,FALSE)*CE254/1000),""))</f>
        <v/>
      </c>
      <c r="CM254" s="875" t="str">
        <f>IF(CC254="","",VLOOKUP(CC254,'aktuelle Düngerliste'!$A:$J,10,FALSE)*CE254/1000)</f>
        <v/>
      </c>
      <c r="CN254" s="875" t="str">
        <f>IF(CC254="","",VLOOKUP(CC254,'aktuelle Düngerliste'!$A:$H,5,FALSE)*CE254/1000)</f>
        <v/>
      </c>
      <c r="CO254" s="875" t="str">
        <f>IF(CC254="","",VLOOKUP(CC254,'aktuelle Düngerliste'!$A:$H,6,FALSE)*CE254/1000)</f>
        <v/>
      </c>
      <c r="CP254" s="876" t="str">
        <f>IF(CC254="","",VLOOKUP(CC254,'aktuelle Düngerliste'!$A:$H,7,FALSE)*CE254/1000)</f>
        <v/>
      </c>
      <c r="CQ254" s="378"/>
      <c r="CR254" s="379"/>
      <c r="CS254" s="375"/>
      <c r="CT254" s="392" t="str">
        <f t="shared" si="56"/>
        <v/>
      </c>
      <c r="CU254" s="453" t="str">
        <f t="shared" si="57"/>
        <v/>
      </c>
      <c r="CV254" s="872" t="str">
        <f>IF(CQ254="","",VLOOKUP(CQ254,'aktuelle Düngerliste'!$A:$H,2,FALSE))</f>
        <v/>
      </c>
      <c r="CW254" s="872" t="str">
        <f>IF(CQ254="","",VLOOKUP(CQ254,'aktuelle Düngerliste'!$A:$H,3,FALSE))</f>
        <v/>
      </c>
      <c r="CX254" s="873" t="str">
        <f>IF(CQ254="","",VLOOKUP(CQ254,'aktuelle Düngerliste'!$A:$H,8,FALSE))</f>
        <v/>
      </c>
      <c r="CY254" s="874" t="str">
        <f>IF(CQ254="","",VLOOKUP(CQ254,'aktuelle Düngerliste'!$A:$H,3,FALSE)*CS254/1000)</f>
        <v/>
      </c>
      <c r="CZ254" s="874" t="str">
        <f>IF(CQ254="","",IF(VLOOKUP(CQ254,'aktuelle Düngerliste'!$A:$B,2,FALSE)="mineralisch",(VLOOKUP(CQ254,'aktuelle Düngerliste'!$A:$H,3,FALSE)*CS254/1000),""))</f>
        <v/>
      </c>
      <c r="DA254" s="875" t="str">
        <f>IF(CQ254="","",VLOOKUP(CQ254,'aktuelle Düngerliste'!$A:$J,10,FALSE)*CS254/1000)</f>
        <v/>
      </c>
      <c r="DB254" s="875" t="str">
        <f>IF(CQ254="","",VLOOKUP(CQ254,'aktuelle Düngerliste'!$A:$H,5,FALSE)*CS254/1000)</f>
        <v/>
      </c>
      <c r="DC254" s="875" t="str">
        <f>IF(CQ254="","",VLOOKUP(CQ254,'aktuelle Düngerliste'!$A:$H,6,FALSE)*CS254/1000)</f>
        <v/>
      </c>
      <c r="DD254" s="876" t="str">
        <f>IF(CQ254="","",VLOOKUP(CQ254,'aktuelle Düngerliste'!$A:$H,7,FALSE)*CS254/1000)</f>
        <v/>
      </c>
      <c r="DE254" s="378"/>
      <c r="DF254" s="379"/>
      <c r="DG254" s="375"/>
      <c r="DH254" s="392" t="str">
        <f t="shared" si="58"/>
        <v/>
      </c>
      <c r="DI254" s="453" t="str">
        <f t="shared" si="59"/>
        <v/>
      </c>
      <c r="DJ254" s="872" t="str">
        <f>IF(DE254="","",VLOOKUP(DE254,'aktuelle Düngerliste'!$A:$H,2,FALSE))</f>
        <v/>
      </c>
      <c r="DK254" s="872" t="str">
        <f>IF(DE254="","",VLOOKUP(DE254,'aktuelle Düngerliste'!$A:$H,3,FALSE))</f>
        <v/>
      </c>
      <c r="DL254" s="873" t="str">
        <f>IF(DE254="","",VLOOKUP(DE254,'aktuelle Düngerliste'!$A:$H,8,FALSE))</f>
        <v/>
      </c>
      <c r="DM254" s="874" t="str">
        <f>IF(DE254="","",VLOOKUP(DE254,'aktuelle Düngerliste'!$A:$H,3,FALSE)*DG254/1000)</f>
        <v/>
      </c>
      <c r="DN254" s="874" t="str">
        <f>IF(DE254="","",IF(VLOOKUP(DE254,'aktuelle Düngerliste'!$A:$B,2,FALSE)="mineralisch",(VLOOKUP(DE254,'aktuelle Düngerliste'!$A:$H,3,FALSE)*DG254/1000),""))</f>
        <v/>
      </c>
      <c r="DO254" s="875" t="str">
        <f>IF(DE254="","",VLOOKUP(DE254,'aktuelle Düngerliste'!$A:$J,10,FALSE)*DG254/1000)</f>
        <v/>
      </c>
      <c r="DP254" s="875" t="str">
        <f>IF(DE254="","",VLOOKUP(DE254,'aktuelle Düngerliste'!$A:$H,5,FALSE)*DG254/1000)</f>
        <v/>
      </c>
      <c r="DQ254" s="875" t="str">
        <f>IF(DE254="","",VLOOKUP(DE254,'aktuelle Düngerliste'!$A:$H,6,FALSE)*DG254/1000)</f>
        <v/>
      </c>
      <c r="DR254" s="876" t="str">
        <f>IF(DE254="","",VLOOKUP(DE254,'aktuelle Düngerliste'!$A:$H,7,FALSE)*DG254/1000)</f>
        <v/>
      </c>
      <c r="DS254" s="265"/>
    </row>
    <row r="255" spans="1:123" s="145" customFormat="1">
      <c r="A255" s="261" t="str">
        <f>IF('N-DBE'!A255="","",'N-DBE'!A255)</f>
        <v/>
      </c>
      <c r="B255" s="285" t="str">
        <f>IF('N-DBE'!B255="","",'N-DBE'!B255)</f>
        <v/>
      </c>
      <c r="C255" s="262" t="str">
        <f>IF('N-DBE'!C255="","",'N-DBE'!C255)</f>
        <v/>
      </c>
      <c r="D255" s="262" t="str">
        <f>IF('N-DBE'!D255="","",'N-DBE'!D255)</f>
        <v/>
      </c>
      <c r="E255" s="238" t="str">
        <f>IF('N-DBE'!E255="","",'N-DBE'!E255)</f>
        <v/>
      </c>
      <c r="F255" s="238" t="str">
        <f>IF('N-DBE'!F255="","",'N-DBE'!F255)</f>
        <v/>
      </c>
      <c r="G255" s="225" t="str">
        <f>IF('N-DBE'!G255="","",'N-DBE'!G255)</f>
        <v/>
      </c>
      <c r="H255" s="247" t="str">
        <f>IF(OR(B255="",'N-DBE'!AJ255=""),"",'N-DBE'!AJ255+'N-DBE'!AN255)</f>
        <v/>
      </c>
      <c r="I255" s="815" t="str">
        <f>IF(OR(B255="",'N-DBE'!AJ255=""),"",'N-DBE'!E255*('N-DBE'!AJ255+'N-DBE'!AN255))</f>
        <v/>
      </c>
      <c r="J255" s="246" t="str">
        <f>IF('N-DBE'!AK255="","",IF('N-DBE'!AM255="ja",'N-DBE'!AK255+'N-DBE'!AN255,'N-DBE'!AK255))</f>
        <v/>
      </c>
      <c r="K255" s="829" t="str">
        <f>IF(OR(B255="",'N-DBE'!AK255=""),"",IF('N-DBE'!AM255="ja",'N-DBE'!E255*('N-DBE'!AK255+'N-DBE'!AN255),'N-DBE'!E255*'N-DBE'!AK255))</f>
        <v/>
      </c>
      <c r="L255" s="830" t="str">
        <f>IF(OR(B255="",'N-DBE'!AL255=""),"",'N-DBE'!AL255+'N-DBE'!AN255)</f>
        <v/>
      </c>
      <c r="M255" s="830" t="str">
        <f>IF(OR(B255="",'N-DBE'!AL255=""),"",'N-DBE'!E255*('N-DBE'!AL255+'N-DBE'!AN255))</f>
        <v/>
      </c>
      <c r="N255" s="831" t="str">
        <f>IF(AND('N-DBE'!C255="ja",G255&lt;&gt;""),I255-X255,"")</f>
        <v/>
      </c>
      <c r="O255" s="259" t="str">
        <f>IF('N-DBE'!AJ255="","",SUM(AU255,BI255,BW255,CK255,CY255,DM255))</f>
        <v/>
      </c>
      <c r="P255" s="830" t="str">
        <f>IF(OR(B255="",'N-DBE'!AJ255=""),"",O255*'N-DBE'!E255)</f>
        <v/>
      </c>
      <c r="Q255" s="253" t="str">
        <f>IF('N-DBE'!AJ255="","",IF(AR255="mineralisch",AU255,0)+IF(BF255="mineralisch",BI255,0)+IF(BT255="mineralisch",BW255,0)+IF(CH255="mineralisch",CK255,0)+IF(CV255="mineralisch",CY255,0)+IF(DJ255="mineralisch",DM255,0))</f>
        <v/>
      </c>
      <c r="R255" s="830" t="str">
        <f>IF(OR(B255="",'N-DBE'!AJ255=""),"",Q255*'N-DBE'!E255)</f>
        <v/>
      </c>
      <c r="S255" s="253" t="str">
        <f>IF('N-DBE'!AJ255="","",O255-Q255)</f>
        <v/>
      </c>
      <c r="T255" s="830" t="str">
        <f>IF(OR(B255="",'N-DBE'!AJ255=""),"",S255*'N-DBE'!E255)</f>
        <v/>
      </c>
      <c r="U255" s="253" t="str">
        <f>IF('N-DBE'!AJ255="","",(IF(AR255="Kompost",AU255,0)+IF(BF255="Kompost",BI255,0)+IF(BT255="Kompost",BW255,0)+IF(CH255="Kompost",CK255,0)+IF(CV255="Kompost",CY255,0)+IF(DJ255="Kompost",DM255,0)))</f>
        <v/>
      </c>
      <c r="V255" s="830" t="str">
        <f>IF(OR(B255="",'N-DBE'!AJ255=""),"",U255*'N-DBE'!E255)</f>
        <v/>
      </c>
      <c r="W255" s="370" t="str">
        <f>IF('N-DBE'!AJ255="","",SUM(AW255,BK255,BY255,CM255,DA255,DO255))</f>
        <v/>
      </c>
      <c r="X255" s="844" t="str">
        <f>IF(OR(B255="",'N-DBE'!AJ255=""),"",W255*'N-DBE'!E255)</f>
        <v/>
      </c>
      <c r="Y255" s="260" t="str">
        <f>IF('P-(K-Mg)-DBE'!N255="","",'P-(K-Mg)-DBE'!N255+'P-(K-Mg)-DBE'!R255)</f>
        <v/>
      </c>
      <c r="Z255" s="830" t="str">
        <f>IF(OR(B255="",'P-(K-Mg)-DBE'!N255=""),"",'N-DBE'!E255*('P-(K-Mg)-DBE'!N255+'P-(K-Mg)-DBE'!R255))</f>
        <v/>
      </c>
      <c r="AA255" s="259" t="str">
        <f>IF('P-(K-Mg)-DBE'!N255="","",SUM(AX255,BL255,BZ255,CN255,DB255,DP255))</f>
        <v/>
      </c>
      <c r="AB255" s="258" t="str">
        <f>IF(OR(B255="",'P-(K-Mg)-DBE'!Z255=""),"",SUM(AX255,BL255,BZ255,CN255,DB255,DP255)*'N-DBE'!E255)</f>
        <v/>
      </c>
      <c r="AC255" s="259" t="str">
        <f>IF('P-(K-Mg)-DBE'!O255="","",'P-(K-Mg)-DBE'!O255)</f>
        <v/>
      </c>
      <c r="AD255" s="815" t="str">
        <f>IF(OR(B255="",'P-(K-Mg)-DBE'!O255=""),"",'P-(K-Mg)-DBE'!O255*'N-DBE'!E255)</f>
        <v/>
      </c>
      <c r="AE255" s="239" t="str">
        <f>IF('P-(K-Mg)-DBE'!Z255="","",'P-(K-Mg)-DBE'!Z255)</f>
        <v/>
      </c>
      <c r="AF255" s="815" t="str">
        <f>IF(OR(B255="",'P-(K-Mg)-DBE'!Z255=""),"",'P-(K-Mg)-DBE'!Z255*'N-DBE'!E255)</f>
        <v/>
      </c>
      <c r="AG255" s="380" t="str">
        <f>IF('P-(K-Mg)-DBE'!Z255="","",SUM(AY255,BM255,CA255,CO255,DC255,DQ255))</f>
        <v/>
      </c>
      <c r="AH255" s="258" t="str">
        <f>IF(OR(B255="",'P-(K-Mg)-DBE'!AH255=""),"",SUM(AY255,BM255,CA255,CO255,DC255,DQ245)*'N-DBE'!E255)</f>
        <v/>
      </c>
      <c r="AI255" s="240" t="str">
        <f>IF('P-(K-Mg)-DBE'!AH255="","",'P-(K-Mg)-DBE'!AH255)</f>
        <v/>
      </c>
      <c r="AJ255" s="830" t="str">
        <f>IF(OR(B255="",'P-(K-Mg)-DBE'!AH255=""),"",'N-DBE'!E255*'P-(K-Mg)-DBE'!AH255)</f>
        <v/>
      </c>
      <c r="AK255" s="374" t="str">
        <f>IF('P-(K-Mg)-DBE'!AH255="","",SUM(AZ255,BN255,CB255,CP255,DD255,DR255))</f>
        <v/>
      </c>
      <c r="AL255" s="862" t="str">
        <f>IF('P-(K-Mg)-DBE'!AH255="","",SUM(AZ255,BN255,CB255,CP255,DD255,DR255))</f>
        <v/>
      </c>
      <c r="AM255" s="378"/>
      <c r="AN255" s="379"/>
      <c r="AO255" s="375"/>
      <c r="AP255" s="392" t="str">
        <f t="shared" si="48"/>
        <v/>
      </c>
      <c r="AQ255" s="453" t="str">
        <f t="shared" si="49"/>
        <v/>
      </c>
      <c r="AR255" s="872" t="str">
        <f>IF(AM255="","",VLOOKUP(AM255,'aktuelle Düngerliste'!A:H,2,FALSE))</f>
        <v/>
      </c>
      <c r="AS255" s="872" t="str">
        <f>IF(AM255="","",VLOOKUP(AM255,'aktuelle Düngerliste'!A:H,3,FALSE))</f>
        <v/>
      </c>
      <c r="AT255" s="873" t="str">
        <f>IF(AM255="","",VLOOKUP(AM255,'aktuelle Düngerliste'!A:H,8,FALSE))</f>
        <v/>
      </c>
      <c r="AU255" s="874" t="str">
        <f>IF(AM255="","",VLOOKUP(AM255,'aktuelle Düngerliste'!$A:$H,3,FALSE)*AO255/1000)</f>
        <v/>
      </c>
      <c r="AV255" s="874" t="str">
        <f>IF(AM255="","",IF(VLOOKUP(AM255,'aktuelle Düngerliste'!$A:$B,2,FALSE)="mineralisch",(VLOOKUP(AM255,'aktuelle Düngerliste'!$A:$H,3,FALSE)*AO255/1000),""))</f>
        <v/>
      </c>
      <c r="AW255" s="875" t="str">
        <f>IF(AM255="","",VLOOKUP(AM255,'aktuelle Düngerliste'!$A:$J,10,FALSE)*AO255/1000)</f>
        <v/>
      </c>
      <c r="AX255" s="875" t="str">
        <f>IF(AM255="","",VLOOKUP(AM255,'aktuelle Düngerliste'!$A:$H,5,FALSE)*AO255/1000)</f>
        <v/>
      </c>
      <c r="AY255" s="875" t="str">
        <f>IF(AM255="","",VLOOKUP(AM255,'aktuelle Düngerliste'!$A:$H,6,FALSE)*AO255/1000)</f>
        <v/>
      </c>
      <c r="AZ255" s="876" t="str">
        <f>IF(AM255="","",VLOOKUP(AM255,'aktuelle Düngerliste'!$A:$H,7,FALSE)*AO255/1000)</f>
        <v/>
      </c>
      <c r="BA255" s="378"/>
      <c r="BB255" s="379"/>
      <c r="BC255" s="375"/>
      <c r="BD255" s="392" t="str">
        <f t="shared" si="50"/>
        <v/>
      </c>
      <c r="BE255" s="453" t="str">
        <f t="shared" si="51"/>
        <v/>
      </c>
      <c r="BF255" s="872" t="str">
        <f>IF(BA255="","",VLOOKUP(BA255,'aktuelle Düngerliste'!$A:$H,2,FALSE))</f>
        <v/>
      </c>
      <c r="BG255" s="872" t="str">
        <f>IF(BA255="","",VLOOKUP(BA255,'aktuelle Düngerliste'!$A:$H,3,FALSE))</f>
        <v/>
      </c>
      <c r="BH255" s="873" t="str">
        <f>IF(BA255="","",VLOOKUP(BA255,'aktuelle Düngerliste'!$A:$H,8,FALSE))</f>
        <v/>
      </c>
      <c r="BI255" s="874" t="str">
        <f>IF(BA255="","",VLOOKUP(BA255,'aktuelle Düngerliste'!$A:$H,3,FALSE)*BC255/1000)</f>
        <v/>
      </c>
      <c r="BJ255" s="874" t="str">
        <f>IF(BA255="","",IF(VLOOKUP(BA255,'aktuelle Düngerliste'!$A:$B,2,FALSE)="mineralisch",(VLOOKUP(BA255,'aktuelle Düngerliste'!$A:$H,3,FALSE)*BC255/1000),""))</f>
        <v/>
      </c>
      <c r="BK255" s="875" t="str">
        <f>IF(BA255="","",VLOOKUP(BA255,'aktuelle Düngerliste'!$A:$J,10,FALSE)*BC255/1000)</f>
        <v/>
      </c>
      <c r="BL255" s="875" t="str">
        <f>IF(BA255="","",VLOOKUP(BA255,'aktuelle Düngerliste'!$A:$H,5,FALSE)*BC255/1000)</f>
        <v/>
      </c>
      <c r="BM255" s="875" t="str">
        <f>IF(BA255="","",VLOOKUP(BA255,'aktuelle Düngerliste'!$A:$H,6,FALSE)*BC255/1000)</f>
        <v/>
      </c>
      <c r="BN255" s="876" t="str">
        <f>IF(BA255="","",VLOOKUP(BA255,'aktuelle Düngerliste'!$A:$H,7,FALSE)*BC255/1000)</f>
        <v/>
      </c>
      <c r="BO255" s="378"/>
      <c r="BP255" s="379"/>
      <c r="BQ255" s="375"/>
      <c r="BR255" s="392" t="str">
        <f t="shared" si="52"/>
        <v/>
      </c>
      <c r="BS255" s="453" t="str">
        <f t="shared" si="53"/>
        <v/>
      </c>
      <c r="BT255" s="872" t="str">
        <f>IF(BO255="","",VLOOKUP(BO255,'aktuelle Düngerliste'!$A:$H,2,FALSE))</f>
        <v/>
      </c>
      <c r="BU255" s="872" t="str">
        <f>IF(BO255="","",VLOOKUP(BO255,'aktuelle Düngerliste'!$A:$H,3,FALSE))</f>
        <v/>
      </c>
      <c r="BV255" s="873" t="str">
        <f>IF(BO255="","",VLOOKUP(BO255,'aktuelle Düngerliste'!$A:$H,8,FALSE))</f>
        <v/>
      </c>
      <c r="BW255" s="874" t="str">
        <f>IF(BO255="","",VLOOKUP(BO255,'aktuelle Düngerliste'!$A:$H,3,FALSE)*BQ255/1000)</f>
        <v/>
      </c>
      <c r="BX255" s="874" t="str">
        <f>IF(BO255="","",IF(VLOOKUP(BO255,'aktuelle Düngerliste'!$A:$B,2,FALSE)="mineralisch",(VLOOKUP(BO255,'aktuelle Düngerliste'!$A:$H,3,FALSE)*BQ255/1000),""))</f>
        <v/>
      </c>
      <c r="BY255" s="875" t="str">
        <f>IF(BO255="","",VLOOKUP(BO255,'aktuelle Düngerliste'!$A:$J,10,FALSE)*BQ255/1000)</f>
        <v/>
      </c>
      <c r="BZ255" s="875" t="str">
        <f>IF(BO255="","",VLOOKUP(BO255,'aktuelle Düngerliste'!$A:$H,5,FALSE)*BQ255/1000)</f>
        <v/>
      </c>
      <c r="CA255" s="875" t="str">
        <f>IF(BO255="","",VLOOKUP(BO255,'aktuelle Düngerliste'!$A:$H,6,FALSE)*BQ255/1000)</f>
        <v/>
      </c>
      <c r="CB255" s="876" t="str">
        <f>IF(BO255="","",VLOOKUP(BO255,'aktuelle Düngerliste'!$A:$H,7,FALSE)*BQ255/1000)</f>
        <v/>
      </c>
      <c r="CC255" s="378"/>
      <c r="CD255" s="379"/>
      <c r="CE255" s="375"/>
      <c r="CF255" s="392" t="str">
        <f t="shared" si="54"/>
        <v/>
      </c>
      <c r="CG255" s="453" t="str">
        <f t="shared" si="55"/>
        <v/>
      </c>
      <c r="CH255" s="872" t="str">
        <f>IF(CC255="","",VLOOKUP(CC255,'aktuelle Düngerliste'!$A:$H,2,FALSE))</f>
        <v/>
      </c>
      <c r="CI255" s="872" t="str">
        <f>IF(CC255="","",VLOOKUP(CC255,'aktuelle Düngerliste'!$A:$H,3,FALSE))</f>
        <v/>
      </c>
      <c r="CJ255" s="873" t="str">
        <f>IF(CC255="","",VLOOKUP(CC255,'aktuelle Düngerliste'!$A:$H,8,FALSE))</f>
        <v/>
      </c>
      <c r="CK255" s="874" t="str">
        <f>IF(CC255="","",VLOOKUP(CC255,'aktuelle Düngerliste'!$A:$H,3,FALSE)*CE255/1000)</f>
        <v/>
      </c>
      <c r="CL255" s="874" t="str">
        <f>IF(CC255="","",IF(VLOOKUP(CC255,'aktuelle Düngerliste'!$A:$B,2,FALSE)="mineralisch",(VLOOKUP(CC255,'aktuelle Düngerliste'!$A:$H,3,FALSE)*CE255/1000),""))</f>
        <v/>
      </c>
      <c r="CM255" s="875" t="str">
        <f>IF(CC255="","",VLOOKUP(CC255,'aktuelle Düngerliste'!$A:$J,10,FALSE)*CE255/1000)</f>
        <v/>
      </c>
      <c r="CN255" s="875" t="str">
        <f>IF(CC255="","",VLOOKUP(CC255,'aktuelle Düngerliste'!$A:$H,5,FALSE)*CE255/1000)</f>
        <v/>
      </c>
      <c r="CO255" s="875" t="str">
        <f>IF(CC255="","",VLOOKUP(CC255,'aktuelle Düngerliste'!$A:$H,6,FALSE)*CE255/1000)</f>
        <v/>
      </c>
      <c r="CP255" s="876" t="str">
        <f>IF(CC255="","",VLOOKUP(CC255,'aktuelle Düngerliste'!$A:$H,7,FALSE)*CE255/1000)</f>
        <v/>
      </c>
      <c r="CQ255" s="378"/>
      <c r="CR255" s="379"/>
      <c r="CS255" s="375"/>
      <c r="CT255" s="392" t="str">
        <f t="shared" si="56"/>
        <v/>
      </c>
      <c r="CU255" s="453" t="str">
        <f t="shared" si="57"/>
        <v/>
      </c>
      <c r="CV255" s="872" t="str">
        <f>IF(CQ255="","",VLOOKUP(CQ255,'aktuelle Düngerliste'!$A:$H,2,FALSE))</f>
        <v/>
      </c>
      <c r="CW255" s="872" t="str">
        <f>IF(CQ255="","",VLOOKUP(CQ255,'aktuelle Düngerliste'!$A:$H,3,FALSE))</f>
        <v/>
      </c>
      <c r="CX255" s="873" t="str">
        <f>IF(CQ255="","",VLOOKUP(CQ255,'aktuelle Düngerliste'!$A:$H,8,FALSE))</f>
        <v/>
      </c>
      <c r="CY255" s="874" t="str">
        <f>IF(CQ255="","",VLOOKUP(CQ255,'aktuelle Düngerliste'!$A:$H,3,FALSE)*CS255/1000)</f>
        <v/>
      </c>
      <c r="CZ255" s="874" t="str">
        <f>IF(CQ255="","",IF(VLOOKUP(CQ255,'aktuelle Düngerliste'!$A:$B,2,FALSE)="mineralisch",(VLOOKUP(CQ255,'aktuelle Düngerliste'!$A:$H,3,FALSE)*CS255/1000),""))</f>
        <v/>
      </c>
      <c r="DA255" s="875" t="str">
        <f>IF(CQ255="","",VLOOKUP(CQ255,'aktuelle Düngerliste'!$A:$J,10,FALSE)*CS255/1000)</f>
        <v/>
      </c>
      <c r="DB255" s="875" t="str">
        <f>IF(CQ255="","",VLOOKUP(CQ255,'aktuelle Düngerliste'!$A:$H,5,FALSE)*CS255/1000)</f>
        <v/>
      </c>
      <c r="DC255" s="875" t="str">
        <f>IF(CQ255="","",VLOOKUP(CQ255,'aktuelle Düngerliste'!$A:$H,6,FALSE)*CS255/1000)</f>
        <v/>
      </c>
      <c r="DD255" s="876" t="str">
        <f>IF(CQ255="","",VLOOKUP(CQ255,'aktuelle Düngerliste'!$A:$H,7,FALSE)*CS255/1000)</f>
        <v/>
      </c>
      <c r="DE255" s="378"/>
      <c r="DF255" s="379"/>
      <c r="DG255" s="375"/>
      <c r="DH255" s="392" t="str">
        <f t="shared" si="58"/>
        <v/>
      </c>
      <c r="DI255" s="453" t="str">
        <f t="shared" si="59"/>
        <v/>
      </c>
      <c r="DJ255" s="872" t="str">
        <f>IF(DE255="","",VLOOKUP(DE255,'aktuelle Düngerliste'!$A:$H,2,FALSE))</f>
        <v/>
      </c>
      <c r="DK255" s="872" t="str">
        <f>IF(DE255="","",VLOOKUP(DE255,'aktuelle Düngerliste'!$A:$H,3,FALSE))</f>
        <v/>
      </c>
      <c r="DL255" s="873" t="str">
        <f>IF(DE255="","",VLOOKUP(DE255,'aktuelle Düngerliste'!$A:$H,8,FALSE))</f>
        <v/>
      </c>
      <c r="DM255" s="874" t="str">
        <f>IF(DE255="","",VLOOKUP(DE255,'aktuelle Düngerliste'!$A:$H,3,FALSE)*DG255/1000)</f>
        <v/>
      </c>
      <c r="DN255" s="874" t="str">
        <f>IF(DE255="","",IF(VLOOKUP(DE255,'aktuelle Düngerliste'!$A:$B,2,FALSE)="mineralisch",(VLOOKUP(DE255,'aktuelle Düngerliste'!$A:$H,3,FALSE)*DG255/1000),""))</f>
        <v/>
      </c>
      <c r="DO255" s="875" t="str">
        <f>IF(DE255="","",VLOOKUP(DE255,'aktuelle Düngerliste'!$A:$J,10,FALSE)*DG255/1000)</f>
        <v/>
      </c>
      <c r="DP255" s="875" t="str">
        <f>IF(DE255="","",VLOOKUP(DE255,'aktuelle Düngerliste'!$A:$H,5,FALSE)*DG255/1000)</f>
        <v/>
      </c>
      <c r="DQ255" s="875" t="str">
        <f>IF(DE255="","",VLOOKUP(DE255,'aktuelle Düngerliste'!$A:$H,6,FALSE)*DG255/1000)</f>
        <v/>
      </c>
      <c r="DR255" s="876" t="str">
        <f>IF(DE255="","",VLOOKUP(DE255,'aktuelle Düngerliste'!$A:$H,7,FALSE)*DG255/1000)</f>
        <v/>
      </c>
      <c r="DS255" s="265"/>
    </row>
    <row r="256" spans="1:123" s="145" customFormat="1">
      <c r="A256" s="261" t="str">
        <f>IF('N-DBE'!A256="","",'N-DBE'!A256)</f>
        <v/>
      </c>
      <c r="B256" s="285" t="str">
        <f>IF('N-DBE'!B256="","",'N-DBE'!B256)</f>
        <v/>
      </c>
      <c r="C256" s="262" t="str">
        <f>IF('N-DBE'!C256="","",'N-DBE'!C256)</f>
        <v/>
      </c>
      <c r="D256" s="262" t="str">
        <f>IF('N-DBE'!D256="","",'N-DBE'!D256)</f>
        <v/>
      </c>
      <c r="E256" s="238" t="str">
        <f>IF('N-DBE'!E256="","",'N-DBE'!E256)</f>
        <v/>
      </c>
      <c r="F256" s="238" t="str">
        <f>IF('N-DBE'!F256="","",'N-DBE'!F256)</f>
        <v/>
      </c>
      <c r="G256" s="225" t="str">
        <f>IF('N-DBE'!G256="","",'N-DBE'!G256)</f>
        <v/>
      </c>
      <c r="H256" s="247" t="str">
        <f>IF(OR(B256="",'N-DBE'!AJ256=""),"",'N-DBE'!AJ256+'N-DBE'!AN256)</f>
        <v/>
      </c>
      <c r="I256" s="815" t="str">
        <f>IF(OR(B256="",'N-DBE'!AJ256=""),"",'N-DBE'!E256*('N-DBE'!AJ256+'N-DBE'!AN256))</f>
        <v/>
      </c>
      <c r="J256" s="246" t="str">
        <f>IF('N-DBE'!AK256="","",IF('N-DBE'!AM256="ja",'N-DBE'!AK256+'N-DBE'!AN256,'N-DBE'!AK256))</f>
        <v/>
      </c>
      <c r="K256" s="829" t="str">
        <f>IF(OR(B256="",'N-DBE'!AK256=""),"",IF('N-DBE'!AM256="ja",'N-DBE'!E256*('N-DBE'!AK256+'N-DBE'!AN256),'N-DBE'!E256*'N-DBE'!AK256))</f>
        <v/>
      </c>
      <c r="L256" s="830" t="str">
        <f>IF(OR(B256="",'N-DBE'!AL256=""),"",'N-DBE'!AL256+'N-DBE'!AN256)</f>
        <v/>
      </c>
      <c r="M256" s="830" t="str">
        <f>IF(OR(B256="",'N-DBE'!AL256=""),"",'N-DBE'!E256*('N-DBE'!AL256+'N-DBE'!AN256))</f>
        <v/>
      </c>
      <c r="N256" s="831" t="str">
        <f>IF(AND('N-DBE'!C256="ja",G256&lt;&gt;""),I256-X256,"")</f>
        <v/>
      </c>
      <c r="O256" s="259" t="str">
        <f>IF('N-DBE'!AJ256="","",SUM(AU256,BI256,BW256,CK256,CY256,DM256))</f>
        <v/>
      </c>
      <c r="P256" s="830" t="str">
        <f>IF(OR(B256="",'N-DBE'!AJ256=""),"",O256*'N-DBE'!E256)</f>
        <v/>
      </c>
      <c r="Q256" s="253" t="str">
        <f>IF('N-DBE'!AJ256="","",IF(AR256="mineralisch",AU256,0)+IF(BF256="mineralisch",BI256,0)+IF(BT256="mineralisch",BW256,0)+IF(CH256="mineralisch",CK256,0)+IF(CV256="mineralisch",CY256,0)+IF(DJ256="mineralisch",DM256,0))</f>
        <v/>
      </c>
      <c r="R256" s="830" t="str">
        <f>IF(OR(B256="",'N-DBE'!AJ256=""),"",Q256*'N-DBE'!E256)</f>
        <v/>
      </c>
      <c r="S256" s="253" t="str">
        <f>IF('N-DBE'!AJ256="","",O256-Q256)</f>
        <v/>
      </c>
      <c r="T256" s="830" t="str">
        <f>IF(OR(B256="",'N-DBE'!AJ256=""),"",S256*'N-DBE'!E256)</f>
        <v/>
      </c>
      <c r="U256" s="253" t="str">
        <f>IF('N-DBE'!AJ256="","",(IF(AR256="Kompost",AU256,0)+IF(BF256="Kompost",BI256,0)+IF(BT256="Kompost",BW256,0)+IF(CH256="Kompost",CK256,0)+IF(CV256="Kompost",CY256,0)+IF(DJ256="Kompost",DM256,0)))</f>
        <v/>
      </c>
      <c r="V256" s="830" t="str">
        <f>IF(OR(B256="",'N-DBE'!AJ256=""),"",U256*'N-DBE'!E256)</f>
        <v/>
      </c>
      <c r="W256" s="370" t="str">
        <f>IF('N-DBE'!AJ256="","",SUM(AW256,BK256,BY256,CM256,DA256,DO256))</f>
        <v/>
      </c>
      <c r="X256" s="844" t="str">
        <f>IF(OR(B256="",'N-DBE'!AJ256=""),"",W256*'N-DBE'!E256)</f>
        <v/>
      </c>
      <c r="Y256" s="260" t="str">
        <f>IF('P-(K-Mg)-DBE'!N256="","",'P-(K-Mg)-DBE'!N256+'P-(K-Mg)-DBE'!R256)</f>
        <v/>
      </c>
      <c r="Z256" s="830" t="str">
        <f>IF(OR(B256="",'P-(K-Mg)-DBE'!N256=""),"",'N-DBE'!E256*('P-(K-Mg)-DBE'!N256+'P-(K-Mg)-DBE'!R256))</f>
        <v/>
      </c>
      <c r="AA256" s="259" t="str">
        <f>IF('P-(K-Mg)-DBE'!N256="","",SUM(AX256,BL256,BZ256,CN256,DB256,DP256))</f>
        <v/>
      </c>
      <c r="AB256" s="258" t="str">
        <f>IF(OR(B256="",'P-(K-Mg)-DBE'!Z256=""),"",SUM(AX256,BL256,BZ256,CN256,DB256,DP256)*'N-DBE'!E256)</f>
        <v/>
      </c>
      <c r="AC256" s="259" t="str">
        <f>IF('P-(K-Mg)-DBE'!O256="","",'P-(K-Mg)-DBE'!O256)</f>
        <v/>
      </c>
      <c r="AD256" s="815" t="str">
        <f>IF(OR(B256="",'P-(K-Mg)-DBE'!O256=""),"",'P-(K-Mg)-DBE'!O256*'N-DBE'!E256)</f>
        <v/>
      </c>
      <c r="AE256" s="239" t="str">
        <f>IF('P-(K-Mg)-DBE'!Z256="","",'P-(K-Mg)-DBE'!Z256)</f>
        <v/>
      </c>
      <c r="AF256" s="815" t="str">
        <f>IF(OR(B256="",'P-(K-Mg)-DBE'!Z256=""),"",'P-(K-Mg)-DBE'!Z256*'N-DBE'!E256)</f>
        <v/>
      </c>
      <c r="AG256" s="380" t="str">
        <f>IF('P-(K-Mg)-DBE'!Z256="","",SUM(AY256,BM256,CA256,CO256,DC256,DQ256))</f>
        <v/>
      </c>
      <c r="AH256" s="258" t="str">
        <f>IF(OR(B256="",'P-(K-Mg)-DBE'!AH256=""),"",SUM(AY256,BM256,CA256,CO256,DC256,DQ246)*'N-DBE'!E256)</f>
        <v/>
      </c>
      <c r="AI256" s="240" t="str">
        <f>IF('P-(K-Mg)-DBE'!AH256="","",'P-(K-Mg)-DBE'!AH256)</f>
        <v/>
      </c>
      <c r="AJ256" s="830" t="str">
        <f>IF(OR(B256="",'P-(K-Mg)-DBE'!AH256=""),"",'N-DBE'!E256*'P-(K-Mg)-DBE'!AH256)</f>
        <v/>
      </c>
      <c r="AK256" s="374" t="str">
        <f>IF('P-(K-Mg)-DBE'!AH256="","",SUM(AZ256,BN256,CB256,CP256,DD256,DR256))</f>
        <v/>
      </c>
      <c r="AL256" s="862" t="str">
        <f>IF('P-(K-Mg)-DBE'!AH256="","",SUM(AZ256,BN256,CB256,CP256,DD256,DR256))</f>
        <v/>
      </c>
      <c r="AM256" s="378"/>
      <c r="AN256" s="379"/>
      <c r="AO256" s="375"/>
      <c r="AP256" s="392" t="str">
        <f t="shared" si="48"/>
        <v/>
      </c>
      <c r="AQ256" s="453" t="str">
        <f t="shared" si="49"/>
        <v/>
      </c>
      <c r="AR256" s="872" t="str">
        <f>IF(AM256="","",VLOOKUP(AM256,'aktuelle Düngerliste'!A:H,2,FALSE))</f>
        <v/>
      </c>
      <c r="AS256" s="872" t="str">
        <f>IF(AM256="","",VLOOKUP(AM256,'aktuelle Düngerliste'!A:H,3,FALSE))</f>
        <v/>
      </c>
      <c r="AT256" s="873" t="str">
        <f>IF(AM256="","",VLOOKUP(AM256,'aktuelle Düngerliste'!A:H,8,FALSE))</f>
        <v/>
      </c>
      <c r="AU256" s="874" t="str">
        <f>IF(AM256="","",VLOOKUP(AM256,'aktuelle Düngerliste'!$A:$H,3,FALSE)*AO256/1000)</f>
        <v/>
      </c>
      <c r="AV256" s="874" t="str">
        <f>IF(AM256="","",IF(VLOOKUP(AM256,'aktuelle Düngerliste'!$A:$B,2,FALSE)="mineralisch",(VLOOKUP(AM256,'aktuelle Düngerliste'!$A:$H,3,FALSE)*AO256/1000),""))</f>
        <v/>
      </c>
      <c r="AW256" s="875" t="str">
        <f>IF(AM256="","",VLOOKUP(AM256,'aktuelle Düngerliste'!$A:$J,10,FALSE)*AO256/1000)</f>
        <v/>
      </c>
      <c r="AX256" s="875" t="str">
        <f>IF(AM256="","",VLOOKUP(AM256,'aktuelle Düngerliste'!$A:$H,5,FALSE)*AO256/1000)</f>
        <v/>
      </c>
      <c r="AY256" s="875" t="str">
        <f>IF(AM256="","",VLOOKUP(AM256,'aktuelle Düngerliste'!$A:$H,6,FALSE)*AO256/1000)</f>
        <v/>
      </c>
      <c r="AZ256" s="876" t="str">
        <f>IF(AM256="","",VLOOKUP(AM256,'aktuelle Düngerliste'!$A:$H,7,FALSE)*AO256/1000)</f>
        <v/>
      </c>
      <c r="BA256" s="378"/>
      <c r="BB256" s="379"/>
      <c r="BC256" s="375"/>
      <c r="BD256" s="392" t="str">
        <f t="shared" si="50"/>
        <v/>
      </c>
      <c r="BE256" s="453" t="str">
        <f t="shared" si="51"/>
        <v/>
      </c>
      <c r="BF256" s="872" t="str">
        <f>IF(BA256="","",VLOOKUP(BA256,'aktuelle Düngerliste'!$A:$H,2,FALSE))</f>
        <v/>
      </c>
      <c r="BG256" s="872" t="str">
        <f>IF(BA256="","",VLOOKUP(BA256,'aktuelle Düngerliste'!$A:$H,3,FALSE))</f>
        <v/>
      </c>
      <c r="BH256" s="873" t="str">
        <f>IF(BA256="","",VLOOKUP(BA256,'aktuelle Düngerliste'!$A:$H,8,FALSE))</f>
        <v/>
      </c>
      <c r="BI256" s="874" t="str">
        <f>IF(BA256="","",VLOOKUP(BA256,'aktuelle Düngerliste'!$A:$H,3,FALSE)*BC256/1000)</f>
        <v/>
      </c>
      <c r="BJ256" s="874" t="str">
        <f>IF(BA256="","",IF(VLOOKUP(BA256,'aktuelle Düngerliste'!$A:$B,2,FALSE)="mineralisch",(VLOOKUP(BA256,'aktuelle Düngerliste'!$A:$H,3,FALSE)*BC256/1000),""))</f>
        <v/>
      </c>
      <c r="BK256" s="875" t="str">
        <f>IF(BA256="","",VLOOKUP(BA256,'aktuelle Düngerliste'!$A:$J,10,FALSE)*BC256/1000)</f>
        <v/>
      </c>
      <c r="BL256" s="875" t="str">
        <f>IF(BA256="","",VLOOKUP(BA256,'aktuelle Düngerliste'!$A:$H,5,FALSE)*BC256/1000)</f>
        <v/>
      </c>
      <c r="BM256" s="875" t="str">
        <f>IF(BA256="","",VLOOKUP(BA256,'aktuelle Düngerliste'!$A:$H,6,FALSE)*BC256/1000)</f>
        <v/>
      </c>
      <c r="BN256" s="876" t="str">
        <f>IF(BA256="","",VLOOKUP(BA256,'aktuelle Düngerliste'!$A:$H,7,FALSE)*BC256/1000)</f>
        <v/>
      </c>
      <c r="BO256" s="378"/>
      <c r="BP256" s="379"/>
      <c r="BQ256" s="375"/>
      <c r="BR256" s="392" t="str">
        <f t="shared" si="52"/>
        <v/>
      </c>
      <c r="BS256" s="453" t="str">
        <f t="shared" si="53"/>
        <v/>
      </c>
      <c r="BT256" s="872" t="str">
        <f>IF(BO256="","",VLOOKUP(BO256,'aktuelle Düngerliste'!$A:$H,2,FALSE))</f>
        <v/>
      </c>
      <c r="BU256" s="872" t="str">
        <f>IF(BO256="","",VLOOKUP(BO256,'aktuelle Düngerliste'!$A:$H,3,FALSE))</f>
        <v/>
      </c>
      <c r="BV256" s="873" t="str">
        <f>IF(BO256="","",VLOOKUP(BO256,'aktuelle Düngerliste'!$A:$H,8,FALSE))</f>
        <v/>
      </c>
      <c r="BW256" s="874" t="str">
        <f>IF(BO256="","",VLOOKUP(BO256,'aktuelle Düngerliste'!$A:$H,3,FALSE)*BQ256/1000)</f>
        <v/>
      </c>
      <c r="BX256" s="874" t="str">
        <f>IF(BO256="","",IF(VLOOKUP(BO256,'aktuelle Düngerliste'!$A:$B,2,FALSE)="mineralisch",(VLOOKUP(BO256,'aktuelle Düngerliste'!$A:$H,3,FALSE)*BQ256/1000),""))</f>
        <v/>
      </c>
      <c r="BY256" s="875" t="str">
        <f>IF(BO256="","",VLOOKUP(BO256,'aktuelle Düngerliste'!$A:$J,10,FALSE)*BQ256/1000)</f>
        <v/>
      </c>
      <c r="BZ256" s="875" t="str">
        <f>IF(BO256="","",VLOOKUP(BO256,'aktuelle Düngerliste'!$A:$H,5,FALSE)*BQ256/1000)</f>
        <v/>
      </c>
      <c r="CA256" s="875" t="str">
        <f>IF(BO256="","",VLOOKUP(BO256,'aktuelle Düngerliste'!$A:$H,6,FALSE)*BQ256/1000)</f>
        <v/>
      </c>
      <c r="CB256" s="876" t="str">
        <f>IF(BO256="","",VLOOKUP(BO256,'aktuelle Düngerliste'!$A:$H,7,FALSE)*BQ256/1000)</f>
        <v/>
      </c>
      <c r="CC256" s="378"/>
      <c r="CD256" s="379"/>
      <c r="CE256" s="375"/>
      <c r="CF256" s="392" t="str">
        <f t="shared" si="54"/>
        <v/>
      </c>
      <c r="CG256" s="453" t="str">
        <f t="shared" si="55"/>
        <v/>
      </c>
      <c r="CH256" s="872" t="str">
        <f>IF(CC256="","",VLOOKUP(CC256,'aktuelle Düngerliste'!$A:$H,2,FALSE))</f>
        <v/>
      </c>
      <c r="CI256" s="872" t="str">
        <f>IF(CC256="","",VLOOKUP(CC256,'aktuelle Düngerliste'!$A:$H,3,FALSE))</f>
        <v/>
      </c>
      <c r="CJ256" s="873" t="str">
        <f>IF(CC256="","",VLOOKUP(CC256,'aktuelle Düngerliste'!$A:$H,8,FALSE))</f>
        <v/>
      </c>
      <c r="CK256" s="874" t="str">
        <f>IF(CC256="","",VLOOKUP(CC256,'aktuelle Düngerliste'!$A:$H,3,FALSE)*CE256/1000)</f>
        <v/>
      </c>
      <c r="CL256" s="874" t="str">
        <f>IF(CC256="","",IF(VLOOKUP(CC256,'aktuelle Düngerliste'!$A:$B,2,FALSE)="mineralisch",(VLOOKUP(CC256,'aktuelle Düngerliste'!$A:$H,3,FALSE)*CE256/1000),""))</f>
        <v/>
      </c>
      <c r="CM256" s="875" t="str">
        <f>IF(CC256="","",VLOOKUP(CC256,'aktuelle Düngerliste'!$A:$J,10,FALSE)*CE256/1000)</f>
        <v/>
      </c>
      <c r="CN256" s="875" t="str">
        <f>IF(CC256="","",VLOOKUP(CC256,'aktuelle Düngerliste'!$A:$H,5,FALSE)*CE256/1000)</f>
        <v/>
      </c>
      <c r="CO256" s="875" t="str">
        <f>IF(CC256="","",VLOOKUP(CC256,'aktuelle Düngerliste'!$A:$H,6,FALSE)*CE256/1000)</f>
        <v/>
      </c>
      <c r="CP256" s="876" t="str">
        <f>IF(CC256="","",VLOOKUP(CC256,'aktuelle Düngerliste'!$A:$H,7,FALSE)*CE256/1000)</f>
        <v/>
      </c>
      <c r="CQ256" s="378"/>
      <c r="CR256" s="379"/>
      <c r="CS256" s="375"/>
      <c r="CT256" s="392" t="str">
        <f t="shared" si="56"/>
        <v/>
      </c>
      <c r="CU256" s="453" t="str">
        <f t="shared" si="57"/>
        <v/>
      </c>
      <c r="CV256" s="872" t="str">
        <f>IF(CQ256="","",VLOOKUP(CQ256,'aktuelle Düngerliste'!$A:$H,2,FALSE))</f>
        <v/>
      </c>
      <c r="CW256" s="872" t="str">
        <f>IF(CQ256="","",VLOOKUP(CQ256,'aktuelle Düngerliste'!$A:$H,3,FALSE))</f>
        <v/>
      </c>
      <c r="CX256" s="873" t="str">
        <f>IF(CQ256="","",VLOOKUP(CQ256,'aktuelle Düngerliste'!$A:$H,8,FALSE))</f>
        <v/>
      </c>
      <c r="CY256" s="874" t="str">
        <f>IF(CQ256="","",VLOOKUP(CQ256,'aktuelle Düngerliste'!$A:$H,3,FALSE)*CS256/1000)</f>
        <v/>
      </c>
      <c r="CZ256" s="874" t="str">
        <f>IF(CQ256="","",IF(VLOOKUP(CQ256,'aktuelle Düngerliste'!$A:$B,2,FALSE)="mineralisch",(VLOOKUP(CQ256,'aktuelle Düngerliste'!$A:$H,3,FALSE)*CS256/1000),""))</f>
        <v/>
      </c>
      <c r="DA256" s="875" t="str">
        <f>IF(CQ256="","",VLOOKUP(CQ256,'aktuelle Düngerliste'!$A:$J,10,FALSE)*CS256/1000)</f>
        <v/>
      </c>
      <c r="DB256" s="875" t="str">
        <f>IF(CQ256="","",VLOOKUP(CQ256,'aktuelle Düngerliste'!$A:$H,5,FALSE)*CS256/1000)</f>
        <v/>
      </c>
      <c r="DC256" s="875" t="str">
        <f>IF(CQ256="","",VLOOKUP(CQ256,'aktuelle Düngerliste'!$A:$H,6,FALSE)*CS256/1000)</f>
        <v/>
      </c>
      <c r="DD256" s="876" t="str">
        <f>IF(CQ256="","",VLOOKUP(CQ256,'aktuelle Düngerliste'!$A:$H,7,FALSE)*CS256/1000)</f>
        <v/>
      </c>
      <c r="DE256" s="378"/>
      <c r="DF256" s="379"/>
      <c r="DG256" s="375"/>
      <c r="DH256" s="392" t="str">
        <f t="shared" si="58"/>
        <v/>
      </c>
      <c r="DI256" s="453" t="str">
        <f t="shared" si="59"/>
        <v/>
      </c>
      <c r="DJ256" s="872" t="str">
        <f>IF(DE256="","",VLOOKUP(DE256,'aktuelle Düngerliste'!$A:$H,2,FALSE))</f>
        <v/>
      </c>
      <c r="DK256" s="872" t="str">
        <f>IF(DE256="","",VLOOKUP(DE256,'aktuelle Düngerliste'!$A:$H,3,FALSE))</f>
        <v/>
      </c>
      <c r="DL256" s="873" t="str">
        <f>IF(DE256="","",VLOOKUP(DE256,'aktuelle Düngerliste'!$A:$H,8,FALSE))</f>
        <v/>
      </c>
      <c r="DM256" s="874" t="str">
        <f>IF(DE256="","",VLOOKUP(DE256,'aktuelle Düngerliste'!$A:$H,3,FALSE)*DG256/1000)</f>
        <v/>
      </c>
      <c r="DN256" s="874" t="str">
        <f>IF(DE256="","",IF(VLOOKUP(DE256,'aktuelle Düngerliste'!$A:$B,2,FALSE)="mineralisch",(VLOOKUP(DE256,'aktuelle Düngerliste'!$A:$H,3,FALSE)*DG256/1000),""))</f>
        <v/>
      </c>
      <c r="DO256" s="875" t="str">
        <f>IF(DE256="","",VLOOKUP(DE256,'aktuelle Düngerliste'!$A:$J,10,FALSE)*DG256/1000)</f>
        <v/>
      </c>
      <c r="DP256" s="875" t="str">
        <f>IF(DE256="","",VLOOKUP(DE256,'aktuelle Düngerliste'!$A:$H,5,FALSE)*DG256/1000)</f>
        <v/>
      </c>
      <c r="DQ256" s="875" t="str">
        <f>IF(DE256="","",VLOOKUP(DE256,'aktuelle Düngerliste'!$A:$H,6,FALSE)*DG256/1000)</f>
        <v/>
      </c>
      <c r="DR256" s="876" t="str">
        <f>IF(DE256="","",VLOOKUP(DE256,'aktuelle Düngerliste'!$A:$H,7,FALSE)*DG256/1000)</f>
        <v/>
      </c>
      <c r="DS256" s="265"/>
    </row>
    <row r="257" spans="1:123" s="145" customFormat="1">
      <c r="A257" s="261" t="str">
        <f>IF('N-DBE'!A257="","",'N-DBE'!A257)</f>
        <v/>
      </c>
      <c r="B257" s="285" t="str">
        <f>IF('N-DBE'!B257="","",'N-DBE'!B257)</f>
        <v/>
      </c>
      <c r="C257" s="262" t="str">
        <f>IF('N-DBE'!C257="","",'N-DBE'!C257)</f>
        <v/>
      </c>
      <c r="D257" s="262" t="str">
        <f>IF('N-DBE'!D257="","",'N-DBE'!D257)</f>
        <v/>
      </c>
      <c r="E257" s="238" t="str">
        <f>IF('N-DBE'!E257="","",'N-DBE'!E257)</f>
        <v/>
      </c>
      <c r="F257" s="238" t="str">
        <f>IF('N-DBE'!F257="","",'N-DBE'!F257)</f>
        <v/>
      </c>
      <c r="G257" s="225" t="str">
        <f>IF('N-DBE'!G257="","",'N-DBE'!G257)</f>
        <v/>
      </c>
      <c r="H257" s="247" t="str">
        <f>IF(OR(B257="",'N-DBE'!AJ257=""),"",'N-DBE'!AJ257+'N-DBE'!AN257)</f>
        <v/>
      </c>
      <c r="I257" s="815" t="str">
        <f>IF(OR(B257="",'N-DBE'!AJ257=""),"",'N-DBE'!E257*('N-DBE'!AJ257+'N-DBE'!AN257))</f>
        <v/>
      </c>
      <c r="J257" s="246" t="str">
        <f>IF('N-DBE'!AK257="","",IF('N-DBE'!AM257="ja",'N-DBE'!AK257+'N-DBE'!AN257,'N-DBE'!AK257))</f>
        <v/>
      </c>
      <c r="K257" s="829" t="str">
        <f>IF(OR(B257="",'N-DBE'!AK257=""),"",IF('N-DBE'!AM257="ja",'N-DBE'!E257*('N-DBE'!AK257+'N-DBE'!AN257),'N-DBE'!E257*'N-DBE'!AK257))</f>
        <v/>
      </c>
      <c r="L257" s="830" t="str">
        <f>IF(OR(B257="",'N-DBE'!AL257=""),"",'N-DBE'!AL257+'N-DBE'!AN257)</f>
        <v/>
      </c>
      <c r="M257" s="830" t="str">
        <f>IF(OR(B257="",'N-DBE'!AL257=""),"",'N-DBE'!E257*('N-DBE'!AL257+'N-DBE'!AN257))</f>
        <v/>
      </c>
      <c r="N257" s="831" t="str">
        <f>IF(AND('N-DBE'!C257="ja",G257&lt;&gt;""),I257-X257,"")</f>
        <v/>
      </c>
      <c r="O257" s="259" t="str">
        <f>IF('N-DBE'!AJ257="","",SUM(AU257,BI257,BW257,CK257,CY257,DM257))</f>
        <v/>
      </c>
      <c r="P257" s="830" t="str">
        <f>IF(OR(B257="",'N-DBE'!AJ257=""),"",O257*'N-DBE'!E257)</f>
        <v/>
      </c>
      <c r="Q257" s="253" t="str">
        <f>IF('N-DBE'!AJ257="","",IF(AR257="mineralisch",AU257,0)+IF(BF257="mineralisch",BI257,0)+IF(BT257="mineralisch",BW257,0)+IF(CH257="mineralisch",CK257,0)+IF(CV257="mineralisch",CY257,0)+IF(DJ257="mineralisch",DM257,0))</f>
        <v/>
      </c>
      <c r="R257" s="830" t="str">
        <f>IF(OR(B257="",'N-DBE'!AJ257=""),"",Q257*'N-DBE'!E257)</f>
        <v/>
      </c>
      <c r="S257" s="253" t="str">
        <f>IF('N-DBE'!AJ257="","",O257-Q257)</f>
        <v/>
      </c>
      <c r="T257" s="830" t="str">
        <f>IF(OR(B257="",'N-DBE'!AJ257=""),"",S257*'N-DBE'!E257)</f>
        <v/>
      </c>
      <c r="U257" s="253" t="str">
        <f>IF('N-DBE'!AJ257="","",(IF(AR257="Kompost",AU257,0)+IF(BF257="Kompost",BI257,0)+IF(BT257="Kompost",BW257,0)+IF(CH257="Kompost",CK257,0)+IF(CV257="Kompost",CY257,0)+IF(DJ257="Kompost",DM257,0)))</f>
        <v/>
      </c>
      <c r="V257" s="830" t="str">
        <f>IF(OR(B257="",'N-DBE'!AJ257=""),"",U257*'N-DBE'!E257)</f>
        <v/>
      </c>
      <c r="W257" s="370" t="str">
        <f>IF('N-DBE'!AJ257="","",SUM(AW257,BK257,BY257,CM257,DA257,DO257))</f>
        <v/>
      </c>
      <c r="X257" s="844" t="str">
        <f>IF(OR(B257="",'N-DBE'!AJ257=""),"",W257*'N-DBE'!E257)</f>
        <v/>
      </c>
      <c r="Y257" s="260" t="str">
        <f>IF('P-(K-Mg)-DBE'!N257="","",'P-(K-Mg)-DBE'!N257+'P-(K-Mg)-DBE'!R257)</f>
        <v/>
      </c>
      <c r="Z257" s="830" t="str">
        <f>IF(OR(B257="",'P-(K-Mg)-DBE'!N257=""),"",'N-DBE'!E257*('P-(K-Mg)-DBE'!N257+'P-(K-Mg)-DBE'!R257))</f>
        <v/>
      </c>
      <c r="AA257" s="259" t="str">
        <f>IF('P-(K-Mg)-DBE'!N257="","",SUM(AX257,BL257,BZ257,CN257,DB257,DP257))</f>
        <v/>
      </c>
      <c r="AB257" s="258" t="str">
        <f>IF(OR(B257="",'P-(K-Mg)-DBE'!Z257=""),"",SUM(AX257,BL257,BZ257,CN257,DB257,DP257)*'N-DBE'!E257)</f>
        <v/>
      </c>
      <c r="AC257" s="259" t="str">
        <f>IF('P-(K-Mg)-DBE'!O257="","",'P-(K-Mg)-DBE'!O257)</f>
        <v/>
      </c>
      <c r="AD257" s="815" t="str">
        <f>IF(OR(B257="",'P-(K-Mg)-DBE'!O257=""),"",'P-(K-Mg)-DBE'!O257*'N-DBE'!E257)</f>
        <v/>
      </c>
      <c r="AE257" s="239" t="str">
        <f>IF('P-(K-Mg)-DBE'!Z257="","",'P-(K-Mg)-DBE'!Z257)</f>
        <v/>
      </c>
      <c r="AF257" s="815" t="str">
        <f>IF(OR(B257="",'P-(K-Mg)-DBE'!Z257=""),"",'P-(K-Mg)-DBE'!Z257*'N-DBE'!E257)</f>
        <v/>
      </c>
      <c r="AG257" s="380" t="str">
        <f>IF('P-(K-Mg)-DBE'!Z257="","",SUM(AY257,BM257,CA257,CO257,DC257,DQ257))</f>
        <v/>
      </c>
      <c r="AH257" s="258" t="str">
        <f>IF(OR(B257="",'P-(K-Mg)-DBE'!AH257=""),"",SUM(AY257,BM257,CA257,CO257,DC257,DQ247)*'N-DBE'!E257)</f>
        <v/>
      </c>
      <c r="AI257" s="240" t="str">
        <f>IF('P-(K-Mg)-DBE'!AH257="","",'P-(K-Mg)-DBE'!AH257)</f>
        <v/>
      </c>
      <c r="AJ257" s="830" t="str">
        <f>IF(OR(B257="",'P-(K-Mg)-DBE'!AH257=""),"",'N-DBE'!E257*'P-(K-Mg)-DBE'!AH257)</f>
        <v/>
      </c>
      <c r="AK257" s="374" t="str">
        <f>IF('P-(K-Mg)-DBE'!AH257="","",SUM(AZ257,BN257,CB257,CP257,DD257,DR257))</f>
        <v/>
      </c>
      <c r="AL257" s="862" t="str">
        <f>IF('P-(K-Mg)-DBE'!AH257="","",SUM(AZ257,BN257,CB257,CP257,DD257,DR257))</f>
        <v/>
      </c>
      <c r="AM257" s="378"/>
      <c r="AN257" s="379"/>
      <c r="AO257" s="375"/>
      <c r="AP257" s="392" t="str">
        <f t="shared" si="48"/>
        <v/>
      </c>
      <c r="AQ257" s="453" t="str">
        <f t="shared" si="49"/>
        <v/>
      </c>
      <c r="AR257" s="872" t="str">
        <f>IF(AM257="","",VLOOKUP(AM257,'aktuelle Düngerliste'!A:H,2,FALSE))</f>
        <v/>
      </c>
      <c r="AS257" s="872" t="str">
        <f>IF(AM257="","",VLOOKUP(AM257,'aktuelle Düngerliste'!A:H,3,FALSE))</f>
        <v/>
      </c>
      <c r="AT257" s="873" t="str">
        <f>IF(AM257="","",VLOOKUP(AM257,'aktuelle Düngerliste'!A:H,8,FALSE))</f>
        <v/>
      </c>
      <c r="AU257" s="874" t="str">
        <f>IF(AM257="","",VLOOKUP(AM257,'aktuelle Düngerliste'!$A:$H,3,FALSE)*AO257/1000)</f>
        <v/>
      </c>
      <c r="AV257" s="874" t="str">
        <f>IF(AM257="","",IF(VLOOKUP(AM257,'aktuelle Düngerliste'!$A:$B,2,FALSE)="mineralisch",(VLOOKUP(AM257,'aktuelle Düngerliste'!$A:$H,3,FALSE)*AO257/1000),""))</f>
        <v/>
      </c>
      <c r="AW257" s="875" t="str">
        <f>IF(AM257="","",VLOOKUP(AM257,'aktuelle Düngerliste'!$A:$J,10,FALSE)*AO257/1000)</f>
        <v/>
      </c>
      <c r="AX257" s="875" t="str">
        <f>IF(AM257="","",VLOOKUP(AM257,'aktuelle Düngerliste'!$A:$H,5,FALSE)*AO257/1000)</f>
        <v/>
      </c>
      <c r="AY257" s="875" t="str">
        <f>IF(AM257="","",VLOOKUP(AM257,'aktuelle Düngerliste'!$A:$H,6,FALSE)*AO257/1000)</f>
        <v/>
      </c>
      <c r="AZ257" s="876" t="str">
        <f>IF(AM257="","",VLOOKUP(AM257,'aktuelle Düngerliste'!$A:$H,7,FALSE)*AO257/1000)</f>
        <v/>
      </c>
      <c r="BA257" s="378"/>
      <c r="BB257" s="379"/>
      <c r="BC257" s="375"/>
      <c r="BD257" s="392" t="str">
        <f t="shared" si="50"/>
        <v/>
      </c>
      <c r="BE257" s="453" t="str">
        <f t="shared" si="51"/>
        <v/>
      </c>
      <c r="BF257" s="872" t="str">
        <f>IF(BA257="","",VLOOKUP(BA257,'aktuelle Düngerliste'!$A:$H,2,FALSE))</f>
        <v/>
      </c>
      <c r="BG257" s="872" t="str">
        <f>IF(BA257="","",VLOOKUP(BA257,'aktuelle Düngerliste'!$A:$H,3,FALSE))</f>
        <v/>
      </c>
      <c r="BH257" s="873" t="str">
        <f>IF(BA257="","",VLOOKUP(BA257,'aktuelle Düngerliste'!$A:$H,8,FALSE))</f>
        <v/>
      </c>
      <c r="BI257" s="874" t="str">
        <f>IF(BA257="","",VLOOKUP(BA257,'aktuelle Düngerliste'!$A:$H,3,FALSE)*BC257/1000)</f>
        <v/>
      </c>
      <c r="BJ257" s="874" t="str">
        <f>IF(BA257="","",IF(VLOOKUP(BA257,'aktuelle Düngerliste'!$A:$B,2,FALSE)="mineralisch",(VLOOKUP(BA257,'aktuelle Düngerliste'!$A:$H,3,FALSE)*BC257/1000),""))</f>
        <v/>
      </c>
      <c r="BK257" s="875" t="str">
        <f>IF(BA257="","",VLOOKUP(BA257,'aktuelle Düngerliste'!$A:$J,10,FALSE)*BC257/1000)</f>
        <v/>
      </c>
      <c r="BL257" s="875" t="str">
        <f>IF(BA257="","",VLOOKUP(BA257,'aktuelle Düngerliste'!$A:$H,5,FALSE)*BC257/1000)</f>
        <v/>
      </c>
      <c r="BM257" s="875" t="str">
        <f>IF(BA257="","",VLOOKUP(BA257,'aktuelle Düngerliste'!$A:$H,6,FALSE)*BC257/1000)</f>
        <v/>
      </c>
      <c r="BN257" s="876" t="str">
        <f>IF(BA257="","",VLOOKUP(BA257,'aktuelle Düngerliste'!$A:$H,7,FALSE)*BC257/1000)</f>
        <v/>
      </c>
      <c r="BO257" s="378"/>
      <c r="BP257" s="379"/>
      <c r="BQ257" s="375"/>
      <c r="BR257" s="392" t="str">
        <f t="shared" si="52"/>
        <v/>
      </c>
      <c r="BS257" s="453" t="str">
        <f t="shared" si="53"/>
        <v/>
      </c>
      <c r="BT257" s="872" t="str">
        <f>IF(BO257="","",VLOOKUP(BO257,'aktuelle Düngerliste'!$A:$H,2,FALSE))</f>
        <v/>
      </c>
      <c r="BU257" s="872" t="str">
        <f>IF(BO257="","",VLOOKUP(BO257,'aktuelle Düngerliste'!$A:$H,3,FALSE))</f>
        <v/>
      </c>
      <c r="BV257" s="873" t="str">
        <f>IF(BO257="","",VLOOKUP(BO257,'aktuelle Düngerliste'!$A:$H,8,FALSE))</f>
        <v/>
      </c>
      <c r="BW257" s="874" t="str">
        <f>IF(BO257="","",VLOOKUP(BO257,'aktuelle Düngerliste'!$A:$H,3,FALSE)*BQ257/1000)</f>
        <v/>
      </c>
      <c r="BX257" s="874" t="str">
        <f>IF(BO257="","",IF(VLOOKUP(BO257,'aktuelle Düngerliste'!$A:$B,2,FALSE)="mineralisch",(VLOOKUP(BO257,'aktuelle Düngerliste'!$A:$H,3,FALSE)*BQ257/1000),""))</f>
        <v/>
      </c>
      <c r="BY257" s="875" t="str">
        <f>IF(BO257="","",VLOOKUP(BO257,'aktuelle Düngerliste'!$A:$J,10,FALSE)*BQ257/1000)</f>
        <v/>
      </c>
      <c r="BZ257" s="875" t="str">
        <f>IF(BO257="","",VLOOKUP(BO257,'aktuelle Düngerliste'!$A:$H,5,FALSE)*BQ257/1000)</f>
        <v/>
      </c>
      <c r="CA257" s="875" t="str">
        <f>IF(BO257="","",VLOOKUP(BO257,'aktuelle Düngerliste'!$A:$H,6,FALSE)*BQ257/1000)</f>
        <v/>
      </c>
      <c r="CB257" s="876" t="str">
        <f>IF(BO257="","",VLOOKUP(BO257,'aktuelle Düngerliste'!$A:$H,7,FALSE)*BQ257/1000)</f>
        <v/>
      </c>
      <c r="CC257" s="378"/>
      <c r="CD257" s="379"/>
      <c r="CE257" s="375"/>
      <c r="CF257" s="392" t="str">
        <f t="shared" si="54"/>
        <v/>
      </c>
      <c r="CG257" s="453" t="str">
        <f t="shared" si="55"/>
        <v/>
      </c>
      <c r="CH257" s="872" t="str">
        <f>IF(CC257="","",VLOOKUP(CC257,'aktuelle Düngerliste'!$A:$H,2,FALSE))</f>
        <v/>
      </c>
      <c r="CI257" s="872" t="str">
        <f>IF(CC257="","",VLOOKUP(CC257,'aktuelle Düngerliste'!$A:$H,3,FALSE))</f>
        <v/>
      </c>
      <c r="CJ257" s="873" t="str">
        <f>IF(CC257="","",VLOOKUP(CC257,'aktuelle Düngerliste'!$A:$H,8,FALSE))</f>
        <v/>
      </c>
      <c r="CK257" s="874" t="str">
        <f>IF(CC257="","",VLOOKUP(CC257,'aktuelle Düngerliste'!$A:$H,3,FALSE)*CE257/1000)</f>
        <v/>
      </c>
      <c r="CL257" s="874" t="str">
        <f>IF(CC257="","",IF(VLOOKUP(CC257,'aktuelle Düngerliste'!$A:$B,2,FALSE)="mineralisch",(VLOOKUP(CC257,'aktuelle Düngerliste'!$A:$H,3,FALSE)*CE257/1000),""))</f>
        <v/>
      </c>
      <c r="CM257" s="875" t="str">
        <f>IF(CC257="","",VLOOKUP(CC257,'aktuelle Düngerliste'!$A:$J,10,FALSE)*CE257/1000)</f>
        <v/>
      </c>
      <c r="CN257" s="875" t="str">
        <f>IF(CC257="","",VLOOKUP(CC257,'aktuelle Düngerliste'!$A:$H,5,FALSE)*CE257/1000)</f>
        <v/>
      </c>
      <c r="CO257" s="875" t="str">
        <f>IF(CC257="","",VLOOKUP(CC257,'aktuelle Düngerliste'!$A:$H,6,FALSE)*CE257/1000)</f>
        <v/>
      </c>
      <c r="CP257" s="876" t="str">
        <f>IF(CC257="","",VLOOKUP(CC257,'aktuelle Düngerliste'!$A:$H,7,FALSE)*CE257/1000)</f>
        <v/>
      </c>
      <c r="CQ257" s="378"/>
      <c r="CR257" s="379"/>
      <c r="CS257" s="375"/>
      <c r="CT257" s="392" t="str">
        <f t="shared" si="56"/>
        <v/>
      </c>
      <c r="CU257" s="453" t="str">
        <f t="shared" si="57"/>
        <v/>
      </c>
      <c r="CV257" s="872" t="str">
        <f>IF(CQ257="","",VLOOKUP(CQ257,'aktuelle Düngerliste'!$A:$H,2,FALSE))</f>
        <v/>
      </c>
      <c r="CW257" s="872" t="str">
        <f>IF(CQ257="","",VLOOKUP(CQ257,'aktuelle Düngerliste'!$A:$H,3,FALSE))</f>
        <v/>
      </c>
      <c r="CX257" s="873" t="str">
        <f>IF(CQ257="","",VLOOKUP(CQ257,'aktuelle Düngerliste'!$A:$H,8,FALSE))</f>
        <v/>
      </c>
      <c r="CY257" s="874" t="str">
        <f>IF(CQ257="","",VLOOKUP(CQ257,'aktuelle Düngerliste'!$A:$H,3,FALSE)*CS257/1000)</f>
        <v/>
      </c>
      <c r="CZ257" s="874" t="str">
        <f>IF(CQ257="","",IF(VLOOKUP(CQ257,'aktuelle Düngerliste'!$A:$B,2,FALSE)="mineralisch",(VLOOKUP(CQ257,'aktuelle Düngerliste'!$A:$H,3,FALSE)*CS257/1000),""))</f>
        <v/>
      </c>
      <c r="DA257" s="875" t="str">
        <f>IF(CQ257="","",VLOOKUP(CQ257,'aktuelle Düngerliste'!$A:$J,10,FALSE)*CS257/1000)</f>
        <v/>
      </c>
      <c r="DB257" s="875" t="str">
        <f>IF(CQ257="","",VLOOKUP(CQ257,'aktuelle Düngerliste'!$A:$H,5,FALSE)*CS257/1000)</f>
        <v/>
      </c>
      <c r="DC257" s="875" t="str">
        <f>IF(CQ257="","",VLOOKUP(CQ257,'aktuelle Düngerliste'!$A:$H,6,FALSE)*CS257/1000)</f>
        <v/>
      </c>
      <c r="DD257" s="876" t="str">
        <f>IF(CQ257="","",VLOOKUP(CQ257,'aktuelle Düngerliste'!$A:$H,7,FALSE)*CS257/1000)</f>
        <v/>
      </c>
      <c r="DE257" s="378"/>
      <c r="DF257" s="379"/>
      <c r="DG257" s="375"/>
      <c r="DH257" s="392" t="str">
        <f t="shared" si="58"/>
        <v/>
      </c>
      <c r="DI257" s="453" t="str">
        <f t="shared" si="59"/>
        <v/>
      </c>
      <c r="DJ257" s="872" t="str">
        <f>IF(DE257="","",VLOOKUP(DE257,'aktuelle Düngerliste'!$A:$H,2,FALSE))</f>
        <v/>
      </c>
      <c r="DK257" s="872" t="str">
        <f>IF(DE257="","",VLOOKUP(DE257,'aktuelle Düngerliste'!$A:$H,3,FALSE))</f>
        <v/>
      </c>
      <c r="DL257" s="873" t="str">
        <f>IF(DE257="","",VLOOKUP(DE257,'aktuelle Düngerliste'!$A:$H,8,FALSE))</f>
        <v/>
      </c>
      <c r="DM257" s="874" t="str">
        <f>IF(DE257="","",VLOOKUP(DE257,'aktuelle Düngerliste'!$A:$H,3,FALSE)*DG257/1000)</f>
        <v/>
      </c>
      <c r="DN257" s="874" t="str">
        <f>IF(DE257="","",IF(VLOOKUP(DE257,'aktuelle Düngerliste'!$A:$B,2,FALSE)="mineralisch",(VLOOKUP(DE257,'aktuelle Düngerliste'!$A:$H,3,FALSE)*DG257/1000),""))</f>
        <v/>
      </c>
      <c r="DO257" s="875" t="str">
        <f>IF(DE257="","",VLOOKUP(DE257,'aktuelle Düngerliste'!$A:$J,10,FALSE)*DG257/1000)</f>
        <v/>
      </c>
      <c r="DP257" s="875" t="str">
        <f>IF(DE257="","",VLOOKUP(DE257,'aktuelle Düngerliste'!$A:$H,5,FALSE)*DG257/1000)</f>
        <v/>
      </c>
      <c r="DQ257" s="875" t="str">
        <f>IF(DE257="","",VLOOKUP(DE257,'aktuelle Düngerliste'!$A:$H,6,FALSE)*DG257/1000)</f>
        <v/>
      </c>
      <c r="DR257" s="876" t="str">
        <f>IF(DE257="","",VLOOKUP(DE257,'aktuelle Düngerliste'!$A:$H,7,FALSE)*DG257/1000)</f>
        <v/>
      </c>
      <c r="DS257" s="265"/>
    </row>
    <row r="258" spans="1:123" s="145" customFormat="1">
      <c r="A258" s="261" t="str">
        <f>IF('N-DBE'!A258="","",'N-DBE'!A258)</f>
        <v/>
      </c>
      <c r="B258" s="285" t="str">
        <f>IF('N-DBE'!B258="","",'N-DBE'!B258)</f>
        <v/>
      </c>
      <c r="C258" s="262" t="str">
        <f>IF('N-DBE'!C258="","",'N-DBE'!C258)</f>
        <v/>
      </c>
      <c r="D258" s="262" t="str">
        <f>IF('N-DBE'!D258="","",'N-DBE'!D258)</f>
        <v/>
      </c>
      <c r="E258" s="238" t="str">
        <f>IF('N-DBE'!E258="","",'N-DBE'!E258)</f>
        <v/>
      </c>
      <c r="F258" s="238" t="str">
        <f>IF('N-DBE'!F258="","",'N-DBE'!F258)</f>
        <v/>
      </c>
      <c r="G258" s="225" t="str">
        <f>IF('N-DBE'!G258="","",'N-DBE'!G258)</f>
        <v/>
      </c>
      <c r="H258" s="247" t="str">
        <f>IF(OR(B258="",'N-DBE'!AJ258=""),"",'N-DBE'!AJ258+'N-DBE'!AN258)</f>
        <v/>
      </c>
      <c r="I258" s="815" t="str">
        <f>IF(OR(B258="",'N-DBE'!AJ258=""),"",'N-DBE'!E258*('N-DBE'!AJ258+'N-DBE'!AN258))</f>
        <v/>
      </c>
      <c r="J258" s="246" t="str">
        <f>IF('N-DBE'!AK258="","",IF('N-DBE'!AM258="ja",'N-DBE'!AK258+'N-DBE'!AN258,'N-DBE'!AK258))</f>
        <v/>
      </c>
      <c r="K258" s="829" t="str">
        <f>IF(OR(B258="",'N-DBE'!AK258=""),"",IF('N-DBE'!AM258="ja",'N-DBE'!E258*('N-DBE'!AK258+'N-DBE'!AN258),'N-DBE'!E258*'N-DBE'!AK258))</f>
        <v/>
      </c>
      <c r="L258" s="830" t="str">
        <f>IF(OR(B258="",'N-DBE'!AL258=""),"",'N-DBE'!AL258+'N-DBE'!AN258)</f>
        <v/>
      </c>
      <c r="M258" s="830" t="str">
        <f>IF(OR(B258="",'N-DBE'!AL258=""),"",'N-DBE'!E258*('N-DBE'!AL258+'N-DBE'!AN258))</f>
        <v/>
      </c>
      <c r="N258" s="831" t="str">
        <f>IF(AND('N-DBE'!C258="ja",G258&lt;&gt;""),I258-X258,"")</f>
        <v/>
      </c>
      <c r="O258" s="259" t="str">
        <f>IF('N-DBE'!AJ258="","",SUM(AU258,BI258,BW258,CK258,CY258,DM258))</f>
        <v/>
      </c>
      <c r="P258" s="830" t="str">
        <f>IF(OR(B258="",'N-DBE'!AJ258=""),"",O258*'N-DBE'!E258)</f>
        <v/>
      </c>
      <c r="Q258" s="253" t="str">
        <f>IF('N-DBE'!AJ258="","",IF(AR258="mineralisch",AU258,0)+IF(BF258="mineralisch",BI258,0)+IF(BT258="mineralisch",BW258,0)+IF(CH258="mineralisch",CK258,0)+IF(CV258="mineralisch",CY258,0)+IF(DJ258="mineralisch",DM258,0))</f>
        <v/>
      </c>
      <c r="R258" s="830" t="str">
        <f>IF(OR(B258="",'N-DBE'!AJ258=""),"",Q258*'N-DBE'!E258)</f>
        <v/>
      </c>
      <c r="S258" s="253" t="str">
        <f>IF('N-DBE'!AJ258="","",O258-Q258)</f>
        <v/>
      </c>
      <c r="T258" s="830" t="str">
        <f>IF(OR(B258="",'N-DBE'!AJ258=""),"",S258*'N-DBE'!E258)</f>
        <v/>
      </c>
      <c r="U258" s="253" t="str">
        <f>IF('N-DBE'!AJ258="","",(IF(AR258="Kompost",AU258,0)+IF(BF258="Kompost",BI258,0)+IF(BT258="Kompost",BW258,0)+IF(CH258="Kompost",CK258,0)+IF(CV258="Kompost",CY258,0)+IF(DJ258="Kompost",DM258,0)))</f>
        <v/>
      </c>
      <c r="V258" s="830" t="str">
        <f>IF(OR(B258="",'N-DBE'!AJ258=""),"",U258*'N-DBE'!E258)</f>
        <v/>
      </c>
      <c r="W258" s="370" t="str">
        <f>IF('N-DBE'!AJ258="","",SUM(AW258,BK258,BY258,CM258,DA258,DO258))</f>
        <v/>
      </c>
      <c r="X258" s="844" t="str">
        <f>IF(OR(B258="",'N-DBE'!AJ258=""),"",W258*'N-DBE'!E258)</f>
        <v/>
      </c>
      <c r="Y258" s="260" t="str">
        <f>IF('P-(K-Mg)-DBE'!N258="","",'P-(K-Mg)-DBE'!N258+'P-(K-Mg)-DBE'!R258)</f>
        <v/>
      </c>
      <c r="Z258" s="830" t="str">
        <f>IF(OR(B258="",'P-(K-Mg)-DBE'!N258=""),"",'N-DBE'!E258*('P-(K-Mg)-DBE'!N258+'P-(K-Mg)-DBE'!R258))</f>
        <v/>
      </c>
      <c r="AA258" s="259" t="str">
        <f>IF('P-(K-Mg)-DBE'!N258="","",SUM(AX258,BL258,BZ258,CN258,DB258,DP258))</f>
        <v/>
      </c>
      <c r="AB258" s="258" t="str">
        <f>IF(OR(B258="",'P-(K-Mg)-DBE'!Z258=""),"",SUM(AX258,BL258,BZ258,CN258,DB258,DP258)*'N-DBE'!E258)</f>
        <v/>
      </c>
      <c r="AC258" s="259" t="str">
        <f>IF('P-(K-Mg)-DBE'!O258="","",'P-(K-Mg)-DBE'!O258)</f>
        <v/>
      </c>
      <c r="AD258" s="815" t="str">
        <f>IF(OR(B258="",'P-(K-Mg)-DBE'!O258=""),"",'P-(K-Mg)-DBE'!O258*'N-DBE'!E258)</f>
        <v/>
      </c>
      <c r="AE258" s="239" t="str">
        <f>IF('P-(K-Mg)-DBE'!Z258="","",'P-(K-Mg)-DBE'!Z258)</f>
        <v/>
      </c>
      <c r="AF258" s="815" t="str">
        <f>IF(OR(B258="",'P-(K-Mg)-DBE'!Z258=""),"",'P-(K-Mg)-DBE'!Z258*'N-DBE'!E258)</f>
        <v/>
      </c>
      <c r="AG258" s="380" t="str">
        <f>IF('P-(K-Mg)-DBE'!Z258="","",SUM(AY258,BM258,CA258,CO258,DC258,DQ258))</f>
        <v/>
      </c>
      <c r="AH258" s="258" t="str">
        <f>IF(OR(B258="",'P-(K-Mg)-DBE'!AH258=""),"",SUM(AY258,BM258,CA258,CO258,DC258,DQ248)*'N-DBE'!E258)</f>
        <v/>
      </c>
      <c r="AI258" s="240" t="str">
        <f>IF('P-(K-Mg)-DBE'!AH258="","",'P-(K-Mg)-DBE'!AH258)</f>
        <v/>
      </c>
      <c r="AJ258" s="830" t="str">
        <f>IF(OR(B258="",'P-(K-Mg)-DBE'!AH258=""),"",'N-DBE'!E258*'P-(K-Mg)-DBE'!AH258)</f>
        <v/>
      </c>
      <c r="AK258" s="374" t="str">
        <f>IF('P-(K-Mg)-DBE'!AH258="","",SUM(AZ258,BN258,CB258,CP258,DD258,DR258))</f>
        <v/>
      </c>
      <c r="AL258" s="862" t="str">
        <f>IF('P-(K-Mg)-DBE'!AH258="","",SUM(AZ258,BN258,CB258,CP258,DD258,DR258))</f>
        <v/>
      </c>
      <c r="AM258" s="378"/>
      <c r="AN258" s="379"/>
      <c r="AO258" s="375"/>
      <c r="AP258" s="392" t="str">
        <f t="shared" si="48"/>
        <v/>
      </c>
      <c r="AQ258" s="453" t="str">
        <f t="shared" si="49"/>
        <v/>
      </c>
      <c r="AR258" s="872" t="str">
        <f>IF(AM258="","",VLOOKUP(AM258,'aktuelle Düngerliste'!A:H,2,FALSE))</f>
        <v/>
      </c>
      <c r="AS258" s="872" t="str">
        <f>IF(AM258="","",VLOOKUP(AM258,'aktuelle Düngerliste'!A:H,3,FALSE))</f>
        <v/>
      </c>
      <c r="AT258" s="873" t="str">
        <f>IF(AM258="","",VLOOKUP(AM258,'aktuelle Düngerliste'!A:H,8,FALSE))</f>
        <v/>
      </c>
      <c r="AU258" s="874" t="str">
        <f>IF(AM258="","",VLOOKUP(AM258,'aktuelle Düngerliste'!$A:$H,3,FALSE)*AO258/1000)</f>
        <v/>
      </c>
      <c r="AV258" s="874" t="str">
        <f>IF(AM258="","",IF(VLOOKUP(AM258,'aktuelle Düngerliste'!$A:$B,2,FALSE)="mineralisch",(VLOOKUP(AM258,'aktuelle Düngerliste'!$A:$H,3,FALSE)*AO258/1000),""))</f>
        <v/>
      </c>
      <c r="AW258" s="875" t="str">
        <f>IF(AM258="","",VLOOKUP(AM258,'aktuelle Düngerliste'!$A:$J,10,FALSE)*AO258/1000)</f>
        <v/>
      </c>
      <c r="AX258" s="875" t="str">
        <f>IF(AM258="","",VLOOKUP(AM258,'aktuelle Düngerliste'!$A:$H,5,FALSE)*AO258/1000)</f>
        <v/>
      </c>
      <c r="AY258" s="875" t="str">
        <f>IF(AM258="","",VLOOKUP(AM258,'aktuelle Düngerliste'!$A:$H,6,FALSE)*AO258/1000)</f>
        <v/>
      </c>
      <c r="AZ258" s="876" t="str">
        <f>IF(AM258="","",VLOOKUP(AM258,'aktuelle Düngerliste'!$A:$H,7,FALSE)*AO258/1000)</f>
        <v/>
      </c>
      <c r="BA258" s="378"/>
      <c r="BB258" s="379"/>
      <c r="BC258" s="375"/>
      <c r="BD258" s="392" t="str">
        <f t="shared" si="50"/>
        <v/>
      </c>
      <c r="BE258" s="453" t="str">
        <f t="shared" si="51"/>
        <v/>
      </c>
      <c r="BF258" s="872" t="str">
        <f>IF(BA258="","",VLOOKUP(BA258,'aktuelle Düngerliste'!$A:$H,2,FALSE))</f>
        <v/>
      </c>
      <c r="BG258" s="872" t="str">
        <f>IF(BA258="","",VLOOKUP(BA258,'aktuelle Düngerliste'!$A:$H,3,FALSE))</f>
        <v/>
      </c>
      <c r="BH258" s="873" t="str">
        <f>IF(BA258="","",VLOOKUP(BA258,'aktuelle Düngerliste'!$A:$H,8,FALSE))</f>
        <v/>
      </c>
      <c r="BI258" s="874" t="str">
        <f>IF(BA258="","",VLOOKUP(BA258,'aktuelle Düngerliste'!$A:$H,3,FALSE)*BC258/1000)</f>
        <v/>
      </c>
      <c r="BJ258" s="874" t="str">
        <f>IF(BA258="","",IF(VLOOKUP(BA258,'aktuelle Düngerliste'!$A:$B,2,FALSE)="mineralisch",(VLOOKUP(BA258,'aktuelle Düngerliste'!$A:$H,3,FALSE)*BC258/1000),""))</f>
        <v/>
      </c>
      <c r="BK258" s="875" t="str">
        <f>IF(BA258="","",VLOOKUP(BA258,'aktuelle Düngerliste'!$A:$J,10,FALSE)*BC258/1000)</f>
        <v/>
      </c>
      <c r="BL258" s="875" t="str">
        <f>IF(BA258="","",VLOOKUP(BA258,'aktuelle Düngerliste'!$A:$H,5,FALSE)*BC258/1000)</f>
        <v/>
      </c>
      <c r="BM258" s="875" t="str">
        <f>IF(BA258="","",VLOOKUP(BA258,'aktuelle Düngerliste'!$A:$H,6,FALSE)*BC258/1000)</f>
        <v/>
      </c>
      <c r="BN258" s="876" t="str">
        <f>IF(BA258="","",VLOOKUP(BA258,'aktuelle Düngerliste'!$A:$H,7,FALSE)*BC258/1000)</f>
        <v/>
      </c>
      <c r="BO258" s="378"/>
      <c r="BP258" s="379"/>
      <c r="BQ258" s="375"/>
      <c r="BR258" s="392" t="str">
        <f t="shared" si="52"/>
        <v/>
      </c>
      <c r="BS258" s="453" t="str">
        <f t="shared" si="53"/>
        <v/>
      </c>
      <c r="BT258" s="872" t="str">
        <f>IF(BO258="","",VLOOKUP(BO258,'aktuelle Düngerliste'!$A:$H,2,FALSE))</f>
        <v/>
      </c>
      <c r="BU258" s="872" t="str">
        <f>IF(BO258="","",VLOOKUP(BO258,'aktuelle Düngerliste'!$A:$H,3,FALSE))</f>
        <v/>
      </c>
      <c r="BV258" s="873" t="str">
        <f>IF(BO258="","",VLOOKUP(BO258,'aktuelle Düngerliste'!$A:$H,8,FALSE))</f>
        <v/>
      </c>
      <c r="BW258" s="874" t="str">
        <f>IF(BO258="","",VLOOKUP(BO258,'aktuelle Düngerliste'!$A:$H,3,FALSE)*BQ258/1000)</f>
        <v/>
      </c>
      <c r="BX258" s="874" t="str">
        <f>IF(BO258="","",IF(VLOOKUP(BO258,'aktuelle Düngerliste'!$A:$B,2,FALSE)="mineralisch",(VLOOKUP(BO258,'aktuelle Düngerliste'!$A:$H,3,FALSE)*BQ258/1000),""))</f>
        <v/>
      </c>
      <c r="BY258" s="875" t="str">
        <f>IF(BO258="","",VLOOKUP(BO258,'aktuelle Düngerliste'!$A:$J,10,FALSE)*BQ258/1000)</f>
        <v/>
      </c>
      <c r="BZ258" s="875" t="str">
        <f>IF(BO258="","",VLOOKUP(BO258,'aktuelle Düngerliste'!$A:$H,5,FALSE)*BQ258/1000)</f>
        <v/>
      </c>
      <c r="CA258" s="875" t="str">
        <f>IF(BO258="","",VLOOKUP(BO258,'aktuelle Düngerliste'!$A:$H,6,FALSE)*BQ258/1000)</f>
        <v/>
      </c>
      <c r="CB258" s="876" t="str">
        <f>IF(BO258="","",VLOOKUP(BO258,'aktuelle Düngerliste'!$A:$H,7,FALSE)*BQ258/1000)</f>
        <v/>
      </c>
      <c r="CC258" s="378"/>
      <c r="CD258" s="379"/>
      <c r="CE258" s="375"/>
      <c r="CF258" s="392" t="str">
        <f t="shared" si="54"/>
        <v/>
      </c>
      <c r="CG258" s="453" t="str">
        <f t="shared" si="55"/>
        <v/>
      </c>
      <c r="CH258" s="872" t="str">
        <f>IF(CC258="","",VLOOKUP(CC258,'aktuelle Düngerliste'!$A:$H,2,FALSE))</f>
        <v/>
      </c>
      <c r="CI258" s="872" t="str">
        <f>IF(CC258="","",VLOOKUP(CC258,'aktuelle Düngerliste'!$A:$H,3,FALSE))</f>
        <v/>
      </c>
      <c r="CJ258" s="873" t="str">
        <f>IF(CC258="","",VLOOKUP(CC258,'aktuelle Düngerliste'!$A:$H,8,FALSE))</f>
        <v/>
      </c>
      <c r="CK258" s="874" t="str">
        <f>IF(CC258="","",VLOOKUP(CC258,'aktuelle Düngerliste'!$A:$H,3,FALSE)*CE258/1000)</f>
        <v/>
      </c>
      <c r="CL258" s="874" t="str">
        <f>IF(CC258="","",IF(VLOOKUP(CC258,'aktuelle Düngerliste'!$A:$B,2,FALSE)="mineralisch",(VLOOKUP(CC258,'aktuelle Düngerliste'!$A:$H,3,FALSE)*CE258/1000),""))</f>
        <v/>
      </c>
      <c r="CM258" s="875" t="str">
        <f>IF(CC258="","",VLOOKUP(CC258,'aktuelle Düngerliste'!$A:$J,10,FALSE)*CE258/1000)</f>
        <v/>
      </c>
      <c r="CN258" s="875" t="str">
        <f>IF(CC258="","",VLOOKUP(CC258,'aktuelle Düngerliste'!$A:$H,5,FALSE)*CE258/1000)</f>
        <v/>
      </c>
      <c r="CO258" s="875" t="str">
        <f>IF(CC258="","",VLOOKUP(CC258,'aktuelle Düngerliste'!$A:$H,6,FALSE)*CE258/1000)</f>
        <v/>
      </c>
      <c r="CP258" s="876" t="str">
        <f>IF(CC258="","",VLOOKUP(CC258,'aktuelle Düngerliste'!$A:$H,7,FALSE)*CE258/1000)</f>
        <v/>
      </c>
      <c r="CQ258" s="378"/>
      <c r="CR258" s="379"/>
      <c r="CS258" s="375"/>
      <c r="CT258" s="392" t="str">
        <f t="shared" si="56"/>
        <v/>
      </c>
      <c r="CU258" s="453" t="str">
        <f t="shared" si="57"/>
        <v/>
      </c>
      <c r="CV258" s="872" t="str">
        <f>IF(CQ258="","",VLOOKUP(CQ258,'aktuelle Düngerliste'!$A:$H,2,FALSE))</f>
        <v/>
      </c>
      <c r="CW258" s="872" t="str">
        <f>IF(CQ258="","",VLOOKUP(CQ258,'aktuelle Düngerliste'!$A:$H,3,FALSE))</f>
        <v/>
      </c>
      <c r="CX258" s="873" t="str">
        <f>IF(CQ258="","",VLOOKUP(CQ258,'aktuelle Düngerliste'!$A:$H,8,FALSE))</f>
        <v/>
      </c>
      <c r="CY258" s="874" t="str">
        <f>IF(CQ258="","",VLOOKUP(CQ258,'aktuelle Düngerliste'!$A:$H,3,FALSE)*CS258/1000)</f>
        <v/>
      </c>
      <c r="CZ258" s="874" t="str">
        <f>IF(CQ258="","",IF(VLOOKUP(CQ258,'aktuelle Düngerliste'!$A:$B,2,FALSE)="mineralisch",(VLOOKUP(CQ258,'aktuelle Düngerliste'!$A:$H,3,FALSE)*CS258/1000),""))</f>
        <v/>
      </c>
      <c r="DA258" s="875" t="str">
        <f>IF(CQ258="","",VLOOKUP(CQ258,'aktuelle Düngerliste'!$A:$J,10,FALSE)*CS258/1000)</f>
        <v/>
      </c>
      <c r="DB258" s="875" t="str">
        <f>IF(CQ258="","",VLOOKUP(CQ258,'aktuelle Düngerliste'!$A:$H,5,FALSE)*CS258/1000)</f>
        <v/>
      </c>
      <c r="DC258" s="875" t="str">
        <f>IF(CQ258="","",VLOOKUP(CQ258,'aktuelle Düngerliste'!$A:$H,6,FALSE)*CS258/1000)</f>
        <v/>
      </c>
      <c r="DD258" s="876" t="str">
        <f>IF(CQ258="","",VLOOKUP(CQ258,'aktuelle Düngerliste'!$A:$H,7,FALSE)*CS258/1000)</f>
        <v/>
      </c>
      <c r="DE258" s="378"/>
      <c r="DF258" s="379"/>
      <c r="DG258" s="375"/>
      <c r="DH258" s="392" t="str">
        <f t="shared" si="58"/>
        <v/>
      </c>
      <c r="DI258" s="453" t="str">
        <f t="shared" si="59"/>
        <v/>
      </c>
      <c r="DJ258" s="872" t="str">
        <f>IF(DE258="","",VLOOKUP(DE258,'aktuelle Düngerliste'!$A:$H,2,FALSE))</f>
        <v/>
      </c>
      <c r="DK258" s="872" t="str">
        <f>IF(DE258="","",VLOOKUP(DE258,'aktuelle Düngerliste'!$A:$H,3,FALSE))</f>
        <v/>
      </c>
      <c r="DL258" s="873" t="str">
        <f>IF(DE258="","",VLOOKUP(DE258,'aktuelle Düngerliste'!$A:$H,8,FALSE))</f>
        <v/>
      </c>
      <c r="DM258" s="874" t="str">
        <f>IF(DE258="","",VLOOKUP(DE258,'aktuelle Düngerliste'!$A:$H,3,FALSE)*DG258/1000)</f>
        <v/>
      </c>
      <c r="DN258" s="874" t="str">
        <f>IF(DE258="","",IF(VLOOKUP(DE258,'aktuelle Düngerliste'!$A:$B,2,FALSE)="mineralisch",(VLOOKUP(DE258,'aktuelle Düngerliste'!$A:$H,3,FALSE)*DG258/1000),""))</f>
        <v/>
      </c>
      <c r="DO258" s="875" t="str">
        <f>IF(DE258="","",VLOOKUP(DE258,'aktuelle Düngerliste'!$A:$J,10,FALSE)*DG258/1000)</f>
        <v/>
      </c>
      <c r="DP258" s="875" t="str">
        <f>IF(DE258="","",VLOOKUP(DE258,'aktuelle Düngerliste'!$A:$H,5,FALSE)*DG258/1000)</f>
        <v/>
      </c>
      <c r="DQ258" s="875" t="str">
        <f>IF(DE258="","",VLOOKUP(DE258,'aktuelle Düngerliste'!$A:$H,6,FALSE)*DG258/1000)</f>
        <v/>
      </c>
      <c r="DR258" s="876" t="str">
        <f>IF(DE258="","",VLOOKUP(DE258,'aktuelle Düngerliste'!$A:$H,7,FALSE)*DG258/1000)</f>
        <v/>
      </c>
      <c r="DS258" s="265"/>
    </row>
    <row r="259" spans="1:123" s="145" customFormat="1">
      <c r="A259" s="261" t="str">
        <f>IF('N-DBE'!A259="","",'N-DBE'!A259)</f>
        <v/>
      </c>
      <c r="B259" s="285" t="str">
        <f>IF('N-DBE'!B259="","",'N-DBE'!B259)</f>
        <v/>
      </c>
      <c r="C259" s="262" t="str">
        <f>IF('N-DBE'!C259="","",'N-DBE'!C259)</f>
        <v/>
      </c>
      <c r="D259" s="262" t="str">
        <f>IF('N-DBE'!D259="","",'N-DBE'!D259)</f>
        <v/>
      </c>
      <c r="E259" s="238" t="str">
        <f>IF('N-DBE'!E259="","",'N-DBE'!E259)</f>
        <v/>
      </c>
      <c r="F259" s="238" t="str">
        <f>IF('N-DBE'!F259="","",'N-DBE'!F259)</f>
        <v/>
      </c>
      <c r="G259" s="225" t="str">
        <f>IF('N-DBE'!G259="","",'N-DBE'!G259)</f>
        <v/>
      </c>
      <c r="H259" s="247" t="str">
        <f>IF(OR(B259="",'N-DBE'!AJ259=""),"",'N-DBE'!AJ259+'N-DBE'!AN259)</f>
        <v/>
      </c>
      <c r="I259" s="815" t="str">
        <f>IF(OR(B259="",'N-DBE'!AJ259=""),"",'N-DBE'!E259*('N-DBE'!AJ259+'N-DBE'!AN259))</f>
        <v/>
      </c>
      <c r="J259" s="246" t="str">
        <f>IF('N-DBE'!AK259="","",IF('N-DBE'!AM259="ja",'N-DBE'!AK259+'N-DBE'!AN259,'N-DBE'!AK259))</f>
        <v/>
      </c>
      <c r="K259" s="829" t="str">
        <f>IF(OR(B259="",'N-DBE'!AK259=""),"",IF('N-DBE'!AM259="ja",'N-DBE'!E259*('N-DBE'!AK259+'N-DBE'!AN259),'N-DBE'!E259*'N-DBE'!AK259))</f>
        <v/>
      </c>
      <c r="L259" s="830" t="str">
        <f>IF(OR(B259="",'N-DBE'!AL259=""),"",'N-DBE'!AL259+'N-DBE'!AN259)</f>
        <v/>
      </c>
      <c r="M259" s="830" t="str">
        <f>IF(OR(B259="",'N-DBE'!AL259=""),"",'N-DBE'!E259*('N-DBE'!AL259+'N-DBE'!AN259))</f>
        <v/>
      </c>
      <c r="N259" s="831" t="str">
        <f>IF(AND('N-DBE'!C259="ja",G259&lt;&gt;""),I259-X259,"")</f>
        <v/>
      </c>
      <c r="O259" s="259" t="str">
        <f>IF('N-DBE'!AJ259="","",SUM(AU259,BI259,BW259,CK259,CY259,DM259))</f>
        <v/>
      </c>
      <c r="P259" s="830" t="str">
        <f>IF(OR(B259="",'N-DBE'!AJ259=""),"",O259*'N-DBE'!E259)</f>
        <v/>
      </c>
      <c r="Q259" s="253" t="str">
        <f>IF('N-DBE'!AJ259="","",IF(AR259="mineralisch",AU259,0)+IF(BF259="mineralisch",BI259,0)+IF(BT259="mineralisch",BW259,0)+IF(CH259="mineralisch",CK259,0)+IF(CV259="mineralisch",CY259,0)+IF(DJ259="mineralisch",DM259,0))</f>
        <v/>
      </c>
      <c r="R259" s="830" t="str">
        <f>IF(OR(B259="",'N-DBE'!AJ259=""),"",Q259*'N-DBE'!E259)</f>
        <v/>
      </c>
      <c r="S259" s="253" t="str">
        <f>IF('N-DBE'!AJ259="","",O259-Q259)</f>
        <v/>
      </c>
      <c r="T259" s="830" t="str">
        <f>IF(OR(B259="",'N-DBE'!AJ259=""),"",S259*'N-DBE'!E259)</f>
        <v/>
      </c>
      <c r="U259" s="253" t="str">
        <f>IF('N-DBE'!AJ259="","",(IF(AR259="Kompost",AU259,0)+IF(BF259="Kompost",BI259,0)+IF(BT259="Kompost",BW259,0)+IF(CH259="Kompost",CK259,0)+IF(CV259="Kompost",CY259,0)+IF(DJ259="Kompost",DM259,0)))</f>
        <v/>
      </c>
      <c r="V259" s="830" t="str">
        <f>IF(OR(B259="",'N-DBE'!AJ259=""),"",U259*'N-DBE'!E259)</f>
        <v/>
      </c>
      <c r="W259" s="370" t="str">
        <f>IF('N-DBE'!AJ259="","",SUM(AW259,BK259,BY259,CM259,DA259,DO259))</f>
        <v/>
      </c>
      <c r="X259" s="844" t="str">
        <f>IF(OR(B259="",'N-DBE'!AJ259=""),"",W259*'N-DBE'!E259)</f>
        <v/>
      </c>
      <c r="Y259" s="260" t="str">
        <f>IF('P-(K-Mg)-DBE'!N259="","",'P-(K-Mg)-DBE'!N259+'P-(K-Mg)-DBE'!R259)</f>
        <v/>
      </c>
      <c r="Z259" s="830" t="str">
        <f>IF(OR(B259="",'P-(K-Mg)-DBE'!N259=""),"",'N-DBE'!E259*('P-(K-Mg)-DBE'!N259+'P-(K-Mg)-DBE'!R259))</f>
        <v/>
      </c>
      <c r="AA259" s="259" t="str">
        <f>IF('P-(K-Mg)-DBE'!N259="","",SUM(AX259,BL259,BZ259,CN259,DB259,DP259))</f>
        <v/>
      </c>
      <c r="AB259" s="258" t="str">
        <f>IF(OR(B259="",'P-(K-Mg)-DBE'!Z259=""),"",SUM(AX259,BL259,BZ259,CN259,DB259,DP259)*'N-DBE'!E259)</f>
        <v/>
      </c>
      <c r="AC259" s="259" t="str">
        <f>IF('P-(K-Mg)-DBE'!O259="","",'P-(K-Mg)-DBE'!O259)</f>
        <v/>
      </c>
      <c r="AD259" s="815" t="str">
        <f>IF(OR(B259="",'P-(K-Mg)-DBE'!O259=""),"",'P-(K-Mg)-DBE'!O259*'N-DBE'!E259)</f>
        <v/>
      </c>
      <c r="AE259" s="239" t="str">
        <f>IF('P-(K-Mg)-DBE'!Z259="","",'P-(K-Mg)-DBE'!Z259)</f>
        <v/>
      </c>
      <c r="AF259" s="815" t="str">
        <f>IF(OR(B259="",'P-(K-Mg)-DBE'!Z259=""),"",'P-(K-Mg)-DBE'!Z259*'N-DBE'!E259)</f>
        <v/>
      </c>
      <c r="AG259" s="380" t="str">
        <f>IF('P-(K-Mg)-DBE'!Z259="","",SUM(AY259,BM259,CA259,CO259,DC259,DQ259))</f>
        <v/>
      </c>
      <c r="AH259" s="258" t="str">
        <f>IF(OR(B259="",'P-(K-Mg)-DBE'!AH259=""),"",SUM(AY259,BM259,CA259,CO259,DC259,DQ249)*'N-DBE'!E259)</f>
        <v/>
      </c>
      <c r="AI259" s="240" t="str">
        <f>IF('P-(K-Mg)-DBE'!AH259="","",'P-(K-Mg)-DBE'!AH259)</f>
        <v/>
      </c>
      <c r="AJ259" s="830" t="str">
        <f>IF(OR(B259="",'P-(K-Mg)-DBE'!AH259=""),"",'N-DBE'!E259*'P-(K-Mg)-DBE'!AH259)</f>
        <v/>
      </c>
      <c r="AK259" s="374" t="str">
        <f>IF('P-(K-Mg)-DBE'!AH259="","",SUM(AZ259,BN259,CB259,CP259,DD259,DR259))</f>
        <v/>
      </c>
      <c r="AL259" s="862" t="str">
        <f>IF('P-(K-Mg)-DBE'!AH259="","",SUM(AZ259,BN259,CB259,CP259,DD259,DR259))</f>
        <v/>
      </c>
      <c r="AM259" s="378"/>
      <c r="AN259" s="379"/>
      <c r="AO259" s="375"/>
      <c r="AP259" s="392" t="str">
        <f t="shared" si="48"/>
        <v/>
      </c>
      <c r="AQ259" s="453" t="str">
        <f t="shared" si="49"/>
        <v/>
      </c>
      <c r="AR259" s="872" t="str">
        <f>IF(AM259="","",VLOOKUP(AM259,'aktuelle Düngerliste'!A:H,2,FALSE))</f>
        <v/>
      </c>
      <c r="AS259" s="872" t="str">
        <f>IF(AM259="","",VLOOKUP(AM259,'aktuelle Düngerliste'!A:H,3,FALSE))</f>
        <v/>
      </c>
      <c r="AT259" s="873" t="str">
        <f>IF(AM259="","",VLOOKUP(AM259,'aktuelle Düngerliste'!A:H,8,FALSE))</f>
        <v/>
      </c>
      <c r="AU259" s="874" t="str">
        <f>IF(AM259="","",VLOOKUP(AM259,'aktuelle Düngerliste'!$A:$H,3,FALSE)*AO259/1000)</f>
        <v/>
      </c>
      <c r="AV259" s="874" t="str">
        <f>IF(AM259="","",IF(VLOOKUP(AM259,'aktuelle Düngerliste'!$A:$B,2,FALSE)="mineralisch",(VLOOKUP(AM259,'aktuelle Düngerliste'!$A:$H,3,FALSE)*AO259/1000),""))</f>
        <v/>
      </c>
      <c r="AW259" s="875" t="str">
        <f>IF(AM259="","",VLOOKUP(AM259,'aktuelle Düngerliste'!$A:$J,10,FALSE)*AO259/1000)</f>
        <v/>
      </c>
      <c r="AX259" s="875" t="str">
        <f>IF(AM259="","",VLOOKUP(AM259,'aktuelle Düngerliste'!$A:$H,5,FALSE)*AO259/1000)</f>
        <v/>
      </c>
      <c r="AY259" s="875" t="str">
        <f>IF(AM259="","",VLOOKUP(AM259,'aktuelle Düngerliste'!$A:$H,6,FALSE)*AO259/1000)</f>
        <v/>
      </c>
      <c r="AZ259" s="876" t="str">
        <f>IF(AM259="","",VLOOKUP(AM259,'aktuelle Düngerliste'!$A:$H,7,FALSE)*AO259/1000)</f>
        <v/>
      </c>
      <c r="BA259" s="378"/>
      <c r="BB259" s="379"/>
      <c r="BC259" s="375"/>
      <c r="BD259" s="392" t="str">
        <f t="shared" si="50"/>
        <v/>
      </c>
      <c r="BE259" s="453" t="str">
        <f t="shared" si="51"/>
        <v/>
      </c>
      <c r="BF259" s="872" t="str">
        <f>IF(BA259="","",VLOOKUP(BA259,'aktuelle Düngerliste'!$A:$H,2,FALSE))</f>
        <v/>
      </c>
      <c r="BG259" s="872" t="str">
        <f>IF(BA259="","",VLOOKUP(BA259,'aktuelle Düngerliste'!$A:$H,3,FALSE))</f>
        <v/>
      </c>
      <c r="BH259" s="873" t="str">
        <f>IF(BA259="","",VLOOKUP(BA259,'aktuelle Düngerliste'!$A:$H,8,FALSE))</f>
        <v/>
      </c>
      <c r="BI259" s="874" t="str">
        <f>IF(BA259="","",VLOOKUP(BA259,'aktuelle Düngerliste'!$A:$H,3,FALSE)*BC259/1000)</f>
        <v/>
      </c>
      <c r="BJ259" s="874" t="str">
        <f>IF(BA259="","",IF(VLOOKUP(BA259,'aktuelle Düngerliste'!$A:$B,2,FALSE)="mineralisch",(VLOOKUP(BA259,'aktuelle Düngerliste'!$A:$H,3,FALSE)*BC259/1000),""))</f>
        <v/>
      </c>
      <c r="BK259" s="875" t="str">
        <f>IF(BA259="","",VLOOKUP(BA259,'aktuelle Düngerliste'!$A:$J,10,FALSE)*BC259/1000)</f>
        <v/>
      </c>
      <c r="BL259" s="875" t="str">
        <f>IF(BA259="","",VLOOKUP(BA259,'aktuelle Düngerliste'!$A:$H,5,FALSE)*BC259/1000)</f>
        <v/>
      </c>
      <c r="BM259" s="875" t="str">
        <f>IF(BA259="","",VLOOKUP(BA259,'aktuelle Düngerliste'!$A:$H,6,FALSE)*BC259/1000)</f>
        <v/>
      </c>
      <c r="BN259" s="876" t="str">
        <f>IF(BA259="","",VLOOKUP(BA259,'aktuelle Düngerliste'!$A:$H,7,FALSE)*BC259/1000)</f>
        <v/>
      </c>
      <c r="BO259" s="378"/>
      <c r="BP259" s="379"/>
      <c r="BQ259" s="375"/>
      <c r="BR259" s="392" t="str">
        <f t="shared" si="52"/>
        <v/>
      </c>
      <c r="BS259" s="453" t="str">
        <f t="shared" si="53"/>
        <v/>
      </c>
      <c r="BT259" s="872" t="str">
        <f>IF(BO259="","",VLOOKUP(BO259,'aktuelle Düngerliste'!$A:$H,2,FALSE))</f>
        <v/>
      </c>
      <c r="BU259" s="872" t="str">
        <f>IF(BO259="","",VLOOKUP(BO259,'aktuelle Düngerliste'!$A:$H,3,FALSE))</f>
        <v/>
      </c>
      <c r="BV259" s="873" t="str">
        <f>IF(BO259="","",VLOOKUP(BO259,'aktuelle Düngerliste'!$A:$H,8,FALSE))</f>
        <v/>
      </c>
      <c r="BW259" s="874" t="str">
        <f>IF(BO259="","",VLOOKUP(BO259,'aktuelle Düngerliste'!$A:$H,3,FALSE)*BQ259/1000)</f>
        <v/>
      </c>
      <c r="BX259" s="874" t="str">
        <f>IF(BO259="","",IF(VLOOKUP(BO259,'aktuelle Düngerliste'!$A:$B,2,FALSE)="mineralisch",(VLOOKUP(BO259,'aktuelle Düngerliste'!$A:$H,3,FALSE)*BQ259/1000),""))</f>
        <v/>
      </c>
      <c r="BY259" s="875" t="str">
        <f>IF(BO259="","",VLOOKUP(BO259,'aktuelle Düngerliste'!$A:$J,10,FALSE)*BQ259/1000)</f>
        <v/>
      </c>
      <c r="BZ259" s="875" t="str">
        <f>IF(BO259="","",VLOOKUP(BO259,'aktuelle Düngerliste'!$A:$H,5,FALSE)*BQ259/1000)</f>
        <v/>
      </c>
      <c r="CA259" s="875" t="str">
        <f>IF(BO259="","",VLOOKUP(BO259,'aktuelle Düngerliste'!$A:$H,6,FALSE)*BQ259/1000)</f>
        <v/>
      </c>
      <c r="CB259" s="876" t="str">
        <f>IF(BO259="","",VLOOKUP(BO259,'aktuelle Düngerliste'!$A:$H,7,FALSE)*BQ259/1000)</f>
        <v/>
      </c>
      <c r="CC259" s="378"/>
      <c r="CD259" s="379"/>
      <c r="CE259" s="375"/>
      <c r="CF259" s="392" t="str">
        <f t="shared" si="54"/>
        <v/>
      </c>
      <c r="CG259" s="453" t="str">
        <f t="shared" si="55"/>
        <v/>
      </c>
      <c r="CH259" s="872" t="str">
        <f>IF(CC259="","",VLOOKUP(CC259,'aktuelle Düngerliste'!$A:$H,2,FALSE))</f>
        <v/>
      </c>
      <c r="CI259" s="872" t="str">
        <f>IF(CC259="","",VLOOKUP(CC259,'aktuelle Düngerliste'!$A:$H,3,FALSE))</f>
        <v/>
      </c>
      <c r="CJ259" s="873" t="str">
        <f>IF(CC259="","",VLOOKUP(CC259,'aktuelle Düngerliste'!$A:$H,8,FALSE))</f>
        <v/>
      </c>
      <c r="CK259" s="874" t="str">
        <f>IF(CC259="","",VLOOKUP(CC259,'aktuelle Düngerliste'!$A:$H,3,FALSE)*CE259/1000)</f>
        <v/>
      </c>
      <c r="CL259" s="874" t="str">
        <f>IF(CC259="","",IF(VLOOKUP(CC259,'aktuelle Düngerliste'!$A:$B,2,FALSE)="mineralisch",(VLOOKUP(CC259,'aktuelle Düngerliste'!$A:$H,3,FALSE)*CE259/1000),""))</f>
        <v/>
      </c>
      <c r="CM259" s="875" t="str">
        <f>IF(CC259="","",VLOOKUP(CC259,'aktuelle Düngerliste'!$A:$J,10,FALSE)*CE259/1000)</f>
        <v/>
      </c>
      <c r="CN259" s="875" t="str">
        <f>IF(CC259="","",VLOOKUP(CC259,'aktuelle Düngerliste'!$A:$H,5,FALSE)*CE259/1000)</f>
        <v/>
      </c>
      <c r="CO259" s="875" t="str">
        <f>IF(CC259="","",VLOOKUP(CC259,'aktuelle Düngerliste'!$A:$H,6,FALSE)*CE259/1000)</f>
        <v/>
      </c>
      <c r="CP259" s="876" t="str">
        <f>IF(CC259="","",VLOOKUP(CC259,'aktuelle Düngerliste'!$A:$H,7,FALSE)*CE259/1000)</f>
        <v/>
      </c>
      <c r="CQ259" s="378"/>
      <c r="CR259" s="379"/>
      <c r="CS259" s="375"/>
      <c r="CT259" s="392" t="str">
        <f t="shared" si="56"/>
        <v/>
      </c>
      <c r="CU259" s="453" t="str">
        <f t="shared" si="57"/>
        <v/>
      </c>
      <c r="CV259" s="872" t="str">
        <f>IF(CQ259="","",VLOOKUP(CQ259,'aktuelle Düngerliste'!$A:$H,2,FALSE))</f>
        <v/>
      </c>
      <c r="CW259" s="872" t="str">
        <f>IF(CQ259="","",VLOOKUP(CQ259,'aktuelle Düngerliste'!$A:$H,3,FALSE))</f>
        <v/>
      </c>
      <c r="CX259" s="873" t="str">
        <f>IF(CQ259="","",VLOOKUP(CQ259,'aktuelle Düngerliste'!$A:$H,8,FALSE))</f>
        <v/>
      </c>
      <c r="CY259" s="874" t="str">
        <f>IF(CQ259="","",VLOOKUP(CQ259,'aktuelle Düngerliste'!$A:$H,3,FALSE)*CS259/1000)</f>
        <v/>
      </c>
      <c r="CZ259" s="874" t="str">
        <f>IF(CQ259="","",IF(VLOOKUP(CQ259,'aktuelle Düngerliste'!$A:$B,2,FALSE)="mineralisch",(VLOOKUP(CQ259,'aktuelle Düngerliste'!$A:$H,3,FALSE)*CS259/1000),""))</f>
        <v/>
      </c>
      <c r="DA259" s="875" t="str">
        <f>IF(CQ259="","",VLOOKUP(CQ259,'aktuelle Düngerliste'!$A:$J,10,FALSE)*CS259/1000)</f>
        <v/>
      </c>
      <c r="DB259" s="875" t="str">
        <f>IF(CQ259="","",VLOOKUP(CQ259,'aktuelle Düngerliste'!$A:$H,5,FALSE)*CS259/1000)</f>
        <v/>
      </c>
      <c r="DC259" s="875" t="str">
        <f>IF(CQ259="","",VLOOKUP(CQ259,'aktuelle Düngerliste'!$A:$H,6,FALSE)*CS259/1000)</f>
        <v/>
      </c>
      <c r="DD259" s="876" t="str">
        <f>IF(CQ259="","",VLOOKUP(CQ259,'aktuelle Düngerliste'!$A:$H,7,FALSE)*CS259/1000)</f>
        <v/>
      </c>
      <c r="DE259" s="378"/>
      <c r="DF259" s="379"/>
      <c r="DG259" s="375"/>
      <c r="DH259" s="392" t="str">
        <f t="shared" si="58"/>
        <v/>
      </c>
      <c r="DI259" s="453" t="str">
        <f t="shared" si="59"/>
        <v/>
      </c>
      <c r="DJ259" s="872" t="str">
        <f>IF(DE259="","",VLOOKUP(DE259,'aktuelle Düngerliste'!$A:$H,2,FALSE))</f>
        <v/>
      </c>
      <c r="DK259" s="872" t="str">
        <f>IF(DE259="","",VLOOKUP(DE259,'aktuelle Düngerliste'!$A:$H,3,FALSE))</f>
        <v/>
      </c>
      <c r="DL259" s="873" t="str">
        <f>IF(DE259="","",VLOOKUP(DE259,'aktuelle Düngerliste'!$A:$H,8,FALSE))</f>
        <v/>
      </c>
      <c r="DM259" s="874" t="str">
        <f>IF(DE259="","",VLOOKUP(DE259,'aktuelle Düngerliste'!$A:$H,3,FALSE)*DG259/1000)</f>
        <v/>
      </c>
      <c r="DN259" s="874" t="str">
        <f>IF(DE259="","",IF(VLOOKUP(DE259,'aktuelle Düngerliste'!$A:$B,2,FALSE)="mineralisch",(VLOOKUP(DE259,'aktuelle Düngerliste'!$A:$H,3,FALSE)*DG259/1000),""))</f>
        <v/>
      </c>
      <c r="DO259" s="875" t="str">
        <f>IF(DE259="","",VLOOKUP(DE259,'aktuelle Düngerliste'!$A:$J,10,FALSE)*DG259/1000)</f>
        <v/>
      </c>
      <c r="DP259" s="875" t="str">
        <f>IF(DE259="","",VLOOKUP(DE259,'aktuelle Düngerliste'!$A:$H,5,FALSE)*DG259/1000)</f>
        <v/>
      </c>
      <c r="DQ259" s="875" t="str">
        <f>IF(DE259="","",VLOOKUP(DE259,'aktuelle Düngerliste'!$A:$H,6,FALSE)*DG259/1000)</f>
        <v/>
      </c>
      <c r="DR259" s="876" t="str">
        <f>IF(DE259="","",VLOOKUP(DE259,'aktuelle Düngerliste'!$A:$H,7,FALSE)*DG259/1000)</f>
        <v/>
      </c>
      <c r="DS259" s="265"/>
    </row>
    <row r="260" spans="1:123" s="145" customFormat="1">
      <c r="A260" s="261" t="str">
        <f>IF('N-DBE'!A260="","",'N-DBE'!A260)</f>
        <v/>
      </c>
      <c r="B260" s="285" t="str">
        <f>IF('N-DBE'!B260="","",'N-DBE'!B260)</f>
        <v/>
      </c>
      <c r="C260" s="262" t="str">
        <f>IF('N-DBE'!C260="","",'N-DBE'!C260)</f>
        <v/>
      </c>
      <c r="D260" s="262" t="str">
        <f>IF('N-DBE'!D260="","",'N-DBE'!D260)</f>
        <v/>
      </c>
      <c r="E260" s="238" t="str">
        <f>IF('N-DBE'!E260="","",'N-DBE'!E260)</f>
        <v/>
      </c>
      <c r="F260" s="238" t="str">
        <f>IF('N-DBE'!F260="","",'N-DBE'!F260)</f>
        <v/>
      </c>
      <c r="G260" s="225" t="str">
        <f>IF('N-DBE'!G260="","",'N-DBE'!G260)</f>
        <v/>
      </c>
      <c r="H260" s="247" t="str">
        <f>IF(OR(B260="",'N-DBE'!AJ260=""),"",'N-DBE'!AJ260+'N-DBE'!AN260)</f>
        <v/>
      </c>
      <c r="I260" s="815" t="str">
        <f>IF(OR(B260="",'N-DBE'!AJ260=""),"",'N-DBE'!E260*('N-DBE'!AJ260+'N-DBE'!AN260))</f>
        <v/>
      </c>
      <c r="J260" s="246" t="str">
        <f>IF('N-DBE'!AK260="","",IF('N-DBE'!AM260="ja",'N-DBE'!AK260+'N-DBE'!AN260,'N-DBE'!AK260))</f>
        <v/>
      </c>
      <c r="K260" s="829" t="str">
        <f>IF(OR(B260="",'N-DBE'!AK260=""),"",IF('N-DBE'!AM260="ja",'N-DBE'!E260*('N-DBE'!AK260+'N-DBE'!AN260),'N-DBE'!E260*'N-DBE'!AK260))</f>
        <v/>
      </c>
      <c r="L260" s="830" t="str">
        <f>IF(OR(B260="",'N-DBE'!AL260=""),"",'N-DBE'!AL260+'N-DBE'!AN260)</f>
        <v/>
      </c>
      <c r="M260" s="830" t="str">
        <f>IF(OR(B260="",'N-DBE'!AL260=""),"",'N-DBE'!E260*('N-DBE'!AL260+'N-DBE'!AN260))</f>
        <v/>
      </c>
      <c r="N260" s="831" t="str">
        <f>IF(AND('N-DBE'!C260="ja",G260&lt;&gt;""),I260-X260,"")</f>
        <v/>
      </c>
      <c r="O260" s="259" t="str">
        <f>IF('N-DBE'!AJ260="","",SUM(AU260,BI260,BW260,CK260,CY260,DM260))</f>
        <v/>
      </c>
      <c r="P260" s="830" t="str">
        <f>IF(OR(B260="",'N-DBE'!AJ260=""),"",O260*'N-DBE'!E260)</f>
        <v/>
      </c>
      <c r="Q260" s="253" t="str">
        <f>IF('N-DBE'!AJ260="","",IF(AR260="mineralisch",AU260,0)+IF(BF260="mineralisch",BI260,0)+IF(BT260="mineralisch",BW260,0)+IF(CH260="mineralisch",CK260,0)+IF(CV260="mineralisch",CY260,0)+IF(DJ260="mineralisch",DM260,0))</f>
        <v/>
      </c>
      <c r="R260" s="830" t="str">
        <f>IF(OR(B260="",'N-DBE'!AJ260=""),"",Q260*'N-DBE'!E260)</f>
        <v/>
      </c>
      <c r="S260" s="253" t="str">
        <f>IF('N-DBE'!AJ260="","",O260-Q260)</f>
        <v/>
      </c>
      <c r="T260" s="830" t="str">
        <f>IF(OR(B260="",'N-DBE'!AJ260=""),"",S260*'N-DBE'!E260)</f>
        <v/>
      </c>
      <c r="U260" s="253" t="str">
        <f>IF('N-DBE'!AJ260="","",(IF(AR260="Kompost",AU260,0)+IF(BF260="Kompost",BI260,0)+IF(BT260="Kompost",BW260,0)+IF(CH260="Kompost",CK260,0)+IF(CV260="Kompost",CY260,0)+IF(DJ260="Kompost",DM260,0)))</f>
        <v/>
      </c>
      <c r="V260" s="830" t="str">
        <f>IF(OR(B260="",'N-DBE'!AJ260=""),"",U260*'N-DBE'!E260)</f>
        <v/>
      </c>
      <c r="W260" s="370" t="str">
        <f>IF('N-DBE'!AJ260="","",SUM(AW260,BK260,BY260,CM260,DA260,DO260))</f>
        <v/>
      </c>
      <c r="X260" s="844" t="str">
        <f>IF(OR(B260="",'N-DBE'!AJ260=""),"",W260*'N-DBE'!E260)</f>
        <v/>
      </c>
      <c r="Y260" s="260" t="str">
        <f>IF('P-(K-Mg)-DBE'!N260="","",'P-(K-Mg)-DBE'!N260+'P-(K-Mg)-DBE'!R260)</f>
        <v/>
      </c>
      <c r="Z260" s="830" t="str">
        <f>IF(OR(B260="",'P-(K-Mg)-DBE'!N260=""),"",'N-DBE'!E260*('P-(K-Mg)-DBE'!N260+'P-(K-Mg)-DBE'!R260))</f>
        <v/>
      </c>
      <c r="AA260" s="259" t="str">
        <f>IF('P-(K-Mg)-DBE'!N260="","",SUM(AX260,BL260,BZ260,CN260,DB260,DP260))</f>
        <v/>
      </c>
      <c r="AB260" s="258" t="str">
        <f>IF(OR(B260="",'P-(K-Mg)-DBE'!Z260=""),"",SUM(AX260,BL260,BZ260,CN260,DB260,DP260)*'N-DBE'!E260)</f>
        <v/>
      </c>
      <c r="AC260" s="259" t="str">
        <f>IF('P-(K-Mg)-DBE'!O260="","",'P-(K-Mg)-DBE'!O260)</f>
        <v/>
      </c>
      <c r="AD260" s="815" t="str">
        <f>IF(OR(B260="",'P-(K-Mg)-DBE'!O260=""),"",'P-(K-Mg)-DBE'!O260*'N-DBE'!E260)</f>
        <v/>
      </c>
      <c r="AE260" s="239" t="str">
        <f>IF('P-(K-Mg)-DBE'!Z260="","",'P-(K-Mg)-DBE'!Z260)</f>
        <v/>
      </c>
      <c r="AF260" s="815" t="str">
        <f>IF(OR(B260="",'P-(K-Mg)-DBE'!Z260=""),"",'P-(K-Mg)-DBE'!Z260*'N-DBE'!E260)</f>
        <v/>
      </c>
      <c r="AG260" s="380" t="str">
        <f>IF('P-(K-Mg)-DBE'!Z260="","",SUM(AY260,BM260,CA260,CO260,DC260,DQ260))</f>
        <v/>
      </c>
      <c r="AH260" s="258" t="str">
        <f>IF(OR(B260="",'P-(K-Mg)-DBE'!AH260=""),"",SUM(AY260,BM260,CA260,CO260,DC260,DQ250)*'N-DBE'!E260)</f>
        <v/>
      </c>
      <c r="AI260" s="240" t="str">
        <f>IF('P-(K-Mg)-DBE'!AH260="","",'P-(K-Mg)-DBE'!AH260)</f>
        <v/>
      </c>
      <c r="AJ260" s="830" t="str">
        <f>IF(OR(B260="",'P-(K-Mg)-DBE'!AH260=""),"",'N-DBE'!E260*'P-(K-Mg)-DBE'!AH260)</f>
        <v/>
      </c>
      <c r="AK260" s="374" t="str">
        <f>IF('P-(K-Mg)-DBE'!AH260="","",SUM(AZ260,BN260,CB260,CP260,DD260,DR260))</f>
        <v/>
      </c>
      <c r="AL260" s="862" t="str">
        <f>IF('P-(K-Mg)-DBE'!AH260="","",SUM(AZ260,BN260,CB260,CP260,DD260,DR260))</f>
        <v/>
      </c>
      <c r="AM260" s="378"/>
      <c r="AN260" s="379"/>
      <c r="AO260" s="375"/>
      <c r="AP260" s="392" t="str">
        <f t="shared" si="48"/>
        <v/>
      </c>
      <c r="AQ260" s="453" t="str">
        <f t="shared" si="49"/>
        <v/>
      </c>
      <c r="AR260" s="872" t="str">
        <f>IF(AM260="","",VLOOKUP(AM260,'aktuelle Düngerliste'!A:H,2,FALSE))</f>
        <v/>
      </c>
      <c r="AS260" s="872" t="str">
        <f>IF(AM260="","",VLOOKUP(AM260,'aktuelle Düngerliste'!A:H,3,FALSE))</f>
        <v/>
      </c>
      <c r="AT260" s="873" t="str">
        <f>IF(AM260="","",VLOOKUP(AM260,'aktuelle Düngerliste'!A:H,8,FALSE))</f>
        <v/>
      </c>
      <c r="AU260" s="874" t="str">
        <f>IF(AM260="","",VLOOKUP(AM260,'aktuelle Düngerliste'!$A:$H,3,FALSE)*AO260/1000)</f>
        <v/>
      </c>
      <c r="AV260" s="874" t="str">
        <f>IF(AM260="","",IF(VLOOKUP(AM260,'aktuelle Düngerliste'!$A:$B,2,FALSE)="mineralisch",(VLOOKUP(AM260,'aktuelle Düngerliste'!$A:$H,3,FALSE)*AO260/1000),""))</f>
        <v/>
      </c>
      <c r="AW260" s="875" t="str">
        <f>IF(AM260="","",VLOOKUP(AM260,'aktuelle Düngerliste'!$A:$J,10,FALSE)*AO260/1000)</f>
        <v/>
      </c>
      <c r="AX260" s="875" t="str">
        <f>IF(AM260="","",VLOOKUP(AM260,'aktuelle Düngerliste'!$A:$H,5,FALSE)*AO260/1000)</f>
        <v/>
      </c>
      <c r="AY260" s="875" t="str">
        <f>IF(AM260="","",VLOOKUP(AM260,'aktuelle Düngerliste'!$A:$H,6,FALSE)*AO260/1000)</f>
        <v/>
      </c>
      <c r="AZ260" s="876" t="str">
        <f>IF(AM260="","",VLOOKUP(AM260,'aktuelle Düngerliste'!$A:$H,7,FALSE)*AO260/1000)</f>
        <v/>
      </c>
      <c r="BA260" s="378"/>
      <c r="BB260" s="379"/>
      <c r="BC260" s="375"/>
      <c r="BD260" s="392" t="str">
        <f t="shared" si="50"/>
        <v/>
      </c>
      <c r="BE260" s="453" t="str">
        <f t="shared" si="51"/>
        <v/>
      </c>
      <c r="BF260" s="872" t="str">
        <f>IF(BA260="","",VLOOKUP(BA260,'aktuelle Düngerliste'!$A:$H,2,FALSE))</f>
        <v/>
      </c>
      <c r="BG260" s="872" t="str">
        <f>IF(BA260="","",VLOOKUP(BA260,'aktuelle Düngerliste'!$A:$H,3,FALSE))</f>
        <v/>
      </c>
      <c r="BH260" s="873" t="str">
        <f>IF(BA260="","",VLOOKUP(BA260,'aktuelle Düngerliste'!$A:$H,8,FALSE))</f>
        <v/>
      </c>
      <c r="BI260" s="874" t="str">
        <f>IF(BA260="","",VLOOKUP(BA260,'aktuelle Düngerliste'!$A:$H,3,FALSE)*BC260/1000)</f>
        <v/>
      </c>
      <c r="BJ260" s="874" t="str">
        <f>IF(BA260="","",IF(VLOOKUP(BA260,'aktuelle Düngerliste'!$A:$B,2,FALSE)="mineralisch",(VLOOKUP(BA260,'aktuelle Düngerliste'!$A:$H,3,FALSE)*BC260/1000),""))</f>
        <v/>
      </c>
      <c r="BK260" s="875" t="str">
        <f>IF(BA260="","",VLOOKUP(BA260,'aktuelle Düngerliste'!$A:$J,10,FALSE)*BC260/1000)</f>
        <v/>
      </c>
      <c r="BL260" s="875" t="str">
        <f>IF(BA260="","",VLOOKUP(BA260,'aktuelle Düngerliste'!$A:$H,5,FALSE)*BC260/1000)</f>
        <v/>
      </c>
      <c r="BM260" s="875" t="str">
        <f>IF(BA260="","",VLOOKUP(BA260,'aktuelle Düngerliste'!$A:$H,6,FALSE)*BC260/1000)</f>
        <v/>
      </c>
      <c r="BN260" s="876" t="str">
        <f>IF(BA260="","",VLOOKUP(BA260,'aktuelle Düngerliste'!$A:$H,7,FALSE)*BC260/1000)</f>
        <v/>
      </c>
      <c r="BO260" s="378"/>
      <c r="BP260" s="379"/>
      <c r="BQ260" s="375"/>
      <c r="BR260" s="392" t="str">
        <f t="shared" si="52"/>
        <v/>
      </c>
      <c r="BS260" s="453" t="str">
        <f t="shared" si="53"/>
        <v/>
      </c>
      <c r="BT260" s="872" t="str">
        <f>IF(BO260="","",VLOOKUP(BO260,'aktuelle Düngerliste'!$A:$H,2,FALSE))</f>
        <v/>
      </c>
      <c r="BU260" s="872" t="str">
        <f>IF(BO260="","",VLOOKUP(BO260,'aktuelle Düngerliste'!$A:$H,3,FALSE))</f>
        <v/>
      </c>
      <c r="BV260" s="873" t="str">
        <f>IF(BO260="","",VLOOKUP(BO260,'aktuelle Düngerliste'!$A:$H,8,FALSE))</f>
        <v/>
      </c>
      <c r="BW260" s="874" t="str">
        <f>IF(BO260="","",VLOOKUP(BO260,'aktuelle Düngerliste'!$A:$H,3,FALSE)*BQ260/1000)</f>
        <v/>
      </c>
      <c r="BX260" s="874" t="str">
        <f>IF(BO260="","",IF(VLOOKUP(BO260,'aktuelle Düngerliste'!$A:$B,2,FALSE)="mineralisch",(VLOOKUP(BO260,'aktuelle Düngerliste'!$A:$H,3,FALSE)*BQ260/1000),""))</f>
        <v/>
      </c>
      <c r="BY260" s="875" t="str">
        <f>IF(BO260="","",VLOOKUP(BO260,'aktuelle Düngerliste'!$A:$J,10,FALSE)*BQ260/1000)</f>
        <v/>
      </c>
      <c r="BZ260" s="875" t="str">
        <f>IF(BO260="","",VLOOKUP(BO260,'aktuelle Düngerliste'!$A:$H,5,FALSE)*BQ260/1000)</f>
        <v/>
      </c>
      <c r="CA260" s="875" t="str">
        <f>IF(BO260="","",VLOOKUP(BO260,'aktuelle Düngerliste'!$A:$H,6,FALSE)*BQ260/1000)</f>
        <v/>
      </c>
      <c r="CB260" s="876" t="str">
        <f>IF(BO260="","",VLOOKUP(BO260,'aktuelle Düngerliste'!$A:$H,7,FALSE)*BQ260/1000)</f>
        <v/>
      </c>
      <c r="CC260" s="378"/>
      <c r="CD260" s="379"/>
      <c r="CE260" s="375"/>
      <c r="CF260" s="392" t="str">
        <f t="shared" si="54"/>
        <v/>
      </c>
      <c r="CG260" s="453" t="str">
        <f t="shared" si="55"/>
        <v/>
      </c>
      <c r="CH260" s="872" t="str">
        <f>IF(CC260="","",VLOOKUP(CC260,'aktuelle Düngerliste'!$A:$H,2,FALSE))</f>
        <v/>
      </c>
      <c r="CI260" s="872" t="str">
        <f>IF(CC260="","",VLOOKUP(CC260,'aktuelle Düngerliste'!$A:$H,3,FALSE))</f>
        <v/>
      </c>
      <c r="CJ260" s="873" t="str">
        <f>IF(CC260="","",VLOOKUP(CC260,'aktuelle Düngerliste'!$A:$H,8,FALSE))</f>
        <v/>
      </c>
      <c r="CK260" s="874" t="str">
        <f>IF(CC260="","",VLOOKUP(CC260,'aktuelle Düngerliste'!$A:$H,3,FALSE)*CE260/1000)</f>
        <v/>
      </c>
      <c r="CL260" s="874" t="str">
        <f>IF(CC260="","",IF(VLOOKUP(CC260,'aktuelle Düngerliste'!$A:$B,2,FALSE)="mineralisch",(VLOOKUP(CC260,'aktuelle Düngerliste'!$A:$H,3,FALSE)*CE260/1000),""))</f>
        <v/>
      </c>
      <c r="CM260" s="875" t="str">
        <f>IF(CC260="","",VLOOKUP(CC260,'aktuelle Düngerliste'!$A:$J,10,FALSE)*CE260/1000)</f>
        <v/>
      </c>
      <c r="CN260" s="875" t="str">
        <f>IF(CC260="","",VLOOKUP(CC260,'aktuelle Düngerliste'!$A:$H,5,FALSE)*CE260/1000)</f>
        <v/>
      </c>
      <c r="CO260" s="875" t="str">
        <f>IF(CC260="","",VLOOKUP(CC260,'aktuelle Düngerliste'!$A:$H,6,FALSE)*CE260/1000)</f>
        <v/>
      </c>
      <c r="CP260" s="876" t="str">
        <f>IF(CC260="","",VLOOKUP(CC260,'aktuelle Düngerliste'!$A:$H,7,FALSE)*CE260/1000)</f>
        <v/>
      </c>
      <c r="CQ260" s="378"/>
      <c r="CR260" s="379"/>
      <c r="CS260" s="375"/>
      <c r="CT260" s="392" t="str">
        <f t="shared" si="56"/>
        <v/>
      </c>
      <c r="CU260" s="453" t="str">
        <f t="shared" si="57"/>
        <v/>
      </c>
      <c r="CV260" s="872" t="str">
        <f>IF(CQ260="","",VLOOKUP(CQ260,'aktuelle Düngerliste'!$A:$H,2,FALSE))</f>
        <v/>
      </c>
      <c r="CW260" s="872" t="str">
        <f>IF(CQ260="","",VLOOKUP(CQ260,'aktuelle Düngerliste'!$A:$H,3,FALSE))</f>
        <v/>
      </c>
      <c r="CX260" s="873" t="str">
        <f>IF(CQ260="","",VLOOKUP(CQ260,'aktuelle Düngerliste'!$A:$H,8,FALSE))</f>
        <v/>
      </c>
      <c r="CY260" s="874" t="str">
        <f>IF(CQ260="","",VLOOKUP(CQ260,'aktuelle Düngerliste'!$A:$H,3,FALSE)*CS260/1000)</f>
        <v/>
      </c>
      <c r="CZ260" s="874" t="str">
        <f>IF(CQ260="","",IF(VLOOKUP(CQ260,'aktuelle Düngerliste'!$A:$B,2,FALSE)="mineralisch",(VLOOKUP(CQ260,'aktuelle Düngerliste'!$A:$H,3,FALSE)*CS260/1000),""))</f>
        <v/>
      </c>
      <c r="DA260" s="875" t="str">
        <f>IF(CQ260="","",VLOOKUP(CQ260,'aktuelle Düngerliste'!$A:$J,10,FALSE)*CS260/1000)</f>
        <v/>
      </c>
      <c r="DB260" s="875" t="str">
        <f>IF(CQ260="","",VLOOKUP(CQ260,'aktuelle Düngerliste'!$A:$H,5,FALSE)*CS260/1000)</f>
        <v/>
      </c>
      <c r="DC260" s="875" t="str">
        <f>IF(CQ260="","",VLOOKUP(CQ260,'aktuelle Düngerliste'!$A:$H,6,FALSE)*CS260/1000)</f>
        <v/>
      </c>
      <c r="DD260" s="876" t="str">
        <f>IF(CQ260="","",VLOOKUP(CQ260,'aktuelle Düngerliste'!$A:$H,7,FALSE)*CS260/1000)</f>
        <v/>
      </c>
      <c r="DE260" s="378"/>
      <c r="DF260" s="379"/>
      <c r="DG260" s="375"/>
      <c r="DH260" s="392" t="str">
        <f t="shared" si="58"/>
        <v/>
      </c>
      <c r="DI260" s="453" t="str">
        <f t="shared" si="59"/>
        <v/>
      </c>
      <c r="DJ260" s="872" t="str">
        <f>IF(DE260="","",VLOOKUP(DE260,'aktuelle Düngerliste'!$A:$H,2,FALSE))</f>
        <v/>
      </c>
      <c r="DK260" s="872" t="str">
        <f>IF(DE260="","",VLOOKUP(DE260,'aktuelle Düngerliste'!$A:$H,3,FALSE))</f>
        <v/>
      </c>
      <c r="DL260" s="873" t="str">
        <f>IF(DE260="","",VLOOKUP(DE260,'aktuelle Düngerliste'!$A:$H,8,FALSE))</f>
        <v/>
      </c>
      <c r="DM260" s="874" t="str">
        <f>IF(DE260="","",VLOOKUP(DE260,'aktuelle Düngerliste'!$A:$H,3,FALSE)*DG260/1000)</f>
        <v/>
      </c>
      <c r="DN260" s="874" t="str">
        <f>IF(DE260="","",IF(VLOOKUP(DE260,'aktuelle Düngerliste'!$A:$B,2,FALSE)="mineralisch",(VLOOKUP(DE260,'aktuelle Düngerliste'!$A:$H,3,FALSE)*DG260/1000),""))</f>
        <v/>
      </c>
      <c r="DO260" s="875" t="str">
        <f>IF(DE260="","",VLOOKUP(DE260,'aktuelle Düngerliste'!$A:$J,10,FALSE)*DG260/1000)</f>
        <v/>
      </c>
      <c r="DP260" s="875" t="str">
        <f>IF(DE260="","",VLOOKUP(DE260,'aktuelle Düngerliste'!$A:$H,5,FALSE)*DG260/1000)</f>
        <v/>
      </c>
      <c r="DQ260" s="875" t="str">
        <f>IF(DE260="","",VLOOKUP(DE260,'aktuelle Düngerliste'!$A:$H,6,FALSE)*DG260/1000)</f>
        <v/>
      </c>
      <c r="DR260" s="876" t="str">
        <f>IF(DE260="","",VLOOKUP(DE260,'aktuelle Düngerliste'!$A:$H,7,FALSE)*DG260/1000)</f>
        <v/>
      </c>
      <c r="DS260" s="265"/>
    </row>
    <row r="261" spans="1:123" s="145" customFormat="1">
      <c r="A261" s="261" t="str">
        <f>IF('N-DBE'!A261="","",'N-DBE'!A261)</f>
        <v/>
      </c>
      <c r="B261" s="285" t="str">
        <f>IF('N-DBE'!B261="","",'N-DBE'!B261)</f>
        <v/>
      </c>
      <c r="C261" s="262" t="str">
        <f>IF('N-DBE'!C261="","",'N-DBE'!C261)</f>
        <v/>
      </c>
      <c r="D261" s="262" t="str">
        <f>IF('N-DBE'!D261="","",'N-DBE'!D261)</f>
        <v/>
      </c>
      <c r="E261" s="238" t="str">
        <f>IF('N-DBE'!E261="","",'N-DBE'!E261)</f>
        <v/>
      </c>
      <c r="F261" s="238" t="str">
        <f>IF('N-DBE'!F261="","",'N-DBE'!F261)</f>
        <v/>
      </c>
      <c r="G261" s="225" t="str">
        <f>IF('N-DBE'!G261="","",'N-DBE'!G261)</f>
        <v/>
      </c>
      <c r="H261" s="247" t="str">
        <f>IF(OR(B261="",'N-DBE'!AJ261=""),"",'N-DBE'!AJ261+'N-DBE'!AN261)</f>
        <v/>
      </c>
      <c r="I261" s="815" t="str">
        <f>IF(OR(B261="",'N-DBE'!AJ261=""),"",'N-DBE'!E261*('N-DBE'!AJ261+'N-DBE'!AN261))</f>
        <v/>
      </c>
      <c r="J261" s="246" t="str">
        <f>IF('N-DBE'!AK261="","",IF('N-DBE'!AM261="ja",'N-DBE'!AK261+'N-DBE'!AN261,'N-DBE'!AK261))</f>
        <v/>
      </c>
      <c r="K261" s="829" t="str">
        <f>IF(OR(B261="",'N-DBE'!AK261=""),"",IF('N-DBE'!AM261="ja",'N-DBE'!E261*('N-DBE'!AK261+'N-DBE'!AN261),'N-DBE'!E261*'N-DBE'!AK261))</f>
        <v/>
      </c>
      <c r="L261" s="830" t="str">
        <f>IF(OR(B261="",'N-DBE'!AL261=""),"",'N-DBE'!AL261+'N-DBE'!AN261)</f>
        <v/>
      </c>
      <c r="M261" s="830" t="str">
        <f>IF(OR(B261="",'N-DBE'!AL261=""),"",'N-DBE'!E261*('N-DBE'!AL261+'N-DBE'!AN261))</f>
        <v/>
      </c>
      <c r="N261" s="831" t="str">
        <f>IF(AND('N-DBE'!C261="ja",G261&lt;&gt;""),I261-X261,"")</f>
        <v/>
      </c>
      <c r="O261" s="259" t="str">
        <f>IF('N-DBE'!AJ261="","",SUM(AU261,BI261,BW261,CK261,CY261,DM261))</f>
        <v/>
      </c>
      <c r="P261" s="830" t="str">
        <f>IF(OR(B261="",'N-DBE'!AJ261=""),"",O261*'N-DBE'!E261)</f>
        <v/>
      </c>
      <c r="Q261" s="253" t="str">
        <f>IF('N-DBE'!AJ261="","",IF(AR261="mineralisch",AU261,0)+IF(BF261="mineralisch",BI261,0)+IF(BT261="mineralisch",BW261,0)+IF(CH261="mineralisch",CK261,0)+IF(CV261="mineralisch",CY261,0)+IF(DJ261="mineralisch",DM261,0))</f>
        <v/>
      </c>
      <c r="R261" s="830" t="str">
        <f>IF(OR(B261="",'N-DBE'!AJ261=""),"",Q261*'N-DBE'!E261)</f>
        <v/>
      </c>
      <c r="S261" s="253" t="str">
        <f>IF('N-DBE'!AJ261="","",O261-Q261)</f>
        <v/>
      </c>
      <c r="T261" s="830" t="str">
        <f>IF(OR(B261="",'N-DBE'!AJ261=""),"",S261*'N-DBE'!E261)</f>
        <v/>
      </c>
      <c r="U261" s="253" t="str">
        <f>IF('N-DBE'!AJ261="","",(IF(AR261="Kompost",AU261,0)+IF(BF261="Kompost",BI261,0)+IF(BT261="Kompost",BW261,0)+IF(CH261="Kompost",CK261,0)+IF(CV261="Kompost",CY261,0)+IF(DJ261="Kompost",DM261,0)))</f>
        <v/>
      </c>
      <c r="V261" s="830" t="str">
        <f>IF(OR(B261="",'N-DBE'!AJ261=""),"",U261*'N-DBE'!E261)</f>
        <v/>
      </c>
      <c r="W261" s="370" t="str">
        <f>IF('N-DBE'!AJ261="","",SUM(AW261,BK261,BY261,CM261,DA261,DO261))</f>
        <v/>
      </c>
      <c r="X261" s="844" t="str">
        <f>IF(OR(B261="",'N-DBE'!AJ261=""),"",W261*'N-DBE'!E261)</f>
        <v/>
      </c>
      <c r="Y261" s="260" t="str">
        <f>IF('P-(K-Mg)-DBE'!N261="","",'P-(K-Mg)-DBE'!N261+'P-(K-Mg)-DBE'!R261)</f>
        <v/>
      </c>
      <c r="Z261" s="830" t="str">
        <f>IF(OR(B261="",'P-(K-Mg)-DBE'!N261=""),"",'N-DBE'!E261*('P-(K-Mg)-DBE'!N261+'P-(K-Mg)-DBE'!R261))</f>
        <v/>
      </c>
      <c r="AA261" s="259" t="str">
        <f>IF('P-(K-Mg)-DBE'!N261="","",SUM(AX261,BL261,BZ261,CN261,DB261,DP261))</f>
        <v/>
      </c>
      <c r="AB261" s="258" t="str">
        <f>IF(OR(B261="",'P-(K-Mg)-DBE'!Z261=""),"",SUM(AX261,BL261,BZ261,CN261,DB261,DP261)*'N-DBE'!E261)</f>
        <v/>
      </c>
      <c r="AC261" s="259" t="str">
        <f>IF('P-(K-Mg)-DBE'!O261="","",'P-(K-Mg)-DBE'!O261)</f>
        <v/>
      </c>
      <c r="AD261" s="815" t="str">
        <f>IF(OR(B261="",'P-(K-Mg)-DBE'!O261=""),"",'P-(K-Mg)-DBE'!O261*'N-DBE'!E261)</f>
        <v/>
      </c>
      <c r="AE261" s="239" t="str">
        <f>IF('P-(K-Mg)-DBE'!Z261="","",'P-(K-Mg)-DBE'!Z261)</f>
        <v/>
      </c>
      <c r="AF261" s="815" t="str">
        <f>IF(OR(B261="",'P-(K-Mg)-DBE'!Z261=""),"",'P-(K-Mg)-DBE'!Z261*'N-DBE'!E261)</f>
        <v/>
      </c>
      <c r="AG261" s="380" t="str">
        <f>IF('P-(K-Mg)-DBE'!Z261="","",SUM(AY261,BM261,CA261,CO261,DC261,DQ261))</f>
        <v/>
      </c>
      <c r="AH261" s="258" t="str">
        <f>IF(OR(B261="",'P-(K-Mg)-DBE'!AH261=""),"",SUM(AY261,BM261,CA261,CO261,DC261,DQ251)*'N-DBE'!E261)</f>
        <v/>
      </c>
      <c r="AI261" s="240" t="str">
        <f>IF('P-(K-Mg)-DBE'!AH261="","",'P-(K-Mg)-DBE'!AH261)</f>
        <v/>
      </c>
      <c r="AJ261" s="830" t="str">
        <f>IF(OR(B261="",'P-(K-Mg)-DBE'!AH261=""),"",'N-DBE'!E261*'P-(K-Mg)-DBE'!AH261)</f>
        <v/>
      </c>
      <c r="AK261" s="374" t="str">
        <f>IF('P-(K-Mg)-DBE'!AH261="","",SUM(AZ261,BN261,CB261,CP261,DD261,DR261))</f>
        <v/>
      </c>
      <c r="AL261" s="862" t="str">
        <f>IF('P-(K-Mg)-DBE'!AH261="","",SUM(AZ261,BN261,CB261,CP261,DD261,DR261))</f>
        <v/>
      </c>
      <c r="AM261" s="378"/>
      <c r="AN261" s="379"/>
      <c r="AO261" s="375"/>
      <c r="AP261" s="392" t="str">
        <f t="shared" si="48"/>
        <v/>
      </c>
      <c r="AQ261" s="453" t="str">
        <f t="shared" si="49"/>
        <v/>
      </c>
      <c r="AR261" s="872" t="str">
        <f>IF(AM261="","",VLOOKUP(AM261,'aktuelle Düngerliste'!A:H,2,FALSE))</f>
        <v/>
      </c>
      <c r="AS261" s="872" t="str">
        <f>IF(AM261="","",VLOOKUP(AM261,'aktuelle Düngerliste'!A:H,3,FALSE))</f>
        <v/>
      </c>
      <c r="AT261" s="873" t="str">
        <f>IF(AM261="","",VLOOKUP(AM261,'aktuelle Düngerliste'!A:H,8,FALSE))</f>
        <v/>
      </c>
      <c r="AU261" s="874" t="str">
        <f>IF(AM261="","",VLOOKUP(AM261,'aktuelle Düngerliste'!$A:$H,3,FALSE)*AO261/1000)</f>
        <v/>
      </c>
      <c r="AV261" s="874" t="str">
        <f>IF(AM261="","",IF(VLOOKUP(AM261,'aktuelle Düngerliste'!$A:$B,2,FALSE)="mineralisch",(VLOOKUP(AM261,'aktuelle Düngerliste'!$A:$H,3,FALSE)*AO261/1000),""))</f>
        <v/>
      </c>
      <c r="AW261" s="875" t="str">
        <f>IF(AM261="","",VLOOKUP(AM261,'aktuelle Düngerliste'!$A:$J,10,FALSE)*AO261/1000)</f>
        <v/>
      </c>
      <c r="AX261" s="875" t="str">
        <f>IF(AM261="","",VLOOKUP(AM261,'aktuelle Düngerliste'!$A:$H,5,FALSE)*AO261/1000)</f>
        <v/>
      </c>
      <c r="AY261" s="875" t="str">
        <f>IF(AM261="","",VLOOKUP(AM261,'aktuelle Düngerliste'!$A:$H,6,FALSE)*AO261/1000)</f>
        <v/>
      </c>
      <c r="AZ261" s="876" t="str">
        <f>IF(AM261="","",VLOOKUP(AM261,'aktuelle Düngerliste'!$A:$H,7,FALSE)*AO261/1000)</f>
        <v/>
      </c>
      <c r="BA261" s="378"/>
      <c r="BB261" s="379"/>
      <c r="BC261" s="375"/>
      <c r="BD261" s="392" t="str">
        <f t="shared" si="50"/>
        <v/>
      </c>
      <c r="BE261" s="453" t="str">
        <f t="shared" si="51"/>
        <v/>
      </c>
      <c r="BF261" s="872" t="str">
        <f>IF(BA261="","",VLOOKUP(BA261,'aktuelle Düngerliste'!$A:$H,2,FALSE))</f>
        <v/>
      </c>
      <c r="BG261" s="872" t="str">
        <f>IF(BA261="","",VLOOKUP(BA261,'aktuelle Düngerliste'!$A:$H,3,FALSE))</f>
        <v/>
      </c>
      <c r="BH261" s="873" t="str">
        <f>IF(BA261="","",VLOOKUP(BA261,'aktuelle Düngerliste'!$A:$H,8,FALSE))</f>
        <v/>
      </c>
      <c r="BI261" s="874" t="str">
        <f>IF(BA261="","",VLOOKUP(BA261,'aktuelle Düngerliste'!$A:$H,3,FALSE)*BC261/1000)</f>
        <v/>
      </c>
      <c r="BJ261" s="874" t="str">
        <f>IF(BA261="","",IF(VLOOKUP(BA261,'aktuelle Düngerliste'!$A:$B,2,FALSE)="mineralisch",(VLOOKUP(BA261,'aktuelle Düngerliste'!$A:$H,3,FALSE)*BC261/1000),""))</f>
        <v/>
      </c>
      <c r="BK261" s="875" t="str">
        <f>IF(BA261="","",VLOOKUP(BA261,'aktuelle Düngerliste'!$A:$J,10,FALSE)*BC261/1000)</f>
        <v/>
      </c>
      <c r="BL261" s="875" t="str">
        <f>IF(BA261="","",VLOOKUP(BA261,'aktuelle Düngerliste'!$A:$H,5,FALSE)*BC261/1000)</f>
        <v/>
      </c>
      <c r="BM261" s="875" t="str">
        <f>IF(BA261="","",VLOOKUP(BA261,'aktuelle Düngerliste'!$A:$H,6,FALSE)*BC261/1000)</f>
        <v/>
      </c>
      <c r="BN261" s="876" t="str">
        <f>IF(BA261="","",VLOOKUP(BA261,'aktuelle Düngerliste'!$A:$H,7,FALSE)*BC261/1000)</f>
        <v/>
      </c>
      <c r="BO261" s="378"/>
      <c r="BP261" s="379"/>
      <c r="BQ261" s="375"/>
      <c r="BR261" s="392" t="str">
        <f t="shared" si="52"/>
        <v/>
      </c>
      <c r="BS261" s="453" t="str">
        <f t="shared" si="53"/>
        <v/>
      </c>
      <c r="BT261" s="872" t="str">
        <f>IF(BO261="","",VLOOKUP(BO261,'aktuelle Düngerliste'!$A:$H,2,FALSE))</f>
        <v/>
      </c>
      <c r="BU261" s="872" t="str">
        <f>IF(BO261="","",VLOOKUP(BO261,'aktuelle Düngerliste'!$A:$H,3,FALSE))</f>
        <v/>
      </c>
      <c r="BV261" s="873" t="str">
        <f>IF(BO261="","",VLOOKUP(BO261,'aktuelle Düngerliste'!$A:$H,8,FALSE))</f>
        <v/>
      </c>
      <c r="BW261" s="874" t="str">
        <f>IF(BO261="","",VLOOKUP(BO261,'aktuelle Düngerliste'!$A:$H,3,FALSE)*BQ261/1000)</f>
        <v/>
      </c>
      <c r="BX261" s="874" t="str">
        <f>IF(BO261="","",IF(VLOOKUP(BO261,'aktuelle Düngerliste'!$A:$B,2,FALSE)="mineralisch",(VLOOKUP(BO261,'aktuelle Düngerliste'!$A:$H,3,FALSE)*BQ261/1000),""))</f>
        <v/>
      </c>
      <c r="BY261" s="875" t="str">
        <f>IF(BO261="","",VLOOKUP(BO261,'aktuelle Düngerliste'!$A:$J,10,FALSE)*BQ261/1000)</f>
        <v/>
      </c>
      <c r="BZ261" s="875" t="str">
        <f>IF(BO261="","",VLOOKUP(BO261,'aktuelle Düngerliste'!$A:$H,5,FALSE)*BQ261/1000)</f>
        <v/>
      </c>
      <c r="CA261" s="875" t="str">
        <f>IF(BO261="","",VLOOKUP(BO261,'aktuelle Düngerliste'!$A:$H,6,FALSE)*BQ261/1000)</f>
        <v/>
      </c>
      <c r="CB261" s="876" t="str">
        <f>IF(BO261="","",VLOOKUP(BO261,'aktuelle Düngerliste'!$A:$H,7,FALSE)*BQ261/1000)</f>
        <v/>
      </c>
      <c r="CC261" s="378"/>
      <c r="CD261" s="379"/>
      <c r="CE261" s="375"/>
      <c r="CF261" s="392" t="str">
        <f t="shared" si="54"/>
        <v/>
      </c>
      <c r="CG261" s="453" t="str">
        <f t="shared" si="55"/>
        <v/>
      </c>
      <c r="CH261" s="872" t="str">
        <f>IF(CC261="","",VLOOKUP(CC261,'aktuelle Düngerliste'!$A:$H,2,FALSE))</f>
        <v/>
      </c>
      <c r="CI261" s="872" t="str">
        <f>IF(CC261="","",VLOOKUP(CC261,'aktuelle Düngerliste'!$A:$H,3,FALSE))</f>
        <v/>
      </c>
      <c r="CJ261" s="873" t="str">
        <f>IF(CC261="","",VLOOKUP(CC261,'aktuelle Düngerliste'!$A:$H,8,FALSE))</f>
        <v/>
      </c>
      <c r="CK261" s="874" t="str">
        <f>IF(CC261="","",VLOOKUP(CC261,'aktuelle Düngerliste'!$A:$H,3,FALSE)*CE261/1000)</f>
        <v/>
      </c>
      <c r="CL261" s="874" t="str">
        <f>IF(CC261="","",IF(VLOOKUP(CC261,'aktuelle Düngerliste'!$A:$B,2,FALSE)="mineralisch",(VLOOKUP(CC261,'aktuelle Düngerliste'!$A:$H,3,FALSE)*CE261/1000),""))</f>
        <v/>
      </c>
      <c r="CM261" s="875" t="str">
        <f>IF(CC261="","",VLOOKUP(CC261,'aktuelle Düngerliste'!$A:$J,10,FALSE)*CE261/1000)</f>
        <v/>
      </c>
      <c r="CN261" s="875" t="str">
        <f>IF(CC261="","",VLOOKUP(CC261,'aktuelle Düngerliste'!$A:$H,5,FALSE)*CE261/1000)</f>
        <v/>
      </c>
      <c r="CO261" s="875" t="str">
        <f>IF(CC261="","",VLOOKUP(CC261,'aktuelle Düngerliste'!$A:$H,6,FALSE)*CE261/1000)</f>
        <v/>
      </c>
      <c r="CP261" s="876" t="str">
        <f>IF(CC261="","",VLOOKUP(CC261,'aktuelle Düngerliste'!$A:$H,7,FALSE)*CE261/1000)</f>
        <v/>
      </c>
      <c r="CQ261" s="378"/>
      <c r="CR261" s="379"/>
      <c r="CS261" s="375"/>
      <c r="CT261" s="392" t="str">
        <f t="shared" si="56"/>
        <v/>
      </c>
      <c r="CU261" s="453" t="str">
        <f t="shared" si="57"/>
        <v/>
      </c>
      <c r="CV261" s="872" t="str">
        <f>IF(CQ261="","",VLOOKUP(CQ261,'aktuelle Düngerliste'!$A:$H,2,FALSE))</f>
        <v/>
      </c>
      <c r="CW261" s="872" t="str">
        <f>IF(CQ261="","",VLOOKUP(CQ261,'aktuelle Düngerliste'!$A:$H,3,FALSE))</f>
        <v/>
      </c>
      <c r="CX261" s="873" t="str">
        <f>IF(CQ261="","",VLOOKUP(CQ261,'aktuelle Düngerliste'!$A:$H,8,FALSE))</f>
        <v/>
      </c>
      <c r="CY261" s="874" t="str">
        <f>IF(CQ261="","",VLOOKUP(CQ261,'aktuelle Düngerliste'!$A:$H,3,FALSE)*CS261/1000)</f>
        <v/>
      </c>
      <c r="CZ261" s="874" t="str">
        <f>IF(CQ261="","",IF(VLOOKUP(CQ261,'aktuelle Düngerliste'!$A:$B,2,FALSE)="mineralisch",(VLOOKUP(CQ261,'aktuelle Düngerliste'!$A:$H,3,FALSE)*CS261/1000),""))</f>
        <v/>
      </c>
      <c r="DA261" s="875" t="str">
        <f>IF(CQ261="","",VLOOKUP(CQ261,'aktuelle Düngerliste'!$A:$J,10,FALSE)*CS261/1000)</f>
        <v/>
      </c>
      <c r="DB261" s="875" t="str">
        <f>IF(CQ261="","",VLOOKUP(CQ261,'aktuelle Düngerliste'!$A:$H,5,FALSE)*CS261/1000)</f>
        <v/>
      </c>
      <c r="DC261" s="875" t="str">
        <f>IF(CQ261="","",VLOOKUP(CQ261,'aktuelle Düngerliste'!$A:$H,6,FALSE)*CS261/1000)</f>
        <v/>
      </c>
      <c r="DD261" s="876" t="str">
        <f>IF(CQ261="","",VLOOKUP(CQ261,'aktuelle Düngerliste'!$A:$H,7,FALSE)*CS261/1000)</f>
        <v/>
      </c>
      <c r="DE261" s="378"/>
      <c r="DF261" s="379"/>
      <c r="DG261" s="375"/>
      <c r="DH261" s="392" t="str">
        <f t="shared" si="58"/>
        <v/>
      </c>
      <c r="DI261" s="453" t="str">
        <f t="shared" si="59"/>
        <v/>
      </c>
      <c r="DJ261" s="872" t="str">
        <f>IF(DE261="","",VLOOKUP(DE261,'aktuelle Düngerliste'!$A:$H,2,FALSE))</f>
        <v/>
      </c>
      <c r="DK261" s="872" t="str">
        <f>IF(DE261="","",VLOOKUP(DE261,'aktuelle Düngerliste'!$A:$H,3,FALSE))</f>
        <v/>
      </c>
      <c r="DL261" s="873" t="str">
        <f>IF(DE261="","",VLOOKUP(DE261,'aktuelle Düngerliste'!$A:$H,8,FALSE))</f>
        <v/>
      </c>
      <c r="DM261" s="874" t="str">
        <f>IF(DE261="","",VLOOKUP(DE261,'aktuelle Düngerliste'!$A:$H,3,FALSE)*DG261/1000)</f>
        <v/>
      </c>
      <c r="DN261" s="874" t="str">
        <f>IF(DE261="","",IF(VLOOKUP(DE261,'aktuelle Düngerliste'!$A:$B,2,FALSE)="mineralisch",(VLOOKUP(DE261,'aktuelle Düngerliste'!$A:$H,3,FALSE)*DG261/1000),""))</f>
        <v/>
      </c>
      <c r="DO261" s="875" t="str">
        <f>IF(DE261="","",VLOOKUP(DE261,'aktuelle Düngerliste'!$A:$J,10,FALSE)*DG261/1000)</f>
        <v/>
      </c>
      <c r="DP261" s="875" t="str">
        <f>IF(DE261="","",VLOOKUP(DE261,'aktuelle Düngerliste'!$A:$H,5,FALSE)*DG261/1000)</f>
        <v/>
      </c>
      <c r="DQ261" s="875" t="str">
        <f>IF(DE261="","",VLOOKUP(DE261,'aktuelle Düngerliste'!$A:$H,6,FALSE)*DG261/1000)</f>
        <v/>
      </c>
      <c r="DR261" s="876" t="str">
        <f>IF(DE261="","",VLOOKUP(DE261,'aktuelle Düngerliste'!$A:$H,7,FALSE)*DG261/1000)</f>
        <v/>
      </c>
      <c r="DS261" s="265"/>
    </row>
    <row r="262" spans="1:123" s="145" customFormat="1">
      <c r="A262" s="261" t="str">
        <f>IF('N-DBE'!A262="","",'N-DBE'!A262)</f>
        <v/>
      </c>
      <c r="B262" s="285" t="str">
        <f>IF('N-DBE'!B262="","",'N-DBE'!B262)</f>
        <v/>
      </c>
      <c r="C262" s="262" t="str">
        <f>IF('N-DBE'!C262="","",'N-DBE'!C262)</f>
        <v/>
      </c>
      <c r="D262" s="262" t="str">
        <f>IF('N-DBE'!D262="","",'N-DBE'!D262)</f>
        <v/>
      </c>
      <c r="E262" s="238" t="str">
        <f>IF('N-DBE'!E262="","",'N-DBE'!E262)</f>
        <v/>
      </c>
      <c r="F262" s="238" t="str">
        <f>IF('N-DBE'!F262="","",'N-DBE'!F262)</f>
        <v/>
      </c>
      <c r="G262" s="225" t="str">
        <f>IF('N-DBE'!G262="","",'N-DBE'!G262)</f>
        <v/>
      </c>
      <c r="H262" s="247" t="str">
        <f>IF(OR(B262="",'N-DBE'!AJ262=""),"",'N-DBE'!AJ262+'N-DBE'!AN262)</f>
        <v/>
      </c>
      <c r="I262" s="815" t="str">
        <f>IF(OR(B262="",'N-DBE'!AJ262=""),"",'N-DBE'!E262*('N-DBE'!AJ262+'N-DBE'!AN262))</f>
        <v/>
      </c>
      <c r="J262" s="246" t="str">
        <f>IF('N-DBE'!AK262="","",IF('N-DBE'!AM262="ja",'N-DBE'!AK262+'N-DBE'!AN262,'N-DBE'!AK262))</f>
        <v/>
      </c>
      <c r="K262" s="829" t="str">
        <f>IF(OR(B262="",'N-DBE'!AK262=""),"",IF('N-DBE'!AM262="ja",'N-DBE'!E262*('N-DBE'!AK262+'N-DBE'!AN262),'N-DBE'!E262*'N-DBE'!AK262))</f>
        <v/>
      </c>
      <c r="L262" s="830" t="str">
        <f>IF(OR(B262="",'N-DBE'!AL262=""),"",'N-DBE'!AL262+'N-DBE'!AN262)</f>
        <v/>
      </c>
      <c r="M262" s="830" t="str">
        <f>IF(OR(B262="",'N-DBE'!AL262=""),"",'N-DBE'!E262*('N-DBE'!AL262+'N-DBE'!AN262))</f>
        <v/>
      </c>
      <c r="N262" s="831" t="str">
        <f>IF(AND('N-DBE'!C262="ja",G262&lt;&gt;""),I262-X262,"")</f>
        <v/>
      </c>
      <c r="O262" s="259" t="str">
        <f>IF('N-DBE'!AJ262="","",SUM(AU262,BI262,BW262,CK262,CY262,DM262))</f>
        <v/>
      </c>
      <c r="P262" s="830" t="str">
        <f>IF(OR(B262="",'N-DBE'!AJ262=""),"",O262*'N-DBE'!E262)</f>
        <v/>
      </c>
      <c r="Q262" s="253" t="str">
        <f>IF('N-DBE'!AJ262="","",IF(AR262="mineralisch",AU262,0)+IF(BF262="mineralisch",BI262,0)+IF(BT262="mineralisch",BW262,0)+IF(CH262="mineralisch",CK262,0)+IF(CV262="mineralisch",CY262,0)+IF(DJ262="mineralisch",DM262,0))</f>
        <v/>
      </c>
      <c r="R262" s="830" t="str">
        <f>IF(OR(B262="",'N-DBE'!AJ262=""),"",Q262*'N-DBE'!E262)</f>
        <v/>
      </c>
      <c r="S262" s="253" t="str">
        <f>IF('N-DBE'!AJ262="","",O262-Q262)</f>
        <v/>
      </c>
      <c r="T262" s="830" t="str">
        <f>IF(OR(B262="",'N-DBE'!AJ262=""),"",S262*'N-DBE'!E262)</f>
        <v/>
      </c>
      <c r="U262" s="253" t="str">
        <f>IF('N-DBE'!AJ262="","",(IF(AR262="Kompost",AU262,0)+IF(BF262="Kompost",BI262,0)+IF(BT262="Kompost",BW262,0)+IF(CH262="Kompost",CK262,0)+IF(CV262="Kompost",CY262,0)+IF(DJ262="Kompost",DM262,0)))</f>
        <v/>
      </c>
      <c r="V262" s="830" t="str">
        <f>IF(OR(B262="",'N-DBE'!AJ262=""),"",U262*'N-DBE'!E262)</f>
        <v/>
      </c>
      <c r="W262" s="370" t="str">
        <f>IF('N-DBE'!AJ262="","",SUM(AW262,BK262,BY262,CM262,DA262,DO262))</f>
        <v/>
      </c>
      <c r="X262" s="844" t="str">
        <f>IF(OR(B262="",'N-DBE'!AJ262=""),"",W262*'N-DBE'!E262)</f>
        <v/>
      </c>
      <c r="Y262" s="260" t="str">
        <f>IF('P-(K-Mg)-DBE'!N262="","",'P-(K-Mg)-DBE'!N262+'P-(K-Mg)-DBE'!R262)</f>
        <v/>
      </c>
      <c r="Z262" s="830" t="str">
        <f>IF(OR(B262="",'P-(K-Mg)-DBE'!N262=""),"",'N-DBE'!E262*('P-(K-Mg)-DBE'!N262+'P-(K-Mg)-DBE'!R262))</f>
        <v/>
      </c>
      <c r="AA262" s="259" t="str">
        <f>IF('P-(K-Mg)-DBE'!N262="","",SUM(AX262,BL262,BZ262,CN262,DB262,DP262))</f>
        <v/>
      </c>
      <c r="AB262" s="258" t="str">
        <f>IF(OR(B262="",'P-(K-Mg)-DBE'!Z262=""),"",SUM(AX262,BL262,BZ262,CN262,DB262,DP262)*'N-DBE'!E262)</f>
        <v/>
      </c>
      <c r="AC262" s="259" t="str">
        <f>IF('P-(K-Mg)-DBE'!O262="","",'P-(K-Mg)-DBE'!O262)</f>
        <v/>
      </c>
      <c r="AD262" s="815" t="str">
        <f>IF(OR(B262="",'P-(K-Mg)-DBE'!O262=""),"",'P-(K-Mg)-DBE'!O262*'N-DBE'!E262)</f>
        <v/>
      </c>
      <c r="AE262" s="239" t="str">
        <f>IF('P-(K-Mg)-DBE'!Z262="","",'P-(K-Mg)-DBE'!Z262)</f>
        <v/>
      </c>
      <c r="AF262" s="815" t="str">
        <f>IF(OR(B262="",'P-(K-Mg)-DBE'!Z262=""),"",'P-(K-Mg)-DBE'!Z262*'N-DBE'!E262)</f>
        <v/>
      </c>
      <c r="AG262" s="380" t="str">
        <f>IF('P-(K-Mg)-DBE'!Z262="","",SUM(AY262,BM262,CA262,CO262,DC262,DQ262))</f>
        <v/>
      </c>
      <c r="AH262" s="258" t="str">
        <f>IF(OR(B262="",'P-(K-Mg)-DBE'!AH262=""),"",SUM(AY262,BM262,CA262,CO262,DC262,DQ252)*'N-DBE'!E262)</f>
        <v/>
      </c>
      <c r="AI262" s="240" t="str">
        <f>IF('P-(K-Mg)-DBE'!AH262="","",'P-(K-Mg)-DBE'!AH262)</f>
        <v/>
      </c>
      <c r="AJ262" s="830" t="str">
        <f>IF(OR(B262="",'P-(K-Mg)-DBE'!AH262=""),"",'N-DBE'!E262*'P-(K-Mg)-DBE'!AH262)</f>
        <v/>
      </c>
      <c r="AK262" s="374" t="str">
        <f>IF('P-(K-Mg)-DBE'!AH262="","",SUM(AZ262,BN262,CB262,CP262,DD262,DR262))</f>
        <v/>
      </c>
      <c r="AL262" s="862" t="str">
        <f>IF('P-(K-Mg)-DBE'!AH262="","",SUM(AZ262,BN262,CB262,CP262,DD262,DR262))</f>
        <v/>
      </c>
      <c r="AM262" s="378"/>
      <c r="AN262" s="379"/>
      <c r="AO262" s="375"/>
      <c r="AP262" s="392" t="str">
        <f t="shared" si="48"/>
        <v/>
      </c>
      <c r="AQ262" s="453" t="str">
        <f t="shared" si="49"/>
        <v/>
      </c>
      <c r="AR262" s="872" t="str">
        <f>IF(AM262="","",VLOOKUP(AM262,'aktuelle Düngerliste'!A:H,2,FALSE))</f>
        <v/>
      </c>
      <c r="AS262" s="872" t="str">
        <f>IF(AM262="","",VLOOKUP(AM262,'aktuelle Düngerliste'!A:H,3,FALSE))</f>
        <v/>
      </c>
      <c r="AT262" s="873" t="str">
        <f>IF(AM262="","",VLOOKUP(AM262,'aktuelle Düngerliste'!A:H,8,FALSE))</f>
        <v/>
      </c>
      <c r="AU262" s="874" t="str">
        <f>IF(AM262="","",VLOOKUP(AM262,'aktuelle Düngerliste'!$A:$H,3,FALSE)*AO262/1000)</f>
        <v/>
      </c>
      <c r="AV262" s="874" t="str">
        <f>IF(AM262="","",IF(VLOOKUP(AM262,'aktuelle Düngerliste'!$A:$B,2,FALSE)="mineralisch",(VLOOKUP(AM262,'aktuelle Düngerliste'!$A:$H,3,FALSE)*AO262/1000),""))</f>
        <v/>
      </c>
      <c r="AW262" s="875" t="str">
        <f>IF(AM262="","",VLOOKUP(AM262,'aktuelle Düngerliste'!$A:$J,10,FALSE)*AO262/1000)</f>
        <v/>
      </c>
      <c r="AX262" s="875" t="str">
        <f>IF(AM262="","",VLOOKUP(AM262,'aktuelle Düngerliste'!$A:$H,5,FALSE)*AO262/1000)</f>
        <v/>
      </c>
      <c r="AY262" s="875" t="str">
        <f>IF(AM262="","",VLOOKUP(AM262,'aktuelle Düngerliste'!$A:$H,6,FALSE)*AO262/1000)</f>
        <v/>
      </c>
      <c r="AZ262" s="876" t="str">
        <f>IF(AM262="","",VLOOKUP(AM262,'aktuelle Düngerliste'!$A:$H,7,FALSE)*AO262/1000)</f>
        <v/>
      </c>
      <c r="BA262" s="378"/>
      <c r="BB262" s="379"/>
      <c r="BC262" s="375"/>
      <c r="BD262" s="392" t="str">
        <f t="shared" si="50"/>
        <v/>
      </c>
      <c r="BE262" s="453" t="str">
        <f t="shared" si="51"/>
        <v/>
      </c>
      <c r="BF262" s="872" t="str">
        <f>IF(BA262="","",VLOOKUP(BA262,'aktuelle Düngerliste'!$A:$H,2,FALSE))</f>
        <v/>
      </c>
      <c r="BG262" s="872" t="str">
        <f>IF(BA262="","",VLOOKUP(BA262,'aktuelle Düngerliste'!$A:$H,3,FALSE))</f>
        <v/>
      </c>
      <c r="BH262" s="873" t="str">
        <f>IF(BA262="","",VLOOKUP(BA262,'aktuelle Düngerliste'!$A:$H,8,FALSE))</f>
        <v/>
      </c>
      <c r="BI262" s="874" t="str">
        <f>IF(BA262="","",VLOOKUP(BA262,'aktuelle Düngerliste'!$A:$H,3,FALSE)*BC262/1000)</f>
        <v/>
      </c>
      <c r="BJ262" s="874" t="str">
        <f>IF(BA262="","",IF(VLOOKUP(BA262,'aktuelle Düngerliste'!$A:$B,2,FALSE)="mineralisch",(VLOOKUP(BA262,'aktuelle Düngerliste'!$A:$H,3,FALSE)*BC262/1000),""))</f>
        <v/>
      </c>
      <c r="BK262" s="875" t="str">
        <f>IF(BA262="","",VLOOKUP(BA262,'aktuelle Düngerliste'!$A:$J,10,FALSE)*BC262/1000)</f>
        <v/>
      </c>
      <c r="BL262" s="875" t="str">
        <f>IF(BA262="","",VLOOKUP(BA262,'aktuelle Düngerliste'!$A:$H,5,FALSE)*BC262/1000)</f>
        <v/>
      </c>
      <c r="BM262" s="875" t="str">
        <f>IF(BA262="","",VLOOKUP(BA262,'aktuelle Düngerliste'!$A:$H,6,FALSE)*BC262/1000)</f>
        <v/>
      </c>
      <c r="BN262" s="876" t="str">
        <f>IF(BA262="","",VLOOKUP(BA262,'aktuelle Düngerliste'!$A:$H,7,FALSE)*BC262/1000)</f>
        <v/>
      </c>
      <c r="BO262" s="378"/>
      <c r="BP262" s="379"/>
      <c r="BQ262" s="375"/>
      <c r="BR262" s="392" t="str">
        <f t="shared" si="52"/>
        <v/>
      </c>
      <c r="BS262" s="453" t="str">
        <f t="shared" si="53"/>
        <v/>
      </c>
      <c r="BT262" s="872" t="str">
        <f>IF(BO262="","",VLOOKUP(BO262,'aktuelle Düngerliste'!$A:$H,2,FALSE))</f>
        <v/>
      </c>
      <c r="BU262" s="872" t="str">
        <f>IF(BO262="","",VLOOKUP(BO262,'aktuelle Düngerliste'!$A:$H,3,FALSE))</f>
        <v/>
      </c>
      <c r="BV262" s="873" t="str">
        <f>IF(BO262="","",VLOOKUP(BO262,'aktuelle Düngerliste'!$A:$H,8,FALSE))</f>
        <v/>
      </c>
      <c r="BW262" s="874" t="str">
        <f>IF(BO262="","",VLOOKUP(BO262,'aktuelle Düngerliste'!$A:$H,3,FALSE)*BQ262/1000)</f>
        <v/>
      </c>
      <c r="BX262" s="874" t="str">
        <f>IF(BO262="","",IF(VLOOKUP(BO262,'aktuelle Düngerliste'!$A:$B,2,FALSE)="mineralisch",(VLOOKUP(BO262,'aktuelle Düngerliste'!$A:$H,3,FALSE)*BQ262/1000),""))</f>
        <v/>
      </c>
      <c r="BY262" s="875" t="str">
        <f>IF(BO262="","",VLOOKUP(BO262,'aktuelle Düngerliste'!$A:$J,10,FALSE)*BQ262/1000)</f>
        <v/>
      </c>
      <c r="BZ262" s="875" t="str">
        <f>IF(BO262="","",VLOOKUP(BO262,'aktuelle Düngerliste'!$A:$H,5,FALSE)*BQ262/1000)</f>
        <v/>
      </c>
      <c r="CA262" s="875" t="str">
        <f>IF(BO262="","",VLOOKUP(BO262,'aktuelle Düngerliste'!$A:$H,6,FALSE)*BQ262/1000)</f>
        <v/>
      </c>
      <c r="CB262" s="876" t="str">
        <f>IF(BO262="","",VLOOKUP(BO262,'aktuelle Düngerliste'!$A:$H,7,FALSE)*BQ262/1000)</f>
        <v/>
      </c>
      <c r="CC262" s="378"/>
      <c r="CD262" s="379"/>
      <c r="CE262" s="375"/>
      <c r="CF262" s="392" t="str">
        <f t="shared" si="54"/>
        <v/>
      </c>
      <c r="CG262" s="453" t="str">
        <f t="shared" si="55"/>
        <v/>
      </c>
      <c r="CH262" s="872" t="str">
        <f>IF(CC262="","",VLOOKUP(CC262,'aktuelle Düngerliste'!$A:$H,2,FALSE))</f>
        <v/>
      </c>
      <c r="CI262" s="872" t="str">
        <f>IF(CC262="","",VLOOKUP(CC262,'aktuelle Düngerliste'!$A:$H,3,FALSE))</f>
        <v/>
      </c>
      <c r="CJ262" s="873" t="str">
        <f>IF(CC262="","",VLOOKUP(CC262,'aktuelle Düngerliste'!$A:$H,8,FALSE))</f>
        <v/>
      </c>
      <c r="CK262" s="874" t="str">
        <f>IF(CC262="","",VLOOKUP(CC262,'aktuelle Düngerliste'!$A:$H,3,FALSE)*CE262/1000)</f>
        <v/>
      </c>
      <c r="CL262" s="874" t="str">
        <f>IF(CC262="","",IF(VLOOKUP(CC262,'aktuelle Düngerliste'!$A:$B,2,FALSE)="mineralisch",(VLOOKUP(CC262,'aktuelle Düngerliste'!$A:$H,3,FALSE)*CE262/1000),""))</f>
        <v/>
      </c>
      <c r="CM262" s="875" t="str">
        <f>IF(CC262="","",VLOOKUP(CC262,'aktuelle Düngerliste'!$A:$J,10,FALSE)*CE262/1000)</f>
        <v/>
      </c>
      <c r="CN262" s="875" t="str">
        <f>IF(CC262="","",VLOOKUP(CC262,'aktuelle Düngerliste'!$A:$H,5,FALSE)*CE262/1000)</f>
        <v/>
      </c>
      <c r="CO262" s="875" t="str">
        <f>IF(CC262="","",VLOOKUP(CC262,'aktuelle Düngerliste'!$A:$H,6,FALSE)*CE262/1000)</f>
        <v/>
      </c>
      <c r="CP262" s="876" t="str">
        <f>IF(CC262="","",VLOOKUP(CC262,'aktuelle Düngerliste'!$A:$H,7,FALSE)*CE262/1000)</f>
        <v/>
      </c>
      <c r="CQ262" s="378"/>
      <c r="CR262" s="379"/>
      <c r="CS262" s="375"/>
      <c r="CT262" s="392" t="str">
        <f t="shared" si="56"/>
        <v/>
      </c>
      <c r="CU262" s="453" t="str">
        <f t="shared" si="57"/>
        <v/>
      </c>
      <c r="CV262" s="872" t="str">
        <f>IF(CQ262="","",VLOOKUP(CQ262,'aktuelle Düngerliste'!$A:$H,2,FALSE))</f>
        <v/>
      </c>
      <c r="CW262" s="872" t="str">
        <f>IF(CQ262="","",VLOOKUP(CQ262,'aktuelle Düngerliste'!$A:$H,3,FALSE))</f>
        <v/>
      </c>
      <c r="CX262" s="873" t="str">
        <f>IF(CQ262="","",VLOOKUP(CQ262,'aktuelle Düngerliste'!$A:$H,8,FALSE))</f>
        <v/>
      </c>
      <c r="CY262" s="874" t="str">
        <f>IF(CQ262="","",VLOOKUP(CQ262,'aktuelle Düngerliste'!$A:$H,3,FALSE)*CS262/1000)</f>
        <v/>
      </c>
      <c r="CZ262" s="874" t="str">
        <f>IF(CQ262="","",IF(VLOOKUP(CQ262,'aktuelle Düngerliste'!$A:$B,2,FALSE)="mineralisch",(VLOOKUP(CQ262,'aktuelle Düngerliste'!$A:$H,3,FALSE)*CS262/1000),""))</f>
        <v/>
      </c>
      <c r="DA262" s="875" t="str">
        <f>IF(CQ262="","",VLOOKUP(CQ262,'aktuelle Düngerliste'!$A:$J,10,FALSE)*CS262/1000)</f>
        <v/>
      </c>
      <c r="DB262" s="875" t="str">
        <f>IF(CQ262="","",VLOOKUP(CQ262,'aktuelle Düngerliste'!$A:$H,5,FALSE)*CS262/1000)</f>
        <v/>
      </c>
      <c r="DC262" s="875" t="str">
        <f>IF(CQ262="","",VLOOKUP(CQ262,'aktuelle Düngerliste'!$A:$H,6,FALSE)*CS262/1000)</f>
        <v/>
      </c>
      <c r="DD262" s="876" t="str">
        <f>IF(CQ262="","",VLOOKUP(CQ262,'aktuelle Düngerliste'!$A:$H,7,FALSE)*CS262/1000)</f>
        <v/>
      </c>
      <c r="DE262" s="378"/>
      <c r="DF262" s="379"/>
      <c r="DG262" s="375"/>
      <c r="DH262" s="392" t="str">
        <f t="shared" si="58"/>
        <v/>
      </c>
      <c r="DI262" s="453" t="str">
        <f t="shared" si="59"/>
        <v/>
      </c>
      <c r="DJ262" s="872" t="str">
        <f>IF(DE262="","",VLOOKUP(DE262,'aktuelle Düngerliste'!$A:$H,2,FALSE))</f>
        <v/>
      </c>
      <c r="DK262" s="872" t="str">
        <f>IF(DE262="","",VLOOKUP(DE262,'aktuelle Düngerliste'!$A:$H,3,FALSE))</f>
        <v/>
      </c>
      <c r="DL262" s="873" t="str">
        <f>IF(DE262="","",VLOOKUP(DE262,'aktuelle Düngerliste'!$A:$H,8,FALSE))</f>
        <v/>
      </c>
      <c r="DM262" s="874" t="str">
        <f>IF(DE262="","",VLOOKUP(DE262,'aktuelle Düngerliste'!$A:$H,3,FALSE)*DG262/1000)</f>
        <v/>
      </c>
      <c r="DN262" s="874" t="str">
        <f>IF(DE262="","",IF(VLOOKUP(DE262,'aktuelle Düngerliste'!$A:$B,2,FALSE)="mineralisch",(VLOOKUP(DE262,'aktuelle Düngerliste'!$A:$H,3,FALSE)*DG262/1000),""))</f>
        <v/>
      </c>
      <c r="DO262" s="875" t="str">
        <f>IF(DE262="","",VLOOKUP(DE262,'aktuelle Düngerliste'!$A:$J,10,FALSE)*DG262/1000)</f>
        <v/>
      </c>
      <c r="DP262" s="875" t="str">
        <f>IF(DE262="","",VLOOKUP(DE262,'aktuelle Düngerliste'!$A:$H,5,FALSE)*DG262/1000)</f>
        <v/>
      </c>
      <c r="DQ262" s="875" t="str">
        <f>IF(DE262="","",VLOOKUP(DE262,'aktuelle Düngerliste'!$A:$H,6,FALSE)*DG262/1000)</f>
        <v/>
      </c>
      <c r="DR262" s="876" t="str">
        <f>IF(DE262="","",VLOOKUP(DE262,'aktuelle Düngerliste'!$A:$H,7,FALSE)*DG262/1000)</f>
        <v/>
      </c>
      <c r="DS262" s="265"/>
    </row>
    <row r="263" spans="1:123" s="145" customFormat="1">
      <c r="A263" s="261" t="str">
        <f>IF('N-DBE'!A263="","",'N-DBE'!A263)</f>
        <v/>
      </c>
      <c r="B263" s="285" t="str">
        <f>IF('N-DBE'!B263="","",'N-DBE'!B263)</f>
        <v/>
      </c>
      <c r="C263" s="262" t="str">
        <f>IF('N-DBE'!C263="","",'N-DBE'!C263)</f>
        <v/>
      </c>
      <c r="D263" s="262" t="str">
        <f>IF('N-DBE'!D263="","",'N-DBE'!D263)</f>
        <v/>
      </c>
      <c r="E263" s="238" t="str">
        <f>IF('N-DBE'!E263="","",'N-DBE'!E263)</f>
        <v/>
      </c>
      <c r="F263" s="238" t="str">
        <f>IF('N-DBE'!F263="","",'N-DBE'!F263)</f>
        <v/>
      </c>
      <c r="G263" s="225" t="str">
        <f>IF('N-DBE'!G263="","",'N-DBE'!G263)</f>
        <v/>
      </c>
      <c r="H263" s="247" t="str">
        <f>IF(OR(B263="",'N-DBE'!AJ263=""),"",'N-DBE'!AJ263+'N-DBE'!AN263)</f>
        <v/>
      </c>
      <c r="I263" s="815" t="str">
        <f>IF(OR(B263="",'N-DBE'!AJ263=""),"",'N-DBE'!E263*('N-DBE'!AJ263+'N-DBE'!AN263))</f>
        <v/>
      </c>
      <c r="J263" s="246" t="str">
        <f>IF('N-DBE'!AK263="","",IF('N-DBE'!AM263="ja",'N-DBE'!AK263+'N-DBE'!AN263,'N-DBE'!AK263))</f>
        <v/>
      </c>
      <c r="K263" s="829" t="str">
        <f>IF(OR(B263="",'N-DBE'!AK263=""),"",IF('N-DBE'!AM263="ja",'N-DBE'!E263*('N-DBE'!AK263+'N-DBE'!AN263),'N-DBE'!E263*'N-DBE'!AK263))</f>
        <v/>
      </c>
      <c r="L263" s="830" t="str">
        <f>IF(OR(B263="",'N-DBE'!AL263=""),"",'N-DBE'!AL263+'N-DBE'!AN263)</f>
        <v/>
      </c>
      <c r="M263" s="830" t="str">
        <f>IF(OR(B263="",'N-DBE'!AL263=""),"",'N-DBE'!E263*('N-DBE'!AL263+'N-DBE'!AN263))</f>
        <v/>
      </c>
      <c r="N263" s="831" t="str">
        <f>IF(AND('N-DBE'!C263="ja",G263&lt;&gt;""),I263-X263,"")</f>
        <v/>
      </c>
      <c r="O263" s="259" t="str">
        <f>IF('N-DBE'!AJ263="","",SUM(AU263,BI263,BW263,CK263,CY263,DM263))</f>
        <v/>
      </c>
      <c r="P263" s="830" t="str">
        <f>IF(OR(B263="",'N-DBE'!AJ263=""),"",O263*'N-DBE'!E263)</f>
        <v/>
      </c>
      <c r="Q263" s="253" t="str">
        <f>IF('N-DBE'!AJ263="","",IF(AR263="mineralisch",AU263,0)+IF(BF263="mineralisch",BI263,0)+IF(BT263="mineralisch",BW263,0)+IF(CH263="mineralisch",CK263,0)+IF(CV263="mineralisch",CY263,0)+IF(DJ263="mineralisch",DM263,0))</f>
        <v/>
      </c>
      <c r="R263" s="830" t="str">
        <f>IF(OR(B263="",'N-DBE'!AJ263=""),"",Q263*'N-DBE'!E263)</f>
        <v/>
      </c>
      <c r="S263" s="253" t="str">
        <f>IF('N-DBE'!AJ263="","",O263-Q263)</f>
        <v/>
      </c>
      <c r="T263" s="830" t="str">
        <f>IF(OR(B263="",'N-DBE'!AJ263=""),"",S263*'N-DBE'!E263)</f>
        <v/>
      </c>
      <c r="U263" s="253" t="str">
        <f>IF('N-DBE'!AJ263="","",(IF(AR263="Kompost",AU263,0)+IF(BF263="Kompost",BI263,0)+IF(BT263="Kompost",BW263,0)+IF(CH263="Kompost",CK263,0)+IF(CV263="Kompost",CY263,0)+IF(DJ263="Kompost",DM263,0)))</f>
        <v/>
      </c>
      <c r="V263" s="830" t="str">
        <f>IF(OR(B263="",'N-DBE'!AJ263=""),"",U263*'N-DBE'!E263)</f>
        <v/>
      </c>
      <c r="W263" s="370" t="str">
        <f>IF('N-DBE'!AJ263="","",SUM(AW263,BK263,BY263,CM263,DA263,DO263))</f>
        <v/>
      </c>
      <c r="X263" s="844" t="str">
        <f>IF(OR(B263="",'N-DBE'!AJ263=""),"",W263*'N-DBE'!E263)</f>
        <v/>
      </c>
      <c r="Y263" s="260" t="str">
        <f>IF('P-(K-Mg)-DBE'!N263="","",'P-(K-Mg)-DBE'!N263+'P-(K-Mg)-DBE'!R263)</f>
        <v/>
      </c>
      <c r="Z263" s="830" t="str">
        <f>IF(OR(B263="",'P-(K-Mg)-DBE'!N263=""),"",'N-DBE'!E263*('P-(K-Mg)-DBE'!N263+'P-(K-Mg)-DBE'!R263))</f>
        <v/>
      </c>
      <c r="AA263" s="259" t="str">
        <f>IF('P-(K-Mg)-DBE'!N263="","",SUM(AX263,BL263,BZ263,CN263,DB263,DP263))</f>
        <v/>
      </c>
      <c r="AB263" s="258" t="str">
        <f>IF(OR(B263="",'P-(K-Mg)-DBE'!Z263=""),"",SUM(AX263,BL263,BZ263,CN263,DB263,DP263)*'N-DBE'!E263)</f>
        <v/>
      </c>
      <c r="AC263" s="259" t="str">
        <f>IF('P-(K-Mg)-DBE'!O263="","",'P-(K-Mg)-DBE'!O263)</f>
        <v/>
      </c>
      <c r="AD263" s="815" t="str">
        <f>IF(OR(B263="",'P-(K-Mg)-DBE'!O263=""),"",'P-(K-Mg)-DBE'!O263*'N-DBE'!E263)</f>
        <v/>
      </c>
      <c r="AE263" s="239" t="str">
        <f>IF('P-(K-Mg)-DBE'!Z263="","",'P-(K-Mg)-DBE'!Z263)</f>
        <v/>
      </c>
      <c r="AF263" s="815" t="str">
        <f>IF(OR(B263="",'P-(K-Mg)-DBE'!Z263=""),"",'P-(K-Mg)-DBE'!Z263*'N-DBE'!E263)</f>
        <v/>
      </c>
      <c r="AG263" s="380" t="str">
        <f>IF('P-(K-Mg)-DBE'!Z263="","",SUM(AY263,BM263,CA263,CO263,DC263,DQ263))</f>
        <v/>
      </c>
      <c r="AH263" s="258" t="str">
        <f>IF(OR(B263="",'P-(K-Mg)-DBE'!AH263=""),"",SUM(AY263,BM263,CA263,CO263,DC263,DQ253)*'N-DBE'!E263)</f>
        <v/>
      </c>
      <c r="AI263" s="240" t="str">
        <f>IF('P-(K-Mg)-DBE'!AH263="","",'P-(K-Mg)-DBE'!AH263)</f>
        <v/>
      </c>
      <c r="AJ263" s="830" t="str">
        <f>IF(OR(B263="",'P-(K-Mg)-DBE'!AH263=""),"",'N-DBE'!E263*'P-(K-Mg)-DBE'!AH263)</f>
        <v/>
      </c>
      <c r="AK263" s="374" t="str">
        <f>IF('P-(K-Mg)-DBE'!AH263="","",SUM(AZ263,BN263,CB263,CP263,DD263,DR263))</f>
        <v/>
      </c>
      <c r="AL263" s="862" t="str">
        <f>IF('P-(K-Mg)-DBE'!AH263="","",SUM(AZ263,BN263,CB263,CP263,DD263,DR263))</f>
        <v/>
      </c>
      <c r="AM263" s="378"/>
      <c r="AN263" s="379"/>
      <c r="AO263" s="375"/>
      <c r="AP263" s="392" t="str">
        <f t="shared" si="48"/>
        <v/>
      </c>
      <c r="AQ263" s="453" t="str">
        <f t="shared" si="49"/>
        <v/>
      </c>
      <c r="AR263" s="872" t="str">
        <f>IF(AM263="","",VLOOKUP(AM263,'aktuelle Düngerliste'!A:H,2,FALSE))</f>
        <v/>
      </c>
      <c r="AS263" s="872" t="str">
        <f>IF(AM263="","",VLOOKUP(AM263,'aktuelle Düngerliste'!A:H,3,FALSE))</f>
        <v/>
      </c>
      <c r="AT263" s="873" t="str">
        <f>IF(AM263="","",VLOOKUP(AM263,'aktuelle Düngerliste'!A:H,8,FALSE))</f>
        <v/>
      </c>
      <c r="AU263" s="874" t="str">
        <f>IF(AM263="","",VLOOKUP(AM263,'aktuelle Düngerliste'!$A:$H,3,FALSE)*AO263/1000)</f>
        <v/>
      </c>
      <c r="AV263" s="874" t="str">
        <f>IF(AM263="","",IF(VLOOKUP(AM263,'aktuelle Düngerliste'!$A:$B,2,FALSE)="mineralisch",(VLOOKUP(AM263,'aktuelle Düngerliste'!$A:$H,3,FALSE)*AO263/1000),""))</f>
        <v/>
      </c>
      <c r="AW263" s="875" t="str">
        <f>IF(AM263="","",VLOOKUP(AM263,'aktuelle Düngerliste'!$A:$J,10,FALSE)*AO263/1000)</f>
        <v/>
      </c>
      <c r="AX263" s="875" t="str">
        <f>IF(AM263="","",VLOOKUP(AM263,'aktuelle Düngerliste'!$A:$H,5,FALSE)*AO263/1000)</f>
        <v/>
      </c>
      <c r="AY263" s="875" t="str">
        <f>IF(AM263="","",VLOOKUP(AM263,'aktuelle Düngerliste'!$A:$H,6,FALSE)*AO263/1000)</f>
        <v/>
      </c>
      <c r="AZ263" s="876" t="str">
        <f>IF(AM263="","",VLOOKUP(AM263,'aktuelle Düngerliste'!$A:$H,7,FALSE)*AO263/1000)</f>
        <v/>
      </c>
      <c r="BA263" s="378"/>
      <c r="BB263" s="379"/>
      <c r="BC263" s="375"/>
      <c r="BD263" s="392" t="str">
        <f t="shared" si="50"/>
        <v/>
      </c>
      <c r="BE263" s="453" t="str">
        <f t="shared" si="51"/>
        <v/>
      </c>
      <c r="BF263" s="872" t="str">
        <f>IF(BA263="","",VLOOKUP(BA263,'aktuelle Düngerliste'!$A:$H,2,FALSE))</f>
        <v/>
      </c>
      <c r="BG263" s="872" t="str">
        <f>IF(BA263="","",VLOOKUP(BA263,'aktuelle Düngerliste'!$A:$H,3,FALSE))</f>
        <v/>
      </c>
      <c r="BH263" s="873" t="str">
        <f>IF(BA263="","",VLOOKUP(BA263,'aktuelle Düngerliste'!$A:$H,8,FALSE))</f>
        <v/>
      </c>
      <c r="BI263" s="874" t="str">
        <f>IF(BA263="","",VLOOKUP(BA263,'aktuelle Düngerliste'!$A:$H,3,FALSE)*BC263/1000)</f>
        <v/>
      </c>
      <c r="BJ263" s="874" t="str">
        <f>IF(BA263="","",IF(VLOOKUP(BA263,'aktuelle Düngerliste'!$A:$B,2,FALSE)="mineralisch",(VLOOKUP(BA263,'aktuelle Düngerliste'!$A:$H,3,FALSE)*BC263/1000),""))</f>
        <v/>
      </c>
      <c r="BK263" s="875" t="str">
        <f>IF(BA263="","",VLOOKUP(BA263,'aktuelle Düngerliste'!$A:$J,10,FALSE)*BC263/1000)</f>
        <v/>
      </c>
      <c r="BL263" s="875" t="str">
        <f>IF(BA263="","",VLOOKUP(BA263,'aktuelle Düngerliste'!$A:$H,5,FALSE)*BC263/1000)</f>
        <v/>
      </c>
      <c r="BM263" s="875" t="str">
        <f>IF(BA263="","",VLOOKUP(BA263,'aktuelle Düngerliste'!$A:$H,6,FALSE)*BC263/1000)</f>
        <v/>
      </c>
      <c r="BN263" s="876" t="str">
        <f>IF(BA263="","",VLOOKUP(BA263,'aktuelle Düngerliste'!$A:$H,7,FALSE)*BC263/1000)</f>
        <v/>
      </c>
      <c r="BO263" s="378"/>
      <c r="BP263" s="379"/>
      <c r="BQ263" s="375"/>
      <c r="BR263" s="392" t="str">
        <f t="shared" si="52"/>
        <v/>
      </c>
      <c r="BS263" s="453" t="str">
        <f t="shared" si="53"/>
        <v/>
      </c>
      <c r="BT263" s="872" t="str">
        <f>IF(BO263="","",VLOOKUP(BO263,'aktuelle Düngerliste'!$A:$H,2,FALSE))</f>
        <v/>
      </c>
      <c r="BU263" s="872" t="str">
        <f>IF(BO263="","",VLOOKUP(BO263,'aktuelle Düngerliste'!$A:$H,3,FALSE))</f>
        <v/>
      </c>
      <c r="BV263" s="873" t="str">
        <f>IF(BO263="","",VLOOKUP(BO263,'aktuelle Düngerliste'!$A:$H,8,FALSE))</f>
        <v/>
      </c>
      <c r="BW263" s="874" t="str">
        <f>IF(BO263="","",VLOOKUP(BO263,'aktuelle Düngerliste'!$A:$H,3,FALSE)*BQ263/1000)</f>
        <v/>
      </c>
      <c r="BX263" s="874" t="str">
        <f>IF(BO263="","",IF(VLOOKUP(BO263,'aktuelle Düngerliste'!$A:$B,2,FALSE)="mineralisch",(VLOOKUP(BO263,'aktuelle Düngerliste'!$A:$H,3,FALSE)*BQ263/1000),""))</f>
        <v/>
      </c>
      <c r="BY263" s="875" t="str">
        <f>IF(BO263="","",VLOOKUP(BO263,'aktuelle Düngerliste'!$A:$J,10,FALSE)*BQ263/1000)</f>
        <v/>
      </c>
      <c r="BZ263" s="875" t="str">
        <f>IF(BO263="","",VLOOKUP(BO263,'aktuelle Düngerliste'!$A:$H,5,FALSE)*BQ263/1000)</f>
        <v/>
      </c>
      <c r="CA263" s="875" t="str">
        <f>IF(BO263="","",VLOOKUP(BO263,'aktuelle Düngerliste'!$A:$H,6,FALSE)*BQ263/1000)</f>
        <v/>
      </c>
      <c r="CB263" s="876" t="str">
        <f>IF(BO263="","",VLOOKUP(BO263,'aktuelle Düngerliste'!$A:$H,7,FALSE)*BQ263/1000)</f>
        <v/>
      </c>
      <c r="CC263" s="378"/>
      <c r="CD263" s="379"/>
      <c r="CE263" s="375"/>
      <c r="CF263" s="392" t="str">
        <f t="shared" si="54"/>
        <v/>
      </c>
      <c r="CG263" s="453" t="str">
        <f t="shared" si="55"/>
        <v/>
      </c>
      <c r="CH263" s="872" t="str">
        <f>IF(CC263="","",VLOOKUP(CC263,'aktuelle Düngerliste'!$A:$H,2,FALSE))</f>
        <v/>
      </c>
      <c r="CI263" s="872" t="str">
        <f>IF(CC263="","",VLOOKUP(CC263,'aktuelle Düngerliste'!$A:$H,3,FALSE))</f>
        <v/>
      </c>
      <c r="CJ263" s="873" t="str">
        <f>IF(CC263="","",VLOOKUP(CC263,'aktuelle Düngerliste'!$A:$H,8,FALSE))</f>
        <v/>
      </c>
      <c r="CK263" s="874" t="str">
        <f>IF(CC263="","",VLOOKUP(CC263,'aktuelle Düngerliste'!$A:$H,3,FALSE)*CE263/1000)</f>
        <v/>
      </c>
      <c r="CL263" s="874" t="str">
        <f>IF(CC263="","",IF(VLOOKUP(CC263,'aktuelle Düngerliste'!$A:$B,2,FALSE)="mineralisch",(VLOOKUP(CC263,'aktuelle Düngerliste'!$A:$H,3,FALSE)*CE263/1000),""))</f>
        <v/>
      </c>
      <c r="CM263" s="875" t="str">
        <f>IF(CC263="","",VLOOKUP(CC263,'aktuelle Düngerliste'!$A:$J,10,FALSE)*CE263/1000)</f>
        <v/>
      </c>
      <c r="CN263" s="875" t="str">
        <f>IF(CC263="","",VLOOKUP(CC263,'aktuelle Düngerliste'!$A:$H,5,FALSE)*CE263/1000)</f>
        <v/>
      </c>
      <c r="CO263" s="875" t="str">
        <f>IF(CC263="","",VLOOKUP(CC263,'aktuelle Düngerliste'!$A:$H,6,FALSE)*CE263/1000)</f>
        <v/>
      </c>
      <c r="CP263" s="876" t="str">
        <f>IF(CC263="","",VLOOKUP(CC263,'aktuelle Düngerliste'!$A:$H,7,FALSE)*CE263/1000)</f>
        <v/>
      </c>
      <c r="CQ263" s="378"/>
      <c r="CR263" s="379"/>
      <c r="CS263" s="375"/>
      <c r="CT263" s="392" t="str">
        <f t="shared" si="56"/>
        <v/>
      </c>
      <c r="CU263" s="453" t="str">
        <f t="shared" si="57"/>
        <v/>
      </c>
      <c r="CV263" s="872" t="str">
        <f>IF(CQ263="","",VLOOKUP(CQ263,'aktuelle Düngerliste'!$A:$H,2,FALSE))</f>
        <v/>
      </c>
      <c r="CW263" s="872" t="str">
        <f>IF(CQ263="","",VLOOKUP(CQ263,'aktuelle Düngerliste'!$A:$H,3,FALSE))</f>
        <v/>
      </c>
      <c r="CX263" s="873" t="str">
        <f>IF(CQ263="","",VLOOKUP(CQ263,'aktuelle Düngerliste'!$A:$H,8,FALSE))</f>
        <v/>
      </c>
      <c r="CY263" s="874" t="str">
        <f>IF(CQ263="","",VLOOKUP(CQ263,'aktuelle Düngerliste'!$A:$H,3,FALSE)*CS263/1000)</f>
        <v/>
      </c>
      <c r="CZ263" s="874" t="str">
        <f>IF(CQ263="","",IF(VLOOKUP(CQ263,'aktuelle Düngerliste'!$A:$B,2,FALSE)="mineralisch",(VLOOKUP(CQ263,'aktuelle Düngerliste'!$A:$H,3,FALSE)*CS263/1000),""))</f>
        <v/>
      </c>
      <c r="DA263" s="875" t="str">
        <f>IF(CQ263="","",VLOOKUP(CQ263,'aktuelle Düngerliste'!$A:$J,10,FALSE)*CS263/1000)</f>
        <v/>
      </c>
      <c r="DB263" s="875" t="str">
        <f>IF(CQ263="","",VLOOKUP(CQ263,'aktuelle Düngerliste'!$A:$H,5,FALSE)*CS263/1000)</f>
        <v/>
      </c>
      <c r="DC263" s="875" t="str">
        <f>IF(CQ263="","",VLOOKUP(CQ263,'aktuelle Düngerliste'!$A:$H,6,FALSE)*CS263/1000)</f>
        <v/>
      </c>
      <c r="DD263" s="876" t="str">
        <f>IF(CQ263="","",VLOOKUP(CQ263,'aktuelle Düngerliste'!$A:$H,7,FALSE)*CS263/1000)</f>
        <v/>
      </c>
      <c r="DE263" s="378"/>
      <c r="DF263" s="379"/>
      <c r="DG263" s="375"/>
      <c r="DH263" s="392" t="str">
        <f t="shared" si="58"/>
        <v/>
      </c>
      <c r="DI263" s="453" t="str">
        <f t="shared" si="59"/>
        <v/>
      </c>
      <c r="DJ263" s="872" t="str">
        <f>IF(DE263="","",VLOOKUP(DE263,'aktuelle Düngerliste'!$A:$H,2,FALSE))</f>
        <v/>
      </c>
      <c r="DK263" s="872" t="str">
        <f>IF(DE263="","",VLOOKUP(DE263,'aktuelle Düngerliste'!$A:$H,3,FALSE))</f>
        <v/>
      </c>
      <c r="DL263" s="873" t="str">
        <f>IF(DE263="","",VLOOKUP(DE263,'aktuelle Düngerliste'!$A:$H,8,FALSE))</f>
        <v/>
      </c>
      <c r="DM263" s="874" t="str">
        <f>IF(DE263="","",VLOOKUP(DE263,'aktuelle Düngerliste'!$A:$H,3,FALSE)*DG263/1000)</f>
        <v/>
      </c>
      <c r="DN263" s="874" t="str">
        <f>IF(DE263="","",IF(VLOOKUP(DE263,'aktuelle Düngerliste'!$A:$B,2,FALSE)="mineralisch",(VLOOKUP(DE263,'aktuelle Düngerliste'!$A:$H,3,FALSE)*DG263/1000),""))</f>
        <v/>
      </c>
      <c r="DO263" s="875" t="str">
        <f>IF(DE263="","",VLOOKUP(DE263,'aktuelle Düngerliste'!$A:$J,10,FALSE)*DG263/1000)</f>
        <v/>
      </c>
      <c r="DP263" s="875" t="str">
        <f>IF(DE263="","",VLOOKUP(DE263,'aktuelle Düngerliste'!$A:$H,5,FALSE)*DG263/1000)</f>
        <v/>
      </c>
      <c r="DQ263" s="875" t="str">
        <f>IF(DE263="","",VLOOKUP(DE263,'aktuelle Düngerliste'!$A:$H,6,FALSE)*DG263/1000)</f>
        <v/>
      </c>
      <c r="DR263" s="876" t="str">
        <f>IF(DE263="","",VLOOKUP(DE263,'aktuelle Düngerliste'!$A:$H,7,FALSE)*DG263/1000)</f>
        <v/>
      </c>
      <c r="DS263" s="265"/>
    </row>
    <row r="264" spans="1:123" s="145" customFormat="1">
      <c r="A264" s="261" t="str">
        <f>IF('N-DBE'!A264="","",'N-DBE'!A264)</f>
        <v/>
      </c>
      <c r="B264" s="285" t="str">
        <f>IF('N-DBE'!B264="","",'N-DBE'!B264)</f>
        <v/>
      </c>
      <c r="C264" s="262" t="str">
        <f>IF('N-DBE'!C264="","",'N-DBE'!C264)</f>
        <v/>
      </c>
      <c r="D264" s="262" t="str">
        <f>IF('N-DBE'!D264="","",'N-DBE'!D264)</f>
        <v/>
      </c>
      <c r="E264" s="238" t="str">
        <f>IF('N-DBE'!E264="","",'N-DBE'!E264)</f>
        <v/>
      </c>
      <c r="F264" s="238" t="str">
        <f>IF('N-DBE'!F264="","",'N-DBE'!F264)</f>
        <v/>
      </c>
      <c r="G264" s="225" t="str">
        <f>IF('N-DBE'!G264="","",'N-DBE'!G264)</f>
        <v/>
      </c>
      <c r="H264" s="247" t="str">
        <f>IF(OR(B264="",'N-DBE'!AJ264=""),"",'N-DBE'!AJ264+'N-DBE'!AN264)</f>
        <v/>
      </c>
      <c r="I264" s="815" t="str">
        <f>IF(OR(B264="",'N-DBE'!AJ264=""),"",'N-DBE'!E264*('N-DBE'!AJ264+'N-DBE'!AN264))</f>
        <v/>
      </c>
      <c r="J264" s="246" t="str">
        <f>IF('N-DBE'!AK264="","",IF('N-DBE'!AM264="ja",'N-DBE'!AK264+'N-DBE'!AN264,'N-DBE'!AK264))</f>
        <v/>
      </c>
      <c r="K264" s="829" t="str">
        <f>IF(OR(B264="",'N-DBE'!AK264=""),"",IF('N-DBE'!AM264="ja",'N-DBE'!E264*('N-DBE'!AK264+'N-DBE'!AN264),'N-DBE'!E264*'N-DBE'!AK264))</f>
        <v/>
      </c>
      <c r="L264" s="830" t="str">
        <f>IF(OR(B264="",'N-DBE'!AL264=""),"",'N-DBE'!AL264+'N-DBE'!AN264)</f>
        <v/>
      </c>
      <c r="M264" s="830" t="str">
        <f>IF(OR(B264="",'N-DBE'!AL264=""),"",'N-DBE'!E264*('N-DBE'!AL264+'N-DBE'!AN264))</f>
        <v/>
      </c>
      <c r="N264" s="831" t="str">
        <f>IF(AND('N-DBE'!C264="ja",G264&lt;&gt;""),I264-X264,"")</f>
        <v/>
      </c>
      <c r="O264" s="259" t="str">
        <f>IF('N-DBE'!AJ264="","",SUM(AU264,BI264,BW264,CK264,CY264,DM264))</f>
        <v/>
      </c>
      <c r="P264" s="830" t="str">
        <f>IF(OR(B264="",'N-DBE'!AJ264=""),"",O264*'N-DBE'!E264)</f>
        <v/>
      </c>
      <c r="Q264" s="253" t="str">
        <f>IF('N-DBE'!AJ264="","",IF(AR264="mineralisch",AU264,0)+IF(BF264="mineralisch",BI264,0)+IF(BT264="mineralisch",BW264,0)+IF(CH264="mineralisch",CK264,0)+IF(CV264="mineralisch",CY264,0)+IF(DJ264="mineralisch",DM264,0))</f>
        <v/>
      </c>
      <c r="R264" s="830" t="str">
        <f>IF(OR(B264="",'N-DBE'!AJ264=""),"",Q264*'N-DBE'!E264)</f>
        <v/>
      </c>
      <c r="S264" s="253" t="str">
        <f>IF('N-DBE'!AJ264="","",O264-Q264)</f>
        <v/>
      </c>
      <c r="T264" s="830" t="str">
        <f>IF(OR(B264="",'N-DBE'!AJ264=""),"",S264*'N-DBE'!E264)</f>
        <v/>
      </c>
      <c r="U264" s="253" t="str">
        <f>IF('N-DBE'!AJ264="","",(IF(AR264="Kompost",AU264,0)+IF(BF264="Kompost",BI264,0)+IF(BT264="Kompost",BW264,0)+IF(CH264="Kompost",CK264,0)+IF(CV264="Kompost",CY264,0)+IF(DJ264="Kompost",DM264,0)))</f>
        <v/>
      </c>
      <c r="V264" s="830" t="str">
        <f>IF(OR(B264="",'N-DBE'!AJ264=""),"",U264*'N-DBE'!E264)</f>
        <v/>
      </c>
      <c r="W264" s="370" t="str">
        <f>IF('N-DBE'!AJ264="","",SUM(AW264,BK264,BY264,CM264,DA264,DO264))</f>
        <v/>
      </c>
      <c r="X264" s="844" t="str">
        <f>IF(OR(B264="",'N-DBE'!AJ264=""),"",W264*'N-DBE'!E264)</f>
        <v/>
      </c>
      <c r="Y264" s="260" t="str">
        <f>IF('P-(K-Mg)-DBE'!N264="","",'P-(K-Mg)-DBE'!N264+'P-(K-Mg)-DBE'!R264)</f>
        <v/>
      </c>
      <c r="Z264" s="830" t="str">
        <f>IF(OR(B264="",'P-(K-Mg)-DBE'!N264=""),"",'N-DBE'!E264*('P-(K-Mg)-DBE'!N264+'P-(K-Mg)-DBE'!R264))</f>
        <v/>
      </c>
      <c r="AA264" s="259" t="str">
        <f>IF('P-(K-Mg)-DBE'!N264="","",SUM(AX264,BL264,BZ264,CN264,DB264,DP264))</f>
        <v/>
      </c>
      <c r="AB264" s="258" t="str">
        <f>IF(OR(B264="",'P-(K-Mg)-DBE'!Z264=""),"",SUM(AX264,BL264,BZ264,CN264,DB264,DP264)*'N-DBE'!E264)</f>
        <v/>
      </c>
      <c r="AC264" s="259" t="str">
        <f>IF('P-(K-Mg)-DBE'!O264="","",'P-(K-Mg)-DBE'!O264)</f>
        <v/>
      </c>
      <c r="AD264" s="815" t="str">
        <f>IF(OR(B264="",'P-(K-Mg)-DBE'!O264=""),"",'P-(K-Mg)-DBE'!O264*'N-DBE'!E264)</f>
        <v/>
      </c>
      <c r="AE264" s="239" t="str">
        <f>IF('P-(K-Mg)-DBE'!Z264="","",'P-(K-Mg)-DBE'!Z264)</f>
        <v/>
      </c>
      <c r="AF264" s="815" t="str">
        <f>IF(OR(B264="",'P-(K-Mg)-DBE'!Z264=""),"",'P-(K-Mg)-DBE'!Z264*'N-DBE'!E264)</f>
        <v/>
      </c>
      <c r="AG264" s="380" t="str">
        <f>IF('P-(K-Mg)-DBE'!Z264="","",SUM(AY264,BM264,CA264,CO264,DC264,DQ264))</f>
        <v/>
      </c>
      <c r="AH264" s="258" t="str">
        <f>IF(OR(B264="",'P-(K-Mg)-DBE'!AH264=""),"",SUM(AY264,BM264,CA264,CO264,DC264,DQ254)*'N-DBE'!E264)</f>
        <v/>
      </c>
      <c r="AI264" s="240" t="str">
        <f>IF('P-(K-Mg)-DBE'!AH264="","",'P-(K-Mg)-DBE'!AH264)</f>
        <v/>
      </c>
      <c r="AJ264" s="830" t="str">
        <f>IF(OR(B264="",'P-(K-Mg)-DBE'!AH264=""),"",'N-DBE'!E264*'P-(K-Mg)-DBE'!AH264)</f>
        <v/>
      </c>
      <c r="AK264" s="374" t="str">
        <f>IF('P-(K-Mg)-DBE'!AH264="","",SUM(AZ264,BN264,CB264,CP264,DD264,DR264))</f>
        <v/>
      </c>
      <c r="AL264" s="862" t="str">
        <f>IF('P-(K-Mg)-DBE'!AH264="","",SUM(AZ264,BN264,CB264,CP264,DD264,DR264))</f>
        <v/>
      </c>
      <c r="AM264" s="378"/>
      <c r="AN264" s="379"/>
      <c r="AO264" s="375"/>
      <c r="AP264" s="392" t="str">
        <f t="shared" si="48"/>
        <v/>
      </c>
      <c r="AQ264" s="453" t="str">
        <f t="shared" si="49"/>
        <v/>
      </c>
      <c r="AR264" s="872" t="str">
        <f>IF(AM264="","",VLOOKUP(AM264,'aktuelle Düngerliste'!A:H,2,FALSE))</f>
        <v/>
      </c>
      <c r="AS264" s="872" t="str">
        <f>IF(AM264="","",VLOOKUP(AM264,'aktuelle Düngerliste'!A:H,3,FALSE))</f>
        <v/>
      </c>
      <c r="AT264" s="873" t="str">
        <f>IF(AM264="","",VLOOKUP(AM264,'aktuelle Düngerliste'!A:H,8,FALSE))</f>
        <v/>
      </c>
      <c r="AU264" s="874" t="str">
        <f>IF(AM264="","",VLOOKUP(AM264,'aktuelle Düngerliste'!$A:$H,3,FALSE)*AO264/1000)</f>
        <v/>
      </c>
      <c r="AV264" s="874" t="str">
        <f>IF(AM264="","",IF(VLOOKUP(AM264,'aktuelle Düngerliste'!$A:$B,2,FALSE)="mineralisch",(VLOOKUP(AM264,'aktuelle Düngerliste'!$A:$H,3,FALSE)*AO264/1000),""))</f>
        <v/>
      </c>
      <c r="AW264" s="875" t="str">
        <f>IF(AM264="","",VLOOKUP(AM264,'aktuelle Düngerliste'!$A:$J,10,FALSE)*AO264/1000)</f>
        <v/>
      </c>
      <c r="AX264" s="875" t="str">
        <f>IF(AM264="","",VLOOKUP(AM264,'aktuelle Düngerliste'!$A:$H,5,FALSE)*AO264/1000)</f>
        <v/>
      </c>
      <c r="AY264" s="875" t="str">
        <f>IF(AM264="","",VLOOKUP(AM264,'aktuelle Düngerliste'!$A:$H,6,FALSE)*AO264/1000)</f>
        <v/>
      </c>
      <c r="AZ264" s="876" t="str">
        <f>IF(AM264="","",VLOOKUP(AM264,'aktuelle Düngerliste'!$A:$H,7,FALSE)*AO264/1000)</f>
        <v/>
      </c>
      <c r="BA264" s="378"/>
      <c r="BB264" s="379"/>
      <c r="BC264" s="375"/>
      <c r="BD264" s="392" t="str">
        <f t="shared" si="50"/>
        <v/>
      </c>
      <c r="BE264" s="453" t="str">
        <f t="shared" si="51"/>
        <v/>
      </c>
      <c r="BF264" s="872" t="str">
        <f>IF(BA264="","",VLOOKUP(BA264,'aktuelle Düngerliste'!$A:$H,2,FALSE))</f>
        <v/>
      </c>
      <c r="BG264" s="872" t="str">
        <f>IF(BA264="","",VLOOKUP(BA264,'aktuelle Düngerliste'!$A:$H,3,FALSE))</f>
        <v/>
      </c>
      <c r="BH264" s="873" t="str">
        <f>IF(BA264="","",VLOOKUP(BA264,'aktuelle Düngerliste'!$A:$H,8,FALSE))</f>
        <v/>
      </c>
      <c r="BI264" s="874" t="str">
        <f>IF(BA264="","",VLOOKUP(BA264,'aktuelle Düngerliste'!$A:$H,3,FALSE)*BC264/1000)</f>
        <v/>
      </c>
      <c r="BJ264" s="874" t="str">
        <f>IF(BA264="","",IF(VLOOKUP(BA264,'aktuelle Düngerliste'!$A:$B,2,FALSE)="mineralisch",(VLOOKUP(BA264,'aktuelle Düngerliste'!$A:$H,3,FALSE)*BC264/1000),""))</f>
        <v/>
      </c>
      <c r="BK264" s="875" t="str">
        <f>IF(BA264="","",VLOOKUP(BA264,'aktuelle Düngerliste'!$A:$J,10,FALSE)*BC264/1000)</f>
        <v/>
      </c>
      <c r="BL264" s="875" t="str">
        <f>IF(BA264="","",VLOOKUP(BA264,'aktuelle Düngerliste'!$A:$H,5,FALSE)*BC264/1000)</f>
        <v/>
      </c>
      <c r="BM264" s="875" t="str">
        <f>IF(BA264="","",VLOOKUP(BA264,'aktuelle Düngerliste'!$A:$H,6,FALSE)*BC264/1000)</f>
        <v/>
      </c>
      <c r="BN264" s="876" t="str">
        <f>IF(BA264="","",VLOOKUP(BA264,'aktuelle Düngerliste'!$A:$H,7,FALSE)*BC264/1000)</f>
        <v/>
      </c>
      <c r="BO264" s="378"/>
      <c r="BP264" s="379"/>
      <c r="BQ264" s="375"/>
      <c r="BR264" s="392" t="str">
        <f t="shared" si="52"/>
        <v/>
      </c>
      <c r="BS264" s="453" t="str">
        <f t="shared" si="53"/>
        <v/>
      </c>
      <c r="BT264" s="872" t="str">
        <f>IF(BO264="","",VLOOKUP(BO264,'aktuelle Düngerliste'!$A:$H,2,FALSE))</f>
        <v/>
      </c>
      <c r="BU264" s="872" t="str">
        <f>IF(BO264="","",VLOOKUP(BO264,'aktuelle Düngerliste'!$A:$H,3,FALSE))</f>
        <v/>
      </c>
      <c r="BV264" s="873" t="str">
        <f>IF(BO264="","",VLOOKUP(BO264,'aktuelle Düngerliste'!$A:$H,8,FALSE))</f>
        <v/>
      </c>
      <c r="BW264" s="874" t="str">
        <f>IF(BO264="","",VLOOKUP(BO264,'aktuelle Düngerliste'!$A:$H,3,FALSE)*BQ264/1000)</f>
        <v/>
      </c>
      <c r="BX264" s="874" t="str">
        <f>IF(BO264="","",IF(VLOOKUP(BO264,'aktuelle Düngerliste'!$A:$B,2,FALSE)="mineralisch",(VLOOKUP(BO264,'aktuelle Düngerliste'!$A:$H,3,FALSE)*BQ264/1000),""))</f>
        <v/>
      </c>
      <c r="BY264" s="875" t="str">
        <f>IF(BO264="","",VLOOKUP(BO264,'aktuelle Düngerliste'!$A:$J,10,FALSE)*BQ264/1000)</f>
        <v/>
      </c>
      <c r="BZ264" s="875" t="str">
        <f>IF(BO264="","",VLOOKUP(BO264,'aktuelle Düngerliste'!$A:$H,5,FALSE)*BQ264/1000)</f>
        <v/>
      </c>
      <c r="CA264" s="875" t="str">
        <f>IF(BO264="","",VLOOKUP(BO264,'aktuelle Düngerliste'!$A:$H,6,FALSE)*BQ264/1000)</f>
        <v/>
      </c>
      <c r="CB264" s="876" t="str">
        <f>IF(BO264="","",VLOOKUP(BO264,'aktuelle Düngerliste'!$A:$H,7,FALSE)*BQ264/1000)</f>
        <v/>
      </c>
      <c r="CC264" s="378"/>
      <c r="CD264" s="379"/>
      <c r="CE264" s="375"/>
      <c r="CF264" s="392" t="str">
        <f t="shared" si="54"/>
        <v/>
      </c>
      <c r="CG264" s="453" t="str">
        <f t="shared" si="55"/>
        <v/>
      </c>
      <c r="CH264" s="872" t="str">
        <f>IF(CC264="","",VLOOKUP(CC264,'aktuelle Düngerliste'!$A:$H,2,FALSE))</f>
        <v/>
      </c>
      <c r="CI264" s="872" t="str">
        <f>IF(CC264="","",VLOOKUP(CC264,'aktuelle Düngerliste'!$A:$H,3,FALSE))</f>
        <v/>
      </c>
      <c r="CJ264" s="873" t="str">
        <f>IF(CC264="","",VLOOKUP(CC264,'aktuelle Düngerliste'!$A:$H,8,FALSE))</f>
        <v/>
      </c>
      <c r="CK264" s="874" t="str">
        <f>IF(CC264="","",VLOOKUP(CC264,'aktuelle Düngerliste'!$A:$H,3,FALSE)*CE264/1000)</f>
        <v/>
      </c>
      <c r="CL264" s="874" t="str">
        <f>IF(CC264="","",IF(VLOOKUP(CC264,'aktuelle Düngerliste'!$A:$B,2,FALSE)="mineralisch",(VLOOKUP(CC264,'aktuelle Düngerliste'!$A:$H,3,FALSE)*CE264/1000),""))</f>
        <v/>
      </c>
      <c r="CM264" s="875" t="str">
        <f>IF(CC264="","",VLOOKUP(CC264,'aktuelle Düngerliste'!$A:$J,10,FALSE)*CE264/1000)</f>
        <v/>
      </c>
      <c r="CN264" s="875" t="str">
        <f>IF(CC264="","",VLOOKUP(CC264,'aktuelle Düngerliste'!$A:$H,5,FALSE)*CE264/1000)</f>
        <v/>
      </c>
      <c r="CO264" s="875" t="str">
        <f>IF(CC264="","",VLOOKUP(CC264,'aktuelle Düngerliste'!$A:$H,6,FALSE)*CE264/1000)</f>
        <v/>
      </c>
      <c r="CP264" s="876" t="str">
        <f>IF(CC264="","",VLOOKUP(CC264,'aktuelle Düngerliste'!$A:$H,7,FALSE)*CE264/1000)</f>
        <v/>
      </c>
      <c r="CQ264" s="378"/>
      <c r="CR264" s="379"/>
      <c r="CS264" s="375"/>
      <c r="CT264" s="392" t="str">
        <f t="shared" si="56"/>
        <v/>
      </c>
      <c r="CU264" s="453" t="str">
        <f t="shared" si="57"/>
        <v/>
      </c>
      <c r="CV264" s="872" t="str">
        <f>IF(CQ264="","",VLOOKUP(CQ264,'aktuelle Düngerliste'!$A:$H,2,FALSE))</f>
        <v/>
      </c>
      <c r="CW264" s="872" t="str">
        <f>IF(CQ264="","",VLOOKUP(CQ264,'aktuelle Düngerliste'!$A:$H,3,FALSE))</f>
        <v/>
      </c>
      <c r="CX264" s="873" t="str">
        <f>IF(CQ264="","",VLOOKUP(CQ264,'aktuelle Düngerliste'!$A:$H,8,FALSE))</f>
        <v/>
      </c>
      <c r="CY264" s="874" t="str">
        <f>IF(CQ264="","",VLOOKUP(CQ264,'aktuelle Düngerliste'!$A:$H,3,FALSE)*CS264/1000)</f>
        <v/>
      </c>
      <c r="CZ264" s="874" t="str">
        <f>IF(CQ264="","",IF(VLOOKUP(CQ264,'aktuelle Düngerliste'!$A:$B,2,FALSE)="mineralisch",(VLOOKUP(CQ264,'aktuelle Düngerliste'!$A:$H,3,FALSE)*CS264/1000),""))</f>
        <v/>
      </c>
      <c r="DA264" s="875" t="str">
        <f>IF(CQ264="","",VLOOKUP(CQ264,'aktuelle Düngerliste'!$A:$J,10,FALSE)*CS264/1000)</f>
        <v/>
      </c>
      <c r="DB264" s="875" t="str">
        <f>IF(CQ264="","",VLOOKUP(CQ264,'aktuelle Düngerliste'!$A:$H,5,FALSE)*CS264/1000)</f>
        <v/>
      </c>
      <c r="DC264" s="875" t="str">
        <f>IF(CQ264="","",VLOOKUP(CQ264,'aktuelle Düngerliste'!$A:$H,6,FALSE)*CS264/1000)</f>
        <v/>
      </c>
      <c r="DD264" s="876" t="str">
        <f>IF(CQ264="","",VLOOKUP(CQ264,'aktuelle Düngerliste'!$A:$H,7,FALSE)*CS264/1000)</f>
        <v/>
      </c>
      <c r="DE264" s="378"/>
      <c r="DF264" s="379"/>
      <c r="DG264" s="375"/>
      <c r="DH264" s="392" t="str">
        <f t="shared" si="58"/>
        <v/>
      </c>
      <c r="DI264" s="453" t="str">
        <f t="shared" si="59"/>
        <v/>
      </c>
      <c r="DJ264" s="872" t="str">
        <f>IF(DE264="","",VLOOKUP(DE264,'aktuelle Düngerliste'!$A:$H,2,FALSE))</f>
        <v/>
      </c>
      <c r="DK264" s="872" t="str">
        <f>IF(DE264="","",VLOOKUP(DE264,'aktuelle Düngerliste'!$A:$H,3,FALSE))</f>
        <v/>
      </c>
      <c r="DL264" s="873" t="str">
        <f>IF(DE264="","",VLOOKUP(DE264,'aktuelle Düngerliste'!$A:$H,8,FALSE))</f>
        <v/>
      </c>
      <c r="DM264" s="874" t="str">
        <f>IF(DE264="","",VLOOKUP(DE264,'aktuelle Düngerliste'!$A:$H,3,FALSE)*DG264/1000)</f>
        <v/>
      </c>
      <c r="DN264" s="874" t="str">
        <f>IF(DE264="","",IF(VLOOKUP(DE264,'aktuelle Düngerliste'!$A:$B,2,FALSE)="mineralisch",(VLOOKUP(DE264,'aktuelle Düngerliste'!$A:$H,3,FALSE)*DG264/1000),""))</f>
        <v/>
      </c>
      <c r="DO264" s="875" t="str">
        <f>IF(DE264="","",VLOOKUP(DE264,'aktuelle Düngerliste'!$A:$J,10,FALSE)*DG264/1000)</f>
        <v/>
      </c>
      <c r="DP264" s="875" t="str">
        <f>IF(DE264="","",VLOOKUP(DE264,'aktuelle Düngerliste'!$A:$H,5,FALSE)*DG264/1000)</f>
        <v/>
      </c>
      <c r="DQ264" s="875" t="str">
        <f>IF(DE264="","",VLOOKUP(DE264,'aktuelle Düngerliste'!$A:$H,6,FALSE)*DG264/1000)</f>
        <v/>
      </c>
      <c r="DR264" s="876" t="str">
        <f>IF(DE264="","",VLOOKUP(DE264,'aktuelle Düngerliste'!$A:$H,7,FALSE)*DG264/1000)</f>
        <v/>
      </c>
      <c r="DS264" s="265"/>
    </row>
    <row r="265" spans="1:123" s="145" customFormat="1">
      <c r="A265" s="261" t="str">
        <f>IF('N-DBE'!A265="","",'N-DBE'!A265)</f>
        <v/>
      </c>
      <c r="B265" s="285" t="str">
        <f>IF('N-DBE'!B265="","",'N-DBE'!B265)</f>
        <v/>
      </c>
      <c r="C265" s="262" t="str">
        <f>IF('N-DBE'!C265="","",'N-DBE'!C265)</f>
        <v/>
      </c>
      <c r="D265" s="262" t="str">
        <f>IF('N-DBE'!D265="","",'N-DBE'!D265)</f>
        <v/>
      </c>
      <c r="E265" s="238" t="str">
        <f>IF('N-DBE'!E265="","",'N-DBE'!E265)</f>
        <v/>
      </c>
      <c r="F265" s="238" t="str">
        <f>IF('N-DBE'!F265="","",'N-DBE'!F265)</f>
        <v/>
      </c>
      <c r="G265" s="225" t="str">
        <f>IF('N-DBE'!G265="","",'N-DBE'!G265)</f>
        <v/>
      </c>
      <c r="H265" s="247" t="str">
        <f>IF(OR(B265="",'N-DBE'!AJ265=""),"",'N-DBE'!AJ265+'N-DBE'!AN265)</f>
        <v/>
      </c>
      <c r="I265" s="815" t="str">
        <f>IF(OR(B265="",'N-DBE'!AJ265=""),"",'N-DBE'!E265*('N-DBE'!AJ265+'N-DBE'!AN265))</f>
        <v/>
      </c>
      <c r="J265" s="246" t="str">
        <f>IF('N-DBE'!AK265="","",IF('N-DBE'!AM265="ja",'N-DBE'!AK265+'N-DBE'!AN265,'N-DBE'!AK265))</f>
        <v/>
      </c>
      <c r="K265" s="829" t="str">
        <f>IF(OR(B265="",'N-DBE'!AK265=""),"",IF('N-DBE'!AM265="ja",'N-DBE'!E265*('N-DBE'!AK265+'N-DBE'!AN265),'N-DBE'!E265*'N-DBE'!AK265))</f>
        <v/>
      </c>
      <c r="L265" s="830" t="str">
        <f>IF(OR(B265="",'N-DBE'!AL265=""),"",'N-DBE'!AL265+'N-DBE'!AN265)</f>
        <v/>
      </c>
      <c r="M265" s="830" t="str">
        <f>IF(OR(B265="",'N-DBE'!AL265=""),"",'N-DBE'!E265*('N-DBE'!AL265+'N-DBE'!AN265))</f>
        <v/>
      </c>
      <c r="N265" s="831" t="str">
        <f>IF(AND('N-DBE'!C265="ja",G265&lt;&gt;""),I265-X265,"")</f>
        <v/>
      </c>
      <c r="O265" s="259" t="str">
        <f>IF('N-DBE'!AJ265="","",SUM(AU265,BI265,BW265,CK265,CY265,DM265))</f>
        <v/>
      </c>
      <c r="P265" s="830" t="str">
        <f>IF(OR(B265="",'N-DBE'!AJ265=""),"",O265*'N-DBE'!E265)</f>
        <v/>
      </c>
      <c r="Q265" s="253" t="str">
        <f>IF('N-DBE'!AJ265="","",IF(AR265="mineralisch",AU265,0)+IF(BF265="mineralisch",BI265,0)+IF(BT265="mineralisch",BW265,0)+IF(CH265="mineralisch",CK265,0)+IF(CV265="mineralisch",CY265,0)+IF(DJ265="mineralisch",DM265,0))</f>
        <v/>
      </c>
      <c r="R265" s="830" t="str">
        <f>IF(OR(B265="",'N-DBE'!AJ265=""),"",Q265*'N-DBE'!E265)</f>
        <v/>
      </c>
      <c r="S265" s="253" t="str">
        <f>IF('N-DBE'!AJ265="","",O265-Q265)</f>
        <v/>
      </c>
      <c r="T265" s="830" t="str">
        <f>IF(OR(B265="",'N-DBE'!AJ265=""),"",S265*'N-DBE'!E265)</f>
        <v/>
      </c>
      <c r="U265" s="253" t="str">
        <f>IF('N-DBE'!AJ265="","",(IF(AR265="Kompost",AU265,0)+IF(BF265="Kompost",BI265,0)+IF(BT265="Kompost",BW265,0)+IF(CH265="Kompost",CK265,0)+IF(CV265="Kompost",CY265,0)+IF(DJ265="Kompost",DM265,0)))</f>
        <v/>
      </c>
      <c r="V265" s="830" t="str">
        <f>IF(OR(B265="",'N-DBE'!AJ265=""),"",U265*'N-DBE'!E265)</f>
        <v/>
      </c>
      <c r="W265" s="370" t="str">
        <f>IF('N-DBE'!AJ265="","",SUM(AW265,BK265,BY265,CM265,DA265,DO265))</f>
        <v/>
      </c>
      <c r="X265" s="844" t="str">
        <f>IF(OR(B265="",'N-DBE'!AJ265=""),"",W265*'N-DBE'!E265)</f>
        <v/>
      </c>
      <c r="Y265" s="260" t="str">
        <f>IF('P-(K-Mg)-DBE'!N265="","",'P-(K-Mg)-DBE'!N265+'P-(K-Mg)-DBE'!R265)</f>
        <v/>
      </c>
      <c r="Z265" s="830" t="str">
        <f>IF(OR(B265="",'P-(K-Mg)-DBE'!N265=""),"",'N-DBE'!E265*('P-(K-Mg)-DBE'!N265+'P-(K-Mg)-DBE'!R265))</f>
        <v/>
      </c>
      <c r="AA265" s="259" t="str">
        <f>IF('P-(K-Mg)-DBE'!N265="","",SUM(AX265,BL265,BZ265,CN265,DB265,DP265))</f>
        <v/>
      </c>
      <c r="AB265" s="258" t="str">
        <f>IF(OR(B265="",'P-(K-Mg)-DBE'!Z265=""),"",SUM(AX265,BL265,BZ265,CN265,DB265,DP265)*'N-DBE'!E265)</f>
        <v/>
      </c>
      <c r="AC265" s="259" t="str">
        <f>IF('P-(K-Mg)-DBE'!O265="","",'P-(K-Mg)-DBE'!O265)</f>
        <v/>
      </c>
      <c r="AD265" s="815" t="str">
        <f>IF(OR(B265="",'P-(K-Mg)-DBE'!O265=""),"",'P-(K-Mg)-DBE'!O265*'N-DBE'!E265)</f>
        <v/>
      </c>
      <c r="AE265" s="239" t="str">
        <f>IF('P-(K-Mg)-DBE'!Z265="","",'P-(K-Mg)-DBE'!Z265)</f>
        <v/>
      </c>
      <c r="AF265" s="815" t="str">
        <f>IF(OR(B265="",'P-(K-Mg)-DBE'!Z265=""),"",'P-(K-Mg)-DBE'!Z265*'N-DBE'!E265)</f>
        <v/>
      </c>
      <c r="AG265" s="380" t="str">
        <f>IF('P-(K-Mg)-DBE'!Z265="","",SUM(AY265,BM265,CA265,CO265,DC265,DQ265))</f>
        <v/>
      </c>
      <c r="AH265" s="258" t="str">
        <f>IF(OR(B265="",'P-(K-Mg)-DBE'!AH265=""),"",SUM(AY265,BM265,CA265,CO265,DC265,DQ255)*'N-DBE'!E265)</f>
        <v/>
      </c>
      <c r="AI265" s="240" t="str">
        <f>IF('P-(K-Mg)-DBE'!AH265="","",'P-(K-Mg)-DBE'!AH265)</f>
        <v/>
      </c>
      <c r="AJ265" s="830" t="str">
        <f>IF(OR(B265="",'P-(K-Mg)-DBE'!AH265=""),"",'N-DBE'!E265*'P-(K-Mg)-DBE'!AH265)</f>
        <v/>
      </c>
      <c r="AK265" s="374" t="str">
        <f>IF('P-(K-Mg)-DBE'!AH265="","",SUM(AZ265,BN265,CB265,CP265,DD265,DR265))</f>
        <v/>
      </c>
      <c r="AL265" s="862" t="str">
        <f>IF('P-(K-Mg)-DBE'!AH265="","",SUM(AZ265,BN265,CB265,CP265,DD265,DR265))</f>
        <v/>
      </c>
      <c r="AM265" s="378"/>
      <c r="AN265" s="379"/>
      <c r="AO265" s="375"/>
      <c r="AP265" s="392" t="str">
        <f t="shared" si="48"/>
        <v/>
      </c>
      <c r="AQ265" s="453" t="str">
        <f t="shared" si="49"/>
        <v/>
      </c>
      <c r="AR265" s="872" t="str">
        <f>IF(AM265="","",VLOOKUP(AM265,'aktuelle Düngerliste'!A:H,2,FALSE))</f>
        <v/>
      </c>
      <c r="AS265" s="872" t="str">
        <f>IF(AM265="","",VLOOKUP(AM265,'aktuelle Düngerliste'!A:H,3,FALSE))</f>
        <v/>
      </c>
      <c r="AT265" s="873" t="str">
        <f>IF(AM265="","",VLOOKUP(AM265,'aktuelle Düngerliste'!A:H,8,FALSE))</f>
        <v/>
      </c>
      <c r="AU265" s="874" t="str">
        <f>IF(AM265="","",VLOOKUP(AM265,'aktuelle Düngerliste'!$A:$H,3,FALSE)*AO265/1000)</f>
        <v/>
      </c>
      <c r="AV265" s="874" t="str">
        <f>IF(AM265="","",IF(VLOOKUP(AM265,'aktuelle Düngerliste'!$A:$B,2,FALSE)="mineralisch",(VLOOKUP(AM265,'aktuelle Düngerliste'!$A:$H,3,FALSE)*AO265/1000),""))</f>
        <v/>
      </c>
      <c r="AW265" s="875" t="str">
        <f>IF(AM265="","",VLOOKUP(AM265,'aktuelle Düngerliste'!$A:$J,10,FALSE)*AO265/1000)</f>
        <v/>
      </c>
      <c r="AX265" s="875" t="str">
        <f>IF(AM265="","",VLOOKUP(AM265,'aktuelle Düngerliste'!$A:$H,5,FALSE)*AO265/1000)</f>
        <v/>
      </c>
      <c r="AY265" s="875" t="str">
        <f>IF(AM265="","",VLOOKUP(AM265,'aktuelle Düngerliste'!$A:$H,6,FALSE)*AO265/1000)</f>
        <v/>
      </c>
      <c r="AZ265" s="876" t="str">
        <f>IF(AM265="","",VLOOKUP(AM265,'aktuelle Düngerliste'!$A:$H,7,FALSE)*AO265/1000)</f>
        <v/>
      </c>
      <c r="BA265" s="378"/>
      <c r="BB265" s="379"/>
      <c r="BC265" s="375"/>
      <c r="BD265" s="392" t="str">
        <f t="shared" si="50"/>
        <v/>
      </c>
      <c r="BE265" s="453" t="str">
        <f t="shared" si="51"/>
        <v/>
      </c>
      <c r="BF265" s="872" t="str">
        <f>IF(BA265="","",VLOOKUP(BA265,'aktuelle Düngerliste'!$A:$H,2,FALSE))</f>
        <v/>
      </c>
      <c r="BG265" s="872" t="str">
        <f>IF(BA265="","",VLOOKUP(BA265,'aktuelle Düngerliste'!$A:$H,3,FALSE))</f>
        <v/>
      </c>
      <c r="BH265" s="873" t="str">
        <f>IF(BA265="","",VLOOKUP(BA265,'aktuelle Düngerliste'!$A:$H,8,FALSE))</f>
        <v/>
      </c>
      <c r="BI265" s="874" t="str">
        <f>IF(BA265="","",VLOOKUP(BA265,'aktuelle Düngerliste'!$A:$H,3,FALSE)*BC265/1000)</f>
        <v/>
      </c>
      <c r="BJ265" s="874" t="str">
        <f>IF(BA265="","",IF(VLOOKUP(BA265,'aktuelle Düngerliste'!$A:$B,2,FALSE)="mineralisch",(VLOOKUP(BA265,'aktuelle Düngerliste'!$A:$H,3,FALSE)*BC265/1000),""))</f>
        <v/>
      </c>
      <c r="BK265" s="875" t="str">
        <f>IF(BA265="","",VLOOKUP(BA265,'aktuelle Düngerliste'!$A:$J,10,FALSE)*BC265/1000)</f>
        <v/>
      </c>
      <c r="BL265" s="875" t="str">
        <f>IF(BA265="","",VLOOKUP(BA265,'aktuelle Düngerliste'!$A:$H,5,FALSE)*BC265/1000)</f>
        <v/>
      </c>
      <c r="BM265" s="875" t="str">
        <f>IF(BA265="","",VLOOKUP(BA265,'aktuelle Düngerliste'!$A:$H,6,FALSE)*BC265/1000)</f>
        <v/>
      </c>
      <c r="BN265" s="876" t="str">
        <f>IF(BA265="","",VLOOKUP(BA265,'aktuelle Düngerliste'!$A:$H,7,FALSE)*BC265/1000)</f>
        <v/>
      </c>
      <c r="BO265" s="378"/>
      <c r="BP265" s="379"/>
      <c r="BQ265" s="375"/>
      <c r="BR265" s="392" t="str">
        <f t="shared" si="52"/>
        <v/>
      </c>
      <c r="BS265" s="453" t="str">
        <f t="shared" si="53"/>
        <v/>
      </c>
      <c r="BT265" s="872" t="str">
        <f>IF(BO265="","",VLOOKUP(BO265,'aktuelle Düngerliste'!$A:$H,2,FALSE))</f>
        <v/>
      </c>
      <c r="BU265" s="872" t="str">
        <f>IF(BO265="","",VLOOKUP(BO265,'aktuelle Düngerliste'!$A:$H,3,FALSE))</f>
        <v/>
      </c>
      <c r="BV265" s="873" t="str">
        <f>IF(BO265="","",VLOOKUP(BO265,'aktuelle Düngerliste'!$A:$H,8,FALSE))</f>
        <v/>
      </c>
      <c r="BW265" s="874" t="str">
        <f>IF(BO265="","",VLOOKUP(BO265,'aktuelle Düngerliste'!$A:$H,3,FALSE)*BQ265/1000)</f>
        <v/>
      </c>
      <c r="BX265" s="874" t="str">
        <f>IF(BO265="","",IF(VLOOKUP(BO265,'aktuelle Düngerliste'!$A:$B,2,FALSE)="mineralisch",(VLOOKUP(BO265,'aktuelle Düngerliste'!$A:$H,3,FALSE)*BQ265/1000),""))</f>
        <v/>
      </c>
      <c r="BY265" s="875" t="str">
        <f>IF(BO265="","",VLOOKUP(BO265,'aktuelle Düngerliste'!$A:$J,10,FALSE)*BQ265/1000)</f>
        <v/>
      </c>
      <c r="BZ265" s="875" t="str">
        <f>IF(BO265="","",VLOOKUP(BO265,'aktuelle Düngerliste'!$A:$H,5,FALSE)*BQ265/1000)</f>
        <v/>
      </c>
      <c r="CA265" s="875" t="str">
        <f>IF(BO265="","",VLOOKUP(BO265,'aktuelle Düngerliste'!$A:$H,6,FALSE)*BQ265/1000)</f>
        <v/>
      </c>
      <c r="CB265" s="876" t="str">
        <f>IF(BO265="","",VLOOKUP(BO265,'aktuelle Düngerliste'!$A:$H,7,FALSE)*BQ265/1000)</f>
        <v/>
      </c>
      <c r="CC265" s="378"/>
      <c r="CD265" s="379"/>
      <c r="CE265" s="375"/>
      <c r="CF265" s="392" t="str">
        <f t="shared" si="54"/>
        <v/>
      </c>
      <c r="CG265" s="453" t="str">
        <f t="shared" si="55"/>
        <v/>
      </c>
      <c r="CH265" s="872" t="str">
        <f>IF(CC265="","",VLOOKUP(CC265,'aktuelle Düngerliste'!$A:$H,2,FALSE))</f>
        <v/>
      </c>
      <c r="CI265" s="872" t="str">
        <f>IF(CC265="","",VLOOKUP(CC265,'aktuelle Düngerliste'!$A:$H,3,FALSE))</f>
        <v/>
      </c>
      <c r="CJ265" s="873" t="str">
        <f>IF(CC265="","",VLOOKUP(CC265,'aktuelle Düngerliste'!$A:$H,8,FALSE))</f>
        <v/>
      </c>
      <c r="CK265" s="874" t="str">
        <f>IF(CC265="","",VLOOKUP(CC265,'aktuelle Düngerliste'!$A:$H,3,FALSE)*CE265/1000)</f>
        <v/>
      </c>
      <c r="CL265" s="874" t="str">
        <f>IF(CC265="","",IF(VLOOKUP(CC265,'aktuelle Düngerliste'!$A:$B,2,FALSE)="mineralisch",(VLOOKUP(CC265,'aktuelle Düngerliste'!$A:$H,3,FALSE)*CE265/1000),""))</f>
        <v/>
      </c>
      <c r="CM265" s="875" t="str">
        <f>IF(CC265="","",VLOOKUP(CC265,'aktuelle Düngerliste'!$A:$J,10,FALSE)*CE265/1000)</f>
        <v/>
      </c>
      <c r="CN265" s="875" t="str">
        <f>IF(CC265="","",VLOOKUP(CC265,'aktuelle Düngerliste'!$A:$H,5,FALSE)*CE265/1000)</f>
        <v/>
      </c>
      <c r="CO265" s="875" t="str">
        <f>IF(CC265="","",VLOOKUP(CC265,'aktuelle Düngerliste'!$A:$H,6,FALSE)*CE265/1000)</f>
        <v/>
      </c>
      <c r="CP265" s="876" t="str">
        <f>IF(CC265="","",VLOOKUP(CC265,'aktuelle Düngerliste'!$A:$H,7,FALSE)*CE265/1000)</f>
        <v/>
      </c>
      <c r="CQ265" s="378"/>
      <c r="CR265" s="379"/>
      <c r="CS265" s="375"/>
      <c r="CT265" s="392" t="str">
        <f t="shared" si="56"/>
        <v/>
      </c>
      <c r="CU265" s="453" t="str">
        <f t="shared" si="57"/>
        <v/>
      </c>
      <c r="CV265" s="872" t="str">
        <f>IF(CQ265="","",VLOOKUP(CQ265,'aktuelle Düngerliste'!$A:$H,2,FALSE))</f>
        <v/>
      </c>
      <c r="CW265" s="872" t="str">
        <f>IF(CQ265="","",VLOOKUP(CQ265,'aktuelle Düngerliste'!$A:$H,3,FALSE))</f>
        <v/>
      </c>
      <c r="CX265" s="873" t="str">
        <f>IF(CQ265="","",VLOOKUP(CQ265,'aktuelle Düngerliste'!$A:$H,8,FALSE))</f>
        <v/>
      </c>
      <c r="CY265" s="874" t="str">
        <f>IF(CQ265="","",VLOOKUP(CQ265,'aktuelle Düngerliste'!$A:$H,3,FALSE)*CS265/1000)</f>
        <v/>
      </c>
      <c r="CZ265" s="874" t="str">
        <f>IF(CQ265="","",IF(VLOOKUP(CQ265,'aktuelle Düngerliste'!$A:$B,2,FALSE)="mineralisch",(VLOOKUP(CQ265,'aktuelle Düngerliste'!$A:$H,3,FALSE)*CS265/1000),""))</f>
        <v/>
      </c>
      <c r="DA265" s="875" t="str">
        <f>IF(CQ265="","",VLOOKUP(CQ265,'aktuelle Düngerliste'!$A:$J,10,FALSE)*CS265/1000)</f>
        <v/>
      </c>
      <c r="DB265" s="875" t="str">
        <f>IF(CQ265="","",VLOOKUP(CQ265,'aktuelle Düngerliste'!$A:$H,5,FALSE)*CS265/1000)</f>
        <v/>
      </c>
      <c r="DC265" s="875" t="str">
        <f>IF(CQ265="","",VLOOKUP(CQ265,'aktuelle Düngerliste'!$A:$H,6,FALSE)*CS265/1000)</f>
        <v/>
      </c>
      <c r="DD265" s="876" t="str">
        <f>IF(CQ265="","",VLOOKUP(CQ265,'aktuelle Düngerliste'!$A:$H,7,FALSE)*CS265/1000)</f>
        <v/>
      </c>
      <c r="DE265" s="378"/>
      <c r="DF265" s="379"/>
      <c r="DG265" s="375"/>
      <c r="DH265" s="392" t="str">
        <f t="shared" si="58"/>
        <v/>
      </c>
      <c r="DI265" s="453" t="str">
        <f t="shared" si="59"/>
        <v/>
      </c>
      <c r="DJ265" s="872" t="str">
        <f>IF(DE265="","",VLOOKUP(DE265,'aktuelle Düngerliste'!$A:$H,2,FALSE))</f>
        <v/>
      </c>
      <c r="DK265" s="872" t="str">
        <f>IF(DE265="","",VLOOKUP(DE265,'aktuelle Düngerliste'!$A:$H,3,FALSE))</f>
        <v/>
      </c>
      <c r="DL265" s="873" t="str">
        <f>IF(DE265="","",VLOOKUP(DE265,'aktuelle Düngerliste'!$A:$H,8,FALSE))</f>
        <v/>
      </c>
      <c r="DM265" s="874" t="str">
        <f>IF(DE265="","",VLOOKUP(DE265,'aktuelle Düngerliste'!$A:$H,3,FALSE)*DG265/1000)</f>
        <v/>
      </c>
      <c r="DN265" s="874" t="str">
        <f>IF(DE265="","",IF(VLOOKUP(DE265,'aktuelle Düngerliste'!$A:$B,2,FALSE)="mineralisch",(VLOOKUP(DE265,'aktuelle Düngerliste'!$A:$H,3,FALSE)*DG265/1000),""))</f>
        <v/>
      </c>
      <c r="DO265" s="875" t="str">
        <f>IF(DE265="","",VLOOKUP(DE265,'aktuelle Düngerliste'!$A:$J,10,FALSE)*DG265/1000)</f>
        <v/>
      </c>
      <c r="DP265" s="875" t="str">
        <f>IF(DE265="","",VLOOKUP(DE265,'aktuelle Düngerliste'!$A:$H,5,FALSE)*DG265/1000)</f>
        <v/>
      </c>
      <c r="DQ265" s="875" t="str">
        <f>IF(DE265="","",VLOOKUP(DE265,'aktuelle Düngerliste'!$A:$H,6,FALSE)*DG265/1000)</f>
        <v/>
      </c>
      <c r="DR265" s="876" t="str">
        <f>IF(DE265="","",VLOOKUP(DE265,'aktuelle Düngerliste'!$A:$H,7,FALSE)*DG265/1000)</f>
        <v/>
      </c>
      <c r="DS265" s="265"/>
    </row>
    <row r="266" spans="1:123" s="145" customFormat="1">
      <c r="A266" s="261" t="str">
        <f>IF('N-DBE'!A266="","",'N-DBE'!A266)</f>
        <v/>
      </c>
      <c r="B266" s="285" t="str">
        <f>IF('N-DBE'!B266="","",'N-DBE'!B266)</f>
        <v/>
      </c>
      <c r="C266" s="262" t="str">
        <f>IF('N-DBE'!C266="","",'N-DBE'!C266)</f>
        <v/>
      </c>
      <c r="D266" s="262" t="str">
        <f>IF('N-DBE'!D266="","",'N-DBE'!D266)</f>
        <v/>
      </c>
      <c r="E266" s="238" t="str">
        <f>IF('N-DBE'!E266="","",'N-DBE'!E266)</f>
        <v/>
      </c>
      <c r="F266" s="238" t="str">
        <f>IF('N-DBE'!F266="","",'N-DBE'!F266)</f>
        <v/>
      </c>
      <c r="G266" s="225" t="str">
        <f>IF('N-DBE'!G266="","",'N-DBE'!G266)</f>
        <v/>
      </c>
      <c r="H266" s="247" t="str">
        <f>IF(OR(B266="",'N-DBE'!AJ266=""),"",'N-DBE'!AJ266+'N-DBE'!AN266)</f>
        <v/>
      </c>
      <c r="I266" s="815" t="str">
        <f>IF(OR(B266="",'N-DBE'!AJ266=""),"",'N-DBE'!E266*('N-DBE'!AJ266+'N-DBE'!AN266))</f>
        <v/>
      </c>
      <c r="J266" s="246" t="str">
        <f>IF('N-DBE'!AK266="","",IF('N-DBE'!AM266="ja",'N-DBE'!AK266+'N-DBE'!AN266,'N-DBE'!AK266))</f>
        <v/>
      </c>
      <c r="K266" s="829" t="str">
        <f>IF(OR(B266="",'N-DBE'!AK266=""),"",IF('N-DBE'!AM266="ja",'N-DBE'!E266*('N-DBE'!AK266+'N-DBE'!AN266),'N-DBE'!E266*'N-DBE'!AK266))</f>
        <v/>
      </c>
      <c r="L266" s="830" t="str">
        <f>IF(OR(B266="",'N-DBE'!AL266=""),"",'N-DBE'!AL266+'N-DBE'!AN266)</f>
        <v/>
      </c>
      <c r="M266" s="830" t="str">
        <f>IF(OR(B266="",'N-DBE'!AL266=""),"",'N-DBE'!E266*('N-DBE'!AL266+'N-DBE'!AN266))</f>
        <v/>
      </c>
      <c r="N266" s="831" t="str">
        <f>IF(AND('N-DBE'!C266="ja",G266&lt;&gt;""),I266-X266,"")</f>
        <v/>
      </c>
      <c r="O266" s="259" t="str">
        <f>IF('N-DBE'!AJ266="","",SUM(AU266,BI266,BW266,CK266,CY266,DM266))</f>
        <v/>
      </c>
      <c r="P266" s="830" t="str">
        <f>IF(OR(B266="",'N-DBE'!AJ266=""),"",O266*'N-DBE'!E266)</f>
        <v/>
      </c>
      <c r="Q266" s="253" t="str">
        <f>IF('N-DBE'!AJ266="","",IF(AR266="mineralisch",AU266,0)+IF(BF266="mineralisch",BI266,0)+IF(BT266="mineralisch",BW266,0)+IF(CH266="mineralisch",CK266,0)+IF(CV266="mineralisch",CY266,0)+IF(DJ266="mineralisch",DM266,0))</f>
        <v/>
      </c>
      <c r="R266" s="830" t="str">
        <f>IF(OR(B266="",'N-DBE'!AJ266=""),"",Q266*'N-DBE'!E266)</f>
        <v/>
      </c>
      <c r="S266" s="253" t="str">
        <f>IF('N-DBE'!AJ266="","",O266-Q266)</f>
        <v/>
      </c>
      <c r="T266" s="830" t="str">
        <f>IF(OR(B266="",'N-DBE'!AJ266=""),"",S266*'N-DBE'!E266)</f>
        <v/>
      </c>
      <c r="U266" s="253" t="str">
        <f>IF('N-DBE'!AJ266="","",(IF(AR266="Kompost",AU266,0)+IF(BF266="Kompost",BI266,0)+IF(BT266="Kompost",BW266,0)+IF(CH266="Kompost",CK266,0)+IF(CV266="Kompost",CY266,0)+IF(DJ266="Kompost",DM266,0)))</f>
        <v/>
      </c>
      <c r="V266" s="830" t="str">
        <f>IF(OR(B266="",'N-DBE'!AJ266=""),"",U266*'N-DBE'!E266)</f>
        <v/>
      </c>
      <c r="W266" s="370" t="str">
        <f>IF('N-DBE'!AJ266="","",SUM(AW266,BK266,BY266,CM266,DA266,DO266))</f>
        <v/>
      </c>
      <c r="X266" s="844" t="str">
        <f>IF(OR(B266="",'N-DBE'!AJ266=""),"",W266*'N-DBE'!E266)</f>
        <v/>
      </c>
      <c r="Y266" s="260" t="str">
        <f>IF('P-(K-Mg)-DBE'!N266="","",'P-(K-Mg)-DBE'!N266+'P-(K-Mg)-DBE'!R266)</f>
        <v/>
      </c>
      <c r="Z266" s="830" t="str">
        <f>IF(OR(B266="",'P-(K-Mg)-DBE'!N266=""),"",'N-DBE'!E266*('P-(K-Mg)-DBE'!N266+'P-(K-Mg)-DBE'!R266))</f>
        <v/>
      </c>
      <c r="AA266" s="259" t="str">
        <f>IF('P-(K-Mg)-DBE'!N266="","",SUM(AX266,BL266,BZ266,CN266,DB266,DP266))</f>
        <v/>
      </c>
      <c r="AB266" s="258" t="str">
        <f>IF(OR(B266="",'P-(K-Mg)-DBE'!Z266=""),"",SUM(AX266,BL266,BZ266,CN266,DB266,DP266)*'N-DBE'!E266)</f>
        <v/>
      </c>
      <c r="AC266" s="259" t="str">
        <f>IF('P-(K-Mg)-DBE'!O266="","",'P-(K-Mg)-DBE'!O266)</f>
        <v/>
      </c>
      <c r="AD266" s="815" t="str">
        <f>IF(OR(B266="",'P-(K-Mg)-DBE'!O266=""),"",'P-(K-Mg)-DBE'!O266*'N-DBE'!E266)</f>
        <v/>
      </c>
      <c r="AE266" s="239" t="str">
        <f>IF('P-(K-Mg)-DBE'!Z266="","",'P-(K-Mg)-DBE'!Z266)</f>
        <v/>
      </c>
      <c r="AF266" s="815" t="str">
        <f>IF(OR(B266="",'P-(K-Mg)-DBE'!Z266=""),"",'P-(K-Mg)-DBE'!Z266*'N-DBE'!E266)</f>
        <v/>
      </c>
      <c r="AG266" s="380" t="str">
        <f>IF('P-(K-Mg)-DBE'!Z266="","",SUM(AY266,BM266,CA266,CO266,DC266,DQ266))</f>
        <v/>
      </c>
      <c r="AH266" s="258" t="str">
        <f>IF(OR(B266="",'P-(K-Mg)-DBE'!AH266=""),"",SUM(AY266,BM266,CA266,CO266,DC266,DQ256)*'N-DBE'!E266)</f>
        <v/>
      </c>
      <c r="AI266" s="240" t="str">
        <f>IF('P-(K-Mg)-DBE'!AH266="","",'P-(K-Mg)-DBE'!AH266)</f>
        <v/>
      </c>
      <c r="AJ266" s="830" t="str">
        <f>IF(OR(B266="",'P-(K-Mg)-DBE'!AH266=""),"",'N-DBE'!E266*'P-(K-Mg)-DBE'!AH266)</f>
        <v/>
      </c>
      <c r="AK266" s="374" t="str">
        <f>IF('P-(K-Mg)-DBE'!AH266="","",SUM(AZ266,BN266,CB266,CP266,DD266,DR266))</f>
        <v/>
      </c>
      <c r="AL266" s="862" t="str">
        <f>IF('P-(K-Mg)-DBE'!AH266="","",SUM(AZ266,BN266,CB266,CP266,DD266,DR266))</f>
        <v/>
      </c>
      <c r="AM266" s="378"/>
      <c r="AN266" s="379"/>
      <c r="AO266" s="375"/>
      <c r="AP266" s="392" t="str">
        <f t="shared" si="48"/>
        <v/>
      </c>
      <c r="AQ266" s="453" t="str">
        <f t="shared" si="49"/>
        <v/>
      </c>
      <c r="AR266" s="872" t="str">
        <f>IF(AM266="","",VLOOKUP(AM266,'aktuelle Düngerliste'!A:H,2,FALSE))</f>
        <v/>
      </c>
      <c r="AS266" s="872" t="str">
        <f>IF(AM266="","",VLOOKUP(AM266,'aktuelle Düngerliste'!A:H,3,FALSE))</f>
        <v/>
      </c>
      <c r="AT266" s="873" t="str">
        <f>IF(AM266="","",VLOOKUP(AM266,'aktuelle Düngerliste'!A:H,8,FALSE))</f>
        <v/>
      </c>
      <c r="AU266" s="874" t="str">
        <f>IF(AM266="","",VLOOKUP(AM266,'aktuelle Düngerliste'!$A:$H,3,FALSE)*AO266/1000)</f>
        <v/>
      </c>
      <c r="AV266" s="874" t="str">
        <f>IF(AM266="","",IF(VLOOKUP(AM266,'aktuelle Düngerliste'!$A:$B,2,FALSE)="mineralisch",(VLOOKUP(AM266,'aktuelle Düngerliste'!$A:$H,3,FALSE)*AO266/1000),""))</f>
        <v/>
      </c>
      <c r="AW266" s="875" t="str">
        <f>IF(AM266="","",VLOOKUP(AM266,'aktuelle Düngerliste'!$A:$J,10,FALSE)*AO266/1000)</f>
        <v/>
      </c>
      <c r="AX266" s="875" t="str">
        <f>IF(AM266="","",VLOOKUP(AM266,'aktuelle Düngerliste'!$A:$H,5,FALSE)*AO266/1000)</f>
        <v/>
      </c>
      <c r="AY266" s="875" t="str">
        <f>IF(AM266="","",VLOOKUP(AM266,'aktuelle Düngerliste'!$A:$H,6,FALSE)*AO266/1000)</f>
        <v/>
      </c>
      <c r="AZ266" s="876" t="str">
        <f>IF(AM266="","",VLOOKUP(AM266,'aktuelle Düngerliste'!$A:$H,7,FALSE)*AO266/1000)</f>
        <v/>
      </c>
      <c r="BA266" s="378"/>
      <c r="BB266" s="379"/>
      <c r="BC266" s="375"/>
      <c r="BD266" s="392" t="str">
        <f t="shared" si="50"/>
        <v/>
      </c>
      <c r="BE266" s="453" t="str">
        <f t="shared" si="51"/>
        <v/>
      </c>
      <c r="BF266" s="872" t="str">
        <f>IF(BA266="","",VLOOKUP(BA266,'aktuelle Düngerliste'!$A:$H,2,FALSE))</f>
        <v/>
      </c>
      <c r="BG266" s="872" t="str">
        <f>IF(BA266="","",VLOOKUP(BA266,'aktuelle Düngerliste'!$A:$H,3,FALSE))</f>
        <v/>
      </c>
      <c r="BH266" s="873" t="str">
        <f>IF(BA266="","",VLOOKUP(BA266,'aktuelle Düngerliste'!$A:$H,8,FALSE))</f>
        <v/>
      </c>
      <c r="BI266" s="874" t="str">
        <f>IF(BA266="","",VLOOKUP(BA266,'aktuelle Düngerliste'!$A:$H,3,FALSE)*BC266/1000)</f>
        <v/>
      </c>
      <c r="BJ266" s="874" t="str">
        <f>IF(BA266="","",IF(VLOOKUP(BA266,'aktuelle Düngerliste'!$A:$B,2,FALSE)="mineralisch",(VLOOKUP(BA266,'aktuelle Düngerliste'!$A:$H,3,FALSE)*BC266/1000),""))</f>
        <v/>
      </c>
      <c r="BK266" s="875" t="str">
        <f>IF(BA266="","",VLOOKUP(BA266,'aktuelle Düngerliste'!$A:$J,10,FALSE)*BC266/1000)</f>
        <v/>
      </c>
      <c r="BL266" s="875" t="str">
        <f>IF(BA266="","",VLOOKUP(BA266,'aktuelle Düngerliste'!$A:$H,5,FALSE)*BC266/1000)</f>
        <v/>
      </c>
      <c r="BM266" s="875" t="str">
        <f>IF(BA266="","",VLOOKUP(BA266,'aktuelle Düngerliste'!$A:$H,6,FALSE)*BC266/1000)</f>
        <v/>
      </c>
      <c r="BN266" s="876" t="str">
        <f>IF(BA266="","",VLOOKUP(BA266,'aktuelle Düngerliste'!$A:$H,7,FALSE)*BC266/1000)</f>
        <v/>
      </c>
      <c r="BO266" s="378"/>
      <c r="BP266" s="379"/>
      <c r="BQ266" s="375"/>
      <c r="BR266" s="392" t="str">
        <f t="shared" si="52"/>
        <v/>
      </c>
      <c r="BS266" s="453" t="str">
        <f t="shared" si="53"/>
        <v/>
      </c>
      <c r="BT266" s="872" t="str">
        <f>IF(BO266="","",VLOOKUP(BO266,'aktuelle Düngerliste'!$A:$H,2,FALSE))</f>
        <v/>
      </c>
      <c r="BU266" s="872" t="str">
        <f>IF(BO266="","",VLOOKUP(BO266,'aktuelle Düngerliste'!$A:$H,3,FALSE))</f>
        <v/>
      </c>
      <c r="BV266" s="873" t="str">
        <f>IF(BO266="","",VLOOKUP(BO266,'aktuelle Düngerliste'!$A:$H,8,FALSE))</f>
        <v/>
      </c>
      <c r="BW266" s="874" t="str">
        <f>IF(BO266="","",VLOOKUP(BO266,'aktuelle Düngerliste'!$A:$H,3,FALSE)*BQ266/1000)</f>
        <v/>
      </c>
      <c r="BX266" s="874" t="str">
        <f>IF(BO266="","",IF(VLOOKUP(BO266,'aktuelle Düngerliste'!$A:$B,2,FALSE)="mineralisch",(VLOOKUP(BO266,'aktuelle Düngerliste'!$A:$H,3,FALSE)*BQ266/1000),""))</f>
        <v/>
      </c>
      <c r="BY266" s="875" t="str">
        <f>IF(BO266="","",VLOOKUP(BO266,'aktuelle Düngerliste'!$A:$J,10,FALSE)*BQ266/1000)</f>
        <v/>
      </c>
      <c r="BZ266" s="875" t="str">
        <f>IF(BO266="","",VLOOKUP(BO266,'aktuelle Düngerliste'!$A:$H,5,FALSE)*BQ266/1000)</f>
        <v/>
      </c>
      <c r="CA266" s="875" t="str">
        <f>IF(BO266="","",VLOOKUP(BO266,'aktuelle Düngerliste'!$A:$H,6,FALSE)*BQ266/1000)</f>
        <v/>
      </c>
      <c r="CB266" s="876" t="str">
        <f>IF(BO266="","",VLOOKUP(BO266,'aktuelle Düngerliste'!$A:$H,7,FALSE)*BQ266/1000)</f>
        <v/>
      </c>
      <c r="CC266" s="378"/>
      <c r="CD266" s="379"/>
      <c r="CE266" s="375"/>
      <c r="CF266" s="392" t="str">
        <f t="shared" si="54"/>
        <v/>
      </c>
      <c r="CG266" s="453" t="str">
        <f t="shared" si="55"/>
        <v/>
      </c>
      <c r="CH266" s="872" t="str">
        <f>IF(CC266="","",VLOOKUP(CC266,'aktuelle Düngerliste'!$A:$H,2,FALSE))</f>
        <v/>
      </c>
      <c r="CI266" s="872" t="str">
        <f>IF(CC266="","",VLOOKUP(CC266,'aktuelle Düngerliste'!$A:$H,3,FALSE))</f>
        <v/>
      </c>
      <c r="CJ266" s="873" t="str">
        <f>IF(CC266="","",VLOOKUP(CC266,'aktuelle Düngerliste'!$A:$H,8,FALSE))</f>
        <v/>
      </c>
      <c r="CK266" s="874" t="str">
        <f>IF(CC266="","",VLOOKUP(CC266,'aktuelle Düngerliste'!$A:$H,3,FALSE)*CE266/1000)</f>
        <v/>
      </c>
      <c r="CL266" s="874" t="str">
        <f>IF(CC266="","",IF(VLOOKUP(CC266,'aktuelle Düngerliste'!$A:$B,2,FALSE)="mineralisch",(VLOOKUP(CC266,'aktuelle Düngerliste'!$A:$H,3,FALSE)*CE266/1000),""))</f>
        <v/>
      </c>
      <c r="CM266" s="875" t="str">
        <f>IF(CC266="","",VLOOKUP(CC266,'aktuelle Düngerliste'!$A:$J,10,FALSE)*CE266/1000)</f>
        <v/>
      </c>
      <c r="CN266" s="875" t="str">
        <f>IF(CC266="","",VLOOKUP(CC266,'aktuelle Düngerliste'!$A:$H,5,FALSE)*CE266/1000)</f>
        <v/>
      </c>
      <c r="CO266" s="875" t="str">
        <f>IF(CC266="","",VLOOKUP(CC266,'aktuelle Düngerliste'!$A:$H,6,FALSE)*CE266/1000)</f>
        <v/>
      </c>
      <c r="CP266" s="876" t="str">
        <f>IF(CC266="","",VLOOKUP(CC266,'aktuelle Düngerliste'!$A:$H,7,FALSE)*CE266/1000)</f>
        <v/>
      </c>
      <c r="CQ266" s="378"/>
      <c r="CR266" s="379"/>
      <c r="CS266" s="375"/>
      <c r="CT266" s="392" t="str">
        <f t="shared" si="56"/>
        <v/>
      </c>
      <c r="CU266" s="453" t="str">
        <f t="shared" si="57"/>
        <v/>
      </c>
      <c r="CV266" s="872" t="str">
        <f>IF(CQ266="","",VLOOKUP(CQ266,'aktuelle Düngerliste'!$A:$H,2,FALSE))</f>
        <v/>
      </c>
      <c r="CW266" s="872" t="str">
        <f>IF(CQ266="","",VLOOKUP(CQ266,'aktuelle Düngerliste'!$A:$H,3,FALSE))</f>
        <v/>
      </c>
      <c r="CX266" s="873" t="str">
        <f>IF(CQ266="","",VLOOKUP(CQ266,'aktuelle Düngerliste'!$A:$H,8,FALSE))</f>
        <v/>
      </c>
      <c r="CY266" s="874" t="str">
        <f>IF(CQ266="","",VLOOKUP(CQ266,'aktuelle Düngerliste'!$A:$H,3,FALSE)*CS266/1000)</f>
        <v/>
      </c>
      <c r="CZ266" s="874" t="str">
        <f>IF(CQ266="","",IF(VLOOKUP(CQ266,'aktuelle Düngerliste'!$A:$B,2,FALSE)="mineralisch",(VLOOKUP(CQ266,'aktuelle Düngerliste'!$A:$H,3,FALSE)*CS266/1000),""))</f>
        <v/>
      </c>
      <c r="DA266" s="875" t="str">
        <f>IF(CQ266="","",VLOOKUP(CQ266,'aktuelle Düngerliste'!$A:$J,10,FALSE)*CS266/1000)</f>
        <v/>
      </c>
      <c r="DB266" s="875" t="str">
        <f>IF(CQ266="","",VLOOKUP(CQ266,'aktuelle Düngerliste'!$A:$H,5,FALSE)*CS266/1000)</f>
        <v/>
      </c>
      <c r="DC266" s="875" t="str">
        <f>IF(CQ266="","",VLOOKUP(CQ266,'aktuelle Düngerliste'!$A:$H,6,FALSE)*CS266/1000)</f>
        <v/>
      </c>
      <c r="DD266" s="876" t="str">
        <f>IF(CQ266="","",VLOOKUP(CQ266,'aktuelle Düngerliste'!$A:$H,7,FALSE)*CS266/1000)</f>
        <v/>
      </c>
      <c r="DE266" s="378"/>
      <c r="DF266" s="379"/>
      <c r="DG266" s="375"/>
      <c r="DH266" s="392" t="str">
        <f t="shared" si="58"/>
        <v/>
      </c>
      <c r="DI266" s="453" t="str">
        <f t="shared" si="59"/>
        <v/>
      </c>
      <c r="DJ266" s="872" t="str">
        <f>IF(DE266="","",VLOOKUP(DE266,'aktuelle Düngerliste'!$A:$H,2,FALSE))</f>
        <v/>
      </c>
      <c r="DK266" s="872" t="str">
        <f>IF(DE266="","",VLOOKUP(DE266,'aktuelle Düngerliste'!$A:$H,3,FALSE))</f>
        <v/>
      </c>
      <c r="DL266" s="873" t="str">
        <f>IF(DE266="","",VLOOKUP(DE266,'aktuelle Düngerliste'!$A:$H,8,FALSE))</f>
        <v/>
      </c>
      <c r="DM266" s="874" t="str">
        <f>IF(DE266="","",VLOOKUP(DE266,'aktuelle Düngerliste'!$A:$H,3,FALSE)*DG266/1000)</f>
        <v/>
      </c>
      <c r="DN266" s="874" t="str">
        <f>IF(DE266="","",IF(VLOOKUP(DE266,'aktuelle Düngerliste'!$A:$B,2,FALSE)="mineralisch",(VLOOKUP(DE266,'aktuelle Düngerliste'!$A:$H,3,FALSE)*DG266/1000),""))</f>
        <v/>
      </c>
      <c r="DO266" s="875" t="str">
        <f>IF(DE266="","",VLOOKUP(DE266,'aktuelle Düngerliste'!$A:$J,10,FALSE)*DG266/1000)</f>
        <v/>
      </c>
      <c r="DP266" s="875" t="str">
        <f>IF(DE266="","",VLOOKUP(DE266,'aktuelle Düngerliste'!$A:$H,5,FALSE)*DG266/1000)</f>
        <v/>
      </c>
      <c r="DQ266" s="875" t="str">
        <f>IF(DE266="","",VLOOKUP(DE266,'aktuelle Düngerliste'!$A:$H,6,FALSE)*DG266/1000)</f>
        <v/>
      </c>
      <c r="DR266" s="876" t="str">
        <f>IF(DE266="","",VLOOKUP(DE266,'aktuelle Düngerliste'!$A:$H,7,FALSE)*DG266/1000)</f>
        <v/>
      </c>
      <c r="DS266" s="265"/>
    </row>
    <row r="267" spans="1:123" s="145" customFormat="1">
      <c r="A267" s="261" t="str">
        <f>IF('N-DBE'!A267="","",'N-DBE'!A267)</f>
        <v/>
      </c>
      <c r="B267" s="285" t="str">
        <f>IF('N-DBE'!B267="","",'N-DBE'!B267)</f>
        <v/>
      </c>
      <c r="C267" s="262" t="str">
        <f>IF('N-DBE'!C267="","",'N-DBE'!C267)</f>
        <v/>
      </c>
      <c r="D267" s="262" t="str">
        <f>IF('N-DBE'!D267="","",'N-DBE'!D267)</f>
        <v/>
      </c>
      <c r="E267" s="238" t="str">
        <f>IF('N-DBE'!E267="","",'N-DBE'!E267)</f>
        <v/>
      </c>
      <c r="F267" s="238" t="str">
        <f>IF('N-DBE'!F267="","",'N-DBE'!F267)</f>
        <v/>
      </c>
      <c r="G267" s="225" t="str">
        <f>IF('N-DBE'!G267="","",'N-DBE'!G267)</f>
        <v/>
      </c>
      <c r="H267" s="247" t="str">
        <f>IF(OR(B267="",'N-DBE'!AJ267=""),"",'N-DBE'!AJ267+'N-DBE'!AN267)</f>
        <v/>
      </c>
      <c r="I267" s="815" t="str">
        <f>IF(OR(B267="",'N-DBE'!AJ267=""),"",'N-DBE'!E267*('N-DBE'!AJ267+'N-DBE'!AN267))</f>
        <v/>
      </c>
      <c r="J267" s="246" t="str">
        <f>IF('N-DBE'!AK267="","",IF('N-DBE'!AM267="ja",'N-DBE'!AK267+'N-DBE'!AN267,'N-DBE'!AK267))</f>
        <v/>
      </c>
      <c r="K267" s="829" t="str">
        <f>IF(OR(B267="",'N-DBE'!AK267=""),"",IF('N-DBE'!AM267="ja",'N-DBE'!E267*('N-DBE'!AK267+'N-DBE'!AN267),'N-DBE'!E267*'N-DBE'!AK267))</f>
        <v/>
      </c>
      <c r="L267" s="830" t="str">
        <f>IF(OR(B267="",'N-DBE'!AL267=""),"",'N-DBE'!AL267+'N-DBE'!AN267)</f>
        <v/>
      </c>
      <c r="M267" s="830" t="str">
        <f>IF(OR(B267="",'N-DBE'!AL267=""),"",'N-DBE'!E267*('N-DBE'!AL267+'N-DBE'!AN267))</f>
        <v/>
      </c>
      <c r="N267" s="831" t="str">
        <f>IF(AND('N-DBE'!C267="ja",G267&lt;&gt;""),I267-X267,"")</f>
        <v/>
      </c>
      <c r="O267" s="259" t="str">
        <f>IF('N-DBE'!AJ267="","",SUM(AU267,BI267,BW267,CK267,CY267,DM267))</f>
        <v/>
      </c>
      <c r="P267" s="830" t="str">
        <f>IF(OR(B267="",'N-DBE'!AJ267=""),"",O267*'N-DBE'!E267)</f>
        <v/>
      </c>
      <c r="Q267" s="253" t="str">
        <f>IF('N-DBE'!AJ267="","",IF(AR267="mineralisch",AU267,0)+IF(BF267="mineralisch",BI267,0)+IF(BT267="mineralisch",BW267,0)+IF(CH267="mineralisch",CK267,0)+IF(CV267="mineralisch",CY267,0)+IF(DJ267="mineralisch",DM267,0))</f>
        <v/>
      </c>
      <c r="R267" s="830" t="str">
        <f>IF(OR(B267="",'N-DBE'!AJ267=""),"",Q267*'N-DBE'!E267)</f>
        <v/>
      </c>
      <c r="S267" s="253" t="str">
        <f>IF('N-DBE'!AJ267="","",O267-Q267)</f>
        <v/>
      </c>
      <c r="T267" s="830" t="str">
        <f>IF(OR(B267="",'N-DBE'!AJ267=""),"",S267*'N-DBE'!E267)</f>
        <v/>
      </c>
      <c r="U267" s="253" t="str">
        <f>IF('N-DBE'!AJ267="","",(IF(AR267="Kompost",AU267,0)+IF(BF267="Kompost",BI267,0)+IF(BT267="Kompost",BW267,0)+IF(CH267="Kompost",CK267,0)+IF(CV267="Kompost",CY267,0)+IF(DJ267="Kompost",DM267,0)))</f>
        <v/>
      </c>
      <c r="V267" s="830" t="str">
        <f>IF(OR(B267="",'N-DBE'!AJ267=""),"",U267*'N-DBE'!E267)</f>
        <v/>
      </c>
      <c r="W267" s="370" t="str">
        <f>IF('N-DBE'!AJ267="","",SUM(AW267,BK267,BY267,CM267,DA267,DO267))</f>
        <v/>
      </c>
      <c r="X267" s="844" t="str">
        <f>IF(OR(B267="",'N-DBE'!AJ267=""),"",W267*'N-DBE'!E267)</f>
        <v/>
      </c>
      <c r="Y267" s="260" t="str">
        <f>IF('P-(K-Mg)-DBE'!N267="","",'P-(K-Mg)-DBE'!N267+'P-(K-Mg)-DBE'!R267)</f>
        <v/>
      </c>
      <c r="Z267" s="830" t="str">
        <f>IF(OR(B267="",'P-(K-Mg)-DBE'!N267=""),"",'N-DBE'!E267*('P-(K-Mg)-DBE'!N267+'P-(K-Mg)-DBE'!R267))</f>
        <v/>
      </c>
      <c r="AA267" s="259" t="str">
        <f>IF('P-(K-Mg)-DBE'!N267="","",SUM(AX267,BL267,BZ267,CN267,DB267,DP267))</f>
        <v/>
      </c>
      <c r="AB267" s="258" t="str">
        <f>IF(OR(B267="",'P-(K-Mg)-DBE'!Z267=""),"",SUM(AX267,BL267,BZ267,CN267,DB267,DP267)*'N-DBE'!E267)</f>
        <v/>
      </c>
      <c r="AC267" s="259" t="str">
        <f>IF('P-(K-Mg)-DBE'!O267="","",'P-(K-Mg)-DBE'!O267)</f>
        <v/>
      </c>
      <c r="AD267" s="815" t="str">
        <f>IF(OR(B267="",'P-(K-Mg)-DBE'!O267=""),"",'P-(K-Mg)-DBE'!O267*'N-DBE'!E267)</f>
        <v/>
      </c>
      <c r="AE267" s="239" t="str">
        <f>IF('P-(K-Mg)-DBE'!Z267="","",'P-(K-Mg)-DBE'!Z267)</f>
        <v/>
      </c>
      <c r="AF267" s="815" t="str">
        <f>IF(OR(B267="",'P-(K-Mg)-DBE'!Z267=""),"",'P-(K-Mg)-DBE'!Z267*'N-DBE'!E267)</f>
        <v/>
      </c>
      <c r="AG267" s="380" t="str">
        <f>IF('P-(K-Mg)-DBE'!Z267="","",SUM(AY267,BM267,CA267,CO267,DC267,DQ267))</f>
        <v/>
      </c>
      <c r="AH267" s="258" t="str">
        <f>IF(OR(B267="",'P-(K-Mg)-DBE'!AH267=""),"",SUM(AY267,BM267,CA267,CO267,DC267,DQ257)*'N-DBE'!E267)</f>
        <v/>
      </c>
      <c r="AI267" s="240" t="str">
        <f>IF('P-(K-Mg)-DBE'!AH267="","",'P-(K-Mg)-DBE'!AH267)</f>
        <v/>
      </c>
      <c r="AJ267" s="830" t="str">
        <f>IF(OR(B267="",'P-(K-Mg)-DBE'!AH267=""),"",'N-DBE'!E267*'P-(K-Mg)-DBE'!AH267)</f>
        <v/>
      </c>
      <c r="AK267" s="374" t="str">
        <f>IF('P-(K-Mg)-DBE'!AH267="","",SUM(AZ267,BN267,CB267,CP267,DD267,DR267))</f>
        <v/>
      </c>
      <c r="AL267" s="862" t="str">
        <f>IF('P-(K-Mg)-DBE'!AH267="","",SUM(AZ267,BN267,CB267,CP267,DD267,DR267))</f>
        <v/>
      </c>
      <c r="AM267" s="378"/>
      <c r="AN267" s="379"/>
      <c r="AO267" s="375"/>
      <c r="AP267" s="392" t="str">
        <f t="shared" si="48"/>
        <v/>
      </c>
      <c r="AQ267" s="453" t="str">
        <f t="shared" si="49"/>
        <v/>
      </c>
      <c r="AR267" s="872" t="str">
        <f>IF(AM267="","",VLOOKUP(AM267,'aktuelle Düngerliste'!A:H,2,FALSE))</f>
        <v/>
      </c>
      <c r="AS267" s="872" t="str">
        <f>IF(AM267="","",VLOOKUP(AM267,'aktuelle Düngerliste'!A:H,3,FALSE))</f>
        <v/>
      </c>
      <c r="AT267" s="873" t="str">
        <f>IF(AM267="","",VLOOKUP(AM267,'aktuelle Düngerliste'!A:H,8,FALSE))</f>
        <v/>
      </c>
      <c r="AU267" s="874" t="str">
        <f>IF(AM267="","",VLOOKUP(AM267,'aktuelle Düngerliste'!$A:$H,3,FALSE)*AO267/1000)</f>
        <v/>
      </c>
      <c r="AV267" s="874" t="str">
        <f>IF(AM267="","",IF(VLOOKUP(AM267,'aktuelle Düngerliste'!$A:$B,2,FALSE)="mineralisch",(VLOOKUP(AM267,'aktuelle Düngerliste'!$A:$H,3,FALSE)*AO267/1000),""))</f>
        <v/>
      </c>
      <c r="AW267" s="875" t="str">
        <f>IF(AM267="","",VLOOKUP(AM267,'aktuelle Düngerliste'!$A:$J,10,FALSE)*AO267/1000)</f>
        <v/>
      </c>
      <c r="AX267" s="875" t="str">
        <f>IF(AM267="","",VLOOKUP(AM267,'aktuelle Düngerliste'!$A:$H,5,FALSE)*AO267/1000)</f>
        <v/>
      </c>
      <c r="AY267" s="875" t="str">
        <f>IF(AM267="","",VLOOKUP(AM267,'aktuelle Düngerliste'!$A:$H,6,FALSE)*AO267/1000)</f>
        <v/>
      </c>
      <c r="AZ267" s="876" t="str">
        <f>IF(AM267="","",VLOOKUP(AM267,'aktuelle Düngerliste'!$A:$H,7,FALSE)*AO267/1000)</f>
        <v/>
      </c>
      <c r="BA267" s="378"/>
      <c r="BB267" s="379"/>
      <c r="BC267" s="375"/>
      <c r="BD267" s="392" t="str">
        <f t="shared" si="50"/>
        <v/>
      </c>
      <c r="BE267" s="453" t="str">
        <f t="shared" si="51"/>
        <v/>
      </c>
      <c r="BF267" s="872" t="str">
        <f>IF(BA267="","",VLOOKUP(BA267,'aktuelle Düngerliste'!$A:$H,2,FALSE))</f>
        <v/>
      </c>
      <c r="BG267" s="872" t="str">
        <f>IF(BA267="","",VLOOKUP(BA267,'aktuelle Düngerliste'!$A:$H,3,FALSE))</f>
        <v/>
      </c>
      <c r="BH267" s="873" t="str">
        <f>IF(BA267="","",VLOOKUP(BA267,'aktuelle Düngerliste'!$A:$H,8,FALSE))</f>
        <v/>
      </c>
      <c r="BI267" s="874" t="str">
        <f>IF(BA267="","",VLOOKUP(BA267,'aktuelle Düngerliste'!$A:$H,3,FALSE)*BC267/1000)</f>
        <v/>
      </c>
      <c r="BJ267" s="874" t="str">
        <f>IF(BA267="","",IF(VLOOKUP(BA267,'aktuelle Düngerliste'!$A:$B,2,FALSE)="mineralisch",(VLOOKUP(BA267,'aktuelle Düngerliste'!$A:$H,3,FALSE)*BC267/1000),""))</f>
        <v/>
      </c>
      <c r="BK267" s="875" t="str">
        <f>IF(BA267="","",VLOOKUP(BA267,'aktuelle Düngerliste'!$A:$J,10,FALSE)*BC267/1000)</f>
        <v/>
      </c>
      <c r="BL267" s="875" t="str">
        <f>IF(BA267="","",VLOOKUP(BA267,'aktuelle Düngerliste'!$A:$H,5,FALSE)*BC267/1000)</f>
        <v/>
      </c>
      <c r="BM267" s="875" t="str">
        <f>IF(BA267="","",VLOOKUP(BA267,'aktuelle Düngerliste'!$A:$H,6,FALSE)*BC267/1000)</f>
        <v/>
      </c>
      <c r="BN267" s="876" t="str">
        <f>IF(BA267="","",VLOOKUP(BA267,'aktuelle Düngerliste'!$A:$H,7,FALSE)*BC267/1000)</f>
        <v/>
      </c>
      <c r="BO267" s="378"/>
      <c r="BP267" s="379"/>
      <c r="BQ267" s="375"/>
      <c r="BR267" s="392" t="str">
        <f t="shared" si="52"/>
        <v/>
      </c>
      <c r="BS267" s="453" t="str">
        <f t="shared" si="53"/>
        <v/>
      </c>
      <c r="BT267" s="872" t="str">
        <f>IF(BO267="","",VLOOKUP(BO267,'aktuelle Düngerliste'!$A:$H,2,FALSE))</f>
        <v/>
      </c>
      <c r="BU267" s="872" t="str">
        <f>IF(BO267="","",VLOOKUP(BO267,'aktuelle Düngerliste'!$A:$H,3,FALSE))</f>
        <v/>
      </c>
      <c r="BV267" s="873" t="str">
        <f>IF(BO267="","",VLOOKUP(BO267,'aktuelle Düngerliste'!$A:$H,8,FALSE))</f>
        <v/>
      </c>
      <c r="BW267" s="874" t="str">
        <f>IF(BO267="","",VLOOKUP(BO267,'aktuelle Düngerliste'!$A:$H,3,FALSE)*BQ267/1000)</f>
        <v/>
      </c>
      <c r="BX267" s="874" t="str">
        <f>IF(BO267="","",IF(VLOOKUP(BO267,'aktuelle Düngerliste'!$A:$B,2,FALSE)="mineralisch",(VLOOKUP(BO267,'aktuelle Düngerliste'!$A:$H,3,FALSE)*BQ267/1000),""))</f>
        <v/>
      </c>
      <c r="BY267" s="875" t="str">
        <f>IF(BO267="","",VLOOKUP(BO267,'aktuelle Düngerliste'!$A:$J,10,FALSE)*BQ267/1000)</f>
        <v/>
      </c>
      <c r="BZ267" s="875" t="str">
        <f>IF(BO267="","",VLOOKUP(BO267,'aktuelle Düngerliste'!$A:$H,5,FALSE)*BQ267/1000)</f>
        <v/>
      </c>
      <c r="CA267" s="875" t="str">
        <f>IF(BO267="","",VLOOKUP(BO267,'aktuelle Düngerliste'!$A:$H,6,FALSE)*BQ267/1000)</f>
        <v/>
      </c>
      <c r="CB267" s="876" t="str">
        <f>IF(BO267="","",VLOOKUP(BO267,'aktuelle Düngerliste'!$A:$H,7,FALSE)*BQ267/1000)</f>
        <v/>
      </c>
      <c r="CC267" s="378"/>
      <c r="CD267" s="379"/>
      <c r="CE267" s="375"/>
      <c r="CF267" s="392" t="str">
        <f t="shared" si="54"/>
        <v/>
      </c>
      <c r="CG267" s="453" t="str">
        <f t="shared" si="55"/>
        <v/>
      </c>
      <c r="CH267" s="872" t="str">
        <f>IF(CC267="","",VLOOKUP(CC267,'aktuelle Düngerliste'!$A:$H,2,FALSE))</f>
        <v/>
      </c>
      <c r="CI267" s="872" t="str">
        <f>IF(CC267="","",VLOOKUP(CC267,'aktuelle Düngerliste'!$A:$H,3,FALSE))</f>
        <v/>
      </c>
      <c r="CJ267" s="873" t="str">
        <f>IF(CC267="","",VLOOKUP(CC267,'aktuelle Düngerliste'!$A:$H,8,FALSE))</f>
        <v/>
      </c>
      <c r="CK267" s="874" t="str">
        <f>IF(CC267="","",VLOOKUP(CC267,'aktuelle Düngerliste'!$A:$H,3,FALSE)*CE267/1000)</f>
        <v/>
      </c>
      <c r="CL267" s="874" t="str">
        <f>IF(CC267="","",IF(VLOOKUP(CC267,'aktuelle Düngerliste'!$A:$B,2,FALSE)="mineralisch",(VLOOKUP(CC267,'aktuelle Düngerliste'!$A:$H,3,FALSE)*CE267/1000),""))</f>
        <v/>
      </c>
      <c r="CM267" s="875" t="str">
        <f>IF(CC267="","",VLOOKUP(CC267,'aktuelle Düngerliste'!$A:$J,10,FALSE)*CE267/1000)</f>
        <v/>
      </c>
      <c r="CN267" s="875" t="str">
        <f>IF(CC267="","",VLOOKUP(CC267,'aktuelle Düngerliste'!$A:$H,5,FALSE)*CE267/1000)</f>
        <v/>
      </c>
      <c r="CO267" s="875" t="str">
        <f>IF(CC267="","",VLOOKUP(CC267,'aktuelle Düngerliste'!$A:$H,6,FALSE)*CE267/1000)</f>
        <v/>
      </c>
      <c r="CP267" s="876" t="str">
        <f>IF(CC267="","",VLOOKUP(CC267,'aktuelle Düngerliste'!$A:$H,7,FALSE)*CE267/1000)</f>
        <v/>
      </c>
      <c r="CQ267" s="378"/>
      <c r="CR267" s="379"/>
      <c r="CS267" s="375"/>
      <c r="CT267" s="392" t="str">
        <f t="shared" si="56"/>
        <v/>
      </c>
      <c r="CU267" s="453" t="str">
        <f t="shared" si="57"/>
        <v/>
      </c>
      <c r="CV267" s="872" t="str">
        <f>IF(CQ267="","",VLOOKUP(CQ267,'aktuelle Düngerliste'!$A:$H,2,FALSE))</f>
        <v/>
      </c>
      <c r="CW267" s="872" t="str">
        <f>IF(CQ267="","",VLOOKUP(CQ267,'aktuelle Düngerliste'!$A:$H,3,FALSE))</f>
        <v/>
      </c>
      <c r="CX267" s="873" t="str">
        <f>IF(CQ267="","",VLOOKUP(CQ267,'aktuelle Düngerliste'!$A:$H,8,FALSE))</f>
        <v/>
      </c>
      <c r="CY267" s="874" t="str">
        <f>IF(CQ267="","",VLOOKUP(CQ267,'aktuelle Düngerliste'!$A:$H,3,FALSE)*CS267/1000)</f>
        <v/>
      </c>
      <c r="CZ267" s="874" t="str">
        <f>IF(CQ267="","",IF(VLOOKUP(CQ267,'aktuelle Düngerliste'!$A:$B,2,FALSE)="mineralisch",(VLOOKUP(CQ267,'aktuelle Düngerliste'!$A:$H,3,FALSE)*CS267/1000),""))</f>
        <v/>
      </c>
      <c r="DA267" s="875" t="str">
        <f>IF(CQ267="","",VLOOKUP(CQ267,'aktuelle Düngerliste'!$A:$J,10,FALSE)*CS267/1000)</f>
        <v/>
      </c>
      <c r="DB267" s="875" t="str">
        <f>IF(CQ267="","",VLOOKUP(CQ267,'aktuelle Düngerliste'!$A:$H,5,FALSE)*CS267/1000)</f>
        <v/>
      </c>
      <c r="DC267" s="875" t="str">
        <f>IF(CQ267="","",VLOOKUP(CQ267,'aktuelle Düngerliste'!$A:$H,6,FALSE)*CS267/1000)</f>
        <v/>
      </c>
      <c r="DD267" s="876" t="str">
        <f>IF(CQ267="","",VLOOKUP(CQ267,'aktuelle Düngerliste'!$A:$H,7,FALSE)*CS267/1000)</f>
        <v/>
      </c>
      <c r="DE267" s="378"/>
      <c r="DF267" s="379"/>
      <c r="DG267" s="375"/>
      <c r="DH267" s="392" t="str">
        <f t="shared" si="58"/>
        <v/>
      </c>
      <c r="DI267" s="453" t="str">
        <f t="shared" si="59"/>
        <v/>
      </c>
      <c r="DJ267" s="872" t="str">
        <f>IF(DE267="","",VLOOKUP(DE267,'aktuelle Düngerliste'!$A:$H,2,FALSE))</f>
        <v/>
      </c>
      <c r="DK267" s="872" t="str">
        <f>IF(DE267="","",VLOOKUP(DE267,'aktuelle Düngerliste'!$A:$H,3,FALSE))</f>
        <v/>
      </c>
      <c r="DL267" s="873" t="str">
        <f>IF(DE267="","",VLOOKUP(DE267,'aktuelle Düngerliste'!$A:$H,8,FALSE))</f>
        <v/>
      </c>
      <c r="DM267" s="874" t="str">
        <f>IF(DE267="","",VLOOKUP(DE267,'aktuelle Düngerliste'!$A:$H,3,FALSE)*DG267/1000)</f>
        <v/>
      </c>
      <c r="DN267" s="874" t="str">
        <f>IF(DE267="","",IF(VLOOKUP(DE267,'aktuelle Düngerliste'!$A:$B,2,FALSE)="mineralisch",(VLOOKUP(DE267,'aktuelle Düngerliste'!$A:$H,3,FALSE)*DG267/1000),""))</f>
        <v/>
      </c>
      <c r="DO267" s="875" t="str">
        <f>IF(DE267="","",VLOOKUP(DE267,'aktuelle Düngerliste'!$A:$J,10,FALSE)*DG267/1000)</f>
        <v/>
      </c>
      <c r="DP267" s="875" t="str">
        <f>IF(DE267="","",VLOOKUP(DE267,'aktuelle Düngerliste'!$A:$H,5,FALSE)*DG267/1000)</f>
        <v/>
      </c>
      <c r="DQ267" s="875" t="str">
        <f>IF(DE267="","",VLOOKUP(DE267,'aktuelle Düngerliste'!$A:$H,6,FALSE)*DG267/1000)</f>
        <v/>
      </c>
      <c r="DR267" s="876" t="str">
        <f>IF(DE267="","",VLOOKUP(DE267,'aktuelle Düngerliste'!$A:$H,7,FALSE)*DG267/1000)</f>
        <v/>
      </c>
      <c r="DS267" s="265"/>
    </row>
    <row r="268" spans="1:123" s="145" customFormat="1">
      <c r="A268" s="261" t="str">
        <f>IF('N-DBE'!A268="","",'N-DBE'!A268)</f>
        <v/>
      </c>
      <c r="B268" s="285" t="str">
        <f>IF('N-DBE'!B268="","",'N-DBE'!B268)</f>
        <v/>
      </c>
      <c r="C268" s="262" t="str">
        <f>IF('N-DBE'!C268="","",'N-DBE'!C268)</f>
        <v/>
      </c>
      <c r="D268" s="262" t="str">
        <f>IF('N-DBE'!D268="","",'N-DBE'!D268)</f>
        <v/>
      </c>
      <c r="E268" s="238" t="str">
        <f>IF('N-DBE'!E268="","",'N-DBE'!E268)</f>
        <v/>
      </c>
      <c r="F268" s="238" t="str">
        <f>IF('N-DBE'!F268="","",'N-DBE'!F268)</f>
        <v/>
      </c>
      <c r="G268" s="225" t="str">
        <f>IF('N-DBE'!G268="","",'N-DBE'!G268)</f>
        <v/>
      </c>
      <c r="H268" s="247" t="str">
        <f>IF(OR(B268="",'N-DBE'!AJ268=""),"",'N-DBE'!AJ268+'N-DBE'!AN268)</f>
        <v/>
      </c>
      <c r="I268" s="815" t="str">
        <f>IF(OR(B268="",'N-DBE'!AJ268=""),"",'N-DBE'!E268*('N-DBE'!AJ268+'N-DBE'!AN268))</f>
        <v/>
      </c>
      <c r="J268" s="246" t="str">
        <f>IF('N-DBE'!AK268="","",IF('N-DBE'!AM268="ja",'N-DBE'!AK268+'N-DBE'!AN268,'N-DBE'!AK268))</f>
        <v/>
      </c>
      <c r="K268" s="829" t="str">
        <f>IF(OR(B268="",'N-DBE'!AK268=""),"",IF('N-DBE'!AM268="ja",'N-DBE'!E268*('N-DBE'!AK268+'N-DBE'!AN268),'N-DBE'!E268*'N-DBE'!AK268))</f>
        <v/>
      </c>
      <c r="L268" s="830" t="str">
        <f>IF(OR(B268="",'N-DBE'!AL268=""),"",'N-DBE'!AL268+'N-DBE'!AN268)</f>
        <v/>
      </c>
      <c r="M268" s="830" t="str">
        <f>IF(OR(B268="",'N-DBE'!AL268=""),"",'N-DBE'!E268*('N-DBE'!AL268+'N-DBE'!AN268))</f>
        <v/>
      </c>
      <c r="N268" s="831" t="str">
        <f>IF(AND('N-DBE'!C268="ja",G268&lt;&gt;""),I268-X268,"")</f>
        <v/>
      </c>
      <c r="O268" s="259" t="str">
        <f>IF('N-DBE'!AJ268="","",SUM(AU268,BI268,BW268,CK268,CY268,DM268))</f>
        <v/>
      </c>
      <c r="P268" s="830" t="str">
        <f>IF(OR(B268="",'N-DBE'!AJ268=""),"",O268*'N-DBE'!E268)</f>
        <v/>
      </c>
      <c r="Q268" s="253" t="str">
        <f>IF('N-DBE'!AJ268="","",IF(AR268="mineralisch",AU268,0)+IF(BF268="mineralisch",BI268,0)+IF(BT268="mineralisch",BW268,0)+IF(CH268="mineralisch",CK268,0)+IF(CV268="mineralisch",CY268,0)+IF(DJ268="mineralisch",DM268,0))</f>
        <v/>
      </c>
      <c r="R268" s="830" t="str">
        <f>IF(OR(B268="",'N-DBE'!AJ268=""),"",Q268*'N-DBE'!E268)</f>
        <v/>
      </c>
      <c r="S268" s="253" t="str">
        <f>IF('N-DBE'!AJ268="","",O268-Q268)</f>
        <v/>
      </c>
      <c r="T268" s="830" t="str">
        <f>IF(OR(B268="",'N-DBE'!AJ268=""),"",S268*'N-DBE'!E268)</f>
        <v/>
      </c>
      <c r="U268" s="253" t="str">
        <f>IF('N-DBE'!AJ268="","",(IF(AR268="Kompost",AU268,0)+IF(BF268="Kompost",BI268,0)+IF(BT268="Kompost",BW268,0)+IF(CH268="Kompost",CK268,0)+IF(CV268="Kompost",CY268,0)+IF(DJ268="Kompost",DM268,0)))</f>
        <v/>
      </c>
      <c r="V268" s="830" t="str">
        <f>IF(OR(B268="",'N-DBE'!AJ268=""),"",U268*'N-DBE'!E268)</f>
        <v/>
      </c>
      <c r="W268" s="370" t="str">
        <f>IF('N-DBE'!AJ268="","",SUM(AW268,BK268,BY268,CM268,DA268,DO268))</f>
        <v/>
      </c>
      <c r="X268" s="844" t="str">
        <f>IF(OR(B268="",'N-DBE'!AJ268=""),"",W268*'N-DBE'!E268)</f>
        <v/>
      </c>
      <c r="Y268" s="260" t="str">
        <f>IF('P-(K-Mg)-DBE'!N268="","",'P-(K-Mg)-DBE'!N268+'P-(K-Mg)-DBE'!R268)</f>
        <v/>
      </c>
      <c r="Z268" s="830" t="str">
        <f>IF(OR(B268="",'P-(K-Mg)-DBE'!N268=""),"",'N-DBE'!E268*('P-(K-Mg)-DBE'!N268+'P-(K-Mg)-DBE'!R268))</f>
        <v/>
      </c>
      <c r="AA268" s="259" t="str">
        <f>IF('P-(K-Mg)-DBE'!N268="","",SUM(AX268,BL268,BZ268,CN268,DB268,DP268))</f>
        <v/>
      </c>
      <c r="AB268" s="258" t="str">
        <f>IF(OR(B268="",'P-(K-Mg)-DBE'!Z268=""),"",SUM(AX268,BL268,BZ268,CN268,DB268,DP268)*'N-DBE'!E268)</f>
        <v/>
      </c>
      <c r="AC268" s="259" t="str">
        <f>IF('P-(K-Mg)-DBE'!O268="","",'P-(K-Mg)-DBE'!O268)</f>
        <v/>
      </c>
      <c r="AD268" s="815" t="str">
        <f>IF(OR(B268="",'P-(K-Mg)-DBE'!O268=""),"",'P-(K-Mg)-DBE'!O268*'N-DBE'!E268)</f>
        <v/>
      </c>
      <c r="AE268" s="239" t="str">
        <f>IF('P-(K-Mg)-DBE'!Z268="","",'P-(K-Mg)-DBE'!Z268)</f>
        <v/>
      </c>
      <c r="AF268" s="815" t="str">
        <f>IF(OR(B268="",'P-(K-Mg)-DBE'!Z268=""),"",'P-(K-Mg)-DBE'!Z268*'N-DBE'!E268)</f>
        <v/>
      </c>
      <c r="AG268" s="380" t="str">
        <f>IF('P-(K-Mg)-DBE'!Z268="","",SUM(AY268,BM268,CA268,CO268,DC268,DQ268))</f>
        <v/>
      </c>
      <c r="AH268" s="258" t="str">
        <f>IF(OR(B268="",'P-(K-Mg)-DBE'!AH268=""),"",SUM(AY268,BM268,CA268,CO268,DC268,DQ258)*'N-DBE'!E268)</f>
        <v/>
      </c>
      <c r="AI268" s="240" t="str">
        <f>IF('P-(K-Mg)-DBE'!AH268="","",'P-(K-Mg)-DBE'!AH268)</f>
        <v/>
      </c>
      <c r="AJ268" s="830" t="str">
        <f>IF(OR(B268="",'P-(K-Mg)-DBE'!AH268=""),"",'N-DBE'!E268*'P-(K-Mg)-DBE'!AH268)</f>
        <v/>
      </c>
      <c r="AK268" s="374" t="str">
        <f>IF('P-(K-Mg)-DBE'!AH268="","",SUM(AZ268,BN268,CB268,CP268,DD268,DR268))</f>
        <v/>
      </c>
      <c r="AL268" s="862" t="str">
        <f>IF('P-(K-Mg)-DBE'!AH268="","",SUM(AZ268,BN268,CB268,CP268,DD268,DR268))</f>
        <v/>
      </c>
      <c r="AM268" s="378"/>
      <c r="AN268" s="379"/>
      <c r="AO268" s="375"/>
      <c r="AP268" s="392" t="str">
        <f t="shared" si="48"/>
        <v/>
      </c>
      <c r="AQ268" s="453" t="str">
        <f t="shared" si="49"/>
        <v/>
      </c>
      <c r="AR268" s="872" t="str">
        <f>IF(AM268="","",VLOOKUP(AM268,'aktuelle Düngerliste'!A:H,2,FALSE))</f>
        <v/>
      </c>
      <c r="AS268" s="872" t="str">
        <f>IF(AM268="","",VLOOKUP(AM268,'aktuelle Düngerliste'!A:H,3,FALSE))</f>
        <v/>
      </c>
      <c r="AT268" s="873" t="str">
        <f>IF(AM268="","",VLOOKUP(AM268,'aktuelle Düngerliste'!A:H,8,FALSE))</f>
        <v/>
      </c>
      <c r="AU268" s="874" t="str">
        <f>IF(AM268="","",VLOOKUP(AM268,'aktuelle Düngerliste'!$A:$H,3,FALSE)*AO268/1000)</f>
        <v/>
      </c>
      <c r="AV268" s="874" t="str">
        <f>IF(AM268="","",IF(VLOOKUP(AM268,'aktuelle Düngerliste'!$A:$B,2,FALSE)="mineralisch",(VLOOKUP(AM268,'aktuelle Düngerliste'!$A:$H,3,FALSE)*AO268/1000),""))</f>
        <v/>
      </c>
      <c r="AW268" s="875" t="str">
        <f>IF(AM268="","",VLOOKUP(AM268,'aktuelle Düngerliste'!$A:$J,10,FALSE)*AO268/1000)</f>
        <v/>
      </c>
      <c r="AX268" s="875" t="str">
        <f>IF(AM268="","",VLOOKUP(AM268,'aktuelle Düngerliste'!$A:$H,5,FALSE)*AO268/1000)</f>
        <v/>
      </c>
      <c r="AY268" s="875" t="str">
        <f>IF(AM268="","",VLOOKUP(AM268,'aktuelle Düngerliste'!$A:$H,6,FALSE)*AO268/1000)</f>
        <v/>
      </c>
      <c r="AZ268" s="876" t="str">
        <f>IF(AM268="","",VLOOKUP(AM268,'aktuelle Düngerliste'!$A:$H,7,FALSE)*AO268/1000)</f>
        <v/>
      </c>
      <c r="BA268" s="378"/>
      <c r="BB268" s="379"/>
      <c r="BC268" s="375"/>
      <c r="BD268" s="392" t="str">
        <f t="shared" si="50"/>
        <v/>
      </c>
      <c r="BE268" s="453" t="str">
        <f t="shared" si="51"/>
        <v/>
      </c>
      <c r="BF268" s="872" t="str">
        <f>IF(BA268="","",VLOOKUP(BA268,'aktuelle Düngerliste'!$A:$H,2,FALSE))</f>
        <v/>
      </c>
      <c r="BG268" s="872" t="str">
        <f>IF(BA268="","",VLOOKUP(BA268,'aktuelle Düngerliste'!$A:$H,3,FALSE))</f>
        <v/>
      </c>
      <c r="BH268" s="873" t="str">
        <f>IF(BA268="","",VLOOKUP(BA268,'aktuelle Düngerliste'!$A:$H,8,FALSE))</f>
        <v/>
      </c>
      <c r="BI268" s="874" t="str">
        <f>IF(BA268="","",VLOOKUP(BA268,'aktuelle Düngerliste'!$A:$H,3,FALSE)*BC268/1000)</f>
        <v/>
      </c>
      <c r="BJ268" s="874" t="str">
        <f>IF(BA268="","",IF(VLOOKUP(BA268,'aktuelle Düngerliste'!$A:$B,2,FALSE)="mineralisch",(VLOOKUP(BA268,'aktuelle Düngerliste'!$A:$H,3,FALSE)*BC268/1000),""))</f>
        <v/>
      </c>
      <c r="BK268" s="875" t="str">
        <f>IF(BA268="","",VLOOKUP(BA268,'aktuelle Düngerliste'!$A:$J,10,FALSE)*BC268/1000)</f>
        <v/>
      </c>
      <c r="BL268" s="875" t="str">
        <f>IF(BA268="","",VLOOKUP(BA268,'aktuelle Düngerliste'!$A:$H,5,FALSE)*BC268/1000)</f>
        <v/>
      </c>
      <c r="BM268" s="875" t="str">
        <f>IF(BA268="","",VLOOKUP(BA268,'aktuelle Düngerliste'!$A:$H,6,FALSE)*BC268/1000)</f>
        <v/>
      </c>
      <c r="BN268" s="876" t="str">
        <f>IF(BA268="","",VLOOKUP(BA268,'aktuelle Düngerliste'!$A:$H,7,FALSE)*BC268/1000)</f>
        <v/>
      </c>
      <c r="BO268" s="378"/>
      <c r="BP268" s="379"/>
      <c r="BQ268" s="375"/>
      <c r="BR268" s="392" t="str">
        <f t="shared" si="52"/>
        <v/>
      </c>
      <c r="BS268" s="453" t="str">
        <f t="shared" si="53"/>
        <v/>
      </c>
      <c r="BT268" s="872" t="str">
        <f>IF(BO268="","",VLOOKUP(BO268,'aktuelle Düngerliste'!$A:$H,2,FALSE))</f>
        <v/>
      </c>
      <c r="BU268" s="872" t="str">
        <f>IF(BO268="","",VLOOKUP(BO268,'aktuelle Düngerliste'!$A:$H,3,FALSE))</f>
        <v/>
      </c>
      <c r="BV268" s="873" t="str">
        <f>IF(BO268="","",VLOOKUP(BO268,'aktuelle Düngerliste'!$A:$H,8,FALSE))</f>
        <v/>
      </c>
      <c r="BW268" s="874" t="str">
        <f>IF(BO268="","",VLOOKUP(BO268,'aktuelle Düngerliste'!$A:$H,3,FALSE)*BQ268/1000)</f>
        <v/>
      </c>
      <c r="BX268" s="874" t="str">
        <f>IF(BO268="","",IF(VLOOKUP(BO268,'aktuelle Düngerliste'!$A:$B,2,FALSE)="mineralisch",(VLOOKUP(BO268,'aktuelle Düngerliste'!$A:$H,3,FALSE)*BQ268/1000),""))</f>
        <v/>
      </c>
      <c r="BY268" s="875" t="str">
        <f>IF(BO268="","",VLOOKUP(BO268,'aktuelle Düngerliste'!$A:$J,10,FALSE)*BQ268/1000)</f>
        <v/>
      </c>
      <c r="BZ268" s="875" t="str">
        <f>IF(BO268="","",VLOOKUP(BO268,'aktuelle Düngerliste'!$A:$H,5,FALSE)*BQ268/1000)</f>
        <v/>
      </c>
      <c r="CA268" s="875" t="str">
        <f>IF(BO268="","",VLOOKUP(BO268,'aktuelle Düngerliste'!$A:$H,6,FALSE)*BQ268/1000)</f>
        <v/>
      </c>
      <c r="CB268" s="876" t="str">
        <f>IF(BO268="","",VLOOKUP(BO268,'aktuelle Düngerliste'!$A:$H,7,FALSE)*BQ268/1000)</f>
        <v/>
      </c>
      <c r="CC268" s="378"/>
      <c r="CD268" s="379"/>
      <c r="CE268" s="375"/>
      <c r="CF268" s="392" t="str">
        <f t="shared" si="54"/>
        <v/>
      </c>
      <c r="CG268" s="453" t="str">
        <f t="shared" si="55"/>
        <v/>
      </c>
      <c r="CH268" s="872" t="str">
        <f>IF(CC268="","",VLOOKUP(CC268,'aktuelle Düngerliste'!$A:$H,2,FALSE))</f>
        <v/>
      </c>
      <c r="CI268" s="872" t="str">
        <f>IF(CC268="","",VLOOKUP(CC268,'aktuelle Düngerliste'!$A:$H,3,FALSE))</f>
        <v/>
      </c>
      <c r="CJ268" s="873" t="str">
        <f>IF(CC268="","",VLOOKUP(CC268,'aktuelle Düngerliste'!$A:$H,8,FALSE))</f>
        <v/>
      </c>
      <c r="CK268" s="874" t="str">
        <f>IF(CC268="","",VLOOKUP(CC268,'aktuelle Düngerliste'!$A:$H,3,FALSE)*CE268/1000)</f>
        <v/>
      </c>
      <c r="CL268" s="874" t="str">
        <f>IF(CC268="","",IF(VLOOKUP(CC268,'aktuelle Düngerliste'!$A:$B,2,FALSE)="mineralisch",(VLOOKUP(CC268,'aktuelle Düngerliste'!$A:$H,3,FALSE)*CE268/1000),""))</f>
        <v/>
      </c>
      <c r="CM268" s="875" t="str">
        <f>IF(CC268="","",VLOOKUP(CC268,'aktuelle Düngerliste'!$A:$J,10,FALSE)*CE268/1000)</f>
        <v/>
      </c>
      <c r="CN268" s="875" t="str">
        <f>IF(CC268="","",VLOOKUP(CC268,'aktuelle Düngerliste'!$A:$H,5,FALSE)*CE268/1000)</f>
        <v/>
      </c>
      <c r="CO268" s="875" t="str">
        <f>IF(CC268="","",VLOOKUP(CC268,'aktuelle Düngerliste'!$A:$H,6,FALSE)*CE268/1000)</f>
        <v/>
      </c>
      <c r="CP268" s="876" t="str">
        <f>IF(CC268="","",VLOOKUP(CC268,'aktuelle Düngerliste'!$A:$H,7,FALSE)*CE268/1000)</f>
        <v/>
      </c>
      <c r="CQ268" s="378"/>
      <c r="CR268" s="379"/>
      <c r="CS268" s="375"/>
      <c r="CT268" s="392" t="str">
        <f t="shared" si="56"/>
        <v/>
      </c>
      <c r="CU268" s="453" t="str">
        <f t="shared" si="57"/>
        <v/>
      </c>
      <c r="CV268" s="872" t="str">
        <f>IF(CQ268="","",VLOOKUP(CQ268,'aktuelle Düngerliste'!$A:$H,2,FALSE))</f>
        <v/>
      </c>
      <c r="CW268" s="872" t="str">
        <f>IF(CQ268="","",VLOOKUP(CQ268,'aktuelle Düngerliste'!$A:$H,3,FALSE))</f>
        <v/>
      </c>
      <c r="CX268" s="873" t="str">
        <f>IF(CQ268="","",VLOOKUP(CQ268,'aktuelle Düngerliste'!$A:$H,8,FALSE))</f>
        <v/>
      </c>
      <c r="CY268" s="874" t="str">
        <f>IF(CQ268="","",VLOOKUP(CQ268,'aktuelle Düngerliste'!$A:$H,3,FALSE)*CS268/1000)</f>
        <v/>
      </c>
      <c r="CZ268" s="874" t="str">
        <f>IF(CQ268="","",IF(VLOOKUP(CQ268,'aktuelle Düngerliste'!$A:$B,2,FALSE)="mineralisch",(VLOOKUP(CQ268,'aktuelle Düngerliste'!$A:$H,3,FALSE)*CS268/1000),""))</f>
        <v/>
      </c>
      <c r="DA268" s="875" t="str">
        <f>IF(CQ268="","",VLOOKUP(CQ268,'aktuelle Düngerliste'!$A:$J,10,FALSE)*CS268/1000)</f>
        <v/>
      </c>
      <c r="DB268" s="875" t="str">
        <f>IF(CQ268="","",VLOOKUP(CQ268,'aktuelle Düngerliste'!$A:$H,5,FALSE)*CS268/1000)</f>
        <v/>
      </c>
      <c r="DC268" s="875" t="str">
        <f>IF(CQ268="","",VLOOKUP(CQ268,'aktuelle Düngerliste'!$A:$H,6,FALSE)*CS268/1000)</f>
        <v/>
      </c>
      <c r="DD268" s="876" t="str">
        <f>IF(CQ268="","",VLOOKUP(CQ268,'aktuelle Düngerliste'!$A:$H,7,FALSE)*CS268/1000)</f>
        <v/>
      </c>
      <c r="DE268" s="378"/>
      <c r="DF268" s="379"/>
      <c r="DG268" s="375"/>
      <c r="DH268" s="392" t="str">
        <f t="shared" si="58"/>
        <v/>
      </c>
      <c r="DI268" s="453" t="str">
        <f t="shared" si="59"/>
        <v/>
      </c>
      <c r="DJ268" s="872" t="str">
        <f>IF(DE268="","",VLOOKUP(DE268,'aktuelle Düngerliste'!$A:$H,2,FALSE))</f>
        <v/>
      </c>
      <c r="DK268" s="872" t="str">
        <f>IF(DE268="","",VLOOKUP(DE268,'aktuelle Düngerliste'!$A:$H,3,FALSE))</f>
        <v/>
      </c>
      <c r="DL268" s="873" t="str">
        <f>IF(DE268="","",VLOOKUP(DE268,'aktuelle Düngerliste'!$A:$H,8,FALSE))</f>
        <v/>
      </c>
      <c r="DM268" s="874" t="str">
        <f>IF(DE268="","",VLOOKUP(DE268,'aktuelle Düngerliste'!$A:$H,3,FALSE)*DG268/1000)</f>
        <v/>
      </c>
      <c r="DN268" s="874" t="str">
        <f>IF(DE268="","",IF(VLOOKUP(DE268,'aktuelle Düngerliste'!$A:$B,2,FALSE)="mineralisch",(VLOOKUP(DE268,'aktuelle Düngerliste'!$A:$H,3,FALSE)*DG268/1000),""))</f>
        <v/>
      </c>
      <c r="DO268" s="875" t="str">
        <f>IF(DE268="","",VLOOKUP(DE268,'aktuelle Düngerliste'!$A:$J,10,FALSE)*DG268/1000)</f>
        <v/>
      </c>
      <c r="DP268" s="875" t="str">
        <f>IF(DE268="","",VLOOKUP(DE268,'aktuelle Düngerliste'!$A:$H,5,FALSE)*DG268/1000)</f>
        <v/>
      </c>
      <c r="DQ268" s="875" t="str">
        <f>IF(DE268="","",VLOOKUP(DE268,'aktuelle Düngerliste'!$A:$H,6,FALSE)*DG268/1000)</f>
        <v/>
      </c>
      <c r="DR268" s="876" t="str">
        <f>IF(DE268="","",VLOOKUP(DE268,'aktuelle Düngerliste'!$A:$H,7,FALSE)*DG268/1000)</f>
        <v/>
      </c>
      <c r="DS268" s="265"/>
    </row>
    <row r="269" spans="1:123" s="145" customFormat="1">
      <c r="A269" s="261" t="str">
        <f>IF('N-DBE'!A269="","",'N-DBE'!A269)</f>
        <v/>
      </c>
      <c r="B269" s="285" t="str">
        <f>IF('N-DBE'!B269="","",'N-DBE'!B269)</f>
        <v/>
      </c>
      <c r="C269" s="262" t="str">
        <f>IF('N-DBE'!C269="","",'N-DBE'!C269)</f>
        <v/>
      </c>
      <c r="D269" s="262" t="str">
        <f>IF('N-DBE'!D269="","",'N-DBE'!D269)</f>
        <v/>
      </c>
      <c r="E269" s="238" t="str">
        <f>IF('N-DBE'!E269="","",'N-DBE'!E269)</f>
        <v/>
      </c>
      <c r="F269" s="238" t="str">
        <f>IF('N-DBE'!F269="","",'N-DBE'!F269)</f>
        <v/>
      </c>
      <c r="G269" s="225" t="str">
        <f>IF('N-DBE'!G269="","",'N-DBE'!G269)</f>
        <v/>
      </c>
      <c r="H269" s="247" t="str">
        <f>IF(OR(B269="",'N-DBE'!AJ269=""),"",'N-DBE'!AJ269+'N-DBE'!AN269)</f>
        <v/>
      </c>
      <c r="I269" s="815" t="str">
        <f>IF(OR(B269="",'N-DBE'!AJ269=""),"",'N-DBE'!E269*('N-DBE'!AJ269+'N-DBE'!AN269))</f>
        <v/>
      </c>
      <c r="J269" s="246" t="str">
        <f>IF('N-DBE'!AK269="","",IF('N-DBE'!AM269="ja",'N-DBE'!AK269+'N-DBE'!AN269,'N-DBE'!AK269))</f>
        <v/>
      </c>
      <c r="K269" s="829" t="str">
        <f>IF(OR(B269="",'N-DBE'!AK269=""),"",IF('N-DBE'!AM269="ja",'N-DBE'!E269*('N-DBE'!AK269+'N-DBE'!AN269),'N-DBE'!E269*'N-DBE'!AK269))</f>
        <v/>
      </c>
      <c r="L269" s="830" t="str">
        <f>IF(OR(B269="",'N-DBE'!AL269=""),"",'N-DBE'!AL269+'N-DBE'!AN269)</f>
        <v/>
      </c>
      <c r="M269" s="830" t="str">
        <f>IF(OR(B269="",'N-DBE'!AL269=""),"",'N-DBE'!E269*('N-DBE'!AL269+'N-DBE'!AN269))</f>
        <v/>
      </c>
      <c r="N269" s="831" t="str">
        <f>IF(AND('N-DBE'!C269="ja",G269&lt;&gt;""),I269-X269,"")</f>
        <v/>
      </c>
      <c r="O269" s="259" t="str">
        <f>IF('N-DBE'!AJ269="","",SUM(AU269,BI269,BW269,CK269,CY269,DM269))</f>
        <v/>
      </c>
      <c r="P269" s="830" t="str">
        <f>IF(OR(B269="",'N-DBE'!AJ269=""),"",O269*'N-DBE'!E269)</f>
        <v/>
      </c>
      <c r="Q269" s="253" t="str">
        <f>IF('N-DBE'!AJ269="","",IF(AR269="mineralisch",AU269,0)+IF(BF269="mineralisch",BI269,0)+IF(BT269="mineralisch",BW269,0)+IF(CH269="mineralisch",CK269,0)+IF(CV269="mineralisch",CY269,0)+IF(DJ269="mineralisch",DM269,0))</f>
        <v/>
      </c>
      <c r="R269" s="830" t="str">
        <f>IF(OR(B269="",'N-DBE'!AJ269=""),"",Q269*'N-DBE'!E269)</f>
        <v/>
      </c>
      <c r="S269" s="253" t="str">
        <f>IF('N-DBE'!AJ269="","",O269-Q269)</f>
        <v/>
      </c>
      <c r="T269" s="830" t="str">
        <f>IF(OR(B269="",'N-DBE'!AJ269=""),"",S269*'N-DBE'!E269)</f>
        <v/>
      </c>
      <c r="U269" s="253" t="str">
        <f>IF('N-DBE'!AJ269="","",(IF(AR269="Kompost",AU269,0)+IF(BF269="Kompost",BI269,0)+IF(BT269="Kompost",BW269,0)+IF(CH269="Kompost",CK269,0)+IF(CV269="Kompost",CY269,0)+IF(DJ269="Kompost",DM269,0)))</f>
        <v/>
      </c>
      <c r="V269" s="830" t="str">
        <f>IF(OR(B269="",'N-DBE'!AJ269=""),"",U269*'N-DBE'!E269)</f>
        <v/>
      </c>
      <c r="W269" s="370" t="str">
        <f>IF('N-DBE'!AJ269="","",SUM(AW269,BK269,BY269,CM269,DA269,DO269))</f>
        <v/>
      </c>
      <c r="X269" s="844" t="str">
        <f>IF(OR(B269="",'N-DBE'!AJ269=""),"",W269*'N-DBE'!E269)</f>
        <v/>
      </c>
      <c r="Y269" s="260" t="str">
        <f>IF('P-(K-Mg)-DBE'!N269="","",'P-(K-Mg)-DBE'!N269+'P-(K-Mg)-DBE'!R269)</f>
        <v/>
      </c>
      <c r="Z269" s="830" t="str">
        <f>IF(OR(B269="",'P-(K-Mg)-DBE'!N269=""),"",'N-DBE'!E269*('P-(K-Mg)-DBE'!N269+'P-(K-Mg)-DBE'!R269))</f>
        <v/>
      </c>
      <c r="AA269" s="259" t="str">
        <f>IF('P-(K-Mg)-DBE'!N269="","",SUM(AX269,BL269,BZ269,CN269,DB269,DP269))</f>
        <v/>
      </c>
      <c r="AB269" s="258" t="str">
        <f>IF(OR(B269="",'P-(K-Mg)-DBE'!Z269=""),"",SUM(AX269,BL269,BZ269,CN269,DB269,DP269)*'N-DBE'!E269)</f>
        <v/>
      </c>
      <c r="AC269" s="259" t="str">
        <f>IF('P-(K-Mg)-DBE'!O269="","",'P-(K-Mg)-DBE'!O269)</f>
        <v/>
      </c>
      <c r="AD269" s="815" t="str">
        <f>IF(OR(B269="",'P-(K-Mg)-DBE'!O269=""),"",'P-(K-Mg)-DBE'!O269*'N-DBE'!E269)</f>
        <v/>
      </c>
      <c r="AE269" s="239" t="str">
        <f>IF('P-(K-Mg)-DBE'!Z269="","",'P-(K-Mg)-DBE'!Z269)</f>
        <v/>
      </c>
      <c r="AF269" s="815" t="str">
        <f>IF(OR(B269="",'P-(K-Mg)-DBE'!Z269=""),"",'P-(K-Mg)-DBE'!Z269*'N-DBE'!E269)</f>
        <v/>
      </c>
      <c r="AG269" s="380" t="str">
        <f>IF('P-(K-Mg)-DBE'!Z269="","",SUM(AY269,BM269,CA269,CO269,DC269,DQ269))</f>
        <v/>
      </c>
      <c r="AH269" s="258" t="str">
        <f>IF(OR(B269="",'P-(K-Mg)-DBE'!AH269=""),"",SUM(AY269,BM269,CA269,CO269,DC269,DQ259)*'N-DBE'!E269)</f>
        <v/>
      </c>
      <c r="AI269" s="240" t="str">
        <f>IF('P-(K-Mg)-DBE'!AH269="","",'P-(K-Mg)-DBE'!AH269)</f>
        <v/>
      </c>
      <c r="AJ269" s="830" t="str">
        <f>IF(OR(B269="",'P-(K-Mg)-DBE'!AH269=""),"",'N-DBE'!E269*'P-(K-Mg)-DBE'!AH269)</f>
        <v/>
      </c>
      <c r="AK269" s="374" t="str">
        <f>IF('P-(K-Mg)-DBE'!AH269="","",SUM(AZ269,BN269,CB269,CP269,DD269,DR269))</f>
        <v/>
      </c>
      <c r="AL269" s="862" t="str">
        <f>IF('P-(K-Mg)-DBE'!AH269="","",SUM(AZ269,BN269,CB269,CP269,DD269,DR269))</f>
        <v/>
      </c>
      <c r="AM269" s="378"/>
      <c r="AN269" s="379"/>
      <c r="AO269" s="375"/>
      <c r="AP269" s="392" t="str">
        <f t="shared" si="48"/>
        <v/>
      </c>
      <c r="AQ269" s="453" t="str">
        <f t="shared" si="49"/>
        <v/>
      </c>
      <c r="AR269" s="872" t="str">
        <f>IF(AM269="","",VLOOKUP(AM269,'aktuelle Düngerliste'!A:H,2,FALSE))</f>
        <v/>
      </c>
      <c r="AS269" s="872" t="str">
        <f>IF(AM269="","",VLOOKUP(AM269,'aktuelle Düngerliste'!A:H,3,FALSE))</f>
        <v/>
      </c>
      <c r="AT269" s="873" t="str">
        <f>IF(AM269="","",VLOOKUP(AM269,'aktuelle Düngerliste'!A:H,8,FALSE))</f>
        <v/>
      </c>
      <c r="AU269" s="874" t="str">
        <f>IF(AM269="","",VLOOKUP(AM269,'aktuelle Düngerliste'!$A:$H,3,FALSE)*AO269/1000)</f>
        <v/>
      </c>
      <c r="AV269" s="874" t="str">
        <f>IF(AM269="","",IF(VLOOKUP(AM269,'aktuelle Düngerliste'!$A:$B,2,FALSE)="mineralisch",(VLOOKUP(AM269,'aktuelle Düngerliste'!$A:$H,3,FALSE)*AO269/1000),""))</f>
        <v/>
      </c>
      <c r="AW269" s="875" t="str">
        <f>IF(AM269="","",VLOOKUP(AM269,'aktuelle Düngerliste'!$A:$J,10,FALSE)*AO269/1000)</f>
        <v/>
      </c>
      <c r="AX269" s="875" t="str">
        <f>IF(AM269="","",VLOOKUP(AM269,'aktuelle Düngerliste'!$A:$H,5,FALSE)*AO269/1000)</f>
        <v/>
      </c>
      <c r="AY269" s="875" t="str">
        <f>IF(AM269="","",VLOOKUP(AM269,'aktuelle Düngerliste'!$A:$H,6,FALSE)*AO269/1000)</f>
        <v/>
      </c>
      <c r="AZ269" s="876" t="str">
        <f>IF(AM269="","",VLOOKUP(AM269,'aktuelle Düngerliste'!$A:$H,7,FALSE)*AO269/1000)</f>
        <v/>
      </c>
      <c r="BA269" s="378"/>
      <c r="BB269" s="379"/>
      <c r="BC269" s="375"/>
      <c r="BD269" s="392" t="str">
        <f t="shared" si="50"/>
        <v/>
      </c>
      <c r="BE269" s="453" t="str">
        <f t="shared" si="51"/>
        <v/>
      </c>
      <c r="BF269" s="872" t="str">
        <f>IF(BA269="","",VLOOKUP(BA269,'aktuelle Düngerliste'!$A:$H,2,FALSE))</f>
        <v/>
      </c>
      <c r="BG269" s="872" t="str">
        <f>IF(BA269="","",VLOOKUP(BA269,'aktuelle Düngerliste'!$A:$H,3,FALSE))</f>
        <v/>
      </c>
      <c r="BH269" s="873" t="str">
        <f>IF(BA269="","",VLOOKUP(BA269,'aktuelle Düngerliste'!$A:$H,8,FALSE))</f>
        <v/>
      </c>
      <c r="BI269" s="874" t="str">
        <f>IF(BA269="","",VLOOKUP(BA269,'aktuelle Düngerliste'!$A:$H,3,FALSE)*BC269/1000)</f>
        <v/>
      </c>
      <c r="BJ269" s="874" t="str">
        <f>IF(BA269="","",IF(VLOOKUP(BA269,'aktuelle Düngerliste'!$A:$B,2,FALSE)="mineralisch",(VLOOKUP(BA269,'aktuelle Düngerliste'!$A:$H,3,FALSE)*BC269/1000),""))</f>
        <v/>
      </c>
      <c r="BK269" s="875" t="str">
        <f>IF(BA269="","",VLOOKUP(BA269,'aktuelle Düngerliste'!$A:$J,10,FALSE)*BC269/1000)</f>
        <v/>
      </c>
      <c r="BL269" s="875" t="str">
        <f>IF(BA269="","",VLOOKUP(BA269,'aktuelle Düngerliste'!$A:$H,5,FALSE)*BC269/1000)</f>
        <v/>
      </c>
      <c r="BM269" s="875" t="str">
        <f>IF(BA269="","",VLOOKUP(BA269,'aktuelle Düngerliste'!$A:$H,6,FALSE)*BC269/1000)</f>
        <v/>
      </c>
      <c r="BN269" s="876" t="str">
        <f>IF(BA269="","",VLOOKUP(BA269,'aktuelle Düngerliste'!$A:$H,7,FALSE)*BC269/1000)</f>
        <v/>
      </c>
      <c r="BO269" s="378"/>
      <c r="BP269" s="379"/>
      <c r="BQ269" s="375"/>
      <c r="BR269" s="392" t="str">
        <f t="shared" si="52"/>
        <v/>
      </c>
      <c r="BS269" s="453" t="str">
        <f t="shared" si="53"/>
        <v/>
      </c>
      <c r="BT269" s="872" t="str">
        <f>IF(BO269="","",VLOOKUP(BO269,'aktuelle Düngerliste'!$A:$H,2,FALSE))</f>
        <v/>
      </c>
      <c r="BU269" s="872" t="str">
        <f>IF(BO269="","",VLOOKUP(BO269,'aktuelle Düngerliste'!$A:$H,3,FALSE))</f>
        <v/>
      </c>
      <c r="BV269" s="873" t="str">
        <f>IF(BO269="","",VLOOKUP(BO269,'aktuelle Düngerliste'!$A:$H,8,FALSE))</f>
        <v/>
      </c>
      <c r="BW269" s="874" t="str">
        <f>IF(BO269="","",VLOOKUP(BO269,'aktuelle Düngerliste'!$A:$H,3,FALSE)*BQ269/1000)</f>
        <v/>
      </c>
      <c r="BX269" s="874" t="str">
        <f>IF(BO269="","",IF(VLOOKUP(BO269,'aktuelle Düngerliste'!$A:$B,2,FALSE)="mineralisch",(VLOOKUP(BO269,'aktuelle Düngerliste'!$A:$H,3,FALSE)*BQ269/1000),""))</f>
        <v/>
      </c>
      <c r="BY269" s="875" t="str">
        <f>IF(BO269="","",VLOOKUP(BO269,'aktuelle Düngerliste'!$A:$J,10,FALSE)*BQ269/1000)</f>
        <v/>
      </c>
      <c r="BZ269" s="875" t="str">
        <f>IF(BO269="","",VLOOKUP(BO269,'aktuelle Düngerliste'!$A:$H,5,FALSE)*BQ269/1000)</f>
        <v/>
      </c>
      <c r="CA269" s="875" t="str">
        <f>IF(BO269="","",VLOOKUP(BO269,'aktuelle Düngerliste'!$A:$H,6,FALSE)*BQ269/1000)</f>
        <v/>
      </c>
      <c r="CB269" s="876" t="str">
        <f>IF(BO269="","",VLOOKUP(BO269,'aktuelle Düngerliste'!$A:$H,7,FALSE)*BQ269/1000)</f>
        <v/>
      </c>
      <c r="CC269" s="378"/>
      <c r="CD269" s="379"/>
      <c r="CE269" s="375"/>
      <c r="CF269" s="392" t="str">
        <f t="shared" si="54"/>
        <v/>
      </c>
      <c r="CG269" s="453" t="str">
        <f t="shared" si="55"/>
        <v/>
      </c>
      <c r="CH269" s="872" t="str">
        <f>IF(CC269="","",VLOOKUP(CC269,'aktuelle Düngerliste'!$A:$H,2,FALSE))</f>
        <v/>
      </c>
      <c r="CI269" s="872" t="str">
        <f>IF(CC269="","",VLOOKUP(CC269,'aktuelle Düngerliste'!$A:$H,3,FALSE))</f>
        <v/>
      </c>
      <c r="CJ269" s="873" t="str">
        <f>IF(CC269="","",VLOOKUP(CC269,'aktuelle Düngerliste'!$A:$H,8,FALSE))</f>
        <v/>
      </c>
      <c r="CK269" s="874" t="str">
        <f>IF(CC269="","",VLOOKUP(CC269,'aktuelle Düngerliste'!$A:$H,3,FALSE)*CE269/1000)</f>
        <v/>
      </c>
      <c r="CL269" s="874" t="str">
        <f>IF(CC269="","",IF(VLOOKUP(CC269,'aktuelle Düngerliste'!$A:$B,2,FALSE)="mineralisch",(VLOOKUP(CC269,'aktuelle Düngerliste'!$A:$H,3,FALSE)*CE269/1000),""))</f>
        <v/>
      </c>
      <c r="CM269" s="875" t="str">
        <f>IF(CC269="","",VLOOKUP(CC269,'aktuelle Düngerliste'!$A:$J,10,FALSE)*CE269/1000)</f>
        <v/>
      </c>
      <c r="CN269" s="875" t="str">
        <f>IF(CC269="","",VLOOKUP(CC269,'aktuelle Düngerliste'!$A:$H,5,FALSE)*CE269/1000)</f>
        <v/>
      </c>
      <c r="CO269" s="875" t="str">
        <f>IF(CC269="","",VLOOKUP(CC269,'aktuelle Düngerliste'!$A:$H,6,FALSE)*CE269/1000)</f>
        <v/>
      </c>
      <c r="CP269" s="876" t="str">
        <f>IF(CC269="","",VLOOKUP(CC269,'aktuelle Düngerliste'!$A:$H,7,FALSE)*CE269/1000)</f>
        <v/>
      </c>
      <c r="CQ269" s="378"/>
      <c r="CR269" s="379"/>
      <c r="CS269" s="375"/>
      <c r="CT269" s="392" t="str">
        <f t="shared" si="56"/>
        <v/>
      </c>
      <c r="CU269" s="453" t="str">
        <f t="shared" si="57"/>
        <v/>
      </c>
      <c r="CV269" s="872" t="str">
        <f>IF(CQ269="","",VLOOKUP(CQ269,'aktuelle Düngerliste'!$A:$H,2,FALSE))</f>
        <v/>
      </c>
      <c r="CW269" s="872" t="str">
        <f>IF(CQ269="","",VLOOKUP(CQ269,'aktuelle Düngerliste'!$A:$H,3,FALSE))</f>
        <v/>
      </c>
      <c r="CX269" s="873" t="str">
        <f>IF(CQ269="","",VLOOKUP(CQ269,'aktuelle Düngerliste'!$A:$H,8,FALSE))</f>
        <v/>
      </c>
      <c r="CY269" s="874" t="str">
        <f>IF(CQ269="","",VLOOKUP(CQ269,'aktuelle Düngerliste'!$A:$H,3,FALSE)*CS269/1000)</f>
        <v/>
      </c>
      <c r="CZ269" s="874" t="str">
        <f>IF(CQ269="","",IF(VLOOKUP(CQ269,'aktuelle Düngerliste'!$A:$B,2,FALSE)="mineralisch",(VLOOKUP(CQ269,'aktuelle Düngerliste'!$A:$H,3,FALSE)*CS269/1000),""))</f>
        <v/>
      </c>
      <c r="DA269" s="875" t="str">
        <f>IF(CQ269="","",VLOOKUP(CQ269,'aktuelle Düngerliste'!$A:$J,10,FALSE)*CS269/1000)</f>
        <v/>
      </c>
      <c r="DB269" s="875" t="str">
        <f>IF(CQ269="","",VLOOKUP(CQ269,'aktuelle Düngerliste'!$A:$H,5,FALSE)*CS269/1000)</f>
        <v/>
      </c>
      <c r="DC269" s="875" t="str">
        <f>IF(CQ269="","",VLOOKUP(CQ269,'aktuelle Düngerliste'!$A:$H,6,FALSE)*CS269/1000)</f>
        <v/>
      </c>
      <c r="DD269" s="876" t="str">
        <f>IF(CQ269="","",VLOOKUP(CQ269,'aktuelle Düngerliste'!$A:$H,7,FALSE)*CS269/1000)</f>
        <v/>
      </c>
      <c r="DE269" s="378"/>
      <c r="DF269" s="379"/>
      <c r="DG269" s="375"/>
      <c r="DH269" s="392" t="str">
        <f t="shared" si="58"/>
        <v/>
      </c>
      <c r="DI269" s="453" t="str">
        <f t="shared" si="59"/>
        <v/>
      </c>
      <c r="DJ269" s="872" t="str">
        <f>IF(DE269="","",VLOOKUP(DE269,'aktuelle Düngerliste'!$A:$H,2,FALSE))</f>
        <v/>
      </c>
      <c r="DK269" s="872" t="str">
        <f>IF(DE269="","",VLOOKUP(DE269,'aktuelle Düngerliste'!$A:$H,3,FALSE))</f>
        <v/>
      </c>
      <c r="DL269" s="873" t="str">
        <f>IF(DE269="","",VLOOKUP(DE269,'aktuelle Düngerliste'!$A:$H,8,FALSE))</f>
        <v/>
      </c>
      <c r="DM269" s="874" t="str">
        <f>IF(DE269="","",VLOOKUP(DE269,'aktuelle Düngerliste'!$A:$H,3,FALSE)*DG269/1000)</f>
        <v/>
      </c>
      <c r="DN269" s="874" t="str">
        <f>IF(DE269="","",IF(VLOOKUP(DE269,'aktuelle Düngerliste'!$A:$B,2,FALSE)="mineralisch",(VLOOKUP(DE269,'aktuelle Düngerliste'!$A:$H,3,FALSE)*DG269/1000),""))</f>
        <v/>
      </c>
      <c r="DO269" s="875" t="str">
        <f>IF(DE269="","",VLOOKUP(DE269,'aktuelle Düngerliste'!$A:$J,10,FALSE)*DG269/1000)</f>
        <v/>
      </c>
      <c r="DP269" s="875" t="str">
        <f>IF(DE269="","",VLOOKUP(DE269,'aktuelle Düngerliste'!$A:$H,5,FALSE)*DG269/1000)</f>
        <v/>
      </c>
      <c r="DQ269" s="875" t="str">
        <f>IF(DE269="","",VLOOKUP(DE269,'aktuelle Düngerliste'!$A:$H,6,FALSE)*DG269/1000)</f>
        <v/>
      </c>
      <c r="DR269" s="876" t="str">
        <f>IF(DE269="","",VLOOKUP(DE269,'aktuelle Düngerliste'!$A:$H,7,FALSE)*DG269/1000)</f>
        <v/>
      </c>
      <c r="DS269" s="265"/>
    </row>
    <row r="270" spans="1:123" s="145" customFormat="1">
      <c r="A270" s="261" t="str">
        <f>IF('N-DBE'!A270="","",'N-DBE'!A270)</f>
        <v/>
      </c>
      <c r="B270" s="285" t="str">
        <f>IF('N-DBE'!B270="","",'N-DBE'!B270)</f>
        <v/>
      </c>
      <c r="C270" s="262" t="str">
        <f>IF('N-DBE'!C270="","",'N-DBE'!C270)</f>
        <v/>
      </c>
      <c r="D270" s="262" t="str">
        <f>IF('N-DBE'!D270="","",'N-DBE'!D270)</f>
        <v/>
      </c>
      <c r="E270" s="238" t="str">
        <f>IF('N-DBE'!E270="","",'N-DBE'!E270)</f>
        <v/>
      </c>
      <c r="F270" s="238" t="str">
        <f>IF('N-DBE'!F270="","",'N-DBE'!F270)</f>
        <v/>
      </c>
      <c r="G270" s="225" t="str">
        <f>IF('N-DBE'!G270="","",'N-DBE'!G270)</f>
        <v/>
      </c>
      <c r="H270" s="247" t="str">
        <f>IF(OR(B270="",'N-DBE'!AJ270=""),"",'N-DBE'!AJ270+'N-DBE'!AN270)</f>
        <v/>
      </c>
      <c r="I270" s="815" t="str">
        <f>IF(OR(B270="",'N-DBE'!AJ270=""),"",'N-DBE'!E270*('N-DBE'!AJ270+'N-DBE'!AN270))</f>
        <v/>
      </c>
      <c r="J270" s="246" t="str">
        <f>IF('N-DBE'!AK270="","",IF('N-DBE'!AM270="ja",'N-DBE'!AK270+'N-DBE'!AN270,'N-DBE'!AK270))</f>
        <v/>
      </c>
      <c r="K270" s="829" t="str">
        <f>IF(OR(B270="",'N-DBE'!AK270=""),"",IF('N-DBE'!AM270="ja",'N-DBE'!E270*('N-DBE'!AK270+'N-DBE'!AN270),'N-DBE'!E270*'N-DBE'!AK270))</f>
        <v/>
      </c>
      <c r="L270" s="830" t="str">
        <f>IF(OR(B270="",'N-DBE'!AL270=""),"",'N-DBE'!AL270+'N-DBE'!AN270)</f>
        <v/>
      </c>
      <c r="M270" s="830" t="str">
        <f>IF(OR(B270="",'N-DBE'!AL270=""),"",'N-DBE'!E270*('N-DBE'!AL270+'N-DBE'!AN270))</f>
        <v/>
      </c>
      <c r="N270" s="831" t="str">
        <f>IF(AND('N-DBE'!C270="ja",G270&lt;&gt;""),I270-X270,"")</f>
        <v/>
      </c>
      <c r="O270" s="259" t="str">
        <f>IF('N-DBE'!AJ270="","",SUM(AU270,BI270,BW270,CK270,CY270,DM270))</f>
        <v/>
      </c>
      <c r="P270" s="830" t="str">
        <f>IF(OR(B270="",'N-DBE'!AJ270=""),"",O270*'N-DBE'!E270)</f>
        <v/>
      </c>
      <c r="Q270" s="253" t="str">
        <f>IF('N-DBE'!AJ270="","",IF(AR270="mineralisch",AU270,0)+IF(BF270="mineralisch",BI270,0)+IF(BT270="mineralisch",BW270,0)+IF(CH270="mineralisch",CK270,0)+IF(CV270="mineralisch",CY270,0)+IF(DJ270="mineralisch",DM270,0))</f>
        <v/>
      </c>
      <c r="R270" s="830" t="str">
        <f>IF(OR(B270="",'N-DBE'!AJ270=""),"",Q270*'N-DBE'!E270)</f>
        <v/>
      </c>
      <c r="S270" s="253" t="str">
        <f>IF('N-DBE'!AJ270="","",O270-Q270)</f>
        <v/>
      </c>
      <c r="T270" s="830" t="str">
        <f>IF(OR(B270="",'N-DBE'!AJ270=""),"",S270*'N-DBE'!E270)</f>
        <v/>
      </c>
      <c r="U270" s="253" t="str">
        <f>IF('N-DBE'!AJ270="","",(IF(AR270="Kompost",AU270,0)+IF(BF270="Kompost",BI270,0)+IF(BT270="Kompost",BW270,0)+IF(CH270="Kompost",CK270,0)+IF(CV270="Kompost",CY270,0)+IF(DJ270="Kompost",DM270,0)))</f>
        <v/>
      </c>
      <c r="V270" s="830" t="str">
        <f>IF(OR(B270="",'N-DBE'!AJ270=""),"",U270*'N-DBE'!E270)</f>
        <v/>
      </c>
      <c r="W270" s="370" t="str">
        <f>IF('N-DBE'!AJ270="","",SUM(AW270,BK270,BY270,CM270,DA270,DO270))</f>
        <v/>
      </c>
      <c r="X270" s="844" t="str">
        <f>IF(OR(B270="",'N-DBE'!AJ270=""),"",W270*'N-DBE'!E270)</f>
        <v/>
      </c>
      <c r="Y270" s="260" t="str">
        <f>IF('P-(K-Mg)-DBE'!N270="","",'P-(K-Mg)-DBE'!N270+'P-(K-Mg)-DBE'!R270)</f>
        <v/>
      </c>
      <c r="Z270" s="830" t="str">
        <f>IF(OR(B270="",'P-(K-Mg)-DBE'!N270=""),"",'N-DBE'!E270*('P-(K-Mg)-DBE'!N270+'P-(K-Mg)-DBE'!R270))</f>
        <v/>
      </c>
      <c r="AA270" s="259" t="str">
        <f>IF('P-(K-Mg)-DBE'!N270="","",SUM(AX270,BL270,BZ270,CN270,DB270,DP270))</f>
        <v/>
      </c>
      <c r="AB270" s="258" t="str">
        <f>IF(OR(B270="",'P-(K-Mg)-DBE'!Z270=""),"",SUM(AX270,BL270,BZ270,CN270,DB270,DP270)*'N-DBE'!E270)</f>
        <v/>
      </c>
      <c r="AC270" s="259" t="str">
        <f>IF('P-(K-Mg)-DBE'!O270="","",'P-(K-Mg)-DBE'!O270)</f>
        <v/>
      </c>
      <c r="AD270" s="815" t="str">
        <f>IF(OR(B270="",'P-(K-Mg)-DBE'!O270=""),"",'P-(K-Mg)-DBE'!O270*'N-DBE'!E270)</f>
        <v/>
      </c>
      <c r="AE270" s="239" t="str">
        <f>IF('P-(K-Mg)-DBE'!Z270="","",'P-(K-Mg)-DBE'!Z270)</f>
        <v/>
      </c>
      <c r="AF270" s="815" t="str">
        <f>IF(OR(B270="",'P-(K-Mg)-DBE'!Z270=""),"",'P-(K-Mg)-DBE'!Z270*'N-DBE'!E270)</f>
        <v/>
      </c>
      <c r="AG270" s="380" t="str">
        <f>IF('P-(K-Mg)-DBE'!Z270="","",SUM(AY270,BM270,CA270,CO270,DC270,DQ270))</f>
        <v/>
      </c>
      <c r="AH270" s="258" t="str">
        <f>IF(OR(B270="",'P-(K-Mg)-DBE'!AH270=""),"",SUM(AY270,BM270,CA270,CO270,DC270,DQ260)*'N-DBE'!E270)</f>
        <v/>
      </c>
      <c r="AI270" s="240" t="str">
        <f>IF('P-(K-Mg)-DBE'!AH270="","",'P-(K-Mg)-DBE'!AH270)</f>
        <v/>
      </c>
      <c r="AJ270" s="830" t="str">
        <f>IF(OR(B270="",'P-(K-Mg)-DBE'!AH270=""),"",'N-DBE'!E270*'P-(K-Mg)-DBE'!AH270)</f>
        <v/>
      </c>
      <c r="AK270" s="374" t="str">
        <f>IF('P-(K-Mg)-DBE'!AH270="","",SUM(AZ270,BN270,CB270,CP270,DD270,DR270))</f>
        <v/>
      </c>
      <c r="AL270" s="862" t="str">
        <f>IF('P-(K-Mg)-DBE'!AH270="","",SUM(AZ270,BN270,CB270,CP270,DD270,DR270))</f>
        <v/>
      </c>
      <c r="AM270" s="378"/>
      <c r="AN270" s="379"/>
      <c r="AO270" s="375"/>
      <c r="AP270" s="392" t="str">
        <f t="shared" si="48"/>
        <v/>
      </c>
      <c r="AQ270" s="453" t="str">
        <f t="shared" si="49"/>
        <v/>
      </c>
      <c r="AR270" s="872" t="str">
        <f>IF(AM270="","",VLOOKUP(AM270,'aktuelle Düngerliste'!A:H,2,FALSE))</f>
        <v/>
      </c>
      <c r="AS270" s="872" t="str">
        <f>IF(AM270="","",VLOOKUP(AM270,'aktuelle Düngerliste'!A:H,3,FALSE))</f>
        <v/>
      </c>
      <c r="AT270" s="873" t="str">
        <f>IF(AM270="","",VLOOKUP(AM270,'aktuelle Düngerliste'!A:H,8,FALSE))</f>
        <v/>
      </c>
      <c r="AU270" s="874" t="str">
        <f>IF(AM270="","",VLOOKUP(AM270,'aktuelle Düngerliste'!$A:$H,3,FALSE)*AO270/1000)</f>
        <v/>
      </c>
      <c r="AV270" s="874" t="str">
        <f>IF(AM270="","",IF(VLOOKUP(AM270,'aktuelle Düngerliste'!$A:$B,2,FALSE)="mineralisch",(VLOOKUP(AM270,'aktuelle Düngerliste'!$A:$H,3,FALSE)*AO270/1000),""))</f>
        <v/>
      </c>
      <c r="AW270" s="875" t="str">
        <f>IF(AM270="","",VLOOKUP(AM270,'aktuelle Düngerliste'!$A:$J,10,FALSE)*AO270/1000)</f>
        <v/>
      </c>
      <c r="AX270" s="875" t="str">
        <f>IF(AM270="","",VLOOKUP(AM270,'aktuelle Düngerliste'!$A:$H,5,FALSE)*AO270/1000)</f>
        <v/>
      </c>
      <c r="AY270" s="875" t="str">
        <f>IF(AM270="","",VLOOKUP(AM270,'aktuelle Düngerliste'!$A:$H,6,FALSE)*AO270/1000)</f>
        <v/>
      </c>
      <c r="AZ270" s="876" t="str">
        <f>IF(AM270="","",VLOOKUP(AM270,'aktuelle Düngerliste'!$A:$H,7,FALSE)*AO270/1000)</f>
        <v/>
      </c>
      <c r="BA270" s="378"/>
      <c r="BB270" s="379"/>
      <c r="BC270" s="375"/>
      <c r="BD270" s="392" t="str">
        <f t="shared" si="50"/>
        <v/>
      </c>
      <c r="BE270" s="453" t="str">
        <f t="shared" si="51"/>
        <v/>
      </c>
      <c r="BF270" s="872" t="str">
        <f>IF(BA270="","",VLOOKUP(BA270,'aktuelle Düngerliste'!$A:$H,2,FALSE))</f>
        <v/>
      </c>
      <c r="BG270" s="872" t="str">
        <f>IF(BA270="","",VLOOKUP(BA270,'aktuelle Düngerliste'!$A:$H,3,FALSE))</f>
        <v/>
      </c>
      <c r="BH270" s="873" t="str">
        <f>IF(BA270="","",VLOOKUP(BA270,'aktuelle Düngerliste'!$A:$H,8,FALSE))</f>
        <v/>
      </c>
      <c r="BI270" s="874" t="str">
        <f>IF(BA270="","",VLOOKUP(BA270,'aktuelle Düngerliste'!$A:$H,3,FALSE)*BC270/1000)</f>
        <v/>
      </c>
      <c r="BJ270" s="874" t="str">
        <f>IF(BA270="","",IF(VLOOKUP(BA270,'aktuelle Düngerliste'!$A:$B,2,FALSE)="mineralisch",(VLOOKUP(BA270,'aktuelle Düngerliste'!$A:$H,3,FALSE)*BC270/1000),""))</f>
        <v/>
      </c>
      <c r="BK270" s="875" t="str">
        <f>IF(BA270="","",VLOOKUP(BA270,'aktuelle Düngerliste'!$A:$J,10,FALSE)*BC270/1000)</f>
        <v/>
      </c>
      <c r="BL270" s="875" t="str">
        <f>IF(BA270="","",VLOOKUP(BA270,'aktuelle Düngerliste'!$A:$H,5,FALSE)*BC270/1000)</f>
        <v/>
      </c>
      <c r="BM270" s="875" t="str">
        <f>IF(BA270="","",VLOOKUP(BA270,'aktuelle Düngerliste'!$A:$H,6,FALSE)*BC270/1000)</f>
        <v/>
      </c>
      <c r="BN270" s="876" t="str">
        <f>IF(BA270="","",VLOOKUP(BA270,'aktuelle Düngerliste'!$A:$H,7,FALSE)*BC270/1000)</f>
        <v/>
      </c>
      <c r="BO270" s="378"/>
      <c r="BP270" s="379"/>
      <c r="BQ270" s="375"/>
      <c r="BR270" s="392" t="str">
        <f t="shared" si="52"/>
        <v/>
      </c>
      <c r="BS270" s="453" t="str">
        <f t="shared" si="53"/>
        <v/>
      </c>
      <c r="BT270" s="872" t="str">
        <f>IF(BO270="","",VLOOKUP(BO270,'aktuelle Düngerliste'!$A:$H,2,FALSE))</f>
        <v/>
      </c>
      <c r="BU270" s="872" t="str">
        <f>IF(BO270="","",VLOOKUP(BO270,'aktuelle Düngerliste'!$A:$H,3,FALSE))</f>
        <v/>
      </c>
      <c r="BV270" s="873" t="str">
        <f>IF(BO270="","",VLOOKUP(BO270,'aktuelle Düngerliste'!$A:$H,8,FALSE))</f>
        <v/>
      </c>
      <c r="BW270" s="874" t="str">
        <f>IF(BO270="","",VLOOKUP(BO270,'aktuelle Düngerliste'!$A:$H,3,FALSE)*BQ270/1000)</f>
        <v/>
      </c>
      <c r="BX270" s="874" t="str">
        <f>IF(BO270="","",IF(VLOOKUP(BO270,'aktuelle Düngerliste'!$A:$B,2,FALSE)="mineralisch",(VLOOKUP(BO270,'aktuelle Düngerliste'!$A:$H,3,FALSE)*BQ270/1000),""))</f>
        <v/>
      </c>
      <c r="BY270" s="875" t="str">
        <f>IF(BO270="","",VLOOKUP(BO270,'aktuelle Düngerliste'!$A:$J,10,FALSE)*BQ270/1000)</f>
        <v/>
      </c>
      <c r="BZ270" s="875" t="str">
        <f>IF(BO270="","",VLOOKUP(BO270,'aktuelle Düngerliste'!$A:$H,5,FALSE)*BQ270/1000)</f>
        <v/>
      </c>
      <c r="CA270" s="875" t="str">
        <f>IF(BO270="","",VLOOKUP(BO270,'aktuelle Düngerliste'!$A:$H,6,FALSE)*BQ270/1000)</f>
        <v/>
      </c>
      <c r="CB270" s="876" t="str">
        <f>IF(BO270="","",VLOOKUP(BO270,'aktuelle Düngerliste'!$A:$H,7,FALSE)*BQ270/1000)</f>
        <v/>
      </c>
      <c r="CC270" s="378"/>
      <c r="CD270" s="379"/>
      <c r="CE270" s="375"/>
      <c r="CF270" s="392" t="str">
        <f t="shared" si="54"/>
        <v/>
      </c>
      <c r="CG270" s="453" t="str">
        <f t="shared" si="55"/>
        <v/>
      </c>
      <c r="CH270" s="872" t="str">
        <f>IF(CC270="","",VLOOKUP(CC270,'aktuelle Düngerliste'!$A:$H,2,FALSE))</f>
        <v/>
      </c>
      <c r="CI270" s="872" t="str">
        <f>IF(CC270="","",VLOOKUP(CC270,'aktuelle Düngerliste'!$A:$H,3,FALSE))</f>
        <v/>
      </c>
      <c r="CJ270" s="873" t="str">
        <f>IF(CC270="","",VLOOKUP(CC270,'aktuelle Düngerliste'!$A:$H,8,FALSE))</f>
        <v/>
      </c>
      <c r="CK270" s="874" t="str">
        <f>IF(CC270="","",VLOOKUP(CC270,'aktuelle Düngerliste'!$A:$H,3,FALSE)*CE270/1000)</f>
        <v/>
      </c>
      <c r="CL270" s="874" t="str">
        <f>IF(CC270="","",IF(VLOOKUP(CC270,'aktuelle Düngerliste'!$A:$B,2,FALSE)="mineralisch",(VLOOKUP(CC270,'aktuelle Düngerliste'!$A:$H,3,FALSE)*CE270/1000),""))</f>
        <v/>
      </c>
      <c r="CM270" s="875" t="str">
        <f>IF(CC270="","",VLOOKUP(CC270,'aktuelle Düngerliste'!$A:$J,10,FALSE)*CE270/1000)</f>
        <v/>
      </c>
      <c r="CN270" s="875" t="str">
        <f>IF(CC270="","",VLOOKUP(CC270,'aktuelle Düngerliste'!$A:$H,5,FALSE)*CE270/1000)</f>
        <v/>
      </c>
      <c r="CO270" s="875" t="str">
        <f>IF(CC270="","",VLOOKUP(CC270,'aktuelle Düngerliste'!$A:$H,6,FALSE)*CE270/1000)</f>
        <v/>
      </c>
      <c r="CP270" s="876" t="str">
        <f>IF(CC270="","",VLOOKUP(CC270,'aktuelle Düngerliste'!$A:$H,7,FALSE)*CE270/1000)</f>
        <v/>
      </c>
      <c r="CQ270" s="378"/>
      <c r="CR270" s="379"/>
      <c r="CS270" s="375"/>
      <c r="CT270" s="392" t="str">
        <f t="shared" si="56"/>
        <v/>
      </c>
      <c r="CU270" s="453" t="str">
        <f t="shared" si="57"/>
        <v/>
      </c>
      <c r="CV270" s="872" t="str">
        <f>IF(CQ270="","",VLOOKUP(CQ270,'aktuelle Düngerliste'!$A:$H,2,FALSE))</f>
        <v/>
      </c>
      <c r="CW270" s="872" t="str">
        <f>IF(CQ270="","",VLOOKUP(CQ270,'aktuelle Düngerliste'!$A:$H,3,FALSE))</f>
        <v/>
      </c>
      <c r="CX270" s="873" t="str">
        <f>IF(CQ270="","",VLOOKUP(CQ270,'aktuelle Düngerliste'!$A:$H,8,FALSE))</f>
        <v/>
      </c>
      <c r="CY270" s="874" t="str">
        <f>IF(CQ270="","",VLOOKUP(CQ270,'aktuelle Düngerliste'!$A:$H,3,FALSE)*CS270/1000)</f>
        <v/>
      </c>
      <c r="CZ270" s="874" t="str">
        <f>IF(CQ270="","",IF(VLOOKUP(CQ270,'aktuelle Düngerliste'!$A:$B,2,FALSE)="mineralisch",(VLOOKUP(CQ270,'aktuelle Düngerliste'!$A:$H,3,FALSE)*CS270/1000),""))</f>
        <v/>
      </c>
      <c r="DA270" s="875" t="str">
        <f>IF(CQ270="","",VLOOKUP(CQ270,'aktuelle Düngerliste'!$A:$J,10,FALSE)*CS270/1000)</f>
        <v/>
      </c>
      <c r="DB270" s="875" t="str">
        <f>IF(CQ270="","",VLOOKUP(CQ270,'aktuelle Düngerliste'!$A:$H,5,FALSE)*CS270/1000)</f>
        <v/>
      </c>
      <c r="DC270" s="875" t="str">
        <f>IF(CQ270="","",VLOOKUP(CQ270,'aktuelle Düngerliste'!$A:$H,6,FALSE)*CS270/1000)</f>
        <v/>
      </c>
      <c r="DD270" s="876" t="str">
        <f>IF(CQ270="","",VLOOKUP(CQ270,'aktuelle Düngerliste'!$A:$H,7,FALSE)*CS270/1000)</f>
        <v/>
      </c>
      <c r="DE270" s="378"/>
      <c r="DF270" s="379"/>
      <c r="DG270" s="375"/>
      <c r="DH270" s="392" t="str">
        <f t="shared" si="58"/>
        <v/>
      </c>
      <c r="DI270" s="453" t="str">
        <f t="shared" si="59"/>
        <v/>
      </c>
      <c r="DJ270" s="872" t="str">
        <f>IF(DE270="","",VLOOKUP(DE270,'aktuelle Düngerliste'!$A:$H,2,FALSE))</f>
        <v/>
      </c>
      <c r="DK270" s="872" t="str">
        <f>IF(DE270="","",VLOOKUP(DE270,'aktuelle Düngerliste'!$A:$H,3,FALSE))</f>
        <v/>
      </c>
      <c r="DL270" s="873" t="str">
        <f>IF(DE270="","",VLOOKUP(DE270,'aktuelle Düngerliste'!$A:$H,8,FALSE))</f>
        <v/>
      </c>
      <c r="DM270" s="874" t="str">
        <f>IF(DE270="","",VLOOKUP(DE270,'aktuelle Düngerliste'!$A:$H,3,FALSE)*DG270/1000)</f>
        <v/>
      </c>
      <c r="DN270" s="874" t="str">
        <f>IF(DE270="","",IF(VLOOKUP(DE270,'aktuelle Düngerliste'!$A:$B,2,FALSE)="mineralisch",(VLOOKUP(DE270,'aktuelle Düngerliste'!$A:$H,3,FALSE)*DG270/1000),""))</f>
        <v/>
      </c>
      <c r="DO270" s="875" t="str">
        <f>IF(DE270="","",VLOOKUP(DE270,'aktuelle Düngerliste'!$A:$J,10,FALSE)*DG270/1000)</f>
        <v/>
      </c>
      <c r="DP270" s="875" t="str">
        <f>IF(DE270="","",VLOOKUP(DE270,'aktuelle Düngerliste'!$A:$H,5,FALSE)*DG270/1000)</f>
        <v/>
      </c>
      <c r="DQ270" s="875" t="str">
        <f>IF(DE270="","",VLOOKUP(DE270,'aktuelle Düngerliste'!$A:$H,6,FALSE)*DG270/1000)</f>
        <v/>
      </c>
      <c r="DR270" s="876" t="str">
        <f>IF(DE270="","",VLOOKUP(DE270,'aktuelle Düngerliste'!$A:$H,7,FALSE)*DG270/1000)</f>
        <v/>
      </c>
      <c r="DS270" s="265"/>
    </row>
    <row r="271" spans="1:123" s="145" customFormat="1">
      <c r="A271" s="261" t="str">
        <f>IF('N-DBE'!A271="","",'N-DBE'!A271)</f>
        <v/>
      </c>
      <c r="B271" s="285" t="str">
        <f>IF('N-DBE'!B271="","",'N-DBE'!B271)</f>
        <v/>
      </c>
      <c r="C271" s="262" t="str">
        <f>IF('N-DBE'!C271="","",'N-DBE'!C271)</f>
        <v/>
      </c>
      <c r="D271" s="262" t="str">
        <f>IF('N-DBE'!D271="","",'N-DBE'!D271)</f>
        <v/>
      </c>
      <c r="E271" s="238" t="str">
        <f>IF('N-DBE'!E271="","",'N-DBE'!E271)</f>
        <v/>
      </c>
      <c r="F271" s="238" t="str">
        <f>IF('N-DBE'!F271="","",'N-DBE'!F271)</f>
        <v/>
      </c>
      <c r="G271" s="225" t="str">
        <f>IF('N-DBE'!G271="","",'N-DBE'!G271)</f>
        <v/>
      </c>
      <c r="H271" s="247" t="str">
        <f>IF(OR(B271="",'N-DBE'!AJ271=""),"",'N-DBE'!AJ271+'N-DBE'!AN271)</f>
        <v/>
      </c>
      <c r="I271" s="815" t="str">
        <f>IF(OR(B271="",'N-DBE'!AJ271=""),"",'N-DBE'!E271*('N-DBE'!AJ271+'N-DBE'!AN271))</f>
        <v/>
      </c>
      <c r="J271" s="246" t="str">
        <f>IF('N-DBE'!AK271="","",IF('N-DBE'!AM271="ja",'N-DBE'!AK271+'N-DBE'!AN271,'N-DBE'!AK271))</f>
        <v/>
      </c>
      <c r="K271" s="829" t="str">
        <f>IF(OR(B271="",'N-DBE'!AK271=""),"",IF('N-DBE'!AM271="ja",'N-DBE'!E271*('N-DBE'!AK271+'N-DBE'!AN271),'N-DBE'!E271*'N-DBE'!AK271))</f>
        <v/>
      </c>
      <c r="L271" s="830" t="str">
        <f>IF(OR(B271="",'N-DBE'!AL271=""),"",'N-DBE'!AL271+'N-DBE'!AN271)</f>
        <v/>
      </c>
      <c r="M271" s="830" t="str">
        <f>IF(OR(B271="",'N-DBE'!AL271=""),"",'N-DBE'!E271*('N-DBE'!AL271+'N-DBE'!AN271))</f>
        <v/>
      </c>
      <c r="N271" s="831" t="str">
        <f>IF(AND('N-DBE'!C271="ja",G271&lt;&gt;""),I271-X271,"")</f>
        <v/>
      </c>
      <c r="O271" s="259" t="str">
        <f>IF('N-DBE'!AJ271="","",SUM(AU271,BI271,BW271,CK271,CY271,DM271))</f>
        <v/>
      </c>
      <c r="P271" s="830" t="str">
        <f>IF(OR(B271="",'N-DBE'!AJ271=""),"",O271*'N-DBE'!E271)</f>
        <v/>
      </c>
      <c r="Q271" s="253" t="str">
        <f>IF('N-DBE'!AJ271="","",IF(AR271="mineralisch",AU271,0)+IF(BF271="mineralisch",BI271,0)+IF(BT271="mineralisch",BW271,0)+IF(CH271="mineralisch",CK271,0)+IF(CV271="mineralisch",CY271,0)+IF(DJ271="mineralisch",DM271,0))</f>
        <v/>
      </c>
      <c r="R271" s="830" t="str">
        <f>IF(OR(B271="",'N-DBE'!AJ271=""),"",Q271*'N-DBE'!E271)</f>
        <v/>
      </c>
      <c r="S271" s="253" t="str">
        <f>IF('N-DBE'!AJ271="","",O271-Q271)</f>
        <v/>
      </c>
      <c r="T271" s="830" t="str">
        <f>IF(OR(B271="",'N-DBE'!AJ271=""),"",S271*'N-DBE'!E271)</f>
        <v/>
      </c>
      <c r="U271" s="253" t="str">
        <f>IF('N-DBE'!AJ271="","",(IF(AR271="Kompost",AU271,0)+IF(BF271="Kompost",BI271,0)+IF(BT271="Kompost",BW271,0)+IF(CH271="Kompost",CK271,0)+IF(CV271="Kompost",CY271,0)+IF(DJ271="Kompost",DM271,0)))</f>
        <v/>
      </c>
      <c r="V271" s="830" t="str">
        <f>IF(OR(B271="",'N-DBE'!AJ271=""),"",U271*'N-DBE'!E271)</f>
        <v/>
      </c>
      <c r="W271" s="370" t="str">
        <f>IF('N-DBE'!AJ271="","",SUM(AW271,BK271,BY271,CM271,DA271,DO271))</f>
        <v/>
      </c>
      <c r="X271" s="844" t="str">
        <f>IF(OR(B271="",'N-DBE'!AJ271=""),"",W271*'N-DBE'!E271)</f>
        <v/>
      </c>
      <c r="Y271" s="260" t="str">
        <f>IF('P-(K-Mg)-DBE'!N271="","",'P-(K-Mg)-DBE'!N271+'P-(K-Mg)-DBE'!R271)</f>
        <v/>
      </c>
      <c r="Z271" s="830" t="str">
        <f>IF(OR(B271="",'P-(K-Mg)-DBE'!N271=""),"",'N-DBE'!E271*('P-(K-Mg)-DBE'!N271+'P-(K-Mg)-DBE'!R271))</f>
        <v/>
      </c>
      <c r="AA271" s="259" t="str">
        <f>IF('P-(K-Mg)-DBE'!N271="","",SUM(AX271,BL271,BZ271,CN271,DB271,DP271))</f>
        <v/>
      </c>
      <c r="AB271" s="258" t="str">
        <f>IF(OR(B271="",'P-(K-Mg)-DBE'!Z271=""),"",SUM(AX271,BL271,BZ271,CN271,DB271,DP271)*'N-DBE'!E271)</f>
        <v/>
      </c>
      <c r="AC271" s="259" t="str">
        <f>IF('P-(K-Mg)-DBE'!O271="","",'P-(K-Mg)-DBE'!O271)</f>
        <v/>
      </c>
      <c r="AD271" s="815" t="str">
        <f>IF(OR(B271="",'P-(K-Mg)-DBE'!O271=""),"",'P-(K-Mg)-DBE'!O271*'N-DBE'!E271)</f>
        <v/>
      </c>
      <c r="AE271" s="239" t="str">
        <f>IF('P-(K-Mg)-DBE'!Z271="","",'P-(K-Mg)-DBE'!Z271)</f>
        <v/>
      </c>
      <c r="AF271" s="815" t="str">
        <f>IF(OR(B271="",'P-(K-Mg)-DBE'!Z271=""),"",'P-(K-Mg)-DBE'!Z271*'N-DBE'!E271)</f>
        <v/>
      </c>
      <c r="AG271" s="380" t="str">
        <f>IF('P-(K-Mg)-DBE'!Z271="","",SUM(AY271,BM271,CA271,CO271,DC271,DQ271))</f>
        <v/>
      </c>
      <c r="AH271" s="258" t="str">
        <f>IF(OR(B271="",'P-(K-Mg)-DBE'!AH271=""),"",SUM(AY271,BM271,CA271,CO271,DC271,DQ261)*'N-DBE'!E271)</f>
        <v/>
      </c>
      <c r="AI271" s="240" t="str">
        <f>IF('P-(K-Mg)-DBE'!AH271="","",'P-(K-Mg)-DBE'!AH271)</f>
        <v/>
      </c>
      <c r="AJ271" s="830" t="str">
        <f>IF(OR(B271="",'P-(K-Mg)-DBE'!AH271=""),"",'N-DBE'!E271*'P-(K-Mg)-DBE'!AH271)</f>
        <v/>
      </c>
      <c r="AK271" s="374" t="str">
        <f>IF('P-(K-Mg)-DBE'!AH271="","",SUM(AZ271,BN271,CB271,CP271,DD271,DR271))</f>
        <v/>
      </c>
      <c r="AL271" s="862" t="str">
        <f>IF('P-(K-Mg)-DBE'!AH271="","",SUM(AZ271,BN271,CB271,CP271,DD271,DR271))</f>
        <v/>
      </c>
      <c r="AM271" s="378"/>
      <c r="AN271" s="379"/>
      <c r="AO271" s="375"/>
      <c r="AP271" s="392" t="str">
        <f t="shared" si="48"/>
        <v/>
      </c>
      <c r="AQ271" s="453" t="str">
        <f t="shared" si="49"/>
        <v/>
      </c>
      <c r="AR271" s="872" t="str">
        <f>IF(AM271="","",VLOOKUP(AM271,'aktuelle Düngerliste'!A:H,2,FALSE))</f>
        <v/>
      </c>
      <c r="AS271" s="872" t="str">
        <f>IF(AM271="","",VLOOKUP(AM271,'aktuelle Düngerliste'!A:H,3,FALSE))</f>
        <v/>
      </c>
      <c r="AT271" s="873" t="str">
        <f>IF(AM271="","",VLOOKUP(AM271,'aktuelle Düngerliste'!A:H,8,FALSE))</f>
        <v/>
      </c>
      <c r="AU271" s="874" t="str">
        <f>IF(AM271="","",VLOOKUP(AM271,'aktuelle Düngerliste'!$A:$H,3,FALSE)*AO271/1000)</f>
        <v/>
      </c>
      <c r="AV271" s="874" t="str">
        <f>IF(AM271="","",IF(VLOOKUP(AM271,'aktuelle Düngerliste'!$A:$B,2,FALSE)="mineralisch",(VLOOKUP(AM271,'aktuelle Düngerliste'!$A:$H,3,FALSE)*AO271/1000),""))</f>
        <v/>
      </c>
      <c r="AW271" s="875" t="str">
        <f>IF(AM271="","",VLOOKUP(AM271,'aktuelle Düngerliste'!$A:$J,10,FALSE)*AO271/1000)</f>
        <v/>
      </c>
      <c r="AX271" s="875" t="str">
        <f>IF(AM271="","",VLOOKUP(AM271,'aktuelle Düngerliste'!$A:$H,5,FALSE)*AO271/1000)</f>
        <v/>
      </c>
      <c r="AY271" s="875" t="str">
        <f>IF(AM271="","",VLOOKUP(AM271,'aktuelle Düngerliste'!$A:$H,6,FALSE)*AO271/1000)</f>
        <v/>
      </c>
      <c r="AZ271" s="876" t="str">
        <f>IF(AM271="","",VLOOKUP(AM271,'aktuelle Düngerliste'!$A:$H,7,FALSE)*AO271/1000)</f>
        <v/>
      </c>
      <c r="BA271" s="378"/>
      <c r="BB271" s="379"/>
      <c r="BC271" s="375"/>
      <c r="BD271" s="392" t="str">
        <f t="shared" si="50"/>
        <v/>
      </c>
      <c r="BE271" s="453" t="str">
        <f t="shared" si="51"/>
        <v/>
      </c>
      <c r="BF271" s="872" t="str">
        <f>IF(BA271="","",VLOOKUP(BA271,'aktuelle Düngerliste'!$A:$H,2,FALSE))</f>
        <v/>
      </c>
      <c r="BG271" s="872" t="str">
        <f>IF(BA271="","",VLOOKUP(BA271,'aktuelle Düngerliste'!$A:$H,3,FALSE))</f>
        <v/>
      </c>
      <c r="BH271" s="873" t="str">
        <f>IF(BA271="","",VLOOKUP(BA271,'aktuelle Düngerliste'!$A:$H,8,FALSE))</f>
        <v/>
      </c>
      <c r="BI271" s="874" t="str">
        <f>IF(BA271="","",VLOOKUP(BA271,'aktuelle Düngerliste'!$A:$H,3,FALSE)*BC271/1000)</f>
        <v/>
      </c>
      <c r="BJ271" s="874" t="str">
        <f>IF(BA271="","",IF(VLOOKUP(BA271,'aktuelle Düngerliste'!$A:$B,2,FALSE)="mineralisch",(VLOOKUP(BA271,'aktuelle Düngerliste'!$A:$H,3,FALSE)*BC271/1000),""))</f>
        <v/>
      </c>
      <c r="BK271" s="875" t="str">
        <f>IF(BA271="","",VLOOKUP(BA271,'aktuelle Düngerliste'!$A:$J,10,FALSE)*BC271/1000)</f>
        <v/>
      </c>
      <c r="BL271" s="875" t="str">
        <f>IF(BA271="","",VLOOKUP(BA271,'aktuelle Düngerliste'!$A:$H,5,FALSE)*BC271/1000)</f>
        <v/>
      </c>
      <c r="BM271" s="875" t="str">
        <f>IF(BA271="","",VLOOKUP(BA271,'aktuelle Düngerliste'!$A:$H,6,FALSE)*BC271/1000)</f>
        <v/>
      </c>
      <c r="BN271" s="876" t="str">
        <f>IF(BA271="","",VLOOKUP(BA271,'aktuelle Düngerliste'!$A:$H,7,FALSE)*BC271/1000)</f>
        <v/>
      </c>
      <c r="BO271" s="378"/>
      <c r="BP271" s="379"/>
      <c r="BQ271" s="375"/>
      <c r="BR271" s="392" t="str">
        <f t="shared" si="52"/>
        <v/>
      </c>
      <c r="BS271" s="453" t="str">
        <f t="shared" si="53"/>
        <v/>
      </c>
      <c r="BT271" s="872" t="str">
        <f>IF(BO271="","",VLOOKUP(BO271,'aktuelle Düngerliste'!$A:$H,2,FALSE))</f>
        <v/>
      </c>
      <c r="BU271" s="872" t="str">
        <f>IF(BO271="","",VLOOKUP(BO271,'aktuelle Düngerliste'!$A:$H,3,FALSE))</f>
        <v/>
      </c>
      <c r="BV271" s="873" t="str">
        <f>IF(BO271="","",VLOOKUP(BO271,'aktuelle Düngerliste'!$A:$H,8,FALSE))</f>
        <v/>
      </c>
      <c r="BW271" s="874" t="str">
        <f>IF(BO271="","",VLOOKUP(BO271,'aktuelle Düngerliste'!$A:$H,3,FALSE)*BQ271/1000)</f>
        <v/>
      </c>
      <c r="BX271" s="874" t="str">
        <f>IF(BO271="","",IF(VLOOKUP(BO271,'aktuelle Düngerliste'!$A:$B,2,FALSE)="mineralisch",(VLOOKUP(BO271,'aktuelle Düngerliste'!$A:$H,3,FALSE)*BQ271/1000),""))</f>
        <v/>
      </c>
      <c r="BY271" s="875" t="str">
        <f>IF(BO271="","",VLOOKUP(BO271,'aktuelle Düngerliste'!$A:$J,10,FALSE)*BQ271/1000)</f>
        <v/>
      </c>
      <c r="BZ271" s="875" t="str">
        <f>IF(BO271="","",VLOOKUP(BO271,'aktuelle Düngerliste'!$A:$H,5,FALSE)*BQ271/1000)</f>
        <v/>
      </c>
      <c r="CA271" s="875" t="str">
        <f>IF(BO271="","",VLOOKUP(BO271,'aktuelle Düngerliste'!$A:$H,6,FALSE)*BQ271/1000)</f>
        <v/>
      </c>
      <c r="CB271" s="876" t="str">
        <f>IF(BO271="","",VLOOKUP(BO271,'aktuelle Düngerliste'!$A:$H,7,FALSE)*BQ271/1000)</f>
        <v/>
      </c>
      <c r="CC271" s="378"/>
      <c r="CD271" s="379"/>
      <c r="CE271" s="375"/>
      <c r="CF271" s="392" t="str">
        <f t="shared" si="54"/>
        <v/>
      </c>
      <c r="CG271" s="453" t="str">
        <f t="shared" si="55"/>
        <v/>
      </c>
      <c r="CH271" s="872" t="str">
        <f>IF(CC271="","",VLOOKUP(CC271,'aktuelle Düngerliste'!$A:$H,2,FALSE))</f>
        <v/>
      </c>
      <c r="CI271" s="872" t="str">
        <f>IF(CC271="","",VLOOKUP(CC271,'aktuelle Düngerliste'!$A:$H,3,FALSE))</f>
        <v/>
      </c>
      <c r="CJ271" s="873" t="str">
        <f>IF(CC271="","",VLOOKUP(CC271,'aktuelle Düngerliste'!$A:$H,8,FALSE))</f>
        <v/>
      </c>
      <c r="CK271" s="874" t="str">
        <f>IF(CC271="","",VLOOKUP(CC271,'aktuelle Düngerliste'!$A:$H,3,FALSE)*CE271/1000)</f>
        <v/>
      </c>
      <c r="CL271" s="874" t="str">
        <f>IF(CC271="","",IF(VLOOKUP(CC271,'aktuelle Düngerliste'!$A:$B,2,FALSE)="mineralisch",(VLOOKUP(CC271,'aktuelle Düngerliste'!$A:$H,3,FALSE)*CE271/1000),""))</f>
        <v/>
      </c>
      <c r="CM271" s="875" t="str">
        <f>IF(CC271="","",VLOOKUP(CC271,'aktuelle Düngerliste'!$A:$J,10,FALSE)*CE271/1000)</f>
        <v/>
      </c>
      <c r="CN271" s="875" t="str">
        <f>IF(CC271="","",VLOOKUP(CC271,'aktuelle Düngerliste'!$A:$H,5,FALSE)*CE271/1000)</f>
        <v/>
      </c>
      <c r="CO271" s="875" t="str">
        <f>IF(CC271="","",VLOOKUP(CC271,'aktuelle Düngerliste'!$A:$H,6,FALSE)*CE271/1000)</f>
        <v/>
      </c>
      <c r="CP271" s="876" t="str">
        <f>IF(CC271="","",VLOOKUP(CC271,'aktuelle Düngerliste'!$A:$H,7,FALSE)*CE271/1000)</f>
        <v/>
      </c>
      <c r="CQ271" s="378"/>
      <c r="CR271" s="379"/>
      <c r="CS271" s="375"/>
      <c r="CT271" s="392" t="str">
        <f t="shared" si="56"/>
        <v/>
      </c>
      <c r="CU271" s="453" t="str">
        <f t="shared" si="57"/>
        <v/>
      </c>
      <c r="CV271" s="872" t="str">
        <f>IF(CQ271="","",VLOOKUP(CQ271,'aktuelle Düngerliste'!$A:$H,2,FALSE))</f>
        <v/>
      </c>
      <c r="CW271" s="872" t="str">
        <f>IF(CQ271="","",VLOOKUP(CQ271,'aktuelle Düngerliste'!$A:$H,3,FALSE))</f>
        <v/>
      </c>
      <c r="CX271" s="873" t="str">
        <f>IF(CQ271="","",VLOOKUP(CQ271,'aktuelle Düngerliste'!$A:$H,8,FALSE))</f>
        <v/>
      </c>
      <c r="CY271" s="874" t="str">
        <f>IF(CQ271="","",VLOOKUP(CQ271,'aktuelle Düngerliste'!$A:$H,3,FALSE)*CS271/1000)</f>
        <v/>
      </c>
      <c r="CZ271" s="874" t="str">
        <f>IF(CQ271="","",IF(VLOOKUP(CQ271,'aktuelle Düngerliste'!$A:$B,2,FALSE)="mineralisch",(VLOOKUP(CQ271,'aktuelle Düngerliste'!$A:$H,3,FALSE)*CS271/1000),""))</f>
        <v/>
      </c>
      <c r="DA271" s="875" t="str">
        <f>IF(CQ271="","",VLOOKUP(CQ271,'aktuelle Düngerliste'!$A:$J,10,FALSE)*CS271/1000)</f>
        <v/>
      </c>
      <c r="DB271" s="875" t="str">
        <f>IF(CQ271="","",VLOOKUP(CQ271,'aktuelle Düngerliste'!$A:$H,5,FALSE)*CS271/1000)</f>
        <v/>
      </c>
      <c r="DC271" s="875" t="str">
        <f>IF(CQ271="","",VLOOKUP(CQ271,'aktuelle Düngerliste'!$A:$H,6,FALSE)*CS271/1000)</f>
        <v/>
      </c>
      <c r="DD271" s="876" t="str">
        <f>IF(CQ271="","",VLOOKUP(CQ271,'aktuelle Düngerliste'!$A:$H,7,FALSE)*CS271/1000)</f>
        <v/>
      </c>
      <c r="DE271" s="378"/>
      <c r="DF271" s="379"/>
      <c r="DG271" s="375"/>
      <c r="DH271" s="392" t="str">
        <f t="shared" si="58"/>
        <v/>
      </c>
      <c r="DI271" s="453" t="str">
        <f t="shared" si="59"/>
        <v/>
      </c>
      <c r="DJ271" s="872" t="str">
        <f>IF(DE271="","",VLOOKUP(DE271,'aktuelle Düngerliste'!$A:$H,2,FALSE))</f>
        <v/>
      </c>
      <c r="DK271" s="872" t="str">
        <f>IF(DE271="","",VLOOKUP(DE271,'aktuelle Düngerliste'!$A:$H,3,FALSE))</f>
        <v/>
      </c>
      <c r="DL271" s="873" t="str">
        <f>IF(DE271="","",VLOOKUP(DE271,'aktuelle Düngerliste'!$A:$H,8,FALSE))</f>
        <v/>
      </c>
      <c r="DM271" s="874" t="str">
        <f>IF(DE271="","",VLOOKUP(DE271,'aktuelle Düngerliste'!$A:$H,3,FALSE)*DG271/1000)</f>
        <v/>
      </c>
      <c r="DN271" s="874" t="str">
        <f>IF(DE271="","",IF(VLOOKUP(DE271,'aktuelle Düngerliste'!$A:$B,2,FALSE)="mineralisch",(VLOOKUP(DE271,'aktuelle Düngerliste'!$A:$H,3,FALSE)*DG271/1000),""))</f>
        <v/>
      </c>
      <c r="DO271" s="875" t="str">
        <f>IF(DE271="","",VLOOKUP(DE271,'aktuelle Düngerliste'!$A:$J,10,FALSE)*DG271/1000)</f>
        <v/>
      </c>
      <c r="DP271" s="875" t="str">
        <f>IF(DE271="","",VLOOKUP(DE271,'aktuelle Düngerliste'!$A:$H,5,FALSE)*DG271/1000)</f>
        <v/>
      </c>
      <c r="DQ271" s="875" t="str">
        <f>IF(DE271="","",VLOOKUP(DE271,'aktuelle Düngerliste'!$A:$H,6,FALSE)*DG271/1000)</f>
        <v/>
      </c>
      <c r="DR271" s="876" t="str">
        <f>IF(DE271="","",VLOOKUP(DE271,'aktuelle Düngerliste'!$A:$H,7,FALSE)*DG271/1000)</f>
        <v/>
      </c>
      <c r="DS271" s="265"/>
    </row>
    <row r="272" spans="1:123" s="145" customFormat="1">
      <c r="A272" s="261" t="str">
        <f>IF('N-DBE'!A272="","",'N-DBE'!A272)</f>
        <v/>
      </c>
      <c r="B272" s="285" t="str">
        <f>IF('N-DBE'!B272="","",'N-DBE'!B272)</f>
        <v/>
      </c>
      <c r="C272" s="262" t="str">
        <f>IF('N-DBE'!C272="","",'N-DBE'!C272)</f>
        <v/>
      </c>
      <c r="D272" s="262" t="str">
        <f>IF('N-DBE'!D272="","",'N-DBE'!D272)</f>
        <v/>
      </c>
      <c r="E272" s="238" t="str">
        <f>IF('N-DBE'!E272="","",'N-DBE'!E272)</f>
        <v/>
      </c>
      <c r="F272" s="238" t="str">
        <f>IF('N-DBE'!F272="","",'N-DBE'!F272)</f>
        <v/>
      </c>
      <c r="G272" s="225" t="str">
        <f>IF('N-DBE'!G272="","",'N-DBE'!G272)</f>
        <v/>
      </c>
      <c r="H272" s="247" t="str">
        <f>IF(OR(B272="",'N-DBE'!AJ272=""),"",'N-DBE'!AJ272+'N-DBE'!AN272)</f>
        <v/>
      </c>
      <c r="I272" s="815" t="str">
        <f>IF(OR(B272="",'N-DBE'!AJ272=""),"",'N-DBE'!E272*('N-DBE'!AJ272+'N-DBE'!AN272))</f>
        <v/>
      </c>
      <c r="J272" s="246" t="str">
        <f>IF('N-DBE'!AK272="","",IF('N-DBE'!AM272="ja",'N-DBE'!AK272+'N-DBE'!AN272,'N-DBE'!AK272))</f>
        <v/>
      </c>
      <c r="K272" s="829" t="str">
        <f>IF(OR(B272="",'N-DBE'!AK272=""),"",IF('N-DBE'!AM272="ja",'N-DBE'!E272*('N-DBE'!AK272+'N-DBE'!AN272),'N-DBE'!E272*'N-DBE'!AK272))</f>
        <v/>
      </c>
      <c r="L272" s="830" t="str">
        <f>IF(OR(B272="",'N-DBE'!AL272=""),"",'N-DBE'!AL272+'N-DBE'!AN272)</f>
        <v/>
      </c>
      <c r="M272" s="830" t="str">
        <f>IF(OR(B272="",'N-DBE'!AL272=""),"",'N-DBE'!E272*('N-DBE'!AL272+'N-DBE'!AN272))</f>
        <v/>
      </c>
      <c r="N272" s="831" t="str">
        <f>IF(AND('N-DBE'!C272="ja",G272&lt;&gt;""),I272-X272,"")</f>
        <v/>
      </c>
      <c r="O272" s="259" t="str">
        <f>IF('N-DBE'!AJ272="","",SUM(AU272,BI272,BW272,CK272,CY272,DM272))</f>
        <v/>
      </c>
      <c r="P272" s="830" t="str">
        <f>IF(OR(B272="",'N-DBE'!AJ272=""),"",O272*'N-DBE'!E272)</f>
        <v/>
      </c>
      <c r="Q272" s="253" t="str">
        <f>IF('N-DBE'!AJ272="","",IF(AR272="mineralisch",AU272,0)+IF(BF272="mineralisch",BI272,0)+IF(BT272="mineralisch",BW272,0)+IF(CH272="mineralisch",CK272,0)+IF(CV272="mineralisch",CY272,0)+IF(DJ272="mineralisch",DM272,0))</f>
        <v/>
      </c>
      <c r="R272" s="830" t="str">
        <f>IF(OR(B272="",'N-DBE'!AJ272=""),"",Q272*'N-DBE'!E272)</f>
        <v/>
      </c>
      <c r="S272" s="253" t="str">
        <f>IF('N-DBE'!AJ272="","",O272-Q272)</f>
        <v/>
      </c>
      <c r="T272" s="830" t="str">
        <f>IF(OR(B272="",'N-DBE'!AJ272=""),"",S272*'N-DBE'!E272)</f>
        <v/>
      </c>
      <c r="U272" s="253" t="str">
        <f>IF('N-DBE'!AJ272="","",(IF(AR272="Kompost",AU272,0)+IF(BF272="Kompost",BI272,0)+IF(BT272="Kompost",BW272,0)+IF(CH272="Kompost",CK272,0)+IF(CV272="Kompost",CY272,0)+IF(DJ272="Kompost",DM272,0)))</f>
        <v/>
      </c>
      <c r="V272" s="830" t="str">
        <f>IF(OR(B272="",'N-DBE'!AJ272=""),"",U272*'N-DBE'!E272)</f>
        <v/>
      </c>
      <c r="W272" s="370" t="str">
        <f>IF('N-DBE'!AJ272="","",SUM(AW272,BK272,BY272,CM272,DA272,DO272))</f>
        <v/>
      </c>
      <c r="X272" s="844" t="str">
        <f>IF(OR(B272="",'N-DBE'!AJ272=""),"",W272*'N-DBE'!E272)</f>
        <v/>
      </c>
      <c r="Y272" s="260" t="str">
        <f>IF('P-(K-Mg)-DBE'!N272="","",'P-(K-Mg)-DBE'!N272+'P-(K-Mg)-DBE'!R272)</f>
        <v/>
      </c>
      <c r="Z272" s="830" t="str">
        <f>IF(OR(B272="",'P-(K-Mg)-DBE'!N272=""),"",'N-DBE'!E272*('P-(K-Mg)-DBE'!N272+'P-(K-Mg)-DBE'!R272))</f>
        <v/>
      </c>
      <c r="AA272" s="259" t="str">
        <f>IF('P-(K-Mg)-DBE'!N272="","",SUM(AX272,BL272,BZ272,CN272,DB272,DP272))</f>
        <v/>
      </c>
      <c r="AB272" s="258" t="str">
        <f>IF(OR(B272="",'P-(K-Mg)-DBE'!Z272=""),"",SUM(AX272,BL272,BZ272,CN272,DB272,DP272)*'N-DBE'!E272)</f>
        <v/>
      </c>
      <c r="AC272" s="259" t="str">
        <f>IF('P-(K-Mg)-DBE'!O272="","",'P-(K-Mg)-DBE'!O272)</f>
        <v/>
      </c>
      <c r="AD272" s="815" t="str">
        <f>IF(OR(B272="",'P-(K-Mg)-DBE'!O272=""),"",'P-(K-Mg)-DBE'!O272*'N-DBE'!E272)</f>
        <v/>
      </c>
      <c r="AE272" s="239" t="str">
        <f>IF('P-(K-Mg)-DBE'!Z272="","",'P-(K-Mg)-DBE'!Z272)</f>
        <v/>
      </c>
      <c r="AF272" s="815" t="str">
        <f>IF(OR(B272="",'P-(K-Mg)-DBE'!Z272=""),"",'P-(K-Mg)-DBE'!Z272*'N-DBE'!E272)</f>
        <v/>
      </c>
      <c r="AG272" s="380" t="str">
        <f>IF('P-(K-Mg)-DBE'!Z272="","",SUM(AY272,BM272,CA272,CO272,DC272,DQ272))</f>
        <v/>
      </c>
      <c r="AH272" s="258" t="str">
        <f>IF(OR(B272="",'P-(K-Mg)-DBE'!AH272=""),"",SUM(AY272,BM272,CA272,CO272,DC272,DQ262)*'N-DBE'!E272)</f>
        <v/>
      </c>
      <c r="AI272" s="240" t="str">
        <f>IF('P-(K-Mg)-DBE'!AH272="","",'P-(K-Mg)-DBE'!AH272)</f>
        <v/>
      </c>
      <c r="AJ272" s="830" t="str">
        <f>IF(OR(B272="",'P-(K-Mg)-DBE'!AH272=""),"",'N-DBE'!E272*'P-(K-Mg)-DBE'!AH272)</f>
        <v/>
      </c>
      <c r="AK272" s="374" t="str">
        <f>IF('P-(K-Mg)-DBE'!AH272="","",SUM(AZ272,BN272,CB272,CP272,DD272,DR272))</f>
        <v/>
      </c>
      <c r="AL272" s="862" t="str">
        <f>IF('P-(K-Mg)-DBE'!AH272="","",SUM(AZ272,BN272,CB272,CP272,DD272,DR272))</f>
        <v/>
      </c>
      <c r="AM272" s="378"/>
      <c r="AN272" s="379"/>
      <c r="AO272" s="375"/>
      <c r="AP272" s="392" t="str">
        <f t="shared" si="48"/>
        <v/>
      </c>
      <c r="AQ272" s="453" t="str">
        <f t="shared" si="49"/>
        <v/>
      </c>
      <c r="AR272" s="872" t="str">
        <f>IF(AM272="","",VLOOKUP(AM272,'aktuelle Düngerliste'!A:H,2,FALSE))</f>
        <v/>
      </c>
      <c r="AS272" s="872" t="str">
        <f>IF(AM272="","",VLOOKUP(AM272,'aktuelle Düngerliste'!A:H,3,FALSE))</f>
        <v/>
      </c>
      <c r="AT272" s="873" t="str">
        <f>IF(AM272="","",VLOOKUP(AM272,'aktuelle Düngerliste'!A:H,8,FALSE))</f>
        <v/>
      </c>
      <c r="AU272" s="874" t="str">
        <f>IF(AM272="","",VLOOKUP(AM272,'aktuelle Düngerliste'!$A:$H,3,FALSE)*AO272/1000)</f>
        <v/>
      </c>
      <c r="AV272" s="874" t="str">
        <f>IF(AM272="","",IF(VLOOKUP(AM272,'aktuelle Düngerliste'!$A:$B,2,FALSE)="mineralisch",(VLOOKUP(AM272,'aktuelle Düngerliste'!$A:$H,3,FALSE)*AO272/1000),""))</f>
        <v/>
      </c>
      <c r="AW272" s="875" t="str">
        <f>IF(AM272="","",VLOOKUP(AM272,'aktuelle Düngerliste'!$A:$J,10,FALSE)*AO272/1000)</f>
        <v/>
      </c>
      <c r="AX272" s="875" t="str">
        <f>IF(AM272="","",VLOOKUP(AM272,'aktuelle Düngerliste'!$A:$H,5,FALSE)*AO272/1000)</f>
        <v/>
      </c>
      <c r="AY272" s="875" t="str">
        <f>IF(AM272="","",VLOOKUP(AM272,'aktuelle Düngerliste'!$A:$H,6,FALSE)*AO272/1000)</f>
        <v/>
      </c>
      <c r="AZ272" s="876" t="str">
        <f>IF(AM272="","",VLOOKUP(AM272,'aktuelle Düngerliste'!$A:$H,7,FALSE)*AO272/1000)</f>
        <v/>
      </c>
      <c r="BA272" s="378"/>
      <c r="BB272" s="379"/>
      <c r="BC272" s="375"/>
      <c r="BD272" s="392" t="str">
        <f t="shared" si="50"/>
        <v/>
      </c>
      <c r="BE272" s="453" t="str">
        <f t="shared" si="51"/>
        <v/>
      </c>
      <c r="BF272" s="872" t="str">
        <f>IF(BA272="","",VLOOKUP(BA272,'aktuelle Düngerliste'!$A:$H,2,FALSE))</f>
        <v/>
      </c>
      <c r="BG272" s="872" t="str">
        <f>IF(BA272="","",VLOOKUP(BA272,'aktuelle Düngerliste'!$A:$H,3,FALSE))</f>
        <v/>
      </c>
      <c r="BH272" s="873" t="str">
        <f>IF(BA272="","",VLOOKUP(BA272,'aktuelle Düngerliste'!$A:$H,8,FALSE))</f>
        <v/>
      </c>
      <c r="BI272" s="874" t="str">
        <f>IF(BA272="","",VLOOKUP(BA272,'aktuelle Düngerliste'!$A:$H,3,FALSE)*BC272/1000)</f>
        <v/>
      </c>
      <c r="BJ272" s="874" t="str">
        <f>IF(BA272="","",IF(VLOOKUP(BA272,'aktuelle Düngerliste'!$A:$B,2,FALSE)="mineralisch",(VLOOKUP(BA272,'aktuelle Düngerliste'!$A:$H,3,FALSE)*BC272/1000),""))</f>
        <v/>
      </c>
      <c r="BK272" s="875" t="str">
        <f>IF(BA272="","",VLOOKUP(BA272,'aktuelle Düngerliste'!$A:$J,10,FALSE)*BC272/1000)</f>
        <v/>
      </c>
      <c r="BL272" s="875" t="str">
        <f>IF(BA272="","",VLOOKUP(BA272,'aktuelle Düngerliste'!$A:$H,5,FALSE)*BC272/1000)</f>
        <v/>
      </c>
      <c r="BM272" s="875" t="str">
        <f>IF(BA272="","",VLOOKUP(BA272,'aktuelle Düngerliste'!$A:$H,6,FALSE)*BC272/1000)</f>
        <v/>
      </c>
      <c r="BN272" s="876" t="str">
        <f>IF(BA272="","",VLOOKUP(BA272,'aktuelle Düngerliste'!$A:$H,7,FALSE)*BC272/1000)</f>
        <v/>
      </c>
      <c r="BO272" s="378"/>
      <c r="BP272" s="379"/>
      <c r="BQ272" s="375"/>
      <c r="BR272" s="392" t="str">
        <f t="shared" si="52"/>
        <v/>
      </c>
      <c r="BS272" s="453" t="str">
        <f t="shared" si="53"/>
        <v/>
      </c>
      <c r="BT272" s="872" t="str">
        <f>IF(BO272="","",VLOOKUP(BO272,'aktuelle Düngerliste'!$A:$H,2,FALSE))</f>
        <v/>
      </c>
      <c r="BU272" s="872" t="str">
        <f>IF(BO272="","",VLOOKUP(BO272,'aktuelle Düngerliste'!$A:$H,3,FALSE))</f>
        <v/>
      </c>
      <c r="BV272" s="873" t="str">
        <f>IF(BO272="","",VLOOKUP(BO272,'aktuelle Düngerliste'!$A:$H,8,FALSE))</f>
        <v/>
      </c>
      <c r="BW272" s="874" t="str">
        <f>IF(BO272="","",VLOOKUP(BO272,'aktuelle Düngerliste'!$A:$H,3,FALSE)*BQ272/1000)</f>
        <v/>
      </c>
      <c r="BX272" s="874" t="str">
        <f>IF(BO272="","",IF(VLOOKUP(BO272,'aktuelle Düngerliste'!$A:$B,2,FALSE)="mineralisch",(VLOOKUP(BO272,'aktuelle Düngerliste'!$A:$H,3,FALSE)*BQ272/1000),""))</f>
        <v/>
      </c>
      <c r="BY272" s="875" t="str">
        <f>IF(BO272="","",VLOOKUP(BO272,'aktuelle Düngerliste'!$A:$J,10,FALSE)*BQ272/1000)</f>
        <v/>
      </c>
      <c r="BZ272" s="875" t="str">
        <f>IF(BO272="","",VLOOKUP(BO272,'aktuelle Düngerliste'!$A:$H,5,FALSE)*BQ272/1000)</f>
        <v/>
      </c>
      <c r="CA272" s="875" t="str">
        <f>IF(BO272="","",VLOOKUP(BO272,'aktuelle Düngerliste'!$A:$H,6,FALSE)*BQ272/1000)</f>
        <v/>
      </c>
      <c r="CB272" s="876" t="str">
        <f>IF(BO272="","",VLOOKUP(BO272,'aktuelle Düngerliste'!$A:$H,7,FALSE)*BQ272/1000)</f>
        <v/>
      </c>
      <c r="CC272" s="378"/>
      <c r="CD272" s="379"/>
      <c r="CE272" s="375"/>
      <c r="CF272" s="392" t="str">
        <f t="shared" si="54"/>
        <v/>
      </c>
      <c r="CG272" s="453" t="str">
        <f t="shared" si="55"/>
        <v/>
      </c>
      <c r="CH272" s="872" t="str">
        <f>IF(CC272="","",VLOOKUP(CC272,'aktuelle Düngerliste'!$A:$H,2,FALSE))</f>
        <v/>
      </c>
      <c r="CI272" s="872" t="str">
        <f>IF(CC272="","",VLOOKUP(CC272,'aktuelle Düngerliste'!$A:$H,3,FALSE))</f>
        <v/>
      </c>
      <c r="CJ272" s="873" t="str">
        <f>IF(CC272="","",VLOOKUP(CC272,'aktuelle Düngerliste'!$A:$H,8,FALSE))</f>
        <v/>
      </c>
      <c r="CK272" s="874" t="str">
        <f>IF(CC272="","",VLOOKUP(CC272,'aktuelle Düngerliste'!$A:$H,3,FALSE)*CE272/1000)</f>
        <v/>
      </c>
      <c r="CL272" s="874" t="str">
        <f>IF(CC272="","",IF(VLOOKUP(CC272,'aktuelle Düngerliste'!$A:$B,2,FALSE)="mineralisch",(VLOOKUP(CC272,'aktuelle Düngerliste'!$A:$H,3,FALSE)*CE272/1000),""))</f>
        <v/>
      </c>
      <c r="CM272" s="875" t="str">
        <f>IF(CC272="","",VLOOKUP(CC272,'aktuelle Düngerliste'!$A:$J,10,FALSE)*CE272/1000)</f>
        <v/>
      </c>
      <c r="CN272" s="875" t="str">
        <f>IF(CC272="","",VLOOKUP(CC272,'aktuelle Düngerliste'!$A:$H,5,FALSE)*CE272/1000)</f>
        <v/>
      </c>
      <c r="CO272" s="875" t="str">
        <f>IF(CC272="","",VLOOKUP(CC272,'aktuelle Düngerliste'!$A:$H,6,FALSE)*CE272/1000)</f>
        <v/>
      </c>
      <c r="CP272" s="876" t="str">
        <f>IF(CC272="","",VLOOKUP(CC272,'aktuelle Düngerliste'!$A:$H,7,FALSE)*CE272/1000)</f>
        <v/>
      </c>
      <c r="CQ272" s="378"/>
      <c r="CR272" s="379"/>
      <c r="CS272" s="375"/>
      <c r="CT272" s="392" t="str">
        <f t="shared" si="56"/>
        <v/>
      </c>
      <c r="CU272" s="453" t="str">
        <f t="shared" si="57"/>
        <v/>
      </c>
      <c r="CV272" s="872" t="str">
        <f>IF(CQ272="","",VLOOKUP(CQ272,'aktuelle Düngerliste'!$A:$H,2,FALSE))</f>
        <v/>
      </c>
      <c r="CW272" s="872" t="str">
        <f>IF(CQ272="","",VLOOKUP(CQ272,'aktuelle Düngerliste'!$A:$H,3,FALSE))</f>
        <v/>
      </c>
      <c r="CX272" s="873" t="str">
        <f>IF(CQ272="","",VLOOKUP(CQ272,'aktuelle Düngerliste'!$A:$H,8,FALSE))</f>
        <v/>
      </c>
      <c r="CY272" s="874" t="str">
        <f>IF(CQ272="","",VLOOKUP(CQ272,'aktuelle Düngerliste'!$A:$H,3,FALSE)*CS272/1000)</f>
        <v/>
      </c>
      <c r="CZ272" s="874" t="str">
        <f>IF(CQ272="","",IF(VLOOKUP(CQ272,'aktuelle Düngerliste'!$A:$B,2,FALSE)="mineralisch",(VLOOKUP(CQ272,'aktuelle Düngerliste'!$A:$H,3,FALSE)*CS272/1000),""))</f>
        <v/>
      </c>
      <c r="DA272" s="875" t="str">
        <f>IF(CQ272="","",VLOOKUP(CQ272,'aktuelle Düngerliste'!$A:$J,10,FALSE)*CS272/1000)</f>
        <v/>
      </c>
      <c r="DB272" s="875" t="str">
        <f>IF(CQ272="","",VLOOKUP(CQ272,'aktuelle Düngerliste'!$A:$H,5,FALSE)*CS272/1000)</f>
        <v/>
      </c>
      <c r="DC272" s="875" t="str">
        <f>IF(CQ272="","",VLOOKUP(CQ272,'aktuelle Düngerliste'!$A:$H,6,FALSE)*CS272/1000)</f>
        <v/>
      </c>
      <c r="DD272" s="876" t="str">
        <f>IF(CQ272="","",VLOOKUP(CQ272,'aktuelle Düngerliste'!$A:$H,7,FALSE)*CS272/1000)</f>
        <v/>
      </c>
      <c r="DE272" s="378"/>
      <c r="DF272" s="379"/>
      <c r="DG272" s="375"/>
      <c r="DH272" s="392" t="str">
        <f t="shared" si="58"/>
        <v/>
      </c>
      <c r="DI272" s="453" t="str">
        <f t="shared" si="59"/>
        <v/>
      </c>
      <c r="DJ272" s="872" t="str">
        <f>IF(DE272="","",VLOOKUP(DE272,'aktuelle Düngerliste'!$A:$H,2,FALSE))</f>
        <v/>
      </c>
      <c r="DK272" s="872" t="str">
        <f>IF(DE272="","",VLOOKUP(DE272,'aktuelle Düngerliste'!$A:$H,3,FALSE))</f>
        <v/>
      </c>
      <c r="DL272" s="873" t="str">
        <f>IF(DE272="","",VLOOKUP(DE272,'aktuelle Düngerliste'!$A:$H,8,FALSE))</f>
        <v/>
      </c>
      <c r="DM272" s="874" t="str">
        <f>IF(DE272="","",VLOOKUP(DE272,'aktuelle Düngerliste'!$A:$H,3,FALSE)*DG272/1000)</f>
        <v/>
      </c>
      <c r="DN272" s="874" t="str">
        <f>IF(DE272="","",IF(VLOOKUP(DE272,'aktuelle Düngerliste'!$A:$B,2,FALSE)="mineralisch",(VLOOKUP(DE272,'aktuelle Düngerliste'!$A:$H,3,FALSE)*DG272/1000),""))</f>
        <v/>
      </c>
      <c r="DO272" s="875" t="str">
        <f>IF(DE272="","",VLOOKUP(DE272,'aktuelle Düngerliste'!$A:$J,10,FALSE)*DG272/1000)</f>
        <v/>
      </c>
      <c r="DP272" s="875" t="str">
        <f>IF(DE272="","",VLOOKUP(DE272,'aktuelle Düngerliste'!$A:$H,5,FALSE)*DG272/1000)</f>
        <v/>
      </c>
      <c r="DQ272" s="875" t="str">
        <f>IF(DE272="","",VLOOKUP(DE272,'aktuelle Düngerliste'!$A:$H,6,FALSE)*DG272/1000)</f>
        <v/>
      </c>
      <c r="DR272" s="876" t="str">
        <f>IF(DE272="","",VLOOKUP(DE272,'aktuelle Düngerliste'!$A:$H,7,FALSE)*DG272/1000)</f>
        <v/>
      </c>
      <c r="DS272" s="265"/>
    </row>
    <row r="273" spans="1:123" s="145" customFormat="1">
      <c r="A273" s="261" t="str">
        <f>IF('N-DBE'!A273="","",'N-DBE'!A273)</f>
        <v/>
      </c>
      <c r="B273" s="285" t="str">
        <f>IF('N-DBE'!B273="","",'N-DBE'!B273)</f>
        <v/>
      </c>
      <c r="C273" s="262" t="str">
        <f>IF('N-DBE'!C273="","",'N-DBE'!C273)</f>
        <v/>
      </c>
      <c r="D273" s="262" t="str">
        <f>IF('N-DBE'!D273="","",'N-DBE'!D273)</f>
        <v/>
      </c>
      <c r="E273" s="238" t="str">
        <f>IF('N-DBE'!E273="","",'N-DBE'!E273)</f>
        <v/>
      </c>
      <c r="F273" s="238" t="str">
        <f>IF('N-DBE'!F273="","",'N-DBE'!F273)</f>
        <v/>
      </c>
      <c r="G273" s="225" t="str">
        <f>IF('N-DBE'!G273="","",'N-DBE'!G273)</f>
        <v/>
      </c>
      <c r="H273" s="247" t="str">
        <f>IF(OR(B273="",'N-DBE'!AJ273=""),"",'N-DBE'!AJ273+'N-DBE'!AN273)</f>
        <v/>
      </c>
      <c r="I273" s="815" t="str">
        <f>IF(OR(B273="",'N-DBE'!AJ273=""),"",'N-DBE'!E273*('N-DBE'!AJ273+'N-DBE'!AN273))</f>
        <v/>
      </c>
      <c r="J273" s="246" t="str">
        <f>IF('N-DBE'!AK273="","",IF('N-DBE'!AM273="ja",'N-DBE'!AK273+'N-DBE'!AN273,'N-DBE'!AK273))</f>
        <v/>
      </c>
      <c r="K273" s="829" t="str">
        <f>IF(OR(B273="",'N-DBE'!AK273=""),"",IF('N-DBE'!AM273="ja",'N-DBE'!E273*('N-DBE'!AK273+'N-DBE'!AN273),'N-DBE'!E273*'N-DBE'!AK273))</f>
        <v/>
      </c>
      <c r="L273" s="830" t="str">
        <f>IF(OR(B273="",'N-DBE'!AL273=""),"",'N-DBE'!AL273+'N-DBE'!AN273)</f>
        <v/>
      </c>
      <c r="M273" s="830" t="str">
        <f>IF(OR(B273="",'N-DBE'!AL273=""),"",'N-DBE'!E273*('N-DBE'!AL273+'N-DBE'!AN273))</f>
        <v/>
      </c>
      <c r="N273" s="831" t="str">
        <f>IF(AND('N-DBE'!C273="ja",G273&lt;&gt;""),I273-X273,"")</f>
        <v/>
      </c>
      <c r="O273" s="259" t="str">
        <f>IF('N-DBE'!AJ273="","",SUM(AU273,BI273,BW273,CK273,CY273,DM273))</f>
        <v/>
      </c>
      <c r="P273" s="830" t="str">
        <f>IF(OR(B273="",'N-DBE'!AJ273=""),"",O273*'N-DBE'!E273)</f>
        <v/>
      </c>
      <c r="Q273" s="253" t="str">
        <f>IF('N-DBE'!AJ273="","",IF(AR273="mineralisch",AU273,0)+IF(BF273="mineralisch",BI273,0)+IF(BT273="mineralisch",BW273,0)+IF(CH273="mineralisch",CK273,0)+IF(CV273="mineralisch",CY273,0)+IF(DJ273="mineralisch",DM273,0))</f>
        <v/>
      </c>
      <c r="R273" s="830" t="str">
        <f>IF(OR(B273="",'N-DBE'!AJ273=""),"",Q273*'N-DBE'!E273)</f>
        <v/>
      </c>
      <c r="S273" s="253" t="str">
        <f>IF('N-DBE'!AJ273="","",O273-Q273)</f>
        <v/>
      </c>
      <c r="T273" s="830" t="str">
        <f>IF(OR(B273="",'N-DBE'!AJ273=""),"",S273*'N-DBE'!E273)</f>
        <v/>
      </c>
      <c r="U273" s="253" t="str">
        <f>IF('N-DBE'!AJ273="","",(IF(AR273="Kompost",AU273,0)+IF(BF273="Kompost",BI273,0)+IF(BT273="Kompost",BW273,0)+IF(CH273="Kompost",CK273,0)+IF(CV273="Kompost",CY273,0)+IF(DJ273="Kompost",DM273,0)))</f>
        <v/>
      </c>
      <c r="V273" s="830" t="str">
        <f>IF(OR(B273="",'N-DBE'!AJ273=""),"",U273*'N-DBE'!E273)</f>
        <v/>
      </c>
      <c r="W273" s="370" t="str">
        <f>IF('N-DBE'!AJ273="","",SUM(AW273,BK273,BY273,CM273,DA273,DO273))</f>
        <v/>
      </c>
      <c r="X273" s="844" t="str">
        <f>IF(OR(B273="",'N-DBE'!AJ273=""),"",W273*'N-DBE'!E273)</f>
        <v/>
      </c>
      <c r="Y273" s="260" t="str">
        <f>IF('P-(K-Mg)-DBE'!N273="","",'P-(K-Mg)-DBE'!N273+'P-(K-Mg)-DBE'!R273)</f>
        <v/>
      </c>
      <c r="Z273" s="830" t="str">
        <f>IF(OR(B273="",'P-(K-Mg)-DBE'!N273=""),"",'N-DBE'!E273*('P-(K-Mg)-DBE'!N273+'P-(K-Mg)-DBE'!R273))</f>
        <v/>
      </c>
      <c r="AA273" s="259" t="str">
        <f>IF('P-(K-Mg)-DBE'!N273="","",SUM(AX273,BL273,BZ273,CN273,DB273,DP273))</f>
        <v/>
      </c>
      <c r="AB273" s="258" t="str">
        <f>IF(OR(B273="",'P-(K-Mg)-DBE'!Z273=""),"",SUM(AX273,BL273,BZ273,CN273,DB273,DP273)*'N-DBE'!E273)</f>
        <v/>
      </c>
      <c r="AC273" s="259" t="str">
        <f>IF('P-(K-Mg)-DBE'!O273="","",'P-(K-Mg)-DBE'!O273)</f>
        <v/>
      </c>
      <c r="AD273" s="815" t="str">
        <f>IF(OR(B273="",'P-(K-Mg)-DBE'!O273=""),"",'P-(K-Mg)-DBE'!O273*'N-DBE'!E273)</f>
        <v/>
      </c>
      <c r="AE273" s="239" t="str">
        <f>IF('P-(K-Mg)-DBE'!Z273="","",'P-(K-Mg)-DBE'!Z273)</f>
        <v/>
      </c>
      <c r="AF273" s="815" t="str">
        <f>IF(OR(B273="",'P-(K-Mg)-DBE'!Z273=""),"",'P-(K-Mg)-DBE'!Z273*'N-DBE'!E273)</f>
        <v/>
      </c>
      <c r="AG273" s="380" t="str">
        <f>IF('P-(K-Mg)-DBE'!Z273="","",SUM(AY273,BM273,CA273,CO273,DC273,DQ273))</f>
        <v/>
      </c>
      <c r="AH273" s="258" t="str">
        <f>IF(OR(B273="",'P-(K-Mg)-DBE'!AH273=""),"",SUM(AY273,BM273,CA273,CO273,DC273,DQ263)*'N-DBE'!E273)</f>
        <v/>
      </c>
      <c r="AI273" s="240" t="str">
        <f>IF('P-(K-Mg)-DBE'!AH273="","",'P-(K-Mg)-DBE'!AH273)</f>
        <v/>
      </c>
      <c r="AJ273" s="830" t="str">
        <f>IF(OR(B273="",'P-(K-Mg)-DBE'!AH273=""),"",'N-DBE'!E273*'P-(K-Mg)-DBE'!AH273)</f>
        <v/>
      </c>
      <c r="AK273" s="374" t="str">
        <f>IF('P-(K-Mg)-DBE'!AH273="","",SUM(AZ273,BN273,CB273,CP273,DD273,DR273))</f>
        <v/>
      </c>
      <c r="AL273" s="862" t="str">
        <f>IF('P-(K-Mg)-DBE'!AH273="","",SUM(AZ273,BN273,CB273,CP273,DD273,DR273))</f>
        <v/>
      </c>
      <c r="AM273" s="378"/>
      <c r="AN273" s="379"/>
      <c r="AO273" s="375"/>
      <c r="AP273" s="392" t="str">
        <f t="shared" si="48"/>
        <v/>
      </c>
      <c r="AQ273" s="453" t="str">
        <f t="shared" si="49"/>
        <v/>
      </c>
      <c r="AR273" s="872" t="str">
        <f>IF(AM273="","",VLOOKUP(AM273,'aktuelle Düngerliste'!A:H,2,FALSE))</f>
        <v/>
      </c>
      <c r="AS273" s="872" t="str">
        <f>IF(AM273="","",VLOOKUP(AM273,'aktuelle Düngerliste'!A:H,3,FALSE))</f>
        <v/>
      </c>
      <c r="AT273" s="873" t="str">
        <f>IF(AM273="","",VLOOKUP(AM273,'aktuelle Düngerliste'!A:H,8,FALSE))</f>
        <v/>
      </c>
      <c r="AU273" s="874" t="str">
        <f>IF(AM273="","",VLOOKUP(AM273,'aktuelle Düngerliste'!$A:$H,3,FALSE)*AO273/1000)</f>
        <v/>
      </c>
      <c r="AV273" s="874" t="str">
        <f>IF(AM273="","",IF(VLOOKUP(AM273,'aktuelle Düngerliste'!$A:$B,2,FALSE)="mineralisch",(VLOOKUP(AM273,'aktuelle Düngerliste'!$A:$H,3,FALSE)*AO273/1000),""))</f>
        <v/>
      </c>
      <c r="AW273" s="875" t="str">
        <f>IF(AM273="","",VLOOKUP(AM273,'aktuelle Düngerliste'!$A:$J,10,FALSE)*AO273/1000)</f>
        <v/>
      </c>
      <c r="AX273" s="875" t="str">
        <f>IF(AM273="","",VLOOKUP(AM273,'aktuelle Düngerliste'!$A:$H,5,FALSE)*AO273/1000)</f>
        <v/>
      </c>
      <c r="AY273" s="875" t="str">
        <f>IF(AM273="","",VLOOKUP(AM273,'aktuelle Düngerliste'!$A:$H,6,FALSE)*AO273/1000)</f>
        <v/>
      </c>
      <c r="AZ273" s="876" t="str">
        <f>IF(AM273="","",VLOOKUP(AM273,'aktuelle Düngerliste'!$A:$H,7,FALSE)*AO273/1000)</f>
        <v/>
      </c>
      <c r="BA273" s="378"/>
      <c r="BB273" s="379"/>
      <c r="BC273" s="375"/>
      <c r="BD273" s="392" t="str">
        <f t="shared" si="50"/>
        <v/>
      </c>
      <c r="BE273" s="453" t="str">
        <f t="shared" si="51"/>
        <v/>
      </c>
      <c r="BF273" s="872" t="str">
        <f>IF(BA273="","",VLOOKUP(BA273,'aktuelle Düngerliste'!$A:$H,2,FALSE))</f>
        <v/>
      </c>
      <c r="BG273" s="872" t="str">
        <f>IF(BA273="","",VLOOKUP(BA273,'aktuelle Düngerliste'!$A:$H,3,FALSE))</f>
        <v/>
      </c>
      <c r="BH273" s="873" t="str">
        <f>IF(BA273="","",VLOOKUP(BA273,'aktuelle Düngerliste'!$A:$H,8,FALSE))</f>
        <v/>
      </c>
      <c r="BI273" s="874" t="str">
        <f>IF(BA273="","",VLOOKUP(BA273,'aktuelle Düngerliste'!$A:$H,3,FALSE)*BC273/1000)</f>
        <v/>
      </c>
      <c r="BJ273" s="874" t="str">
        <f>IF(BA273="","",IF(VLOOKUP(BA273,'aktuelle Düngerliste'!$A:$B,2,FALSE)="mineralisch",(VLOOKUP(BA273,'aktuelle Düngerliste'!$A:$H,3,FALSE)*BC273/1000),""))</f>
        <v/>
      </c>
      <c r="BK273" s="875" t="str">
        <f>IF(BA273="","",VLOOKUP(BA273,'aktuelle Düngerliste'!$A:$J,10,FALSE)*BC273/1000)</f>
        <v/>
      </c>
      <c r="BL273" s="875" t="str">
        <f>IF(BA273="","",VLOOKUP(BA273,'aktuelle Düngerliste'!$A:$H,5,FALSE)*BC273/1000)</f>
        <v/>
      </c>
      <c r="BM273" s="875" t="str">
        <f>IF(BA273="","",VLOOKUP(BA273,'aktuelle Düngerliste'!$A:$H,6,FALSE)*BC273/1000)</f>
        <v/>
      </c>
      <c r="BN273" s="876" t="str">
        <f>IF(BA273="","",VLOOKUP(BA273,'aktuelle Düngerliste'!$A:$H,7,FALSE)*BC273/1000)</f>
        <v/>
      </c>
      <c r="BO273" s="378"/>
      <c r="BP273" s="379"/>
      <c r="BQ273" s="375"/>
      <c r="BR273" s="392" t="str">
        <f t="shared" si="52"/>
        <v/>
      </c>
      <c r="BS273" s="453" t="str">
        <f t="shared" si="53"/>
        <v/>
      </c>
      <c r="BT273" s="872" t="str">
        <f>IF(BO273="","",VLOOKUP(BO273,'aktuelle Düngerliste'!$A:$H,2,FALSE))</f>
        <v/>
      </c>
      <c r="BU273" s="872" t="str">
        <f>IF(BO273="","",VLOOKUP(BO273,'aktuelle Düngerliste'!$A:$H,3,FALSE))</f>
        <v/>
      </c>
      <c r="BV273" s="873" t="str">
        <f>IF(BO273="","",VLOOKUP(BO273,'aktuelle Düngerliste'!$A:$H,8,FALSE))</f>
        <v/>
      </c>
      <c r="BW273" s="874" t="str">
        <f>IF(BO273="","",VLOOKUP(BO273,'aktuelle Düngerliste'!$A:$H,3,FALSE)*BQ273/1000)</f>
        <v/>
      </c>
      <c r="BX273" s="874" t="str">
        <f>IF(BO273="","",IF(VLOOKUP(BO273,'aktuelle Düngerliste'!$A:$B,2,FALSE)="mineralisch",(VLOOKUP(BO273,'aktuelle Düngerliste'!$A:$H,3,FALSE)*BQ273/1000),""))</f>
        <v/>
      </c>
      <c r="BY273" s="875" t="str">
        <f>IF(BO273="","",VLOOKUP(BO273,'aktuelle Düngerliste'!$A:$J,10,FALSE)*BQ273/1000)</f>
        <v/>
      </c>
      <c r="BZ273" s="875" t="str">
        <f>IF(BO273="","",VLOOKUP(BO273,'aktuelle Düngerliste'!$A:$H,5,FALSE)*BQ273/1000)</f>
        <v/>
      </c>
      <c r="CA273" s="875" t="str">
        <f>IF(BO273="","",VLOOKUP(BO273,'aktuelle Düngerliste'!$A:$H,6,FALSE)*BQ273/1000)</f>
        <v/>
      </c>
      <c r="CB273" s="876" t="str">
        <f>IF(BO273="","",VLOOKUP(BO273,'aktuelle Düngerliste'!$A:$H,7,FALSE)*BQ273/1000)</f>
        <v/>
      </c>
      <c r="CC273" s="378"/>
      <c r="CD273" s="379"/>
      <c r="CE273" s="375"/>
      <c r="CF273" s="392" t="str">
        <f t="shared" si="54"/>
        <v/>
      </c>
      <c r="CG273" s="453" t="str">
        <f t="shared" si="55"/>
        <v/>
      </c>
      <c r="CH273" s="872" t="str">
        <f>IF(CC273="","",VLOOKUP(CC273,'aktuelle Düngerliste'!$A:$H,2,FALSE))</f>
        <v/>
      </c>
      <c r="CI273" s="872" t="str">
        <f>IF(CC273="","",VLOOKUP(CC273,'aktuelle Düngerliste'!$A:$H,3,FALSE))</f>
        <v/>
      </c>
      <c r="CJ273" s="873" t="str">
        <f>IF(CC273="","",VLOOKUP(CC273,'aktuelle Düngerliste'!$A:$H,8,FALSE))</f>
        <v/>
      </c>
      <c r="CK273" s="874" t="str">
        <f>IF(CC273="","",VLOOKUP(CC273,'aktuelle Düngerliste'!$A:$H,3,FALSE)*CE273/1000)</f>
        <v/>
      </c>
      <c r="CL273" s="874" t="str">
        <f>IF(CC273="","",IF(VLOOKUP(CC273,'aktuelle Düngerliste'!$A:$B,2,FALSE)="mineralisch",(VLOOKUP(CC273,'aktuelle Düngerliste'!$A:$H,3,FALSE)*CE273/1000),""))</f>
        <v/>
      </c>
      <c r="CM273" s="875" t="str">
        <f>IF(CC273="","",VLOOKUP(CC273,'aktuelle Düngerliste'!$A:$J,10,FALSE)*CE273/1000)</f>
        <v/>
      </c>
      <c r="CN273" s="875" t="str">
        <f>IF(CC273="","",VLOOKUP(CC273,'aktuelle Düngerliste'!$A:$H,5,FALSE)*CE273/1000)</f>
        <v/>
      </c>
      <c r="CO273" s="875" t="str">
        <f>IF(CC273="","",VLOOKUP(CC273,'aktuelle Düngerliste'!$A:$H,6,FALSE)*CE273/1000)</f>
        <v/>
      </c>
      <c r="CP273" s="876" t="str">
        <f>IF(CC273="","",VLOOKUP(CC273,'aktuelle Düngerliste'!$A:$H,7,FALSE)*CE273/1000)</f>
        <v/>
      </c>
      <c r="CQ273" s="378"/>
      <c r="CR273" s="379"/>
      <c r="CS273" s="375"/>
      <c r="CT273" s="392" t="str">
        <f t="shared" si="56"/>
        <v/>
      </c>
      <c r="CU273" s="453" t="str">
        <f t="shared" si="57"/>
        <v/>
      </c>
      <c r="CV273" s="872" t="str">
        <f>IF(CQ273="","",VLOOKUP(CQ273,'aktuelle Düngerliste'!$A:$H,2,FALSE))</f>
        <v/>
      </c>
      <c r="CW273" s="872" t="str">
        <f>IF(CQ273="","",VLOOKUP(CQ273,'aktuelle Düngerliste'!$A:$H,3,FALSE))</f>
        <v/>
      </c>
      <c r="CX273" s="873" t="str">
        <f>IF(CQ273="","",VLOOKUP(CQ273,'aktuelle Düngerliste'!$A:$H,8,FALSE))</f>
        <v/>
      </c>
      <c r="CY273" s="874" t="str">
        <f>IF(CQ273="","",VLOOKUP(CQ273,'aktuelle Düngerliste'!$A:$H,3,FALSE)*CS273/1000)</f>
        <v/>
      </c>
      <c r="CZ273" s="874" t="str">
        <f>IF(CQ273="","",IF(VLOOKUP(CQ273,'aktuelle Düngerliste'!$A:$B,2,FALSE)="mineralisch",(VLOOKUP(CQ273,'aktuelle Düngerliste'!$A:$H,3,FALSE)*CS273/1000),""))</f>
        <v/>
      </c>
      <c r="DA273" s="875" t="str">
        <f>IF(CQ273="","",VLOOKUP(CQ273,'aktuelle Düngerliste'!$A:$J,10,FALSE)*CS273/1000)</f>
        <v/>
      </c>
      <c r="DB273" s="875" t="str">
        <f>IF(CQ273="","",VLOOKUP(CQ273,'aktuelle Düngerliste'!$A:$H,5,FALSE)*CS273/1000)</f>
        <v/>
      </c>
      <c r="DC273" s="875" t="str">
        <f>IF(CQ273="","",VLOOKUP(CQ273,'aktuelle Düngerliste'!$A:$H,6,FALSE)*CS273/1000)</f>
        <v/>
      </c>
      <c r="DD273" s="876" t="str">
        <f>IF(CQ273="","",VLOOKUP(CQ273,'aktuelle Düngerliste'!$A:$H,7,FALSE)*CS273/1000)</f>
        <v/>
      </c>
      <c r="DE273" s="378"/>
      <c r="DF273" s="379"/>
      <c r="DG273" s="375"/>
      <c r="DH273" s="392" t="str">
        <f t="shared" si="58"/>
        <v/>
      </c>
      <c r="DI273" s="453" t="str">
        <f t="shared" si="59"/>
        <v/>
      </c>
      <c r="DJ273" s="872" t="str">
        <f>IF(DE273="","",VLOOKUP(DE273,'aktuelle Düngerliste'!$A:$H,2,FALSE))</f>
        <v/>
      </c>
      <c r="DK273" s="872" t="str">
        <f>IF(DE273="","",VLOOKUP(DE273,'aktuelle Düngerliste'!$A:$H,3,FALSE))</f>
        <v/>
      </c>
      <c r="DL273" s="873" t="str">
        <f>IF(DE273="","",VLOOKUP(DE273,'aktuelle Düngerliste'!$A:$H,8,FALSE))</f>
        <v/>
      </c>
      <c r="DM273" s="874" t="str">
        <f>IF(DE273="","",VLOOKUP(DE273,'aktuelle Düngerliste'!$A:$H,3,FALSE)*DG273/1000)</f>
        <v/>
      </c>
      <c r="DN273" s="874" t="str">
        <f>IF(DE273="","",IF(VLOOKUP(DE273,'aktuelle Düngerliste'!$A:$B,2,FALSE)="mineralisch",(VLOOKUP(DE273,'aktuelle Düngerliste'!$A:$H,3,FALSE)*DG273/1000),""))</f>
        <v/>
      </c>
      <c r="DO273" s="875" t="str">
        <f>IF(DE273="","",VLOOKUP(DE273,'aktuelle Düngerliste'!$A:$J,10,FALSE)*DG273/1000)</f>
        <v/>
      </c>
      <c r="DP273" s="875" t="str">
        <f>IF(DE273="","",VLOOKUP(DE273,'aktuelle Düngerliste'!$A:$H,5,FALSE)*DG273/1000)</f>
        <v/>
      </c>
      <c r="DQ273" s="875" t="str">
        <f>IF(DE273="","",VLOOKUP(DE273,'aktuelle Düngerliste'!$A:$H,6,FALSE)*DG273/1000)</f>
        <v/>
      </c>
      <c r="DR273" s="876" t="str">
        <f>IF(DE273="","",VLOOKUP(DE273,'aktuelle Düngerliste'!$A:$H,7,FALSE)*DG273/1000)</f>
        <v/>
      </c>
      <c r="DS273" s="265"/>
    </row>
    <row r="274" spans="1:123" s="145" customFormat="1">
      <c r="A274" s="261" t="str">
        <f>IF('N-DBE'!A274="","",'N-DBE'!A274)</f>
        <v/>
      </c>
      <c r="B274" s="285" t="str">
        <f>IF('N-DBE'!B274="","",'N-DBE'!B274)</f>
        <v/>
      </c>
      <c r="C274" s="262" t="str">
        <f>IF('N-DBE'!C274="","",'N-DBE'!C274)</f>
        <v/>
      </c>
      <c r="D274" s="262" t="str">
        <f>IF('N-DBE'!D274="","",'N-DBE'!D274)</f>
        <v/>
      </c>
      <c r="E274" s="238" t="str">
        <f>IF('N-DBE'!E274="","",'N-DBE'!E274)</f>
        <v/>
      </c>
      <c r="F274" s="238" t="str">
        <f>IF('N-DBE'!F274="","",'N-DBE'!F274)</f>
        <v/>
      </c>
      <c r="G274" s="225" t="str">
        <f>IF('N-DBE'!G274="","",'N-DBE'!G274)</f>
        <v/>
      </c>
      <c r="H274" s="247" t="str">
        <f>IF(OR(B274="",'N-DBE'!AJ274=""),"",'N-DBE'!AJ274+'N-DBE'!AN274)</f>
        <v/>
      </c>
      <c r="I274" s="815" t="str">
        <f>IF(OR(B274="",'N-DBE'!AJ274=""),"",'N-DBE'!E274*('N-DBE'!AJ274+'N-DBE'!AN274))</f>
        <v/>
      </c>
      <c r="J274" s="246" t="str">
        <f>IF('N-DBE'!AK274="","",IF('N-DBE'!AM274="ja",'N-DBE'!AK274+'N-DBE'!AN274,'N-DBE'!AK274))</f>
        <v/>
      </c>
      <c r="K274" s="829" t="str">
        <f>IF(OR(B274="",'N-DBE'!AK274=""),"",IF('N-DBE'!AM274="ja",'N-DBE'!E274*('N-DBE'!AK274+'N-DBE'!AN274),'N-DBE'!E274*'N-DBE'!AK274))</f>
        <v/>
      </c>
      <c r="L274" s="830" t="str">
        <f>IF(OR(B274="",'N-DBE'!AL274=""),"",'N-DBE'!AL274+'N-DBE'!AN274)</f>
        <v/>
      </c>
      <c r="M274" s="830" t="str">
        <f>IF(OR(B274="",'N-DBE'!AL274=""),"",'N-DBE'!E274*('N-DBE'!AL274+'N-DBE'!AN274))</f>
        <v/>
      </c>
      <c r="N274" s="831" t="str">
        <f>IF(AND('N-DBE'!C274="ja",G274&lt;&gt;""),I274-X274,"")</f>
        <v/>
      </c>
      <c r="O274" s="259" t="str">
        <f>IF('N-DBE'!AJ274="","",SUM(AU274,BI274,BW274,CK274,CY274,DM274))</f>
        <v/>
      </c>
      <c r="P274" s="830" t="str">
        <f>IF(OR(B274="",'N-DBE'!AJ274=""),"",O274*'N-DBE'!E274)</f>
        <v/>
      </c>
      <c r="Q274" s="253" t="str">
        <f>IF('N-DBE'!AJ274="","",IF(AR274="mineralisch",AU274,0)+IF(BF274="mineralisch",BI274,0)+IF(BT274="mineralisch",BW274,0)+IF(CH274="mineralisch",CK274,0)+IF(CV274="mineralisch",CY274,0)+IF(DJ274="mineralisch",DM274,0))</f>
        <v/>
      </c>
      <c r="R274" s="830" t="str">
        <f>IF(OR(B274="",'N-DBE'!AJ274=""),"",Q274*'N-DBE'!E274)</f>
        <v/>
      </c>
      <c r="S274" s="253" t="str">
        <f>IF('N-DBE'!AJ274="","",O274-Q274)</f>
        <v/>
      </c>
      <c r="T274" s="830" t="str">
        <f>IF(OR(B274="",'N-DBE'!AJ274=""),"",S274*'N-DBE'!E274)</f>
        <v/>
      </c>
      <c r="U274" s="253" t="str">
        <f>IF('N-DBE'!AJ274="","",(IF(AR274="Kompost",AU274,0)+IF(BF274="Kompost",BI274,0)+IF(BT274="Kompost",BW274,0)+IF(CH274="Kompost",CK274,0)+IF(CV274="Kompost",CY274,0)+IF(DJ274="Kompost",DM274,0)))</f>
        <v/>
      </c>
      <c r="V274" s="830" t="str">
        <f>IF(OR(B274="",'N-DBE'!AJ274=""),"",U274*'N-DBE'!E274)</f>
        <v/>
      </c>
      <c r="W274" s="370" t="str">
        <f>IF('N-DBE'!AJ274="","",SUM(AW274,BK274,BY274,CM274,DA274,DO274))</f>
        <v/>
      </c>
      <c r="X274" s="844" t="str">
        <f>IF(OR(B274="",'N-DBE'!AJ274=""),"",W274*'N-DBE'!E274)</f>
        <v/>
      </c>
      <c r="Y274" s="260" t="str">
        <f>IF('P-(K-Mg)-DBE'!N274="","",'P-(K-Mg)-DBE'!N274+'P-(K-Mg)-DBE'!R274)</f>
        <v/>
      </c>
      <c r="Z274" s="830" t="str">
        <f>IF(OR(B274="",'P-(K-Mg)-DBE'!N274=""),"",'N-DBE'!E274*('P-(K-Mg)-DBE'!N274+'P-(K-Mg)-DBE'!R274))</f>
        <v/>
      </c>
      <c r="AA274" s="259" t="str">
        <f>IF('P-(K-Mg)-DBE'!N274="","",SUM(AX274,BL274,BZ274,CN274,DB274,DP274))</f>
        <v/>
      </c>
      <c r="AB274" s="258" t="str">
        <f>IF(OR(B274="",'P-(K-Mg)-DBE'!Z274=""),"",SUM(AX274,BL274,BZ274,CN274,DB274,DP274)*'N-DBE'!E274)</f>
        <v/>
      </c>
      <c r="AC274" s="259" t="str">
        <f>IF('P-(K-Mg)-DBE'!O274="","",'P-(K-Mg)-DBE'!O274)</f>
        <v/>
      </c>
      <c r="AD274" s="815" t="str">
        <f>IF(OR(B274="",'P-(K-Mg)-DBE'!O274=""),"",'P-(K-Mg)-DBE'!O274*'N-DBE'!E274)</f>
        <v/>
      </c>
      <c r="AE274" s="239" t="str">
        <f>IF('P-(K-Mg)-DBE'!Z274="","",'P-(K-Mg)-DBE'!Z274)</f>
        <v/>
      </c>
      <c r="AF274" s="815" t="str">
        <f>IF(OR(B274="",'P-(K-Mg)-DBE'!Z274=""),"",'P-(K-Mg)-DBE'!Z274*'N-DBE'!E274)</f>
        <v/>
      </c>
      <c r="AG274" s="380" t="str">
        <f>IF('P-(K-Mg)-DBE'!Z274="","",SUM(AY274,BM274,CA274,CO274,DC274,DQ274))</f>
        <v/>
      </c>
      <c r="AH274" s="258" t="str">
        <f>IF(OR(B274="",'P-(K-Mg)-DBE'!AH274=""),"",SUM(AY274,BM274,CA274,CO274,DC274,DQ264)*'N-DBE'!E274)</f>
        <v/>
      </c>
      <c r="AI274" s="240" t="str">
        <f>IF('P-(K-Mg)-DBE'!AH274="","",'P-(K-Mg)-DBE'!AH274)</f>
        <v/>
      </c>
      <c r="AJ274" s="830" t="str">
        <f>IF(OR(B274="",'P-(K-Mg)-DBE'!AH274=""),"",'N-DBE'!E274*'P-(K-Mg)-DBE'!AH274)</f>
        <v/>
      </c>
      <c r="AK274" s="374" t="str">
        <f>IF('P-(K-Mg)-DBE'!AH274="","",SUM(AZ274,BN274,CB274,CP274,DD274,DR274))</f>
        <v/>
      </c>
      <c r="AL274" s="862" t="str">
        <f>IF('P-(K-Mg)-DBE'!AH274="","",SUM(AZ274,BN274,CB274,CP274,DD274,DR274))</f>
        <v/>
      </c>
      <c r="AM274" s="378"/>
      <c r="AN274" s="379"/>
      <c r="AO274" s="375"/>
      <c r="AP274" s="392" t="str">
        <f t="shared" si="48"/>
        <v/>
      </c>
      <c r="AQ274" s="453" t="str">
        <f t="shared" si="49"/>
        <v/>
      </c>
      <c r="AR274" s="872" t="str">
        <f>IF(AM274="","",VLOOKUP(AM274,'aktuelle Düngerliste'!A:H,2,FALSE))</f>
        <v/>
      </c>
      <c r="AS274" s="872" t="str">
        <f>IF(AM274="","",VLOOKUP(AM274,'aktuelle Düngerliste'!A:H,3,FALSE))</f>
        <v/>
      </c>
      <c r="AT274" s="873" t="str">
        <f>IF(AM274="","",VLOOKUP(AM274,'aktuelle Düngerliste'!A:H,8,FALSE))</f>
        <v/>
      </c>
      <c r="AU274" s="874" t="str">
        <f>IF(AM274="","",VLOOKUP(AM274,'aktuelle Düngerliste'!$A:$H,3,FALSE)*AO274/1000)</f>
        <v/>
      </c>
      <c r="AV274" s="874" t="str">
        <f>IF(AM274="","",IF(VLOOKUP(AM274,'aktuelle Düngerliste'!$A:$B,2,FALSE)="mineralisch",(VLOOKUP(AM274,'aktuelle Düngerliste'!$A:$H,3,FALSE)*AO274/1000),""))</f>
        <v/>
      </c>
      <c r="AW274" s="875" t="str">
        <f>IF(AM274="","",VLOOKUP(AM274,'aktuelle Düngerliste'!$A:$J,10,FALSE)*AO274/1000)</f>
        <v/>
      </c>
      <c r="AX274" s="875" t="str">
        <f>IF(AM274="","",VLOOKUP(AM274,'aktuelle Düngerliste'!$A:$H,5,FALSE)*AO274/1000)</f>
        <v/>
      </c>
      <c r="AY274" s="875" t="str">
        <f>IF(AM274="","",VLOOKUP(AM274,'aktuelle Düngerliste'!$A:$H,6,FALSE)*AO274/1000)</f>
        <v/>
      </c>
      <c r="AZ274" s="876" t="str">
        <f>IF(AM274="","",VLOOKUP(AM274,'aktuelle Düngerliste'!$A:$H,7,FALSE)*AO274/1000)</f>
        <v/>
      </c>
      <c r="BA274" s="378"/>
      <c r="BB274" s="379"/>
      <c r="BC274" s="375"/>
      <c r="BD274" s="392" t="str">
        <f t="shared" si="50"/>
        <v/>
      </c>
      <c r="BE274" s="453" t="str">
        <f t="shared" si="51"/>
        <v/>
      </c>
      <c r="BF274" s="872" t="str">
        <f>IF(BA274="","",VLOOKUP(BA274,'aktuelle Düngerliste'!$A:$H,2,FALSE))</f>
        <v/>
      </c>
      <c r="BG274" s="872" t="str">
        <f>IF(BA274="","",VLOOKUP(BA274,'aktuelle Düngerliste'!$A:$H,3,FALSE))</f>
        <v/>
      </c>
      <c r="BH274" s="873" t="str">
        <f>IF(BA274="","",VLOOKUP(BA274,'aktuelle Düngerliste'!$A:$H,8,FALSE))</f>
        <v/>
      </c>
      <c r="BI274" s="874" t="str">
        <f>IF(BA274="","",VLOOKUP(BA274,'aktuelle Düngerliste'!$A:$H,3,FALSE)*BC274/1000)</f>
        <v/>
      </c>
      <c r="BJ274" s="874" t="str">
        <f>IF(BA274="","",IF(VLOOKUP(BA274,'aktuelle Düngerliste'!$A:$B,2,FALSE)="mineralisch",(VLOOKUP(BA274,'aktuelle Düngerliste'!$A:$H,3,FALSE)*BC274/1000),""))</f>
        <v/>
      </c>
      <c r="BK274" s="875" t="str">
        <f>IF(BA274="","",VLOOKUP(BA274,'aktuelle Düngerliste'!$A:$J,10,FALSE)*BC274/1000)</f>
        <v/>
      </c>
      <c r="BL274" s="875" t="str">
        <f>IF(BA274="","",VLOOKUP(BA274,'aktuelle Düngerliste'!$A:$H,5,FALSE)*BC274/1000)</f>
        <v/>
      </c>
      <c r="BM274" s="875" t="str">
        <f>IF(BA274="","",VLOOKUP(BA274,'aktuelle Düngerliste'!$A:$H,6,FALSE)*BC274/1000)</f>
        <v/>
      </c>
      <c r="BN274" s="876" t="str">
        <f>IF(BA274="","",VLOOKUP(BA274,'aktuelle Düngerliste'!$A:$H,7,FALSE)*BC274/1000)</f>
        <v/>
      </c>
      <c r="BO274" s="378"/>
      <c r="BP274" s="379"/>
      <c r="BQ274" s="375"/>
      <c r="BR274" s="392" t="str">
        <f t="shared" si="52"/>
        <v/>
      </c>
      <c r="BS274" s="453" t="str">
        <f t="shared" si="53"/>
        <v/>
      </c>
      <c r="BT274" s="872" t="str">
        <f>IF(BO274="","",VLOOKUP(BO274,'aktuelle Düngerliste'!$A:$H,2,FALSE))</f>
        <v/>
      </c>
      <c r="BU274" s="872" t="str">
        <f>IF(BO274="","",VLOOKUP(BO274,'aktuelle Düngerliste'!$A:$H,3,FALSE))</f>
        <v/>
      </c>
      <c r="BV274" s="873" t="str">
        <f>IF(BO274="","",VLOOKUP(BO274,'aktuelle Düngerliste'!$A:$H,8,FALSE))</f>
        <v/>
      </c>
      <c r="BW274" s="874" t="str">
        <f>IF(BO274="","",VLOOKUP(BO274,'aktuelle Düngerliste'!$A:$H,3,FALSE)*BQ274/1000)</f>
        <v/>
      </c>
      <c r="BX274" s="874" t="str">
        <f>IF(BO274="","",IF(VLOOKUP(BO274,'aktuelle Düngerliste'!$A:$B,2,FALSE)="mineralisch",(VLOOKUP(BO274,'aktuelle Düngerliste'!$A:$H,3,FALSE)*BQ274/1000),""))</f>
        <v/>
      </c>
      <c r="BY274" s="875" t="str">
        <f>IF(BO274="","",VLOOKUP(BO274,'aktuelle Düngerliste'!$A:$J,10,FALSE)*BQ274/1000)</f>
        <v/>
      </c>
      <c r="BZ274" s="875" t="str">
        <f>IF(BO274="","",VLOOKUP(BO274,'aktuelle Düngerliste'!$A:$H,5,FALSE)*BQ274/1000)</f>
        <v/>
      </c>
      <c r="CA274" s="875" t="str">
        <f>IF(BO274="","",VLOOKUP(BO274,'aktuelle Düngerliste'!$A:$H,6,FALSE)*BQ274/1000)</f>
        <v/>
      </c>
      <c r="CB274" s="876" t="str">
        <f>IF(BO274="","",VLOOKUP(BO274,'aktuelle Düngerliste'!$A:$H,7,FALSE)*BQ274/1000)</f>
        <v/>
      </c>
      <c r="CC274" s="378"/>
      <c r="CD274" s="379"/>
      <c r="CE274" s="375"/>
      <c r="CF274" s="392" t="str">
        <f t="shared" si="54"/>
        <v/>
      </c>
      <c r="CG274" s="453" t="str">
        <f t="shared" si="55"/>
        <v/>
      </c>
      <c r="CH274" s="872" t="str">
        <f>IF(CC274="","",VLOOKUP(CC274,'aktuelle Düngerliste'!$A:$H,2,FALSE))</f>
        <v/>
      </c>
      <c r="CI274" s="872" t="str">
        <f>IF(CC274="","",VLOOKUP(CC274,'aktuelle Düngerliste'!$A:$H,3,FALSE))</f>
        <v/>
      </c>
      <c r="CJ274" s="873" t="str">
        <f>IF(CC274="","",VLOOKUP(CC274,'aktuelle Düngerliste'!$A:$H,8,FALSE))</f>
        <v/>
      </c>
      <c r="CK274" s="874" t="str">
        <f>IF(CC274="","",VLOOKUP(CC274,'aktuelle Düngerliste'!$A:$H,3,FALSE)*CE274/1000)</f>
        <v/>
      </c>
      <c r="CL274" s="874" t="str">
        <f>IF(CC274="","",IF(VLOOKUP(CC274,'aktuelle Düngerliste'!$A:$B,2,FALSE)="mineralisch",(VLOOKUP(CC274,'aktuelle Düngerliste'!$A:$H,3,FALSE)*CE274/1000),""))</f>
        <v/>
      </c>
      <c r="CM274" s="875" t="str">
        <f>IF(CC274="","",VLOOKUP(CC274,'aktuelle Düngerliste'!$A:$J,10,FALSE)*CE274/1000)</f>
        <v/>
      </c>
      <c r="CN274" s="875" t="str">
        <f>IF(CC274="","",VLOOKUP(CC274,'aktuelle Düngerliste'!$A:$H,5,FALSE)*CE274/1000)</f>
        <v/>
      </c>
      <c r="CO274" s="875" t="str">
        <f>IF(CC274="","",VLOOKUP(CC274,'aktuelle Düngerliste'!$A:$H,6,FALSE)*CE274/1000)</f>
        <v/>
      </c>
      <c r="CP274" s="876" t="str">
        <f>IF(CC274="","",VLOOKUP(CC274,'aktuelle Düngerliste'!$A:$H,7,FALSE)*CE274/1000)</f>
        <v/>
      </c>
      <c r="CQ274" s="378"/>
      <c r="CR274" s="379"/>
      <c r="CS274" s="375"/>
      <c r="CT274" s="392" t="str">
        <f t="shared" si="56"/>
        <v/>
      </c>
      <c r="CU274" s="453" t="str">
        <f t="shared" si="57"/>
        <v/>
      </c>
      <c r="CV274" s="872" t="str">
        <f>IF(CQ274="","",VLOOKUP(CQ274,'aktuelle Düngerliste'!$A:$H,2,FALSE))</f>
        <v/>
      </c>
      <c r="CW274" s="872" t="str">
        <f>IF(CQ274="","",VLOOKUP(CQ274,'aktuelle Düngerliste'!$A:$H,3,FALSE))</f>
        <v/>
      </c>
      <c r="CX274" s="873" t="str">
        <f>IF(CQ274="","",VLOOKUP(CQ274,'aktuelle Düngerliste'!$A:$H,8,FALSE))</f>
        <v/>
      </c>
      <c r="CY274" s="874" t="str">
        <f>IF(CQ274="","",VLOOKUP(CQ274,'aktuelle Düngerliste'!$A:$H,3,FALSE)*CS274/1000)</f>
        <v/>
      </c>
      <c r="CZ274" s="874" t="str">
        <f>IF(CQ274="","",IF(VLOOKUP(CQ274,'aktuelle Düngerliste'!$A:$B,2,FALSE)="mineralisch",(VLOOKUP(CQ274,'aktuelle Düngerliste'!$A:$H,3,FALSE)*CS274/1000),""))</f>
        <v/>
      </c>
      <c r="DA274" s="875" t="str">
        <f>IF(CQ274="","",VLOOKUP(CQ274,'aktuelle Düngerliste'!$A:$J,10,FALSE)*CS274/1000)</f>
        <v/>
      </c>
      <c r="DB274" s="875" t="str">
        <f>IF(CQ274="","",VLOOKUP(CQ274,'aktuelle Düngerliste'!$A:$H,5,FALSE)*CS274/1000)</f>
        <v/>
      </c>
      <c r="DC274" s="875" t="str">
        <f>IF(CQ274="","",VLOOKUP(CQ274,'aktuelle Düngerliste'!$A:$H,6,FALSE)*CS274/1000)</f>
        <v/>
      </c>
      <c r="DD274" s="876" t="str">
        <f>IF(CQ274="","",VLOOKUP(CQ274,'aktuelle Düngerliste'!$A:$H,7,FALSE)*CS274/1000)</f>
        <v/>
      </c>
      <c r="DE274" s="378"/>
      <c r="DF274" s="379"/>
      <c r="DG274" s="375"/>
      <c r="DH274" s="392" t="str">
        <f t="shared" si="58"/>
        <v/>
      </c>
      <c r="DI274" s="453" t="str">
        <f t="shared" si="59"/>
        <v/>
      </c>
      <c r="DJ274" s="872" t="str">
        <f>IF(DE274="","",VLOOKUP(DE274,'aktuelle Düngerliste'!$A:$H,2,FALSE))</f>
        <v/>
      </c>
      <c r="DK274" s="872" t="str">
        <f>IF(DE274="","",VLOOKUP(DE274,'aktuelle Düngerliste'!$A:$H,3,FALSE))</f>
        <v/>
      </c>
      <c r="DL274" s="873" t="str">
        <f>IF(DE274="","",VLOOKUP(DE274,'aktuelle Düngerliste'!$A:$H,8,FALSE))</f>
        <v/>
      </c>
      <c r="DM274" s="874" t="str">
        <f>IF(DE274="","",VLOOKUP(DE274,'aktuelle Düngerliste'!$A:$H,3,FALSE)*DG274/1000)</f>
        <v/>
      </c>
      <c r="DN274" s="874" t="str">
        <f>IF(DE274="","",IF(VLOOKUP(DE274,'aktuelle Düngerliste'!$A:$B,2,FALSE)="mineralisch",(VLOOKUP(DE274,'aktuelle Düngerliste'!$A:$H,3,FALSE)*DG274/1000),""))</f>
        <v/>
      </c>
      <c r="DO274" s="875" t="str">
        <f>IF(DE274="","",VLOOKUP(DE274,'aktuelle Düngerliste'!$A:$J,10,FALSE)*DG274/1000)</f>
        <v/>
      </c>
      <c r="DP274" s="875" t="str">
        <f>IF(DE274="","",VLOOKUP(DE274,'aktuelle Düngerliste'!$A:$H,5,FALSE)*DG274/1000)</f>
        <v/>
      </c>
      <c r="DQ274" s="875" t="str">
        <f>IF(DE274="","",VLOOKUP(DE274,'aktuelle Düngerliste'!$A:$H,6,FALSE)*DG274/1000)</f>
        <v/>
      </c>
      <c r="DR274" s="876" t="str">
        <f>IF(DE274="","",VLOOKUP(DE274,'aktuelle Düngerliste'!$A:$H,7,FALSE)*DG274/1000)</f>
        <v/>
      </c>
      <c r="DS274" s="265"/>
    </row>
    <row r="275" spans="1:123" s="145" customFormat="1">
      <c r="A275" s="261" t="str">
        <f>IF('N-DBE'!A275="","",'N-DBE'!A275)</f>
        <v/>
      </c>
      <c r="B275" s="285" t="str">
        <f>IF('N-DBE'!B275="","",'N-DBE'!B275)</f>
        <v/>
      </c>
      <c r="C275" s="262" t="str">
        <f>IF('N-DBE'!C275="","",'N-DBE'!C275)</f>
        <v/>
      </c>
      <c r="D275" s="262" t="str">
        <f>IF('N-DBE'!D275="","",'N-DBE'!D275)</f>
        <v/>
      </c>
      <c r="E275" s="238" t="str">
        <f>IF('N-DBE'!E275="","",'N-DBE'!E275)</f>
        <v/>
      </c>
      <c r="F275" s="238" t="str">
        <f>IF('N-DBE'!F275="","",'N-DBE'!F275)</f>
        <v/>
      </c>
      <c r="G275" s="225" t="str">
        <f>IF('N-DBE'!G275="","",'N-DBE'!G275)</f>
        <v/>
      </c>
      <c r="H275" s="247" t="str">
        <f>IF(OR(B275="",'N-DBE'!AJ275=""),"",'N-DBE'!AJ275+'N-DBE'!AN275)</f>
        <v/>
      </c>
      <c r="I275" s="815" t="str">
        <f>IF(OR(B275="",'N-DBE'!AJ275=""),"",'N-DBE'!E275*('N-DBE'!AJ275+'N-DBE'!AN275))</f>
        <v/>
      </c>
      <c r="J275" s="246" t="str">
        <f>IF('N-DBE'!AK275="","",IF('N-DBE'!AM275="ja",'N-DBE'!AK275+'N-DBE'!AN275,'N-DBE'!AK275))</f>
        <v/>
      </c>
      <c r="K275" s="829" t="str">
        <f>IF(OR(B275="",'N-DBE'!AK275=""),"",IF('N-DBE'!AM275="ja",'N-DBE'!E275*('N-DBE'!AK275+'N-DBE'!AN275),'N-DBE'!E275*'N-DBE'!AK275))</f>
        <v/>
      </c>
      <c r="L275" s="830" t="str">
        <f>IF(OR(B275="",'N-DBE'!AL275=""),"",'N-DBE'!AL275+'N-DBE'!AN275)</f>
        <v/>
      </c>
      <c r="M275" s="830" t="str">
        <f>IF(OR(B275="",'N-DBE'!AL275=""),"",'N-DBE'!E275*('N-DBE'!AL275+'N-DBE'!AN275))</f>
        <v/>
      </c>
      <c r="N275" s="831" t="str">
        <f>IF(AND('N-DBE'!C275="ja",G275&lt;&gt;""),I275-X275,"")</f>
        <v/>
      </c>
      <c r="O275" s="259" t="str">
        <f>IF('N-DBE'!AJ275="","",SUM(AU275,BI275,BW275,CK275,CY275,DM275))</f>
        <v/>
      </c>
      <c r="P275" s="830" t="str">
        <f>IF(OR(B275="",'N-DBE'!AJ275=""),"",O275*'N-DBE'!E275)</f>
        <v/>
      </c>
      <c r="Q275" s="253" t="str">
        <f>IF('N-DBE'!AJ275="","",IF(AR275="mineralisch",AU275,0)+IF(BF275="mineralisch",BI275,0)+IF(BT275="mineralisch",BW275,0)+IF(CH275="mineralisch",CK275,0)+IF(CV275="mineralisch",CY275,0)+IF(DJ275="mineralisch",DM275,0))</f>
        <v/>
      </c>
      <c r="R275" s="830" t="str">
        <f>IF(OR(B275="",'N-DBE'!AJ275=""),"",Q275*'N-DBE'!E275)</f>
        <v/>
      </c>
      <c r="S275" s="253" t="str">
        <f>IF('N-DBE'!AJ275="","",O275-Q275)</f>
        <v/>
      </c>
      <c r="T275" s="830" t="str">
        <f>IF(OR(B275="",'N-DBE'!AJ275=""),"",S275*'N-DBE'!E275)</f>
        <v/>
      </c>
      <c r="U275" s="253" t="str">
        <f>IF('N-DBE'!AJ275="","",(IF(AR275="Kompost",AU275,0)+IF(BF275="Kompost",BI275,0)+IF(BT275="Kompost",BW275,0)+IF(CH275="Kompost",CK275,0)+IF(CV275="Kompost",CY275,0)+IF(DJ275="Kompost",DM275,0)))</f>
        <v/>
      </c>
      <c r="V275" s="830" t="str">
        <f>IF(OR(B275="",'N-DBE'!AJ275=""),"",U275*'N-DBE'!E275)</f>
        <v/>
      </c>
      <c r="W275" s="370" t="str">
        <f>IF('N-DBE'!AJ275="","",SUM(AW275,BK275,BY275,CM275,DA275,DO275))</f>
        <v/>
      </c>
      <c r="X275" s="844" t="str">
        <f>IF(OR(B275="",'N-DBE'!AJ275=""),"",W275*'N-DBE'!E275)</f>
        <v/>
      </c>
      <c r="Y275" s="260" t="str">
        <f>IF('P-(K-Mg)-DBE'!N275="","",'P-(K-Mg)-DBE'!N275+'P-(K-Mg)-DBE'!R275)</f>
        <v/>
      </c>
      <c r="Z275" s="830" t="str">
        <f>IF(OR(B275="",'P-(K-Mg)-DBE'!N275=""),"",'N-DBE'!E275*('P-(K-Mg)-DBE'!N275+'P-(K-Mg)-DBE'!R275))</f>
        <v/>
      </c>
      <c r="AA275" s="259" t="str">
        <f>IF('P-(K-Mg)-DBE'!N275="","",SUM(AX275,BL275,BZ275,CN275,DB275,DP275))</f>
        <v/>
      </c>
      <c r="AB275" s="258" t="str">
        <f>IF(OR(B275="",'P-(K-Mg)-DBE'!Z275=""),"",SUM(AX275,BL275,BZ275,CN275,DB275,DP275)*'N-DBE'!E275)</f>
        <v/>
      </c>
      <c r="AC275" s="259" t="str">
        <f>IF('P-(K-Mg)-DBE'!O275="","",'P-(K-Mg)-DBE'!O275)</f>
        <v/>
      </c>
      <c r="AD275" s="815" t="str">
        <f>IF(OR(B275="",'P-(K-Mg)-DBE'!O275=""),"",'P-(K-Mg)-DBE'!O275*'N-DBE'!E275)</f>
        <v/>
      </c>
      <c r="AE275" s="239" t="str">
        <f>IF('P-(K-Mg)-DBE'!Z275="","",'P-(K-Mg)-DBE'!Z275)</f>
        <v/>
      </c>
      <c r="AF275" s="815" t="str">
        <f>IF(OR(B275="",'P-(K-Mg)-DBE'!Z275=""),"",'P-(K-Mg)-DBE'!Z275*'N-DBE'!E275)</f>
        <v/>
      </c>
      <c r="AG275" s="380" t="str">
        <f>IF('P-(K-Mg)-DBE'!Z275="","",SUM(AY275,BM275,CA275,CO275,DC275,DQ275))</f>
        <v/>
      </c>
      <c r="AH275" s="258" t="str">
        <f>IF(OR(B275="",'P-(K-Mg)-DBE'!AH275=""),"",SUM(AY275,BM275,CA275,CO275,DC275,DQ265)*'N-DBE'!E275)</f>
        <v/>
      </c>
      <c r="AI275" s="240" t="str">
        <f>IF('P-(K-Mg)-DBE'!AH275="","",'P-(K-Mg)-DBE'!AH275)</f>
        <v/>
      </c>
      <c r="AJ275" s="830" t="str">
        <f>IF(OR(B275="",'P-(K-Mg)-DBE'!AH275=""),"",'N-DBE'!E275*'P-(K-Mg)-DBE'!AH275)</f>
        <v/>
      </c>
      <c r="AK275" s="374" t="str">
        <f>IF('P-(K-Mg)-DBE'!AH275="","",SUM(AZ275,BN275,CB275,CP275,DD275,DR275))</f>
        <v/>
      </c>
      <c r="AL275" s="862" t="str">
        <f>IF('P-(K-Mg)-DBE'!AH275="","",SUM(AZ275,BN275,CB275,CP275,DD275,DR275))</f>
        <v/>
      </c>
      <c r="AM275" s="378"/>
      <c r="AN275" s="379"/>
      <c r="AO275" s="375"/>
      <c r="AP275" s="392" t="str">
        <f t="shared" si="48"/>
        <v/>
      </c>
      <c r="AQ275" s="453" t="str">
        <f t="shared" si="49"/>
        <v/>
      </c>
      <c r="AR275" s="872" t="str">
        <f>IF(AM275="","",VLOOKUP(AM275,'aktuelle Düngerliste'!A:H,2,FALSE))</f>
        <v/>
      </c>
      <c r="AS275" s="872" t="str">
        <f>IF(AM275="","",VLOOKUP(AM275,'aktuelle Düngerliste'!A:H,3,FALSE))</f>
        <v/>
      </c>
      <c r="AT275" s="873" t="str">
        <f>IF(AM275="","",VLOOKUP(AM275,'aktuelle Düngerliste'!A:H,8,FALSE))</f>
        <v/>
      </c>
      <c r="AU275" s="874" t="str">
        <f>IF(AM275="","",VLOOKUP(AM275,'aktuelle Düngerliste'!$A:$H,3,FALSE)*AO275/1000)</f>
        <v/>
      </c>
      <c r="AV275" s="874" t="str">
        <f>IF(AM275="","",IF(VLOOKUP(AM275,'aktuelle Düngerliste'!$A:$B,2,FALSE)="mineralisch",(VLOOKUP(AM275,'aktuelle Düngerliste'!$A:$H,3,FALSE)*AO275/1000),""))</f>
        <v/>
      </c>
      <c r="AW275" s="875" t="str">
        <f>IF(AM275="","",VLOOKUP(AM275,'aktuelle Düngerliste'!$A:$J,10,FALSE)*AO275/1000)</f>
        <v/>
      </c>
      <c r="AX275" s="875" t="str">
        <f>IF(AM275="","",VLOOKUP(AM275,'aktuelle Düngerliste'!$A:$H,5,FALSE)*AO275/1000)</f>
        <v/>
      </c>
      <c r="AY275" s="875" t="str">
        <f>IF(AM275="","",VLOOKUP(AM275,'aktuelle Düngerliste'!$A:$H,6,FALSE)*AO275/1000)</f>
        <v/>
      </c>
      <c r="AZ275" s="876" t="str">
        <f>IF(AM275="","",VLOOKUP(AM275,'aktuelle Düngerliste'!$A:$H,7,FALSE)*AO275/1000)</f>
        <v/>
      </c>
      <c r="BA275" s="378"/>
      <c r="BB275" s="379"/>
      <c r="BC275" s="375"/>
      <c r="BD275" s="392" t="str">
        <f t="shared" si="50"/>
        <v/>
      </c>
      <c r="BE275" s="453" t="str">
        <f t="shared" si="51"/>
        <v/>
      </c>
      <c r="BF275" s="872" t="str">
        <f>IF(BA275="","",VLOOKUP(BA275,'aktuelle Düngerliste'!$A:$H,2,FALSE))</f>
        <v/>
      </c>
      <c r="BG275" s="872" t="str">
        <f>IF(BA275="","",VLOOKUP(BA275,'aktuelle Düngerliste'!$A:$H,3,FALSE))</f>
        <v/>
      </c>
      <c r="BH275" s="873" t="str">
        <f>IF(BA275="","",VLOOKUP(BA275,'aktuelle Düngerliste'!$A:$H,8,FALSE))</f>
        <v/>
      </c>
      <c r="BI275" s="874" t="str">
        <f>IF(BA275="","",VLOOKUP(BA275,'aktuelle Düngerliste'!$A:$H,3,FALSE)*BC275/1000)</f>
        <v/>
      </c>
      <c r="BJ275" s="874" t="str">
        <f>IF(BA275="","",IF(VLOOKUP(BA275,'aktuelle Düngerliste'!$A:$B,2,FALSE)="mineralisch",(VLOOKUP(BA275,'aktuelle Düngerliste'!$A:$H,3,FALSE)*BC275/1000),""))</f>
        <v/>
      </c>
      <c r="BK275" s="875" t="str">
        <f>IF(BA275="","",VLOOKUP(BA275,'aktuelle Düngerliste'!$A:$J,10,FALSE)*BC275/1000)</f>
        <v/>
      </c>
      <c r="BL275" s="875" t="str">
        <f>IF(BA275="","",VLOOKUP(BA275,'aktuelle Düngerliste'!$A:$H,5,FALSE)*BC275/1000)</f>
        <v/>
      </c>
      <c r="BM275" s="875" t="str">
        <f>IF(BA275="","",VLOOKUP(BA275,'aktuelle Düngerliste'!$A:$H,6,FALSE)*BC275/1000)</f>
        <v/>
      </c>
      <c r="BN275" s="876" t="str">
        <f>IF(BA275="","",VLOOKUP(BA275,'aktuelle Düngerliste'!$A:$H,7,FALSE)*BC275/1000)</f>
        <v/>
      </c>
      <c r="BO275" s="378"/>
      <c r="BP275" s="379"/>
      <c r="BQ275" s="375"/>
      <c r="BR275" s="392" t="str">
        <f t="shared" si="52"/>
        <v/>
      </c>
      <c r="BS275" s="453" t="str">
        <f t="shared" si="53"/>
        <v/>
      </c>
      <c r="BT275" s="872" t="str">
        <f>IF(BO275="","",VLOOKUP(BO275,'aktuelle Düngerliste'!$A:$H,2,FALSE))</f>
        <v/>
      </c>
      <c r="BU275" s="872" t="str">
        <f>IF(BO275="","",VLOOKUP(BO275,'aktuelle Düngerliste'!$A:$H,3,FALSE))</f>
        <v/>
      </c>
      <c r="BV275" s="873" t="str">
        <f>IF(BO275="","",VLOOKUP(BO275,'aktuelle Düngerliste'!$A:$H,8,FALSE))</f>
        <v/>
      </c>
      <c r="BW275" s="874" t="str">
        <f>IF(BO275="","",VLOOKUP(BO275,'aktuelle Düngerliste'!$A:$H,3,FALSE)*BQ275/1000)</f>
        <v/>
      </c>
      <c r="BX275" s="874" t="str">
        <f>IF(BO275="","",IF(VLOOKUP(BO275,'aktuelle Düngerliste'!$A:$B,2,FALSE)="mineralisch",(VLOOKUP(BO275,'aktuelle Düngerliste'!$A:$H,3,FALSE)*BQ275/1000),""))</f>
        <v/>
      </c>
      <c r="BY275" s="875" t="str">
        <f>IF(BO275="","",VLOOKUP(BO275,'aktuelle Düngerliste'!$A:$J,10,FALSE)*BQ275/1000)</f>
        <v/>
      </c>
      <c r="BZ275" s="875" t="str">
        <f>IF(BO275="","",VLOOKUP(BO275,'aktuelle Düngerliste'!$A:$H,5,FALSE)*BQ275/1000)</f>
        <v/>
      </c>
      <c r="CA275" s="875" t="str">
        <f>IF(BO275="","",VLOOKUP(BO275,'aktuelle Düngerliste'!$A:$H,6,FALSE)*BQ275/1000)</f>
        <v/>
      </c>
      <c r="CB275" s="876" t="str">
        <f>IF(BO275="","",VLOOKUP(BO275,'aktuelle Düngerliste'!$A:$H,7,FALSE)*BQ275/1000)</f>
        <v/>
      </c>
      <c r="CC275" s="378"/>
      <c r="CD275" s="379"/>
      <c r="CE275" s="375"/>
      <c r="CF275" s="392" t="str">
        <f t="shared" si="54"/>
        <v/>
      </c>
      <c r="CG275" s="453" t="str">
        <f t="shared" si="55"/>
        <v/>
      </c>
      <c r="CH275" s="872" t="str">
        <f>IF(CC275="","",VLOOKUP(CC275,'aktuelle Düngerliste'!$A:$H,2,FALSE))</f>
        <v/>
      </c>
      <c r="CI275" s="872" t="str">
        <f>IF(CC275="","",VLOOKUP(CC275,'aktuelle Düngerliste'!$A:$H,3,FALSE))</f>
        <v/>
      </c>
      <c r="CJ275" s="873" t="str">
        <f>IF(CC275="","",VLOOKUP(CC275,'aktuelle Düngerliste'!$A:$H,8,FALSE))</f>
        <v/>
      </c>
      <c r="CK275" s="874" t="str">
        <f>IF(CC275="","",VLOOKUP(CC275,'aktuelle Düngerliste'!$A:$H,3,FALSE)*CE275/1000)</f>
        <v/>
      </c>
      <c r="CL275" s="874" t="str">
        <f>IF(CC275="","",IF(VLOOKUP(CC275,'aktuelle Düngerliste'!$A:$B,2,FALSE)="mineralisch",(VLOOKUP(CC275,'aktuelle Düngerliste'!$A:$H,3,FALSE)*CE275/1000),""))</f>
        <v/>
      </c>
      <c r="CM275" s="875" t="str">
        <f>IF(CC275="","",VLOOKUP(CC275,'aktuelle Düngerliste'!$A:$J,10,FALSE)*CE275/1000)</f>
        <v/>
      </c>
      <c r="CN275" s="875" t="str">
        <f>IF(CC275="","",VLOOKUP(CC275,'aktuelle Düngerliste'!$A:$H,5,FALSE)*CE275/1000)</f>
        <v/>
      </c>
      <c r="CO275" s="875" t="str">
        <f>IF(CC275="","",VLOOKUP(CC275,'aktuelle Düngerliste'!$A:$H,6,FALSE)*CE275/1000)</f>
        <v/>
      </c>
      <c r="CP275" s="876" t="str">
        <f>IF(CC275="","",VLOOKUP(CC275,'aktuelle Düngerliste'!$A:$H,7,FALSE)*CE275/1000)</f>
        <v/>
      </c>
      <c r="CQ275" s="378"/>
      <c r="CR275" s="379"/>
      <c r="CS275" s="375"/>
      <c r="CT275" s="392" t="str">
        <f t="shared" si="56"/>
        <v/>
      </c>
      <c r="CU275" s="453" t="str">
        <f t="shared" si="57"/>
        <v/>
      </c>
      <c r="CV275" s="872" t="str">
        <f>IF(CQ275="","",VLOOKUP(CQ275,'aktuelle Düngerliste'!$A:$H,2,FALSE))</f>
        <v/>
      </c>
      <c r="CW275" s="872" t="str">
        <f>IF(CQ275="","",VLOOKUP(CQ275,'aktuelle Düngerliste'!$A:$H,3,FALSE))</f>
        <v/>
      </c>
      <c r="CX275" s="873" t="str">
        <f>IF(CQ275="","",VLOOKUP(CQ275,'aktuelle Düngerliste'!$A:$H,8,FALSE))</f>
        <v/>
      </c>
      <c r="CY275" s="874" t="str">
        <f>IF(CQ275="","",VLOOKUP(CQ275,'aktuelle Düngerliste'!$A:$H,3,FALSE)*CS275/1000)</f>
        <v/>
      </c>
      <c r="CZ275" s="874" t="str">
        <f>IF(CQ275="","",IF(VLOOKUP(CQ275,'aktuelle Düngerliste'!$A:$B,2,FALSE)="mineralisch",(VLOOKUP(CQ275,'aktuelle Düngerliste'!$A:$H,3,FALSE)*CS275/1000),""))</f>
        <v/>
      </c>
      <c r="DA275" s="875" t="str">
        <f>IF(CQ275="","",VLOOKUP(CQ275,'aktuelle Düngerliste'!$A:$J,10,FALSE)*CS275/1000)</f>
        <v/>
      </c>
      <c r="DB275" s="875" t="str">
        <f>IF(CQ275="","",VLOOKUP(CQ275,'aktuelle Düngerliste'!$A:$H,5,FALSE)*CS275/1000)</f>
        <v/>
      </c>
      <c r="DC275" s="875" t="str">
        <f>IF(CQ275="","",VLOOKUP(CQ275,'aktuelle Düngerliste'!$A:$H,6,FALSE)*CS275/1000)</f>
        <v/>
      </c>
      <c r="DD275" s="876" t="str">
        <f>IF(CQ275="","",VLOOKUP(CQ275,'aktuelle Düngerliste'!$A:$H,7,FALSE)*CS275/1000)</f>
        <v/>
      </c>
      <c r="DE275" s="378"/>
      <c r="DF275" s="379"/>
      <c r="DG275" s="375"/>
      <c r="DH275" s="392" t="str">
        <f t="shared" si="58"/>
        <v/>
      </c>
      <c r="DI275" s="453" t="str">
        <f t="shared" si="59"/>
        <v/>
      </c>
      <c r="DJ275" s="872" t="str">
        <f>IF(DE275="","",VLOOKUP(DE275,'aktuelle Düngerliste'!$A:$H,2,FALSE))</f>
        <v/>
      </c>
      <c r="DK275" s="872" t="str">
        <f>IF(DE275="","",VLOOKUP(DE275,'aktuelle Düngerliste'!$A:$H,3,FALSE))</f>
        <v/>
      </c>
      <c r="DL275" s="873" t="str">
        <f>IF(DE275="","",VLOOKUP(DE275,'aktuelle Düngerliste'!$A:$H,8,FALSE))</f>
        <v/>
      </c>
      <c r="DM275" s="874" t="str">
        <f>IF(DE275="","",VLOOKUP(DE275,'aktuelle Düngerliste'!$A:$H,3,FALSE)*DG275/1000)</f>
        <v/>
      </c>
      <c r="DN275" s="874" t="str">
        <f>IF(DE275="","",IF(VLOOKUP(DE275,'aktuelle Düngerliste'!$A:$B,2,FALSE)="mineralisch",(VLOOKUP(DE275,'aktuelle Düngerliste'!$A:$H,3,FALSE)*DG275/1000),""))</f>
        <v/>
      </c>
      <c r="DO275" s="875" t="str">
        <f>IF(DE275="","",VLOOKUP(DE275,'aktuelle Düngerliste'!$A:$J,10,FALSE)*DG275/1000)</f>
        <v/>
      </c>
      <c r="DP275" s="875" t="str">
        <f>IF(DE275="","",VLOOKUP(DE275,'aktuelle Düngerliste'!$A:$H,5,FALSE)*DG275/1000)</f>
        <v/>
      </c>
      <c r="DQ275" s="875" t="str">
        <f>IF(DE275="","",VLOOKUP(DE275,'aktuelle Düngerliste'!$A:$H,6,FALSE)*DG275/1000)</f>
        <v/>
      </c>
      <c r="DR275" s="876" t="str">
        <f>IF(DE275="","",VLOOKUP(DE275,'aktuelle Düngerliste'!$A:$H,7,FALSE)*DG275/1000)</f>
        <v/>
      </c>
      <c r="DS275" s="265"/>
    </row>
    <row r="276" spans="1:123" s="145" customFormat="1">
      <c r="A276" s="261" t="str">
        <f>IF('N-DBE'!A276="","",'N-DBE'!A276)</f>
        <v/>
      </c>
      <c r="B276" s="285" t="str">
        <f>IF('N-DBE'!B276="","",'N-DBE'!B276)</f>
        <v/>
      </c>
      <c r="C276" s="262" t="str">
        <f>IF('N-DBE'!C276="","",'N-DBE'!C276)</f>
        <v/>
      </c>
      <c r="D276" s="262" t="str">
        <f>IF('N-DBE'!D276="","",'N-DBE'!D276)</f>
        <v/>
      </c>
      <c r="E276" s="238" t="str">
        <f>IF('N-DBE'!E276="","",'N-DBE'!E276)</f>
        <v/>
      </c>
      <c r="F276" s="238" t="str">
        <f>IF('N-DBE'!F276="","",'N-DBE'!F276)</f>
        <v/>
      </c>
      <c r="G276" s="225" t="str">
        <f>IF('N-DBE'!G276="","",'N-DBE'!G276)</f>
        <v/>
      </c>
      <c r="H276" s="247" t="str">
        <f>IF(OR(B276="",'N-DBE'!AJ276=""),"",'N-DBE'!AJ276+'N-DBE'!AN276)</f>
        <v/>
      </c>
      <c r="I276" s="815" t="str">
        <f>IF(OR(B276="",'N-DBE'!AJ276=""),"",'N-DBE'!E276*('N-DBE'!AJ276+'N-DBE'!AN276))</f>
        <v/>
      </c>
      <c r="J276" s="246" t="str">
        <f>IF('N-DBE'!AK276="","",IF('N-DBE'!AM276="ja",'N-DBE'!AK276+'N-DBE'!AN276,'N-DBE'!AK276))</f>
        <v/>
      </c>
      <c r="K276" s="829" t="str">
        <f>IF(OR(B276="",'N-DBE'!AK276=""),"",IF('N-DBE'!AM276="ja",'N-DBE'!E276*('N-DBE'!AK276+'N-DBE'!AN276),'N-DBE'!E276*'N-DBE'!AK276))</f>
        <v/>
      </c>
      <c r="L276" s="830" t="str">
        <f>IF(OR(B276="",'N-DBE'!AL276=""),"",'N-DBE'!AL276+'N-DBE'!AN276)</f>
        <v/>
      </c>
      <c r="M276" s="830" t="str">
        <f>IF(OR(B276="",'N-DBE'!AL276=""),"",'N-DBE'!E276*('N-DBE'!AL276+'N-DBE'!AN276))</f>
        <v/>
      </c>
      <c r="N276" s="831" t="str">
        <f>IF(AND('N-DBE'!C276="ja",G276&lt;&gt;""),I276-X276,"")</f>
        <v/>
      </c>
      <c r="O276" s="259" t="str">
        <f>IF('N-DBE'!AJ276="","",SUM(AU276,BI276,BW276,CK276,CY276,DM276))</f>
        <v/>
      </c>
      <c r="P276" s="830" t="str">
        <f>IF(OR(B276="",'N-DBE'!AJ276=""),"",O276*'N-DBE'!E276)</f>
        <v/>
      </c>
      <c r="Q276" s="253" t="str">
        <f>IF('N-DBE'!AJ276="","",IF(AR276="mineralisch",AU276,0)+IF(BF276="mineralisch",BI276,0)+IF(BT276="mineralisch",BW276,0)+IF(CH276="mineralisch",CK276,0)+IF(CV276="mineralisch",CY276,0)+IF(DJ276="mineralisch",DM276,0))</f>
        <v/>
      </c>
      <c r="R276" s="830" t="str">
        <f>IF(OR(B276="",'N-DBE'!AJ276=""),"",Q276*'N-DBE'!E276)</f>
        <v/>
      </c>
      <c r="S276" s="253" t="str">
        <f>IF('N-DBE'!AJ276="","",O276-Q276)</f>
        <v/>
      </c>
      <c r="T276" s="830" t="str">
        <f>IF(OR(B276="",'N-DBE'!AJ276=""),"",S276*'N-DBE'!E276)</f>
        <v/>
      </c>
      <c r="U276" s="253" t="str">
        <f>IF('N-DBE'!AJ276="","",(IF(AR276="Kompost",AU276,0)+IF(BF276="Kompost",BI276,0)+IF(BT276="Kompost",BW276,0)+IF(CH276="Kompost",CK276,0)+IF(CV276="Kompost",CY276,0)+IF(DJ276="Kompost",DM276,0)))</f>
        <v/>
      </c>
      <c r="V276" s="830" t="str">
        <f>IF(OR(B276="",'N-DBE'!AJ276=""),"",U276*'N-DBE'!E276)</f>
        <v/>
      </c>
      <c r="W276" s="370" t="str">
        <f>IF('N-DBE'!AJ276="","",SUM(AW276,BK276,BY276,CM276,DA276,DO276))</f>
        <v/>
      </c>
      <c r="X276" s="844" t="str">
        <f>IF(OR(B276="",'N-DBE'!AJ276=""),"",W276*'N-DBE'!E276)</f>
        <v/>
      </c>
      <c r="Y276" s="260" t="str">
        <f>IF('P-(K-Mg)-DBE'!N276="","",'P-(K-Mg)-DBE'!N276+'P-(K-Mg)-DBE'!R276)</f>
        <v/>
      </c>
      <c r="Z276" s="830" t="str">
        <f>IF(OR(B276="",'P-(K-Mg)-DBE'!N276=""),"",'N-DBE'!E276*('P-(K-Mg)-DBE'!N276+'P-(K-Mg)-DBE'!R276))</f>
        <v/>
      </c>
      <c r="AA276" s="259" t="str">
        <f>IF('P-(K-Mg)-DBE'!N276="","",SUM(AX276,BL276,BZ276,CN276,DB276,DP276))</f>
        <v/>
      </c>
      <c r="AB276" s="258" t="str">
        <f>IF(OR(B276="",'P-(K-Mg)-DBE'!Z276=""),"",SUM(AX276,BL276,BZ276,CN276,DB276,DP276)*'N-DBE'!E276)</f>
        <v/>
      </c>
      <c r="AC276" s="259" t="str">
        <f>IF('P-(K-Mg)-DBE'!O276="","",'P-(K-Mg)-DBE'!O276)</f>
        <v/>
      </c>
      <c r="AD276" s="815" t="str">
        <f>IF(OR(B276="",'P-(K-Mg)-DBE'!O276=""),"",'P-(K-Mg)-DBE'!O276*'N-DBE'!E276)</f>
        <v/>
      </c>
      <c r="AE276" s="239" t="str">
        <f>IF('P-(K-Mg)-DBE'!Z276="","",'P-(K-Mg)-DBE'!Z276)</f>
        <v/>
      </c>
      <c r="AF276" s="815" t="str">
        <f>IF(OR(B276="",'P-(K-Mg)-DBE'!Z276=""),"",'P-(K-Mg)-DBE'!Z276*'N-DBE'!E276)</f>
        <v/>
      </c>
      <c r="AG276" s="380" t="str">
        <f>IF('P-(K-Mg)-DBE'!Z276="","",SUM(AY276,BM276,CA276,CO276,DC276,DQ276))</f>
        <v/>
      </c>
      <c r="AH276" s="258" t="str">
        <f>IF(OR(B276="",'P-(K-Mg)-DBE'!AH276=""),"",SUM(AY276,BM276,CA276,CO276,DC276,DQ266)*'N-DBE'!E276)</f>
        <v/>
      </c>
      <c r="AI276" s="240" t="str">
        <f>IF('P-(K-Mg)-DBE'!AH276="","",'P-(K-Mg)-DBE'!AH276)</f>
        <v/>
      </c>
      <c r="AJ276" s="830" t="str">
        <f>IF(OR(B276="",'P-(K-Mg)-DBE'!AH276=""),"",'N-DBE'!E276*'P-(K-Mg)-DBE'!AH276)</f>
        <v/>
      </c>
      <c r="AK276" s="374" t="str">
        <f>IF('P-(K-Mg)-DBE'!AH276="","",SUM(AZ276,BN276,CB276,CP276,DD276,DR276))</f>
        <v/>
      </c>
      <c r="AL276" s="862" t="str">
        <f>IF('P-(K-Mg)-DBE'!AH276="","",SUM(AZ276,BN276,CB276,CP276,DD276,DR276))</f>
        <v/>
      </c>
      <c r="AM276" s="378"/>
      <c r="AN276" s="379"/>
      <c r="AO276" s="375"/>
      <c r="AP276" s="392" t="str">
        <f t="shared" si="48"/>
        <v/>
      </c>
      <c r="AQ276" s="453" t="str">
        <f t="shared" si="49"/>
        <v/>
      </c>
      <c r="AR276" s="872" t="str">
        <f>IF(AM276="","",VLOOKUP(AM276,'aktuelle Düngerliste'!A:H,2,FALSE))</f>
        <v/>
      </c>
      <c r="AS276" s="872" t="str">
        <f>IF(AM276="","",VLOOKUP(AM276,'aktuelle Düngerliste'!A:H,3,FALSE))</f>
        <v/>
      </c>
      <c r="AT276" s="873" t="str">
        <f>IF(AM276="","",VLOOKUP(AM276,'aktuelle Düngerliste'!A:H,8,FALSE))</f>
        <v/>
      </c>
      <c r="AU276" s="874" t="str">
        <f>IF(AM276="","",VLOOKUP(AM276,'aktuelle Düngerliste'!$A:$H,3,FALSE)*AO276/1000)</f>
        <v/>
      </c>
      <c r="AV276" s="874" t="str">
        <f>IF(AM276="","",IF(VLOOKUP(AM276,'aktuelle Düngerliste'!$A:$B,2,FALSE)="mineralisch",(VLOOKUP(AM276,'aktuelle Düngerliste'!$A:$H,3,FALSE)*AO276/1000),""))</f>
        <v/>
      </c>
      <c r="AW276" s="875" t="str">
        <f>IF(AM276="","",VLOOKUP(AM276,'aktuelle Düngerliste'!$A:$J,10,FALSE)*AO276/1000)</f>
        <v/>
      </c>
      <c r="AX276" s="875" t="str">
        <f>IF(AM276="","",VLOOKUP(AM276,'aktuelle Düngerliste'!$A:$H,5,FALSE)*AO276/1000)</f>
        <v/>
      </c>
      <c r="AY276" s="875" t="str">
        <f>IF(AM276="","",VLOOKUP(AM276,'aktuelle Düngerliste'!$A:$H,6,FALSE)*AO276/1000)</f>
        <v/>
      </c>
      <c r="AZ276" s="876" t="str">
        <f>IF(AM276="","",VLOOKUP(AM276,'aktuelle Düngerliste'!$A:$H,7,FALSE)*AO276/1000)</f>
        <v/>
      </c>
      <c r="BA276" s="378"/>
      <c r="BB276" s="379"/>
      <c r="BC276" s="375"/>
      <c r="BD276" s="392" t="str">
        <f t="shared" si="50"/>
        <v/>
      </c>
      <c r="BE276" s="453" t="str">
        <f t="shared" si="51"/>
        <v/>
      </c>
      <c r="BF276" s="872" t="str">
        <f>IF(BA276="","",VLOOKUP(BA276,'aktuelle Düngerliste'!$A:$H,2,FALSE))</f>
        <v/>
      </c>
      <c r="BG276" s="872" t="str">
        <f>IF(BA276="","",VLOOKUP(BA276,'aktuelle Düngerliste'!$A:$H,3,FALSE))</f>
        <v/>
      </c>
      <c r="BH276" s="873" t="str">
        <f>IF(BA276="","",VLOOKUP(BA276,'aktuelle Düngerliste'!$A:$H,8,FALSE))</f>
        <v/>
      </c>
      <c r="BI276" s="874" t="str">
        <f>IF(BA276="","",VLOOKUP(BA276,'aktuelle Düngerliste'!$A:$H,3,FALSE)*BC276/1000)</f>
        <v/>
      </c>
      <c r="BJ276" s="874" t="str">
        <f>IF(BA276="","",IF(VLOOKUP(BA276,'aktuelle Düngerliste'!$A:$B,2,FALSE)="mineralisch",(VLOOKUP(BA276,'aktuelle Düngerliste'!$A:$H,3,FALSE)*BC276/1000),""))</f>
        <v/>
      </c>
      <c r="BK276" s="875" t="str">
        <f>IF(BA276="","",VLOOKUP(BA276,'aktuelle Düngerliste'!$A:$J,10,FALSE)*BC276/1000)</f>
        <v/>
      </c>
      <c r="BL276" s="875" t="str">
        <f>IF(BA276="","",VLOOKUP(BA276,'aktuelle Düngerliste'!$A:$H,5,FALSE)*BC276/1000)</f>
        <v/>
      </c>
      <c r="BM276" s="875" t="str">
        <f>IF(BA276="","",VLOOKUP(BA276,'aktuelle Düngerliste'!$A:$H,6,FALSE)*BC276/1000)</f>
        <v/>
      </c>
      <c r="BN276" s="876" t="str">
        <f>IF(BA276="","",VLOOKUP(BA276,'aktuelle Düngerliste'!$A:$H,7,FALSE)*BC276/1000)</f>
        <v/>
      </c>
      <c r="BO276" s="378"/>
      <c r="BP276" s="379"/>
      <c r="BQ276" s="375"/>
      <c r="BR276" s="392" t="str">
        <f t="shared" si="52"/>
        <v/>
      </c>
      <c r="BS276" s="453" t="str">
        <f t="shared" si="53"/>
        <v/>
      </c>
      <c r="BT276" s="872" t="str">
        <f>IF(BO276="","",VLOOKUP(BO276,'aktuelle Düngerliste'!$A:$H,2,FALSE))</f>
        <v/>
      </c>
      <c r="BU276" s="872" t="str">
        <f>IF(BO276="","",VLOOKUP(BO276,'aktuelle Düngerliste'!$A:$H,3,FALSE))</f>
        <v/>
      </c>
      <c r="BV276" s="873" t="str">
        <f>IF(BO276="","",VLOOKUP(BO276,'aktuelle Düngerliste'!$A:$H,8,FALSE))</f>
        <v/>
      </c>
      <c r="BW276" s="874" t="str">
        <f>IF(BO276="","",VLOOKUP(BO276,'aktuelle Düngerliste'!$A:$H,3,FALSE)*BQ276/1000)</f>
        <v/>
      </c>
      <c r="BX276" s="874" t="str">
        <f>IF(BO276="","",IF(VLOOKUP(BO276,'aktuelle Düngerliste'!$A:$B,2,FALSE)="mineralisch",(VLOOKUP(BO276,'aktuelle Düngerliste'!$A:$H,3,FALSE)*BQ276/1000),""))</f>
        <v/>
      </c>
      <c r="BY276" s="875" t="str">
        <f>IF(BO276="","",VLOOKUP(BO276,'aktuelle Düngerliste'!$A:$J,10,FALSE)*BQ276/1000)</f>
        <v/>
      </c>
      <c r="BZ276" s="875" t="str">
        <f>IF(BO276="","",VLOOKUP(BO276,'aktuelle Düngerliste'!$A:$H,5,FALSE)*BQ276/1000)</f>
        <v/>
      </c>
      <c r="CA276" s="875" t="str">
        <f>IF(BO276="","",VLOOKUP(BO276,'aktuelle Düngerliste'!$A:$H,6,FALSE)*BQ276/1000)</f>
        <v/>
      </c>
      <c r="CB276" s="876" t="str">
        <f>IF(BO276="","",VLOOKUP(BO276,'aktuelle Düngerliste'!$A:$H,7,FALSE)*BQ276/1000)</f>
        <v/>
      </c>
      <c r="CC276" s="378"/>
      <c r="CD276" s="379"/>
      <c r="CE276" s="375"/>
      <c r="CF276" s="392" t="str">
        <f t="shared" si="54"/>
        <v/>
      </c>
      <c r="CG276" s="453" t="str">
        <f t="shared" si="55"/>
        <v/>
      </c>
      <c r="CH276" s="872" t="str">
        <f>IF(CC276="","",VLOOKUP(CC276,'aktuelle Düngerliste'!$A:$H,2,FALSE))</f>
        <v/>
      </c>
      <c r="CI276" s="872" t="str">
        <f>IF(CC276="","",VLOOKUP(CC276,'aktuelle Düngerliste'!$A:$H,3,FALSE))</f>
        <v/>
      </c>
      <c r="CJ276" s="873" t="str">
        <f>IF(CC276="","",VLOOKUP(CC276,'aktuelle Düngerliste'!$A:$H,8,FALSE))</f>
        <v/>
      </c>
      <c r="CK276" s="874" t="str">
        <f>IF(CC276="","",VLOOKUP(CC276,'aktuelle Düngerliste'!$A:$H,3,FALSE)*CE276/1000)</f>
        <v/>
      </c>
      <c r="CL276" s="874" t="str">
        <f>IF(CC276="","",IF(VLOOKUP(CC276,'aktuelle Düngerliste'!$A:$B,2,FALSE)="mineralisch",(VLOOKUP(CC276,'aktuelle Düngerliste'!$A:$H,3,FALSE)*CE276/1000),""))</f>
        <v/>
      </c>
      <c r="CM276" s="875" t="str">
        <f>IF(CC276="","",VLOOKUP(CC276,'aktuelle Düngerliste'!$A:$J,10,FALSE)*CE276/1000)</f>
        <v/>
      </c>
      <c r="CN276" s="875" t="str">
        <f>IF(CC276="","",VLOOKUP(CC276,'aktuelle Düngerliste'!$A:$H,5,FALSE)*CE276/1000)</f>
        <v/>
      </c>
      <c r="CO276" s="875" t="str">
        <f>IF(CC276="","",VLOOKUP(CC276,'aktuelle Düngerliste'!$A:$H,6,FALSE)*CE276/1000)</f>
        <v/>
      </c>
      <c r="CP276" s="876" t="str">
        <f>IF(CC276="","",VLOOKUP(CC276,'aktuelle Düngerliste'!$A:$H,7,FALSE)*CE276/1000)</f>
        <v/>
      </c>
      <c r="CQ276" s="378"/>
      <c r="CR276" s="379"/>
      <c r="CS276" s="375"/>
      <c r="CT276" s="392" t="str">
        <f t="shared" si="56"/>
        <v/>
      </c>
      <c r="CU276" s="453" t="str">
        <f t="shared" si="57"/>
        <v/>
      </c>
      <c r="CV276" s="872" t="str">
        <f>IF(CQ276="","",VLOOKUP(CQ276,'aktuelle Düngerliste'!$A:$H,2,FALSE))</f>
        <v/>
      </c>
      <c r="CW276" s="872" t="str">
        <f>IF(CQ276="","",VLOOKUP(CQ276,'aktuelle Düngerliste'!$A:$H,3,FALSE))</f>
        <v/>
      </c>
      <c r="CX276" s="873" t="str">
        <f>IF(CQ276="","",VLOOKUP(CQ276,'aktuelle Düngerliste'!$A:$H,8,FALSE))</f>
        <v/>
      </c>
      <c r="CY276" s="874" t="str">
        <f>IF(CQ276="","",VLOOKUP(CQ276,'aktuelle Düngerliste'!$A:$H,3,FALSE)*CS276/1000)</f>
        <v/>
      </c>
      <c r="CZ276" s="874" t="str">
        <f>IF(CQ276="","",IF(VLOOKUP(CQ276,'aktuelle Düngerliste'!$A:$B,2,FALSE)="mineralisch",(VLOOKUP(CQ276,'aktuelle Düngerliste'!$A:$H,3,FALSE)*CS276/1000),""))</f>
        <v/>
      </c>
      <c r="DA276" s="875" t="str">
        <f>IF(CQ276="","",VLOOKUP(CQ276,'aktuelle Düngerliste'!$A:$J,10,FALSE)*CS276/1000)</f>
        <v/>
      </c>
      <c r="DB276" s="875" t="str">
        <f>IF(CQ276="","",VLOOKUP(CQ276,'aktuelle Düngerliste'!$A:$H,5,FALSE)*CS276/1000)</f>
        <v/>
      </c>
      <c r="DC276" s="875" t="str">
        <f>IF(CQ276="","",VLOOKUP(CQ276,'aktuelle Düngerliste'!$A:$H,6,FALSE)*CS276/1000)</f>
        <v/>
      </c>
      <c r="DD276" s="876" t="str">
        <f>IF(CQ276="","",VLOOKUP(CQ276,'aktuelle Düngerliste'!$A:$H,7,FALSE)*CS276/1000)</f>
        <v/>
      </c>
      <c r="DE276" s="378"/>
      <c r="DF276" s="379"/>
      <c r="DG276" s="375"/>
      <c r="DH276" s="392" t="str">
        <f t="shared" si="58"/>
        <v/>
      </c>
      <c r="DI276" s="453" t="str">
        <f t="shared" si="59"/>
        <v/>
      </c>
      <c r="DJ276" s="872" t="str">
        <f>IF(DE276="","",VLOOKUP(DE276,'aktuelle Düngerliste'!$A:$H,2,FALSE))</f>
        <v/>
      </c>
      <c r="DK276" s="872" t="str">
        <f>IF(DE276="","",VLOOKUP(DE276,'aktuelle Düngerliste'!$A:$H,3,FALSE))</f>
        <v/>
      </c>
      <c r="DL276" s="873" t="str">
        <f>IF(DE276="","",VLOOKUP(DE276,'aktuelle Düngerliste'!$A:$H,8,FALSE))</f>
        <v/>
      </c>
      <c r="DM276" s="874" t="str">
        <f>IF(DE276="","",VLOOKUP(DE276,'aktuelle Düngerliste'!$A:$H,3,FALSE)*DG276/1000)</f>
        <v/>
      </c>
      <c r="DN276" s="874" t="str">
        <f>IF(DE276="","",IF(VLOOKUP(DE276,'aktuelle Düngerliste'!$A:$B,2,FALSE)="mineralisch",(VLOOKUP(DE276,'aktuelle Düngerliste'!$A:$H,3,FALSE)*DG276/1000),""))</f>
        <v/>
      </c>
      <c r="DO276" s="875" t="str">
        <f>IF(DE276="","",VLOOKUP(DE276,'aktuelle Düngerliste'!$A:$J,10,FALSE)*DG276/1000)</f>
        <v/>
      </c>
      <c r="DP276" s="875" t="str">
        <f>IF(DE276="","",VLOOKUP(DE276,'aktuelle Düngerliste'!$A:$H,5,FALSE)*DG276/1000)</f>
        <v/>
      </c>
      <c r="DQ276" s="875" t="str">
        <f>IF(DE276="","",VLOOKUP(DE276,'aktuelle Düngerliste'!$A:$H,6,FALSE)*DG276/1000)</f>
        <v/>
      </c>
      <c r="DR276" s="876" t="str">
        <f>IF(DE276="","",VLOOKUP(DE276,'aktuelle Düngerliste'!$A:$H,7,FALSE)*DG276/1000)</f>
        <v/>
      </c>
      <c r="DS276" s="265"/>
    </row>
    <row r="277" spans="1:123" s="145" customFormat="1">
      <c r="A277" s="261" t="str">
        <f>IF('N-DBE'!A277="","",'N-DBE'!A277)</f>
        <v/>
      </c>
      <c r="B277" s="285" t="str">
        <f>IF('N-DBE'!B277="","",'N-DBE'!B277)</f>
        <v/>
      </c>
      <c r="C277" s="262" t="str">
        <f>IF('N-DBE'!C277="","",'N-DBE'!C277)</f>
        <v/>
      </c>
      <c r="D277" s="262" t="str">
        <f>IF('N-DBE'!D277="","",'N-DBE'!D277)</f>
        <v/>
      </c>
      <c r="E277" s="238" t="str">
        <f>IF('N-DBE'!E277="","",'N-DBE'!E277)</f>
        <v/>
      </c>
      <c r="F277" s="238" t="str">
        <f>IF('N-DBE'!F277="","",'N-DBE'!F277)</f>
        <v/>
      </c>
      <c r="G277" s="225" t="str">
        <f>IF('N-DBE'!G277="","",'N-DBE'!G277)</f>
        <v/>
      </c>
      <c r="H277" s="247" t="str">
        <f>IF(OR(B277="",'N-DBE'!AJ277=""),"",'N-DBE'!AJ277+'N-DBE'!AN277)</f>
        <v/>
      </c>
      <c r="I277" s="815" t="str">
        <f>IF(OR(B277="",'N-DBE'!AJ277=""),"",'N-DBE'!E277*('N-DBE'!AJ277+'N-DBE'!AN277))</f>
        <v/>
      </c>
      <c r="J277" s="246" t="str">
        <f>IF('N-DBE'!AK277="","",IF('N-DBE'!AM277="ja",'N-DBE'!AK277+'N-DBE'!AN277,'N-DBE'!AK277))</f>
        <v/>
      </c>
      <c r="K277" s="829" t="str">
        <f>IF(OR(B277="",'N-DBE'!AK277=""),"",IF('N-DBE'!AM277="ja",'N-DBE'!E277*('N-DBE'!AK277+'N-DBE'!AN277),'N-DBE'!E277*'N-DBE'!AK277))</f>
        <v/>
      </c>
      <c r="L277" s="830" t="str">
        <f>IF(OR(B277="",'N-DBE'!AL277=""),"",'N-DBE'!AL277+'N-DBE'!AN277)</f>
        <v/>
      </c>
      <c r="M277" s="830" t="str">
        <f>IF(OR(B277="",'N-DBE'!AL277=""),"",'N-DBE'!E277*('N-DBE'!AL277+'N-DBE'!AN277))</f>
        <v/>
      </c>
      <c r="N277" s="831" t="str">
        <f>IF(AND('N-DBE'!C277="ja",G277&lt;&gt;""),I277-X277,"")</f>
        <v/>
      </c>
      <c r="O277" s="259" t="str">
        <f>IF('N-DBE'!AJ277="","",SUM(AU277,BI277,BW277,CK277,CY277,DM277))</f>
        <v/>
      </c>
      <c r="P277" s="830" t="str">
        <f>IF(OR(B277="",'N-DBE'!AJ277=""),"",O277*'N-DBE'!E277)</f>
        <v/>
      </c>
      <c r="Q277" s="253" t="str">
        <f>IF('N-DBE'!AJ277="","",IF(AR277="mineralisch",AU277,0)+IF(BF277="mineralisch",BI277,0)+IF(BT277="mineralisch",BW277,0)+IF(CH277="mineralisch",CK277,0)+IF(CV277="mineralisch",CY277,0)+IF(DJ277="mineralisch",DM277,0))</f>
        <v/>
      </c>
      <c r="R277" s="830" t="str">
        <f>IF(OR(B277="",'N-DBE'!AJ277=""),"",Q277*'N-DBE'!E277)</f>
        <v/>
      </c>
      <c r="S277" s="253" t="str">
        <f>IF('N-DBE'!AJ277="","",O277-Q277)</f>
        <v/>
      </c>
      <c r="T277" s="830" t="str">
        <f>IF(OR(B277="",'N-DBE'!AJ277=""),"",S277*'N-DBE'!E277)</f>
        <v/>
      </c>
      <c r="U277" s="253" t="str">
        <f>IF('N-DBE'!AJ277="","",(IF(AR277="Kompost",AU277,0)+IF(BF277="Kompost",BI277,0)+IF(BT277="Kompost",BW277,0)+IF(CH277="Kompost",CK277,0)+IF(CV277="Kompost",CY277,0)+IF(DJ277="Kompost",DM277,0)))</f>
        <v/>
      </c>
      <c r="V277" s="830" t="str">
        <f>IF(OR(B277="",'N-DBE'!AJ277=""),"",U277*'N-DBE'!E277)</f>
        <v/>
      </c>
      <c r="W277" s="370" t="str">
        <f>IF('N-DBE'!AJ277="","",SUM(AW277,BK277,BY277,CM277,DA277,DO277))</f>
        <v/>
      </c>
      <c r="X277" s="844" t="str">
        <f>IF(OR(B277="",'N-DBE'!AJ277=""),"",W277*'N-DBE'!E277)</f>
        <v/>
      </c>
      <c r="Y277" s="260" t="str">
        <f>IF('P-(K-Mg)-DBE'!N277="","",'P-(K-Mg)-DBE'!N277+'P-(K-Mg)-DBE'!R277)</f>
        <v/>
      </c>
      <c r="Z277" s="830" t="str">
        <f>IF(OR(B277="",'P-(K-Mg)-DBE'!N277=""),"",'N-DBE'!E277*('P-(K-Mg)-DBE'!N277+'P-(K-Mg)-DBE'!R277))</f>
        <v/>
      </c>
      <c r="AA277" s="259" t="str">
        <f>IF('P-(K-Mg)-DBE'!N277="","",SUM(AX277,BL277,BZ277,CN277,DB277,DP277))</f>
        <v/>
      </c>
      <c r="AB277" s="258" t="str">
        <f>IF(OR(B277="",'P-(K-Mg)-DBE'!Z277=""),"",SUM(AX277,BL277,BZ277,CN277,DB277,DP277)*'N-DBE'!E277)</f>
        <v/>
      </c>
      <c r="AC277" s="259" t="str">
        <f>IF('P-(K-Mg)-DBE'!O277="","",'P-(K-Mg)-DBE'!O277)</f>
        <v/>
      </c>
      <c r="AD277" s="815" t="str">
        <f>IF(OR(B277="",'P-(K-Mg)-DBE'!O277=""),"",'P-(K-Mg)-DBE'!O277*'N-DBE'!E277)</f>
        <v/>
      </c>
      <c r="AE277" s="239" t="str">
        <f>IF('P-(K-Mg)-DBE'!Z277="","",'P-(K-Mg)-DBE'!Z277)</f>
        <v/>
      </c>
      <c r="AF277" s="815" t="str">
        <f>IF(OR(B277="",'P-(K-Mg)-DBE'!Z277=""),"",'P-(K-Mg)-DBE'!Z277*'N-DBE'!E277)</f>
        <v/>
      </c>
      <c r="AG277" s="380" t="str">
        <f>IF('P-(K-Mg)-DBE'!Z277="","",SUM(AY277,BM277,CA277,CO277,DC277,DQ277))</f>
        <v/>
      </c>
      <c r="AH277" s="258" t="str">
        <f>IF(OR(B277="",'P-(K-Mg)-DBE'!AH277=""),"",SUM(AY277,BM277,CA277,CO277,DC277,DQ267)*'N-DBE'!E277)</f>
        <v/>
      </c>
      <c r="AI277" s="240" t="str">
        <f>IF('P-(K-Mg)-DBE'!AH277="","",'P-(K-Mg)-DBE'!AH277)</f>
        <v/>
      </c>
      <c r="AJ277" s="830" t="str">
        <f>IF(OR(B277="",'P-(K-Mg)-DBE'!AH277=""),"",'N-DBE'!E277*'P-(K-Mg)-DBE'!AH277)</f>
        <v/>
      </c>
      <c r="AK277" s="374" t="str">
        <f>IF('P-(K-Mg)-DBE'!AH277="","",SUM(AZ277,BN277,CB277,CP277,DD277,DR277))</f>
        <v/>
      </c>
      <c r="AL277" s="862" t="str">
        <f>IF('P-(K-Mg)-DBE'!AH277="","",SUM(AZ277,BN277,CB277,CP277,DD277,DR277))</f>
        <v/>
      </c>
      <c r="AM277" s="378"/>
      <c r="AN277" s="379"/>
      <c r="AO277" s="375"/>
      <c r="AP277" s="392" t="str">
        <f t="shared" si="48"/>
        <v/>
      </c>
      <c r="AQ277" s="453" t="str">
        <f t="shared" si="49"/>
        <v/>
      </c>
      <c r="AR277" s="872" t="str">
        <f>IF(AM277="","",VLOOKUP(AM277,'aktuelle Düngerliste'!A:H,2,FALSE))</f>
        <v/>
      </c>
      <c r="AS277" s="872" t="str">
        <f>IF(AM277="","",VLOOKUP(AM277,'aktuelle Düngerliste'!A:H,3,FALSE))</f>
        <v/>
      </c>
      <c r="AT277" s="873" t="str">
        <f>IF(AM277="","",VLOOKUP(AM277,'aktuelle Düngerliste'!A:H,8,FALSE))</f>
        <v/>
      </c>
      <c r="AU277" s="874" t="str">
        <f>IF(AM277="","",VLOOKUP(AM277,'aktuelle Düngerliste'!$A:$H,3,FALSE)*AO277/1000)</f>
        <v/>
      </c>
      <c r="AV277" s="874" t="str">
        <f>IF(AM277="","",IF(VLOOKUP(AM277,'aktuelle Düngerliste'!$A:$B,2,FALSE)="mineralisch",(VLOOKUP(AM277,'aktuelle Düngerliste'!$A:$H,3,FALSE)*AO277/1000),""))</f>
        <v/>
      </c>
      <c r="AW277" s="875" t="str">
        <f>IF(AM277="","",VLOOKUP(AM277,'aktuelle Düngerliste'!$A:$J,10,FALSE)*AO277/1000)</f>
        <v/>
      </c>
      <c r="AX277" s="875" t="str">
        <f>IF(AM277="","",VLOOKUP(AM277,'aktuelle Düngerliste'!$A:$H,5,FALSE)*AO277/1000)</f>
        <v/>
      </c>
      <c r="AY277" s="875" t="str">
        <f>IF(AM277="","",VLOOKUP(AM277,'aktuelle Düngerliste'!$A:$H,6,FALSE)*AO277/1000)</f>
        <v/>
      </c>
      <c r="AZ277" s="876" t="str">
        <f>IF(AM277="","",VLOOKUP(AM277,'aktuelle Düngerliste'!$A:$H,7,FALSE)*AO277/1000)</f>
        <v/>
      </c>
      <c r="BA277" s="378"/>
      <c r="BB277" s="379"/>
      <c r="BC277" s="375"/>
      <c r="BD277" s="392" t="str">
        <f t="shared" si="50"/>
        <v/>
      </c>
      <c r="BE277" s="453" t="str">
        <f t="shared" si="51"/>
        <v/>
      </c>
      <c r="BF277" s="872" t="str">
        <f>IF(BA277="","",VLOOKUP(BA277,'aktuelle Düngerliste'!$A:$H,2,FALSE))</f>
        <v/>
      </c>
      <c r="BG277" s="872" t="str">
        <f>IF(BA277="","",VLOOKUP(BA277,'aktuelle Düngerliste'!$A:$H,3,FALSE))</f>
        <v/>
      </c>
      <c r="BH277" s="873" t="str">
        <f>IF(BA277="","",VLOOKUP(BA277,'aktuelle Düngerliste'!$A:$H,8,FALSE))</f>
        <v/>
      </c>
      <c r="BI277" s="874" t="str">
        <f>IF(BA277="","",VLOOKUP(BA277,'aktuelle Düngerliste'!$A:$H,3,FALSE)*BC277/1000)</f>
        <v/>
      </c>
      <c r="BJ277" s="874" t="str">
        <f>IF(BA277="","",IF(VLOOKUP(BA277,'aktuelle Düngerliste'!$A:$B,2,FALSE)="mineralisch",(VLOOKUP(BA277,'aktuelle Düngerliste'!$A:$H,3,FALSE)*BC277/1000),""))</f>
        <v/>
      </c>
      <c r="BK277" s="875" t="str">
        <f>IF(BA277="","",VLOOKUP(BA277,'aktuelle Düngerliste'!$A:$J,10,FALSE)*BC277/1000)</f>
        <v/>
      </c>
      <c r="BL277" s="875" t="str">
        <f>IF(BA277="","",VLOOKUP(BA277,'aktuelle Düngerliste'!$A:$H,5,FALSE)*BC277/1000)</f>
        <v/>
      </c>
      <c r="BM277" s="875" t="str">
        <f>IF(BA277="","",VLOOKUP(BA277,'aktuelle Düngerliste'!$A:$H,6,FALSE)*BC277/1000)</f>
        <v/>
      </c>
      <c r="BN277" s="876" t="str">
        <f>IF(BA277="","",VLOOKUP(BA277,'aktuelle Düngerliste'!$A:$H,7,FALSE)*BC277/1000)</f>
        <v/>
      </c>
      <c r="BO277" s="378"/>
      <c r="BP277" s="379"/>
      <c r="BQ277" s="375"/>
      <c r="BR277" s="392" t="str">
        <f t="shared" si="52"/>
        <v/>
      </c>
      <c r="BS277" s="453" t="str">
        <f t="shared" si="53"/>
        <v/>
      </c>
      <c r="BT277" s="872" t="str">
        <f>IF(BO277="","",VLOOKUP(BO277,'aktuelle Düngerliste'!$A:$H,2,FALSE))</f>
        <v/>
      </c>
      <c r="BU277" s="872" t="str">
        <f>IF(BO277="","",VLOOKUP(BO277,'aktuelle Düngerliste'!$A:$H,3,FALSE))</f>
        <v/>
      </c>
      <c r="BV277" s="873" t="str">
        <f>IF(BO277="","",VLOOKUP(BO277,'aktuelle Düngerliste'!$A:$H,8,FALSE))</f>
        <v/>
      </c>
      <c r="BW277" s="874" t="str">
        <f>IF(BO277="","",VLOOKUP(BO277,'aktuelle Düngerliste'!$A:$H,3,FALSE)*BQ277/1000)</f>
        <v/>
      </c>
      <c r="BX277" s="874" t="str">
        <f>IF(BO277="","",IF(VLOOKUP(BO277,'aktuelle Düngerliste'!$A:$B,2,FALSE)="mineralisch",(VLOOKUP(BO277,'aktuelle Düngerliste'!$A:$H,3,FALSE)*BQ277/1000),""))</f>
        <v/>
      </c>
      <c r="BY277" s="875" t="str">
        <f>IF(BO277="","",VLOOKUP(BO277,'aktuelle Düngerliste'!$A:$J,10,FALSE)*BQ277/1000)</f>
        <v/>
      </c>
      <c r="BZ277" s="875" t="str">
        <f>IF(BO277="","",VLOOKUP(BO277,'aktuelle Düngerliste'!$A:$H,5,FALSE)*BQ277/1000)</f>
        <v/>
      </c>
      <c r="CA277" s="875" t="str">
        <f>IF(BO277="","",VLOOKUP(BO277,'aktuelle Düngerliste'!$A:$H,6,FALSE)*BQ277/1000)</f>
        <v/>
      </c>
      <c r="CB277" s="876" t="str">
        <f>IF(BO277="","",VLOOKUP(BO277,'aktuelle Düngerliste'!$A:$H,7,FALSE)*BQ277/1000)</f>
        <v/>
      </c>
      <c r="CC277" s="378"/>
      <c r="CD277" s="379"/>
      <c r="CE277" s="375"/>
      <c r="CF277" s="392" t="str">
        <f t="shared" si="54"/>
        <v/>
      </c>
      <c r="CG277" s="453" t="str">
        <f t="shared" si="55"/>
        <v/>
      </c>
      <c r="CH277" s="872" t="str">
        <f>IF(CC277="","",VLOOKUP(CC277,'aktuelle Düngerliste'!$A:$H,2,FALSE))</f>
        <v/>
      </c>
      <c r="CI277" s="872" t="str">
        <f>IF(CC277="","",VLOOKUP(CC277,'aktuelle Düngerliste'!$A:$H,3,FALSE))</f>
        <v/>
      </c>
      <c r="CJ277" s="873" t="str">
        <f>IF(CC277="","",VLOOKUP(CC277,'aktuelle Düngerliste'!$A:$H,8,FALSE))</f>
        <v/>
      </c>
      <c r="CK277" s="874" t="str">
        <f>IF(CC277="","",VLOOKUP(CC277,'aktuelle Düngerliste'!$A:$H,3,FALSE)*CE277/1000)</f>
        <v/>
      </c>
      <c r="CL277" s="874" t="str">
        <f>IF(CC277="","",IF(VLOOKUP(CC277,'aktuelle Düngerliste'!$A:$B,2,FALSE)="mineralisch",(VLOOKUP(CC277,'aktuelle Düngerliste'!$A:$H,3,FALSE)*CE277/1000),""))</f>
        <v/>
      </c>
      <c r="CM277" s="875" t="str">
        <f>IF(CC277="","",VLOOKUP(CC277,'aktuelle Düngerliste'!$A:$J,10,FALSE)*CE277/1000)</f>
        <v/>
      </c>
      <c r="CN277" s="875" t="str">
        <f>IF(CC277="","",VLOOKUP(CC277,'aktuelle Düngerliste'!$A:$H,5,FALSE)*CE277/1000)</f>
        <v/>
      </c>
      <c r="CO277" s="875" t="str">
        <f>IF(CC277="","",VLOOKUP(CC277,'aktuelle Düngerliste'!$A:$H,6,FALSE)*CE277/1000)</f>
        <v/>
      </c>
      <c r="CP277" s="876" t="str">
        <f>IF(CC277="","",VLOOKUP(CC277,'aktuelle Düngerliste'!$A:$H,7,FALSE)*CE277/1000)</f>
        <v/>
      </c>
      <c r="CQ277" s="378"/>
      <c r="CR277" s="379"/>
      <c r="CS277" s="375"/>
      <c r="CT277" s="392" t="str">
        <f t="shared" si="56"/>
        <v/>
      </c>
      <c r="CU277" s="453" t="str">
        <f t="shared" si="57"/>
        <v/>
      </c>
      <c r="CV277" s="872" t="str">
        <f>IF(CQ277="","",VLOOKUP(CQ277,'aktuelle Düngerliste'!$A:$H,2,FALSE))</f>
        <v/>
      </c>
      <c r="CW277" s="872" t="str">
        <f>IF(CQ277="","",VLOOKUP(CQ277,'aktuelle Düngerliste'!$A:$H,3,FALSE))</f>
        <v/>
      </c>
      <c r="CX277" s="873" t="str">
        <f>IF(CQ277="","",VLOOKUP(CQ277,'aktuelle Düngerliste'!$A:$H,8,FALSE))</f>
        <v/>
      </c>
      <c r="CY277" s="874" t="str">
        <f>IF(CQ277="","",VLOOKUP(CQ277,'aktuelle Düngerliste'!$A:$H,3,FALSE)*CS277/1000)</f>
        <v/>
      </c>
      <c r="CZ277" s="874" t="str">
        <f>IF(CQ277="","",IF(VLOOKUP(CQ277,'aktuelle Düngerliste'!$A:$B,2,FALSE)="mineralisch",(VLOOKUP(CQ277,'aktuelle Düngerliste'!$A:$H,3,FALSE)*CS277/1000),""))</f>
        <v/>
      </c>
      <c r="DA277" s="875" t="str">
        <f>IF(CQ277="","",VLOOKUP(CQ277,'aktuelle Düngerliste'!$A:$J,10,FALSE)*CS277/1000)</f>
        <v/>
      </c>
      <c r="DB277" s="875" t="str">
        <f>IF(CQ277="","",VLOOKUP(CQ277,'aktuelle Düngerliste'!$A:$H,5,FALSE)*CS277/1000)</f>
        <v/>
      </c>
      <c r="DC277" s="875" t="str">
        <f>IF(CQ277="","",VLOOKUP(CQ277,'aktuelle Düngerliste'!$A:$H,6,FALSE)*CS277/1000)</f>
        <v/>
      </c>
      <c r="DD277" s="876" t="str">
        <f>IF(CQ277="","",VLOOKUP(CQ277,'aktuelle Düngerliste'!$A:$H,7,FALSE)*CS277/1000)</f>
        <v/>
      </c>
      <c r="DE277" s="378"/>
      <c r="DF277" s="379"/>
      <c r="DG277" s="375"/>
      <c r="DH277" s="392" t="str">
        <f t="shared" si="58"/>
        <v/>
      </c>
      <c r="DI277" s="453" t="str">
        <f t="shared" si="59"/>
        <v/>
      </c>
      <c r="DJ277" s="872" t="str">
        <f>IF(DE277="","",VLOOKUP(DE277,'aktuelle Düngerliste'!$A:$H,2,FALSE))</f>
        <v/>
      </c>
      <c r="DK277" s="872" t="str">
        <f>IF(DE277="","",VLOOKUP(DE277,'aktuelle Düngerliste'!$A:$H,3,FALSE))</f>
        <v/>
      </c>
      <c r="DL277" s="873" t="str">
        <f>IF(DE277="","",VLOOKUP(DE277,'aktuelle Düngerliste'!$A:$H,8,FALSE))</f>
        <v/>
      </c>
      <c r="DM277" s="874" t="str">
        <f>IF(DE277="","",VLOOKUP(DE277,'aktuelle Düngerliste'!$A:$H,3,FALSE)*DG277/1000)</f>
        <v/>
      </c>
      <c r="DN277" s="874" t="str">
        <f>IF(DE277="","",IF(VLOOKUP(DE277,'aktuelle Düngerliste'!$A:$B,2,FALSE)="mineralisch",(VLOOKUP(DE277,'aktuelle Düngerliste'!$A:$H,3,FALSE)*DG277/1000),""))</f>
        <v/>
      </c>
      <c r="DO277" s="875" t="str">
        <f>IF(DE277="","",VLOOKUP(DE277,'aktuelle Düngerliste'!$A:$J,10,FALSE)*DG277/1000)</f>
        <v/>
      </c>
      <c r="DP277" s="875" t="str">
        <f>IF(DE277="","",VLOOKUP(DE277,'aktuelle Düngerliste'!$A:$H,5,FALSE)*DG277/1000)</f>
        <v/>
      </c>
      <c r="DQ277" s="875" t="str">
        <f>IF(DE277="","",VLOOKUP(DE277,'aktuelle Düngerliste'!$A:$H,6,FALSE)*DG277/1000)</f>
        <v/>
      </c>
      <c r="DR277" s="876" t="str">
        <f>IF(DE277="","",VLOOKUP(DE277,'aktuelle Düngerliste'!$A:$H,7,FALSE)*DG277/1000)</f>
        <v/>
      </c>
      <c r="DS277" s="265"/>
    </row>
    <row r="278" spans="1:123" s="145" customFormat="1">
      <c r="A278" s="261" t="str">
        <f>IF('N-DBE'!A278="","",'N-DBE'!A278)</f>
        <v/>
      </c>
      <c r="B278" s="285" t="str">
        <f>IF('N-DBE'!B278="","",'N-DBE'!B278)</f>
        <v/>
      </c>
      <c r="C278" s="262" t="str">
        <f>IF('N-DBE'!C278="","",'N-DBE'!C278)</f>
        <v/>
      </c>
      <c r="D278" s="262" t="str">
        <f>IF('N-DBE'!D278="","",'N-DBE'!D278)</f>
        <v/>
      </c>
      <c r="E278" s="238" t="str">
        <f>IF('N-DBE'!E278="","",'N-DBE'!E278)</f>
        <v/>
      </c>
      <c r="F278" s="238" t="str">
        <f>IF('N-DBE'!F278="","",'N-DBE'!F278)</f>
        <v/>
      </c>
      <c r="G278" s="225" t="str">
        <f>IF('N-DBE'!G278="","",'N-DBE'!G278)</f>
        <v/>
      </c>
      <c r="H278" s="247" t="str">
        <f>IF(OR(B278="",'N-DBE'!AJ278=""),"",'N-DBE'!AJ278+'N-DBE'!AN278)</f>
        <v/>
      </c>
      <c r="I278" s="815" t="str">
        <f>IF(OR(B278="",'N-DBE'!AJ278=""),"",'N-DBE'!E278*('N-DBE'!AJ278+'N-DBE'!AN278))</f>
        <v/>
      </c>
      <c r="J278" s="246" t="str">
        <f>IF('N-DBE'!AK278="","",IF('N-DBE'!AM278="ja",'N-DBE'!AK278+'N-DBE'!AN278,'N-DBE'!AK278))</f>
        <v/>
      </c>
      <c r="K278" s="829" t="str">
        <f>IF(OR(B278="",'N-DBE'!AK278=""),"",IF('N-DBE'!AM278="ja",'N-DBE'!E278*('N-DBE'!AK278+'N-DBE'!AN278),'N-DBE'!E278*'N-DBE'!AK278))</f>
        <v/>
      </c>
      <c r="L278" s="830" t="str">
        <f>IF(OR(B278="",'N-DBE'!AL278=""),"",'N-DBE'!AL278+'N-DBE'!AN278)</f>
        <v/>
      </c>
      <c r="M278" s="830" t="str">
        <f>IF(OR(B278="",'N-DBE'!AL278=""),"",'N-DBE'!E278*('N-DBE'!AL278+'N-DBE'!AN278))</f>
        <v/>
      </c>
      <c r="N278" s="831" t="str">
        <f>IF(AND('N-DBE'!C278="ja",G278&lt;&gt;""),I278-X278,"")</f>
        <v/>
      </c>
      <c r="O278" s="259" t="str">
        <f>IF('N-DBE'!AJ278="","",SUM(AU278,BI278,BW278,CK278,CY278,DM278))</f>
        <v/>
      </c>
      <c r="P278" s="830" t="str">
        <f>IF(OR(B278="",'N-DBE'!AJ278=""),"",O278*'N-DBE'!E278)</f>
        <v/>
      </c>
      <c r="Q278" s="253" t="str">
        <f>IF('N-DBE'!AJ278="","",IF(AR278="mineralisch",AU278,0)+IF(BF278="mineralisch",BI278,0)+IF(BT278="mineralisch",BW278,0)+IF(CH278="mineralisch",CK278,0)+IF(CV278="mineralisch",CY278,0)+IF(DJ278="mineralisch",DM278,0))</f>
        <v/>
      </c>
      <c r="R278" s="830" t="str">
        <f>IF(OR(B278="",'N-DBE'!AJ278=""),"",Q278*'N-DBE'!E278)</f>
        <v/>
      </c>
      <c r="S278" s="253" t="str">
        <f>IF('N-DBE'!AJ278="","",O278-Q278)</f>
        <v/>
      </c>
      <c r="T278" s="830" t="str">
        <f>IF(OR(B278="",'N-DBE'!AJ278=""),"",S278*'N-DBE'!E278)</f>
        <v/>
      </c>
      <c r="U278" s="253" t="str">
        <f>IF('N-DBE'!AJ278="","",(IF(AR278="Kompost",AU278,0)+IF(BF278="Kompost",BI278,0)+IF(BT278="Kompost",BW278,0)+IF(CH278="Kompost",CK278,0)+IF(CV278="Kompost",CY278,0)+IF(DJ278="Kompost",DM278,0)))</f>
        <v/>
      </c>
      <c r="V278" s="830" t="str">
        <f>IF(OR(B278="",'N-DBE'!AJ278=""),"",U278*'N-DBE'!E278)</f>
        <v/>
      </c>
      <c r="W278" s="370" t="str">
        <f>IF('N-DBE'!AJ278="","",SUM(AW278,BK278,BY278,CM278,DA278,DO278))</f>
        <v/>
      </c>
      <c r="X278" s="844" t="str">
        <f>IF(OR(B278="",'N-DBE'!AJ278=""),"",W278*'N-DBE'!E278)</f>
        <v/>
      </c>
      <c r="Y278" s="260" t="str">
        <f>IF('P-(K-Mg)-DBE'!N278="","",'P-(K-Mg)-DBE'!N278+'P-(K-Mg)-DBE'!R278)</f>
        <v/>
      </c>
      <c r="Z278" s="830" t="str">
        <f>IF(OR(B278="",'P-(K-Mg)-DBE'!N278=""),"",'N-DBE'!E278*('P-(K-Mg)-DBE'!N278+'P-(K-Mg)-DBE'!R278))</f>
        <v/>
      </c>
      <c r="AA278" s="259" t="str">
        <f>IF('P-(K-Mg)-DBE'!N278="","",SUM(AX278,BL278,BZ278,CN278,DB278,DP278))</f>
        <v/>
      </c>
      <c r="AB278" s="258" t="str">
        <f>IF(OR(B278="",'P-(K-Mg)-DBE'!Z278=""),"",SUM(AX278,BL278,BZ278,CN278,DB278,DP278)*'N-DBE'!E278)</f>
        <v/>
      </c>
      <c r="AC278" s="259" t="str">
        <f>IF('P-(K-Mg)-DBE'!O278="","",'P-(K-Mg)-DBE'!O278)</f>
        <v/>
      </c>
      <c r="AD278" s="815" t="str">
        <f>IF(OR(B278="",'P-(K-Mg)-DBE'!O278=""),"",'P-(K-Mg)-DBE'!O278*'N-DBE'!E278)</f>
        <v/>
      </c>
      <c r="AE278" s="239" t="str">
        <f>IF('P-(K-Mg)-DBE'!Z278="","",'P-(K-Mg)-DBE'!Z278)</f>
        <v/>
      </c>
      <c r="AF278" s="815" t="str">
        <f>IF(OR(B278="",'P-(K-Mg)-DBE'!Z278=""),"",'P-(K-Mg)-DBE'!Z278*'N-DBE'!E278)</f>
        <v/>
      </c>
      <c r="AG278" s="380" t="str">
        <f>IF('P-(K-Mg)-DBE'!Z278="","",SUM(AY278,BM278,CA278,CO278,DC278,DQ278))</f>
        <v/>
      </c>
      <c r="AH278" s="258" t="str">
        <f>IF(OR(B278="",'P-(K-Mg)-DBE'!AH278=""),"",SUM(AY278,BM278,CA278,CO278,DC278,DQ268)*'N-DBE'!E278)</f>
        <v/>
      </c>
      <c r="AI278" s="240" t="str">
        <f>IF('P-(K-Mg)-DBE'!AH278="","",'P-(K-Mg)-DBE'!AH278)</f>
        <v/>
      </c>
      <c r="AJ278" s="830" t="str">
        <f>IF(OR(B278="",'P-(K-Mg)-DBE'!AH278=""),"",'N-DBE'!E278*'P-(K-Mg)-DBE'!AH278)</f>
        <v/>
      </c>
      <c r="AK278" s="374" t="str">
        <f>IF('P-(K-Mg)-DBE'!AH278="","",SUM(AZ278,BN278,CB278,CP278,DD278,DR278))</f>
        <v/>
      </c>
      <c r="AL278" s="862" t="str">
        <f>IF('P-(K-Mg)-DBE'!AH278="","",SUM(AZ278,BN278,CB278,CP278,DD278,DR278))</f>
        <v/>
      </c>
      <c r="AM278" s="378"/>
      <c r="AN278" s="379"/>
      <c r="AO278" s="375"/>
      <c r="AP278" s="392" t="str">
        <f t="shared" si="48"/>
        <v/>
      </c>
      <c r="AQ278" s="453" t="str">
        <f t="shared" si="49"/>
        <v/>
      </c>
      <c r="AR278" s="872" t="str">
        <f>IF(AM278="","",VLOOKUP(AM278,'aktuelle Düngerliste'!A:H,2,FALSE))</f>
        <v/>
      </c>
      <c r="AS278" s="872" t="str">
        <f>IF(AM278="","",VLOOKUP(AM278,'aktuelle Düngerliste'!A:H,3,FALSE))</f>
        <v/>
      </c>
      <c r="AT278" s="873" t="str">
        <f>IF(AM278="","",VLOOKUP(AM278,'aktuelle Düngerliste'!A:H,8,FALSE))</f>
        <v/>
      </c>
      <c r="AU278" s="874" t="str">
        <f>IF(AM278="","",VLOOKUP(AM278,'aktuelle Düngerliste'!$A:$H,3,FALSE)*AO278/1000)</f>
        <v/>
      </c>
      <c r="AV278" s="874" t="str">
        <f>IF(AM278="","",IF(VLOOKUP(AM278,'aktuelle Düngerliste'!$A:$B,2,FALSE)="mineralisch",(VLOOKUP(AM278,'aktuelle Düngerliste'!$A:$H,3,FALSE)*AO278/1000),""))</f>
        <v/>
      </c>
      <c r="AW278" s="875" t="str">
        <f>IF(AM278="","",VLOOKUP(AM278,'aktuelle Düngerliste'!$A:$J,10,FALSE)*AO278/1000)</f>
        <v/>
      </c>
      <c r="AX278" s="875" t="str">
        <f>IF(AM278="","",VLOOKUP(AM278,'aktuelle Düngerliste'!$A:$H,5,FALSE)*AO278/1000)</f>
        <v/>
      </c>
      <c r="AY278" s="875" t="str">
        <f>IF(AM278="","",VLOOKUP(AM278,'aktuelle Düngerliste'!$A:$H,6,FALSE)*AO278/1000)</f>
        <v/>
      </c>
      <c r="AZ278" s="876" t="str">
        <f>IF(AM278="","",VLOOKUP(AM278,'aktuelle Düngerliste'!$A:$H,7,FALSE)*AO278/1000)</f>
        <v/>
      </c>
      <c r="BA278" s="378"/>
      <c r="BB278" s="379"/>
      <c r="BC278" s="375"/>
      <c r="BD278" s="392" t="str">
        <f t="shared" si="50"/>
        <v/>
      </c>
      <c r="BE278" s="453" t="str">
        <f t="shared" si="51"/>
        <v/>
      </c>
      <c r="BF278" s="872" t="str">
        <f>IF(BA278="","",VLOOKUP(BA278,'aktuelle Düngerliste'!$A:$H,2,FALSE))</f>
        <v/>
      </c>
      <c r="BG278" s="872" t="str">
        <f>IF(BA278="","",VLOOKUP(BA278,'aktuelle Düngerliste'!$A:$H,3,FALSE))</f>
        <v/>
      </c>
      <c r="BH278" s="873" t="str">
        <f>IF(BA278="","",VLOOKUP(BA278,'aktuelle Düngerliste'!$A:$H,8,FALSE))</f>
        <v/>
      </c>
      <c r="BI278" s="874" t="str">
        <f>IF(BA278="","",VLOOKUP(BA278,'aktuelle Düngerliste'!$A:$H,3,FALSE)*BC278/1000)</f>
        <v/>
      </c>
      <c r="BJ278" s="874" t="str">
        <f>IF(BA278="","",IF(VLOOKUP(BA278,'aktuelle Düngerliste'!$A:$B,2,FALSE)="mineralisch",(VLOOKUP(BA278,'aktuelle Düngerliste'!$A:$H,3,FALSE)*BC278/1000),""))</f>
        <v/>
      </c>
      <c r="BK278" s="875" t="str">
        <f>IF(BA278="","",VLOOKUP(BA278,'aktuelle Düngerliste'!$A:$J,10,FALSE)*BC278/1000)</f>
        <v/>
      </c>
      <c r="BL278" s="875" t="str">
        <f>IF(BA278="","",VLOOKUP(BA278,'aktuelle Düngerliste'!$A:$H,5,FALSE)*BC278/1000)</f>
        <v/>
      </c>
      <c r="BM278" s="875" t="str">
        <f>IF(BA278="","",VLOOKUP(BA278,'aktuelle Düngerliste'!$A:$H,6,FALSE)*BC278/1000)</f>
        <v/>
      </c>
      <c r="BN278" s="876" t="str">
        <f>IF(BA278="","",VLOOKUP(BA278,'aktuelle Düngerliste'!$A:$H,7,FALSE)*BC278/1000)</f>
        <v/>
      </c>
      <c r="BO278" s="378"/>
      <c r="BP278" s="379"/>
      <c r="BQ278" s="375"/>
      <c r="BR278" s="392" t="str">
        <f t="shared" si="52"/>
        <v/>
      </c>
      <c r="BS278" s="453" t="str">
        <f t="shared" si="53"/>
        <v/>
      </c>
      <c r="BT278" s="872" t="str">
        <f>IF(BO278="","",VLOOKUP(BO278,'aktuelle Düngerliste'!$A:$H,2,FALSE))</f>
        <v/>
      </c>
      <c r="BU278" s="872" t="str">
        <f>IF(BO278="","",VLOOKUP(BO278,'aktuelle Düngerliste'!$A:$H,3,FALSE))</f>
        <v/>
      </c>
      <c r="BV278" s="873" t="str">
        <f>IF(BO278="","",VLOOKUP(BO278,'aktuelle Düngerliste'!$A:$H,8,FALSE))</f>
        <v/>
      </c>
      <c r="BW278" s="874" t="str">
        <f>IF(BO278="","",VLOOKUP(BO278,'aktuelle Düngerliste'!$A:$H,3,FALSE)*BQ278/1000)</f>
        <v/>
      </c>
      <c r="BX278" s="874" t="str">
        <f>IF(BO278="","",IF(VLOOKUP(BO278,'aktuelle Düngerliste'!$A:$B,2,FALSE)="mineralisch",(VLOOKUP(BO278,'aktuelle Düngerliste'!$A:$H,3,FALSE)*BQ278/1000),""))</f>
        <v/>
      </c>
      <c r="BY278" s="875" t="str">
        <f>IF(BO278="","",VLOOKUP(BO278,'aktuelle Düngerliste'!$A:$J,10,FALSE)*BQ278/1000)</f>
        <v/>
      </c>
      <c r="BZ278" s="875" t="str">
        <f>IF(BO278="","",VLOOKUP(BO278,'aktuelle Düngerliste'!$A:$H,5,FALSE)*BQ278/1000)</f>
        <v/>
      </c>
      <c r="CA278" s="875" t="str">
        <f>IF(BO278="","",VLOOKUP(BO278,'aktuelle Düngerliste'!$A:$H,6,FALSE)*BQ278/1000)</f>
        <v/>
      </c>
      <c r="CB278" s="876" t="str">
        <f>IF(BO278="","",VLOOKUP(BO278,'aktuelle Düngerliste'!$A:$H,7,FALSE)*BQ278/1000)</f>
        <v/>
      </c>
      <c r="CC278" s="378"/>
      <c r="CD278" s="379"/>
      <c r="CE278" s="375"/>
      <c r="CF278" s="392" t="str">
        <f t="shared" si="54"/>
        <v/>
      </c>
      <c r="CG278" s="453" t="str">
        <f t="shared" si="55"/>
        <v/>
      </c>
      <c r="CH278" s="872" t="str">
        <f>IF(CC278="","",VLOOKUP(CC278,'aktuelle Düngerliste'!$A:$H,2,FALSE))</f>
        <v/>
      </c>
      <c r="CI278" s="872" t="str">
        <f>IF(CC278="","",VLOOKUP(CC278,'aktuelle Düngerliste'!$A:$H,3,FALSE))</f>
        <v/>
      </c>
      <c r="CJ278" s="873" t="str">
        <f>IF(CC278="","",VLOOKUP(CC278,'aktuelle Düngerliste'!$A:$H,8,FALSE))</f>
        <v/>
      </c>
      <c r="CK278" s="874" t="str">
        <f>IF(CC278="","",VLOOKUP(CC278,'aktuelle Düngerliste'!$A:$H,3,FALSE)*CE278/1000)</f>
        <v/>
      </c>
      <c r="CL278" s="874" t="str">
        <f>IF(CC278="","",IF(VLOOKUP(CC278,'aktuelle Düngerliste'!$A:$B,2,FALSE)="mineralisch",(VLOOKUP(CC278,'aktuelle Düngerliste'!$A:$H,3,FALSE)*CE278/1000),""))</f>
        <v/>
      </c>
      <c r="CM278" s="875" t="str">
        <f>IF(CC278="","",VLOOKUP(CC278,'aktuelle Düngerliste'!$A:$J,10,FALSE)*CE278/1000)</f>
        <v/>
      </c>
      <c r="CN278" s="875" t="str">
        <f>IF(CC278="","",VLOOKUP(CC278,'aktuelle Düngerliste'!$A:$H,5,FALSE)*CE278/1000)</f>
        <v/>
      </c>
      <c r="CO278" s="875" t="str">
        <f>IF(CC278="","",VLOOKUP(CC278,'aktuelle Düngerliste'!$A:$H,6,FALSE)*CE278/1000)</f>
        <v/>
      </c>
      <c r="CP278" s="876" t="str">
        <f>IF(CC278="","",VLOOKUP(CC278,'aktuelle Düngerliste'!$A:$H,7,FALSE)*CE278/1000)</f>
        <v/>
      </c>
      <c r="CQ278" s="378"/>
      <c r="CR278" s="379"/>
      <c r="CS278" s="375"/>
      <c r="CT278" s="392" t="str">
        <f t="shared" si="56"/>
        <v/>
      </c>
      <c r="CU278" s="453" t="str">
        <f t="shared" si="57"/>
        <v/>
      </c>
      <c r="CV278" s="872" t="str">
        <f>IF(CQ278="","",VLOOKUP(CQ278,'aktuelle Düngerliste'!$A:$H,2,FALSE))</f>
        <v/>
      </c>
      <c r="CW278" s="872" t="str">
        <f>IF(CQ278="","",VLOOKUP(CQ278,'aktuelle Düngerliste'!$A:$H,3,FALSE))</f>
        <v/>
      </c>
      <c r="CX278" s="873" t="str">
        <f>IF(CQ278="","",VLOOKUP(CQ278,'aktuelle Düngerliste'!$A:$H,8,FALSE))</f>
        <v/>
      </c>
      <c r="CY278" s="874" t="str">
        <f>IF(CQ278="","",VLOOKUP(CQ278,'aktuelle Düngerliste'!$A:$H,3,FALSE)*CS278/1000)</f>
        <v/>
      </c>
      <c r="CZ278" s="874" t="str">
        <f>IF(CQ278="","",IF(VLOOKUP(CQ278,'aktuelle Düngerliste'!$A:$B,2,FALSE)="mineralisch",(VLOOKUP(CQ278,'aktuelle Düngerliste'!$A:$H,3,FALSE)*CS278/1000),""))</f>
        <v/>
      </c>
      <c r="DA278" s="875" t="str">
        <f>IF(CQ278="","",VLOOKUP(CQ278,'aktuelle Düngerliste'!$A:$J,10,FALSE)*CS278/1000)</f>
        <v/>
      </c>
      <c r="DB278" s="875" t="str">
        <f>IF(CQ278="","",VLOOKUP(CQ278,'aktuelle Düngerliste'!$A:$H,5,FALSE)*CS278/1000)</f>
        <v/>
      </c>
      <c r="DC278" s="875" t="str">
        <f>IF(CQ278="","",VLOOKUP(CQ278,'aktuelle Düngerliste'!$A:$H,6,FALSE)*CS278/1000)</f>
        <v/>
      </c>
      <c r="DD278" s="876" t="str">
        <f>IF(CQ278="","",VLOOKUP(CQ278,'aktuelle Düngerliste'!$A:$H,7,FALSE)*CS278/1000)</f>
        <v/>
      </c>
      <c r="DE278" s="378"/>
      <c r="DF278" s="379"/>
      <c r="DG278" s="375"/>
      <c r="DH278" s="392" t="str">
        <f t="shared" si="58"/>
        <v/>
      </c>
      <c r="DI278" s="453" t="str">
        <f t="shared" si="59"/>
        <v/>
      </c>
      <c r="DJ278" s="872" t="str">
        <f>IF(DE278="","",VLOOKUP(DE278,'aktuelle Düngerliste'!$A:$H,2,FALSE))</f>
        <v/>
      </c>
      <c r="DK278" s="872" t="str">
        <f>IF(DE278="","",VLOOKUP(DE278,'aktuelle Düngerliste'!$A:$H,3,FALSE))</f>
        <v/>
      </c>
      <c r="DL278" s="873" t="str">
        <f>IF(DE278="","",VLOOKUP(DE278,'aktuelle Düngerliste'!$A:$H,8,FALSE))</f>
        <v/>
      </c>
      <c r="DM278" s="874" t="str">
        <f>IF(DE278="","",VLOOKUP(DE278,'aktuelle Düngerliste'!$A:$H,3,FALSE)*DG278/1000)</f>
        <v/>
      </c>
      <c r="DN278" s="874" t="str">
        <f>IF(DE278="","",IF(VLOOKUP(DE278,'aktuelle Düngerliste'!$A:$B,2,FALSE)="mineralisch",(VLOOKUP(DE278,'aktuelle Düngerliste'!$A:$H,3,FALSE)*DG278/1000),""))</f>
        <v/>
      </c>
      <c r="DO278" s="875" t="str">
        <f>IF(DE278="","",VLOOKUP(DE278,'aktuelle Düngerliste'!$A:$J,10,FALSE)*DG278/1000)</f>
        <v/>
      </c>
      <c r="DP278" s="875" t="str">
        <f>IF(DE278="","",VLOOKUP(DE278,'aktuelle Düngerliste'!$A:$H,5,FALSE)*DG278/1000)</f>
        <v/>
      </c>
      <c r="DQ278" s="875" t="str">
        <f>IF(DE278="","",VLOOKUP(DE278,'aktuelle Düngerliste'!$A:$H,6,FALSE)*DG278/1000)</f>
        <v/>
      </c>
      <c r="DR278" s="876" t="str">
        <f>IF(DE278="","",VLOOKUP(DE278,'aktuelle Düngerliste'!$A:$H,7,FALSE)*DG278/1000)</f>
        <v/>
      </c>
      <c r="DS278" s="265"/>
    </row>
    <row r="279" spans="1:123" s="145" customFormat="1">
      <c r="A279" s="261" t="str">
        <f>IF('N-DBE'!A279="","",'N-DBE'!A279)</f>
        <v/>
      </c>
      <c r="B279" s="285" t="str">
        <f>IF('N-DBE'!B279="","",'N-DBE'!B279)</f>
        <v/>
      </c>
      <c r="C279" s="262" t="str">
        <f>IF('N-DBE'!C279="","",'N-DBE'!C279)</f>
        <v/>
      </c>
      <c r="D279" s="262" t="str">
        <f>IF('N-DBE'!D279="","",'N-DBE'!D279)</f>
        <v/>
      </c>
      <c r="E279" s="238" t="str">
        <f>IF('N-DBE'!E279="","",'N-DBE'!E279)</f>
        <v/>
      </c>
      <c r="F279" s="238" t="str">
        <f>IF('N-DBE'!F279="","",'N-DBE'!F279)</f>
        <v/>
      </c>
      <c r="G279" s="225" t="str">
        <f>IF('N-DBE'!G279="","",'N-DBE'!G279)</f>
        <v/>
      </c>
      <c r="H279" s="247" t="str">
        <f>IF(OR(B279="",'N-DBE'!AJ279=""),"",'N-DBE'!AJ279+'N-DBE'!AN279)</f>
        <v/>
      </c>
      <c r="I279" s="815" t="str">
        <f>IF(OR(B279="",'N-DBE'!AJ279=""),"",'N-DBE'!E279*('N-DBE'!AJ279+'N-DBE'!AN279))</f>
        <v/>
      </c>
      <c r="J279" s="246" t="str">
        <f>IF('N-DBE'!AK279="","",IF('N-DBE'!AM279="ja",'N-DBE'!AK279+'N-DBE'!AN279,'N-DBE'!AK279))</f>
        <v/>
      </c>
      <c r="K279" s="829" t="str">
        <f>IF(OR(B279="",'N-DBE'!AK279=""),"",IF('N-DBE'!AM279="ja",'N-DBE'!E279*('N-DBE'!AK279+'N-DBE'!AN279),'N-DBE'!E279*'N-DBE'!AK279))</f>
        <v/>
      </c>
      <c r="L279" s="830" t="str">
        <f>IF(OR(B279="",'N-DBE'!AL279=""),"",'N-DBE'!AL279+'N-DBE'!AN279)</f>
        <v/>
      </c>
      <c r="M279" s="830" t="str">
        <f>IF(OR(B279="",'N-DBE'!AL279=""),"",'N-DBE'!E279*('N-DBE'!AL279+'N-DBE'!AN279))</f>
        <v/>
      </c>
      <c r="N279" s="831" t="str">
        <f>IF(AND('N-DBE'!C279="ja",G279&lt;&gt;""),I279-X279,"")</f>
        <v/>
      </c>
      <c r="O279" s="259" t="str">
        <f>IF('N-DBE'!AJ279="","",SUM(AU279,BI279,BW279,CK279,CY279,DM279))</f>
        <v/>
      </c>
      <c r="P279" s="830" t="str">
        <f>IF(OR(B279="",'N-DBE'!AJ279=""),"",O279*'N-DBE'!E279)</f>
        <v/>
      </c>
      <c r="Q279" s="253" t="str">
        <f>IF('N-DBE'!AJ279="","",IF(AR279="mineralisch",AU279,0)+IF(BF279="mineralisch",BI279,0)+IF(BT279="mineralisch",BW279,0)+IF(CH279="mineralisch",CK279,0)+IF(CV279="mineralisch",CY279,0)+IF(DJ279="mineralisch",DM279,0))</f>
        <v/>
      </c>
      <c r="R279" s="830" t="str">
        <f>IF(OR(B279="",'N-DBE'!AJ279=""),"",Q279*'N-DBE'!E279)</f>
        <v/>
      </c>
      <c r="S279" s="253" t="str">
        <f>IF('N-DBE'!AJ279="","",O279-Q279)</f>
        <v/>
      </c>
      <c r="T279" s="830" t="str">
        <f>IF(OR(B279="",'N-DBE'!AJ279=""),"",S279*'N-DBE'!E279)</f>
        <v/>
      </c>
      <c r="U279" s="253" t="str">
        <f>IF('N-DBE'!AJ279="","",(IF(AR279="Kompost",AU279,0)+IF(BF279="Kompost",BI279,0)+IF(BT279="Kompost",BW279,0)+IF(CH279="Kompost",CK279,0)+IF(CV279="Kompost",CY279,0)+IF(DJ279="Kompost",DM279,0)))</f>
        <v/>
      </c>
      <c r="V279" s="830" t="str">
        <f>IF(OR(B279="",'N-DBE'!AJ279=""),"",U279*'N-DBE'!E279)</f>
        <v/>
      </c>
      <c r="W279" s="370" t="str">
        <f>IF('N-DBE'!AJ279="","",SUM(AW279,BK279,BY279,CM279,DA279,DO279))</f>
        <v/>
      </c>
      <c r="X279" s="844" t="str">
        <f>IF(OR(B279="",'N-DBE'!AJ279=""),"",W279*'N-DBE'!E279)</f>
        <v/>
      </c>
      <c r="Y279" s="260" t="str">
        <f>IF('P-(K-Mg)-DBE'!N279="","",'P-(K-Mg)-DBE'!N279+'P-(K-Mg)-DBE'!R279)</f>
        <v/>
      </c>
      <c r="Z279" s="830" t="str">
        <f>IF(OR(B279="",'P-(K-Mg)-DBE'!N279=""),"",'N-DBE'!E279*('P-(K-Mg)-DBE'!N279+'P-(K-Mg)-DBE'!R279))</f>
        <v/>
      </c>
      <c r="AA279" s="259" t="str">
        <f>IF('P-(K-Mg)-DBE'!N279="","",SUM(AX279,BL279,BZ279,CN279,DB279,DP279))</f>
        <v/>
      </c>
      <c r="AB279" s="258" t="str">
        <f>IF(OR(B279="",'P-(K-Mg)-DBE'!Z279=""),"",SUM(AX279,BL279,BZ279,CN279,DB279,DP279)*'N-DBE'!E279)</f>
        <v/>
      </c>
      <c r="AC279" s="259" t="str">
        <f>IF('P-(K-Mg)-DBE'!O279="","",'P-(K-Mg)-DBE'!O279)</f>
        <v/>
      </c>
      <c r="AD279" s="815" t="str">
        <f>IF(OR(B279="",'P-(K-Mg)-DBE'!O279=""),"",'P-(K-Mg)-DBE'!O279*'N-DBE'!E279)</f>
        <v/>
      </c>
      <c r="AE279" s="239" t="str">
        <f>IF('P-(K-Mg)-DBE'!Z279="","",'P-(K-Mg)-DBE'!Z279)</f>
        <v/>
      </c>
      <c r="AF279" s="815" t="str">
        <f>IF(OR(B279="",'P-(K-Mg)-DBE'!Z279=""),"",'P-(K-Mg)-DBE'!Z279*'N-DBE'!E279)</f>
        <v/>
      </c>
      <c r="AG279" s="380" t="str">
        <f>IF('P-(K-Mg)-DBE'!Z279="","",SUM(AY279,BM279,CA279,CO279,DC279,DQ279))</f>
        <v/>
      </c>
      <c r="AH279" s="258" t="str">
        <f>IF(OR(B279="",'P-(K-Mg)-DBE'!AH279=""),"",SUM(AY279,BM279,CA279,CO279,DC279,DQ269)*'N-DBE'!E279)</f>
        <v/>
      </c>
      <c r="AI279" s="240" t="str">
        <f>IF('P-(K-Mg)-DBE'!AH279="","",'P-(K-Mg)-DBE'!AH279)</f>
        <v/>
      </c>
      <c r="AJ279" s="830" t="str">
        <f>IF(OR(B279="",'P-(K-Mg)-DBE'!AH279=""),"",'N-DBE'!E279*'P-(K-Mg)-DBE'!AH279)</f>
        <v/>
      </c>
      <c r="AK279" s="374" t="str">
        <f>IF('P-(K-Mg)-DBE'!AH279="","",SUM(AZ279,BN279,CB279,CP279,DD279,DR279))</f>
        <v/>
      </c>
      <c r="AL279" s="862" t="str">
        <f>IF('P-(K-Mg)-DBE'!AH279="","",SUM(AZ279,BN279,CB279,CP279,DD279,DR279))</f>
        <v/>
      </c>
      <c r="AM279" s="378"/>
      <c r="AN279" s="379"/>
      <c r="AO279" s="375"/>
      <c r="AP279" s="392" t="str">
        <f t="shared" si="48"/>
        <v/>
      </c>
      <c r="AQ279" s="453" t="str">
        <f t="shared" si="49"/>
        <v/>
      </c>
      <c r="AR279" s="872" t="str">
        <f>IF(AM279="","",VLOOKUP(AM279,'aktuelle Düngerliste'!A:H,2,FALSE))</f>
        <v/>
      </c>
      <c r="AS279" s="872" t="str">
        <f>IF(AM279="","",VLOOKUP(AM279,'aktuelle Düngerliste'!A:H,3,FALSE))</f>
        <v/>
      </c>
      <c r="AT279" s="873" t="str">
        <f>IF(AM279="","",VLOOKUP(AM279,'aktuelle Düngerliste'!A:H,8,FALSE))</f>
        <v/>
      </c>
      <c r="AU279" s="874" t="str">
        <f>IF(AM279="","",VLOOKUP(AM279,'aktuelle Düngerliste'!$A:$H,3,FALSE)*AO279/1000)</f>
        <v/>
      </c>
      <c r="AV279" s="874" t="str">
        <f>IF(AM279="","",IF(VLOOKUP(AM279,'aktuelle Düngerliste'!$A:$B,2,FALSE)="mineralisch",(VLOOKUP(AM279,'aktuelle Düngerliste'!$A:$H,3,FALSE)*AO279/1000),""))</f>
        <v/>
      </c>
      <c r="AW279" s="875" t="str">
        <f>IF(AM279="","",VLOOKUP(AM279,'aktuelle Düngerliste'!$A:$J,10,FALSE)*AO279/1000)</f>
        <v/>
      </c>
      <c r="AX279" s="875" t="str">
        <f>IF(AM279="","",VLOOKUP(AM279,'aktuelle Düngerliste'!$A:$H,5,FALSE)*AO279/1000)</f>
        <v/>
      </c>
      <c r="AY279" s="875" t="str">
        <f>IF(AM279="","",VLOOKUP(AM279,'aktuelle Düngerliste'!$A:$H,6,FALSE)*AO279/1000)</f>
        <v/>
      </c>
      <c r="AZ279" s="876" t="str">
        <f>IF(AM279="","",VLOOKUP(AM279,'aktuelle Düngerliste'!$A:$H,7,FALSE)*AO279/1000)</f>
        <v/>
      </c>
      <c r="BA279" s="378"/>
      <c r="BB279" s="379"/>
      <c r="BC279" s="375"/>
      <c r="BD279" s="392" t="str">
        <f t="shared" si="50"/>
        <v/>
      </c>
      <c r="BE279" s="453" t="str">
        <f t="shared" si="51"/>
        <v/>
      </c>
      <c r="BF279" s="872" t="str">
        <f>IF(BA279="","",VLOOKUP(BA279,'aktuelle Düngerliste'!$A:$H,2,FALSE))</f>
        <v/>
      </c>
      <c r="BG279" s="872" t="str">
        <f>IF(BA279="","",VLOOKUP(BA279,'aktuelle Düngerliste'!$A:$H,3,FALSE))</f>
        <v/>
      </c>
      <c r="BH279" s="873" t="str">
        <f>IF(BA279="","",VLOOKUP(BA279,'aktuelle Düngerliste'!$A:$H,8,FALSE))</f>
        <v/>
      </c>
      <c r="BI279" s="874" t="str">
        <f>IF(BA279="","",VLOOKUP(BA279,'aktuelle Düngerliste'!$A:$H,3,FALSE)*BC279/1000)</f>
        <v/>
      </c>
      <c r="BJ279" s="874" t="str">
        <f>IF(BA279="","",IF(VLOOKUP(BA279,'aktuelle Düngerliste'!$A:$B,2,FALSE)="mineralisch",(VLOOKUP(BA279,'aktuelle Düngerliste'!$A:$H,3,FALSE)*BC279/1000),""))</f>
        <v/>
      </c>
      <c r="BK279" s="875" t="str">
        <f>IF(BA279="","",VLOOKUP(BA279,'aktuelle Düngerliste'!$A:$J,10,FALSE)*BC279/1000)</f>
        <v/>
      </c>
      <c r="BL279" s="875" t="str">
        <f>IF(BA279="","",VLOOKUP(BA279,'aktuelle Düngerliste'!$A:$H,5,FALSE)*BC279/1000)</f>
        <v/>
      </c>
      <c r="BM279" s="875" t="str">
        <f>IF(BA279="","",VLOOKUP(BA279,'aktuelle Düngerliste'!$A:$H,6,FALSE)*BC279/1000)</f>
        <v/>
      </c>
      <c r="BN279" s="876" t="str">
        <f>IF(BA279="","",VLOOKUP(BA279,'aktuelle Düngerliste'!$A:$H,7,FALSE)*BC279/1000)</f>
        <v/>
      </c>
      <c r="BO279" s="378"/>
      <c r="BP279" s="379"/>
      <c r="BQ279" s="375"/>
      <c r="BR279" s="392" t="str">
        <f t="shared" si="52"/>
        <v/>
      </c>
      <c r="BS279" s="453" t="str">
        <f t="shared" si="53"/>
        <v/>
      </c>
      <c r="BT279" s="872" t="str">
        <f>IF(BO279="","",VLOOKUP(BO279,'aktuelle Düngerliste'!$A:$H,2,FALSE))</f>
        <v/>
      </c>
      <c r="BU279" s="872" t="str">
        <f>IF(BO279="","",VLOOKUP(BO279,'aktuelle Düngerliste'!$A:$H,3,FALSE))</f>
        <v/>
      </c>
      <c r="BV279" s="873" t="str">
        <f>IF(BO279="","",VLOOKUP(BO279,'aktuelle Düngerliste'!$A:$H,8,FALSE))</f>
        <v/>
      </c>
      <c r="BW279" s="874" t="str">
        <f>IF(BO279="","",VLOOKUP(BO279,'aktuelle Düngerliste'!$A:$H,3,FALSE)*BQ279/1000)</f>
        <v/>
      </c>
      <c r="BX279" s="874" t="str">
        <f>IF(BO279="","",IF(VLOOKUP(BO279,'aktuelle Düngerliste'!$A:$B,2,FALSE)="mineralisch",(VLOOKUP(BO279,'aktuelle Düngerliste'!$A:$H,3,FALSE)*BQ279/1000),""))</f>
        <v/>
      </c>
      <c r="BY279" s="875" t="str">
        <f>IF(BO279="","",VLOOKUP(BO279,'aktuelle Düngerliste'!$A:$J,10,FALSE)*BQ279/1000)</f>
        <v/>
      </c>
      <c r="BZ279" s="875" t="str">
        <f>IF(BO279="","",VLOOKUP(BO279,'aktuelle Düngerliste'!$A:$H,5,FALSE)*BQ279/1000)</f>
        <v/>
      </c>
      <c r="CA279" s="875" t="str">
        <f>IF(BO279="","",VLOOKUP(BO279,'aktuelle Düngerliste'!$A:$H,6,FALSE)*BQ279/1000)</f>
        <v/>
      </c>
      <c r="CB279" s="876" t="str">
        <f>IF(BO279="","",VLOOKUP(BO279,'aktuelle Düngerliste'!$A:$H,7,FALSE)*BQ279/1000)</f>
        <v/>
      </c>
      <c r="CC279" s="378"/>
      <c r="CD279" s="379"/>
      <c r="CE279" s="375"/>
      <c r="CF279" s="392" t="str">
        <f t="shared" si="54"/>
        <v/>
      </c>
      <c r="CG279" s="453" t="str">
        <f t="shared" si="55"/>
        <v/>
      </c>
      <c r="CH279" s="872" t="str">
        <f>IF(CC279="","",VLOOKUP(CC279,'aktuelle Düngerliste'!$A:$H,2,FALSE))</f>
        <v/>
      </c>
      <c r="CI279" s="872" t="str">
        <f>IF(CC279="","",VLOOKUP(CC279,'aktuelle Düngerliste'!$A:$H,3,FALSE))</f>
        <v/>
      </c>
      <c r="CJ279" s="873" t="str">
        <f>IF(CC279="","",VLOOKUP(CC279,'aktuelle Düngerliste'!$A:$H,8,FALSE))</f>
        <v/>
      </c>
      <c r="CK279" s="874" t="str">
        <f>IF(CC279="","",VLOOKUP(CC279,'aktuelle Düngerliste'!$A:$H,3,FALSE)*CE279/1000)</f>
        <v/>
      </c>
      <c r="CL279" s="874" t="str">
        <f>IF(CC279="","",IF(VLOOKUP(CC279,'aktuelle Düngerliste'!$A:$B,2,FALSE)="mineralisch",(VLOOKUP(CC279,'aktuelle Düngerliste'!$A:$H,3,FALSE)*CE279/1000),""))</f>
        <v/>
      </c>
      <c r="CM279" s="875" t="str">
        <f>IF(CC279="","",VLOOKUP(CC279,'aktuelle Düngerliste'!$A:$J,10,FALSE)*CE279/1000)</f>
        <v/>
      </c>
      <c r="CN279" s="875" t="str">
        <f>IF(CC279="","",VLOOKUP(CC279,'aktuelle Düngerliste'!$A:$H,5,FALSE)*CE279/1000)</f>
        <v/>
      </c>
      <c r="CO279" s="875" t="str">
        <f>IF(CC279="","",VLOOKUP(CC279,'aktuelle Düngerliste'!$A:$H,6,FALSE)*CE279/1000)</f>
        <v/>
      </c>
      <c r="CP279" s="876" t="str">
        <f>IF(CC279="","",VLOOKUP(CC279,'aktuelle Düngerliste'!$A:$H,7,FALSE)*CE279/1000)</f>
        <v/>
      </c>
      <c r="CQ279" s="378"/>
      <c r="CR279" s="379"/>
      <c r="CS279" s="375"/>
      <c r="CT279" s="392" t="str">
        <f t="shared" si="56"/>
        <v/>
      </c>
      <c r="CU279" s="453" t="str">
        <f t="shared" si="57"/>
        <v/>
      </c>
      <c r="CV279" s="872" t="str">
        <f>IF(CQ279="","",VLOOKUP(CQ279,'aktuelle Düngerliste'!$A:$H,2,FALSE))</f>
        <v/>
      </c>
      <c r="CW279" s="872" t="str">
        <f>IF(CQ279="","",VLOOKUP(CQ279,'aktuelle Düngerliste'!$A:$H,3,FALSE))</f>
        <v/>
      </c>
      <c r="CX279" s="873" t="str">
        <f>IF(CQ279="","",VLOOKUP(CQ279,'aktuelle Düngerliste'!$A:$H,8,FALSE))</f>
        <v/>
      </c>
      <c r="CY279" s="874" t="str">
        <f>IF(CQ279="","",VLOOKUP(CQ279,'aktuelle Düngerliste'!$A:$H,3,FALSE)*CS279/1000)</f>
        <v/>
      </c>
      <c r="CZ279" s="874" t="str">
        <f>IF(CQ279="","",IF(VLOOKUP(CQ279,'aktuelle Düngerliste'!$A:$B,2,FALSE)="mineralisch",(VLOOKUP(CQ279,'aktuelle Düngerliste'!$A:$H,3,FALSE)*CS279/1000),""))</f>
        <v/>
      </c>
      <c r="DA279" s="875" t="str">
        <f>IF(CQ279="","",VLOOKUP(CQ279,'aktuelle Düngerliste'!$A:$J,10,FALSE)*CS279/1000)</f>
        <v/>
      </c>
      <c r="DB279" s="875" t="str">
        <f>IF(CQ279="","",VLOOKUP(CQ279,'aktuelle Düngerliste'!$A:$H,5,FALSE)*CS279/1000)</f>
        <v/>
      </c>
      <c r="DC279" s="875" t="str">
        <f>IF(CQ279="","",VLOOKUP(CQ279,'aktuelle Düngerliste'!$A:$H,6,FALSE)*CS279/1000)</f>
        <v/>
      </c>
      <c r="DD279" s="876" t="str">
        <f>IF(CQ279="","",VLOOKUP(CQ279,'aktuelle Düngerliste'!$A:$H,7,FALSE)*CS279/1000)</f>
        <v/>
      </c>
      <c r="DE279" s="378"/>
      <c r="DF279" s="379"/>
      <c r="DG279" s="375"/>
      <c r="DH279" s="392" t="str">
        <f t="shared" si="58"/>
        <v/>
      </c>
      <c r="DI279" s="453" t="str">
        <f t="shared" si="59"/>
        <v/>
      </c>
      <c r="DJ279" s="872" t="str">
        <f>IF(DE279="","",VLOOKUP(DE279,'aktuelle Düngerliste'!$A:$H,2,FALSE))</f>
        <v/>
      </c>
      <c r="DK279" s="872" t="str">
        <f>IF(DE279="","",VLOOKUP(DE279,'aktuelle Düngerliste'!$A:$H,3,FALSE))</f>
        <v/>
      </c>
      <c r="DL279" s="873" t="str">
        <f>IF(DE279="","",VLOOKUP(DE279,'aktuelle Düngerliste'!$A:$H,8,FALSE))</f>
        <v/>
      </c>
      <c r="DM279" s="874" t="str">
        <f>IF(DE279="","",VLOOKUP(DE279,'aktuelle Düngerliste'!$A:$H,3,FALSE)*DG279/1000)</f>
        <v/>
      </c>
      <c r="DN279" s="874" t="str">
        <f>IF(DE279="","",IF(VLOOKUP(DE279,'aktuelle Düngerliste'!$A:$B,2,FALSE)="mineralisch",(VLOOKUP(DE279,'aktuelle Düngerliste'!$A:$H,3,FALSE)*DG279/1000),""))</f>
        <v/>
      </c>
      <c r="DO279" s="875" t="str">
        <f>IF(DE279="","",VLOOKUP(DE279,'aktuelle Düngerliste'!$A:$J,10,FALSE)*DG279/1000)</f>
        <v/>
      </c>
      <c r="DP279" s="875" t="str">
        <f>IF(DE279="","",VLOOKUP(DE279,'aktuelle Düngerliste'!$A:$H,5,FALSE)*DG279/1000)</f>
        <v/>
      </c>
      <c r="DQ279" s="875" t="str">
        <f>IF(DE279="","",VLOOKUP(DE279,'aktuelle Düngerliste'!$A:$H,6,FALSE)*DG279/1000)</f>
        <v/>
      </c>
      <c r="DR279" s="876" t="str">
        <f>IF(DE279="","",VLOOKUP(DE279,'aktuelle Düngerliste'!$A:$H,7,FALSE)*DG279/1000)</f>
        <v/>
      </c>
      <c r="DS279" s="265"/>
    </row>
    <row r="280" spans="1:123" s="145" customFormat="1">
      <c r="A280" s="261" t="str">
        <f>IF('N-DBE'!A280="","",'N-DBE'!A280)</f>
        <v/>
      </c>
      <c r="B280" s="285" t="str">
        <f>IF('N-DBE'!B280="","",'N-DBE'!B280)</f>
        <v/>
      </c>
      <c r="C280" s="262" t="str">
        <f>IF('N-DBE'!C280="","",'N-DBE'!C280)</f>
        <v/>
      </c>
      <c r="D280" s="262" t="str">
        <f>IF('N-DBE'!D280="","",'N-DBE'!D280)</f>
        <v/>
      </c>
      <c r="E280" s="238" t="str">
        <f>IF('N-DBE'!E280="","",'N-DBE'!E280)</f>
        <v/>
      </c>
      <c r="F280" s="238" t="str">
        <f>IF('N-DBE'!F280="","",'N-DBE'!F280)</f>
        <v/>
      </c>
      <c r="G280" s="225" t="str">
        <f>IF('N-DBE'!G280="","",'N-DBE'!G280)</f>
        <v/>
      </c>
      <c r="H280" s="247" t="str">
        <f>IF(OR(B280="",'N-DBE'!AJ280=""),"",'N-DBE'!AJ280+'N-DBE'!AN280)</f>
        <v/>
      </c>
      <c r="I280" s="815" t="str">
        <f>IF(OR(B280="",'N-DBE'!AJ280=""),"",'N-DBE'!E280*('N-DBE'!AJ280+'N-DBE'!AN280))</f>
        <v/>
      </c>
      <c r="J280" s="246" t="str">
        <f>IF('N-DBE'!AK280="","",IF('N-DBE'!AM280="ja",'N-DBE'!AK280+'N-DBE'!AN280,'N-DBE'!AK280))</f>
        <v/>
      </c>
      <c r="K280" s="829" t="str">
        <f>IF(OR(B280="",'N-DBE'!AK280=""),"",IF('N-DBE'!AM280="ja",'N-DBE'!E280*('N-DBE'!AK280+'N-DBE'!AN280),'N-DBE'!E280*'N-DBE'!AK280))</f>
        <v/>
      </c>
      <c r="L280" s="830" t="str">
        <f>IF(OR(B280="",'N-DBE'!AL280=""),"",'N-DBE'!AL280+'N-DBE'!AN280)</f>
        <v/>
      </c>
      <c r="M280" s="830" t="str">
        <f>IF(OR(B280="",'N-DBE'!AL280=""),"",'N-DBE'!E280*('N-DBE'!AL280+'N-DBE'!AN280))</f>
        <v/>
      </c>
      <c r="N280" s="831" t="str">
        <f>IF(AND('N-DBE'!C280="ja",G280&lt;&gt;""),I280-X280,"")</f>
        <v/>
      </c>
      <c r="O280" s="259" t="str">
        <f>IF('N-DBE'!AJ280="","",SUM(AU280,BI280,BW280,CK280,CY280,DM280))</f>
        <v/>
      </c>
      <c r="P280" s="830" t="str">
        <f>IF(OR(B280="",'N-DBE'!AJ280=""),"",O280*'N-DBE'!E280)</f>
        <v/>
      </c>
      <c r="Q280" s="253" t="str">
        <f>IF('N-DBE'!AJ280="","",IF(AR280="mineralisch",AU280,0)+IF(BF280="mineralisch",BI280,0)+IF(BT280="mineralisch",BW280,0)+IF(CH280="mineralisch",CK280,0)+IF(CV280="mineralisch",CY280,0)+IF(DJ280="mineralisch",DM280,0))</f>
        <v/>
      </c>
      <c r="R280" s="830" t="str">
        <f>IF(OR(B280="",'N-DBE'!AJ280=""),"",Q280*'N-DBE'!E280)</f>
        <v/>
      </c>
      <c r="S280" s="253" t="str">
        <f>IF('N-DBE'!AJ280="","",O280-Q280)</f>
        <v/>
      </c>
      <c r="T280" s="830" t="str">
        <f>IF(OR(B280="",'N-DBE'!AJ280=""),"",S280*'N-DBE'!E280)</f>
        <v/>
      </c>
      <c r="U280" s="253" t="str">
        <f>IF('N-DBE'!AJ280="","",(IF(AR280="Kompost",AU280,0)+IF(BF280="Kompost",BI280,0)+IF(BT280="Kompost",BW280,0)+IF(CH280="Kompost",CK280,0)+IF(CV280="Kompost",CY280,0)+IF(DJ280="Kompost",DM280,0)))</f>
        <v/>
      </c>
      <c r="V280" s="830" t="str">
        <f>IF(OR(B280="",'N-DBE'!AJ280=""),"",U280*'N-DBE'!E280)</f>
        <v/>
      </c>
      <c r="W280" s="370" t="str">
        <f>IF('N-DBE'!AJ280="","",SUM(AW280,BK280,BY280,CM280,DA280,DO280))</f>
        <v/>
      </c>
      <c r="X280" s="844" t="str">
        <f>IF(OR(B280="",'N-DBE'!AJ280=""),"",W280*'N-DBE'!E280)</f>
        <v/>
      </c>
      <c r="Y280" s="260" t="str">
        <f>IF('P-(K-Mg)-DBE'!N280="","",'P-(K-Mg)-DBE'!N280+'P-(K-Mg)-DBE'!R280)</f>
        <v/>
      </c>
      <c r="Z280" s="830" t="str">
        <f>IF(OR(B280="",'P-(K-Mg)-DBE'!N280=""),"",'N-DBE'!E280*('P-(K-Mg)-DBE'!N280+'P-(K-Mg)-DBE'!R280))</f>
        <v/>
      </c>
      <c r="AA280" s="259" t="str">
        <f>IF('P-(K-Mg)-DBE'!N280="","",SUM(AX280,BL280,BZ280,CN280,DB280,DP280))</f>
        <v/>
      </c>
      <c r="AB280" s="258" t="str">
        <f>IF(OR(B280="",'P-(K-Mg)-DBE'!Z280=""),"",SUM(AX280,BL280,BZ280,CN280,DB280,DP280)*'N-DBE'!E280)</f>
        <v/>
      </c>
      <c r="AC280" s="259" t="str">
        <f>IF('P-(K-Mg)-DBE'!O280="","",'P-(K-Mg)-DBE'!O280)</f>
        <v/>
      </c>
      <c r="AD280" s="815" t="str">
        <f>IF(OR(B280="",'P-(K-Mg)-DBE'!O280=""),"",'P-(K-Mg)-DBE'!O280*'N-DBE'!E280)</f>
        <v/>
      </c>
      <c r="AE280" s="239" t="str">
        <f>IF('P-(K-Mg)-DBE'!Z280="","",'P-(K-Mg)-DBE'!Z280)</f>
        <v/>
      </c>
      <c r="AF280" s="815" t="str">
        <f>IF(OR(B280="",'P-(K-Mg)-DBE'!Z280=""),"",'P-(K-Mg)-DBE'!Z280*'N-DBE'!E280)</f>
        <v/>
      </c>
      <c r="AG280" s="380" t="str">
        <f>IF('P-(K-Mg)-DBE'!Z280="","",SUM(AY280,BM280,CA280,CO280,DC280,DQ280))</f>
        <v/>
      </c>
      <c r="AH280" s="258" t="str">
        <f>IF(OR(B280="",'P-(K-Mg)-DBE'!AH280=""),"",SUM(AY280,BM280,CA280,CO280,DC280,DQ270)*'N-DBE'!E280)</f>
        <v/>
      </c>
      <c r="AI280" s="240" t="str">
        <f>IF('P-(K-Mg)-DBE'!AH280="","",'P-(K-Mg)-DBE'!AH280)</f>
        <v/>
      </c>
      <c r="AJ280" s="830" t="str">
        <f>IF(OR(B280="",'P-(K-Mg)-DBE'!AH280=""),"",'N-DBE'!E280*'P-(K-Mg)-DBE'!AH280)</f>
        <v/>
      </c>
      <c r="AK280" s="374" t="str">
        <f>IF('P-(K-Mg)-DBE'!AH280="","",SUM(AZ280,BN280,CB280,CP280,DD280,DR280))</f>
        <v/>
      </c>
      <c r="AL280" s="862" t="str">
        <f>IF('P-(K-Mg)-DBE'!AH280="","",SUM(AZ280,BN280,CB280,CP280,DD280,DR280))</f>
        <v/>
      </c>
      <c r="AM280" s="378"/>
      <c r="AN280" s="379"/>
      <c r="AO280" s="375"/>
      <c r="AP280" s="392" t="str">
        <f t="shared" si="48"/>
        <v/>
      </c>
      <c r="AQ280" s="453" t="str">
        <f t="shared" si="49"/>
        <v/>
      </c>
      <c r="AR280" s="872" t="str">
        <f>IF(AM280="","",VLOOKUP(AM280,'aktuelle Düngerliste'!A:H,2,FALSE))</f>
        <v/>
      </c>
      <c r="AS280" s="872" t="str">
        <f>IF(AM280="","",VLOOKUP(AM280,'aktuelle Düngerliste'!A:H,3,FALSE))</f>
        <v/>
      </c>
      <c r="AT280" s="873" t="str">
        <f>IF(AM280="","",VLOOKUP(AM280,'aktuelle Düngerliste'!A:H,8,FALSE))</f>
        <v/>
      </c>
      <c r="AU280" s="874" t="str">
        <f>IF(AM280="","",VLOOKUP(AM280,'aktuelle Düngerliste'!$A:$H,3,FALSE)*AO280/1000)</f>
        <v/>
      </c>
      <c r="AV280" s="874" t="str">
        <f>IF(AM280="","",IF(VLOOKUP(AM280,'aktuelle Düngerliste'!$A:$B,2,FALSE)="mineralisch",(VLOOKUP(AM280,'aktuelle Düngerliste'!$A:$H,3,FALSE)*AO280/1000),""))</f>
        <v/>
      </c>
      <c r="AW280" s="875" t="str">
        <f>IF(AM280="","",VLOOKUP(AM280,'aktuelle Düngerliste'!$A:$J,10,FALSE)*AO280/1000)</f>
        <v/>
      </c>
      <c r="AX280" s="875" t="str">
        <f>IF(AM280="","",VLOOKUP(AM280,'aktuelle Düngerliste'!$A:$H,5,FALSE)*AO280/1000)</f>
        <v/>
      </c>
      <c r="AY280" s="875" t="str">
        <f>IF(AM280="","",VLOOKUP(AM280,'aktuelle Düngerliste'!$A:$H,6,FALSE)*AO280/1000)</f>
        <v/>
      </c>
      <c r="AZ280" s="876" t="str">
        <f>IF(AM280="","",VLOOKUP(AM280,'aktuelle Düngerliste'!$A:$H,7,FALSE)*AO280/1000)</f>
        <v/>
      </c>
      <c r="BA280" s="378"/>
      <c r="BB280" s="379"/>
      <c r="BC280" s="375"/>
      <c r="BD280" s="392" t="str">
        <f t="shared" si="50"/>
        <v/>
      </c>
      <c r="BE280" s="453" t="str">
        <f t="shared" si="51"/>
        <v/>
      </c>
      <c r="BF280" s="872" t="str">
        <f>IF(BA280="","",VLOOKUP(BA280,'aktuelle Düngerliste'!$A:$H,2,FALSE))</f>
        <v/>
      </c>
      <c r="BG280" s="872" t="str">
        <f>IF(BA280="","",VLOOKUP(BA280,'aktuelle Düngerliste'!$A:$H,3,FALSE))</f>
        <v/>
      </c>
      <c r="BH280" s="873" t="str">
        <f>IF(BA280="","",VLOOKUP(BA280,'aktuelle Düngerliste'!$A:$H,8,FALSE))</f>
        <v/>
      </c>
      <c r="BI280" s="874" t="str">
        <f>IF(BA280="","",VLOOKUP(BA280,'aktuelle Düngerliste'!$A:$H,3,FALSE)*BC280/1000)</f>
        <v/>
      </c>
      <c r="BJ280" s="874" t="str">
        <f>IF(BA280="","",IF(VLOOKUP(BA280,'aktuelle Düngerliste'!$A:$B,2,FALSE)="mineralisch",(VLOOKUP(BA280,'aktuelle Düngerliste'!$A:$H,3,FALSE)*BC280/1000),""))</f>
        <v/>
      </c>
      <c r="BK280" s="875" t="str">
        <f>IF(BA280="","",VLOOKUP(BA280,'aktuelle Düngerliste'!$A:$J,10,FALSE)*BC280/1000)</f>
        <v/>
      </c>
      <c r="BL280" s="875" t="str">
        <f>IF(BA280="","",VLOOKUP(BA280,'aktuelle Düngerliste'!$A:$H,5,FALSE)*BC280/1000)</f>
        <v/>
      </c>
      <c r="BM280" s="875" t="str">
        <f>IF(BA280="","",VLOOKUP(BA280,'aktuelle Düngerliste'!$A:$H,6,FALSE)*BC280/1000)</f>
        <v/>
      </c>
      <c r="BN280" s="876" t="str">
        <f>IF(BA280="","",VLOOKUP(BA280,'aktuelle Düngerliste'!$A:$H,7,FALSE)*BC280/1000)</f>
        <v/>
      </c>
      <c r="BO280" s="378"/>
      <c r="BP280" s="379"/>
      <c r="BQ280" s="375"/>
      <c r="BR280" s="392" t="str">
        <f t="shared" si="52"/>
        <v/>
      </c>
      <c r="BS280" s="453" t="str">
        <f t="shared" si="53"/>
        <v/>
      </c>
      <c r="BT280" s="872" t="str">
        <f>IF(BO280="","",VLOOKUP(BO280,'aktuelle Düngerliste'!$A:$H,2,FALSE))</f>
        <v/>
      </c>
      <c r="BU280" s="872" t="str">
        <f>IF(BO280="","",VLOOKUP(BO280,'aktuelle Düngerliste'!$A:$H,3,FALSE))</f>
        <v/>
      </c>
      <c r="BV280" s="873" t="str">
        <f>IF(BO280="","",VLOOKUP(BO280,'aktuelle Düngerliste'!$A:$H,8,FALSE))</f>
        <v/>
      </c>
      <c r="BW280" s="874" t="str">
        <f>IF(BO280="","",VLOOKUP(BO280,'aktuelle Düngerliste'!$A:$H,3,FALSE)*BQ280/1000)</f>
        <v/>
      </c>
      <c r="BX280" s="874" t="str">
        <f>IF(BO280="","",IF(VLOOKUP(BO280,'aktuelle Düngerliste'!$A:$B,2,FALSE)="mineralisch",(VLOOKUP(BO280,'aktuelle Düngerliste'!$A:$H,3,FALSE)*BQ280/1000),""))</f>
        <v/>
      </c>
      <c r="BY280" s="875" t="str">
        <f>IF(BO280="","",VLOOKUP(BO280,'aktuelle Düngerliste'!$A:$J,10,FALSE)*BQ280/1000)</f>
        <v/>
      </c>
      <c r="BZ280" s="875" t="str">
        <f>IF(BO280="","",VLOOKUP(BO280,'aktuelle Düngerliste'!$A:$H,5,FALSE)*BQ280/1000)</f>
        <v/>
      </c>
      <c r="CA280" s="875" t="str">
        <f>IF(BO280="","",VLOOKUP(BO280,'aktuelle Düngerliste'!$A:$H,6,FALSE)*BQ280/1000)</f>
        <v/>
      </c>
      <c r="CB280" s="876" t="str">
        <f>IF(BO280="","",VLOOKUP(BO280,'aktuelle Düngerliste'!$A:$H,7,FALSE)*BQ280/1000)</f>
        <v/>
      </c>
      <c r="CC280" s="378"/>
      <c r="CD280" s="379"/>
      <c r="CE280" s="375"/>
      <c r="CF280" s="392" t="str">
        <f t="shared" si="54"/>
        <v/>
      </c>
      <c r="CG280" s="453" t="str">
        <f t="shared" si="55"/>
        <v/>
      </c>
      <c r="CH280" s="872" t="str">
        <f>IF(CC280="","",VLOOKUP(CC280,'aktuelle Düngerliste'!$A:$H,2,FALSE))</f>
        <v/>
      </c>
      <c r="CI280" s="872" t="str">
        <f>IF(CC280="","",VLOOKUP(CC280,'aktuelle Düngerliste'!$A:$H,3,FALSE))</f>
        <v/>
      </c>
      <c r="CJ280" s="873" t="str">
        <f>IF(CC280="","",VLOOKUP(CC280,'aktuelle Düngerliste'!$A:$H,8,FALSE))</f>
        <v/>
      </c>
      <c r="CK280" s="874" t="str">
        <f>IF(CC280="","",VLOOKUP(CC280,'aktuelle Düngerliste'!$A:$H,3,FALSE)*CE280/1000)</f>
        <v/>
      </c>
      <c r="CL280" s="874" t="str">
        <f>IF(CC280="","",IF(VLOOKUP(CC280,'aktuelle Düngerliste'!$A:$B,2,FALSE)="mineralisch",(VLOOKUP(CC280,'aktuelle Düngerliste'!$A:$H,3,FALSE)*CE280/1000),""))</f>
        <v/>
      </c>
      <c r="CM280" s="875" t="str">
        <f>IF(CC280="","",VLOOKUP(CC280,'aktuelle Düngerliste'!$A:$J,10,FALSE)*CE280/1000)</f>
        <v/>
      </c>
      <c r="CN280" s="875" t="str">
        <f>IF(CC280="","",VLOOKUP(CC280,'aktuelle Düngerliste'!$A:$H,5,FALSE)*CE280/1000)</f>
        <v/>
      </c>
      <c r="CO280" s="875" t="str">
        <f>IF(CC280="","",VLOOKUP(CC280,'aktuelle Düngerliste'!$A:$H,6,FALSE)*CE280/1000)</f>
        <v/>
      </c>
      <c r="CP280" s="876" t="str">
        <f>IF(CC280="","",VLOOKUP(CC280,'aktuelle Düngerliste'!$A:$H,7,FALSE)*CE280/1000)</f>
        <v/>
      </c>
      <c r="CQ280" s="378"/>
      <c r="CR280" s="379"/>
      <c r="CS280" s="375"/>
      <c r="CT280" s="392" t="str">
        <f t="shared" si="56"/>
        <v/>
      </c>
      <c r="CU280" s="453" t="str">
        <f t="shared" si="57"/>
        <v/>
      </c>
      <c r="CV280" s="872" t="str">
        <f>IF(CQ280="","",VLOOKUP(CQ280,'aktuelle Düngerliste'!$A:$H,2,FALSE))</f>
        <v/>
      </c>
      <c r="CW280" s="872" t="str">
        <f>IF(CQ280="","",VLOOKUP(CQ280,'aktuelle Düngerliste'!$A:$H,3,FALSE))</f>
        <v/>
      </c>
      <c r="CX280" s="873" t="str">
        <f>IF(CQ280="","",VLOOKUP(CQ280,'aktuelle Düngerliste'!$A:$H,8,FALSE))</f>
        <v/>
      </c>
      <c r="CY280" s="874" t="str">
        <f>IF(CQ280="","",VLOOKUP(CQ280,'aktuelle Düngerliste'!$A:$H,3,FALSE)*CS280/1000)</f>
        <v/>
      </c>
      <c r="CZ280" s="874" t="str">
        <f>IF(CQ280="","",IF(VLOOKUP(CQ280,'aktuelle Düngerliste'!$A:$B,2,FALSE)="mineralisch",(VLOOKUP(CQ280,'aktuelle Düngerliste'!$A:$H,3,FALSE)*CS280/1000),""))</f>
        <v/>
      </c>
      <c r="DA280" s="875" t="str">
        <f>IF(CQ280="","",VLOOKUP(CQ280,'aktuelle Düngerliste'!$A:$J,10,FALSE)*CS280/1000)</f>
        <v/>
      </c>
      <c r="DB280" s="875" t="str">
        <f>IF(CQ280="","",VLOOKUP(CQ280,'aktuelle Düngerliste'!$A:$H,5,FALSE)*CS280/1000)</f>
        <v/>
      </c>
      <c r="DC280" s="875" t="str">
        <f>IF(CQ280="","",VLOOKUP(CQ280,'aktuelle Düngerliste'!$A:$H,6,FALSE)*CS280/1000)</f>
        <v/>
      </c>
      <c r="DD280" s="876" t="str">
        <f>IF(CQ280="","",VLOOKUP(CQ280,'aktuelle Düngerliste'!$A:$H,7,FALSE)*CS280/1000)</f>
        <v/>
      </c>
      <c r="DE280" s="378"/>
      <c r="DF280" s="379"/>
      <c r="DG280" s="375"/>
      <c r="DH280" s="392" t="str">
        <f t="shared" si="58"/>
        <v/>
      </c>
      <c r="DI280" s="453" t="str">
        <f t="shared" si="59"/>
        <v/>
      </c>
      <c r="DJ280" s="872" t="str">
        <f>IF(DE280="","",VLOOKUP(DE280,'aktuelle Düngerliste'!$A:$H,2,FALSE))</f>
        <v/>
      </c>
      <c r="DK280" s="872" t="str">
        <f>IF(DE280="","",VLOOKUP(DE280,'aktuelle Düngerliste'!$A:$H,3,FALSE))</f>
        <v/>
      </c>
      <c r="DL280" s="873" t="str">
        <f>IF(DE280="","",VLOOKUP(DE280,'aktuelle Düngerliste'!$A:$H,8,FALSE))</f>
        <v/>
      </c>
      <c r="DM280" s="874" t="str">
        <f>IF(DE280="","",VLOOKUP(DE280,'aktuelle Düngerliste'!$A:$H,3,FALSE)*DG280/1000)</f>
        <v/>
      </c>
      <c r="DN280" s="874" t="str">
        <f>IF(DE280="","",IF(VLOOKUP(DE280,'aktuelle Düngerliste'!$A:$B,2,FALSE)="mineralisch",(VLOOKUP(DE280,'aktuelle Düngerliste'!$A:$H,3,FALSE)*DG280/1000),""))</f>
        <v/>
      </c>
      <c r="DO280" s="875" t="str">
        <f>IF(DE280="","",VLOOKUP(DE280,'aktuelle Düngerliste'!$A:$J,10,FALSE)*DG280/1000)</f>
        <v/>
      </c>
      <c r="DP280" s="875" t="str">
        <f>IF(DE280="","",VLOOKUP(DE280,'aktuelle Düngerliste'!$A:$H,5,FALSE)*DG280/1000)</f>
        <v/>
      </c>
      <c r="DQ280" s="875" t="str">
        <f>IF(DE280="","",VLOOKUP(DE280,'aktuelle Düngerliste'!$A:$H,6,FALSE)*DG280/1000)</f>
        <v/>
      </c>
      <c r="DR280" s="876" t="str">
        <f>IF(DE280="","",VLOOKUP(DE280,'aktuelle Düngerliste'!$A:$H,7,FALSE)*DG280/1000)</f>
        <v/>
      </c>
      <c r="DS280" s="265"/>
    </row>
    <row r="281" spans="1:123" s="145" customFormat="1">
      <c r="A281" s="261" t="str">
        <f>IF('N-DBE'!A281="","",'N-DBE'!A281)</f>
        <v/>
      </c>
      <c r="B281" s="285" t="str">
        <f>IF('N-DBE'!B281="","",'N-DBE'!B281)</f>
        <v/>
      </c>
      <c r="C281" s="262" t="str">
        <f>IF('N-DBE'!C281="","",'N-DBE'!C281)</f>
        <v/>
      </c>
      <c r="D281" s="262" t="str">
        <f>IF('N-DBE'!D281="","",'N-DBE'!D281)</f>
        <v/>
      </c>
      <c r="E281" s="238" t="str">
        <f>IF('N-DBE'!E281="","",'N-DBE'!E281)</f>
        <v/>
      </c>
      <c r="F281" s="238" t="str">
        <f>IF('N-DBE'!F281="","",'N-DBE'!F281)</f>
        <v/>
      </c>
      <c r="G281" s="225" t="str">
        <f>IF('N-DBE'!G281="","",'N-DBE'!G281)</f>
        <v/>
      </c>
      <c r="H281" s="247" t="str">
        <f>IF(OR(B281="",'N-DBE'!AJ281=""),"",'N-DBE'!AJ281+'N-DBE'!AN281)</f>
        <v/>
      </c>
      <c r="I281" s="815" t="str">
        <f>IF(OR(B281="",'N-DBE'!AJ281=""),"",'N-DBE'!E281*('N-DBE'!AJ281+'N-DBE'!AN281))</f>
        <v/>
      </c>
      <c r="J281" s="246" t="str">
        <f>IF('N-DBE'!AK281="","",IF('N-DBE'!AM281="ja",'N-DBE'!AK281+'N-DBE'!AN281,'N-DBE'!AK281))</f>
        <v/>
      </c>
      <c r="K281" s="829" t="str">
        <f>IF(OR(B281="",'N-DBE'!AK281=""),"",IF('N-DBE'!AM281="ja",'N-DBE'!E281*('N-DBE'!AK281+'N-DBE'!AN281),'N-DBE'!E281*'N-DBE'!AK281))</f>
        <v/>
      </c>
      <c r="L281" s="830" t="str">
        <f>IF(OR(B281="",'N-DBE'!AL281=""),"",'N-DBE'!AL281+'N-DBE'!AN281)</f>
        <v/>
      </c>
      <c r="M281" s="830" t="str">
        <f>IF(OR(B281="",'N-DBE'!AL281=""),"",'N-DBE'!E281*('N-DBE'!AL281+'N-DBE'!AN281))</f>
        <v/>
      </c>
      <c r="N281" s="831" t="str">
        <f>IF(AND('N-DBE'!C281="ja",G281&lt;&gt;""),I281-X281,"")</f>
        <v/>
      </c>
      <c r="O281" s="259" t="str">
        <f>IF('N-DBE'!AJ281="","",SUM(AU281,BI281,BW281,CK281,CY281,DM281))</f>
        <v/>
      </c>
      <c r="P281" s="830" t="str">
        <f>IF(OR(B281="",'N-DBE'!AJ281=""),"",O281*'N-DBE'!E281)</f>
        <v/>
      </c>
      <c r="Q281" s="253" t="str">
        <f>IF('N-DBE'!AJ281="","",IF(AR281="mineralisch",AU281,0)+IF(BF281="mineralisch",BI281,0)+IF(BT281="mineralisch",BW281,0)+IF(CH281="mineralisch",CK281,0)+IF(CV281="mineralisch",CY281,0)+IF(DJ281="mineralisch",DM281,0))</f>
        <v/>
      </c>
      <c r="R281" s="830" t="str">
        <f>IF(OR(B281="",'N-DBE'!AJ281=""),"",Q281*'N-DBE'!E281)</f>
        <v/>
      </c>
      <c r="S281" s="253" t="str">
        <f>IF('N-DBE'!AJ281="","",O281-Q281)</f>
        <v/>
      </c>
      <c r="T281" s="830" t="str">
        <f>IF(OR(B281="",'N-DBE'!AJ281=""),"",S281*'N-DBE'!E281)</f>
        <v/>
      </c>
      <c r="U281" s="253" t="str">
        <f>IF('N-DBE'!AJ281="","",(IF(AR281="Kompost",AU281,0)+IF(BF281="Kompost",BI281,0)+IF(BT281="Kompost",BW281,0)+IF(CH281="Kompost",CK281,0)+IF(CV281="Kompost",CY281,0)+IF(DJ281="Kompost",DM281,0)))</f>
        <v/>
      </c>
      <c r="V281" s="830" t="str">
        <f>IF(OR(B281="",'N-DBE'!AJ281=""),"",U281*'N-DBE'!E281)</f>
        <v/>
      </c>
      <c r="W281" s="370" t="str">
        <f>IF('N-DBE'!AJ281="","",SUM(AW281,BK281,BY281,CM281,DA281,DO281))</f>
        <v/>
      </c>
      <c r="X281" s="844" t="str">
        <f>IF(OR(B281="",'N-DBE'!AJ281=""),"",W281*'N-DBE'!E281)</f>
        <v/>
      </c>
      <c r="Y281" s="260" t="str">
        <f>IF('P-(K-Mg)-DBE'!N281="","",'P-(K-Mg)-DBE'!N281+'P-(K-Mg)-DBE'!R281)</f>
        <v/>
      </c>
      <c r="Z281" s="830" t="str">
        <f>IF(OR(B281="",'P-(K-Mg)-DBE'!N281=""),"",'N-DBE'!E281*('P-(K-Mg)-DBE'!N281+'P-(K-Mg)-DBE'!R281))</f>
        <v/>
      </c>
      <c r="AA281" s="259" t="str">
        <f>IF('P-(K-Mg)-DBE'!N281="","",SUM(AX281,BL281,BZ281,CN281,DB281,DP281))</f>
        <v/>
      </c>
      <c r="AB281" s="258" t="str">
        <f>IF(OR(B281="",'P-(K-Mg)-DBE'!Z281=""),"",SUM(AX281,BL281,BZ281,CN281,DB281,DP281)*'N-DBE'!E281)</f>
        <v/>
      </c>
      <c r="AC281" s="259" t="str">
        <f>IF('P-(K-Mg)-DBE'!O281="","",'P-(K-Mg)-DBE'!O281)</f>
        <v/>
      </c>
      <c r="AD281" s="815" t="str">
        <f>IF(OR(B281="",'P-(K-Mg)-DBE'!O281=""),"",'P-(K-Mg)-DBE'!O281*'N-DBE'!E281)</f>
        <v/>
      </c>
      <c r="AE281" s="239" t="str">
        <f>IF('P-(K-Mg)-DBE'!Z281="","",'P-(K-Mg)-DBE'!Z281)</f>
        <v/>
      </c>
      <c r="AF281" s="815" t="str">
        <f>IF(OR(B281="",'P-(K-Mg)-DBE'!Z281=""),"",'P-(K-Mg)-DBE'!Z281*'N-DBE'!E281)</f>
        <v/>
      </c>
      <c r="AG281" s="380" t="str">
        <f>IF('P-(K-Mg)-DBE'!Z281="","",SUM(AY281,BM281,CA281,CO281,DC281,DQ281))</f>
        <v/>
      </c>
      <c r="AH281" s="258" t="str">
        <f>IF(OR(B281="",'P-(K-Mg)-DBE'!AH281=""),"",SUM(AY281,BM281,CA281,CO281,DC281,DQ271)*'N-DBE'!E281)</f>
        <v/>
      </c>
      <c r="AI281" s="240" t="str">
        <f>IF('P-(K-Mg)-DBE'!AH281="","",'P-(K-Mg)-DBE'!AH281)</f>
        <v/>
      </c>
      <c r="AJ281" s="830" t="str">
        <f>IF(OR(B281="",'P-(K-Mg)-DBE'!AH281=""),"",'N-DBE'!E281*'P-(K-Mg)-DBE'!AH281)</f>
        <v/>
      </c>
      <c r="AK281" s="374" t="str">
        <f>IF('P-(K-Mg)-DBE'!AH281="","",SUM(AZ281,BN281,CB281,CP281,DD281,DR281))</f>
        <v/>
      </c>
      <c r="AL281" s="862" t="str">
        <f>IF('P-(K-Mg)-DBE'!AH281="","",SUM(AZ281,BN281,CB281,CP281,DD281,DR281))</f>
        <v/>
      </c>
      <c r="AM281" s="378"/>
      <c r="AN281" s="379"/>
      <c r="AO281" s="375"/>
      <c r="AP281" s="392" t="str">
        <f t="shared" si="48"/>
        <v/>
      </c>
      <c r="AQ281" s="453" t="str">
        <f t="shared" si="49"/>
        <v/>
      </c>
      <c r="AR281" s="872" t="str">
        <f>IF(AM281="","",VLOOKUP(AM281,'aktuelle Düngerliste'!A:H,2,FALSE))</f>
        <v/>
      </c>
      <c r="AS281" s="872" t="str">
        <f>IF(AM281="","",VLOOKUP(AM281,'aktuelle Düngerliste'!A:H,3,FALSE))</f>
        <v/>
      </c>
      <c r="AT281" s="873" t="str">
        <f>IF(AM281="","",VLOOKUP(AM281,'aktuelle Düngerliste'!A:H,8,FALSE))</f>
        <v/>
      </c>
      <c r="AU281" s="874" t="str">
        <f>IF(AM281="","",VLOOKUP(AM281,'aktuelle Düngerliste'!$A:$H,3,FALSE)*AO281/1000)</f>
        <v/>
      </c>
      <c r="AV281" s="874" t="str">
        <f>IF(AM281="","",IF(VLOOKUP(AM281,'aktuelle Düngerliste'!$A:$B,2,FALSE)="mineralisch",(VLOOKUP(AM281,'aktuelle Düngerliste'!$A:$H,3,FALSE)*AO281/1000),""))</f>
        <v/>
      </c>
      <c r="AW281" s="875" t="str">
        <f>IF(AM281="","",VLOOKUP(AM281,'aktuelle Düngerliste'!$A:$J,10,FALSE)*AO281/1000)</f>
        <v/>
      </c>
      <c r="AX281" s="875" t="str">
        <f>IF(AM281="","",VLOOKUP(AM281,'aktuelle Düngerliste'!$A:$H,5,FALSE)*AO281/1000)</f>
        <v/>
      </c>
      <c r="AY281" s="875" t="str">
        <f>IF(AM281="","",VLOOKUP(AM281,'aktuelle Düngerliste'!$A:$H,6,FALSE)*AO281/1000)</f>
        <v/>
      </c>
      <c r="AZ281" s="876" t="str">
        <f>IF(AM281="","",VLOOKUP(AM281,'aktuelle Düngerliste'!$A:$H,7,FALSE)*AO281/1000)</f>
        <v/>
      </c>
      <c r="BA281" s="378"/>
      <c r="BB281" s="379"/>
      <c r="BC281" s="375"/>
      <c r="BD281" s="392" t="str">
        <f t="shared" si="50"/>
        <v/>
      </c>
      <c r="BE281" s="453" t="str">
        <f t="shared" si="51"/>
        <v/>
      </c>
      <c r="BF281" s="872" t="str">
        <f>IF(BA281="","",VLOOKUP(BA281,'aktuelle Düngerliste'!$A:$H,2,FALSE))</f>
        <v/>
      </c>
      <c r="BG281" s="872" t="str">
        <f>IF(BA281="","",VLOOKUP(BA281,'aktuelle Düngerliste'!$A:$H,3,FALSE))</f>
        <v/>
      </c>
      <c r="BH281" s="873" t="str">
        <f>IF(BA281="","",VLOOKUP(BA281,'aktuelle Düngerliste'!$A:$H,8,FALSE))</f>
        <v/>
      </c>
      <c r="BI281" s="874" t="str">
        <f>IF(BA281="","",VLOOKUP(BA281,'aktuelle Düngerliste'!$A:$H,3,FALSE)*BC281/1000)</f>
        <v/>
      </c>
      <c r="BJ281" s="874" t="str">
        <f>IF(BA281="","",IF(VLOOKUP(BA281,'aktuelle Düngerliste'!$A:$B,2,FALSE)="mineralisch",(VLOOKUP(BA281,'aktuelle Düngerliste'!$A:$H,3,FALSE)*BC281/1000),""))</f>
        <v/>
      </c>
      <c r="BK281" s="875" t="str">
        <f>IF(BA281="","",VLOOKUP(BA281,'aktuelle Düngerliste'!$A:$J,10,FALSE)*BC281/1000)</f>
        <v/>
      </c>
      <c r="BL281" s="875" t="str">
        <f>IF(BA281="","",VLOOKUP(BA281,'aktuelle Düngerliste'!$A:$H,5,FALSE)*BC281/1000)</f>
        <v/>
      </c>
      <c r="BM281" s="875" t="str">
        <f>IF(BA281="","",VLOOKUP(BA281,'aktuelle Düngerliste'!$A:$H,6,FALSE)*BC281/1000)</f>
        <v/>
      </c>
      <c r="BN281" s="876" t="str">
        <f>IF(BA281="","",VLOOKUP(BA281,'aktuelle Düngerliste'!$A:$H,7,FALSE)*BC281/1000)</f>
        <v/>
      </c>
      <c r="BO281" s="378"/>
      <c r="BP281" s="379"/>
      <c r="BQ281" s="375"/>
      <c r="BR281" s="392" t="str">
        <f t="shared" si="52"/>
        <v/>
      </c>
      <c r="BS281" s="453" t="str">
        <f t="shared" si="53"/>
        <v/>
      </c>
      <c r="BT281" s="872" t="str">
        <f>IF(BO281="","",VLOOKUP(BO281,'aktuelle Düngerliste'!$A:$H,2,FALSE))</f>
        <v/>
      </c>
      <c r="BU281" s="872" t="str">
        <f>IF(BO281="","",VLOOKUP(BO281,'aktuelle Düngerliste'!$A:$H,3,FALSE))</f>
        <v/>
      </c>
      <c r="BV281" s="873" t="str">
        <f>IF(BO281="","",VLOOKUP(BO281,'aktuelle Düngerliste'!$A:$H,8,FALSE))</f>
        <v/>
      </c>
      <c r="BW281" s="874" t="str">
        <f>IF(BO281="","",VLOOKUP(BO281,'aktuelle Düngerliste'!$A:$H,3,FALSE)*BQ281/1000)</f>
        <v/>
      </c>
      <c r="BX281" s="874" t="str">
        <f>IF(BO281="","",IF(VLOOKUP(BO281,'aktuelle Düngerliste'!$A:$B,2,FALSE)="mineralisch",(VLOOKUP(BO281,'aktuelle Düngerliste'!$A:$H,3,FALSE)*BQ281/1000),""))</f>
        <v/>
      </c>
      <c r="BY281" s="875" t="str">
        <f>IF(BO281="","",VLOOKUP(BO281,'aktuelle Düngerliste'!$A:$J,10,FALSE)*BQ281/1000)</f>
        <v/>
      </c>
      <c r="BZ281" s="875" t="str">
        <f>IF(BO281="","",VLOOKUP(BO281,'aktuelle Düngerliste'!$A:$H,5,FALSE)*BQ281/1000)</f>
        <v/>
      </c>
      <c r="CA281" s="875" t="str">
        <f>IF(BO281="","",VLOOKUP(BO281,'aktuelle Düngerliste'!$A:$H,6,FALSE)*BQ281/1000)</f>
        <v/>
      </c>
      <c r="CB281" s="876" t="str">
        <f>IF(BO281="","",VLOOKUP(BO281,'aktuelle Düngerliste'!$A:$H,7,FALSE)*BQ281/1000)</f>
        <v/>
      </c>
      <c r="CC281" s="378"/>
      <c r="CD281" s="379"/>
      <c r="CE281" s="375"/>
      <c r="CF281" s="392" t="str">
        <f t="shared" si="54"/>
        <v/>
      </c>
      <c r="CG281" s="453" t="str">
        <f t="shared" si="55"/>
        <v/>
      </c>
      <c r="CH281" s="872" t="str">
        <f>IF(CC281="","",VLOOKUP(CC281,'aktuelle Düngerliste'!$A:$H,2,FALSE))</f>
        <v/>
      </c>
      <c r="CI281" s="872" t="str">
        <f>IF(CC281="","",VLOOKUP(CC281,'aktuelle Düngerliste'!$A:$H,3,FALSE))</f>
        <v/>
      </c>
      <c r="CJ281" s="873" t="str">
        <f>IF(CC281="","",VLOOKUP(CC281,'aktuelle Düngerliste'!$A:$H,8,FALSE))</f>
        <v/>
      </c>
      <c r="CK281" s="874" t="str">
        <f>IF(CC281="","",VLOOKUP(CC281,'aktuelle Düngerliste'!$A:$H,3,FALSE)*CE281/1000)</f>
        <v/>
      </c>
      <c r="CL281" s="874" t="str">
        <f>IF(CC281="","",IF(VLOOKUP(CC281,'aktuelle Düngerliste'!$A:$B,2,FALSE)="mineralisch",(VLOOKUP(CC281,'aktuelle Düngerliste'!$A:$H,3,FALSE)*CE281/1000),""))</f>
        <v/>
      </c>
      <c r="CM281" s="875" t="str">
        <f>IF(CC281="","",VLOOKUP(CC281,'aktuelle Düngerliste'!$A:$J,10,FALSE)*CE281/1000)</f>
        <v/>
      </c>
      <c r="CN281" s="875" t="str">
        <f>IF(CC281="","",VLOOKUP(CC281,'aktuelle Düngerliste'!$A:$H,5,FALSE)*CE281/1000)</f>
        <v/>
      </c>
      <c r="CO281" s="875" t="str">
        <f>IF(CC281="","",VLOOKUP(CC281,'aktuelle Düngerliste'!$A:$H,6,FALSE)*CE281/1000)</f>
        <v/>
      </c>
      <c r="CP281" s="876" t="str">
        <f>IF(CC281="","",VLOOKUP(CC281,'aktuelle Düngerliste'!$A:$H,7,FALSE)*CE281/1000)</f>
        <v/>
      </c>
      <c r="CQ281" s="378"/>
      <c r="CR281" s="379"/>
      <c r="CS281" s="375"/>
      <c r="CT281" s="392" t="str">
        <f t="shared" si="56"/>
        <v/>
      </c>
      <c r="CU281" s="453" t="str">
        <f t="shared" si="57"/>
        <v/>
      </c>
      <c r="CV281" s="872" t="str">
        <f>IF(CQ281="","",VLOOKUP(CQ281,'aktuelle Düngerliste'!$A:$H,2,FALSE))</f>
        <v/>
      </c>
      <c r="CW281" s="872" t="str">
        <f>IF(CQ281="","",VLOOKUP(CQ281,'aktuelle Düngerliste'!$A:$H,3,FALSE))</f>
        <v/>
      </c>
      <c r="CX281" s="873" t="str">
        <f>IF(CQ281="","",VLOOKUP(CQ281,'aktuelle Düngerliste'!$A:$H,8,FALSE))</f>
        <v/>
      </c>
      <c r="CY281" s="874" t="str">
        <f>IF(CQ281="","",VLOOKUP(CQ281,'aktuelle Düngerliste'!$A:$H,3,FALSE)*CS281/1000)</f>
        <v/>
      </c>
      <c r="CZ281" s="874" t="str">
        <f>IF(CQ281="","",IF(VLOOKUP(CQ281,'aktuelle Düngerliste'!$A:$B,2,FALSE)="mineralisch",(VLOOKUP(CQ281,'aktuelle Düngerliste'!$A:$H,3,FALSE)*CS281/1000),""))</f>
        <v/>
      </c>
      <c r="DA281" s="875" t="str">
        <f>IF(CQ281="","",VLOOKUP(CQ281,'aktuelle Düngerliste'!$A:$J,10,FALSE)*CS281/1000)</f>
        <v/>
      </c>
      <c r="DB281" s="875" t="str">
        <f>IF(CQ281="","",VLOOKUP(CQ281,'aktuelle Düngerliste'!$A:$H,5,FALSE)*CS281/1000)</f>
        <v/>
      </c>
      <c r="DC281" s="875" t="str">
        <f>IF(CQ281="","",VLOOKUP(CQ281,'aktuelle Düngerliste'!$A:$H,6,FALSE)*CS281/1000)</f>
        <v/>
      </c>
      <c r="DD281" s="876" t="str">
        <f>IF(CQ281="","",VLOOKUP(CQ281,'aktuelle Düngerliste'!$A:$H,7,FALSE)*CS281/1000)</f>
        <v/>
      </c>
      <c r="DE281" s="378"/>
      <c r="DF281" s="379"/>
      <c r="DG281" s="375"/>
      <c r="DH281" s="392" t="str">
        <f t="shared" si="58"/>
        <v/>
      </c>
      <c r="DI281" s="453" t="str">
        <f t="shared" si="59"/>
        <v/>
      </c>
      <c r="DJ281" s="872" t="str">
        <f>IF(DE281="","",VLOOKUP(DE281,'aktuelle Düngerliste'!$A:$H,2,FALSE))</f>
        <v/>
      </c>
      <c r="DK281" s="872" t="str">
        <f>IF(DE281="","",VLOOKUP(DE281,'aktuelle Düngerliste'!$A:$H,3,FALSE))</f>
        <v/>
      </c>
      <c r="DL281" s="873" t="str">
        <f>IF(DE281="","",VLOOKUP(DE281,'aktuelle Düngerliste'!$A:$H,8,FALSE))</f>
        <v/>
      </c>
      <c r="DM281" s="874" t="str">
        <f>IF(DE281="","",VLOOKUP(DE281,'aktuelle Düngerliste'!$A:$H,3,FALSE)*DG281/1000)</f>
        <v/>
      </c>
      <c r="DN281" s="874" t="str">
        <f>IF(DE281="","",IF(VLOOKUP(DE281,'aktuelle Düngerliste'!$A:$B,2,FALSE)="mineralisch",(VLOOKUP(DE281,'aktuelle Düngerliste'!$A:$H,3,FALSE)*DG281/1000),""))</f>
        <v/>
      </c>
      <c r="DO281" s="875" t="str">
        <f>IF(DE281="","",VLOOKUP(DE281,'aktuelle Düngerliste'!$A:$J,10,FALSE)*DG281/1000)</f>
        <v/>
      </c>
      <c r="DP281" s="875" t="str">
        <f>IF(DE281="","",VLOOKUP(DE281,'aktuelle Düngerliste'!$A:$H,5,FALSE)*DG281/1000)</f>
        <v/>
      </c>
      <c r="DQ281" s="875" t="str">
        <f>IF(DE281="","",VLOOKUP(DE281,'aktuelle Düngerliste'!$A:$H,6,FALSE)*DG281/1000)</f>
        <v/>
      </c>
      <c r="DR281" s="876" t="str">
        <f>IF(DE281="","",VLOOKUP(DE281,'aktuelle Düngerliste'!$A:$H,7,FALSE)*DG281/1000)</f>
        <v/>
      </c>
      <c r="DS281" s="265"/>
    </row>
    <row r="282" spans="1:123" s="145" customFormat="1">
      <c r="A282" s="261" t="str">
        <f>IF('N-DBE'!A282="","",'N-DBE'!A282)</f>
        <v/>
      </c>
      <c r="B282" s="285" t="str">
        <f>IF('N-DBE'!B282="","",'N-DBE'!B282)</f>
        <v/>
      </c>
      <c r="C282" s="262" t="str">
        <f>IF('N-DBE'!C282="","",'N-DBE'!C282)</f>
        <v/>
      </c>
      <c r="D282" s="262" t="str">
        <f>IF('N-DBE'!D282="","",'N-DBE'!D282)</f>
        <v/>
      </c>
      <c r="E282" s="238" t="str">
        <f>IF('N-DBE'!E282="","",'N-DBE'!E282)</f>
        <v/>
      </c>
      <c r="F282" s="238" t="str">
        <f>IF('N-DBE'!F282="","",'N-DBE'!F282)</f>
        <v/>
      </c>
      <c r="G282" s="225" t="str">
        <f>IF('N-DBE'!G282="","",'N-DBE'!G282)</f>
        <v/>
      </c>
      <c r="H282" s="247" t="str">
        <f>IF(OR(B282="",'N-DBE'!AJ282=""),"",'N-DBE'!AJ282+'N-DBE'!AN282)</f>
        <v/>
      </c>
      <c r="I282" s="815" t="str">
        <f>IF(OR(B282="",'N-DBE'!AJ282=""),"",'N-DBE'!E282*('N-DBE'!AJ282+'N-DBE'!AN282))</f>
        <v/>
      </c>
      <c r="J282" s="246" t="str">
        <f>IF('N-DBE'!AK282="","",IF('N-DBE'!AM282="ja",'N-DBE'!AK282+'N-DBE'!AN282,'N-DBE'!AK282))</f>
        <v/>
      </c>
      <c r="K282" s="829" t="str">
        <f>IF(OR(B282="",'N-DBE'!AK282=""),"",IF('N-DBE'!AM282="ja",'N-DBE'!E282*('N-DBE'!AK282+'N-DBE'!AN282),'N-DBE'!E282*'N-DBE'!AK282))</f>
        <v/>
      </c>
      <c r="L282" s="830" t="str">
        <f>IF(OR(B282="",'N-DBE'!AL282=""),"",'N-DBE'!AL282+'N-DBE'!AN282)</f>
        <v/>
      </c>
      <c r="M282" s="830" t="str">
        <f>IF(OR(B282="",'N-DBE'!AL282=""),"",'N-DBE'!E282*('N-DBE'!AL282+'N-DBE'!AN282))</f>
        <v/>
      </c>
      <c r="N282" s="831" t="str">
        <f>IF(AND('N-DBE'!C282="ja",G282&lt;&gt;""),I282-X282,"")</f>
        <v/>
      </c>
      <c r="O282" s="259" t="str">
        <f>IF('N-DBE'!AJ282="","",SUM(AU282,BI282,BW282,CK282,CY282,DM282))</f>
        <v/>
      </c>
      <c r="P282" s="830" t="str">
        <f>IF(OR(B282="",'N-DBE'!AJ282=""),"",O282*'N-DBE'!E282)</f>
        <v/>
      </c>
      <c r="Q282" s="253" t="str">
        <f>IF('N-DBE'!AJ282="","",IF(AR282="mineralisch",AU282,0)+IF(BF282="mineralisch",BI282,0)+IF(BT282="mineralisch",BW282,0)+IF(CH282="mineralisch",CK282,0)+IF(CV282="mineralisch",CY282,0)+IF(DJ282="mineralisch",DM282,0))</f>
        <v/>
      </c>
      <c r="R282" s="830" t="str">
        <f>IF(OR(B282="",'N-DBE'!AJ282=""),"",Q282*'N-DBE'!E282)</f>
        <v/>
      </c>
      <c r="S282" s="253" t="str">
        <f>IF('N-DBE'!AJ282="","",O282-Q282)</f>
        <v/>
      </c>
      <c r="T282" s="830" t="str">
        <f>IF(OR(B282="",'N-DBE'!AJ282=""),"",S282*'N-DBE'!E282)</f>
        <v/>
      </c>
      <c r="U282" s="253" t="str">
        <f>IF('N-DBE'!AJ282="","",(IF(AR282="Kompost",AU282,0)+IF(BF282="Kompost",BI282,0)+IF(BT282="Kompost",BW282,0)+IF(CH282="Kompost",CK282,0)+IF(CV282="Kompost",CY282,0)+IF(DJ282="Kompost",DM282,0)))</f>
        <v/>
      </c>
      <c r="V282" s="830" t="str">
        <f>IF(OR(B282="",'N-DBE'!AJ282=""),"",U282*'N-DBE'!E282)</f>
        <v/>
      </c>
      <c r="W282" s="370" t="str">
        <f>IF('N-DBE'!AJ282="","",SUM(AW282,BK282,BY282,CM282,DA282,DO282))</f>
        <v/>
      </c>
      <c r="X282" s="844" t="str">
        <f>IF(OR(B282="",'N-DBE'!AJ282=""),"",W282*'N-DBE'!E282)</f>
        <v/>
      </c>
      <c r="Y282" s="260" t="str">
        <f>IF('P-(K-Mg)-DBE'!N282="","",'P-(K-Mg)-DBE'!N282+'P-(K-Mg)-DBE'!R282)</f>
        <v/>
      </c>
      <c r="Z282" s="830" t="str">
        <f>IF(OR(B282="",'P-(K-Mg)-DBE'!N282=""),"",'N-DBE'!E282*('P-(K-Mg)-DBE'!N282+'P-(K-Mg)-DBE'!R282))</f>
        <v/>
      </c>
      <c r="AA282" s="259" t="str">
        <f>IF('P-(K-Mg)-DBE'!N282="","",SUM(AX282,BL282,BZ282,CN282,DB282,DP282))</f>
        <v/>
      </c>
      <c r="AB282" s="258" t="str">
        <f>IF(OR(B282="",'P-(K-Mg)-DBE'!Z282=""),"",SUM(AX282,BL282,BZ282,CN282,DB282,DP282)*'N-DBE'!E282)</f>
        <v/>
      </c>
      <c r="AC282" s="259" t="str">
        <f>IF('P-(K-Mg)-DBE'!O282="","",'P-(K-Mg)-DBE'!O282)</f>
        <v/>
      </c>
      <c r="AD282" s="815" t="str">
        <f>IF(OR(B282="",'P-(K-Mg)-DBE'!O282=""),"",'P-(K-Mg)-DBE'!O282*'N-DBE'!E282)</f>
        <v/>
      </c>
      <c r="AE282" s="239" t="str">
        <f>IF('P-(K-Mg)-DBE'!Z282="","",'P-(K-Mg)-DBE'!Z282)</f>
        <v/>
      </c>
      <c r="AF282" s="815" t="str">
        <f>IF(OR(B282="",'P-(K-Mg)-DBE'!Z282=""),"",'P-(K-Mg)-DBE'!Z282*'N-DBE'!E282)</f>
        <v/>
      </c>
      <c r="AG282" s="380" t="str">
        <f>IF('P-(K-Mg)-DBE'!Z282="","",SUM(AY282,BM282,CA282,CO282,DC282,DQ282))</f>
        <v/>
      </c>
      <c r="AH282" s="258" t="str">
        <f>IF(OR(B282="",'P-(K-Mg)-DBE'!AH282=""),"",SUM(AY282,BM282,CA282,CO282,DC282,DQ272)*'N-DBE'!E282)</f>
        <v/>
      </c>
      <c r="AI282" s="240" t="str">
        <f>IF('P-(K-Mg)-DBE'!AH282="","",'P-(K-Mg)-DBE'!AH282)</f>
        <v/>
      </c>
      <c r="AJ282" s="830" t="str">
        <f>IF(OR(B282="",'P-(K-Mg)-DBE'!AH282=""),"",'N-DBE'!E282*'P-(K-Mg)-DBE'!AH282)</f>
        <v/>
      </c>
      <c r="AK282" s="374" t="str">
        <f>IF('P-(K-Mg)-DBE'!AH282="","",SUM(AZ282,BN282,CB282,CP282,DD282,DR282))</f>
        <v/>
      </c>
      <c r="AL282" s="862" t="str">
        <f>IF('P-(K-Mg)-DBE'!AH282="","",SUM(AZ282,BN282,CB282,CP282,DD282,DR282))</f>
        <v/>
      </c>
      <c r="AM282" s="378"/>
      <c r="AN282" s="379"/>
      <c r="AO282" s="375"/>
      <c r="AP282" s="392" t="str">
        <f t="shared" si="48"/>
        <v/>
      </c>
      <c r="AQ282" s="453" t="str">
        <f t="shared" si="49"/>
        <v/>
      </c>
      <c r="AR282" s="872" t="str">
        <f>IF(AM282="","",VLOOKUP(AM282,'aktuelle Düngerliste'!A:H,2,FALSE))</f>
        <v/>
      </c>
      <c r="AS282" s="872" t="str">
        <f>IF(AM282="","",VLOOKUP(AM282,'aktuelle Düngerliste'!A:H,3,FALSE))</f>
        <v/>
      </c>
      <c r="AT282" s="873" t="str">
        <f>IF(AM282="","",VLOOKUP(AM282,'aktuelle Düngerliste'!A:H,8,FALSE))</f>
        <v/>
      </c>
      <c r="AU282" s="874" t="str">
        <f>IF(AM282="","",VLOOKUP(AM282,'aktuelle Düngerliste'!$A:$H,3,FALSE)*AO282/1000)</f>
        <v/>
      </c>
      <c r="AV282" s="874" t="str">
        <f>IF(AM282="","",IF(VLOOKUP(AM282,'aktuelle Düngerliste'!$A:$B,2,FALSE)="mineralisch",(VLOOKUP(AM282,'aktuelle Düngerliste'!$A:$H,3,FALSE)*AO282/1000),""))</f>
        <v/>
      </c>
      <c r="AW282" s="875" t="str">
        <f>IF(AM282="","",VLOOKUP(AM282,'aktuelle Düngerliste'!$A:$J,10,FALSE)*AO282/1000)</f>
        <v/>
      </c>
      <c r="AX282" s="875" t="str">
        <f>IF(AM282="","",VLOOKUP(AM282,'aktuelle Düngerliste'!$A:$H,5,FALSE)*AO282/1000)</f>
        <v/>
      </c>
      <c r="AY282" s="875" t="str">
        <f>IF(AM282="","",VLOOKUP(AM282,'aktuelle Düngerliste'!$A:$H,6,FALSE)*AO282/1000)</f>
        <v/>
      </c>
      <c r="AZ282" s="876" t="str">
        <f>IF(AM282="","",VLOOKUP(AM282,'aktuelle Düngerliste'!$A:$H,7,FALSE)*AO282/1000)</f>
        <v/>
      </c>
      <c r="BA282" s="378"/>
      <c r="BB282" s="379"/>
      <c r="BC282" s="375"/>
      <c r="BD282" s="392" t="str">
        <f t="shared" si="50"/>
        <v/>
      </c>
      <c r="BE282" s="453" t="str">
        <f t="shared" si="51"/>
        <v/>
      </c>
      <c r="BF282" s="872" t="str">
        <f>IF(BA282="","",VLOOKUP(BA282,'aktuelle Düngerliste'!$A:$H,2,FALSE))</f>
        <v/>
      </c>
      <c r="BG282" s="872" t="str">
        <f>IF(BA282="","",VLOOKUP(BA282,'aktuelle Düngerliste'!$A:$H,3,FALSE))</f>
        <v/>
      </c>
      <c r="BH282" s="873" t="str">
        <f>IF(BA282="","",VLOOKUP(BA282,'aktuelle Düngerliste'!$A:$H,8,FALSE))</f>
        <v/>
      </c>
      <c r="BI282" s="874" t="str">
        <f>IF(BA282="","",VLOOKUP(BA282,'aktuelle Düngerliste'!$A:$H,3,FALSE)*BC282/1000)</f>
        <v/>
      </c>
      <c r="BJ282" s="874" t="str">
        <f>IF(BA282="","",IF(VLOOKUP(BA282,'aktuelle Düngerliste'!$A:$B,2,FALSE)="mineralisch",(VLOOKUP(BA282,'aktuelle Düngerliste'!$A:$H,3,FALSE)*BC282/1000),""))</f>
        <v/>
      </c>
      <c r="BK282" s="875" t="str">
        <f>IF(BA282="","",VLOOKUP(BA282,'aktuelle Düngerliste'!$A:$J,10,FALSE)*BC282/1000)</f>
        <v/>
      </c>
      <c r="BL282" s="875" t="str">
        <f>IF(BA282="","",VLOOKUP(BA282,'aktuelle Düngerliste'!$A:$H,5,FALSE)*BC282/1000)</f>
        <v/>
      </c>
      <c r="BM282" s="875" t="str">
        <f>IF(BA282="","",VLOOKUP(BA282,'aktuelle Düngerliste'!$A:$H,6,FALSE)*BC282/1000)</f>
        <v/>
      </c>
      <c r="BN282" s="876" t="str">
        <f>IF(BA282="","",VLOOKUP(BA282,'aktuelle Düngerliste'!$A:$H,7,FALSE)*BC282/1000)</f>
        <v/>
      </c>
      <c r="BO282" s="378"/>
      <c r="BP282" s="379"/>
      <c r="BQ282" s="375"/>
      <c r="BR282" s="392" t="str">
        <f t="shared" si="52"/>
        <v/>
      </c>
      <c r="BS282" s="453" t="str">
        <f t="shared" si="53"/>
        <v/>
      </c>
      <c r="BT282" s="872" t="str">
        <f>IF(BO282="","",VLOOKUP(BO282,'aktuelle Düngerliste'!$A:$H,2,FALSE))</f>
        <v/>
      </c>
      <c r="BU282" s="872" t="str">
        <f>IF(BO282="","",VLOOKUP(BO282,'aktuelle Düngerliste'!$A:$H,3,FALSE))</f>
        <v/>
      </c>
      <c r="BV282" s="873" t="str">
        <f>IF(BO282="","",VLOOKUP(BO282,'aktuelle Düngerliste'!$A:$H,8,FALSE))</f>
        <v/>
      </c>
      <c r="BW282" s="874" t="str">
        <f>IF(BO282="","",VLOOKUP(BO282,'aktuelle Düngerliste'!$A:$H,3,FALSE)*BQ282/1000)</f>
        <v/>
      </c>
      <c r="BX282" s="874" t="str">
        <f>IF(BO282="","",IF(VLOOKUP(BO282,'aktuelle Düngerliste'!$A:$B,2,FALSE)="mineralisch",(VLOOKUP(BO282,'aktuelle Düngerliste'!$A:$H,3,FALSE)*BQ282/1000),""))</f>
        <v/>
      </c>
      <c r="BY282" s="875" t="str">
        <f>IF(BO282="","",VLOOKUP(BO282,'aktuelle Düngerliste'!$A:$J,10,FALSE)*BQ282/1000)</f>
        <v/>
      </c>
      <c r="BZ282" s="875" t="str">
        <f>IF(BO282="","",VLOOKUP(BO282,'aktuelle Düngerliste'!$A:$H,5,FALSE)*BQ282/1000)</f>
        <v/>
      </c>
      <c r="CA282" s="875" t="str">
        <f>IF(BO282="","",VLOOKUP(BO282,'aktuelle Düngerliste'!$A:$H,6,FALSE)*BQ282/1000)</f>
        <v/>
      </c>
      <c r="CB282" s="876" t="str">
        <f>IF(BO282="","",VLOOKUP(BO282,'aktuelle Düngerliste'!$A:$H,7,FALSE)*BQ282/1000)</f>
        <v/>
      </c>
      <c r="CC282" s="378"/>
      <c r="CD282" s="379"/>
      <c r="CE282" s="375"/>
      <c r="CF282" s="392" t="str">
        <f t="shared" si="54"/>
        <v/>
      </c>
      <c r="CG282" s="453" t="str">
        <f t="shared" si="55"/>
        <v/>
      </c>
      <c r="CH282" s="872" t="str">
        <f>IF(CC282="","",VLOOKUP(CC282,'aktuelle Düngerliste'!$A:$H,2,FALSE))</f>
        <v/>
      </c>
      <c r="CI282" s="872" t="str">
        <f>IF(CC282="","",VLOOKUP(CC282,'aktuelle Düngerliste'!$A:$H,3,FALSE))</f>
        <v/>
      </c>
      <c r="CJ282" s="873" t="str">
        <f>IF(CC282="","",VLOOKUP(CC282,'aktuelle Düngerliste'!$A:$H,8,FALSE))</f>
        <v/>
      </c>
      <c r="CK282" s="874" t="str">
        <f>IF(CC282="","",VLOOKUP(CC282,'aktuelle Düngerliste'!$A:$H,3,FALSE)*CE282/1000)</f>
        <v/>
      </c>
      <c r="CL282" s="874" t="str">
        <f>IF(CC282="","",IF(VLOOKUP(CC282,'aktuelle Düngerliste'!$A:$B,2,FALSE)="mineralisch",(VLOOKUP(CC282,'aktuelle Düngerliste'!$A:$H,3,FALSE)*CE282/1000),""))</f>
        <v/>
      </c>
      <c r="CM282" s="875" t="str">
        <f>IF(CC282="","",VLOOKUP(CC282,'aktuelle Düngerliste'!$A:$J,10,FALSE)*CE282/1000)</f>
        <v/>
      </c>
      <c r="CN282" s="875" t="str">
        <f>IF(CC282="","",VLOOKUP(CC282,'aktuelle Düngerliste'!$A:$H,5,FALSE)*CE282/1000)</f>
        <v/>
      </c>
      <c r="CO282" s="875" t="str">
        <f>IF(CC282="","",VLOOKUP(CC282,'aktuelle Düngerliste'!$A:$H,6,FALSE)*CE282/1000)</f>
        <v/>
      </c>
      <c r="CP282" s="876" t="str">
        <f>IF(CC282="","",VLOOKUP(CC282,'aktuelle Düngerliste'!$A:$H,7,FALSE)*CE282/1000)</f>
        <v/>
      </c>
      <c r="CQ282" s="378"/>
      <c r="CR282" s="379"/>
      <c r="CS282" s="375"/>
      <c r="CT282" s="392" t="str">
        <f t="shared" si="56"/>
        <v/>
      </c>
      <c r="CU282" s="453" t="str">
        <f t="shared" si="57"/>
        <v/>
      </c>
      <c r="CV282" s="872" t="str">
        <f>IF(CQ282="","",VLOOKUP(CQ282,'aktuelle Düngerliste'!$A:$H,2,FALSE))</f>
        <v/>
      </c>
      <c r="CW282" s="872" t="str">
        <f>IF(CQ282="","",VLOOKUP(CQ282,'aktuelle Düngerliste'!$A:$H,3,FALSE))</f>
        <v/>
      </c>
      <c r="CX282" s="873" t="str">
        <f>IF(CQ282="","",VLOOKUP(CQ282,'aktuelle Düngerliste'!$A:$H,8,FALSE))</f>
        <v/>
      </c>
      <c r="CY282" s="874" t="str">
        <f>IF(CQ282="","",VLOOKUP(CQ282,'aktuelle Düngerliste'!$A:$H,3,FALSE)*CS282/1000)</f>
        <v/>
      </c>
      <c r="CZ282" s="874" t="str">
        <f>IF(CQ282="","",IF(VLOOKUP(CQ282,'aktuelle Düngerliste'!$A:$B,2,FALSE)="mineralisch",(VLOOKUP(CQ282,'aktuelle Düngerliste'!$A:$H,3,FALSE)*CS282/1000),""))</f>
        <v/>
      </c>
      <c r="DA282" s="875" t="str">
        <f>IF(CQ282="","",VLOOKUP(CQ282,'aktuelle Düngerliste'!$A:$J,10,FALSE)*CS282/1000)</f>
        <v/>
      </c>
      <c r="DB282" s="875" t="str">
        <f>IF(CQ282="","",VLOOKUP(CQ282,'aktuelle Düngerliste'!$A:$H,5,FALSE)*CS282/1000)</f>
        <v/>
      </c>
      <c r="DC282" s="875" t="str">
        <f>IF(CQ282="","",VLOOKUP(CQ282,'aktuelle Düngerliste'!$A:$H,6,FALSE)*CS282/1000)</f>
        <v/>
      </c>
      <c r="DD282" s="876" t="str">
        <f>IF(CQ282="","",VLOOKUP(CQ282,'aktuelle Düngerliste'!$A:$H,7,FALSE)*CS282/1000)</f>
        <v/>
      </c>
      <c r="DE282" s="378"/>
      <c r="DF282" s="379"/>
      <c r="DG282" s="375"/>
      <c r="DH282" s="392" t="str">
        <f t="shared" si="58"/>
        <v/>
      </c>
      <c r="DI282" s="453" t="str">
        <f t="shared" si="59"/>
        <v/>
      </c>
      <c r="DJ282" s="872" t="str">
        <f>IF(DE282="","",VLOOKUP(DE282,'aktuelle Düngerliste'!$A:$H,2,FALSE))</f>
        <v/>
      </c>
      <c r="DK282" s="872" t="str">
        <f>IF(DE282="","",VLOOKUP(DE282,'aktuelle Düngerliste'!$A:$H,3,FALSE))</f>
        <v/>
      </c>
      <c r="DL282" s="873" t="str">
        <f>IF(DE282="","",VLOOKUP(DE282,'aktuelle Düngerliste'!$A:$H,8,FALSE))</f>
        <v/>
      </c>
      <c r="DM282" s="874" t="str">
        <f>IF(DE282="","",VLOOKUP(DE282,'aktuelle Düngerliste'!$A:$H,3,FALSE)*DG282/1000)</f>
        <v/>
      </c>
      <c r="DN282" s="874" t="str">
        <f>IF(DE282="","",IF(VLOOKUP(DE282,'aktuelle Düngerliste'!$A:$B,2,FALSE)="mineralisch",(VLOOKUP(DE282,'aktuelle Düngerliste'!$A:$H,3,FALSE)*DG282/1000),""))</f>
        <v/>
      </c>
      <c r="DO282" s="875" t="str">
        <f>IF(DE282="","",VLOOKUP(DE282,'aktuelle Düngerliste'!$A:$J,10,FALSE)*DG282/1000)</f>
        <v/>
      </c>
      <c r="DP282" s="875" t="str">
        <f>IF(DE282="","",VLOOKUP(DE282,'aktuelle Düngerliste'!$A:$H,5,FALSE)*DG282/1000)</f>
        <v/>
      </c>
      <c r="DQ282" s="875" t="str">
        <f>IF(DE282="","",VLOOKUP(DE282,'aktuelle Düngerliste'!$A:$H,6,FALSE)*DG282/1000)</f>
        <v/>
      </c>
      <c r="DR282" s="876" t="str">
        <f>IF(DE282="","",VLOOKUP(DE282,'aktuelle Düngerliste'!$A:$H,7,FALSE)*DG282/1000)</f>
        <v/>
      </c>
      <c r="DS282" s="265"/>
    </row>
    <row r="283" spans="1:123" s="145" customFormat="1">
      <c r="A283" s="261" t="str">
        <f>IF('N-DBE'!A283="","",'N-DBE'!A283)</f>
        <v/>
      </c>
      <c r="B283" s="285" t="str">
        <f>IF('N-DBE'!B283="","",'N-DBE'!B283)</f>
        <v/>
      </c>
      <c r="C283" s="262" t="str">
        <f>IF('N-DBE'!C283="","",'N-DBE'!C283)</f>
        <v/>
      </c>
      <c r="D283" s="262" t="str">
        <f>IF('N-DBE'!D283="","",'N-DBE'!D283)</f>
        <v/>
      </c>
      <c r="E283" s="238" t="str">
        <f>IF('N-DBE'!E283="","",'N-DBE'!E283)</f>
        <v/>
      </c>
      <c r="F283" s="238" t="str">
        <f>IF('N-DBE'!F283="","",'N-DBE'!F283)</f>
        <v/>
      </c>
      <c r="G283" s="225" t="str">
        <f>IF('N-DBE'!G283="","",'N-DBE'!G283)</f>
        <v/>
      </c>
      <c r="H283" s="247" t="str">
        <f>IF(OR(B283="",'N-DBE'!AJ283=""),"",'N-DBE'!AJ283+'N-DBE'!AN283)</f>
        <v/>
      </c>
      <c r="I283" s="815" t="str">
        <f>IF(OR(B283="",'N-DBE'!AJ283=""),"",'N-DBE'!E283*('N-DBE'!AJ283+'N-DBE'!AN283))</f>
        <v/>
      </c>
      <c r="J283" s="246" t="str">
        <f>IF('N-DBE'!AK283="","",IF('N-DBE'!AM283="ja",'N-DBE'!AK283+'N-DBE'!AN283,'N-DBE'!AK283))</f>
        <v/>
      </c>
      <c r="K283" s="829" t="str">
        <f>IF(OR(B283="",'N-DBE'!AK283=""),"",IF('N-DBE'!AM283="ja",'N-DBE'!E283*('N-DBE'!AK283+'N-DBE'!AN283),'N-DBE'!E283*'N-DBE'!AK283))</f>
        <v/>
      </c>
      <c r="L283" s="830" t="str">
        <f>IF(OR(B283="",'N-DBE'!AL283=""),"",'N-DBE'!AL283+'N-DBE'!AN283)</f>
        <v/>
      </c>
      <c r="M283" s="830" t="str">
        <f>IF(OR(B283="",'N-DBE'!AL283=""),"",'N-DBE'!E283*('N-DBE'!AL283+'N-DBE'!AN283))</f>
        <v/>
      </c>
      <c r="N283" s="831" t="str">
        <f>IF(AND('N-DBE'!C283="ja",G283&lt;&gt;""),I283-X283,"")</f>
        <v/>
      </c>
      <c r="O283" s="259" t="str">
        <f>IF('N-DBE'!AJ283="","",SUM(AU283,BI283,BW283,CK283,CY283,DM283))</f>
        <v/>
      </c>
      <c r="P283" s="830" t="str">
        <f>IF(OR(B283="",'N-DBE'!AJ283=""),"",O283*'N-DBE'!E283)</f>
        <v/>
      </c>
      <c r="Q283" s="253" t="str">
        <f>IF('N-DBE'!AJ283="","",IF(AR283="mineralisch",AU283,0)+IF(BF283="mineralisch",BI283,0)+IF(BT283="mineralisch",BW283,0)+IF(CH283="mineralisch",CK283,0)+IF(CV283="mineralisch",CY283,0)+IF(DJ283="mineralisch",DM283,0))</f>
        <v/>
      </c>
      <c r="R283" s="830" t="str">
        <f>IF(OR(B283="",'N-DBE'!AJ283=""),"",Q283*'N-DBE'!E283)</f>
        <v/>
      </c>
      <c r="S283" s="253" t="str">
        <f>IF('N-DBE'!AJ283="","",O283-Q283)</f>
        <v/>
      </c>
      <c r="T283" s="830" t="str">
        <f>IF(OR(B283="",'N-DBE'!AJ283=""),"",S283*'N-DBE'!E283)</f>
        <v/>
      </c>
      <c r="U283" s="253" t="str">
        <f>IF('N-DBE'!AJ283="","",(IF(AR283="Kompost",AU283,0)+IF(BF283="Kompost",BI283,0)+IF(BT283="Kompost",BW283,0)+IF(CH283="Kompost",CK283,0)+IF(CV283="Kompost",CY283,0)+IF(DJ283="Kompost",DM283,0)))</f>
        <v/>
      </c>
      <c r="V283" s="830" t="str">
        <f>IF(OR(B283="",'N-DBE'!AJ283=""),"",U283*'N-DBE'!E283)</f>
        <v/>
      </c>
      <c r="W283" s="370" t="str">
        <f>IF('N-DBE'!AJ283="","",SUM(AW283,BK283,BY283,CM283,DA283,DO283))</f>
        <v/>
      </c>
      <c r="X283" s="844" t="str">
        <f>IF(OR(B283="",'N-DBE'!AJ283=""),"",W283*'N-DBE'!E283)</f>
        <v/>
      </c>
      <c r="Y283" s="260" t="str">
        <f>IF('P-(K-Mg)-DBE'!N283="","",'P-(K-Mg)-DBE'!N283+'P-(K-Mg)-DBE'!R283)</f>
        <v/>
      </c>
      <c r="Z283" s="830" t="str">
        <f>IF(OR(B283="",'P-(K-Mg)-DBE'!N283=""),"",'N-DBE'!E283*('P-(K-Mg)-DBE'!N283+'P-(K-Mg)-DBE'!R283))</f>
        <v/>
      </c>
      <c r="AA283" s="259" t="str">
        <f>IF('P-(K-Mg)-DBE'!N283="","",SUM(AX283,BL283,BZ283,CN283,DB283,DP283))</f>
        <v/>
      </c>
      <c r="AB283" s="258" t="str">
        <f>IF(OR(B283="",'P-(K-Mg)-DBE'!Z283=""),"",SUM(AX283,BL283,BZ283,CN283,DB283,DP283)*'N-DBE'!E283)</f>
        <v/>
      </c>
      <c r="AC283" s="259" t="str">
        <f>IF('P-(K-Mg)-DBE'!O283="","",'P-(K-Mg)-DBE'!O283)</f>
        <v/>
      </c>
      <c r="AD283" s="815" t="str">
        <f>IF(OR(B283="",'P-(K-Mg)-DBE'!O283=""),"",'P-(K-Mg)-DBE'!O283*'N-DBE'!E283)</f>
        <v/>
      </c>
      <c r="AE283" s="239" t="str">
        <f>IF('P-(K-Mg)-DBE'!Z283="","",'P-(K-Mg)-DBE'!Z283)</f>
        <v/>
      </c>
      <c r="AF283" s="815" t="str">
        <f>IF(OR(B283="",'P-(K-Mg)-DBE'!Z283=""),"",'P-(K-Mg)-DBE'!Z283*'N-DBE'!E283)</f>
        <v/>
      </c>
      <c r="AG283" s="380" t="str">
        <f>IF('P-(K-Mg)-DBE'!Z283="","",SUM(AY283,BM283,CA283,CO283,DC283,DQ283))</f>
        <v/>
      </c>
      <c r="AH283" s="258" t="str">
        <f>IF(OR(B283="",'P-(K-Mg)-DBE'!AH283=""),"",SUM(AY283,BM283,CA283,CO283,DC283,DQ273)*'N-DBE'!E283)</f>
        <v/>
      </c>
      <c r="AI283" s="240" t="str">
        <f>IF('P-(K-Mg)-DBE'!AH283="","",'P-(K-Mg)-DBE'!AH283)</f>
        <v/>
      </c>
      <c r="AJ283" s="830" t="str">
        <f>IF(OR(B283="",'P-(K-Mg)-DBE'!AH283=""),"",'N-DBE'!E283*'P-(K-Mg)-DBE'!AH283)</f>
        <v/>
      </c>
      <c r="AK283" s="374" t="str">
        <f>IF('P-(K-Mg)-DBE'!AH283="","",SUM(AZ283,BN283,CB283,CP283,DD283,DR283))</f>
        <v/>
      </c>
      <c r="AL283" s="862" t="str">
        <f>IF('P-(K-Mg)-DBE'!AH283="","",SUM(AZ283,BN283,CB283,CP283,DD283,DR283))</f>
        <v/>
      </c>
      <c r="AM283" s="378"/>
      <c r="AN283" s="379"/>
      <c r="AO283" s="375"/>
      <c r="AP283" s="392" t="str">
        <f t="shared" si="48"/>
        <v/>
      </c>
      <c r="AQ283" s="453" t="str">
        <f t="shared" si="49"/>
        <v/>
      </c>
      <c r="AR283" s="872" t="str">
        <f>IF(AM283="","",VLOOKUP(AM283,'aktuelle Düngerliste'!A:H,2,FALSE))</f>
        <v/>
      </c>
      <c r="AS283" s="872" t="str">
        <f>IF(AM283="","",VLOOKUP(AM283,'aktuelle Düngerliste'!A:H,3,FALSE))</f>
        <v/>
      </c>
      <c r="AT283" s="873" t="str">
        <f>IF(AM283="","",VLOOKUP(AM283,'aktuelle Düngerliste'!A:H,8,FALSE))</f>
        <v/>
      </c>
      <c r="AU283" s="874" t="str">
        <f>IF(AM283="","",VLOOKUP(AM283,'aktuelle Düngerliste'!$A:$H,3,FALSE)*AO283/1000)</f>
        <v/>
      </c>
      <c r="AV283" s="874" t="str">
        <f>IF(AM283="","",IF(VLOOKUP(AM283,'aktuelle Düngerliste'!$A:$B,2,FALSE)="mineralisch",(VLOOKUP(AM283,'aktuelle Düngerliste'!$A:$H,3,FALSE)*AO283/1000),""))</f>
        <v/>
      </c>
      <c r="AW283" s="875" t="str">
        <f>IF(AM283="","",VLOOKUP(AM283,'aktuelle Düngerliste'!$A:$J,10,FALSE)*AO283/1000)</f>
        <v/>
      </c>
      <c r="AX283" s="875" t="str">
        <f>IF(AM283="","",VLOOKUP(AM283,'aktuelle Düngerliste'!$A:$H,5,FALSE)*AO283/1000)</f>
        <v/>
      </c>
      <c r="AY283" s="875" t="str">
        <f>IF(AM283="","",VLOOKUP(AM283,'aktuelle Düngerliste'!$A:$H,6,FALSE)*AO283/1000)</f>
        <v/>
      </c>
      <c r="AZ283" s="876" t="str">
        <f>IF(AM283="","",VLOOKUP(AM283,'aktuelle Düngerliste'!$A:$H,7,FALSE)*AO283/1000)</f>
        <v/>
      </c>
      <c r="BA283" s="378"/>
      <c r="BB283" s="379"/>
      <c r="BC283" s="375"/>
      <c r="BD283" s="392" t="str">
        <f t="shared" si="50"/>
        <v/>
      </c>
      <c r="BE283" s="453" t="str">
        <f t="shared" si="51"/>
        <v/>
      </c>
      <c r="BF283" s="872" t="str">
        <f>IF(BA283="","",VLOOKUP(BA283,'aktuelle Düngerliste'!$A:$H,2,FALSE))</f>
        <v/>
      </c>
      <c r="BG283" s="872" t="str">
        <f>IF(BA283="","",VLOOKUP(BA283,'aktuelle Düngerliste'!$A:$H,3,FALSE))</f>
        <v/>
      </c>
      <c r="BH283" s="873" t="str">
        <f>IF(BA283="","",VLOOKUP(BA283,'aktuelle Düngerliste'!$A:$H,8,FALSE))</f>
        <v/>
      </c>
      <c r="BI283" s="874" t="str">
        <f>IF(BA283="","",VLOOKUP(BA283,'aktuelle Düngerliste'!$A:$H,3,FALSE)*BC283/1000)</f>
        <v/>
      </c>
      <c r="BJ283" s="874" t="str">
        <f>IF(BA283="","",IF(VLOOKUP(BA283,'aktuelle Düngerliste'!$A:$B,2,FALSE)="mineralisch",(VLOOKUP(BA283,'aktuelle Düngerliste'!$A:$H,3,FALSE)*BC283/1000),""))</f>
        <v/>
      </c>
      <c r="BK283" s="875" t="str">
        <f>IF(BA283="","",VLOOKUP(BA283,'aktuelle Düngerliste'!$A:$J,10,FALSE)*BC283/1000)</f>
        <v/>
      </c>
      <c r="BL283" s="875" t="str">
        <f>IF(BA283="","",VLOOKUP(BA283,'aktuelle Düngerliste'!$A:$H,5,FALSE)*BC283/1000)</f>
        <v/>
      </c>
      <c r="BM283" s="875" t="str">
        <f>IF(BA283="","",VLOOKUP(BA283,'aktuelle Düngerliste'!$A:$H,6,FALSE)*BC283/1000)</f>
        <v/>
      </c>
      <c r="BN283" s="876" t="str">
        <f>IF(BA283="","",VLOOKUP(BA283,'aktuelle Düngerliste'!$A:$H,7,FALSE)*BC283/1000)</f>
        <v/>
      </c>
      <c r="BO283" s="378"/>
      <c r="BP283" s="379"/>
      <c r="BQ283" s="375"/>
      <c r="BR283" s="392" t="str">
        <f t="shared" si="52"/>
        <v/>
      </c>
      <c r="BS283" s="453" t="str">
        <f t="shared" si="53"/>
        <v/>
      </c>
      <c r="BT283" s="872" t="str">
        <f>IF(BO283="","",VLOOKUP(BO283,'aktuelle Düngerliste'!$A:$H,2,FALSE))</f>
        <v/>
      </c>
      <c r="BU283" s="872" t="str">
        <f>IF(BO283="","",VLOOKUP(BO283,'aktuelle Düngerliste'!$A:$H,3,FALSE))</f>
        <v/>
      </c>
      <c r="BV283" s="873" t="str">
        <f>IF(BO283="","",VLOOKUP(BO283,'aktuelle Düngerliste'!$A:$H,8,FALSE))</f>
        <v/>
      </c>
      <c r="BW283" s="874" t="str">
        <f>IF(BO283="","",VLOOKUP(BO283,'aktuelle Düngerliste'!$A:$H,3,FALSE)*BQ283/1000)</f>
        <v/>
      </c>
      <c r="BX283" s="874" t="str">
        <f>IF(BO283="","",IF(VLOOKUP(BO283,'aktuelle Düngerliste'!$A:$B,2,FALSE)="mineralisch",(VLOOKUP(BO283,'aktuelle Düngerliste'!$A:$H,3,FALSE)*BQ283/1000),""))</f>
        <v/>
      </c>
      <c r="BY283" s="875" t="str">
        <f>IF(BO283="","",VLOOKUP(BO283,'aktuelle Düngerliste'!$A:$J,10,FALSE)*BQ283/1000)</f>
        <v/>
      </c>
      <c r="BZ283" s="875" t="str">
        <f>IF(BO283="","",VLOOKUP(BO283,'aktuelle Düngerliste'!$A:$H,5,FALSE)*BQ283/1000)</f>
        <v/>
      </c>
      <c r="CA283" s="875" t="str">
        <f>IF(BO283="","",VLOOKUP(BO283,'aktuelle Düngerliste'!$A:$H,6,FALSE)*BQ283/1000)</f>
        <v/>
      </c>
      <c r="CB283" s="876" t="str">
        <f>IF(BO283="","",VLOOKUP(BO283,'aktuelle Düngerliste'!$A:$H,7,FALSE)*BQ283/1000)</f>
        <v/>
      </c>
      <c r="CC283" s="378"/>
      <c r="CD283" s="379"/>
      <c r="CE283" s="375"/>
      <c r="CF283" s="392" t="str">
        <f t="shared" si="54"/>
        <v/>
      </c>
      <c r="CG283" s="453" t="str">
        <f t="shared" si="55"/>
        <v/>
      </c>
      <c r="CH283" s="872" t="str">
        <f>IF(CC283="","",VLOOKUP(CC283,'aktuelle Düngerliste'!$A:$H,2,FALSE))</f>
        <v/>
      </c>
      <c r="CI283" s="872" t="str">
        <f>IF(CC283="","",VLOOKUP(CC283,'aktuelle Düngerliste'!$A:$H,3,FALSE))</f>
        <v/>
      </c>
      <c r="CJ283" s="873" t="str">
        <f>IF(CC283="","",VLOOKUP(CC283,'aktuelle Düngerliste'!$A:$H,8,FALSE))</f>
        <v/>
      </c>
      <c r="CK283" s="874" t="str">
        <f>IF(CC283="","",VLOOKUP(CC283,'aktuelle Düngerliste'!$A:$H,3,FALSE)*CE283/1000)</f>
        <v/>
      </c>
      <c r="CL283" s="874" t="str">
        <f>IF(CC283="","",IF(VLOOKUP(CC283,'aktuelle Düngerliste'!$A:$B,2,FALSE)="mineralisch",(VLOOKUP(CC283,'aktuelle Düngerliste'!$A:$H,3,FALSE)*CE283/1000),""))</f>
        <v/>
      </c>
      <c r="CM283" s="875" t="str">
        <f>IF(CC283="","",VLOOKUP(CC283,'aktuelle Düngerliste'!$A:$J,10,FALSE)*CE283/1000)</f>
        <v/>
      </c>
      <c r="CN283" s="875" t="str">
        <f>IF(CC283="","",VLOOKUP(CC283,'aktuelle Düngerliste'!$A:$H,5,FALSE)*CE283/1000)</f>
        <v/>
      </c>
      <c r="CO283" s="875" t="str">
        <f>IF(CC283="","",VLOOKUP(CC283,'aktuelle Düngerliste'!$A:$H,6,FALSE)*CE283/1000)</f>
        <v/>
      </c>
      <c r="CP283" s="876" t="str">
        <f>IF(CC283="","",VLOOKUP(CC283,'aktuelle Düngerliste'!$A:$H,7,FALSE)*CE283/1000)</f>
        <v/>
      </c>
      <c r="CQ283" s="378"/>
      <c r="CR283" s="379"/>
      <c r="CS283" s="375"/>
      <c r="CT283" s="392" t="str">
        <f t="shared" si="56"/>
        <v/>
      </c>
      <c r="CU283" s="453" t="str">
        <f t="shared" si="57"/>
        <v/>
      </c>
      <c r="CV283" s="872" t="str">
        <f>IF(CQ283="","",VLOOKUP(CQ283,'aktuelle Düngerliste'!$A:$H,2,FALSE))</f>
        <v/>
      </c>
      <c r="CW283" s="872" t="str">
        <f>IF(CQ283="","",VLOOKUP(CQ283,'aktuelle Düngerliste'!$A:$H,3,FALSE))</f>
        <v/>
      </c>
      <c r="CX283" s="873" t="str">
        <f>IF(CQ283="","",VLOOKUP(CQ283,'aktuelle Düngerliste'!$A:$H,8,FALSE))</f>
        <v/>
      </c>
      <c r="CY283" s="874" t="str">
        <f>IF(CQ283="","",VLOOKUP(CQ283,'aktuelle Düngerliste'!$A:$H,3,FALSE)*CS283/1000)</f>
        <v/>
      </c>
      <c r="CZ283" s="874" t="str">
        <f>IF(CQ283="","",IF(VLOOKUP(CQ283,'aktuelle Düngerliste'!$A:$B,2,FALSE)="mineralisch",(VLOOKUP(CQ283,'aktuelle Düngerliste'!$A:$H,3,FALSE)*CS283/1000),""))</f>
        <v/>
      </c>
      <c r="DA283" s="875" t="str">
        <f>IF(CQ283="","",VLOOKUP(CQ283,'aktuelle Düngerliste'!$A:$J,10,FALSE)*CS283/1000)</f>
        <v/>
      </c>
      <c r="DB283" s="875" t="str">
        <f>IF(CQ283="","",VLOOKUP(CQ283,'aktuelle Düngerliste'!$A:$H,5,FALSE)*CS283/1000)</f>
        <v/>
      </c>
      <c r="DC283" s="875" t="str">
        <f>IF(CQ283="","",VLOOKUP(CQ283,'aktuelle Düngerliste'!$A:$H,6,FALSE)*CS283/1000)</f>
        <v/>
      </c>
      <c r="DD283" s="876" t="str">
        <f>IF(CQ283="","",VLOOKUP(CQ283,'aktuelle Düngerliste'!$A:$H,7,FALSE)*CS283/1000)</f>
        <v/>
      </c>
      <c r="DE283" s="378"/>
      <c r="DF283" s="379"/>
      <c r="DG283" s="375"/>
      <c r="DH283" s="392" t="str">
        <f t="shared" si="58"/>
        <v/>
      </c>
      <c r="DI283" s="453" t="str">
        <f t="shared" si="59"/>
        <v/>
      </c>
      <c r="DJ283" s="872" t="str">
        <f>IF(DE283="","",VLOOKUP(DE283,'aktuelle Düngerliste'!$A:$H,2,FALSE))</f>
        <v/>
      </c>
      <c r="DK283" s="872" t="str">
        <f>IF(DE283="","",VLOOKUP(DE283,'aktuelle Düngerliste'!$A:$H,3,FALSE))</f>
        <v/>
      </c>
      <c r="DL283" s="873" t="str">
        <f>IF(DE283="","",VLOOKUP(DE283,'aktuelle Düngerliste'!$A:$H,8,FALSE))</f>
        <v/>
      </c>
      <c r="DM283" s="874" t="str">
        <f>IF(DE283="","",VLOOKUP(DE283,'aktuelle Düngerliste'!$A:$H,3,FALSE)*DG283/1000)</f>
        <v/>
      </c>
      <c r="DN283" s="874" t="str">
        <f>IF(DE283="","",IF(VLOOKUP(DE283,'aktuelle Düngerliste'!$A:$B,2,FALSE)="mineralisch",(VLOOKUP(DE283,'aktuelle Düngerliste'!$A:$H,3,FALSE)*DG283/1000),""))</f>
        <v/>
      </c>
      <c r="DO283" s="875" t="str">
        <f>IF(DE283="","",VLOOKUP(DE283,'aktuelle Düngerliste'!$A:$J,10,FALSE)*DG283/1000)</f>
        <v/>
      </c>
      <c r="DP283" s="875" t="str">
        <f>IF(DE283="","",VLOOKUP(DE283,'aktuelle Düngerliste'!$A:$H,5,FALSE)*DG283/1000)</f>
        <v/>
      </c>
      <c r="DQ283" s="875" t="str">
        <f>IF(DE283="","",VLOOKUP(DE283,'aktuelle Düngerliste'!$A:$H,6,FALSE)*DG283/1000)</f>
        <v/>
      </c>
      <c r="DR283" s="876" t="str">
        <f>IF(DE283="","",VLOOKUP(DE283,'aktuelle Düngerliste'!$A:$H,7,FALSE)*DG283/1000)</f>
        <v/>
      </c>
      <c r="DS283" s="265"/>
    </row>
    <row r="284" spans="1:123" s="145" customFormat="1">
      <c r="A284" s="261" t="str">
        <f>IF('N-DBE'!A284="","",'N-DBE'!A284)</f>
        <v/>
      </c>
      <c r="B284" s="285" t="str">
        <f>IF('N-DBE'!B284="","",'N-DBE'!B284)</f>
        <v/>
      </c>
      <c r="C284" s="262" t="str">
        <f>IF('N-DBE'!C284="","",'N-DBE'!C284)</f>
        <v/>
      </c>
      <c r="D284" s="262" t="str">
        <f>IF('N-DBE'!D284="","",'N-DBE'!D284)</f>
        <v/>
      </c>
      <c r="E284" s="238" t="str">
        <f>IF('N-DBE'!E284="","",'N-DBE'!E284)</f>
        <v/>
      </c>
      <c r="F284" s="238" t="str">
        <f>IF('N-DBE'!F284="","",'N-DBE'!F284)</f>
        <v/>
      </c>
      <c r="G284" s="225" t="str">
        <f>IF('N-DBE'!G284="","",'N-DBE'!G284)</f>
        <v/>
      </c>
      <c r="H284" s="247" t="str">
        <f>IF(OR(B284="",'N-DBE'!AJ284=""),"",'N-DBE'!AJ284+'N-DBE'!AN284)</f>
        <v/>
      </c>
      <c r="I284" s="815" t="str">
        <f>IF(OR(B284="",'N-DBE'!AJ284=""),"",'N-DBE'!E284*('N-DBE'!AJ284+'N-DBE'!AN284))</f>
        <v/>
      </c>
      <c r="J284" s="246" t="str">
        <f>IF('N-DBE'!AK284="","",IF('N-DBE'!AM284="ja",'N-DBE'!AK284+'N-DBE'!AN284,'N-DBE'!AK284))</f>
        <v/>
      </c>
      <c r="K284" s="829" t="str">
        <f>IF(OR(B284="",'N-DBE'!AK284=""),"",IF('N-DBE'!AM284="ja",'N-DBE'!E284*('N-DBE'!AK284+'N-DBE'!AN284),'N-DBE'!E284*'N-DBE'!AK284))</f>
        <v/>
      </c>
      <c r="L284" s="830" t="str">
        <f>IF(OR(B284="",'N-DBE'!AL284=""),"",'N-DBE'!AL284+'N-DBE'!AN284)</f>
        <v/>
      </c>
      <c r="M284" s="830" t="str">
        <f>IF(OR(B284="",'N-DBE'!AL284=""),"",'N-DBE'!E284*('N-DBE'!AL284+'N-DBE'!AN284))</f>
        <v/>
      </c>
      <c r="N284" s="831" t="str">
        <f>IF(AND('N-DBE'!C284="ja",G284&lt;&gt;""),I284-X284,"")</f>
        <v/>
      </c>
      <c r="O284" s="259" t="str">
        <f>IF('N-DBE'!AJ284="","",SUM(AU284,BI284,BW284,CK284,CY284,DM284))</f>
        <v/>
      </c>
      <c r="P284" s="830" t="str">
        <f>IF(OR(B284="",'N-DBE'!AJ284=""),"",O284*'N-DBE'!E284)</f>
        <v/>
      </c>
      <c r="Q284" s="253" t="str">
        <f>IF('N-DBE'!AJ284="","",IF(AR284="mineralisch",AU284,0)+IF(BF284="mineralisch",BI284,0)+IF(BT284="mineralisch",BW284,0)+IF(CH284="mineralisch",CK284,0)+IF(CV284="mineralisch",CY284,0)+IF(DJ284="mineralisch",DM284,0))</f>
        <v/>
      </c>
      <c r="R284" s="830" t="str">
        <f>IF(OR(B284="",'N-DBE'!AJ284=""),"",Q284*'N-DBE'!E284)</f>
        <v/>
      </c>
      <c r="S284" s="253" t="str">
        <f>IF('N-DBE'!AJ284="","",O284-Q284)</f>
        <v/>
      </c>
      <c r="T284" s="830" t="str">
        <f>IF(OR(B284="",'N-DBE'!AJ284=""),"",S284*'N-DBE'!E284)</f>
        <v/>
      </c>
      <c r="U284" s="253" t="str">
        <f>IF('N-DBE'!AJ284="","",(IF(AR284="Kompost",AU284,0)+IF(BF284="Kompost",BI284,0)+IF(BT284="Kompost",BW284,0)+IF(CH284="Kompost",CK284,0)+IF(CV284="Kompost",CY284,0)+IF(DJ284="Kompost",DM284,0)))</f>
        <v/>
      </c>
      <c r="V284" s="830" t="str">
        <f>IF(OR(B284="",'N-DBE'!AJ284=""),"",U284*'N-DBE'!E284)</f>
        <v/>
      </c>
      <c r="W284" s="370" t="str">
        <f>IF('N-DBE'!AJ284="","",SUM(AW284,BK284,BY284,CM284,DA284,DO284))</f>
        <v/>
      </c>
      <c r="X284" s="844" t="str">
        <f>IF(OR(B284="",'N-DBE'!AJ284=""),"",W284*'N-DBE'!E284)</f>
        <v/>
      </c>
      <c r="Y284" s="260" t="str">
        <f>IF('P-(K-Mg)-DBE'!N284="","",'P-(K-Mg)-DBE'!N284+'P-(K-Mg)-DBE'!R284)</f>
        <v/>
      </c>
      <c r="Z284" s="830" t="str">
        <f>IF(OR(B284="",'P-(K-Mg)-DBE'!N284=""),"",'N-DBE'!E284*('P-(K-Mg)-DBE'!N284+'P-(K-Mg)-DBE'!R284))</f>
        <v/>
      </c>
      <c r="AA284" s="259" t="str">
        <f>IF('P-(K-Mg)-DBE'!N284="","",SUM(AX284,BL284,BZ284,CN284,DB284,DP284))</f>
        <v/>
      </c>
      <c r="AB284" s="258" t="str">
        <f>IF(OR(B284="",'P-(K-Mg)-DBE'!Z284=""),"",SUM(AX284,BL284,BZ284,CN284,DB284,DP284)*'N-DBE'!E284)</f>
        <v/>
      </c>
      <c r="AC284" s="259" t="str">
        <f>IF('P-(K-Mg)-DBE'!O284="","",'P-(K-Mg)-DBE'!O284)</f>
        <v/>
      </c>
      <c r="AD284" s="815" t="str">
        <f>IF(OR(B284="",'P-(K-Mg)-DBE'!O284=""),"",'P-(K-Mg)-DBE'!O284*'N-DBE'!E284)</f>
        <v/>
      </c>
      <c r="AE284" s="239" t="str">
        <f>IF('P-(K-Mg)-DBE'!Z284="","",'P-(K-Mg)-DBE'!Z284)</f>
        <v/>
      </c>
      <c r="AF284" s="815" t="str">
        <f>IF(OR(B284="",'P-(K-Mg)-DBE'!Z284=""),"",'P-(K-Mg)-DBE'!Z284*'N-DBE'!E284)</f>
        <v/>
      </c>
      <c r="AG284" s="380" t="str">
        <f>IF('P-(K-Mg)-DBE'!Z284="","",SUM(AY284,BM284,CA284,CO284,DC284,DQ284))</f>
        <v/>
      </c>
      <c r="AH284" s="258" t="str">
        <f>IF(OR(B284="",'P-(K-Mg)-DBE'!AH284=""),"",SUM(AY284,BM284,CA284,CO284,DC284,DQ274)*'N-DBE'!E284)</f>
        <v/>
      </c>
      <c r="AI284" s="240" t="str">
        <f>IF('P-(K-Mg)-DBE'!AH284="","",'P-(K-Mg)-DBE'!AH284)</f>
        <v/>
      </c>
      <c r="AJ284" s="830" t="str">
        <f>IF(OR(B284="",'P-(K-Mg)-DBE'!AH284=""),"",'N-DBE'!E284*'P-(K-Mg)-DBE'!AH284)</f>
        <v/>
      </c>
      <c r="AK284" s="374" t="str">
        <f>IF('P-(K-Mg)-DBE'!AH284="","",SUM(AZ284,BN284,CB284,CP284,DD284,DR284))</f>
        <v/>
      </c>
      <c r="AL284" s="862" t="str">
        <f>IF('P-(K-Mg)-DBE'!AH284="","",SUM(AZ284,BN284,CB284,CP284,DD284,DR284))</f>
        <v/>
      </c>
      <c r="AM284" s="378"/>
      <c r="AN284" s="379"/>
      <c r="AO284" s="375"/>
      <c r="AP284" s="392" t="str">
        <f t="shared" si="48"/>
        <v/>
      </c>
      <c r="AQ284" s="453" t="str">
        <f t="shared" si="49"/>
        <v/>
      </c>
      <c r="AR284" s="872" t="str">
        <f>IF(AM284="","",VLOOKUP(AM284,'aktuelle Düngerliste'!A:H,2,FALSE))</f>
        <v/>
      </c>
      <c r="AS284" s="872" t="str">
        <f>IF(AM284="","",VLOOKUP(AM284,'aktuelle Düngerliste'!A:H,3,FALSE))</f>
        <v/>
      </c>
      <c r="AT284" s="873" t="str">
        <f>IF(AM284="","",VLOOKUP(AM284,'aktuelle Düngerliste'!A:H,8,FALSE))</f>
        <v/>
      </c>
      <c r="AU284" s="874" t="str">
        <f>IF(AM284="","",VLOOKUP(AM284,'aktuelle Düngerliste'!$A:$H,3,FALSE)*AO284/1000)</f>
        <v/>
      </c>
      <c r="AV284" s="874" t="str">
        <f>IF(AM284="","",IF(VLOOKUP(AM284,'aktuelle Düngerliste'!$A:$B,2,FALSE)="mineralisch",(VLOOKUP(AM284,'aktuelle Düngerliste'!$A:$H,3,FALSE)*AO284/1000),""))</f>
        <v/>
      </c>
      <c r="AW284" s="875" t="str">
        <f>IF(AM284="","",VLOOKUP(AM284,'aktuelle Düngerliste'!$A:$J,10,FALSE)*AO284/1000)</f>
        <v/>
      </c>
      <c r="AX284" s="875" t="str">
        <f>IF(AM284="","",VLOOKUP(AM284,'aktuelle Düngerliste'!$A:$H,5,FALSE)*AO284/1000)</f>
        <v/>
      </c>
      <c r="AY284" s="875" t="str">
        <f>IF(AM284="","",VLOOKUP(AM284,'aktuelle Düngerliste'!$A:$H,6,FALSE)*AO284/1000)</f>
        <v/>
      </c>
      <c r="AZ284" s="876" t="str">
        <f>IF(AM284="","",VLOOKUP(AM284,'aktuelle Düngerliste'!$A:$H,7,FALSE)*AO284/1000)</f>
        <v/>
      </c>
      <c r="BA284" s="378"/>
      <c r="BB284" s="379"/>
      <c r="BC284" s="375"/>
      <c r="BD284" s="392" t="str">
        <f t="shared" si="50"/>
        <v/>
      </c>
      <c r="BE284" s="453" t="str">
        <f t="shared" si="51"/>
        <v/>
      </c>
      <c r="BF284" s="872" t="str">
        <f>IF(BA284="","",VLOOKUP(BA284,'aktuelle Düngerliste'!$A:$H,2,FALSE))</f>
        <v/>
      </c>
      <c r="BG284" s="872" t="str">
        <f>IF(BA284="","",VLOOKUP(BA284,'aktuelle Düngerliste'!$A:$H,3,FALSE))</f>
        <v/>
      </c>
      <c r="BH284" s="873" t="str">
        <f>IF(BA284="","",VLOOKUP(BA284,'aktuelle Düngerliste'!$A:$H,8,FALSE))</f>
        <v/>
      </c>
      <c r="BI284" s="874" t="str">
        <f>IF(BA284="","",VLOOKUP(BA284,'aktuelle Düngerliste'!$A:$H,3,FALSE)*BC284/1000)</f>
        <v/>
      </c>
      <c r="BJ284" s="874" t="str">
        <f>IF(BA284="","",IF(VLOOKUP(BA284,'aktuelle Düngerliste'!$A:$B,2,FALSE)="mineralisch",(VLOOKUP(BA284,'aktuelle Düngerliste'!$A:$H,3,FALSE)*BC284/1000),""))</f>
        <v/>
      </c>
      <c r="BK284" s="875" t="str">
        <f>IF(BA284="","",VLOOKUP(BA284,'aktuelle Düngerliste'!$A:$J,10,FALSE)*BC284/1000)</f>
        <v/>
      </c>
      <c r="BL284" s="875" t="str">
        <f>IF(BA284="","",VLOOKUP(BA284,'aktuelle Düngerliste'!$A:$H,5,FALSE)*BC284/1000)</f>
        <v/>
      </c>
      <c r="BM284" s="875" t="str">
        <f>IF(BA284="","",VLOOKUP(BA284,'aktuelle Düngerliste'!$A:$H,6,FALSE)*BC284/1000)</f>
        <v/>
      </c>
      <c r="BN284" s="876" t="str">
        <f>IF(BA284="","",VLOOKUP(BA284,'aktuelle Düngerliste'!$A:$H,7,FALSE)*BC284/1000)</f>
        <v/>
      </c>
      <c r="BO284" s="378"/>
      <c r="BP284" s="379"/>
      <c r="BQ284" s="375"/>
      <c r="BR284" s="392" t="str">
        <f t="shared" si="52"/>
        <v/>
      </c>
      <c r="BS284" s="453" t="str">
        <f t="shared" si="53"/>
        <v/>
      </c>
      <c r="BT284" s="872" t="str">
        <f>IF(BO284="","",VLOOKUP(BO284,'aktuelle Düngerliste'!$A:$H,2,FALSE))</f>
        <v/>
      </c>
      <c r="BU284" s="872" t="str">
        <f>IF(BO284="","",VLOOKUP(BO284,'aktuelle Düngerliste'!$A:$H,3,FALSE))</f>
        <v/>
      </c>
      <c r="BV284" s="873" t="str">
        <f>IF(BO284="","",VLOOKUP(BO284,'aktuelle Düngerliste'!$A:$H,8,FALSE))</f>
        <v/>
      </c>
      <c r="BW284" s="874" t="str">
        <f>IF(BO284="","",VLOOKUP(BO284,'aktuelle Düngerliste'!$A:$H,3,FALSE)*BQ284/1000)</f>
        <v/>
      </c>
      <c r="BX284" s="874" t="str">
        <f>IF(BO284="","",IF(VLOOKUP(BO284,'aktuelle Düngerliste'!$A:$B,2,FALSE)="mineralisch",(VLOOKUP(BO284,'aktuelle Düngerliste'!$A:$H,3,FALSE)*BQ284/1000),""))</f>
        <v/>
      </c>
      <c r="BY284" s="875" t="str">
        <f>IF(BO284="","",VLOOKUP(BO284,'aktuelle Düngerliste'!$A:$J,10,FALSE)*BQ284/1000)</f>
        <v/>
      </c>
      <c r="BZ284" s="875" t="str">
        <f>IF(BO284="","",VLOOKUP(BO284,'aktuelle Düngerliste'!$A:$H,5,FALSE)*BQ284/1000)</f>
        <v/>
      </c>
      <c r="CA284" s="875" t="str">
        <f>IF(BO284="","",VLOOKUP(BO284,'aktuelle Düngerliste'!$A:$H,6,FALSE)*BQ284/1000)</f>
        <v/>
      </c>
      <c r="CB284" s="876" t="str">
        <f>IF(BO284="","",VLOOKUP(BO284,'aktuelle Düngerliste'!$A:$H,7,FALSE)*BQ284/1000)</f>
        <v/>
      </c>
      <c r="CC284" s="378"/>
      <c r="CD284" s="379"/>
      <c r="CE284" s="375"/>
      <c r="CF284" s="392" t="str">
        <f t="shared" si="54"/>
        <v/>
      </c>
      <c r="CG284" s="453" t="str">
        <f t="shared" si="55"/>
        <v/>
      </c>
      <c r="CH284" s="872" t="str">
        <f>IF(CC284="","",VLOOKUP(CC284,'aktuelle Düngerliste'!$A:$H,2,FALSE))</f>
        <v/>
      </c>
      <c r="CI284" s="872" t="str">
        <f>IF(CC284="","",VLOOKUP(CC284,'aktuelle Düngerliste'!$A:$H,3,FALSE))</f>
        <v/>
      </c>
      <c r="CJ284" s="873" t="str">
        <f>IF(CC284="","",VLOOKUP(CC284,'aktuelle Düngerliste'!$A:$H,8,FALSE))</f>
        <v/>
      </c>
      <c r="CK284" s="874" t="str">
        <f>IF(CC284="","",VLOOKUP(CC284,'aktuelle Düngerliste'!$A:$H,3,FALSE)*CE284/1000)</f>
        <v/>
      </c>
      <c r="CL284" s="874" t="str">
        <f>IF(CC284="","",IF(VLOOKUP(CC284,'aktuelle Düngerliste'!$A:$B,2,FALSE)="mineralisch",(VLOOKUP(CC284,'aktuelle Düngerliste'!$A:$H,3,FALSE)*CE284/1000),""))</f>
        <v/>
      </c>
      <c r="CM284" s="875" t="str">
        <f>IF(CC284="","",VLOOKUP(CC284,'aktuelle Düngerliste'!$A:$J,10,FALSE)*CE284/1000)</f>
        <v/>
      </c>
      <c r="CN284" s="875" t="str">
        <f>IF(CC284="","",VLOOKUP(CC284,'aktuelle Düngerliste'!$A:$H,5,FALSE)*CE284/1000)</f>
        <v/>
      </c>
      <c r="CO284" s="875" t="str">
        <f>IF(CC284="","",VLOOKUP(CC284,'aktuelle Düngerliste'!$A:$H,6,FALSE)*CE284/1000)</f>
        <v/>
      </c>
      <c r="CP284" s="876" t="str">
        <f>IF(CC284="","",VLOOKUP(CC284,'aktuelle Düngerliste'!$A:$H,7,FALSE)*CE284/1000)</f>
        <v/>
      </c>
      <c r="CQ284" s="378"/>
      <c r="CR284" s="379"/>
      <c r="CS284" s="375"/>
      <c r="CT284" s="392" t="str">
        <f t="shared" si="56"/>
        <v/>
      </c>
      <c r="CU284" s="453" t="str">
        <f t="shared" si="57"/>
        <v/>
      </c>
      <c r="CV284" s="872" t="str">
        <f>IF(CQ284="","",VLOOKUP(CQ284,'aktuelle Düngerliste'!$A:$H,2,FALSE))</f>
        <v/>
      </c>
      <c r="CW284" s="872" t="str">
        <f>IF(CQ284="","",VLOOKUP(CQ284,'aktuelle Düngerliste'!$A:$H,3,FALSE))</f>
        <v/>
      </c>
      <c r="CX284" s="873" t="str">
        <f>IF(CQ284="","",VLOOKUP(CQ284,'aktuelle Düngerliste'!$A:$H,8,FALSE))</f>
        <v/>
      </c>
      <c r="CY284" s="874" t="str">
        <f>IF(CQ284="","",VLOOKUP(CQ284,'aktuelle Düngerliste'!$A:$H,3,FALSE)*CS284/1000)</f>
        <v/>
      </c>
      <c r="CZ284" s="874" t="str">
        <f>IF(CQ284="","",IF(VLOOKUP(CQ284,'aktuelle Düngerliste'!$A:$B,2,FALSE)="mineralisch",(VLOOKUP(CQ284,'aktuelle Düngerliste'!$A:$H,3,FALSE)*CS284/1000),""))</f>
        <v/>
      </c>
      <c r="DA284" s="875" t="str">
        <f>IF(CQ284="","",VLOOKUP(CQ284,'aktuelle Düngerliste'!$A:$J,10,FALSE)*CS284/1000)</f>
        <v/>
      </c>
      <c r="DB284" s="875" t="str">
        <f>IF(CQ284="","",VLOOKUP(CQ284,'aktuelle Düngerliste'!$A:$H,5,FALSE)*CS284/1000)</f>
        <v/>
      </c>
      <c r="DC284" s="875" t="str">
        <f>IF(CQ284="","",VLOOKUP(CQ284,'aktuelle Düngerliste'!$A:$H,6,FALSE)*CS284/1000)</f>
        <v/>
      </c>
      <c r="DD284" s="876" t="str">
        <f>IF(CQ284="","",VLOOKUP(CQ284,'aktuelle Düngerliste'!$A:$H,7,FALSE)*CS284/1000)</f>
        <v/>
      </c>
      <c r="DE284" s="378"/>
      <c r="DF284" s="379"/>
      <c r="DG284" s="375"/>
      <c r="DH284" s="392" t="str">
        <f t="shared" si="58"/>
        <v/>
      </c>
      <c r="DI284" s="453" t="str">
        <f t="shared" si="59"/>
        <v/>
      </c>
      <c r="DJ284" s="872" t="str">
        <f>IF(DE284="","",VLOOKUP(DE284,'aktuelle Düngerliste'!$A:$H,2,FALSE))</f>
        <v/>
      </c>
      <c r="DK284" s="872" t="str">
        <f>IF(DE284="","",VLOOKUP(DE284,'aktuelle Düngerliste'!$A:$H,3,FALSE))</f>
        <v/>
      </c>
      <c r="DL284" s="873" t="str">
        <f>IF(DE284="","",VLOOKUP(DE284,'aktuelle Düngerliste'!$A:$H,8,FALSE))</f>
        <v/>
      </c>
      <c r="DM284" s="874" t="str">
        <f>IF(DE284="","",VLOOKUP(DE284,'aktuelle Düngerliste'!$A:$H,3,FALSE)*DG284/1000)</f>
        <v/>
      </c>
      <c r="DN284" s="874" t="str">
        <f>IF(DE284="","",IF(VLOOKUP(DE284,'aktuelle Düngerliste'!$A:$B,2,FALSE)="mineralisch",(VLOOKUP(DE284,'aktuelle Düngerliste'!$A:$H,3,FALSE)*DG284/1000),""))</f>
        <v/>
      </c>
      <c r="DO284" s="875" t="str">
        <f>IF(DE284="","",VLOOKUP(DE284,'aktuelle Düngerliste'!$A:$J,10,FALSE)*DG284/1000)</f>
        <v/>
      </c>
      <c r="DP284" s="875" t="str">
        <f>IF(DE284="","",VLOOKUP(DE284,'aktuelle Düngerliste'!$A:$H,5,FALSE)*DG284/1000)</f>
        <v/>
      </c>
      <c r="DQ284" s="875" t="str">
        <f>IF(DE284="","",VLOOKUP(DE284,'aktuelle Düngerliste'!$A:$H,6,FALSE)*DG284/1000)</f>
        <v/>
      </c>
      <c r="DR284" s="876" t="str">
        <f>IF(DE284="","",VLOOKUP(DE284,'aktuelle Düngerliste'!$A:$H,7,FALSE)*DG284/1000)</f>
        <v/>
      </c>
      <c r="DS284" s="265"/>
    </row>
    <row r="285" spans="1:123" s="145" customFormat="1">
      <c r="A285" s="261" t="str">
        <f>IF('N-DBE'!A285="","",'N-DBE'!A285)</f>
        <v/>
      </c>
      <c r="B285" s="285" t="str">
        <f>IF('N-DBE'!B285="","",'N-DBE'!B285)</f>
        <v/>
      </c>
      <c r="C285" s="262" t="str">
        <f>IF('N-DBE'!C285="","",'N-DBE'!C285)</f>
        <v/>
      </c>
      <c r="D285" s="262" t="str">
        <f>IF('N-DBE'!D285="","",'N-DBE'!D285)</f>
        <v/>
      </c>
      <c r="E285" s="238" t="str">
        <f>IF('N-DBE'!E285="","",'N-DBE'!E285)</f>
        <v/>
      </c>
      <c r="F285" s="238" t="str">
        <f>IF('N-DBE'!F285="","",'N-DBE'!F285)</f>
        <v/>
      </c>
      <c r="G285" s="225" t="str">
        <f>IF('N-DBE'!G285="","",'N-DBE'!G285)</f>
        <v/>
      </c>
      <c r="H285" s="247" t="str">
        <f>IF(OR(B285="",'N-DBE'!AJ285=""),"",'N-DBE'!AJ285+'N-DBE'!AN285)</f>
        <v/>
      </c>
      <c r="I285" s="815" t="str">
        <f>IF(OR(B285="",'N-DBE'!AJ285=""),"",'N-DBE'!E285*('N-DBE'!AJ285+'N-DBE'!AN285))</f>
        <v/>
      </c>
      <c r="J285" s="246" t="str">
        <f>IF('N-DBE'!AK285="","",IF('N-DBE'!AM285="ja",'N-DBE'!AK285+'N-DBE'!AN285,'N-DBE'!AK285))</f>
        <v/>
      </c>
      <c r="K285" s="829" t="str">
        <f>IF(OR(B285="",'N-DBE'!AK285=""),"",IF('N-DBE'!AM285="ja",'N-DBE'!E285*('N-DBE'!AK285+'N-DBE'!AN285),'N-DBE'!E285*'N-DBE'!AK285))</f>
        <v/>
      </c>
      <c r="L285" s="830" t="str">
        <f>IF(OR(B285="",'N-DBE'!AL285=""),"",'N-DBE'!AL285+'N-DBE'!AN285)</f>
        <v/>
      </c>
      <c r="M285" s="830" t="str">
        <f>IF(OR(B285="",'N-DBE'!AL285=""),"",'N-DBE'!E285*('N-DBE'!AL285+'N-DBE'!AN285))</f>
        <v/>
      </c>
      <c r="N285" s="831" t="str">
        <f>IF(AND('N-DBE'!C285="ja",G285&lt;&gt;""),I285-X285,"")</f>
        <v/>
      </c>
      <c r="O285" s="259" t="str">
        <f>IF('N-DBE'!AJ285="","",SUM(AU285,BI285,BW285,CK285,CY285,DM285))</f>
        <v/>
      </c>
      <c r="P285" s="830" t="str">
        <f>IF(OR(B285="",'N-DBE'!AJ285=""),"",O285*'N-DBE'!E285)</f>
        <v/>
      </c>
      <c r="Q285" s="253" t="str">
        <f>IF('N-DBE'!AJ285="","",IF(AR285="mineralisch",AU285,0)+IF(BF285="mineralisch",BI285,0)+IF(BT285="mineralisch",BW285,0)+IF(CH285="mineralisch",CK285,0)+IF(CV285="mineralisch",CY285,0)+IF(DJ285="mineralisch",DM285,0))</f>
        <v/>
      </c>
      <c r="R285" s="830" t="str">
        <f>IF(OR(B285="",'N-DBE'!AJ285=""),"",Q285*'N-DBE'!E285)</f>
        <v/>
      </c>
      <c r="S285" s="253" t="str">
        <f>IF('N-DBE'!AJ285="","",O285-Q285)</f>
        <v/>
      </c>
      <c r="T285" s="830" t="str">
        <f>IF(OR(B285="",'N-DBE'!AJ285=""),"",S285*'N-DBE'!E285)</f>
        <v/>
      </c>
      <c r="U285" s="253" t="str">
        <f>IF('N-DBE'!AJ285="","",(IF(AR285="Kompost",AU285,0)+IF(BF285="Kompost",BI285,0)+IF(BT285="Kompost",BW285,0)+IF(CH285="Kompost",CK285,0)+IF(CV285="Kompost",CY285,0)+IF(DJ285="Kompost",DM285,0)))</f>
        <v/>
      </c>
      <c r="V285" s="830" t="str">
        <f>IF(OR(B285="",'N-DBE'!AJ285=""),"",U285*'N-DBE'!E285)</f>
        <v/>
      </c>
      <c r="W285" s="370" t="str">
        <f>IF('N-DBE'!AJ285="","",SUM(AW285,BK285,BY285,CM285,DA285,DO285))</f>
        <v/>
      </c>
      <c r="X285" s="844" t="str">
        <f>IF(OR(B285="",'N-DBE'!AJ285=""),"",W285*'N-DBE'!E285)</f>
        <v/>
      </c>
      <c r="Y285" s="260" t="str">
        <f>IF('P-(K-Mg)-DBE'!N285="","",'P-(K-Mg)-DBE'!N285+'P-(K-Mg)-DBE'!R285)</f>
        <v/>
      </c>
      <c r="Z285" s="830" t="str">
        <f>IF(OR(B285="",'P-(K-Mg)-DBE'!N285=""),"",'N-DBE'!E285*('P-(K-Mg)-DBE'!N285+'P-(K-Mg)-DBE'!R285))</f>
        <v/>
      </c>
      <c r="AA285" s="259" t="str">
        <f>IF('P-(K-Mg)-DBE'!N285="","",SUM(AX285,BL285,BZ285,CN285,DB285,DP285))</f>
        <v/>
      </c>
      <c r="AB285" s="258" t="str">
        <f>IF(OR(B285="",'P-(K-Mg)-DBE'!Z285=""),"",SUM(AX285,BL285,BZ285,CN285,DB285,DP285)*'N-DBE'!E285)</f>
        <v/>
      </c>
      <c r="AC285" s="259" t="str">
        <f>IF('P-(K-Mg)-DBE'!O285="","",'P-(K-Mg)-DBE'!O285)</f>
        <v/>
      </c>
      <c r="AD285" s="815" t="str">
        <f>IF(OR(B285="",'P-(K-Mg)-DBE'!O285=""),"",'P-(K-Mg)-DBE'!O285*'N-DBE'!E285)</f>
        <v/>
      </c>
      <c r="AE285" s="239" t="str">
        <f>IF('P-(K-Mg)-DBE'!Z285="","",'P-(K-Mg)-DBE'!Z285)</f>
        <v/>
      </c>
      <c r="AF285" s="815" t="str">
        <f>IF(OR(B285="",'P-(K-Mg)-DBE'!Z285=""),"",'P-(K-Mg)-DBE'!Z285*'N-DBE'!E285)</f>
        <v/>
      </c>
      <c r="AG285" s="380" t="str">
        <f>IF('P-(K-Mg)-DBE'!Z285="","",SUM(AY285,BM285,CA285,CO285,DC285,DQ285))</f>
        <v/>
      </c>
      <c r="AH285" s="258" t="str">
        <f>IF(OR(B285="",'P-(K-Mg)-DBE'!AH285=""),"",SUM(AY285,BM285,CA285,CO285,DC285,DQ275)*'N-DBE'!E285)</f>
        <v/>
      </c>
      <c r="AI285" s="240" t="str">
        <f>IF('P-(K-Mg)-DBE'!AH285="","",'P-(K-Mg)-DBE'!AH285)</f>
        <v/>
      </c>
      <c r="AJ285" s="830" t="str">
        <f>IF(OR(B285="",'P-(K-Mg)-DBE'!AH285=""),"",'N-DBE'!E285*'P-(K-Mg)-DBE'!AH285)</f>
        <v/>
      </c>
      <c r="AK285" s="374" t="str">
        <f>IF('P-(K-Mg)-DBE'!AH285="","",SUM(AZ285,BN285,CB285,CP285,DD285,DR285))</f>
        <v/>
      </c>
      <c r="AL285" s="862" t="str">
        <f>IF('P-(K-Mg)-DBE'!AH285="","",SUM(AZ285,BN285,CB285,CP285,DD285,DR285))</f>
        <v/>
      </c>
      <c r="AM285" s="378"/>
      <c r="AN285" s="379"/>
      <c r="AO285" s="375"/>
      <c r="AP285" s="392" t="str">
        <f t="shared" si="48"/>
        <v/>
      </c>
      <c r="AQ285" s="453" t="str">
        <f t="shared" si="49"/>
        <v/>
      </c>
      <c r="AR285" s="872" t="str">
        <f>IF(AM285="","",VLOOKUP(AM285,'aktuelle Düngerliste'!A:H,2,FALSE))</f>
        <v/>
      </c>
      <c r="AS285" s="872" t="str">
        <f>IF(AM285="","",VLOOKUP(AM285,'aktuelle Düngerliste'!A:H,3,FALSE))</f>
        <v/>
      </c>
      <c r="AT285" s="873" t="str">
        <f>IF(AM285="","",VLOOKUP(AM285,'aktuelle Düngerliste'!A:H,8,FALSE))</f>
        <v/>
      </c>
      <c r="AU285" s="874" t="str">
        <f>IF(AM285="","",VLOOKUP(AM285,'aktuelle Düngerliste'!$A:$H,3,FALSE)*AO285/1000)</f>
        <v/>
      </c>
      <c r="AV285" s="874" t="str">
        <f>IF(AM285="","",IF(VLOOKUP(AM285,'aktuelle Düngerliste'!$A:$B,2,FALSE)="mineralisch",(VLOOKUP(AM285,'aktuelle Düngerliste'!$A:$H,3,FALSE)*AO285/1000),""))</f>
        <v/>
      </c>
      <c r="AW285" s="875" t="str">
        <f>IF(AM285="","",VLOOKUP(AM285,'aktuelle Düngerliste'!$A:$J,10,FALSE)*AO285/1000)</f>
        <v/>
      </c>
      <c r="AX285" s="875" t="str">
        <f>IF(AM285="","",VLOOKUP(AM285,'aktuelle Düngerliste'!$A:$H,5,FALSE)*AO285/1000)</f>
        <v/>
      </c>
      <c r="AY285" s="875" t="str">
        <f>IF(AM285="","",VLOOKUP(AM285,'aktuelle Düngerliste'!$A:$H,6,FALSE)*AO285/1000)</f>
        <v/>
      </c>
      <c r="AZ285" s="876" t="str">
        <f>IF(AM285="","",VLOOKUP(AM285,'aktuelle Düngerliste'!$A:$H,7,FALSE)*AO285/1000)</f>
        <v/>
      </c>
      <c r="BA285" s="378"/>
      <c r="BB285" s="379"/>
      <c r="BC285" s="375"/>
      <c r="BD285" s="392" t="str">
        <f t="shared" si="50"/>
        <v/>
      </c>
      <c r="BE285" s="453" t="str">
        <f t="shared" si="51"/>
        <v/>
      </c>
      <c r="BF285" s="872" t="str">
        <f>IF(BA285="","",VLOOKUP(BA285,'aktuelle Düngerliste'!$A:$H,2,FALSE))</f>
        <v/>
      </c>
      <c r="BG285" s="872" t="str">
        <f>IF(BA285="","",VLOOKUP(BA285,'aktuelle Düngerliste'!$A:$H,3,FALSE))</f>
        <v/>
      </c>
      <c r="BH285" s="873" t="str">
        <f>IF(BA285="","",VLOOKUP(BA285,'aktuelle Düngerliste'!$A:$H,8,FALSE))</f>
        <v/>
      </c>
      <c r="BI285" s="874" t="str">
        <f>IF(BA285="","",VLOOKUP(BA285,'aktuelle Düngerliste'!$A:$H,3,FALSE)*BC285/1000)</f>
        <v/>
      </c>
      <c r="BJ285" s="874" t="str">
        <f>IF(BA285="","",IF(VLOOKUP(BA285,'aktuelle Düngerliste'!$A:$B,2,FALSE)="mineralisch",(VLOOKUP(BA285,'aktuelle Düngerliste'!$A:$H,3,FALSE)*BC285/1000),""))</f>
        <v/>
      </c>
      <c r="BK285" s="875" t="str">
        <f>IF(BA285="","",VLOOKUP(BA285,'aktuelle Düngerliste'!$A:$J,10,FALSE)*BC285/1000)</f>
        <v/>
      </c>
      <c r="BL285" s="875" t="str">
        <f>IF(BA285="","",VLOOKUP(BA285,'aktuelle Düngerliste'!$A:$H,5,FALSE)*BC285/1000)</f>
        <v/>
      </c>
      <c r="BM285" s="875" t="str">
        <f>IF(BA285="","",VLOOKUP(BA285,'aktuelle Düngerliste'!$A:$H,6,FALSE)*BC285/1000)</f>
        <v/>
      </c>
      <c r="BN285" s="876" t="str">
        <f>IF(BA285="","",VLOOKUP(BA285,'aktuelle Düngerliste'!$A:$H,7,FALSE)*BC285/1000)</f>
        <v/>
      </c>
      <c r="BO285" s="378"/>
      <c r="BP285" s="379"/>
      <c r="BQ285" s="375"/>
      <c r="BR285" s="392" t="str">
        <f t="shared" si="52"/>
        <v/>
      </c>
      <c r="BS285" s="453" t="str">
        <f t="shared" si="53"/>
        <v/>
      </c>
      <c r="BT285" s="872" t="str">
        <f>IF(BO285="","",VLOOKUP(BO285,'aktuelle Düngerliste'!$A:$H,2,FALSE))</f>
        <v/>
      </c>
      <c r="BU285" s="872" t="str">
        <f>IF(BO285="","",VLOOKUP(BO285,'aktuelle Düngerliste'!$A:$H,3,FALSE))</f>
        <v/>
      </c>
      <c r="BV285" s="873" t="str">
        <f>IF(BO285="","",VLOOKUP(BO285,'aktuelle Düngerliste'!$A:$H,8,FALSE))</f>
        <v/>
      </c>
      <c r="BW285" s="874" t="str">
        <f>IF(BO285="","",VLOOKUP(BO285,'aktuelle Düngerliste'!$A:$H,3,FALSE)*BQ285/1000)</f>
        <v/>
      </c>
      <c r="BX285" s="874" t="str">
        <f>IF(BO285="","",IF(VLOOKUP(BO285,'aktuelle Düngerliste'!$A:$B,2,FALSE)="mineralisch",(VLOOKUP(BO285,'aktuelle Düngerliste'!$A:$H,3,FALSE)*BQ285/1000),""))</f>
        <v/>
      </c>
      <c r="BY285" s="875" t="str">
        <f>IF(BO285="","",VLOOKUP(BO285,'aktuelle Düngerliste'!$A:$J,10,FALSE)*BQ285/1000)</f>
        <v/>
      </c>
      <c r="BZ285" s="875" t="str">
        <f>IF(BO285="","",VLOOKUP(BO285,'aktuelle Düngerliste'!$A:$H,5,FALSE)*BQ285/1000)</f>
        <v/>
      </c>
      <c r="CA285" s="875" t="str">
        <f>IF(BO285="","",VLOOKUP(BO285,'aktuelle Düngerliste'!$A:$H,6,FALSE)*BQ285/1000)</f>
        <v/>
      </c>
      <c r="CB285" s="876" t="str">
        <f>IF(BO285="","",VLOOKUP(BO285,'aktuelle Düngerliste'!$A:$H,7,FALSE)*BQ285/1000)</f>
        <v/>
      </c>
      <c r="CC285" s="378"/>
      <c r="CD285" s="379"/>
      <c r="CE285" s="375"/>
      <c r="CF285" s="392" t="str">
        <f t="shared" si="54"/>
        <v/>
      </c>
      <c r="CG285" s="453" t="str">
        <f t="shared" si="55"/>
        <v/>
      </c>
      <c r="CH285" s="872" t="str">
        <f>IF(CC285="","",VLOOKUP(CC285,'aktuelle Düngerliste'!$A:$H,2,FALSE))</f>
        <v/>
      </c>
      <c r="CI285" s="872" t="str">
        <f>IF(CC285="","",VLOOKUP(CC285,'aktuelle Düngerliste'!$A:$H,3,FALSE))</f>
        <v/>
      </c>
      <c r="CJ285" s="873" t="str">
        <f>IF(CC285="","",VLOOKUP(CC285,'aktuelle Düngerliste'!$A:$H,8,FALSE))</f>
        <v/>
      </c>
      <c r="CK285" s="874" t="str">
        <f>IF(CC285="","",VLOOKUP(CC285,'aktuelle Düngerliste'!$A:$H,3,FALSE)*CE285/1000)</f>
        <v/>
      </c>
      <c r="CL285" s="874" t="str">
        <f>IF(CC285="","",IF(VLOOKUP(CC285,'aktuelle Düngerliste'!$A:$B,2,FALSE)="mineralisch",(VLOOKUP(CC285,'aktuelle Düngerliste'!$A:$H,3,FALSE)*CE285/1000),""))</f>
        <v/>
      </c>
      <c r="CM285" s="875" t="str">
        <f>IF(CC285="","",VLOOKUP(CC285,'aktuelle Düngerliste'!$A:$J,10,FALSE)*CE285/1000)</f>
        <v/>
      </c>
      <c r="CN285" s="875" t="str">
        <f>IF(CC285="","",VLOOKUP(CC285,'aktuelle Düngerliste'!$A:$H,5,FALSE)*CE285/1000)</f>
        <v/>
      </c>
      <c r="CO285" s="875" t="str">
        <f>IF(CC285="","",VLOOKUP(CC285,'aktuelle Düngerliste'!$A:$H,6,FALSE)*CE285/1000)</f>
        <v/>
      </c>
      <c r="CP285" s="876" t="str">
        <f>IF(CC285="","",VLOOKUP(CC285,'aktuelle Düngerliste'!$A:$H,7,FALSE)*CE285/1000)</f>
        <v/>
      </c>
      <c r="CQ285" s="378"/>
      <c r="CR285" s="379"/>
      <c r="CS285" s="375"/>
      <c r="CT285" s="392" t="str">
        <f t="shared" si="56"/>
        <v/>
      </c>
      <c r="CU285" s="453" t="str">
        <f t="shared" si="57"/>
        <v/>
      </c>
      <c r="CV285" s="872" t="str">
        <f>IF(CQ285="","",VLOOKUP(CQ285,'aktuelle Düngerliste'!$A:$H,2,FALSE))</f>
        <v/>
      </c>
      <c r="CW285" s="872" t="str">
        <f>IF(CQ285="","",VLOOKUP(CQ285,'aktuelle Düngerliste'!$A:$H,3,FALSE))</f>
        <v/>
      </c>
      <c r="CX285" s="873" t="str">
        <f>IF(CQ285="","",VLOOKUP(CQ285,'aktuelle Düngerliste'!$A:$H,8,FALSE))</f>
        <v/>
      </c>
      <c r="CY285" s="874" t="str">
        <f>IF(CQ285="","",VLOOKUP(CQ285,'aktuelle Düngerliste'!$A:$H,3,FALSE)*CS285/1000)</f>
        <v/>
      </c>
      <c r="CZ285" s="874" t="str">
        <f>IF(CQ285="","",IF(VLOOKUP(CQ285,'aktuelle Düngerliste'!$A:$B,2,FALSE)="mineralisch",(VLOOKUP(CQ285,'aktuelle Düngerliste'!$A:$H,3,FALSE)*CS285/1000),""))</f>
        <v/>
      </c>
      <c r="DA285" s="875" t="str">
        <f>IF(CQ285="","",VLOOKUP(CQ285,'aktuelle Düngerliste'!$A:$J,10,FALSE)*CS285/1000)</f>
        <v/>
      </c>
      <c r="DB285" s="875" t="str">
        <f>IF(CQ285="","",VLOOKUP(CQ285,'aktuelle Düngerliste'!$A:$H,5,FALSE)*CS285/1000)</f>
        <v/>
      </c>
      <c r="DC285" s="875" t="str">
        <f>IF(CQ285="","",VLOOKUP(CQ285,'aktuelle Düngerliste'!$A:$H,6,FALSE)*CS285/1000)</f>
        <v/>
      </c>
      <c r="DD285" s="876" t="str">
        <f>IF(CQ285="","",VLOOKUP(CQ285,'aktuelle Düngerliste'!$A:$H,7,FALSE)*CS285/1000)</f>
        <v/>
      </c>
      <c r="DE285" s="378"/>
      <c r="DF285" s="379"/>
      <c r="DG285" s="375"/>
      <c r="DH285" s="392" t="str">
        <f t="shared" si="58"/>
        <v/>
      </c>
      <c r="DI285" s="453" t="str">
        <f t="shared" si="59"/>
        <v/>
      </c>
      <c r="DJ285" s="872" t="str">
        <f>IF(DE285="","",VLOOKUP(DE285,'aktuelle Düngerliste'!$A:$H,2,FALSE))</f>
        <v/>
      </c>
      <c r="DK285" s="872" t="str">
        <f>IF(DE285="","",VLOOKUP(DE285,'aktuelle Düngerliste'!$A:$H,3,FALSE))</f>
        <v/>
      </c>
      <c r="DL285" s="873" t="str">
        <f>IF(DE285="","",VLOOKUP(DE285,'aktuelle Düngerliste'!$A:$H,8,FALSE))</f>
        <v/>
      </c>
      <c r="DM285" s="874" t="str">
        <f>IF(DE285="","",VLOOKUP(DE285,'aktuelle Düngerliste'!$A:$H,3,FALSE)*DG285/1000)</f>
        <v/>
      </c>
      <c r="DN285" s="874" t="str">
        <f>IF(DE285="","",IF(VLOOKUP(DE285,'aktuelle Düngerliste'!$A:$B,2,FALSE)="mineralisch",(VLOOKUP(DE285,'aktuelle Düngerliste'!$A:$H,3,FALSE)*DG285/1000),""))</f>
        <v/>
      </c>
      <c r="DO285" s="875" t="str">
        <f>IF(DE285="","",VLOOKUP(DE285,'aktuelle Düngerliste'!$A:$J,10,FALSE)*DG285/1000)</f>
        <v/>
      </c>
      <c r="DP285" s="875" t="str">
        <f>IF(DE285="","",VLOOKUP(DE285,'aktuelle Düngerliste'!$A:$H,5,FALSE)*DG285/1000)</f>
        <v/>
      </c>
      <c r="DQ285" s="875" t="str">
        <f>IF(DE285="","",VLOOKUP(DE285,'aktuelle Düngerliste'!$A:$H,6,FALSE)*DG285/1000)</f>
        <v/>
      </c>
      <c r="DR285" s="876" t="str">
        <f>IF(DE285="","",VLOOKUP(DE285,'aktuelle Düngerliste'!$A:$H,7,FALSE)*DG285/1000)</f>
        <v/>
      </c>
      <c r="DS285" s="265"/>
    </row>
    <row r="286" spans="1:123" s="145" customFormat="1">
      <c r="A286" s="261" t="str">
        <f>IF('N-DBE'!A286="","",'N-DBE'!A286)</f>
        <v/>
      </c>
      <c r="B286" s="285" t="str">
        <f>IF('N-DBE'!B286="","",'N-DBE'!B286)</f>
        <v/>
      </c>
      <c r="C286" s="262" t="str">
        <f>IF('N-DBE'!C286="","",'N-DBE'!C286)</f>
        <v/>
      </c>
      <c r="D286" s="262" t="str">
        <f>IF('N-DBE'!D286="","",'N-DBE'!D286)</f>
        <v/>
      </c>
      <c r="E286" s="238" t="str">
        <f>IF('N-DBE'!E286="","",'N-DBE'!E286)</f>
        <v/>
      </c>
      <c r="F286" s="238" t="str">
        <f>IF('N-DBE'!F286="","",'N-DBE'!F286)</f>
        <v/>
      </c>
      <c r="G286" s="225" t="str">
        <f>IF('N-DBE'!G286="","",'N-DBE'!G286)</f>
        <v/>
      </c>
      <c r="H286" s="247" t="str">
        <f>IF(OR(B286="",'N-DBE'!AJ286=""),"",'N-DBE'!AJ286+'N-DBE'!AN286)</f>
        <v/>
      </c>
      <c r="I286" s="815" t="str">
        <f>IF(OR(B286="",'N-DBE'!AJ286=""),"",'N-DBE'!E286*('N-DBE'!AJ286+'N-DBE'!AN286))</f>
        <v/>
      </c>
      <c r="J286" s="246" t="str">
        <f>IF('N-DBE'!AK286="","",IF('N-DBE'!AM286="ja",'N-DBE'!AK286+'N-DBE'!AN286,'N-DBE'!AK286))</f>
        <v/>
      </c>
      <c r="K286" s="829" t="str">
        <f>IF(OR(B286="",'N-DBE'!AK286=""),"",IF('N-DBE'!AM286="ja",'N-DBE'!E286*('N-DBE'!AK286+'N-DBE'!AN286),'N-DBE'!E286*'N-DBE'!AK286))</f>
        <v/>
      </c>
      <c r="L286" s="830" t="str">
        <f>IF(OR(B286="",'N-DBE'!AL286=""),"",'N-DBE'!AL286+'N-DBE'!AN286)</f>
        <v/>
      </c>
      <c r="M286" s="830" t="str">
        <f>IF(OR(B286="",'N-DBE'!AL286=""),"",'N-DBE'!E286*('N-DBE'!AL286+'N-DBE'!AN286))</f>
        <v/>
      </c>
      <c r="N286" s="831" t="str">
        <f>IF(AND('N-DBE'!C286="ja",G286&lt;&gt;""),I286-X286,"")</f>
        <v/>
      </c>
      <c r="O286" s="259" t="str">
        <f>IF('N-DBE'!AJ286="","",SUM(AU286,BI286,BW286,CK286,CY286,DM286))</f>
        <v/>
      </c>
      <c r="P286" s="830" t="str">
        <f>IF(OR(B286="",'N-DBE'!AJ286=""),"",O286*'N-DBE'!E286)</f>
        <v/>
      </c>
      <c r="Q286" s="253" t="str">
        <f>IF('N-DBE'!AJ286="","",IF(AR286="mineralisch",AU286,0)+IF(BF286="mineralisch",BI286,0)+IF(BT286="mineralisch",BW286,0)+IF(CH286="mineralisch",CK286,0)+IF(CV286="mineralisch",CY286,0)+IF(DJ286="mineralisch",DM286,0))</f>
        <v/>
      </c>
      <c r="R286" s="830" t="str">
        <f>IF(OR(B286="",'N-DBE'!AJ286=""),"",Q286*'N-DBE'!E286)</f>
        <v/>
      </c>
      <c r="S286" s="253" t="str">
        <f>IF('N-DBE'!AJ286="","",O286-Q286)</f>
        <v/>
      </c>
      <c r="T286" s="830" t="str">
        <f>IF(OR(B286="",'N-DBE'!AJ286=""),"",S286*'N-DBE'!E286)</f>
        <v/>
      </c>
      <c r="U286" s="253" t="str">
        <f>IF('N-DBE'!AJ286="","",(IF(AR286="Kompost",AU286,0)+IF(BF286="Kompost",BI286,0)+IF(BT286="Kompost",BW286,0)+IF(CH286="Kompost",CK286,0)+IF(CV286="Kompost",CY286,0)+IF(DJ286="Kompost",DM286,0)))</f>
        <v/>
      </c>
      <c r="V286" s="830" t="str">
        <f>IF(OR(B286="",'N-DBE'!AJ286=""),"",U286*'N-DBE'!E286)</f>
        <v/>
      </c>
      <c r="W286" s="370" t="str">
        <f>IF('N-DBE'!AJ286="","",SUM(AW286,BK286,BY286,CM286,DA286,DO286))</f>
        <v/>
      </c>
      <c r="X286" s="844" t="str">
        <f>IF(OR(B286="",'N-DBE'!AJ286=""),"",W286*'N-DBE'!E286)</f>
        <v/>
      </c>
      <c r="Y286" s="260" t="str">
        <f>IF('P-(K-Mg)-DBE'!N286="","",'P-(K-Mg)-DBE'!N286+'P-(K-Mg)-DBE'!R286)</f>
        <v/>
      </c>
      <c r="Z286" s="830" t="str">
        <f>IF(OR(B286="",'P-(K-Mg)-DBE'!N286=""),"",'N-DBE'!E286*('P-(K-Mg)-DBE'!N286+'P-(K-Mg)-DBE'!R286))</f>
        <v/>
      </c>
      <c r="AA286" s="259" t="str">
        <f>IF('P-(K-Mg)-DBE'!N286="","",SUM(AX286,BL286,BZ286,CN286,DB286,DP286))</f>
        <v/>
      </c>
      <c r="AB286" s="258" t="str">
        <f>IF(OR(B286="",'P-(K-Mg)-DBE'!Z286=""),"",SUM(AX286,BL286,BZ286,CN286,DB286,DP286)*'N-DBE'!E286)</f>
        <v/>
      </c>
      <c r="AC286" s="259" t="str">
        <f>IF('P-(K-Mg)-DBE'!O286="","",'P-(K-Mg)-DBE'!O286)</f>
        <v/>
      </c>
      <c r="AD286" s="815" t="str">
        <f>IF(OR(B286="",'P-(K-Mg)-DBE'!O286=""),"",'P-(K-Mg)-DBE'!O286*'N-DBE'!E286)</f>
        <v/>
      </c>
      <c r="AE286" s="239" t="str">
        <f>IF('P-(K-Mg)-DBE'!Z286="","",'P-(K-Mg)-DBE'!Z286)</f>
        <v/>
      </c>
      <c r="AF286" s="815" t="str">
        <f>IF(OR(B286="",'P-(K-Mg)-DBE'!Z286=""),"",'P-(K-Mg)-DBE'!Z286*'N-DBE'!E286)</f>
        <v/>
      </c>
      <c r="AG286" s="380" t="str">
        <f>IF('P-(K-Mg)-DBE'!Z286="","",SUM(AY286,BM286,CA286,CO286,DC286,DQ286))</f>
        <v/>
      </c>
      <c r="AH286" s="258" t="str">
        <f>IF(OR(B286="",'P-(K-Mg)-DBE'!AH286=""),"",SUM(AY286,BM286,CA286,CO286,DC286,DQ276)*'N-DBE'!E286)</f>
        <v/>
      </c>
      <c r="AI286" s="240" t="str">
        <f>IF('P-(K-Mg)-DBE'!AH286="","",'P-(K-Mg)-DBE'!AH286)</f>
        <v/>
      </c>
      <c r="AJ286" s="830" t="str">
        <f>IF(OR(B286="",'P-(K-Mg)-DBE'!AH286=""),"",'N-DBE'!E286*'P-(K-Mg)-DBE'!AH286)</f>
        <v/>
      </c>
      <c r="AK286" s="374" t="str">
        <f>IF('P-(K-Mg)-DBE'!AH286="","",SUM(AZ286,BN286,CB286,CP286,DD286,DR286))</f>
        <v/>
      </c>
      <c r="AL286" s="862" t="str">
        <f>IF('P-(K-Mg)-DBE'!AH286="","",SUM(AZ286,BN286,CB286,CP286,DD286,DR286))</f>
        <v/>
      </c>
      <c r="AM286" s="378"/>
      <c r="AN286" s="379"/>
      <c r="AO286" s="375"/>
      <c r="AP286" s="392" t="str">
        <f t="shared" si="48"/>
        <v/>
      </c>
      <c r="AQ286" s="453" t="str">
        <f t="shared" si="49"/>
        <v/>
      </c>
      <c r="AR286" s="872" t="str">
        <f>IF(AM286="","",VLOOKUP(AM286,'aktuelle Düngerliste'!A:H,2,FALSE))</f>
        <v/>
      </c>
      <c r="AS286" s="872" t="str">
        <f>IF(AM286="","",VLOOKUP(AM286,'aktuelle Düngerliste'!A:H,3,FALSE))</f>
        <v/>
      </c>
      <c r="AT286" s="873" t="str">
        <f>IF(AM286="","",VLOOKUP(AM286,'aktuelle Düngerliste'!A:H,8,FALSE))</f>
        <v/>
      </c>
      <c r="AU286" s="874" t="str">
        <f>IF(AM286="","",VLOOKUP(AM286,'aktuelle Düngerliste'!$A:$H,3,FALSE)*AO286/1000)</f>
        <v/>
      </c>
      <c r="AV286" s="874" t="str">
        <f>IF(AM286="","",IF(VLOOKUP(AM286,'aktuelle Düngerliste'!$A:$B,2,FALSE)="mineralisch",(VLOOKUP(AM286,'aktuelle Düngerliste'!$A:$H,3,FALSE)*AO286/1000),""))</f>
        <v/>
      </c>
      <c r="AW286" s="875" t="str">
        <f>IF(AM286="","",VLOOKUP(AM286,'aktuelle Düngerliste'!$A:$J,10,FALSE)*AO286/1000)</f>
        <v/>
      </c>
      <c r="AX286" s="875" t="str">
        <f>IF(AM286="","",VLOOKUP(AM286,'aktuelle Düngerliste'!$A:$H,5,FALSE)*AO286/1000)</f>
        <v/>
      </c>
      <c r="AY286" s="875" t="str">
        <f>IF(AM286="","",VLOOKUP(AM286,'aktuelle Düngerliste'!$A:$H,6,FALSE)*AO286/1000)</f>
        <v/>
      </c>
      <c r="AZ286" s="876" t="str">
        <f>IF(AM286="","",VLOOKUP(AM286,'aktuelle Düngerliste'!$A:$H,7,FALSE)*AO286/1000)</f>
        <v/>
      </c>
      <c r="BA286" s="378"/>
      <c r="BB286" s="379"/>
      <c r="BC286" s="375"/>
      <c r="BD286" s="392" t="str">
        <f t="shared" si="50"/>
        <v/>
      </c>
      <c r="BE286" s="453" t="str">
        <f t="shared" si="51"/>
        <v/>
      </c>
      <c r="BF286" s="872" t="str">
        <f>IF(BA286="","",VLOOKUP(BA286,'aktuelle Düngerliste'!$A:$H,2,FALSE))</f>
        <v/>
      </c>
      <c r="BG286" s="872" t="str">
        <f>IF(BA286="","",VLOOKUP(BA286,'aktuelle Düngerliste'!$A:$H,3,FALSE))</f>
        <v/>
      </c>
      <c r="BH286" s="873" t="str">
        <f>IF(BA286="","",VLOOKUP(BA286,'aktuelle Düngerliste'!$A:$H,8,FALSE))</f>
        <v/>
      </c>
      <c r="BI286" s="874" t="str">
        <f>IF(BA286="","",VLOOKUP(BA286,'aktuelle Düngerliste'!$A:$H,3,FALSE)*BC286/1000)</f>
        <v/>
      </c>
      <c r="BJ286" s="874" t="str">
        <f>IF(BA286="","",IF(VLOOKUP(BA286,'aktuelle Düngerliste'!$A:$B,2,FALSE)="mineralisch",(VLOOKUP(BA286,'aktuelle Düngerliste'!$A:$H,3,FALSE)*BC286/1000),""))</f>
        <v/>
      </c>
      <c r="BK286" s="875" t="str">
        <f>IF(BA286="","",VLOOKUP(BA286,'aktuelle Düngerliste'!$A:$J,10,FALSE)*BC286/1000)</f>
        <v/>
      </c>
      <c r="BL286" s="875" t="str">
        <f>IF(BA286="","",VLOOKUP(BA286,'aktuelle Düngerliste'!$A:$H,5,FALSE)*BC286/1000)</f>
        <v/>
      </c>
      <c r="BM286" s="875" t="str">
        <f>IF(BA286="","",VLOOKUP(BA286,'aktuelle Düngerliste'!$A:$H,6,FALSE)*BC286/1000)</f>
        <v/>
      </c>
      <c r="BN286" s="876" t="str">
        <f>IF(BA286="","",VLOOKUP(BA286,'aktuelle Düngerliste'!$A:$H,7,FALSE)*BC286/1000)</f>
        <v/>
      </c>
      <c r="BO286" s="378"/>
      <c r="BP286" s="379"/>
      <c r="BQ286" s="375"/>
      <c r="BR286" s="392" t="str">
        <f t="shared" si="52"/>
        <v/>
      </c>
      <c r="BS286" s="453" t="str">
        <f t="shared" si="53"/>
        <v/>
      </c>
      <c r="BT286" s="872" t="str">
        <f>IF(BO286="","",VLOOKUP(BO286,'aktuelle Düngerliste'!$A:$H,2,FALSE))</f>
        <v/>
      </c>
      <c r="BU286" s="872" t="str">
        <f>IF(BO286="","",VLOOKUP(BO286,'aktuelle Düngerliste'!$A:$H,3,FALSE))</f>
        <v/>
      </c>
      <c r="BV286" s="873" t="str">
        <f>IF(BO286="","",VLOOKUP(BO286,'aktuelle Düngerliste'!$A:$H,8,FALSE))</f>
        <v/>
      </c>
      <c r="BW286" s="874" t="str">
        <f>IF(BO286="","",VLOOKUP(BO286,'aktuelle Düngerliste'!$A:$H,3,FALSE)*BQ286/1000)</f>
        <v/>
      </c>
      <c r="BX286" s="874" t="str">
        <f>IF(BO286="","",IF(VLOOKUP(BO286,'aktuelle Düngerliste'!$A:$B,2,FALSE)="mineralisch",(VLOOKUP(BO286,'aktuelle Düngerliste'!$A:$H,3,FALSE)*BQ286/1000),""))</f>
        <v/>
      </c>
      <c r="BY286" s="875" t="str">
        <f>IF(BO286="","",VLOOKUP(BO286,'aktuelle Düngerliste'!$A:$J,10,FALSE)*BQ286/1000)</f>
        <v/>
      </c>
      <c r="BZ286" s="875" t="str">
        <f>IF(BO286="","",VLOOKUP(BO286,'aktuelle Düngerliste'!$A:$H,5,FALSE)*BQ286/1000)</f>
        <v/>
      </c>
      <c r="CA286" s="875" t="str">
        <f>IF(BO286="","",VLOOKUP(BO286,'aktuelle Düngerliste'!$A:$H,6,FALSE)*BQ286/1000)</f>
        <v/>
      </c>
      <c r="CB286" s="876" t="str">
        <f>IF(BO286="","",VLOOKUP(BO286,'aktuelle Düngerliste'!$A:$H,7,FALSE)*BQ286/1000)</f>
        <v/>
      </c>
      <c r="CC286" s="378"/>
      <c r="CD286" s="379"/>
      <c r="CE286" s="375"/>
      <c r="CF286" s="392" t="str">
        <f t="shared" si="54"/>
        <v/>
      </c>
      <c r="CG286" s="453" t="str">
        <f t="shared" si="55"/>
        <v/>
      </c>
      <c r="CH286" s="872" t="str">
        <f>IF(CC286="","",VLOOKUP(CC286,'aktuelle Düngerliste'!$A:$H,2,FALSE))</f>
        <v/>
      </c>
      <c r="CI286" s="872" t="str">
        <f>IF(CC286="","",VLOOKUP(CC286,'aktuelle Düngerliste'!$A:$H,3,FALSE))</f>
        <v/>
      </c>
      <c r="CJ286" s="873" t="str">
        <f>IF(CC286="","",VLOOKUP(CC286,'aktuelle Düngerliste'!$A:$H,8,FALSE))</f>
        <v/>
      </c>
      <c r="CK286" s="874" t="str">
        <f>IF(CC286="","",VLOOKUP(CC286,'aktuelle Düngerliste'!$A:$H,3,FALSE)*CE286/1000)</f>
        <v/>
      </c>
      <c r="CL286" s="874" t="str">
        <f>IF(CC286="","",IF(VLOOKUP(CC286,'aktuelle Düngerliste'!$A:$B,2,FALSE)="mineralisch",(VLOOKUP(CC286,'aktuelle Düngerliste'!$A:$H,3,FALSE)*CE286/1000),""))</f>
        <v/>
      </c>
      <c r="CM286" s="875" t="str">
        <f>IF(CC286="","",VLOOKUP(CC286,'aktuelle Düngerliste'!$A:$J,10,FALSE)*CE286/1000)</f>
        <v/>
      </c>
      <c r="CN286" s="875" t="str">
        <f>IF(CC286="","",VLOOKUP(CC286,'aktuelle Düngerliste'!$A:$H,5,FALSE)*CE286/1000)</f>
        <v/>
      </c>
      <c r="CO286" s="875" t="str">
        <f>IF(CC286="","",VLOOKUP(CC286,'aktuelle Düngerliste'!$A:$H,6,FALSE)*CE286/1000)</f>
        <v/>
      </c>
      <c r="CP286" s="876" t="str">
        <f>IF(CC286="","",VLOOKUP(CC286,'aktuelle Düngerliste'!$A:$H,7,FALSE)*CE286/1000)</f>
        <v/>
      </c>
      <c r="CQ286" s="378"/>
      <c r="CR286" s="379"/>
      <c r="CS286" s="375"/>
      <c r="CT286" s="392" t="str">
        <f t="shared" si="56"/>
        <v/>
      </c>
      <c r="CU286" s="453" t="str">
        <f t="shared" si="57"/>
        <v/>
      </c>
      <c r="CV286" s="872" t="str">
        <f>IF(CQ286="","",VLOOKUP(CQ286,'aktuelle Düngerliste'!$A:$H,2,FALSE))</f>
        <v/>
      </c>
      <c r="CW286" s="872" t="str">
        <f>IF(CQ286="","",VLOOKUP(CQ286,'aktuelle Düngerliste'!$A:$H,3,FALSE))</f>
        <v/>
      </c>
      <c r="CX286" s="873" t="str">
        <f>IF(CQ286="","",VLOOKUP(CQ286,'aktuelle Düngerliste'!$A:$H,8,FALSE))</f>
        <v/>
      </c>
      <c r="CY286" s="874" t="str">
        <f>IF(CQ286="","",VLOOKUP(CQ286,'aktuelle Düngerliste'!$A:$H,3,FALSE)*CS286/1000)</f>
        <v/>
      </c>
      <c r="CZ286" s="874" t="str">
        <f>IF(CQ286="","",IF(VLOOKUP(CQ286,'aktuelle Düngerliste'!$A:$B,2,FALSE)="mineralisch",(VLOOKUP(CQ286,'aktuelle Düngerliste'!$A:$H,3,FALSE)*CS286/1000),""))</f>
        <v/>
      </c>
      <c r="DA286" s="875" t="str">
        <f>IF(CQ286="","",VLOOKUP(CQ286,'aktuelle Düngerliste'!$A:$J,10,FALSE)*CS286/1000)</f>
        <v/>
      </c>
      <c r="DB286" s="875" t="str">
        <f>IF(CQ286="","",VLOOKUP(CQ286,'aktuelle Düngerliste'!$A:$H,5,FALSE)*CS286/1000)</f>
        <v/>
      </c>
      <c r="DC286" s="875" t="str">
        <f>IF(CQ286="","",VLOOKUP(CQ286,'aktuelle Düngerliste'!$A:$H,6,FALSE)*CS286/1000)</f>
        <v/>
      </c>
      <c r="DD286" s="876" t="str">
        <f>IF(CQ286="","",VLOOKUP(CQ286,'aktuelle Düngerliste'!$A:$H,7,FALSE)*CS286/1000)</f>
        <v/>
      </c>
      <c r="DE286" s="378"/>
      <c r="DF286" s="379"/>
      <c r="DG286" s="375"/>
      <c r="DH286" s="392" t="str">
        <f t="shared" si="58"/>
        <v/>
      </c>
      <c r="DI286" s="453" t="str">
        <f t="shared" si="59"/>
        <v/>
      </c>
      <c r="DJ286" s="872" t="str">
        <f>IF(DE286="","",VLOOKUP(DE286,'aktuelle Düngerliste'!$A:$H,2,FALSE))</f>
        <v/>
      </c>
      <c r="DK286" s="872" t="str">
        <f>IF(DE286="","",VLOOKUP(DE286,'aktuelle Düngerliste'!$A:$H,3,FALSE))</f>
        <v/>
      </c>
      <c r="DL286" s="873" t="str">
        <f>IF(DE286="","",VLOOKUP(DE286,'aktuelle Düngerliste'!$A:$H,8,FALSE))</f>
        <v/>
      </c>
      <c r="DM286" s="874" t="str">
        <f>IF(DE286="","",VLOOKUP(DE286,'aktuelle Düngerliste'!$A:$H,3,FALSE)*DG286/1000)</f>
        <v/>
      </c>
      <c r="DN286" s="874" t="str">
        <f>IF(DE286="","",IF(VLOOKUP(DE286,'aktuelle Düngerliste'!$A:$B,2,FALSE)="mineralisch",(VLOOKUP(DE286,'aktuelle Düngerliste'!$A:$H,3,FALSE)*DG286/1000),""))</f>
        <v/>
      </c>
      <c r="DO286" s="875" t="str">
        <f>IF(DE286="","",VLOOKUP(DE286,'aktuelle Düngerliste'!$A:$J,10,FALSE)*DG286/1000)</f>
        <v/>
      </c>
      <c r="DP286" s="875" t="str">
        <f>IF(DE286="","",VLOOKUP(DE286,'aktuelle Düngerliste'!$A:$H,5,FALSE)*DG286/1000)</f>
        <v/>
      </c>
      <c r="DQ286" s="875" t="str">
        <f>IF(DE286="","",VLOOKUP(DE286,'aktuelle Düngerliste'!$A:$H,6,FALSE)*DG286/1000)</f>
        <v/>
      </c>
      <c r="DR286" s="876" t="str">
        <f>IF(DE286="","",VLOOKUP(DE286,'aktuelle Düngerliste'!$A:$H,7,FALSE)*DG286/1000)</f>
        <v/>
      </c>
      <c r="DS286" s="265"/>
    </row>
    <row r="287" spans="1:123" s="145" customFormat="1">
      <c r="A287" s="261" t="str">
        <f>IF('N-DBE'!A287="","",'N-DBE'!A287)</f>
        <v/>
      </c>
      <c r="B287" s="285" t="str">
        <f>IF('N-DBE'!B287="","",'N-DBE'!B287)</f>
        <v/>
      </c>
      <c r="C287" s="262" t="str">
        <f>IF('N-DBE'!C287="","",'N-DBE'!C287)</f>
        <v/>
      </c>
      <c r="D287" s="262" t="str">
        <f>IF('N-DBE'!D287="","",'N-DBE'!D287)</f>
        <v/>
      </c>
      <c r="E287" s="238" t="str">
        <f>IF('N-DBE'!E287="","",'N-DBE'!E287)</f>
        <v/>
      </c>
      <c r="F287" s="238" t="str">
        <f>IF('N-DBE'!F287="","",'N-DBE'!F287)</f>
        <v/>
      </c>
      <c r="G287" s="225" t="str">
        <f>IF('N-DBE'!G287="","",'N-DBE'!G287)</f>
        <v/>
      </c>
      <c r="H287" s="247" t="str">
        <f>IF(OR(B287="",'N-DBE'!AJ287=""),"",'N-DBE'!AJ287+'N-DBE'!AN287)</f>
        <v/>
      </c>
      <c r="I287" s="815" t="str">
        <f>IF(OR(B287="",'N-DBE'!AJ287=""),"",'N-DBE'!E287*('N-DBE'!AJ287+'N-DBE'!AN287))</f>
        <v/>
      </c>
      <c r="J287" s="246" t="str">
        <f>IF('N-DBE'!AK287="","",IF('N-DBE'!AM287="ja",'N-DBE'!AK287+'N-DBE'!AN287,'N-DBE'!AK287))</f>
        <v/>
      </c>
      <c r="K287" s="829" t="str">
        <f>IF(OR(B287="",'N-DBE'!AK287=""),"",IF('N-DBE'!AM287="ja",'N-DBE'!E287*('N-DBE'!AK287+'N-DBE'!AN287),'N-DBE'!E287*'N-DBE'!AK287))</f>
        <v/>
      </c>
      <c r="L287" s="830" t="str">
        <f>IF(OR(B287="",'N-DBE'!AL287=""),"",'N-DBE'!AL287+'N-DBE'!AN287)</f>
        <v/>
      </c>
      <c r="M287" s="830" t="str">
        <f>IF(OR(B287="",'N-DBE'!AL287=""),"",'N-DBE'!E287*('N-DBE'!AL287+'N-DBE'!AN287))</f>
        <v/>
      </c>
      <c r="N287" s="831" t="str">
        <f>IF(AND('N-DBE'!C287="ja",G287&lt;&gt;""),I287-X287,"")</f>
        <v/>
      </c>
      <c r="O287" s="259" t="str">
        <f>IF('N-DBE'!AJ287="","",SUM(AU287,BI287,BW287,CK287,CY287,DM287))</f>
        <v/>
      </c>
      <c r="P287" s="830" t="str">
        <f>IF(OR(B287="",'N-DBE'!AJ287=""),"",O287*'N-DBE'!E287)</f>
        <v/>
      </c>
      <c r="Q287" s="253" t="str">
        <f>IF('N-DBE'!AJ287="","",IF(AR287="mineralisch",AU287,0)+IF(BF287="mineralisch",BI287,0)+IF(BT287="mineralisch",BW287,0)+IF(CH287="mineralisch",CK287,0)+IF(CV287="mineralisch",CY287,0)+IF(DJ287="mineralisch",DM287,0))</f>
        <v/>
      </c>
      <c r="R287" s="830" t="str">
        <f>IF(OR(B287="",'N-DBE'!AJ287=""),"",Q287*'N-DBE'!E287)</f>
        <v/>
      </c>
      <c r="S287" s="253" t="str">
        <f>IF('N-DBE'!AJ287="","",O287-Q287)</f>
        <v/>
      </c>
      <c r="T287" s="830" t="str">
        <f>IF(OR(B287="",'N-DBE'!AJ287=""),"",S287*'N-DBE'!E287)</f>
        <v/>
      </c>
      <c r="U287" s="253" t="str">
        <f>IF('N-DBE'!AJ287="","",(IF(AR287="Kompost",AU287,0)+IF(BF287="Kompost",BI287,0)+IF(BT287="Kompost",BW287,0)+IF(CH287="Kompost",CK287,0)+IF(CV287="Kompost",CY287,0)+IF(DJ287="Kompost",DM287,0)))</f>
        <v/>
      </c>
      <c r="V287" s="830" t="str">
        <f>IF(OR(B287="",'N-DBE'!AJ287=""),"",U287*'N-DBE'!E287)</f>
        <v/>
      </c>
      <c r="W287" s="370" t="str">
        <f>IF('N-DBE'!AJ287="","",SUM(AW287,BK287,BY287,CM287,DA287,DO287))</f>
        <v/>
      </c>
      <c r="X287" s="844" t="str">
        <f>IF(OR(B287="",'N-DBE'!AJ287=""),"",W287*'N-DBE'!E287)</f>
        <v/>
      </c>
      <c r="Y287" s="260" t="str">
        <f>IF('P-(K-Mg)-DBE'!N287="","",'P-(K-Mg)-DBE'!N287+'P-(K-Mg)-DBE'!R287)</f>
        <v/>
      </c>
      <c r="Z287" s="830" t="str">
        <f>IF(OR(B287="",'P-(K-Mg)-DBE'!N287=""),"",'N-DBE'!E287*('P-(K-Mg)-DBE'!N287+'P-(K-Mg)-DBE'!R287))</f>
        <v/>
      </c>
      <c r="AA287" s="259" t="str">
        <f>IF('P-(K-Mg)-DBE'!N287="","",SUM(AX287,BL287,BZ287,CN287,DB287,DP287))</f>
        <v/>
      </c>
      <c r="AB287" s="258" t="str">
        <f>IF(OR(B287="",'P-(K-Mg)-DBE'!Z287=""),"",SUM(AX287,BL287,BZ287,CN287,DB287,DP287)*'N-DBE'!E287)</f>
        <v/>
      </c>
      <c r="AC287" s="259" t="str">
        <f>IF('P-(K-Mg)-DBE'!O287="","",'P-(K-Mg)-DBE'!O287)</f>
        <v/>
      </c>
      <c r="AD287" s="815" t="str">
        <f>IF(OR(B287="",'P-(K-Mg)-DBE'!O287=""),"",'P-(K-Mg)-DBE'!O287*'N-DBE'!E287)</f>
        <v/>
      </c>
      <c r="AE287" s="239" t="str">
        <f>IF('P-(K-Mg)-DBE'!Z287="","",'P-(K-Mg)-DBE'!Z287)</f>
        <v/>
      </c>
      <c r="AF287" s="815" t="str">
        <f>IF(OR(B287="",'P-(K-Mg)-DBE'!Z287=""),"",'P-(K-Mg)-DBE'!Z287*'N-DBE'!E287)</f>
        <v/>
      </c>
      <c r="AG287" s="380" t="str">
        <f>IF('P-(K-Mg)-DBE'!Z287="","",SUM(AY287,BM287,CA287,CO287,DC287,DQ287))</f>
        <v/>
      </c>
      <c r="AH287" s="258" t="str">
        <f>IF(OR(B287="",'P-(K-Mg)-DBE'!AH287=""),"",SUM(AY287,BM287,CA287,CO287,DC287,DQ277)*'N-DBE'!E287)</f>
        <v/>
      </c>
      <c r="AI287" s="240" t="str">
        <f>IF('P-(K-Mg)-DBE'!AH287="","",'P-(K-Mg)-DBE'!AH287)</f>
        <v/>
      </c>
      <c r="AJ287" s="830" t="str">
        <f>IF(OR(B287="",'P-(K-Mg)-DBE'!AH287=""),"",'N-DBE'!E287*'P-(K-Mg)-DBE'!AH287)</f>
        <v/>
      </c>
      <c r="AK287" s="374" t="str">
        <f>IF('P-(K-Mg)-DBE'!AH287="","",SUM(AZ287,BN287,CB287,CP287,DD287,DR287))</f>
        <v/>
      </c>
      <c r="AL287" s="862" t="str">
        <f>IF('P-(K-Mg)-DBE'!AH287="","",SUM(AZ287,BN287,CB287,CP287,DD287,DR287))</f>
        <v/>
      </c>
      <c r="AM287" s="378"/>
      <c r="AN287" s="379"/>
      <c r="AO287" s="375"/>
      <c r="AP287" s="392" t="str">
        <f t="shared" si="48"/>
        <v/>
      </c>
      <c r="AQ287" s="453" t="str">
        <f t="shared" si="49"/>
        <v/>
      </c>
      <c r="AR287" s="872" t="str">
        <f>IF(AM287="","",VLOOKUP(AM287,'aktuelle Düngerliste'!A:H,2,FALSE))</f>
        <v/>
      </c>
      <c r="AS287" s="872" t="str">
        <f>IF(AM287="","",VLOOKUP(AM287,'aktuelle Düngerliste'!A:H,3,FALSE))</f>
        <v/>
      </c>
      <c r="AT287" s="873" t="str">
        <f>IF(AM287="","",VLOOKUP(AM287,'aktuelle Düngerliste'!A:H,8,FALSE))</f>
        <v/>
      </c>
      <c r="AU287" s="874" t="str">
        <f>IF(AM287="","",VLOOKUP(AM287,'aktuelle Düngerliste'!$A:$H,3,FALSE)*AO287/1000)</f>
        <v/>
      </c>
      <c r="AV287" s="874" t="str">
        <f>IF(AM287="","",IF(VLOOKUP(AM287,'aktuelle Düngerliste'!$A:$B,2,FALSE)="mineralisch",(VLOOKUP(AM287,'aktuelle Düngerliste'!$A:$H,3,FALSE)*AO287/1000),""))</f>
        <v/>
      </c>
      <c r="AW287" s="875" t="str">
        <f>IF(AM287="","",VLOOKUP(AM287,'aktuelle Düngerliste'!$A:$J,10,FALSE)*AO287/1000)</f>
        <v/>
      </c>
      <c r="AX287" s="875" t="str">
        <f>IF(AM287="","",VLOOKUP(AM287,'aktuelle Düngerliste'!$A:$H,5,FALSE)*AO287/1000)</f>
        <v/>
      </c>
      <c r="AY287" s="875" t="str">
        <f>IF(AM287="","",VLOOKUP(AM287,'aktuelle Düngerliste'!$A:$H,6,FALSE)*AO287/1000)</f>
        <v/>
      </c>
      <c r="AZ287" s="876" t="str">
        <f>IF(AM287="","",VLOOKUP(AM287,'aktuelle Düngerliste'!$A:$H,7,FALSE)*AO287/1000)</f>
        <v/>
      </c>
      <c r="BA287" s="378"/>
      <c r="BB287" s="379"/>
      <c r="BC287" s="375"/>
      <c r="BD287" s="392" t="str">
        <f t="shared" si="50"/>
        <v/>
      </c>
      <c r="BE287" s="453" t="str">
        <f t="shared" si="51"/>
        <v/>
      </c>
      <c r="BF287" s="872" t="str">
        <f>IF(BA287="","",VLOOKUP(BA287,'aktuelle Düngerliste'!$A:$H,2,FALSE))</f>
        <v/>
      </c>
      <c r="BG287" s="872" t="str">
        <f>IF(BA287="","",VLOOKUP(BA287,'aktuelle Düngerliste'!$A:$H,3,FALSE))</f>
        <v/>
      </c>
      <c r="BH287" s="873" t="str">
        <f>IF(BA287="","",VLOOKUP(BA287,'aktuelle Düngerliste'!$A:$H,8,FALSE))</f>
        <v/>
      </c>
      <c r="BI287" s="874" t="str">
        <f>IF(BA287="","",VLOOKUP(BA287,'aktuelle Düngerliste'!$A:$H,3,FALSE)*BC287/1000)</f>
        <v/>
      </c>
      <c r="BJ287" s="874" t="str">
        <f>IF(BA287="","",IF(VLOOKUP(BA287,'aktuelle Düngerliste'!$A:$B,2,FALSE)="mineralisch",(VLOOKUP(BA287,'aktuelle Düngerliste'!$A:$H,3,FALSE)*BC287/1000),""))</f>
        <v/>
      </c>
      <c r="BK287" s="875" t="str">
        <f>IF(BA287="","",VLOOKUP(BA287,'aktuelle Düngerliste'!$A:$J,10,FALSE)*BC287/1000)</f>
        <v/>
      </c>
      <c r="BL287" s="875" t="str">
        <f>IF(BA287="","",VLOOKUP(BA287,'aktuelle Düngerliste'!$A:$H,5,FALSE)*BC287/1000)</f>
        <v/>
      </c>
      <c r="BM287" s="875" t="str">
        <f>IF(BA287="","",VLOOKUP(BA287,'aktuelle Düngerliste'!$A:$H,6,FALSE)*BC287/1000)</f>
        <v/>
      </c>
      <c r="BN287" s="876" t="str">
        <f>IF(BA287="","",VLOOKUP(BA287,'aktuelle Düngerliste'!$A:$H,7,FALSE)*BC287/1000)</f>
        <v/>
      </c>
      <c r="BO287" s="378"/>
      <c r="BP287" s="379"/>
      <c r="BQ287" s="375"/>
      <c r="BR287" s="392" t="str">
        <f t="shared" si="52"/>
        <v/>
      </c>
      <c r="BS287" s="453" t="str">
        <f t="shared" si="53"/>
        <v/>
      </c>
      <c r="BT287" s="872" t="str">
        <f>IF(BO287="","",VLOOKUP(BO287,'aktuelle Düngerliste'!$A:$H,2,FALSE))</f>
        <v/>
      </c>
      <c r="BU287" s="872" t="str">
        <f>IF(BO287="","",VLOOKUP(BO287,'aktuelle Düngerliste'!$A:$H,3,FALSE))</f>
        <v/>
      </c>
      <c r="BV287" s="873" t="str">
        <f>IF(BO287="","",VLOOKUP(BO287,'aktuelle Düngerliste'!$A:$H,8,FALSE))</f>
        <v/>
      </c>
      <c r="BW287" s="874" t="str">
        <f>IF(BO287="","",VLOOKUP(BO287,'aktuelle Düngerliste'!$A:$H,3,FALSE)*BQ287/1000)</f>
        <v/>
      </c>
      <c r="BX287" s="874" t="str">
        <f>IF(BO287="","",IF(VLOOKUP(BO287,'aktuelle Düngerliste'!$A:$B,2,FALSE)="mineralisch",(VLOOKUP(BO287,'aktuelle Düngerliste'!$A:$H,3,FALSE)*BQ287/1000),""))</f>
        <v/>
      </c>
      <c r="BY287" s="875" t="str">
        <f>IF(BO287="","",VLOOKUP(BO287,'aktuelle Düngerliste'!$A:$J,10,FALSE)*BQ287/1000)</f>
        <v/>
      </c>
      <c r="BZ287" s="875" t="str">
        <f>IF(BO287="","",VLOOKUP(BO287,'aktuelle Düngerliste'!$A:$H,5,FALSE)*BQ287/1000)</f>
        <v/>
      </c>
      <c r="CA287" s="875" t="str">
        <f>IF(BO287="","",VLOOKUP(BO287,'aktuelle Düngerliste'!$A:$H,6,FALSE)*BQ287/1000)</f>
        <v/>
      </c>
      <c r="CB287" s="876" t="str">
        <f>IF(BO287="","",VLOOKUP(BO287,'aktuelle Düngerliste'!$A:$H,7,FALSE)*BQ287/1000)</f>
        <v/>
      </c>
      <c r="CC287" s="378"/>
      <c r="CD287" s="379"/>
      <c r="CE287" s="375"/>
      <c r="CF287" s="392" t="str">
        <f t="shared" si="54"/>
        <v/>
      </c>
      <c r="CG287" s="453" t="str">
        <f t="shared" si="55"/>
        <v/>
      </c>
      <c r="CH287" s="872" t="str">
        <f>IF(CC287="","",VLOOKUP(CC287,'aktuelle Düngerliste'!$A:$H,2,FALSE))</f>
        <v/>
      </c>
      <c r="CI287" s="872" t="str">
        <f>IF(CC287="","",VLOOKUP(CC287,'aktuelle Düngerliste'!$A:$H,3,FALSE))</f>
        <v/>
      </c>
      <c r="CJ287" s="873" t="str">
        <f>IF(CC287="","",VLOOKUP(CC287,'aktuelle Düngerliste'!$A:$H,8,FALSE))</f>
        <v/>
      </c>
      <c r="CK287" s="874" t="str">
        <f>IF(CC287="","",VLOOKUP(CC287,'aktuelle Düngerliste'!$A:$H,3,FALSE)*CE287/1000)</f>
        <v/>
      </c>
      <c r="CL287" s="874" t="str">
        <f>IF(CC287="","",IF(VLOOKUP(CC287,'aktuelle Düngerliste'!$A:$B,2,FALSE)="mineralisch",(VLOOKUP(CC287,'aktuelle Düngerliste'!$A:$H,3,FALSE)*CE287/1000),""))</f>
        <v/>
      </c>
      <c r="CM287" s="875" t="str">
        <f>IF(CC287="","",VLOOKUP(CC287,'aktuelle Düngerliste'!$A:$J,10,FALSE)*CE287/1000)</f>
        <v/>
      </c>
      <c r="CN287" s="875" t="str">
        <f>IF(CC287="","",VLOOKUP(CC287,'aktuelle Düngerliste'!$A:$H,5,FALSE)*CE287/1000)</f>
        <v/>
      </c>
      <c r="CO287" s="875" t="str">
        <f>IF(CC287="","",VLOOKUP(CC287,'aktuelle Düngerliste'!$A:$H,6,FALSE)*CE287/1000)</f>
        <v/>
      </c>
      <c r="CP287" s="876" t="str">
        <f>IF(CC287="","",VLOOKUP(CC287,'aktuelle Düngerliste'!$A:$H,7,FALSE)*CE287/1000)</f>
        <v/>
      </c>
      <c r="CQ287" s="378"/>
      <c r="CR287" s="379"/>
      <c r="CS287" s="375"/>
      <c r="CT287" s="392" t="str">
        <f t="shared" si="56"/>
        <v/>
      </c>
      <c r="CU287" s="453" t="str">
        <f t="shared" si="57"/>
        <v/>
      </c>
      <c r="CV287" s="872" t="str">
        <f>IF(CQ287="","",VLOOKUP(CQ287,'aktuelle Düngerliste'!$A:$H,2,FALSE))</f>
        <v/>
      </c>
      <c r="CW287" s="872" t="str">
        <f>IF(CQ287="","",VLOOKUP(CQ287,'aktuelle Düngerliste'!$A:$H,3,FALSE))</f>
        <v/>
      </c>
      <c r="CX287" s="873" t="str">
        <f>IF(CQ287="","",VLOOKUP(CQ287,'aktuelle Düngerliste'!$A:$H,8,FALSE))</f>
        <v/>
      </c>
      <c r="CY287" s="874" t="str">
        <f>IF(CQ287="","",VLOOKUP(CQ287,'aktuelle Düngerliste'!$A:$H,3,FALSE)*CS287/1000)</f>
        <v/>
      </c>
      <c r="CZ287" s="874" t="str">
        <f>IF(CQ287="","",IF(VLOOKUP(CQ287,'aktuelle Düngerliste'!$A:$B,2,FALSE)="mineralisch",(VLOOKUP(CQ287,'aktuelle Düngerliste'!$A:$H,3,FALSE)*CS287/1000),""))</f>
        <v/>
      </c>
      <c r="DA287" s="875" t="str">
        <f>IF(CQ287="","",VLOOKUP(CQ287,'aktuelle Düngerliste'!$A:$J,10,FALSE)*CS287/1000)</f>
        <v/>
      </c>
      <c r="DB287" s="875" t="str">
        <f>IF(CQ287="","",VLOOKUP(CQ287,'aktuelle Düngerliste'!$A:$H,5,FALSE)*CS287/1000)</f>
        <v/>
      </c>
      <c r="DC287" s="875" t="str">
        <f>IF(CQ287="","",VLOOKUP(CQ287,'aktuelle Düngerliste'!$A:$H,6,FALSE)*CS287/1000)</f>
        <v/>
      </c>
      <c r="DD287" s="876" t="str">
        <f>IF(CQ287="","",VLOOKUP(CQ287,'aktuelle Düngerliste'!$A:$H,7,FALSE)*CS287/1000)</f>
        <v/>
      </c>
      <c r="DE287" s="378"/>
      <c r="DF287" s="379"/>
      <c r="DG287" s="375"/>
      <c r="DH287" s="392" t="str">
        <f t="shared" si="58"/>
        <v/>
      </c>
      <c r="DI287" s="453" t="str">
        <f t="shared" si="59"/>
        <v/>
      </c>
      <c r="DJ287" s="872" t="str">
        <f>IF(DE287="","",VLOOKUP(DE287,'aktuelle Düngerliste'!$A:$H,2,FALSE))</f>
        <v/>
      </c>
      <c r="DK287" s="872" t="str">
        <f>IF(DE287="","",VLOOKUP(DE287,'aktuelle Düngerliste'!$A:$H,3,FALSE))</f>
        <v/>
      </c>
      <c r="DL287" s="873" t="str">
        <f>IF(DE287="","",VLOOKUP(DE287,'aktuelle Düngerliste'!$A:$H,8,FALSE))</f>
        <v/>
      </c>
      <c r="DM287" s="874" t="str">
        <f>IF(DE287="","",VLOOKUP(DE287,'aktuelle Düngerliste'!$A:$H,3,FALSE)*DG287/1000)</f>
        <v/>
      </c>
      <c r="DN287" s="874" t="str">
        <f>IF(DE287="","",IF(VLOOKUP(DE287,'aktuelle Düngerliste'!$A:$B,2,FALSE)="mineralisch",(VLOOKUP(DE287,'aktuelle Düngerliste'!$A:$H,3,FALSE)*DG287/1000),""))</f>
        <v/>
      </c>
      <c r="DO287" s="875" t="str">
        <f>IF(DE287="","",VLOOKUP(DE287,'aktuelle Düngerliste'!$A:$J,10,FALSE)*DG287/1000)</f>
        <v/>
      </c>
      <c r="DP287" s="875" t="str">
        <f>IF(DE287="","",VLOOKUP(DE287,'aktuelle Düngerliste'!$A:$H,5,FALSE)*DG287/1000)</f>
        <v/>
      </c>
      <c r="DQ287" s="875" t="str">
        <f>IF(DE287="","",VLOOKUP(DE287,'aktuelle Düngerliste'!$A:$H,6,FALSE)*DG287/1000)</f>
        <v/>
      </c>
      <c r="DR287" s="876" t="str">
        <f>IF(DE287="","",VLOOKUP(DE287,'aktuelle Düngerliste'!$A:$H,7,FALSE)*DG287/1000)</f>
        <v/>
      </c>
      <c r="DS287" s="265"/>
    </row>
    <row r="288" spans="1:123" s="145" customFormat="1">
      <c r="A288" s="261" t="str">
        <f>IF('N-DBE'!A288="","",'N-DBE'!A288)</f>
        <v/>
      </c>
      <c r="B288" s="285" t="str">
        <f>IF('N-DBE'!B288="","",'N-DBE'!B288)</f>
        <v/>
      </c>
      <c r="C288" s="262" t="str">
        <f>IF('N-DBE'!C288="","",'N-DBE'!C288)</f>
        <v/>
      </c>
      <c r="D288" s="262" t="str">
        <f>IF('N-DBE'!D288="","",'N-DBE'!D288)</f>
        <v/>
      </c>
      <c r="E288" s="238" t="str">
        <f>IF('N-DBE'!E288="","",'N-DBE'!E288)</f>
        <v/>
      </c>
      <c r="F288" s="238" t="str">
        <f>IF('N-DBE'!F288="","",'N-DBE'!F288)</f>
        <v/>
      </c>
      <c r="G288" s="225" t="str">
        <f>IF('N-DBE'!G288="","",'N-DBE'!G288)</f>
        <v/>
      </c>
      <c r="H288" s="247" t="str">
        <f>IF(OR(B288="",'N-DBE'!AJ288=""),"",'N-DBE'!AJ288+'N-DBE'!AN288)</f>
        <v/>
      </c>
      <c r="I288" s="815" t="str">
        <f>IF(OR(B288="",'N-DBE'!AJ288=""),"",'N-DBE'!E288*('N-DBE'!AJ288+'N-DBE'!AN288))</f>
        <v/>
      </c>
      <c r="J288" s="246" t="str">
        <f>IF('N-DBE'!AK288="","",IF('N-DBE'!AM288="ja",'N-DBE'!AK288+'N-DBE'!AN288,'N-DBE'!AK288))</f>
        <v/>
      </c>
      <c r="K288" s="829" t="str">
        <f>IF(OR(B288="",'N-DBE'!AK288=""),"",IF('N-DBE'!AM288="ja",'N-DBE'!E288*('N-DBE'!AK288+'N-DBE'!AN288),'N-DBE'!E288*'N-DBE'!AK288))</f>
        <v/>
      </c>
      <c r="L288" s="830" t="str">
        <f>IF(OR(B288="",'N-DBE'!AL288=""),"",'N-DBE'!AL288+'N-DBE'!AN288)</f>
        <v/>
      </c>
      <c r="M288" s="830" t="str">
        <f>IF(OR(B288="",'N-DBE'!AL288=""),"",'N-DBE'!E288*('N-DBE'!AL288+'N-DBE'!AN288))</f>
        <v/>
      </c>
      <c r="N288" s="831" t="str">
        <f>IF(AND('N-DBE'!C288="ja",G288&lt;&gt;""),I288-X288,"")</f>
        <v/>
      </c>
      <c r="O288" s="259" t="str">
        <f>IF('N-DBE'!AJ288="","",SUM(AU288,BI288,BW288,CK288,CY288,DM288))</f>
        <v/>
      </c>
      <c r="P288" s="830" t="str">
        <f>IF(OR(B288="",'N-DBE'!AJ288=""),"",O288*'N-DBE'!E288)</f>
        <v/>
      </c>
      <c r="Q288" s="253" t="str">
        <f>IF('N-DBE'!AJ288="","",IF(AR288="mineralisch",AU288,0)+IF(BF288="mineralisch",BI288,0)+IF(BT288="mineralisch",BW288,0)+IF(CH288="mineralisch",CK288,0)+IF(CV288="mineralisch",CY288,0)+IF(DJ288="mineralisch",DM288,0))</f>
        <v/>
      </c>
      <c r="R288" s="830" t="str">
        <f>IF(OR(B288="",'N-DBE'!AJ288=""),"",Q288*'N-DBE'!E288)</f>
        <v/>
      </c>
      <c r="S288" s="253" t="str">
        <f>IF('N-DBE'!AJ288="","",O288-Q288)</f>
        <v/>
      </c>
      <c r="T288" s="830" t="str">
        <f>IF(OR(B288="",'N-DBE'!AJ288=""),"",S288*'N-DBE'!E288)</f>
        <v/>
      </c>
      <c r="U288" s="253" t="str">
        <f>IF('N-DBE'!AJ288="","",(IF(AR288="Kompost",AU288,0)+IF(BF288="Kompost",BI288,0)+IF(BT288="Kompost",BW288,0)+IF(CH288="Kompost",CK288,0)+IF(CV288="Kompost",CY288,0)+IF(DJ288="Kompost",DM288,0)))</f>
        <v/>
      </c>
      <c r="V288" s="830" t="str">
        <f>IF(OR(B288="",'N-DBE'!AJ288=""),"",U288*'N-DBE'!E288)</f>
        <v/>
      </c>
      <c r="W288" s="370" t="str">
        <f>IF('N-DBE'!AJ288="","",SUM(AW288,BK288,BY288,CM288,DA288,DO288))</f>
        <v/>
      </c>
      <c r="X288" s="844" t="str">
        <f>IF(OR(B288="",'N-DBE'!AJ288=""),"",W288*'N-DBE'!E288)</f>
        <v/>
      </c>
      <c r="Y288" s="260" t="str">
        <f>IF('P-(K-Mg)-DBE'!N288="","",'P-(K-Mg)-DBE'!N288+'P-(K-Mg)-DBE'!R288)</f>
        <v/>
      </c>
      <c r="Z288" s="830" t="str">
        <f>IF(OR(B288="",'P-(K-Mg)-DBE'!N288=""),"",'N-DBE'!E288*('P-(K-Mg)-DBE'!N288+'P-(K-Mg)-DBE'!R288))</f>
        <v/>
      </c>
      <c r="AA288" s="259" t="str">
        <f>IF('P-(K-Mg)-DBE'!N288="","",SUM(AX288,BL288,BZ288,CN288,DB288,DP288))</f>
        <v/>
      </c>
      <c r="AB288" s="258" t="str">
        <f>IF(OR(B288="",'P-(K-Mg)-DBE'!Z288=""),"",SUM(AX288,BL288,BZ288,CN288,DB288,DP288)*'N-DBE'!E288)</f>
        <v/>
      </c>
      <c r="AC288" s="259" t="str">
        <f>IF('P-(K-Mg)-DBE'!O288="","",'P-(K-Mg)-DBE'!O288)</f>
        <v/>
      </c>
      <c r="AD288" s="815" t="str">
        <f>IF(OR(B288="",'P-(K-Mg)-DBE'!O288=""),"",'P-(K-Mg)-DBE'!O288*'N-DBE'!E288)</f>
        <v/>
      </c>
      <c r="AE288" s="239" t="str">
        <f>IF('P-(K-Mg)-DBE'!Z288="","",'P-(K-Mg)-DBE'!Z288)</f>
        <v/>
      </c>
      <c r="AF288" s="815" t="str">
        <f>IF(OR(B288="",'P-(K-Mg)-DBE'!Z288=""),"",'P-(K-Mg)-DBE'!Z288*'N-DBE'!E288)</f>
        <v/>
      </c>
      <c r="AG288" s="380" t="str">
        <f>IF('P-(K-Mg)-DBE'!Z288="","",SUM(AY288,BM288,CA288,CO288,DC288,DQ288))</f>
        <v/>
      </c>
      <c r="AH288" s="258" t="str">
        <f>IF(OR(B288="",'P-(K-Mg)-DBE'!AH288=""),"",SUM(AY288,BM288,CA288,CO288,DC288,DQ278)*'N-DBE'!E288)</f>
        <v/>
      </c>
      <c r="AI288" s="240" t="str">
        <f>IF('P-(K-Mg)-DBE'!AH288="","",'P-(K-Mg)-DBE'!AH288)</f>
        <v/>
      </c>
      <c r="AJ288" s="830" t="str">
        <f>IF(OR(B288="",'P-(K-Mg)-DBE'!AH288=""),"",'N-DBE'!E288*'P-(K-Mg)-DBE'!AH288)</f>
        <v/>
      </c>
      <c r="AK288" s="374" t="str">
        <f>IF('P-(K-Mg)-DBE'!AH288="","",SUM(AZ288,BN288,CB288,CP288,DD288,DR288))</f>
        <v/>
      </c>
      <c r="AL288" s="862" t="str">
        <f>IF('P-(K-Mg)-DBE'!AH288="","",SUM(AZ288,BN288,CB288,CP288,DD288,DR288))</f>
        <v/>
      </c>
      <c r="AM288" s="378"/>
      <c r="AN288" s="379"/>
      <c r="AO288" s="375"/>
      <c r="AP288" s="392" t="str">
        <f t="shared" si="48"/>
        <v/>
      </c>
      <c r="AQ288" s="453" t="str">
        <f t="shared" si="49"/>
        <v/>
      </c>
      <c r="AR288" s="872" t="str">
        <f>IF(AM288="","",VLOOKUP(AM288,'aktuelle Düngerliste'!A:H,2,FALSE))</f>
        <v/>
      </c>
      <c r="AS288" s="872" t="str">
        <f>IF(AM288="","",VLOOKUP(AM288,'aktuelle Düngerliste'!A:H,3,FALSE))</f>
        <v/>
      </c>
      <c r="AT288" s="873" t="str">
        <f>IF(AM288="","",VLOOKUP(AM288,'aktuelle Düngerliste'!A:H,8,FALSE))</f>
        <v/>
      </c>
      <c r="AU288" s="874" t="str">
        <f>IF(AM288="","",VLOOKUP(AM288,'aktuelle Düngerliste'!$A:$H,3,FALSE)*AO288/1000)</f>
        <v/>
      </c>
      <c r="AV288" s="874" t="str">
        <f>IF(AM288="","",IF(VLOOKUP(AM288,'aktuelle Düngerliste'!$A:$B,2,FALSE)="mineralisch",(VLOOKUP(AM288,'aktuelle Düngerliste'!$A:$H,3,FALSE)*AO288/1000),""))</f>
        <v/>
      </c>
      <c r="AW288" s="875" t="str">
        <f>IF(AM288="","",VLOOKUP(AM288,'aktuelle Düngerliste'!$A:$J,10,FALSE)*AO288/1000)</f>
        <v/>
      </c>
      <c r="AX288" s="875" t="str">
        <f>IF(AM288="","",VLOOKUP(AM288,'aktuelle Düngerliste'!$A:$H,5,FALSE)*AO288/1000)</f>
        <v/>
      </c>
      <c r="AY288" s="875" t="str">
        <f>IF(AM288="","",VLOOKUP(AM288,'aktuelle Düngerliste'!$A:$H,6,FALSE)*AO288/1000)</f>
        <v/>
      </c>
      <c r="AZ288" s="876" t="str">
        <f>IF(AM288="","",VLOOKUP(AM288,'aktuelle Düngerliste'!$A:$H,7,FALSE)*AO288/1000)</f>
        <v/>
      </c>
      <c r="BA288" s="378"/>
      <c r="BB288" s="379"/>
      <c r="BC288" s="375"/>
      <c r="BD288" s="392" t="str">
        <f t="shared" si="50"/>
        <v/>
      </c>
      <c r="BE288" s="453" t="str">
        <f t="shared" si="51"/>
        <v/>
      </c>
      <c r="BF288" s="872" t="str">
        <f>IF(BA288="","",VLOOKUP(BA288,'aktuelle Düngerliste'!$A:$H,2,FALSE))</f>
        <v/>
      </c>
      <c r="BG288" s="872" t="str">
        <f>IF(BA288="","",VLOOKUP(BA288,'aktuelle Düngerliste'!$A:$H,3,FALSE))</f>
        <v/>
      </c>
      <c r="BH288" s="873" t="str">
        <f>IF(BA288="","",VLOOKUP(BA288,'aktuelle Düngerliste'!$A:$H,8,FALSE))</f>
        <v/>
      </c>
      <c r="BI288" s="874" t="str">
        <f>IF(BA288="","",VLOOKUP(BA288,'aktuelle Düngerliste'!$A:$H,3,FALSE)*BC288/1000)</f>
        <v/>
      </c>
      <c r="BJ288" s="874" t="str">
        <f>IF(BA288="","",IF(VLOOKUP(BA288,'aktuelle Düngerliste'!$A:$B,2,FALSE)="mineralisch",(VLOOKUP(BA288,'aktuelle Düngerliste'!$A:$H,3,FALSE)*BC288/1000),""))</f>
        <v/>
      </c>
      <c r="BK288" s="875" t="str">
        <f>IF(BA288="","",VLOOKUP(BA288,'aktuelle Düngerliste'!$A:$J,10,FALSE)*BC288/1000)</f>
        <v/>
      </c>
      <c r="BL288" s="875" t="str">
        <f>IF(BA288="","",VLOOKUP(BA288,'aktuelle Düngerliste'!$A:$H,5,FALSE)*BC288/1000)</f>
        <v/>
      </c>
      <c r="BM288" s="875" t="str">
        <f>IF(BA288="","",VLOOKUP(BA288,'aktuelle Düngerliste'!$A:$H,6,FALSE)*BC288/1000)</f>
        <v/>
      </c>
      <c r="BN288" s="876" t="str">
        <f>IF(BA288="","",VLOOKUP(BA288,'aktuelle Düngerliste'!$A:$H,7,FALSE)*BC288/1000)</f>
        <v/>
      </c>
      <c r="BO288" s="378"/>
      <c r="BP288" s="379"/>
      <c r="BQ288" s="375"/>
      <c r="BR288" s="392" t="str">
        <f t="shared" si="52"/>
        <v/>
      </c>
      <c r="BS288" s="453" t="str">
        <f t="shared" si="53"/>
        <v/>
      </c>
      <c r="BT288" s="872" t="str">
        <f>IF(BO288="","",VLOOKUP(BO288,'aktuelle Düngerliste'!$A:$H,2,FALSE))</f>
        <v/>
      </c>
      <c r="BU288" s="872" t="str">
        <f>IF(BO288="","",VLOOKUP(BO288,'aktuelle Düngerliste'!$A:$H,3,FALSE))</f>
        <v/>
      </c>
      <c r="BV288" s="873" t="str">
        <f>IF(BO288="","",VLOOKUP(BO288,'aktuelle Düngerliste'!$A:$H,8,FALSE))</f>
        <v/>
      </c>
      <c r="BW288" s="874" t="str">
        <f>IF(BO288="","",VLOOKUP(BO288,'aktuelle Düngerliste'!$A:$H,3,FALSE)*BQ288/1000)</f>
        <v/>
      </c>
      <c r="BX288" s="874" t="str">
        <f>IF(BO288="","",IF(VLOOKUP(BO288,'aktuelle Düngerliste'!$A:$B,2,FALSE)="mineralisch",(VLOOKUP(BO288,'aktuelle Düngerliste'!$A:$H,3,FALSE)*BQ288/1000),""))</f>
        <v/>
      </c>
      <c r="BY288" s="875" t="str">
        <f>IF(BO288="","",VLOOKUP(BO288,'aktuelle Düngerliste'!$A:$J,10,FALSE)*BQ288/1000)</f>
        <v/>
      </c>
      <c r="BZ288" s="875" t="str">
        <f>IF(BO288="","",VLOOKUP(BO288,'aktuelle Düngerliste'!$A:$H,5,FALSE)*BQ288/1000)</f>
        <v/>
      </c>
      <c r="CA288" s="875" t="str">
        <f>IF(BO288="","",VLOOKUP(BO288,'aktuelle Düngerliste'!$A:$H,6,FALSE)*BQ288/1000)</f>
        <v/>
      </c>
      <c r="CB288" s="876" t="str">
        <f>IF(BO288="","",VLOOKUP(BO288,'aktuelle Düngerliste'!$A:$H,7,FALSE)*BQ288/1000)</f>
        <v/>
      </c>
      <c r="CC288" s="378"/>
      <c r="CD288" s="379"/>
      <c r="CE288" s="375"/>
      <c r="CF288" s="392" t="str">
        <f t="shared" si="54"/>
        <v/>
      </c>
      <c r="CG288" s="453" t="str">
        <f t="shared" si="55"/>
        <v/>
      </c>
      <c r="CH288" s="872" t="str">
        <f>IF(CC288="","",VLOOKUP(CC288,'aktuelle Düngerliste'!$A:$H,2,FALSE))</f>
        <v/>
      </c>
      <c r="CI288" s="872" t="str">
        <f>IF(CC288="","",VLOOKUP(CC288,'aktuelle Düngerliste'!$A:$H,3,FALSE))</f>
        <v/>
      </c>
      <c r="CJ288" s="873" t="str">
        <f>IF(CC288="","",VLOOKUP(CC288,'aktuelle Düngerliste'!$A:$H,8,FALSE))</f>
        <v/>
      </c>
      <c r="CK288" s="874" t="str">
        <f>IF(CC288="","",VLOOKUP(CC288,'aktuelle Düngerliste'!$A:$H,3,FALSE)*CE288/1000)</f>
        <v/>
      </c>
      <c r="CL288" s="874" t="str">
        <f>IF(CC288="","",IF(VLOOKUP(CC288,'aktuelle Düngerliste'!$A:$B,2,FALSE)="mineralisch",(VLOOKUP(CC288,'aktuelle Düngerliste'!$A:$H,3,FALSE)*CE288/1000),""))</f>
        <v/>
      </c>
      <c r="CM288" s="875" t="str">
        <f>IF(CC288="","",VLOOKUP(CC288,'aktuelle Düngerliste'!$A:$J,10,FALSE)*CE288/1000)</f>
        <v/>
      </c>
      <c r="CN288" s="875" t="str">
        <f>IF(CC288="","",VLOOKUP(CC288,'aktuelle Düngerliste'!$A:$H,5,FALSE)*CE288/1000)</f>
        <v/>
      </c>
      <c r="CO288" s="875" t="str">
        <f>IF(CC288="","",VLOOKUP(CC288,'aktuelle Düngerliste'!$A:$H,6,FALSE)*CE288/1000)</f>
        <v/>
      </c>
      <c r="CP288" s="876" t="str">
        <f>IF(CC288="","",VLOOKUP(CC288,'aktuelle Düngerliste'!$A:$H,7,FALSE)*CE288/1000)</f>
        <v/>
      </c>
      <c r="CQ288" s="378"/>
      <c r="CR288" s="379"/>
      <c r="CS288" s="375"/>
      <c r="CT288" s="392" t="str">
        <f t="shared" si="56"/>
        <v/>
      </c>
      <c r="CU288" s="453" t="str">
        <f t="shared" si="57"/>
        <v/>
      </c>
      <c r="CV288" s="872" t="str">
        <f>IF(CQ288="","",VLOOKUP(CQ288,'aktuelle Düngerliste'!$A:$H,2,FALSE))</f>
        <v/>
      </c>
      <c r="CW288" s="872" t="str">
        <f>IF(CQ288="","",VLOOKUP(CQ288,'aktuelle Düngerliste'!$A:$H,3,FALSE))</f>
        <v/>
      </c>
      <c r="CX288" s="873" t="str">
        <f>IF(CQ288="","",VLOOKUP(CQ288,'aktuelle Düngerliste'!$A:$H,8,FALSE))</f>
        <v/>
      </c>
      <c r="CY288" s="874" t="str">
        <f>IF(CQ288="","",VLOOKUP(CQ288,'aktuelle Düngerliste'!$A:$H,3,FALSE)*CS288/1000)</f>
        <v/>
      </c>
      <c r="CZ288" s="874" t="str">
        <f>IF(CQ288="","",IF(VLOOKUP(CQ288,'aktuelle Düngerliste'!$A:$B,2,FALSE)="mineralisch",(VLOOKUP(CQ288,'aktuelle Düngerliste'!$A:$H,3,FALSE)*CS288/1000),""))</f>
        <v/>
      </c>
      <c r="DA288" s="875" t="str">
        <f>IF(CQ288="","",VLOOKUP(CQ288,'aktuelle Düngerliste'!$A:$J,10,FALSE)*CS288/1000)</f>
        <v/>
      </c>
      <c r="DB288" s="875" t="str">
        <f>IF(CQ288="","",VLOOKUP(CQ288,'aktuelle Düngerliste'!$A:$H,5,FALSE)*CS288/1000)</f>
        <v/>
      </c>
      <c r="DC288" s="875" t="str">
        <f>IF(CQ288="","",VLOOKUP(CQ288,'aktuelle Düngerliste'!$A:$H,6,FALSE)*CS288/1000)</f>
        <v/>
      </c>
      <c r="DD288" s="876" t="str">
        <f>IF(CQ288="","",VLOOKUP(CQ288,'aktuelle Düngerliste'!$A:$H,7,FALSE)*CS288/1000)</f>
        <v/>
      </c>
      <c r="DE288" s="378"/>
      <c r="DF288" s="379"/>
      <c r="DG288" s="375"/>
      <c r="DH288" s="392" t="str">
        <f t="shared" si="58"/>
        <v/>
      </c>
      <c r="DI288" s="453" t="str">
        <f t="shared" si="59"/>
        <v/>
      </c>
      <c r="DJ288" s="872" t="str">
        <f>IF(DE288="","",VLOOKUP(DE288,'aktuelle Düngerliste'!$A:$H,2,FALSE))</f>
        <v/>
      </c>
      <c r="DK288" s="872" t="str">
        <f>IF(DE288="","",VLOOKUP(DE288,'aktuelle Düngerliste'!$A:$H,3,FALSE))</f>
        <v/>
      </c>
      <c r="DL288" s="873" t="str">
        <f>IF(DE288="","",VLOOKUP(DE288,'aktuelle Düngerliste'!$A:$H,8,FALSE))</f>
        <v/>
      </c>
      <c r="DM288" s="874" t="str">
        <f>IF(DE288="","",VLOOKUP(DE288,'aktuelle Düngerliste'!$A:$H,3,FALSE)*DG288/1000)</f>
        <v/>
      </c>
      <c r="DN288" s="874" t="str">
        <f>IF(DE288="","",IF(VLOOKUP(DE288,'aktuelle Düngerliste'!$A:$B,2,FALSE)="mineralisch",(VLOOKUP(DE288,'aktuelle Düngerliste'!$A:$H,3,FALSE)*DG288/1000),""))</f>
        <v/>
      </c>
      <c r="DO288" s="875" t="str">
        <f>IF(DE288="","",VLOOKUP(DE288,'aktuelle Düngerliste'!$A:$J,10,FALSE)*DG288/1000)</f>
        <v/>
      </c>
      <c r="DP288" s="875" t="str">
        <f>IF(DE288="","",VLOOKUP(DE288,'aktuelle Düngerliste'!$A:$H,5,FALSE)*DG288/1000)</f>
        <v/>
      </c>
      <c r="DQ288" s="875" t="str">
        <f>IF(DE288="","",VLOOKUP(DE288,'aktuelle Düngerliste'!$A:$H,6,FALSE)*DG288/1000)</f>
        <v/>
      </c>
      <c r="DR288" s="876" t="str">
        <f>IF(DE288="","",VLOOKUP(DE288,'aktuelle Düngerliste'!$A:$H,7,FALSE)*DG288/1000)</f>
        <v/>
      </c>
      <c r="DS288" s="265"/>
    </row>
    <row r="289" spans="1:123" s="145" customFormat="1">
      <c r="A289" s="261" t="str">
        <f>IF('N-DBE'!A289="","",'N-DBE'!A289)</f>
        <v/>
      </c>
      <c r="B289" s="285" t="str">
        <f>IF('N-DBE'!B289="","",'N-DBE'!B289)</f>
        <v/>
      </c>
      <c r="C289" s="262" t="str">
        <f>IF('N-DBE'!C289="","",'N-DBE'!C289)</f>
        <v/>
      </c>
      <c r="D289" s="262" t="str">
        <f>IF('N-DBE'!D289="","",'N-DBE'!D289)</f>
        <v/>
      </c>
      <c r="E289" s="238" t="str">
        <f>IF('N-DBE'!E289="","",'N-DBE'!E289)</f>
        <v/>
      </c>
      <c r="F289" s="238" t="str">
        <f>IF('N-DBE'!F289="","",'N-DBE'!F289)</f>
        <v/>
      </c>
      <c r="G289" s="225" t="str">
        <f>IF('N-DBE'!G289="","",'N-DBE'!G289)</f>
        <v/>
      </c>
      <c r="H289" s="247" t="str">
        <f>IF(OR(B289="",'N-DBE'!AJ289=""),"",'N-DBE'!AJ289+'N-DBE'!AN289)</f>
        <v/>
      </c>
      <c r="I289" s="815" t="str">
        <f>IF(OR(B289="",'N-DBE'!AJ289=""),"",'N-DBE'!E289*('N-DBE'!AJ289+'N-DBE'!AN289))</f>
        <v/>
      </c>
      <c r="J289" s="246" t="str">
        <f>IF('N-DBE'!AK289="","",IF('N-DBE'!AM289="ja",'N-DBE'!AK289+'N-DBE'!AN289,'N-DBE'!AK289))</f>
        <v/>
      </c>
      <c r="K289" s="829" t="str">
        <f>IF(OR(B289="",'N-DBE'!AK289=""),"",IF('N-DBE'!AM289="ja",'N-DBE'!E289*('N-DBE'!AK289+'N-DBE'!AN289),'N-DBE'!E289*'N-DBE'!AK289))</f>
        <v/>
      </c>
      <c r="L289" s="830" t="str">
        <f>IF(OR(B289="",'N-DBE'!AL289=""),"",'N-DBE'!AL289+'N-DBE'!AN289)</f>
        <v/>
      </c>
      <c r="M289" s="830" t="str">
        <f>IF(OR(B289="",'N-DBE'!AL289=""),"",'N-DBE'!E289*('N-DBE'!AL289+'N-DBE'!AN289))</f>
        <v/>
      </c>
      <c r="N289" s="831" t="str">
        <f>IF(AND('N-DBE'!C289="ja",G289&lt;&gt;""),I289-X289,"")</f>
        <v/>
      </c>
      <c r="O289" s="259" t="str">
        <f>IF('N-DBE'!AJ289="","",SUM(AU289,BI289,BW289,CK289,CY289,DM289))</f>
        <v/>
      </c>
      <c r="P289" s="830" t="str">
        <f>IF(OR(B289="",'N-DBE'!AJ289=""),"",O289*'N-DBE'!E289)</f>
        <v/>
      </c>
      <c r="Q289" s="253" t="str">
        <f>IF('N-DBE'!AJ289="","",IF(AR289="mineralisch",AU289,0)+IF(BF289="mineralisch",BI289,0)+IF(BT289="mineralisch",BW289,0)+IF(CH289="mineralisch",CK289,0)+IF(CV289="mineralisch",CY289,0)+IF(DJ289="mineralisch",DM289,0))</f>
        <v/>
      </c>
      <c r="R289" s="830" t="str">
        <f>IF(OR(B289="",'N-DBE'!AJ289=""),"",Q289*'N-DBE'!E289)</f>
        <v/>
      </c>
      <c r="S289" s="253" t="str">
        <f>IF('N-DBE'!AJ289="","",O289-Q289)</f>
        <v/>
      </c>
      <c r="T289" s="830" t="str">
        <f>IF(OR(B289="",'N-DBE'!AJ289=""),"",S289*'N-DBE'!E289)</f>
        <v/>
      </c>
      <c r="U289" s="253" t="str">
        <f>IF('N-DBE'!AJ289="","",(IF(AR289="Kompost",AU289,0)+IF(BF289="Kompost",BI289,0)+IF(BT289="Kompost",BW289,0)+IF(CH289="Kompost",CK289,0)+IF(CV289="Kompost",CY289,0)+IF(DJ289="Kompost",DM289,0)))</f>
        <v/>
      </c>
      <c r="V289" s="830" t="str">
        <f>IF(OR(B289="",'N-DBE'!AJ289=""),"",U289*'N-DBE'!E289)</f>
        <v/>
      </c>
      <c r="W289" s="370" t="str">
        <f>IF('N-DBE'!AJ289="","",SUM(AW289,BK289,BY289,CM289,DA289,DO289))</f>
        <v/>
      </c>
      <c r="X289" s="844" t="str">
        <f>IF(OR(B289="",'N-DBE'!AJ289=""),"",W289*'N-DBE'!E289)</f>
        <v/>
      </c>
      <c r="Y289" s="260" t="str">
        <f>IF('P-(K-Mg)-DBE'!N289="","",'P-(K-Mg)-DBE'!N289+'P-(K-Mg)-DBE'!R289)</f>
        <v/>
      </c>
      <c r="Z289" s="830" t="str">
        <f>IF(OR(B289="",'P-(K-Mg)-DBE'!N289=""),"",'N-DBE'!E289*('P-(K-Mg)-DBE'!N289+'P-(K-Mg)-DBE'!R289))</f>
        <v/>
      </c>
      <c r="AA289" s="259" t="str">
        <f>IF('P-(K-Mg)-DBE'!N289="","",SUM(AX289,BL289,BZ289,CN289,DB289,DP289))</f>
        <v/>
      </c>
      <c r="AB289" s="258" t="str">
        <f>IF(OR(B289="",'P-(K-Mg)-DBE'!Z289=""),"",SUM(AX289,BL289,BZ289,CN289,DB289,DP289)*'N-DBE'!E289)</f>
        <v/>
      </c>
      <c r="AC289" s="259" t="str">
        <f>IF('P-(K-Mg)-DBE'!O289="","",'P-(K-Mg)-DBE'!O289)</f>
        <v/>
      </c>
      <c r="AD289" s="815" t="str">
        <f>IF(OR(B289="",'P-(K-Mg)-DBE'!O289=""),"",'P-(K-Mg)-DBE'!O289*'N-DBE'!E289)</f>
        <v/>
      </c>
      <c r="AE289" s="239" t="str">
        <f>IF('P-(K-Mg)-DBE'!Z289="","",'P-(K-Mg)-DBE'!Z289)</f>
        <v/>
      </c>
      <c r="AF289" s="815" t="str">
        <f>IF(OR(B289="",'P-(K-Mg)-DBE'!Z289=""),"",'P-(K-Mg)-DBE'!Z289*'N-DBE'!E289)</f>
        <v/>
      </c>
      <c r="AG289" s="380" t="str">
        <f>IF('P-(K-Mg)-DBE'!Z289="","",SUM(AY289,BM289,CA289,CO289,DC289,DQ289))</f>
        <v/>
      </c>
      <c r="AH289" s="258" t="str">
        <f>IF(OR(B289="",'P-(K-Mg)-DBE'!AH289=""),"",SUM(AY289,BM289,CA289,CO289,DC289,DQ279)*'N-DBE'!E289)</f>
        <v/>
      </c>
      <c r="AI289" s="240" t="str">
        <f>IF('P-(K-Mg)-DBE'!AH289="","",'P-(K-Mg)-DBE'!AH289)</f>
        <v/>
      </c>
      <c r="AJ289" s="830" t="str">
        <f>IF(OR(B289="",'P-(K-Mg)-DBE'!AH289=""),"",'N-DBE'!E289*'P-(K-Mg)-DBE'!AH289)</f>
        <v/>
      </c>
      <c r="AK289" s="374" t="str">
        <f>IF('P-(K-Mg)-DBE'!AH289="","",SUM(AZ289,BN289,CB289,CP289,DD289,DR289))</f>
        <v/>
      </c>
      <c r="AL289" s="862" t="str">
        <f>IF('P-(K-Mg)-DBE'!AH289="","",SUM(AZ289,BN289,CB289,CP289,DD289,DR289))</f>
        <v/>
      </c>
      <c r="AM289" s="378"/>
      <c r="AN289" s="379"/>
      <c r="AO289" s="375"/>
      <c r="AP289" s="392" t="str">
        <f t="shared" si="48"/>
        <v/>
      </c>
      <c r="AQ289" s="453" t="str">
        <f t="shared" si="49"/>
        <v/>
      </c>
      <c r="AR289" s="872" t="str">
        <f>IF(AM289="","",VLOOKUP(AM289,'aktuelle Düngerliste'!A:H,2,FALSE))</f>
        <v/>
      </c>
      <c r="AS289" s="872" t="str">
        <f>IF(AM289="","",VLOOKUP(AM289,'aktuelle Düngerliste'!A:H,3,FALSE))</f>
        <v/>
      </c>
      <c r="AT289" s="873" t="str">
        <f>IF(AM289="","",VLOOKUP(AM289,'aktuelle Düngerliste'!A:H,8,FALSE))</f>
        <v/>
      </c>
      <c r="AU289" s="874" t="str">
        <f>IF(AM289="","",VLOOKUP(AM289,'aktuelle Düngerliste'!$A:$H,3,FALSE)*AO289/1000)</f>
        <v/>
      </c>
      <c r="AV289" s="874" t="str">
        <f>IF(AM289="","",IF(VLOOKUP(AM289,'aktuelle Düngerliste'!$A:$B,2,FALSE)="mineralisch",(VLOOKUP(AM289,'aktuelle Düngerliste'!$A:$H,3,FALSE)*AO289/1000),""))</f>
        <v/>
      </c>
      <c r="AW289" s="875" t="str">
        <f>IF(AM289="","",VLOOKUP(AM289,'aktuelle Düngerliste'!$A:$J,10,FALSE)*AO289/1000)</f>
        <v/>
      </c>
      <c r="AX289" s="875" t="str">
        <f>IF(AM289="","",VLOOKUP(AM289,'aktuelle Düngerliste'!$A:$H,5,FALSE)*AO289/1000)</f>
        <v/>
      </c>
      <c r="AY289" s="875" t="str">
        <f>IF(AM289="","",VLOOKUP(AM289,'aktuelle Düngerliste'!$A:$H,6,FALSE)*AO289/1000)</f>
        <v/>
      </c>
      <c r="AZ289" s="876" t="str">
        <f>IF(AM289="","",VLOOKUP(AM289,'aktuelle Düngerliste'!$A:$H,7,FALSE)*AO289/1000)</f>
        <v/>
      </c>
      <c r="BA289" s="378"/>
      <c r="BB289" s="379"/>
      <c r="BC289" s="375"/>
      <c r="BD289" s="392" t="str">
        <f t="shared" si="50"/>
        <v/>
      </c>
      <c r="BE289" s="453" t="str">
        <f t="shared" si="51"/>
        <v/>
      </c>
      <c r="BF289" s="872" t="str">
        <f>IF(BA289="","",VLOOKUP(BA289,'aktuelle Düngerliste'!$A:$H,2,FALSE))</f>
        <v/>
      </c>
      <c r="BG289" s="872" t="str">
        <f>IF(BA289="","",VLOOKUP(BA289,'aktuelle Düngerliste'!$A:$H,3,FALSE))</f>
        <v/>
      </c>
      <c r="BH289" s="873" t="str">
        <f>IF(BA289="","",VLOOKUP(BA289,'aktuelle Düngerliste'!$A:$H,8,FALSE))</f>
        <v/>
      </c>
      <c r="BI289" s="874" t="str">
        <f>IF(BA289="","",VLOOKUP(BA289,'aktuelle Düngerliste'!$A:$H,3,FALSE)*BC289/1000)</f>
        <v/>
      </c>
      <c r="BJ289" s="874" t="str">
        <f>IF(BA289="","",IF(VLOOKUP(BA289,'aktuelle Düngerliste'!$A:$B,2,FALSE)="mineralisch",(VLOOKUP(BA289,'aktuelle Düngerliste'!$A:$H,3,FALSE)*BC289/1000),""))</f>
        <v/>
      </c>
      <c r="BK289" s="875" t="str">
        <f>IF(BA289="","",VLOOKUP(BA289,'aktuelle Düngerliste'!$A:$J,10,FALSE)*BC289/1000)</f>
        <v/>
      </c>
      <c r="BL289" s="875" t="str">
        <f>IF(BA289="","",VLOOKUP(BA289,'aktuelle Düngerliste'!$A:$H,5,FALSE)*BC289/1000)</f>
        <v/>
      </c>
      <c r="BM289" s="875" t="str">
        <f>IF(BA289="","",VLOOKUP(BA289,'aktuelle Düngerliste'!$A:$H,6,FALSE)*BC289/1000)</f>
        <v/>
      </c>
      <c r="BN289" s="876" t="str">
        <f>IF(BA289="","",VLOOKUP(BA289,'aktuelle Düngerliste'!$A:$H,7,FALSE)*BC289/1000)</f>
        <v/>
      </c>
      <c r="BO289" s="378"/>
      <c r="BP289" s="379"/>
      <c r="BQ289" s="375"/>
      <c r="BR289" s="392" t="str">
        <f t="shared" si="52"/>
        <v/>
      </c>
      <c r="BS289" s="453" t="str">
        <f t="shared" si="53"/>
        <v/>
      </c>
      <c r="BT289" s="872" t="str">
        <f>IF(BO289="","",VLOOKUP(BO289,'aktuelle Düngerliste'!$A:$H,2,FALSE))</f>
        <v/>
      </c>
      <c r="BU289" s="872" t="str">
        <f>IF(BO289="","",VLOOKUP(BO289,'aktuelle Düngerliste'!$A:$H,3,FALSE))</f>
        <v/>
      </c>
      <c r="BV289" s="873" t="str">
        <f>IF(BO289="","",VLOOKUP(BO289,'aktuelle Düngerliste'!$A:$H,8,FALSE))</f>
        <v/>
      </c>
      <c r="BW289" s="874" t="str">
        <f>IF(BO289="","",VLOOKUP(BO289,'aktuelle Düngerliste'!$A:$H,3,FALSE)*BQ289/1000)</f>
        <v/>
      </c>
      <c r="BX289" s="874" t="str">
        <f>IF(BO289="","",IF(VLOOKUP(BO289,'aktuelle Düngerliste'!$A:$B,2,FALSE)="mineralisch",(VLOOKUP(BO289,'aktuelle Düngerliste'!$A:$H,3,FALSE)*BQ289/1000),""))</f>
        <v/>
      </c>
      <c r="BY289" s="875" t="str">
        <f>IF(BO289="","",VLOOKUP(BO289,'aktuelle Düngerliste'!$A:$J,10,FALSE)*BQ289/1000)</f>
        <v/>
      </c>
      <c r="BZ289" s="875" t="str">
        <f>IF(BO289="","",VLOOKUP(BO289,'aktuelle Düngerliste'!$A:$H,5,FALSE)*BQ289/1000)</f>
        <v/>
      </c>
      <c r="CA289" s="875" t="str">
        <f>IF(BO289="","",VLOOKUP(BO289,'aktuelle Düngerliste'!$A:$H,6,FALSE)*BQ289/1000)</f>
        <v/>
      </c>
      <c r="CB289" s="876" t="str">
        <f>IF(BO289="","",VLOOKUP(BO289,'aktuelle Düngerliste'!$A:$H,7,FALSE)*BQ289/1000)</f>
        <v/>
      </c>
      <c r="CC289" s="378"/>
      <c r="CD289" s="379"/>
      <c r="CE289" s="375"/>
      <c r="CF289" s="392" t="str">
        <f t="shared" si="54"/>
        <v/>
      </c>
      <c r="CG289" s="453" t="str">
        <f t="shared" si="55"/>
        <v/>
      </c>
      <c r="CH289" s="872" t="str">
        <f>IF(CC289="","",VLOOKUP(CC289,'aktuelle Düngerliste'!$A:$H,2,FALSE))</f>
        <v/>
      </c>
      <c r="CI289" s="872" t="str">
        <f>IF(CC289="","",VLOOKUP(CC289,'aktuelle Düngerliste'!$A:$H,3,FALSE))</f>
        <v/>
      </c>
      <c r="CJ289" s="873" t="str">
        <f>IF(CC289="","",VLOOKUP(CC289,'aktuelle Düngerliste'!$A:$H,8,FALSE))</f>
        <v/>
      </c>
      <c r="CK289" s="874" t="str">
        <f>IF(CC289="","",VLOOKUP(CC289,'aktuelle Düngerliste'!$A:$H,3,FALSE)*CE289/1000)</f>
        <v/>
      </c>
      <c r="CL289" s="874" t="str">
        <f>IF(CC289="","",IF(VLOOKUP(CC289,'aktuelle Düngerliste'!$A:$B,2,FALSE)="mineralisch",(VLOOKUP(CC289,'aktuelle Düngerliste'!$A:$H,3,FALSE)*CE289/1000),""))</f>
        <v/>
      </c>
      <c r="CM289" s="875" t="str">
        <f>IF(CC289="","",VLOOKUP(CC289,'aktuelle Düngerliste'!$A:$J,10,FALSE)*CE289/1000)</f>
        <v/>
      </c>
      <c r="CN289" s="875" t="str">
        <f>IF(CC289="","",VLOOKUP(CC289,'aktuelle Düngerliste'!$A:$H,5,FALSE)*CE289/1000)</f>
        <v/>
      </c>
      <c r="CO289" s="875" t="str">
        <f>IF(CC289="","",VLOOKUP(CC289,'aktuelle Düngerliste'!$A:$H,6,FALSE)*CE289/1000)</f>
        <v/>
      </c>
      <c r="CP289" s="876" t="str">
        <f>IF(CC289="","",VLOOKUP(CC289,'aktuelle Düngerliste'!$A:$H,7,FALSE)*CE289/1000)</f>
        <v/>
      </c>
      <c r="CQ289" s="378"/>
      <c r="CR289" s="379"/>
      <c r="CS289" s="375"/>
      <c r="CT289" s="392" t="str">
        <f t="shared" si="56"/>
        <v/>
      </c>
      <c r="CU289" s="453" t="str">
        <f t="shared" si="57"/>
        <v/>
      </c>
      <c r="CV289" s="872" t="str">
        <f>IF(CQ289="","",VLOOKUP(CQ289,'aktuelle Düngerliste'!$A:$H,2,FALSE))</f>
        <v/>
      </c>
      <c r="CW289" s="872" t="str">
        <f>IF(CQ289="","",VLOOKUP(CQ289,'aktuelle Düngerliste'!$A:$H,3,FALSE))</f>
        <v/>
      </c>
      <c r="CX289" s="873" t="str">
        <f>IF(CQ289="","",VLOOKUP(CQ289,'aktuelle Düngerliste'!$A:$H,8,FALSE))</f>
        <v/>
      </c>
      <c r="CY289" s="874" t="str">
        <f>IF(CQ289="","",VLOOKUP(CQ289,'aktuelle Düngerliste'!$A:$H,3,FALSE)*CS289/1000)</f>
        <v/>
      </c>
      <c r="CZ289" s="874" t="str">
        <f>IF(CQ289="","",IF(VLOOKUP(CQ289,'aktuelle Düngerliste'!$A:$B,2,FALSE)="mineralisch",(VLOOKUP(CQ289,'aktuelle Düngerliste'!$A:$H,3,FALSE)*CS289/1000),""))</f>
        <v/>
      </c>
      <c r="DA289" s="875" t="str">
        <f>IF(CQ289="","",VLOOKUP(CQ289,'aktuelle Düngerliste'!$A:$J,10,FALSE)*CS289/1000)</f>
        <v/>
      </c>
      <c r="DB289" s="875" t="str">
        <f>IF(CQ289="","",VLOOKUP(CQ289,'aktuelle Düngerliste'!$A:$H,5,FALSE)*CS289/1000)</f>
        <v/>
      </c>
      <c r="DC289" s="875" t="str">
        <f>IF(CQ289="","",VLOOKUP(CQ289,'aktuelle Düngerliste'!$A:$H,6,FALSE)*CS289/1000)</f>
        <v/>
      </c>
      <c r="DD289" s="876" t="str">
        <f>IF(CQ289="","",VLOOKUP(CQ289,'aktuelle Düngerliste'!$A:$H,7,FALSE)*CS289/1000)</f>
        <v/>
      </c>
      <c r="DE289" s="378"/>
      <c r="DF289" s="379"/>
      <c r="DG289" s="375"/>
      <c r="DH289" s="392" t="str">
        <f t="shared" si="58"/>
        <v/>
      </c>
      <c r="DI289" s="453" t="str">
        <f t="shared" si="59"/>
        <v/>
      </c>
      <c r="DJ289" s="872" t="str">
        <f>IF(DE289="","",VLOOKUP(DE289,'aktuelle Düngerliste'!$A:$H,2,FALSE))</f>
        <v/>
      </c>
      <c r="DK289" s="872" t="str">
        <f>IF(DE289="","",VLOOKUP(DE289,'aktuelle Düngerliste'!$A:$H,3,FALSE))</f>
        <v/>
      </c>
      <c r="DL289" s="873" t="str">
        <f>IF(DE289="","",VLOOKUP(DE289,'aktuelle Düngerliste'!$A:$H,8,FALSE))</f>
        <v/>
      </c>
      <c r="DM289" s="874" t="str">
        <f>IF(DE289="","",VLOOKUP(DE289,'aktuelle Düngerliste'!$A:$H,3,FALSE)*DG289/1000)</f>
        <v/>
      </c>
      <c r="DN289" s="874" t="str">
        <f>IF(DE289="","",IF(VLOOKUP(DE289,'aktuelle Düngerliste'!$A:$B,2,FALSE)="mineralisch",(VLOOKUP(DE289,'aktuelle Düngerliste'!$A:$H,3,FALSE)*DG289/1000),""))</f>
        <v/>
      </c>
      <c r="DO289" s="875" t="str">
        <f>IF(DE289="","",VLOOKUP(DE289,'aktuelle Düngerliste'!$A:$J,10,FALSE)*DG289/1000)</f>
        <v/>
      </c>
      <c r="DP289" s="875" t="str">
        <f>IF(DE289="","",VLOOKUP(DE289,'aktuelle Düngerliste'!$A:$H,5,FALSE)*DG289/1000)</f>
        <v/>
      </c>
      <c r="DQ289" s="875" t="str">
        <f>IF(DE289="","",VLOOKUP(DE289,'aktuelle Düngerliste'!$A:$H,6,FALSE)*DG289/1000)</f>
        <v/>
      </c>
      <c r="DR289" s="876" t="str">
        <f>IF(DE289="","",VLOOKUP(DE289,'aktuelle Düngerliste'!$A:$H,7,FALSE)*DG289/1000)</f>
        <v/>
      </c>
      <c r="DS289" s="265"/>
    </row>
    <row r="290" spans="1:123" s="145" customFormat="1">
      <c r="A290" s="261" t="str">
        <f>IF('N-DBE'!A290="","",'N-DBE'!A290)</f>
        <v/>
      </c>
      <c r="B290" s="285" t="str">
        <f>IF('N-DBE'!B290="","",'N-DBE'!B290)</f>
        <v/>
      </c>
      <c r="C290" s="262" t="str">
        <f>IF('N-DBE'!C290="","",'N-DBE'!C290)</f>
        <v/>
      </c>
      <c r="D290" s="262" t="str">
        <f>IF('N-DBE'!D290="","",'N-DBE'!D290)</f>
        <v/>
      </c>
      <c r="E290" s="238" t="str">
        <f>IF('N-DBE'!E290="","",'N-DBE'!E290)</f>
        <v/>
      </c>
      <c r="F290" s="238" t="str">
        <f>IF('N-DBE'!F290="","",'N-DBE'!F290)</f>
        <v/>
      </c>
      <c r="G290" s="225" t="str">
        <f>IF('N-DBE'!G290="","",'N-DBE'!G290)</f>
        <v/>
      </c>
      <c r="H290" s="247" t="str">
        <f>IF(OR(B290="",'N-DBE'!AJ290=""),"",'N-DBE'!AJ290+'N-DBE'!AN290)</f>
        <v/>
      </c>
      <c r="I290" s="815" t="str">
        <f>IF(OR(B290="",'N-DBE'!AJ290=""),"",'N-DBE'!E290*('N-DBE'!AJ290+'N-DBE'!AN290))</f>
        <v/>
      </c>
      <c r="J290" s="246" t="str">
        <f>IF('N-DBE'!AK290="","",IF('N-DBE'!AM290="ja",'N-DBE'!AK290+'N-DBE'!AN290,'N-DBE'!AK290))</f>
        <v/>
      </c>
      <c r="K290" s="829" t="str">
        <f>IF(OR(B290="",'N-DBE'!AK290=""),"",IF('N-DBE'!AM290="ja",'N-DBE'!E290*('N-DBE'!AK290+'N-DBE'!AN290),'N-DBE'!E290*'N-DBE'!AK290))</f>
        <v/>
      </c>
      <c r="L290" s="830" t="str">
        <f>IF(OR(B290="",'N-DBE'!AL290=""),"",'N-DBE'!AL290+'N-DBE'!AN290)</f>
        <v/>
      </c>
      <c r="M290" s="830" t="str">
        <f>IF(OR(B290="",'N-DBE'!AL290=""),"",'N-DBE'!E290*('N-DBE'!AL290+'N-DBE'!AN290))</f>
        <v/>
      </c>
      <c r="N290" s="831" t="str">
        <f>IF(AND('N-DBE'!C290="ja",G290&lt;&gt;""),I290-X290,"")</f>
        <v/>
      </c>
      <c r="O290" s="259" t="str">
        <f>IF('N-DBE'!AJ290="","",SUM(AU290,BI290,BW290,CK290,CY290,DM290))</f>
        <v/>
      </c>
      <c r="P290" s="830" t="str">
        <f>IF(OR(B290="",'N-DBE'!AJ290=""),"",O290*'N-DBE'!E290)</f>
        <v/>
      </c>
      <c r="Q290" s="253" t="str">
        <f>IF('N-DBE'!AJ290="","",IF(AR290="mineralisch",AU290,0)+IF(BF290="mineralisch",BI290,0)+IF(BT290="mineralisch",BW290,0)+IF(CH290="mineralisch",CK290,0)+IF(CV290="mineralisch",CY290,0)+IF(DJ290="mineralisch",DM290,0))</f>
        <v/>
      </c>
      <c r="R290" s="830" t="str">
        <f>IF(OR(B290="",'N-DBE'!AJ290=""),"",Q290*'N-DBE'!E290)</f>
        <v/>
      </c>
      <c r="S290" s="253" t="str">
        <f>IF('N-DBE'!AJ290="","",O290-Q290)</f>
        <v/>
      </c>
      <c r="T290" s="830" t="str">
        <f>IF(OR(B290="",'N-DBE'!AJ290=""),"",S290*'N-DBE'!E290)</f>
        <v/>
      </c>
      <c r="U290" s="253" t="str">
        <f>IF('N-DBE'!AJ290="","",(IF(AR290="Kompost",AU290,0)+IF(BF290="Kompost",BI290,0)+IF(BT290="Kompost",BW290,0)+IF(CH290="Kompost",CK290,0)+IF(CV290="Kompost",CY290,0)+IF(DJ290="Kompost",DM290,0)))</f>
        <v/>
      </c>
      <c r="V290" s="830" t="str">
        <f>IF(OR(B290="",'N-DBE'!AJ290=""),"",U290*'N-DBE'!E290)</f>
        <v/>
      </c>
      <c r="W290" s="370" t="str">
        <f>IF('N-DBE'!AJ290="","",SUM(AW290,BK290,BY290,CM290,DA290,DO290))</f>
        <v/>
      </c>
      <c r="X290" s="844" t="str">
        <f>IF(OR(B290="",'N-DBE'!AJ290=""),"",W290*'N-DBE'!E290)</f>
        <v/>
      </c>
      <c r="Y290" s="260" t="str">
        <f>IF('P-(K-Mg)-DBE'!N290="","",'P-(K-Mg)-DBE'!N290+'P-(K-Mg)-DBE'!R290)</f>
        <v/>
      </c>
      <c r="Z290" s="830" t="str">
        <f>IF(OR(B290="",'P-(K-Mg)-DBE'!N290=""),"",'N-DBE'!E290*('P-(K-Mg)-DBE'!N290+'P-(K-Mg)-DBE'!R290))</f>
        <v/>
      </c>
      <c r="AA290" s="259" t="str">
        <f>IF('P-(K-Mg)-DBE'!N290="","",SUM(AX290,BL290,BZ290,CN290,DB290,DP290))</f>
        <v/>
      </c>
      <c r="AB290" s="258" t="str">
        <f>IF(OR(B290="",'P-(K-Mg)-DBE'!Z290=""),"",SUM(AX290,BL290,BZ290,CN290,DB290,DP290)*'N-DBE'!E290)</f>
        <v/>
      </c>
      <c r="AC290" s="259" t="str">
        <f>IF('P-(K-Mg)-DBE'!O290="","",'P-(K-Mg)-DBE'!O290)</f>
        <v/>
      </c>
      <c r="AD290" s="815" t="str">
        <f>IF(OR(B290="",'P-(K-Mg)-DBE'!O290=""),"",'P-(K-Mg)-DBE'!O290*'N-DBE'!E290)</f>
        <v/>
      </c>
      <c r="AE290" s="239" t="str">
        <f>IF('P-(K-Mg)-DBE'!Z290="","",'P-(K-Mg)-DBE'!Z290)</f>
        <v/>
      </c>
      <c r="AF290" s="815" t="str">
        <f>IF(OR(B290="",'P-(K-Mg)-DBE'!Z290=""),"",'P-(K-Mg)-DBE'!Z290*'N-DBE'!E290)</f>
        <v/>
      </c>
      <c r="AG290" s="380" t="str">
        <f>IF('P-(K-Mg)-DBE'!Z290="","",SUM(AY290,BM290,CA290,CO290,DC290,DQ290))</f>
        <v/>
      </c>
      <c r="AH290" s="258" t="str">
        <f>IF(OR(B290="",'P-(K-Mg)-DBE'!AH290=""),"",SUM(AY290,BM290,CA290,CO290,DC290,DQ280)*'N-DBE'!E290)</f>
        <v/>
      </c>
      <c r="AI290" s="240" t="str">
        <f>IF('P-(K-Mg)-DBE'!AH290="","",'P-(K-Mg)-DBE'!AH290)</f>
        <v/>
      </c>
      <c r="AJ290" s="830" t="str">
        <f>IF(OR(B290="",'P-(K-Mg)-DBE'!AH290=""),"",'N-DBE'!E290*'P-(K-Mg)-DBE'!AH290)</f>
        <v/>
      </c>
      <c r="AK290" s="374" t="str">
        <f>IF('P-(K-Mg)-DBE'!AH290="","",SUM(AZ290,BN290,CB290,CP290,DD290,DR290))</f>
        <v/>
      </c>
      <c r="AL290" s="862" t="str">
        <f>IF('P-(K-Mg)-DBE'!AH290="","",SUM(AZ290,BN290,CB290,CP290,DD290,DR290))</f>
        <v/>
      </c>
      <c r="AM290" s="378"/>
      <c r="AN290" s="379"/>
      <c r="AO290" s="375"/>
      <c r="AP290" s="392" t="str">
        <f t="shared" si="48"/>
        <v/>
      </c>
      <c r="AQ290" s="453" t="str">
        <f t="shared" si="49"/>
        <v/>
      </c>
      <c r="AR290" s="872" t="str">
        <f>IF(AM290="","",VLOOKUP(AM290,'aktuelle Düngerliste'!A:H,2,FALSE))</f>
        <v/>
      </c>
      <c r="AS290" s="872" t="str">
        <f>IF(AM290="","",VLOOKUP(AM290,'aktuelle Düngerliste'!A:H,3,FALSE))</f>
        <v/>
      </c>
      <c r="AT290" s="873" t="str">
        <f>IF(AM290="","",VLOOKUP(AM290,'aktuelle Düngerliste'!A:H,8,FALSE))</f>
        <v/>
      </c>
      <c r="AU290" s="874" t="str">
        <f>IF(AM290="","",VLOOKUP(AM290,'aktuelle Düngerliste'!$A:$H,3,FALSE)*AO290/1000)</f>
        <v/>
      </c>
      <c r="AV290" s="874" t="str">
        <f>IF(AM290="","",IF(VLOOKUP(AM290,'aktuelle Düngerliste'!$A:$B,2,FALSE)="mineralisch",(VLOOKUP(AM290,'aktuelle Düngerliste'!$A:$H,3,FALSE)*AO290/1000),""))</f>
        <v/>
      </c>
      <c r="AW290" s="875" t="str">
        <f>IF(AM290="","",VLOOKUP(AM290,'aktuelle Düngerliste'!$A:$J,10,FALSE)*AO290/1000)</f>
        <v/>
      </c>
      <c r="AX290" s="875" t="str">
        <f>IF(AM290="","",VLOOKUP(AM290,'aktuelle Düngerliste'!$A:$H,5,FALSE)*AO290/1000)</f>
        <v/>
      </c>
      <c r="AY290" s="875" t="str">
        <f>IF(AM290="","",VLOOKUP(AM290,'aktuelle Düngerliste'!$A:$H,6,FALSE)*AO290/1000)</f>
        <v/>
      </c>
      <c r="AZ290" s="876" t="str">
        <f>IF(AM290="","",VLOOKUP(AM290,'aktuelle Düngerliste'!$A:$H,7,FALSE)*AO290/1000)</f>
        <v/>
      </c>
      <c r="BA290" s="378"/>
      <c r="BB290" s="379"/>
      <c r="BC290" s="375"/>
      <c r="BD290" s="392" t="str">
        <f t="shared" si="50"/>
        <v/>
      </c>
      <c r="BE290" s="453" t="str">
        <f t="shared" si="51"/>
        <v/>
      </c>
      <c r="BF290" s="872" t="str">
        <f>IF(BA290="","",VLOOKUP(BA290,'aktuelle Düngerliste'!$A:$H,2,FALSE))</f>
        <v/>
      </c>
      <c r="BG290" s="872" t="str">
        <f>IF(BA290="","",VLOOKUP(BA290,'aktuelle Düngerliste'!$A:$H,3,FALSE))</f>
        <v/>
      </c>
      <c r="BH290" s="873" t="str">
        <f>IF(BA290="","",VLOOKUP(BA290,'aktuelle Düngerliste'!$A:$H,8,FALSE))</f>
        <v/>
      </c>
      <c r="BI290" s="874" t="str">
        <f>IF(BA290="","",VLOOKUP(BA290,'aktuelle Düngerliste'!$A:$H,3,FALSE)*BC290/1000)</f>
        <v/>
      </c>
      <c r="BJ290" s="874" t="str">
        <f>IF(BA290="","",IF(VLOOKUP(BA290,'aktuelle Düngerliste'!$A:$B,2,FALSE)="mineralisch",(VLOOKUP(BA290,'aktuelle Düngerliste'!$A:$H,3,FALSE)*BC290/1000),""))</f>
        <v/>
      </c>
      <c r="BK290" s="875" t="str">
        <f>IF(BA290="","",VLOOKUP(BA290,'aktuelle Düngerliste'!$A:$J,10,FALSE)*BC290/1000)</f>
        <v/>
      </c>
      <c r="BL290" s="875" t="str">
        <f>IF(BA290="","",VLOOKUP(BA290,'aktuelle Düngerliste'!$A:$H,5,FALSE)*BC290/1000)</f>
        <v/>
      </c>
      <c r="BM290" s="875" t="str">
        <f>IF(BA290="","",VLOOKUP(BA290,'aktuelle Düngerliste'!$A:$H,6,FALSE)*BC290/1000)</f>
        <v/>
      </c>
      <c r="BN290" s="876" t="str">
        <f>IF(BA290="","",VLOOKUP(BA290,'aktuelle Düngerliste'!$A:$H,7,FALSE)*BC290/1000)</f>
        <v/>
      </c>
      <c r="BO290" s="378"/>
      <c r="BP290" s="379"/>
      <c r="BQ290" s="375"/>
      <c r="BR290" s="392" t="str">
        <f t="shared" si="52"/>
        <v/>
      </c>
      <c r="BS290" s="453" t="str">
        <f t="shared" si="53"/>
        <v/>
      </c>
      <c r="BT290" s="872" t="str">
        <f>IF(BO290="","",VLOOKUP(BO290,'aktuelle Düngerliste'!$A:$H,2,FALSE))</f>
        <v/>
      </c>
      <c r="BU290" s="872" t="str">
        <f>IF(BO290="","",VLOOKUP(BO290,'aktuelle Düngerliste'!$A:$H,3,FALSE))</f>
        <v/>
      </c>
      <c r="BV290" s="873" t="str">
        <f>IF(BO290="","",VLOOKUP(BO290,'aktuelle Düngerliste'!$A:$H,8,FALSE))</f>
        <v/>
      </c>
      <c r="BW290" s="874" t="str">
        <f>IF(BO290="","",VLOOKUP(BO290,'aktuelle Düngerliste'!$A:$H,3,FALSE)*BQ290/1000)</f>
        <v/>
      </c>
      <c r="BX290" s="874" t="str">
        <f>IF(BO290="","",IF(VLOOKUP(BO290,'aktuelle Düngerliste'!$A:$B,2,FALSE)="mineralisch",(VLOOKUP(BO290,'aktuelle Düngerliste'!$A:$H,3,FALSE)*BQ290/1000),""))</f>
        <v/>
      </c>
      <c r="BY290" s="875" t="str">
        <f>IF(BO290="","",VLOOKUP(BO290,'aktuelle Düngerliste'!$A:$J,10,FALSE)*BQ290/1000)</f>
        <v/>
      </c>
      <c r="BZ290" s="875" t="str">
        <f>IF(BO290="","",VLOOKUP(BO290,'aktuelle Düngerliste'!$A:$H,5,FALSE)*BQ290/1000)</f>
        <v/>
      </c>
      <c r="CA290" s="875" t="str">
        <f>IF(BO290="","",VLOOKUP(BO290,'aktuelle Düngerliste'!$A:$H,6,FALSE)*BQ290/1000)</f>
        <v/>
      </c>
      <c r="CB290" s="876" t="str">
        <f>IF(BO290="","",VLOOKUP(BO290,'aktuelle Düngerliste'!$A:$H,7,FALSE)*BQ290/1000)</f>
        <v/>
      </c>
      <c r="CC290" s="378"/>
      <c r="CD290" s="379"/>
      <c r="CE290" s="375"/>
      <c r="CF290" s="392" t="str">
        <f t="shared" si="54"/>
        <v/>
      </c>
      <c r="CG290" s="453" t="str">
        <f t="shared" si="55"/>
        <v/>
      </c>
      <c r="CH290" s="872" t="str">
        <f>IF(CC290="","",VLOOKUP(CC290,'aktuelle Düngerliste'!$A:$H,2,FALSE))</f>
        <v/>
      </c>
      <c r="CI290" s="872" t="str">
        <f>IF(CC290="","",VLOOKUP(CC290,'aktuelle Düngerliste'!$A:$H,3,FALSE))</f>
        <v/>
      </c>
      <c r="CJ290" s="873" t="str">
        <f>IF(CC290="","",VLOOKUP(CC290,'aktuelle Düngerliste'!$A:$H,8,FALSE))</f>
        <v/>
      </c>
      <c r="CK290" s="874" t="str">
        <f>IF(CC290="","",VLOOKUP(CC290,'aktuelle Düngerliste'!$A:$H,3,FALSE)*CE290/1000)</f>
        <v/>
      </c>
      <c r="CL290" s="874" t="str">
        <f>IF(CC290="","",IF(VLOOKUP(CC290,'aktuelle Düngerliste'!$A:$B,2,FALSE)="mineralisch",(VLOOKUP(CC290,'aktuelle Düngerliste'!$A:$H,3,FALSE)*CE290/1000),""))</f>
        <v/>
      </c>
      <c r="CM290" s="875" t="str">
        <f>IF(CC290="","",VLOOKUP(CC290,'aktuelle Düngerliste'!$A:$J,10,FALSE)*CE290/1000)</f>
        <v/>
      </c>
      <c r="CN290" s="875" t="str">
        <f>IF(CC290="","",VLOOKUP(CC290,'aktuelle Düngerliste'!$A:$H,5,FALSE)*CE290/1000)</f>
        <v/>
      </c>
      <c r="CO290" s="875" t="str">
        <f>IF(CC290="","",VLOOKUP(CC290,'aktuelle Düngerliste'!$A:$H,6,FALSE)*CE290/1000)</f>
        <v/>
      </c>
      <c r="CP290" s="876" t="str">
        <f>IF(CC290="","",VLOOKUP(CC290,'aktuelle Düngerliste'!$A:$H,7,FALSE)*CE290/1000)</f>
        <v/>
      </c>
      <c r="CQ290" s="378"/>
      <c r="CR290" s="379"/>
      <c r="CS290" s="375"/>
      <c r="CT290" s="392" t="str">
        <f t="shared" si="56"/>
        <v/>
      </c>
      <c r="CU290" s="453" t="str">
        <f t="shared" si="57"/>
        <v/>
      </c>
      <c r="CV290" s="872" t="str">
        <f>IF(CQ290="","",VLOOKUP(CQ290,'aktuelle Düngerliste'!$A:$H,2,FALSE))</f>
        <v/>
      </c>
      <c r="CW290" s="872" t="str">
        <f>IF(CQ290="","",VLOOKUP(CQ290,'aktuelle Düngerliste'!$A:$H,3,FALSE))</f>
        <v/>
      </c>
      <c r="CX290" s="873" t="str">
        <f>IF(CQ290="","",VLOOKUP(CQ290,'aktuelle Düngerliste'!$A:$H,8,FALSE))</f>
        <v/>
      </c>
      <c r="CY290" s="874" t="str">
        <f>IF(CQ290="","",VLOOKUP(CQ290,'aktuelle Düngerliste'!$A:$H,3,FALSE)*CS290/1000)</f>
        <v/>
      </c>
      <c r="CZ290" s="874" t="str">
        <f>IF(CQ290="","",IF(VLOOKUP(CQ290,'aktuelle Düngerliste'!$A:$B,2,FALSE)="mineralisch",(VLOOKUP(CQ290,'aktuelle Düngerliste'!$A:$H,3,FALSE)*CS290/1000),""))</f>
        <v/>
      </c>
      <c r="DA290" s="875" t="str">
        <f>IF(CQ290="","",VLOOKUP(CQ290,'aktuelle Düngerliste'!$A:$J,10,FALSE)*CS290/1000)</f>
        <v/>
      </c>
      <c r="DB290" s="875" t="str">
        <f>IF(CQ290="","",VLOOKUP(CQ290,'aktuelle Düngerliste'!$A:$H,5,FALSE)*CS290/1000)</f>
        <v/>
      </c>
      <c r="DC290" s="875" t="str">
        <f>IF(CQ290="","",VLOOKUP(CQ290,'aktuelle Düngerliste'!$A:$H,6,FALSE)*CS290/1000)</f>
        <v/>
      </c>
      <c r="DD290" s="876" t="str">
        <f>IF(CQ290="","",VLOOKUP(CQ290,'aktuelle Düngerliste'!$A:$H,7,FALSE)*CS290/1000)</f>
        <v/>
      </c>
      <c r="DE290" s="378"/>
      <c r="DF290" s="379"/>
      <c r="DG290" s="375"/>
      <c r="DH290" s="392" t="str">
        <f t="shared" si="58"/>
        <v/>
      </c>
      <c r="DI290" s="453" t="str">
        <f t="shared" si="59"/>
        <v/>
      </c>
      <c r="DJ290" s="872" t="str">
        <f>IF(DE290="","",VLOOKUP(DE290,'aktuelle Düngerliste'!$A:$H,2,FALSE))</f>
        <v/>
      </c>
      <c r="DK290" s="872" t="str">
        <f>IF(DE290="","",VLOOKUP(DE290,'aktuelle Düngerliste'!$A:$H,3,FALSE))</f>
        <v/>
      </c>
      <c r="DL290" s="873" t="str">
        <f>IF(DE290="","",VLOOKUP(DE290,'aktuelle Düngerliste'!$A:$H,8,FALSE))</f>
        <v/>
      </c>
      <c r="DM290" s="874" t="str">
        <f>IF(DE290="","",VLOOKUP(DE290,'aktuelle Düngerliste'!$A:$H,3,FALSE)*DG290/1000)</f>
        <v/>
      </c>
      <c r="DN290" s="874" t="str">
        <f>IF(DE290="","",IF(VLOOKUP(DE290,'aktuelle Düngerliste'!$A:$B,2,FALSE)="mineralisch",(VLOOKUP(DE290,'aktuelle Düngerliste'!$A:$H,3,FALSE)*DG290/1000),""))</f>
        <v/>
      </c>
      <c r="DO290" s="875" t="str">
        <f>IF(DE290="","",VLOOKUP(DE290,'aktuelle Düngerliste'!$A:$J,10,FALSE)*DG290/1000)</f>
        <v/>
      </c>
      <c r="DP290" s="875" t="str">
        <f>IF(DE290="","",VLOOKUP(DE290,'aktuelle Düngerliste'!$A:$H,5,FALSE)*DG290/1000)</f>
        <v/>
      </c>
      <c r="DQ290" s="875" t="str">
        <f>IF(DE290="","",VLOOKUP(DE290,'aktuelle Düngerliste'!$A:$H,6,FALSE)*DG290/1000)</f>
        <v/>
      </c>
      <c r="DR290" s="876" t="str">
        <f>IF(DE290="","",VLOOKUP(DE290,'aktuelle Düngerliste'!$A:$H,7,FALSE)*DG290/1000)</f>
        <v/>
      </c>
      <c r="DS290" s="265"/>
    </row>
    <row r="291" spans="1:123" s="145" customFormat="1">
      <c r="A291" s="261" t="str">
        <f>IF('N-DBE'!A291="","",'N-DBE'!A291)</f>
        <v/>
      </c>
      <c r="B291" s="285" t="str">
        <f>IF('N-DBE'!B291="","",'N-DBE'!B291)</f>
        <v/>
      </c>
      <c r="C291" s="262" t="str">
        <f>IF('N-DBE'!C291="","",'N-DBE'!C291)</f>
        <v/>
      </c>
      <c r="D291" s="262" t="str">
        <f>IF('N-DBE'!D291="","",'N-DBE'!D291)</f>
        <v/>
      </c>
      <c r="E291" s="238" t="str">
        <f>IF('N-DBE'!E291="","",'N-DBE'!E291)</f>
        <v/>
      </c>
      <c r="F291" s="238" t="str">
        <f>IF('N-DBE'!F291="","",'N-DBE'!F291)</f>
        <v/>
      </c>
      <c r="G291" s="225" t="str">
        <f>IF('N-DBE'!G291="","",'N-DBE'!G291)</f>
        <v/>
      </c>
      <c r="H291" s="247" t="str">
        <f>IF(OR(B291="",'N-DBE'!AJ291=""),"",'N-DBE'!AJ291+'N-DBE'!AN291)</f>
        <v/>
      </c>
      <c r="I291" s="815" t="str">
        <f>IF(OR(B291="",'N-DBE'!AJ291=""),"",'N-DBE'!E291*('N-DBE'!AJ291+'N-DBE'!AN291))</f>
        <v/>
      </c>
      <c r="J291" s="246" t="str">
        <f>IF('N-DBE'!AK291="","",IF('N-DBE'!AM291="ja",'N-DBE'!AK291+'N-DBE'!AN291,'N-DBE'!AK291))</f>
        <v/>
      </c>
      <c r="K291" s="829" t="str">
        <f>IF(OR(B291="",'N-DBE'!AK291=""),"",IF('N-DBE'!AM291="ja",'N-DBE'!E291*('N-DBE'!AK291+'N-DBE'!AN291),'N-DBE'!E291*'N-DBE'!AK291))</f>
        <v/>
      </c>
      <c r="L291" s="830" t="str">
        <f>IF(OR(B291="",'N-DBE'!AL291=""),"",'N-DBE'!AL291+'N-DBE'!AN291)</f>
        <v/>
      </c>
      <c r="M291" s="830" t="str">
        <f>IF(OR(B291="",'N-DBE'!AL291=""),"",'N-DBE'!E291*('N-DBE'!AL291+'N-DBE'!AN291))</f>
        <v/>
      </c>
      <c r="N291" s="831" t="str">
        <f>IF(AND('N-DBE'!C291="ja",G291&lt;&gt;""),I291-X291,"")</f>
        <v/>
      </c>
      <c r="O291" s="259" t="str">
        <f>IF('N-DBE'!AJ291="","",SUM(AU291,BI291,BW291,CK291,CY291,DM291))</f>
        <v/>
      </c>
      <c r="P291" s="830" t="str">
        <f>IF(OR(B291="",'N-DBE'!AJ291=""),"",O291*'N-DBE'!E291)</f>
        <v/>
      </c>
      <c r="Q291" s="253" t="str">
        <f>IF('N-DBE'!AJ291="","",IF(AR291="mineralisch",AU291,0)+IF(BF291="mineralisch",BI291,0)+IF(BT291="mineralisch",BW291,0)+IF(CH291="mineralisch",CK291,0)+IF(CV291="mineralisch",CY291,0)+IF(DJ291="mineralisch",DM291,0))</f>
        <v/>
      </c>
      <c r="R291" s="830" t="str">
        <f>IF(OR(B291="",'N-DBE'!AJ291=""),"",Q291*'N-DBE'!E291)</f>
        <v/>
      </c>
      <c r="S291" s="253" t="str">
        <f>IF('N-DBE'!AJ291="","",O291-Q291)</f>
        <v/>
      </c>
      <c r="T291" s="830" t="str">
        <f>IF(OR(B291="",'N-DBE'!AJ291=""),"",S291*'N-DBE'!E291)</f>
        <v/>
      </c>
      <c r="U291" s="253" t="str">
        <f>IF('N-DBE'!AJ291="","",(IF(AR291="Kompost",AU291,0)+IF(BF291="Kompost",BI291,0)+IF(BT291="Kompost",BW291,0)+IF(CH291="Kompost",CK291,0)+IF(CV291="Kompost",CY291,0)+IF(DJ291="Kompost",DM291,0)))</f>
        <v/>
      </c>
      <c r="V291" s="830" t="str">
        <f>IF(OR(B291="",'N-DBE'!AJ291=""),"",U291*'N-DBE'!E291)</f>
        <v/>
      </c>
      <c r="W291" s="370" t="str">
        <f>IF('N-DBE'!AJ291="","",SUM(AW291,BK291,BY291,CM291,DA291,DO291))</f>
        <v/>
      </c>
      <c r="X291" s="844" t="str">
        <f>IF(OR(B291="",'N-DBE'!AJ291=""),"",W291*'N-DBE'!E291)</f>
        <v/>
      </c>
      <c r="Y291" s="260" t="str">
        <f>IF('P-(K-Mg)-DBE'!N291="","",'P-(K-Mg)-DBE'!N291+'P-(K-Mg)-DBE'!R291)</f>
        <v/>
      </c>
      <c r="Z291" s="830" t="str">
        <f>IF(OR(B291="",'P-(K-Mg)-DBE'!N291=""),"",'N-DBE'!E291*('P-(K-Mg)-DBE'!N291+'P-(K-Mg)-DBE'!R291))</f>
        <v/>
      </c>
      <c r="AA291" s="259" t="str">
        <f>IF('P-(K-Mg)-DBE'!N291="","",SUM(AX291,BL291,BZ291,CN291,DB291,DP291))</f>
        <v/>
      </c>
      <c r="AB291" s="258" t="str">
        <f>IF(OR(B291="",'P-(K-Mg)-DBE'!Z291=""),"",SUM(AX291,BL291,BZ291,CN291,DB291,DP291)*'N-DBE'!E291)</f>
        <v/>
      </c>
      <c r="AC291" s="259" t="str">
        <f>IF('P-(K-Mg)-DBE'!O291="","",'P-(K-Mg)-DBE'!O291)</f>
        <v/>
      </c>
      <c r="AD291" s="815" t="str">
        <f>IF(OR(B291="",'P-(K-Mg)-DBE'!O291=""),"",'P-(K-Mg)-DBE'!O291*'N-DBE'!E291)</f>
        <v/>
      </c>
      <c r="AE291" s="239" t="str">
        <f>IF('P-(K-Mg)-DBE'!Z291="","",'P-(K-Mg)-DBE'!Z291)</f>
        <v/>
      </c>
      <c r="AF291" s="815" t="str">
        <f>IF(OR(B291="",'P-(K-Mg)-DBE'!Z291=""),"",'P-(K-Mg)-DBE'!Z291*'N-DBE'!E291)</f>
        <v/>
      </c>
      <c r="AG291" s="380" t="str">
        <f>IF('P-(K-Mg)-DBE'!Z291="","",SUM(AY291,BM291,CA291,CO291,DC291,DQ291))</f>
        <v/>
      </c>
      <c r="AH291" s="258" t="str">
        <f>IF(OR(B291="",'P-(K-Mg)-DBE'!AH291=""),"",SUM(AY291,BM291,CA291,CO291,DC291,DQ281)*'N-DBE'!E291)</f>
        <v/>
      </c>
      <c r="AI291" s="240" t="str">
        <f>IF('P-(K-Mg)-DBE'!AH291="","",'P-(K-Mg)-DBE'!AH291)</f>
        <v/>
      </c>
      <c r="AJ291" s="830" t="str">
        <f>IF(OR(B291="",'P-(K-Mg)-DBE'!AH291=""),"",'N-DBE'!E291*'P-(K-Mg)-DBE'!AH291)</f>
        <v/>
      </c>
      <c r="AK291" s="374" t="str">
        <f>IF('P-(K-Mg)-DBE'!AH291="","",SUM(AZ291,BN291,CB291,CP291,DD291,DR291))</f>
        <v/>
      </c>
      <c r="AL291" s="862" t="str">
        <f>IF('P-(K-Mg)-DBE'!AH291="","",SUM(AZ291,BN291,CB291,CP291,DD291,DR291))</f>
        <v/>
      </c>
      <c r="AM291" s="378"/>
      <c r="AN291" s="379"/>
      <c r="AO291" s="375"/>
      <c r="AP291" s="392" t="str">
        <f t="shared" si="48"/>
        <v/>
      </c>
      <c r="AQ291" s="453" t="str">
        <f t="shared" si="49"/>
        <v/>
      </c>
      <c r="AR291" s="872" t="str">
        <f>IF(AM291="","",VLOOKUP(AM291,'aktuelle Düngerliste'!A:H,2,FALSE))</f>
        <v/>
      </c>
      <c r="AS291" s="872" t="str">
        <f>IF(AM291="","",VLOOKUP(AM291,'aktuelle Düngerliste'!A:H,3,FALSE))</f>
        <v/>
      </c>
      <c r="AT291" s="873" t="str">
        <f>IF(AM291="","",VLOOKUP(AM291,'aktuelle Düngerliste'!A:H,8,FALSE))</f>
        <v/>
      </c>
      <c r="AU291" s="874" t="str">
        <f>IF(AM291="","",VLOOKUP(AM291,'aktuelle Düngerliste'!$A:$H,3,FALSE)*AO291/1000)</f>
        <v/>
      </c>
      <c r="AV291" s="874" t="str">
        <f>IF(AM291="","",IF(VLOOKUP(AM291,'aktuelle Düngerliste'!$A:$B,2,FALSE)="mineralisch",(VLOOKUP(AM291,'aktuelle Düngerliste'!$A:$H,3,FALSE)*AO291/1000),""))</f>
        <v/>
      </c>
      <c r="AW291" s="875" t="str">
        <f>IF(AM291="","",VLOOKUP(AM291,'aktuelle Düngerliste'!$A:$J,10,FALSE)*AO291/1000)</f>
        <v/>
      </c>
      <c r="AX291" s="875" t="str">
        <f>IF(AM291="","",VLOOKUP(AM291,'aktuelle Düngerliste'!$A:$H,5,FALSE)*AO291/1000)</f>
        <v/>
      </c>
      <c r="AY291" s="875" t="str">
        <f>IF(AM291="","",VLOOKUP(AM291,'aktuelle Düngerliste'!$A:$H,6,FALSE)*AO291/1000)</f>
        <v/>
      </c>
      <c r="AZ291" s="876" t="str">
        <f>IF(AM291="","",VLOOKUP(AM291,'aktuelle Düngerliste'!$A:$H,7,FALSE)*AO291/1000)</f>
        <v/>
      </c>
      <c r="BA291" s="378"/>
      <c r="BB291" s="379"/>
      <c r="BC291" s="375"/>
      <c r="BD291" s="392" t="str">
        <f t="shared" si="50"/>
        <v/>
      </c>
      <c r="BE291" s="453" t="str">
        <f t="shared" si="51"/>
        <v/>
      </c>
      <c r="BF291" s="872" t="str">
        <f>IF(BA291="","",VLOOKUP(BA291,'aktuelle Düngerliste'!$A:$H,2,FALSE))</f>
        <v/>
      </c>
      <c r="BG291" s="872" t="str">
        <f>IF(BA291="","",VLOOKUP(BA291,'aktuelle Düngerliste'!$A:$H,3,FALSE))</f>
        <v/>
      </c>
      <c r="BH291" s="873" t="str">
        <f>IF(BA291="","",VLOOKUP(BA291,'aktuelle Düngerliste'!$A:$H,8,FALSE))</f>
        <v/>
      </c>
      <c r="BI291" s="874" t="str">
        <f>IF(BA291="","",VLOOKUP(BA291,'aktuelle Düngerliste'!$A:$H,3,FALSE)*BC291/1000)</f>
        <v/>
      </c>
      <c r="BJ291" s="874" t="str">
        <f>IF(BA291="","",IF(VLOOKUP(BA291,'aktuelle Düngerliste'!$A:$B,2,FALSE)="mineralisch",(VLOOKUP(BA291,'aktuelle Düngerliste'!$A:$H,3,FALSE)*BC291/1000),""))</f>
        <v/>
      </c>
      <c r="BK291" s="875" t="str">
        <f>IF(BA291="","",VLOOKUP(BA291,'aktuelle Düngerliste'!$A:$J,10,FALSE)*BC291/1000)</f>
        <v/>
      </c>
      <c r="BL291" s="875" t="str">
        <f>IF(BA291="","",VLOOKUP(BA291,'aktuelle Düngerliste'!$A:$H,5,FALSE)*BC291/1000)</f>
        <v/>
      </c>
      <c r="BM291" s="875" t="str">
        <f>IF(BA291="","",VLOOKUP(BA291,'aktuelle Düngerliste'!$A:$H,6,FALSE)*BC291/1000)</f>
        <v/>
      </c>
      <c r="BN291" s="876" t="str">
        <f>IF(BA291="","",VLOOKUP(BA291,'aktuelle Düngerliste'!$A:$H,7,FALSE)*BC291/1000)</f>
        <v/>
      </c>
      <c r="BO291" s="378"/>
      <c r="BP291" s="379"/>
      <c r="BQ291" s="375"/>
      <c r="BR291" s="392" t="str">
        <f t="shared" si="52"/>
        <v/>
      </c>
      <c r="BS291" s="453" t="str">
        <f t="shared" si="53"/>
        <v/>
      </c>
      <c r="BT291" s="872" t="str">
        <f>IF(BO291="","",VLOOKUP(BO291,'aktuelle Düngerliste'!$A:$H,2,FALSE))</f>
        <v/>
      </c>
      <c r="BU291" s="872" t="str">
        <f>IF(BO291="","",VLOOKUP(BO291,'aktuelle Düngerliste'!$A:$H,3,FALSE))</f>
        <v/>
      </c>
      <c r="BV291" s="873" t="str">
        <f>IF(BO291="","",VLOOKUP(BO291,'aktuelle Düngerliste'!$A:$H,8,FALSE))</f>
        <v/>
      </c>
      <c r="BW291" s="874" t="str">
        <f>IF(BO291="","",VLOOKUP(BO291,'aktuelle Düngerliste'!$A:$H,3,FALSE)*BQ291/1000)</f>
        <v/>
      </c>
      <c r="BX291" s="874" t="str">
        <f>IF(BO291="","",IF(VLOOKUP(BO291,'aktuelle Düngerliste'!$A:$B,2,FALSE)="mineralisch",(VLOOKUP(BO291,'aktuelle Düngerliste'!$A:$H,3,FALSE)*BQ291/1000),""))</f>
        <v/>
      </c>
      <c r="BY291" s="875" t="str">
        <f>IF(BO291="","",VLOOKUP(BO291,'aktuelle Düngerliste'!$A:$J,10,FALSE)*BQ291/1000)</f>
        <v/>
      </c>
      <c r="BZ291" s="875" t="str">
        <f>IF(BO291="","",VLOOKUP(BO291,'aktuelle Düngerliste'!$A:$H,5,FALSE)*BQ291/1000)</f>
        <v/>
      </c>
      <c r="CA291" s="875" t="str">
        <f>IF(BO291="","",VLOOKUP(BO291,'aktuelle Düngerliste'!$A:$H,6,FALSE)*BQ291/1000)</f>
        <v/>
      </c>
      <c r="CB291" s="876" t="str">
        <f>IF(BO291="","",VLOOKUP(BO291,'aktuelle Düngerliste'!$A:$H,7,FALSE)*BQ291/1000)</f>
        <v/>
      </c>
      <c r="CC291" s="378"/>
      <c r="CD291" s="379"/>
      <c r="CE291" s="375"/>
      <c r="CF291" s="392" t="str">
        <f t="shared" si="54"/>
        <v/>
      </c>
      <c r="CG291" s="453" t="str">
        <f t="shared" si="55"/>
        <v/>
      </c>
      <c r="CH291" s="872" t="str">
        <f>IF(CC291="","",VLOOKUP(CC291,'aktuelle Düngerliste'!$A:$H,2,FALSE))</f>
        <v/>
      </c>
      <c r="CI291" s="872" t="str">
        <f>IF(CC291="","",VLOOKUP(CC291,'aktuelle Düngerliste'!$A:$H,3,FALSE))</f>
        <v/>
      </c>
      <c r="CJ291" s="873" t="str">
        <f>IF(CC291="","",VLOOKUP(CC291,'aktuelle Düngerliste'!$A:$H,8,FALSE))</f>
        <v/>
      </c>
      <c r="CK291" s="874" t="str">
        <f>IF(CC291="","",VLOOKUP(CC291,'aktuelle Düngerliste'!$A:$H,3,FALSE)*CE291/1000)</f>
        <v/>
      </c>
      <c r="CL291" s="874" t="str">
        <f>IF(CC291="","",IF(VLOOKUP(CC291,'aktuelle Düngerliste'!$A:$B,2,FALSE)="mineralisch",(VLOOKUP(CC291,'aktuelle Düngerliste'!$A:$H,3,FALSE)*CE291/1000),""))</f>
        <v/>
      </c>
      <c r="CM291" s="875" t="str">
        <f>IF(CC291="","",VLOOKUP(CC291,'aktuelle Düngerliste'!$A:$J,10,FALSE)*CE291/1000)</f>
        <v/>
      </c>
      <c r="CN291" s="875" t="str">
        <f>IF(CC291="","",VLOOKUP(CC291,'aktuelle Düngerliste'!$A:$H,5,FALSE)*CE291/1000)</f>
        <v/>
      </c>
      <c r="CO291" s="875" t="str">
        <f>IF(CC291="","",VLOOKUP(CC291,'aktuelle Düngerliste'!$A:$H,6,FALSE)*CE291/1000)</f>
        <v/>
      </c>
      <c r="CP291" s="876" t="str">
        <f>IF(CC291="","",VLOOKUP(CC291,'aktuelle Düngerliste'!$A:$H,7,FALSE)*CE291/1000)</f>
        <v/>
      </c>
      <c r="CQ291" s="378"/>
      <c r="CR291" s="379"/>
      <c r="CS291" s="375"/>
      <c r="CT291" s="392" t="str">
        <f t="shared" si="56"/>
        <v/>
      </c>
      <c r="CU291" s="453" t="str">
        <f t="shared" si="57"/>
        <v/>
      </c>
      <c r="CV291" s="872" t="str">
        <f>IF(CQ291="","",VLOOKUP(CQ291,'aktuelle Düngerliste'!$A:$H,2,FALSE))</f>
        <v/>
      </c>
      <c r="CW291" s="872" t="str">
        <f>IF(CQ291="","",VLOOKUP(CQ291,'aktuelle Düngerliste'!$A:$H,3,FALSE))</f>
        <v/>
      </c>
      <c r="CX291" s="873" t="str">
        <f>IF(CQ291="","",VLOOKUP(CQ291,'aktuelle Düngerliste'!$A:$H,8,FALSE))</f>
        <v/>
      </c>
      <c r="CY291" s="874" t="str">
        <f>IF(CQ291="","",VLOOKUP(CQ291,'aktuelle Düngerliste'!$A:$H,3,FALSE)*CS291/1000)</f>
        <v/>
      </c>
      <c r="CZ291" s="874" t="str">
        <f>IF(CQ291="","",IF(VLOOKUP(CQ291,'aktuelle Düngerliste'!$A:$B,2,FALSE)="mineralisch",(VLOOKUP(CQ291,'aktuelle Düngerliste'!$A:$H,3,FALSE)*CS291/1000),""))</f>
        <v/>
      </c>
      <c r="DA291" s="875" t="str">
        <f>IF(CQ291="","",VLOOKUP(CQ291,'aktuelle Düngerliste'!$A:$J,10,FALSE)*CS291/1000)</f>
        <v/>
      </c>
      <c r="DB291" s="875" t="str">
        <f>IF(CQ291="","",VLOOKUP(CQ291,'aktuelle Düngerliste'!$A:$H,5,FALSE)*CS291/1000)</f>
        <v/>
      </c>
      <c r="DC291" s="875" t="str">
        <f>IF(CQ291="","",VLOOKUP(CQ291,'aktuelle Düngerliste'!$A:$H,6,FALSE)*CS291/1000)</f>
        <v/>
      </c>
      <c r="DD291" s="876" t="str">
        <f>IF(CQ291="","",VLOOKUP(CQ291,'aktuelle Düngerliste'!$A:$H,7,FALSE)*CS291/1000)</f>
        <v/>
      </c>
      <c r="DE291" s="378"/>
      <c r="DF291" s="379"/>
      <c r="DG291" s="375"/>
      <c r="DH291" s="392" t="str">
        <f t="shared" si="58"/>
        <v/>
      </c>
      <c r="DI291" s="453" t="str">
        <f t="shared" si="59"/>
        <v/>
      </c>
      <c r="DJ291" s="872" t="str">
        <f>IF(DE291="","",VLOOKUP(DE291,'aktuelle Düngerliste'!$A:$H,2,FALSE))</f>
        <v/>
      </c>
      <c r="DK291" s="872" t="str">
        <f>IF(DE291="","",VLOOKUP(DE291,'aktuelle Düngerliste'!$A:$H,3,FALSE))</f>
        <v/>
      </c>
      <c r="DL291" s="873" t="str">
        <f>IF(DE291="","",VLOOKUP(DE291,'aktuelle Düngerliste'!$A:$H,8,FALSE))</f>
        <v/>
      </c>
      <c r="DM291" s="874" t="str">
        <f>IF(DE291="","",VLOOKUP(DE291,'aktuelle Düngerliste'!$A:$H,3,FALSE)*DG291/1000)</f>
        <v/>
      </c>
      <c r="DN291" s="874" t="str">
        <f>IF(DE291="","",IF(VLOOKUP(DE291,'aktuelle Düngerliste'!$A:$B,2,FALSE)="mineralisch",(VLOOKUP(DE291,'aktuelle Düngerliste'!$A:$H,3,FALSE)*DG291/1000),""))</f>
        <v/>
      </c>
      <c r="DO291" s="875" t="str">
        <f>IF(DE291="","",VLOOKUP(DE291,'aktuelle Düngerliste'!$A:$J,10,FALSE)*DG291/1000)</f>
        <v/>
      </c>
      <c r="DP291" s="875" t="str">
        <f>IF(DE291="","",VLOOKUP(DE291,'aktuelle Düngerliste'!$A:$H,5,FALSE)*DG291/1000)</f>
        <v/>
      </c>
      <c r="DQ291" s="875" t="str">
        <f>IF(DE291="","",VLOOKUP(DE291,'aktuelle Düngerliste'!$A:$H,6,FALSE)*DG291/1000)</f>
        <v/>
      </c>
      <c r="DR291" s="876" t="str">
        <f>IF(DE291="","",VLOOKUP(DE291,'aktuelle Düngerliste'!$A:$H,7,FALSE)*DG291/1000)</f>
        <v/>
      </c>
      <c r="DS291" s="265"/>
    </row>
    <row r="292" spans="1:123" s="145" customFormat="1">
      <c r="A292" s="261" t="str">
        <f>IF('N-DBE'!A292="","",'N-DBE'!A292)</f>
        <v/>
      </c>
      <c r="B292" s="285" t="str">
        <f>IF('N-DBE'!B292="","",'N-DBE'!B292)</f>
        <v/>
      </c>
      <c r="C292" s="262" t="str">
        <f>IF('N-DBE'!C292="","",'N-DBE'!C292)</f>
        <v/>
      </c>
      <c r="D292" s="262" t="str">
        <f>IF('N-DBE'!D292="","",'N-DBE'!D292)</f>
        <v/>
      </c>
      <c r="E292" s="238" t="str">
        <f>IF('N-DBE'!E292="","",'N-DBE'!E292)</f>
        <v/>
      </c>
      <c r="F292" s="238" t="str">
        <f>IF('N-DBE'!F292="","",'N-DBE'!F292)</f>
        <v/>
      </c>
      <c r="G292" s="225" t="str">
        <f>IF('N-DBE'!G292="","",'N-DBE'!G292)</f>
        <v/>
      </c>
      <c r="H292" s="247" t="str">
        <f>IF(OR(B292="",'N-DBE'!AJ292=""),"",'N-DBE'!AJ292+'N-DBE'!AN292)</f>
        <v/>
      </c>
      <c r="I292" s="815" t="str">
        <f>IF(OR(B292="",'N-DBE'!AJ292=""),"",'N-DBE'!E292*('N-DBE'!AJ292+'N-DBE'!AN292))</f>
        <v/>
      </c>
      <c r="J292" s="246" t="str">
        <f>IF('N-DBE'!AK292="","",IF('N-DBE'!AM292="ja",'N-DBE'!AK292+'N-DBE'!AN292,'N-DBE'!AK292))</f>
        <v/>
      </c>
      <c r="K292" s="829" t="str">
        <f>IF(OR(B292="",'N-DBE'!AK292=""),"",IF('N-DBE'!AM292="ja",'N-DBE'!E292*('N-DBE'!AK292+'N-DBE'!AN292),'N-DBE'!E292*'N-DBE'!AK292))</f>
        <v/>
      </c>
      <c r="L292" s="830" t="str">
        <f>IF(OR(B292="",'N-DBE'!AL292=""),"",'N-DBE'!AL292+'N-DBE'!AN292)</f>
        <v/>
      </c>
      <c r="M292" s="830" t="str">
        <f>IF(OR(B292="",'N-DBE'!AL292=""),"",'N-DBE'!E292*('N-DBE'!AL292+'N-DBE'!AN292))</f>
        <v/>
      </c>
      <c r="N292" s="831" t="str">
        <f>IF(AND('N-DBE'!C292="ja",G292&lt;&gt;""),I292-X292,"")</f>
        <v/>
      </c>
      <c r="O292" s="259" t="str">
        <f>IF('N-DBE'!AJ292="","",SUM(AU292,BI292,BW292,CK292,CY292,DM292))</f>
        <v/>
      </c>
      <c r="P292" s="830" t="str">
        <f>IF(OR(B292="",'N-DBE'!AJ292=""),"",O292*'N-DBE'!E292)</f>
        <v/>
      </c>
      <c r="Q292" s="253" t="str">
        <f>IF('N-DBE'!AJ292="","",IF(AR292="mineralisch",AU292,0)+IF(BF292="mineralisch",BI292,0)+IF(BT292="mineralisch",BW292,0)+IF(CH292="mineralisch",CK292,0)+IF(CV292="mineralisch",CY292,0)+IF(DJ292="mineralisch",DM292,0))</f>
        <v/>
      </c>
      <c r="R292" s="830" t="str">
        <f>IF(OR(B292="",'N-DBE'!AJ292=""),"",Q292*'N-DBE'!E292)</f>
        <v/>
      </c>
      <c r="S292" s="253" t="str">
        <f>IF('N-DBE'!AJ292="","",O292-Q292)</f>
        <v/>
      </c>
      <c r="T292" s="830" t="str">
        <f>IF(OR(B292="",'N-DBE'!AJ292=""),"",S292*'N-DBE'!E292)</f>
        <v/>
      </c>
      <c r="U292" s="253" t="str">
        <f>IF('N-DBE'!AJ292="","",(IF(AR292="Kompost",AU292,0)+IF(BF292="Kompost",BI292,0)+IF(BT292="Kompost",BW292,0)+IF(CH292="Kompost",CK292,0)+IF(CV292="Kompost",CY292,0)+IF(DJ292="Kompost",DM292,0)))</f>
        <v/>
      </c>
      <c r="V292" s="830" t="str">
        <f>IF(OR(B292="",'N-DBE'!AJ292=""),"",U292*'N-DBE'!E292)</f>
        <v/>
      </c>
      <c r="W292" s="370" t="str">
        <f>IF('N-DBE'!AJ292="","",SUM(AW292,BK292,BY292,CM292,DA292,DO292))</f>
        <v/>
      </c>
      <c r="X292" s="844" t="str">
        <f>IF(OR(B292="",'N-DBE'!AJ292=""),"",W292*'N-DBE'!E292)</f>
        <v/>
      </c>
      <c r="Y292" s="260" t="str">
        <f>IF('P-(K-Mg)-DBE'!N292="","",'P-(K-Mg)-DBE'!N292+'P-(K-Mg)-DBE'!R292)</f>
        <v/>
      </c>
      <c r="Z292" s="830" t="str">
        <f>IF(OR(B292="",'P-(K-Mg)-DBE'!N292=""),"",'N-DBE'!E292*('P-(K-Mg)-DBE'!N292+'P-(K-Mg)-DBE'!R292))</f>
        <v/>
      </c>
      <c r="AA292" s="259" t="str">
        <f>IF('P-(K-Mg)-DBE'!N292="","",SUM(AX292,BL292,BZ292,CN292,DB292,DP292))</f>
        <v/>
      </c>
      <c r="AB292" s="258" t="str">
        <f>IF(OR(B292="",'P-(K-Mg)-DBE'!Z292=""),"",SUM(AX292,BL292,BZ292,CN292,DB292,DP292)*'N-DBE'!E292)</f>
        <v/>
      </c>
      <c r="AC292" s="259" t="str">
        <f>IF('P-(K-Mg)-DBE'!O292="","",'P-(K-Mg)-DBE'!O292)</f>
        <v/>
      </c>
      <c r="AD292" s="815" t="str">
        <f>IF(OR(B292="",'P-(K-Mg)-DBE'!O292=""),"",'P-(K-Mg)-DBE'!O292*'N-DBE'!E292)</f>
        <v/>
      </c>
      <c r="AE292" s="239" t="str">
        <f>IF('P-(K-Mg)-DBE'!Z292="","",'P-(K-Mg)-DBE'!Z292)</f>
        <v/>
      </c>
      <c r="AF292" s="815" t="str">
        <f>IF(OR(B292="",'P-(K-Mg)-DBE'!Z292=""),"",'P-(K-Mg)-DBE'!Z292*'N-DBE'!E292)</f>
        <v/>
      </c>
      <c r="AG292" s="380" t="str">
        <f>IF('P-(K-Mg)-DBE'!Z292="","",SUM(AY292,BM292,CA292,CO292,DC292,DQ292))</f>
        <v/>
      </c>
      <c r="AH292" s="258" t="str">
        <f>IF(OR(B292="",'P-(K-Mg)-DBE'!AH292=""),"",SUM(AY292,BM292,CA292,CO292,DC292,DQ282)*'N-DBE'!E292)</f>
        <v/>
      </c>
      <c r="AI292" s="240" t="str">
        <f>IF('P-(K-Mg)-DBE'!AH292="","",'P-(K-Mg)-DBE'!AH292)</f>
        <v/>
      </c>
      <c r="AJ292" s="830" t="str">
        <f>IF(OR(B292="",'P-(K-Mg)-DBE'!AH292=""),"",'N-DBE'!E292*'P-(K-Mg)-DBE'!AH292)</f>
        <v/>
      </c>
      <c r="AK292" s="374" t="str">
        <f>IF('P-(K-Mg)-DBE'!AH292="","",SUM(AZ292,BN292,CB292,CP292,DD292,DR292))</f>
        <v/>
      </c>
      <c r="AL292" s="862" t="str">
        <f>IF('P-(K-Mg)-DBE'!AH292="","",SUM(AZ292,BN292,CB292,CP292,DD292,DR292))</f>
        <v/>
      </c>
      <c r="AM292" s="378"/>
      <c r="AN292" s="379"/>
      <c r="AO292" s="375"/>
      <c r="AP292" s="392" t="str">
        <f t="shared" si="48"/>
        <v/>
      </c>
      <c r="AQ292" s="453" t="str">
        <f t="shared" si="49"/>
        <v/>
      </c>
      <c r="AR292" s="872" t="str">
        <f>IF(AM292="","",VLOOKUP(AM292,'aktuelle Düngerliste'!A:H,2,FALSE))</f>
        <v/>
      </c>
      <c r="AS292" s="872" t="str">
        <f>IF(AM292="","",VLOOKUP(AM292,'aktuelle Düngerliste'!A:H,3,FALSE))</f>
        <v/>
      </c>
      <c r="AT292" s="873" t="str">
        <f>IF(AM292="","",VLOOKUP(AM292,'aktuelle Düngerliste'!A:H,8,FALSE))</f>
        <v/>
      </c>
      <c r="AU292" s="874" t="str">
        <f>IF(AM292="","",VLOOKUP(AM292,'aktuelle Düngerliste'!$A:$H,3,FALSE)*AO292/1000)</f>
        <v/>
      </c>
      <c r="AV292" s="874" t="str">
        <f>IF(AM292="","",IF(VLOOKUP(AM292,'aktuelle Düngerliste'!$A:$B,2,FALSE)="mineralisch",(VLOOKUP(AM292,'aktuelle Düngerliste'!$A:$H,3,FALSE)*AO292/1000),""))</f>
        <v/>
      </c>
      <c r="AW292" s="875" t="str">
        <f>IF(AM292="","",VLOOKUP(AM292,'aktuelle Düngerliste'!$A:$J,10,FALSE)*AO292/1000)</f>
        <v/>
      </c>
      <c r="AX292" s="875" t="str">
        <f>IF(AM292="","",VLOOKUP(AM292,'aktuelle Düngerliste'!$A:$H,5,FALSE)*AO292/1000)</f>
        <v/>
      </c>
      <c r="AY292" s="875" t="str">
        <f>IF(AM292="","",VLOOKUP(AM292,'aktuelle Düngerliste'!$A:$H,6,FALSE)*AO292/1000)</f>
        <v/>
      </c>
      <c r="AZ292" s="876" t="str">
        <f>IF(AM292="","",VLOOKUP(AM292,'aktuelle Düngerliste'!$A:$H,7,FALSE)*AO292/1000)</f>
        <v/>
      </c>
      <c r="BA292" s="378"/>
      <c r="BB292" s="379"/>
      <c r="BC292" s="375"/>
      <c r="BD292" s="392" t="str">
        <f t="shared" si="50"/>
        <v/>
      </c>
      <c r="BE292" s="453" t="str">
        <f t="shared" si="51"/>
        <v/>
      </c>
      <c r="BF292" s="872" t="str">
        <f>IF(BA292="","",VLOOKUP(BA292,'aktuelle Düngerliste'!$A:$H,2,FALSE))</f>
        <v/>
      </c>
      <c r="BG292" s="872" t="str">
        <f>IF(BA292="","",VLOOKUP(BA292,'aktuelle Düngerliste'!$A:$H,3,FALSE))</f>
        <v/>
      </c>
      <c r="BH292" s="873" t="str">
        <f>IF(BA292="","",VLOOKUP(BA292,'aktuelle Düngerliste'!$A:$H,8,FALSE))</f>
        <v/>
      </c>
      <c r="BI292" s="874" t="str">
        <f>IF(BA292="","",VLOOKUP(BA292,'aktuelle Düngerliste'!$A:$H,3,FALSE)*BC292/1000)</f>
        <v/>
      </c>
      <c r="BJ292" s="874" t="str">
        <f>IF(BA292="","",IF(VLOOKUP(BA292,'aktuelle Düngerliste'!$A:$B,2,FALSE)="mineralisch",(VLOOKUP(BA292,'aktuelle Düngerliste'!$A:$H,3,FALSE)*BC292/1000),""))</f>
        <v/>
      </c>
      <c r="BK292" s="875" t="str">
        <f>IF(BA292="","",VLOOKUP(BA292,'aktuelle Düngerliste'!$A:$J,10,FALSE)*BC292/1000)</f>
        <v/>
      </c>
      <c r="BL292" s="875" t="str">
        <f>IF(BA292="","",VLOOKUP(BA292,'aktuelle Düngerliste'!$A:$H,5,FALSE)*BC292/1000)</f>
        <v/>
      </c>
      <c r="BM292" s="875" t="str">
        <f>IF(BA292="","",VLOOKUP(BA292,'aktuelle Düngerliste'!$A:$H,6,FALSE)*BC292/1000)</f>
        <v/>
      </c>
      <c r="BN292" s="876" t="str">
        <f>IF(BA292="","",VLOOKUP(BA292,'aktuelle Düngerliste'!$A:$H,7,FALSE)*BC292/1000)</f>
        <v/>
      </c>
      <c r="BO292" s="378"/>
      <c r="BP292" s="379"/>
      <c r="BQ292" s="375"/>
      <c r="BR292" s="392" t="str">
        <f t="shared" si="52"/>
        <v/>
      </c>
      <c r="BS292" s="453" t="str">
        <f t="shared" si="53"/>
        <v/>
      </c>
      <c r="BT292" s="872" t="str">
        <f>IF(BO292="","",VLOOKUP(BO292,'aktuelle Düngerliste'!$A:$H,2,FALSE))</f>
        <v/>
      </c>
      <c r="BU292" s="872" t="str">
        <f>IF(BO292="","",VLOOKUP(BO292,'aktuelle Düngerliste'!$A:$H,3,FALSE))</f>
        <v/>
      </c>
      <c r="BV292" s="873" t="str">
        <f>IF(BO292="","",VLOOKUP(BO292,'aktuelle Düngerliste'!$A:$H,8,FALSE))</f>
        <v/>
      </c>
      <c r="BW292" s="874" t="str">
        <f>IF(BO292="","",VLOOKUP(BO292,'aktuelle Düngerliste'!$A:$H,3,FALSE)*BQ292/1000)</f>
        <v/>
      </c>
      <c r="BX292" s="874" t="str">
        <f>IF(BO292="","",IF(VLOOKUP(BO292,'aktuelle Düngerliste'!$A:$B,2,FALSE)="mineralisch",(VLOOKUP(BO292,'aktuelle Düngerliste'!$A:$H,3,FALSE)*BQ292/1000),""))</f>
        <v/>
      </c>
      <c r="BY292" s="875" t="str">
        <f>IF(BO292="","",VLOOKUP(BO292,'aktuelle Düngerliste'!$A:$J,10,FALSE)*BQ292/1000)</f>
        <v/>
      </c>
      <c r="BZ292" s="875" t="str">
        <f>IF(BO292="","",VLOOKUP(BO292,'aktuelle Düngerliste'!$A:$H,5,FALSE)*BQ292/1000)</f>
        <v/>
      </c>
      <c r="CA292" s="875" t="str">
        <f>IF(BO292="","",VLOOKUP(BO292,'aktuelle Düngerliste'!$A:$H,6,FALSE)*BQ292/1000)</f>
        <v/>
      </c>
      <c r="CB292" s="876" t="str">
        <f>IF(BO292="","",VLOOKUP(BO292,'aktuelle Düngerliste'!$A:$H,7,FALSE)*BQ292/1000)</f>
        <v/>
      </c>
      <c r="CC292" s="378"/>
      <c r="CD292" s="379"/>
      <c r="CE292" s="375"/>
      <c r="CF292" s="392" t="str">
        <f t="shared" si="54"/>
        <v/>
      </c>
      <c r="CG292" s="453" t="str">
        <f t="shared" si="55"/>
        <v/>
      </c>
      <c r="CH292" s="872" t="str">
        <f>IF(CC292="","",VLOOKUP(CC292,'aktuelle Düngerliste'!$A:$H,2,FALSE))</f>
        <v/>
      </c>
      <c r="CI292" s="872" t="str">
        <f>IF(CC292="","",VLOOKUP(CC292,'aktuelle Düngerliste'!$A:$H,3,FALSE))</f>
        <v/>
      </c>
      <c r="CJ292" s="873" t="str">
        <f>IF(CC292="","",VLOOKUP(CC292,'aktuelle Düngerliste'!$A:$H,8,FALSE))</f>
        <v/>
      </c>
      <c r="CK292" s="874" t="str">
        <f>IF(CC292="","",VLOOKUP(CC292,'aktuelle Düngerliste'!$A:$H,3,FALSE)*CE292/1000)</f>
        <v/>
      </c>
      <c r="CL292" s="874" t="str">
        <f>IF(CC292="","",IF(VLOOKUP(CC292,'aktuelle Düngerliste'!$A:$B,2,FALSE)="mineralisch",(VLOOKUP(CC292,'aktuelle Düngerliste'!$A:$H,3,FALSE)*CE292/1000),""))</f>
        <v/>
      </c>
      <c r="CM292" s="875" t="str">
        <f>IF(CC292="","",VLOOKUP(CC292,'aktuelle Düngerliste'!$A:$J,10,FALSE)*CE292/1000)</f>
        <v/>
      </c>
      <c r="CN292" s="875" t="str">
        <f>IF(CC292="","",VLOOKUP(CC292,'aktuelle Düngerliste'!$A:$H,5,FALSE)*CE292/1000)</f>
        <v/>
      </c>
      <c r="CO292" s="875" t="str">
        <f>IF(CC292="","",VLOOKUP(CC292,'aktuelle Düngerliste'!$A:$H,6,FALSE)*CE292/1000)</f>
        <v/>
      </c>
      <c r="CP292" s="876" t="str">
        <f>IF(CC292="","",VLOOKUP(CC292,'aktuelle Düngerliste'!$A:$H,7,FALSE)*CE292/1000)</f>
        <v/>
      </c>
      <c r="CQ292" s="378"/>
      <c r="CR292" s="379"/>
      <c r="CS292" s="375"/>
      <c r="CT292" s="392" t="str">
        <f t="shared" si="56"/>
        <v/>
      </c>
      <c r="CU292" s="453" t="str">
        <f t="shared" si="57"/>
        <v/>
      </c>
      <c r="CV292" s="872" t="str">
        <f>IF(CQ292="","",VLOOKUP(CQ292,'aktuelle Düngerliste'!$A:$H,2,FALSE))</f>
        <v/>
      </c>
      <c r="CW292" s="872" t="str">
        <f>IF(CQ292="","",VLOOKUP(CQ292,'aktuelle Düngerliste'!$A:$H,3,FALSE))</f>
        <v/>
      </c>
      <c r="CX292" s="873" t="str">
        <f>IF(CQ292="","",VLOOKUP(CQ292,'aktuelle Düngerliste'!$A:$H,8,FALSE))</f>
        <v/>
      </c>
      <c r="CY292" s="874" t="str">
        <f>IF(CQ292="","",VLOOKUP(CQ292,'aktuelle Düngerliste'!$A:$H,3,FALSE)*CS292/1000)</f>
        <v/>
      </c>
      <c r="CZ292" s="874" t="str">
        <f>IF(CQ292="","",IF(VLOOKUP(CQ292,'aktuelle Düngerliste'!$A:$B,2,FALSE)="mineralisch",(VLOOKUP(CQ292,'aktuelle Düngerliste'!$A:$H,3,FALSE)*CS292/1000),""))</f>
        <v/>
      </c>
      <c r="DA292" s="875" t="str">
        <f>IF(CQ292="","",VLOOKUP(CQ292,'aktuelle Düngerliste'!$A:$J,10,FALSE)*CS292/1000)</f>
        <v/>
      </c>
      <c r="DB292" s="875" t="str">
        <f>IF(CQ292="","",VLOOKUP(CQ292,'aktuelle Düngerliste'!$A:$H,5,FALSE)*CS292/1000)</f>
        <v/>
      </c>
      <c r="DC292" s="875" t="str">
        <f>IF(CQ292="","",VLOOKUP(CQ292,'aktuelle Düngerliste'!$A:$H,6,FALSE)*CS292/1000)</f>
        <v/>
      </c>
      <c r="DD292" s="876" t="str">
        <f>IF(CQ292="","",VLOOKUP(CQ292,'aktuelle Düngerliste'!$A:$H,7,FALSE)*CS292/1000)</f>
        <v/>
      </c>
      <c r="DE292" s="378"/>
      <c r="DF292" s="379"/>
      <c r="DG292" s="375"/>
      <c r="DH292" s="392" t="str">
        <f t="shared" si="58"/>
        <v/>
      </c>
      <c r="DI292" s="453" t="str">
        <f t="shared" si="59"/>
        <v/>
      </c>
      <c r="DJ292" s="872" t="str">
        <f>IF(DE292="","",VLOOKUP(DE292,'aktuelle Düngerliste'!$A:$H,2,FALSE))</f>
        <v/>
      </c>
      <c r="DK292" s="872" t="str">
        <f>IF(DE292="","",VLOOKUP(DE292,'aktuelle Düngerliste'!$A:$H,3,FALSE))</f>
        <v/>
      </c>
      <c r="DL292" s="873" t="str">
        <f>IF(DE292="","",VLOOKUP(DE292,'aktuelle Düngerliste'!$A:$H,8,FALSE))</f>
        <v/>
      </c>
      <c r="DM292" s="874" t="str">
        <f>IF(DE292="","",VLOOKUP(DE292,'aktuelle Düngerliste'!$A:$H,3,FALSE)*DG292/1000)</f>
        <v/>
      </c>
      <c r="DN292" s="874" t="str">
        <f>IF(DE292="","",IF(VLOOKUP(DE292,'aktuelle Düngerliste'!$A:$B,2,FALSE)="mineralisch",(VLOOKUP(DE292,'aktuelle Düngerliste'!$A:$H,3,FALSE)*DG292/1000),""))</f>
        <v/>
      </c>
      <c r="DO292" s="875" t="str">
        <f>IF(DE292="","",VLOOKUP(DE292,'aktuelle Düngerliste'!$A:$J,10,FALSE)*DG292/1000)</f>
        <v/>
      </c>
      <c r="DP292" s="875" t="str">
        <f>IF(DE292="","",VLOOKUP(DE292,'aktuelle Düngerliste'!$A:$H,5,FALSE)*DG292/1000)</f>
        <v/>
      </c>
      <c r="DQ292" s="875" t="str">
        <f>IF(DE292="","",VLOOKUP(DE292,'aktuelle Düngerliste'!$A:$H,6,FALSE)*DG292/1000)</f>
        <v/>
      </c>
      <c r="DR292" s="876" t="str">
        <f>IF(DE292="","",VLOOKUP(DE292,'aktuelle Düngerliste'!$A:$H,7,FALSE)*DG292/1000)</f>
        <v/>
      </c>
      <c r="DS292" s="265"/>
    </row>
    <row r="293" spans="1:123" s="145" customFormat="1">
      <c r="A293" s="261" t="str">
        <f>IF('N-DBE'!A293="","",'N-DBE'!A293)</f>
        <v/>
      </c>
      <c r="B293" s="285" t="str">
        <f>IF('N-DBE'!B293="","",'N-DBE'!B293)</f>
        <v/>
      </c>
      <c r="C293" s="262" t="str">
        <f>IF('N-DBE'!C293="","",'N-DBE'!C293)</f>
        <v/>
      </c>
      <c r="D293" s="262" t="str">
        <f>IF('N-DBE'!D293="","",'N-DBE'!D293)</f>
        <v/>
      </c>
      <c r="E293" s="238" t="str">
        <f>IF('N-DBE'!E293="","",'N-DBE'!E293)</f>
        <v/>
      </c>
      <c r="F293" s="238" t="str">
        <f>IF('N-DBE'!F293="","",'N-DBE'!F293)</f>
        <v/>
      </c>
      <c r="G293" s="225" t="str">
        <f>IF('N-DBE'!G293="","",'N-DBE'!G293)</f>
        <v/>
      </c>
      <c r="H293" s="247" t="str">
        <f>IF(OR(B293="",'N-DBE'!AJ293=""),"",'N-DBE'!AJ293+'N-DBE'!AN293)</f>
        <v/>
      </c>
      <c r="I293" s="815" t="str">
        <f>IF(OR(B293="",'N-DBE'!AJ293=""),"",'N-DBE'!E293*('N-DBE'!AJ293+'N-DBE'!AN293))</f>
        <v/>
      </c>
      <c r="J293" s="246" t="str">
        <f>IF('N-DBE'!AK293="","",IF('N-DBE'!AM293="ja",'N-DBE'!AK293+'N-DBE'!AN293,'N-DBE'!AK293))</f>
        <v/>
      </c>
      <c r="K293" s="829" t="str">
        <f>IF(OR(B293="",'N-DBE'!AK293=""),"",IF('N-DBE'!AM293="ja",'N-DBE'!E293*('N-DBE'!AK293+'N-DBE'!AN293),'N-DBE'!E293*'N-DBE'!AK293))</f>
        <v/>
      </c>
      <c r="L293" s="830" t="str">
        <f>IF(OR(B293="",'N-DBE'!AL293=""),"",'N-DBE'!AL293+'N-DBE'!AN293)</f>
        <v/>
      </c>
      <c r="M293" s="830" t="str">
        <f>IF(OR(B293="",'N-DBE'!AL293=""),"",'N-DBE'!E293*('N-DBE'!AL293+'N-DBE'!AN293))</f>
        <v/>
      </c>
      <c r="N293" s="831" t="str">
        <f>IF(AND('N-DBE'!C293="ja",G293&lt;&gt;""),I293-X293,"")</f>
        <v/>
      </c>
      <c r="O293" s="259" t="str">
        <f>IF('N-DBE'!AJ293="","",SUM(AU293,BI293,BW293,CK293,CY293,DM293))</f>
        <v/>
      </c>
      <c r="P293" s="830" t="str">
        <f>IF(OR(B293="",'N-DBE'!AJ293=""),"",O293*'N-DBE'!E293)</f>
        <v/>
      </c>
      <c r="Q293" s="253" t="str">
        <f>IF('N-DBE'!AJ293="","",IF(AR293="mineralisch",AU293,0)+IF(BF293="mineralisch",BI293,0)+IF(BT293="mineralisch",BW293,0)+IF(CH293="mineralisch",CK293,0)+IF(CV293="mineralisch",CY293,0)+IF(DJ293="mineralisch",DM293,0))</f>
        <v/>
      </c>
      <c r="R293" s="830" t="str">
        <f>IF(OR(B293="",'N-DBE'!AJ293=""),"",Q293*'N-DBE'!E293)</f>
        <v/>
      </c>
      <c r="S293" s="253" t="str">
        <f>IF('N-DBE'!AJ293="","",O293-Q293)</f>
        <v/>
      </c>
      <c r="T293" s="830" t="str">
        <f>IF(OR(B293="",'N-DBE'!AJ293=""),"",S293*'N-DBE'!E293)</f>
        <v/>
      </c>
      <c r="U293" s="253" t="str">
        <f>IF('N-DBE'!AJ293="","",(IF(AR293="Kompost",AU293,0)+IF(BF293="Kompost",BI293,0)+IF(BT293="Kompost",BW293,0)+IF(CH293="Kompost",CK293,0)+IF(CV293="Kompost",CY293,0)+IF(DJ293="Kompost",DM293,0)))</f>
        <v/>
      </c>
      <c r="V293" s="830" t="str">
        <f>IF(OR(B293="",'N-DBE'!AJ293=""),"",U293*'N-DBE'!E293)</f>
        <v/>
      </c>
      <c r="W293" s="370" t="str">
        <f>IF('N-DBE'!AJ293="","",SUM(AW293,BK293,BY293,CM293,DA293,DO293))</f>
        <v/>
      </c>
      <c r="X293" s="844" t="str">
        <f>IF(OR(B293="",'N-DBE'!AJ293=""),"",W293*'N-DBE'!E293)</f>
        <v/>
      </c>
      <c r="Y293" s="260" t="str">
        <f>IF('P-(K-Mg)-DBE'!N293="","",'P-(K-Mg)-DBE'!N293+'P-(K-Mg)-DBE'!R293)</f>
        <v/>
      </c>
      <c r="Z293" s="830" t="str">
        <f>IF(OR(B293="",'P-(K-Mg)-DBE'!N293=""),"",'N-DBE'!E293*('P-(K-Mg)-DBE'!N293+'P-(K-Mg)-DBE'!R293))</f>
        <v/>
      </c>
      <c r="AA293" s="259" t="str">
        <f>IF('P-(K-Mg)-DBE'!N293="","",SUM(AX293,BL293,BZ293,CN293,DB293,DP293))</f>
        <v/>
      </c>
      <c r="AB293" s="258" t="str">
        <f>IF(OR(B293="",'P-(K-Mg)-DBE'!Z293=""),"",SUM(AX293,BL293,BZ293,CN293,DB293,DP293)*'N-DBE'!E293)</f>
        <v/>
      </c>
      <c r="AC293" s="259" t="str">
        <f>IF('P-(K-Mg)-DBE'!O293="","",'P-(K-Mg)-DBE'!O293)</f>
        <v/>
      </c>
      <c r="AD293" s="815" t="str">
        <f>IF(OR(B293="",'P-(K-Mg)-DBE'!O293=""),"",'P-(K-Mg)-DBE'!O293*'N-DBE'!E293)</f>
        <v/>
      </c>
      <c r="AE293" s="239" t="str">
        <f>IF('P-(K-Mg)-DBE'!Z293="","",'P-(K-Mg)-DBE'!Z293)</f>
        <v/>
      </c>
      <c r="AF293" s="815" t="str">
        <f>IF(OR(B293="",'P-(K-Mg)-DBE'!Z293=""),"",'P-(K-Mg)-DBE'!Z293*'N-DBE'!E293)</f>
        <v/>
      </c>
      <c r="AG293" s="380" t="str">
        <f>IF('P-(K-Mg)-DBE'!Z293="","",SUM(AY293,BM293,CA293,CO293,DC293,DQ293))</f>
        <v/>
      </c>
      <c r="AH293" s="258" t="str">
        <f>IF(OR(B293="",'P-(K-Mg)-DBE'!AH293=""),"",SUM(AY293,BM293,CA293,CO293,DC293,DQ283)*'N-DBE'!E293)</f>
        <v/>
      </c>
      <c r="AI293" s="240" t="str">
        <f>IF('P-(K-Mg)-DBE'!AH293="","",'P-(K-Mg)-DBE'!AH293)</f>
        <v/>
      </c>
      <c r="AJ293" s="830" t="str">
        <f>IF(OR(B293="",'P-(K-Mg)-DBE'!AH293=""),"",'N-DBE'!E293*'P-(K-Mg)-DBE'!AH293)</f>
        <v/>
      </c>
      <c r="AK293" s="374" t="str">
        <f>IF('P-(K-Mg)-DBE'!AH293="","",SUM(AZ293,BN293,CB293,CP293,DD293,DR293))</f>
        <v/>
      </c>
      <c r="AL293" s="862" t="str">
        <f>IF('P-(K-Mg)-DBE'!AH293="","",SUM(AZ293,BN293,CB293,CP293,DD293,DR293))</f>
        <v/>
      </c>
      <c r="AM293" s="378"/>
      <c r="AN293" s="379"/>
      <c r="AO293" s="375"/>
      <c r="AP293" s="392" t="str">
        <f t="shared" si="48"/>
        <v/>
      </c>
      <c r="AQ293" s="453" t="str">
        <f t="shared" si="49"/>
        <v/>
      </c>
      <c r="AR293" s="872" t="str">
        <f>IF(AM293="","",VLOOKUP(AM293,'aktuelle Düngerliste'!A:H,2,FALSE))</f>
        <v/>
      </c>
      <c r="AS293" s="872" t="str">
        <f>IF(AM293="","",VLOOKUP(AM293,'aktuelle Düngerliste'!A:H,3,FALSE))</f>
        <v/>
      </c>
      <c r="AT293" s="873" t="str">
        <f>IF(AM293="","",VLOOKUP(AM293,'aktuelle Düngerliste'!A:H,8,FALSE))</f>
        <v/>
      </c>
      <c r="AU293" s="874" t="str">
        <f>IF(AM293="","",VLOOKUP(AM293,'aktuelle Düngerliste'!$A:$H,3,FALSE)*AO293/1000)</f>
        <v/>
      </c>
      <c r="AV293" s="874" t="str">
        <f>IF(AM293="","",IF(VLOOKUP(AM293,'aktuelle Düngerliste'!$A:$B,2,FALSE)="mineralisch",(VLOOKUP(AM293,'aktuelle Düngerliste'!$A:$H,3,FALSE)*AO293/1000),""))</f>
        <v/>
      </c>
      <c r="AW293" s="875" t="str">
        <f>IF(AM293="","",VLOOKUP(AM293,'aktuelle Düngerliste'!$A:$J,10,FALSE)*AO293/1000)</f>
        <v/>
      </c>
      <c r="AX293" s="875" t="str">
        <f>IF(AM293="","",VLOOKUP(AM293,'aktuelle Düngerliste'!$A:$H,5,FALSE)*AO293/1000)</f>
        <v/>
      </c>
      <c r="AY293" s="875" t="str">
        <f>IF(AM293="","",VLOOKUP(AM293,'aktuelle Düngerliste'!$A:$H,6,FALSE)*AO293/1000)</f>
        <v/>
      </c>
      <c r="AZ293" s="876" t="str">
        <f>IF(AM293="","",VLOOKUP(AM293,'aktuelle Düngerliste'!$A:$H,7,FALSE)*AO293/1000)</f>
        <v/>
      </c>
      <c r="BA293" s="378"/>
      <c r="BB293" s="379"/>
      <c r="BC293" s="375"/>
      <c r="BD293" s="392" t="str">
        <f t="shared" si="50"/>
        <v/>
      </c>
      <c r="BE293" s="453" t="str">
        <f t="shared" si="51"/>
        <v/>
      </c>
      <c r="BF293" s="872" t="str">
        <f>IF(BA293="","",VLOOKUP(BA293,'aktuelle Düngerliste'!$A:$H,2,FALSE))</f>
        <v/>
      </c>
      <c r="BG293" s="872" t="str">
        <f>IF(BA293="","",VLOOKUP(BA293,'aktuelle Düngerliste'!$A:$H,3,FALSE))</f>
        <v/>
      </c>
      <c r="BH293" s="873" t="str">
        <f>IF(BA293="","",VLOOKUP(BA293,'aktuelle Düngerliste'!$A:$H,8,FALSE))</f>
        <v/>
      </c>
      <c r="BI293" s="874" t="str">
        <f>IF(BA293="","",VLOOKUP(BA293,'aktuelle Düngerliste'!$A:$H,3,FALSE)*BC293/1000)</f>
        <v/>
      </c>
      <c r="BJ293" s="874" t="str">
        <f>IF(BA293="","",IF(VLOOKUP(BA293,'aktuelle Düngerliste'!$A:$B,2,FALSE)="mineralisch",(VLOOKUP(BA293,'aktuelle Düngerliste'!$A:$H,3,FALSE)*BC293/1000),""))</f>
        <v/>
      </c>
      <c r="BK293" s="875" t="str">
        <f>IF(BA293="","",VLOOKUP(BA293,'aktuelle Düngerliste'!$A:$J,10,FALSE)*BC293/1000)</f>
        <v/>
      </c>
      <c r="BL293" s="875" t="str">
        <f>IF(BA293="","",VLOOKUP(BA293,'aktuelle Düngerliste'!$A:$H,5,FALSE)*BC293/1000)</f>
        <v/>
      </c>
      <c r="BM293" s="875" t="str">
        <f>IF(BA293="","",VLOOKUP(BA293,'aktuelle Düngerliste'!$A:$H,6,FALSE)*BC293/1000)</f>
        <v/>
      </c>
      <c r="BN293" s="876" t="str">
        <f>IF(BA293="","",VLOOKUP(BA293,'aktuelle Düngerliste'!$A:$H,7,FALSE)*BC293/1000)</f>
        <v/>
      </c>
      <c r="BO293" s="378"/>
      <c r="BP293" s="379"/>
      <c r="BQ293" s="375"/>
      <c r="BR293" s="392" t="str">
        <f t="shared" si="52"/>
        <v/>
      </c>
      <c r="BS293" s="453" t="str">
        <f t="shared" si="53"/>
        <v/>
      </c>
      <c r="BT293" s="872" t="str">
        <f>IF(BO293="","",VLOOKUP(BO293,'aktuelle Düngerliste'!$A:$H,2,FALSE))</f>
        <v/>
      </c>
      <c r="BU293" s="872" t="str">
        <f>IF(BO293="","",VLOOKUP(BO293,'aktuelle Düngerliste'!$A:$H,3,FALSE))</f>
        <v/>
      </c>
      <c r="BV293" s="873" t="str">
        <f>IF(BO293="","",VLOOKUP(BO293,'aktuelle Düngerliste'!$A:$H,8,FALSE))</f>
        <v/>
      </c>
      <c r="BW293" s="874" t="str">
        <f>IF(BO293="","",VLOOKUP(BO293,'aktuelle Düngerliste'!$A:$H,3,FALSE)*BQ293/1000)</f>
        <v/>
      </c>
      <c r="BX293" s="874" t="str">
        <f>IF(BO293="","",IF(VLOOKUP(BO293,'aktuelle Düngerliste'!$A:$B,2,FALSE)="mineralisch",(VLOOKUP(BO293,'aktuelle Düngerliste'!$A:$H,3,FALSE)*BQ293/1000),""))</f>
        <v/>
      </c>
      <c r="BY293" s="875" t="str">
        <f>IF(BO293="","",VLOOKUP(BO293,'aktuelle Düngerliste'!$A:$J,10,FALSE)*BQ293/1000)</f>
        <v/>
      </c>
      <c r="BZ293" s="875" t="str">
        <f>IF(BO293="","",VLOOKUP(BO293,'aktuelle Düngerliste'!$A:$H,5,FALSE)*BQ293/1000)</f>
        <v/>
      </c>
      <c r="CA293" s="875" t="str">
        <f>IF(BO293="","",VLOOKUP(BO293,'aktuelle Düngerliste'!$A:$H,6,FALSE)*BQ293/1000)</f>
        <v/>
      </c>
      <c r="CB293" s="876" t="str">
        <f>IF(BO293="","",VLOOKUP(BO293,'aktuelle Düngerliste'!$A:$H,7,FALSE)*BQ293/1000)</f>
        <v/>
      </c>
      <c r="CC293" s="378"/>
      <c r="CD293" s="379"/>
      <c r="CE293" s="375"/>
      <c r="CF293" s="392" t="str">
        <f t="shared" si="54"/>
        <v/>
      </c>
      <c r="CG293" s="453" t="str">
        <f t="shared" si="55"/>
        <v/>
      </c>
      <c r="CH293" s="872" t="str">
        <f>IF(CC293="","",VLOOKUP(CC293,'aktuelle Düngerliste'!$A:$H,2,FALSE))</f>
        <v/>
      </c>
      <c r="CI293" s="872" t="str">
        <f>IF(CC293="","",VLOOKUP(CC293,'aktuelle Düngerliste'!$A:$H,3,FALSE))</f>
        <v/>
      </c>
      <c r="CJ293" s="873" t="str">
        <f>IF(CC293="","",VLOOKUP(CC293,'aktuelle Düngerliste'!$A:$H,8,FALSE))</f>
        <v/>
      </c>
      <c r="CK293" s="874" t="str">
        <f>IF(CC293="","",VLOOKUP(CC293,'aktuelle Düngerliste'!$A:$H,3,FALSE)*CE293/1000)</f>
        <v/>
      </c>
      <c r="CL293" s="874" t="str">
        <f>IF(CC293="","",IF(VLOOKUP(CC293,'aktuelle Düngerliste'!$A:$B,2,FALSE)="mineralisch",(VLOOKUP(CC293,'aktuelle Düngerliste'!$A:$H,3,FALSE)*CE293/1000),""))</f>
        <v/>
      </c>
      <c r="CM293" s="875" t="str">
        <f>IF(CC293="","",VLOOKUP(CC293,'aktuelle Düngerliste'!$A:$J,10,FALSE)*CE293/1000)</f>
        <v/>
      </c>
      <c r="CN293" s="875" t="str">
        <f>IF(CC293="","",VLOOKUP(CC293,'aktuelle Düngerliste'!$A:$H,5,FALSE)*CE293/1000)</f>
        <v/>
      </c>
      <c r="CO293" s="875" t="str">
        <f>IF(CC293="","",VLOOKUP(CC293,'aktuelle Düngerliste'!$A:$H,6,FALSE)*CE293/1000)</f>
        <v/>
      </c>
      <c r="CP293" s="876" t="str">
        <f>IF(CC293="","",VLOOKUP(CC293,'aktuelle Düngerliste'!$A:$H,7,FALSE)*CE293/1000)</f>
        <v/>
      </c>
      <c r="CQ293" s="378"/>
      <c r="CR293" s="379"/>
      <c r="CS293" s="375"/>
      <c r="CT293" s="392" t="str">
        <f t="shared" si="56"/>
        <v/>
      </c>
      <c r="CU293" s="453" t="str">
        <f t="shared" si="57"/>
        <v/>
      </c>
      <c r="CV293" s="872" t="str">
        <f>IF(CQ293="","",VLOOKUP(CQ293,'aktuelle Düngerliste'!$A:$H,2,FALSE))</f>
        <v/>
      </c>
      <c r="CW293" s="872" t="str">
        <f>IF(CQ293="","",VLOOKUP(CQ293,'aktuelle Düngerliste'!$A:$H,3,FALSE))</f>
        <v/>
      </c>
      <c r="CX293" s="873" t="str">
        <f>IF(CQ293="","",VLOOKUP(CQ293,'aktuelle Düngerliste'!$A:$H,8,FALSE))</f>
        <v/>
      </c>
      <c r="CY293" s="874" t="str">
        <f>IF(CQ293="","",VLOOKUP(CQ293,'aktuelle Düngerliste'!$A:$H,3,FALSE)*CS293/1000)</f>
        <v/>
      </c>
      <c r="CZ293" s="874" t="str">
        <f>IF(CQ293="","",IF(VLOOKUP(CQ293,'aktuelle Düngerliste'!$A:$B,2,FALSE)="mineralisch",(VLOOKUP(CQ293,'aktuelle Düngerliste'!$A:$H,3,FALSE)*CS293/1000),""))</f>
        <v/>
      </c>
      <c r="DA293" s="875" t="str">
        <f>IF(CQ293="","",VLOOKUP(CQ293,'aktuelle Düngerliste'!$A:$J,10,FALSE)*CS293/1000)</f>
        <v/>
      </c>
      <c r="DB293" s="875" t="str">
        <f>IF(CQ293="","",VLOOKUP(CQ293,'aktuelle Düngerliste'!$A:$H,5,FALSE)*CS293/1000)</f>
        <v/>
      </c>
      <c r="DC293" s="875" t="str">
        <f>IF(CQ293="","",VLOOKUP(CQ293,'aktuelle Düngerliste'!$A:$H,6,FALSE)*CS293/1000)</f>
        <v/>
      </c>
      <c r="DD293" s="876" t="str">
        <f>IF(CQ293="","",VLOOKUP(CQ293,'aktuelle Düngerliste'!$A:$H,7,FALSE)*CS293/1000)</f>
        <v/>
      </c>
      <c r="DE293" s="378"/>
      <c r="DF293" s="379"/>
      <c r="DG293" s="375"/>
      <c r="DH293" s="392" t="str">
        <f t="shared" si="58"/>
        <v/>
      </c>
      <c r="DI293" s="453" t="str">
        <f t="shared" si="59"/>
        <v/>
      </c>
      <c r="DJ293" s="872" t="str">
        <f>IF(DE293="","",VLOOKUP(DE293,'aktuelle Düngerliste'!$A:$H,2,FALSE))</f>
        <v/>
      </c>
      <c r="DK293" s="872" t="str">
        <f>IF(DE293="","",VLOOKUP(DE293,'aktuelle Düngerliste'!$A:$H,3,FALSE))</f>
        <v/>
      </c>
      <c r="DL293" s="873" t="str">
        <f>IF(DE293="","",VLOOKUP(DE293,'aktuelle Düngerliste'!$A:$H,8,FALSE))</f>
        <v/>
      </c>
      <c r="DM293" s="874" t="str">
        <f>IF(DE293="","",VLOOKUP(DE293,'aktuelle Düngerliste'!$A:$H,3,FALSE)*DG293/1000)</f>
        <v/>
      </c>
      <c r="DN293" s="874" t="str">
        <f>IF(DE293="","",IF(VLOOKUP(DE293,'aktuelle Düngerliste'!$A:$B,2,FALSE)="mineralisch",(VLOOKUP(DE293,'aktuelle Düngerliste'!$A:$H,3,FALSE)*DG293/1000),""))</f>
        <v/>
      </c>
      <c r="DO293" s="875" t="str">
        <f>IF(DE293="","",VLOOKUP(DE293,'aktuelle Düngerliste'!$A:$J,10,FALSE)*DG293/1000)</f>
        <v/>
      </c>
      <c r="DP293" s="875" t="str">
        <f>IF(DE293="","",VLOOKUP(DE293,'aktuelle Düngerliste'!$A:$H,5,FALSE)*DG293/1000)</f>
        <v/>
      </c>
      <c r="DQ293" s="875" t="str">
        <f>IF(DE293="","",VLOOKUP(DE293,'aktuelle Düngerliste'!$A:$H,6,FALSE)*DG293/1000)</f>
        <v/>
      </c>
      <c r="DR293" s="876" t="str">
        <f>IF(DE293="","",VLOOKUP(DE293,'aktuelle Düngerliste'!$A:$H,7,FALSE)*DG293/1000)</f>
        <v/>
      </c>
      <c r="DS293" s="265"/>
    </row>
    <row r="294" spans="1:123" s="145" customFormat="1">
      <c r="A294" s="261" t="str">
        <f>IF('N-DBE'!A294="","",'N-DBE'!A294)</f>
        <v/>
      </c>
      <c r="B294" s="285" t="str">
        <f>IF('N-DBE'!B294="","",'N-DBE'!B294)</f>
        <v/>
      </c>
      <c r="C294" s="262" t="str">
        <f>IF('N-DBE'!C294="","",'N-DBE'!C294)</f>
        <v/>
      </c>
      <c r="D294" s="262" t="str">
        <f>IF('N-DBE'!D294="","",'N-DBE'!D294)</f>
        <v/>
      </c>
      <c r="E294" s="238" t="str">
        <f>IF('N-DBE'!E294="","",'N-DBE'!E294)</f>
        <v/>
      </c>
      <c r="F294" s="238" t="str">
        <f>IF('N-DBE'!F294="","",'N-DBE'!F294)</f>
        <v/>
      </c>
      <c r="G294" s="225" t="str">
        <f>IF('N-DBE'!G294="","",'N-DBE'!G294)</f>
        <v/>
      </c>
      <c r="H294" s="247" t="str">
        <f>IF(OR(B294="",'N-DBE'!AJ294=""),"",'N-DBE'!AJ294+'N-DBE'!AN294)</f>
        <v/>
      </c>
      <c r="I294" s="815" t="str">
        <f>IF(OR(B294="",'N-DBE'!AJ294=""),"",'N-DBE'!E294*('N-DBE'!AJ294+'N-DBE'!AN294))</f>
        <v/>
      </c>
      <c r="J294" s="246" t="str">
        <f>IF('N-DBE'!AK294="","",IF('N-DBE'!AM294="ja",'N-DBE'!AK294+'N-DBE'!AN294,'N-DBE'!AK294))</f>
        <v/>
      </c>
      <c r="K294" s="829" t="str">
        <f>IF(OR(B294="",'N-DBE'!AK294=""),"",IF('N-DBE'!AM294="ja",'N-DBE'!E294*('N-DBE'!AK294+'N-DBE'!AN294),'N-DBE'!E294*'N-DBE'!AK294))</f>
        <v/>
      </c>
      <c r="L294" s="830" t="str">
        <f>IF(OR(B294="",'N-DBE'!AL294=""),"",'N-DBE'!AL294+'N-DBE'!AN294)</f>
        <v/>
      </c>
      <c r="M294" s="830" t="str">
        <f>IF(OR(B294="",'N-DBE'!AL294=""),"",'N-DBE'!E294*('N-DBE'!AL294+'N-DBE'!AN294))</f>
        <v/>
      </c>
      <c r="N294" s="831" t="str">
        <f>IF(AND('N-DBE'!C294="ja",G294&lt;&gt;""),I294-X294,"")</f>
        <v/>
      </c>
      <c r="O294" s="259" t="str">
        <f>IF('N-DBE'!AJ294="","",SUM(AU294,BI294,BW294,CK294,CY294,DM294))</f>
        <v/>
      </c>
      <c r="P294" s="830" t="str">
        <f>IF(OR(B294="",'N-DBE'!AJ294=""),"",O294*'N-DBE'!E294)</f>
        <v/>
      </c>
      <c r="Q294" s="253" t="str">
        <f>IF('N-DBE'!AJ294="","",IF(AR294="mineralisch",AU294,0)+IF(BF294="mineralisch",BI294,0)+IF(BT294="mineralisch",BW294,0)+IF(CH294="mineralisch",CK294,0)+IF(CV294="mineralisch",CY294,0)+IF(DJ294="mineralisch",DM294,0))</f>
        <v/>
      </c>
      <c r="R294" s="830" t="str">
        <f>IF(OR(B294="",'N-DBE'!AJ294=""),"",Q294*'N-DBE'!E294)</f>
        <v/>
      </c>
      <c r="S294" s="253" t="str">
        <f>IF('N-DBE'!AJ294="","",O294-Q294)</f>
        <v/>
      </c>
      <c r="T294" s="830" t="str">
        <f>IF(OR(B294="",'N-DBE'!AJ294=""),"",S294*'N-DBE'!E294)</f>
        <v/>
      </c>
      <c r="U294" s="253" t="str">
        <f>IF('N-DBE'!AJ294="","",(IF(AR294="Kompost",AU294,0)+IF(BF294="Kompost",BI294,0)+IF(BT294="Kompost",BW294,0)+IF(CH294="Kompost",CK294,0)+IF(CV294="Kompost",CY294,0)+IF(DJ294="Kompost",DM294,0)))</f>
        <v/>
      </c>
      <c r="V294" s="830" t="str">
        <f>IF(OR(B294="",'N-DBE'!AJ294=""),"",U294*'N-DBE'!E294)</f>
        <v/>
      </c>
      <c r="W294" s="370" t="str">
        <f>IF('N-DBE'!AJ294="","",SUM(AW294,BK294,BY294,CM294,DA294,DO294))</f>
        <v/>
      </c>
      <c r="X294" s="844" t="str">
        <f>IF(OR(B294="",'N-DBE'!AJ294=""),"",W294*'N-DBE'!E294)</f>
        <v/>
      </c>
      <c r="Y294" s="260" t="str">
        <f>IF('P-(K-Mg)-DBE'!N294="","",'P-(K-Mg)-DBE'!N294+'P-(K-Mg)-DBE'!R294)</f>
        <v/>
      </c>
      <c r="Z294" s="830" t="str">
        <f>IF(OR(B294="",'P-(K-Mg)-DBE'!N294=""),"",'N-DBE'!E294*('P-(K-Mg)-DBE'!N294+'P-(K-Mg)-DBE'!R294))</f>
        <v/>
      </c>
      <c r="AA294" s="259" t="str">
        <f>IF('P-(K-Mg)-DBE'!N294="","",SUM(AX294,BL294,BZ294,CN294,DB294,DP294))</f>
        <v/>
      </c>
      <c r="AB294" s="258" t="str">
        <f>IF(OR(B294="",'P-(K-Mg)-DBE'!Z294=""),"",SUM(AX294,BL294,BZ294,CN294,DB294,DP294)*'N-DBE'!E294)</f>
        <v/>
      </c>
      <c r="AC294" s="259" t="str">
        <f>IF('P-(K-Mg)-DBE'!O294="","",'P-(K-Mg)-DBE'!O294)</f>
        <v/>
      </c>
      <c r="AD294" s="815" t="str">
        <f>IF(OR(B294="",'P-(K-Mg)-DBE'!O294=""),"",'P-(K-Mg)-DBE'!O294*'N-DBE'!E294)</f>
        <v/>
      </c>
      <c r="AE294" s="239" t="str">
        <f>IF('P-(K-Mg)-DBE'!Z294="","",'P-(K-Mg)-DBE'!Z294)</f>
        <v/>
      </c>
      <c r="AF294" s="815" t="str">
        <f>IF(OR(B294="",'P-(K-Mg)-DBE'!Z294=""),"",'P-(K-Mg)-DBE'!Z294*'N-DBE'!E294)</f>
        <v/>
      </c>
      <c r="AG294" s="380" t="str">
        <f>IF('P-(K-Mg)-DBE'!Z294="","",SUM(AY294,BM294,CA294,CO294,DC294,DQ294))</f>
        <v/>
      </c>
      <c r="AH294" s="258" t="str">
        <f>IF(OR(B294="",'P-(K-Mg)-DBE'!AH294=""),"",SUM(AY294,BM294,CA294,CO294,DC294,DQ284)*'N-DBE'!E294)</f>
        <v/>
      </c>
      <c r="AI294" s="240" t="str">
        <f>IF('P-(K-Mg)-DBE'!AH294="","",'P-(K-Mg)-DBE'!AH294)</f>
        <v/>
      </c>
      <c r="AJ294" s="830" t="str">
        <f>IF(OR(B294="",'P-(K-Mg)-DBE'!AH294=""),"",'N-DBE'!E294*'P-(K-Mg)-DBE'!AH294)</f>
        <v/>
      </c>
      <c r="AK294" s="374" t="str">
        <f>IF('P-(K-Mg)-DBE'!AH294="","",SUM(AZ294,BN294,CB294,CP294,DD294,DR294))</f>
        <v/>
      </c>
      <c r="AL294" s="862" t="str">
        <f>IF('P-(K-Mg)-DBE'!AH294="","",SUM(AZ294,BN294,CB294,CP294,DD294,DR294))</f>
        <v/>
      </c>
      <c r="AM294" s="378"/>
      <c r="AN294" s="379"/>
      <c r="AO294" s="375"/>
      <c r="AP294" s="392" t="str">
        <f t="shared" si="48"/>
        <v/>
      </c>
      <c r="AQ294" s="453" t="str">
        <f t="shared" si="49"/>
        <v/>
      </c>
      <c r="AR294" s="872" t="str">
        <f>IF(AM294="","",VLOOKUP(AM294,'aktuelle Düngerliste'!A:H,2,FALSE))</f>
        <v/>
      </c>
      <c r="AS294" s="872" t="str">
        <f>IF(AM294="","",VLOOKUP(AM294,'aktuelle Düngerliste'!A:H,3,FALSE))</f>
        <v/>
      </c>
      <c r="AT294" s="873" t="str">
        <f>IF(AM294="","",VLOOKUP(AM294,'aktuelle Düngerliste'!A:H,8,FALSE))</f>
        <v/>
      </c>
      <c r="AU294" s="874" t="str">
        <f>IF(AM294="","",VLOOKUP(AM294,'aktuelle Düngerliste'!$A:$H,3,FALSE)*AO294/1000)</f>
        <v/>
      </c>
      <c r="AV294" s="874" t="str">
        <f>IF(AM294="","",IF(VLOOKUP(AM294,'aktuelle Düngerliste'!$A:$B,2,FALSE)="mineralisch",(VLOOKUP(AM294,'aktuelle Düngerliste'!$A:$H,3,FALSE)*AO294/1000),""))</f>
        <v/>
      </c>
      <c r="AW294" s="875" t="str">
        <f>IF(AM294="","",VLOOKUP(AM294,'aktuelle Düngerliste'!$A:$J,10,FALSE)*AO294/1000)</f>
        <v/>
      </c>
      <c r="AX294" s="875" t="str">
        <f>IF(AM294="","",VLOOKUP(AM294,'aktuelle Düngerliste'!$A:$H,5,FALSE)*AO294/1000)</f>
        <v/>
      </c>
      <c r="AY294" s="875" t="str">
        <f>IF(AM294="","",VLOOKUP(AM294,'aktuelle Düngerliste'!$A:$H,6,FALSE)*AO294/1000)</f>
        <v/>
      </c>
      <c r="AZ294" s="876" t="str">
        <f>IF(AM294="","",VLOOKUP(AM294,'aktuelle Düngerliste'!$A:$H,7,FALSE)*AO294/1000)</f>
        <v/>
      </c>
      <c r="BA294" s="378"/>
      <c r="BB294" s="379"/>
      <c r="BC294" s="375"/>
      <c r="BD294" s="392" t="str">
        <f t="shared" si="50"/>
        <v/>
      </c>
      <c r="BE294" s="453" t="str">
        <f t="shared" si="51"/>
        <v/>
      </c>
      <c r="BF294" s="872" t="str">
        <f>IF(BA294="","",VLOOKUP(BA294,'aktuelle Düngerliste'!$A:$H,2,FALSE))</f>
        <v/>
      </c>
      <c r="BG294" s="872" t="str">
        <f>IF(BA294="","",VLOOKUP(BA294,'aktuelle Düngerliste'!$A:$H,3,FALSE))</f>
        <v/>
      </c>
      <c r="BH294" s="873" t="str">
        <f>IF(BA294="","",VLOOKUP(BA294,'aktuelle Düngerliste'!$A:$H,8,FALSE))</f>
        <v/>
      </c>
      <c r="BI294" s="874" t="str">
        <f>IF(BA294="","",VLOOKUP(BA294,'aktuelle Düngerliste'!$A:$H,3,FALSE)*BC294/1000)</f>
        <v/>
      </c>
      <c r="BJ294" s="874" t="str">
        <f>IF(BA294="","",IF(VLOOKUP(BA294,'aktuelle Düngerliste'!$A:$B,2,FALSE)="mineralisch",(VLOOKUP(BA294,'aktuelle Düngerliste'!$A:$H,3,FALSE)*BC294/1000),""))</f>
        <v/>
      </c>
      <c r="BK294" s="875" t="str">
        <f>IF(BA294="","",VLOOKUP(BA294,'aktuelle Düngerliste'!$A:$J,10,FALSE)*BC294/1000)</f>
        <v/>
      </c>
      <c r="BL294" s="875" t="str">
        <f>IF(BA294="","",VLOOKUP(BA294,'aktuelle Düngerliste'!$A:$H,5,FALSE)*BC294/1000)</f>
        <v/>
      </c>
      <c r="BM294" s="875" t="str">
        <f>IF(BA294="","",VLOOKUP(BA294,'aktuelle Düngerliste'!$A:$H,6,FALSE)*BC294/1000)</f>
        <v/>
      </c>
      <c r="BN294" s="876" t="str">
        <f>IF(BA294="","",VLOOKUP(BA294,'aktuelle Düngerliste'!$A:$H,7,FALSE)*BC294/1000)</f>
        <v/>
      </c>
      <c r="BO294" s="378"/>
      <c r="BP294" s="379"/>
      <c r="BQ294" s="375"/>
      <c r="BR294" s="392" t="str">
        <f t="shared" si="52"/>
        <v/>
      </c>
      <c r="BS294" s="453" t="str">
        <f t="shared" si="53"/>
        <v/>
      </c>
      <c r="BT294" s="872" t="str">
        <f>IF(BO294="","",VLOOKUP(BO294,'aktuelle Düngerliste'!$A:$H,2,FALSE))</f>
        <v/>
      </c>
      <c r="BU294" s="872" t="str">
        <f>IF(BO294="","",VLOOKUP(BO294,'aktuelle Düngerliste'!$A:$H,3,FALSE))</f>
        <v/>
      </c>
      <c r="BV294" s="873" t="str">
        <f>IF(BO294="","",VLOOKUP(BO294,'aktuelle Düngerliste'!$A:$H,8,FALSE))</f>
        <v/>
      </c>
      <c r="BW294" s="874" t="str">
        <f>IF(BO294="","",VLOOKUP(BO294,'aktuelle Düngerliste'!$A:$H,3,FALSE)*BQ294/1000)</f>
        <v/>
      </c>
      <c r="BX294" s="874" t="str">
        <f>IF(BO294="","",IF(VLOOKUP(BO294,'aktuelle Düngerliste'!$A:$B,2,FALSE)="mineralisch",(VLOOKUP(BO294,'aktuelle Düngerliste'!$A:$H,3,FALSE)*BQ294/1000),""))</f>
        <v/>
      </c>
      <c r="BY294" s="875" t="str">
        <f>IF(BO294="","",VLOOKUP(BO294,'aktuelle Düngerliste'!$A:$J,10,FALSE)*BQ294/1000)</f>
        <v/>
      </c>
      <c r="BZ294" s="875" t="str">
        <f>IF(BO294="","",VLOOKUP(BO294,'aktuelle Düngerliste'!$A:$H,5,FALSE)*BQ294/1000)</f>
        <v/>
      </c>
      <c r="CA294" s="875" t="str">
        <f>IF(BO294="","",VLOOKUP(BO294,'aktuelle Düngerliste'!$A:$H,6,FALSE)*BQ294/1000)</f>
        <v/>
      </c>
      <c r="CB294" s="876" t="str">
        <f>IF(BO294="","",VLOOKUP(BO294,'aktuelle Düngerliste'!$A:$H,7,FALSE)*BQ294/1000)</f>
        <v/>
      </c>
      <c r="CC294" s="378"/>
      <c r="CD294" s="379"/>
      <c r="CE294" s="375"/>
      <c r="CF294" s="392" t="str">
        <f t="shared" si="54"/>
        <v/>
      </c>
      <c r="CG294" s="453" t="str">
        <f t="shared" si="55"/>
        <v/>
      </c>
      <c r="CH294" s="872" t="str">
        <f>IF(CC294="","",VLOOKUP(CC294,'aktuelle Düngerliste'!$A:$H,2,FALSE))</f>
        <v/>
      </c>
      <c r="CI294" s="872" t="str">
        <f>IF(CC294="","",VLOOKUP(CC294,'aktuelle Düngerliste'!$A:$H,3,FALSE))</f>
        <v/>
      </c>
      <c r="CJ294" s="873" t="str">
        <f>IF(CC294="","",VLOOKUP(CC294,'aktuelle Düngerliste'!$A:$H,8,FALSE))</f>
        <v/>
      </c>
      <c r="CK294" s="874" t="str">
        <f>IF(CC294="","",VLOOKUP(CC294,'aktuelle Düngerliste'!$A:$H,3,FALSE)*CE294/1000)</f>
        <v/>
      </c>
      <c r="CL294" s="874" t="str">
        <f>IF(CC294="","",IF(VLOOKUP(CC294,'aktuelle Düngerliste'!$A:$B,2,FALSE)="mineralisch",(VLOOKUP(CC294,'aktuelle Düngerliste'!$A:$H,3,FALSE)*CE294/1000),""))</f>
        <v/>
      </c>
      <c r="CM294" s="875" t="str">
        <f>IF(CC294="","",VLOOKUP(CC294,'aktuelle Düngerliste'!$A:$J,10,FALSE)*CE294/1000)</f>
        <v/>
      </c>
      <c r="CN294" s="875" t="str">
        <f>IF(CC294="","",VLOOKUP(CC294,'aktuelle Düngerliste'!$A:$H,5,FALSE)*CE294/1000)</f>
        <v/>
      </c>
      <c r="CO294" s="875" t="str">
        <f>IF(CC294="","",VLOOKUP(CC294,'aktuelle Düngerliste'!$A:$H,6,FALSE)*CE294/1000)</f>
        <v/>
      </c>
      <c r="CP294" s="876" t="str">
        <f>IF(CC294="","",VLOOKUP(CC294,'aktuelle Düngerliste'!$A:$H,7,FALSE)*CE294/1000)</f>
        <v/>
      </c>
      <c r="CQ294" s="378"/>
      <c r="CR294" s="379"/>
      <c r="CS294" s="375"/>
      <c r="CT294" s="392" t="str">
        <f t="shared" si="56"/>
        <v/>
      </c>
      <c r="CU294" s="453" t="str">
        <f t="shared" si="57"/>
        <v/>
      </c>
      <c r="CV294" s="872" t="str">
        <f>IF(CQ294="","",VLOOKUP(CQ294,'aktuelle Düngerliste'!$A:$H,2,FALSE))</f>
        <v/>
      </c>
      <c r="CW294" s="872" t="str">
        <f>IF(CQ294="","",VLOOKUP(CQ294,'aktuelle Düngerliste'!$A:$H,3,FALSE))</f>
        <v/>
      </c>
      <c r="CX294" s="873" t="str">
        <f>IF(CQ294="","",VLOOKUP(CQ294,'aktuelle Düngerliste'!$A:$H,8,FALSE))</f>
        <v/>
      </c>
      <c r="CY294" s="874" t="str">
        <f>IF(CQ294="","",VLOOKUP(CQ294,'aktuelle Düngerliste'!$A:$H,3,FALSE)*CS294/1000)</f>
        <v/>
      </c>
      <c r="CZ294" s="874" t="str">
        <f>IF(CQ294="","",IF(VLOOKUP(CQ294,'aktuelle Düngerliste'!$A:$B,2,FALSE)="mineralisch",(VLOOKUP(CQ294,'aktuelle Düngerliste'!$A:$H,3,FALSE)*CS294/1000),""))</f>
        <v/>
      </c>
      <c r="DA294" s="875" t="str">
        <f>IF(CQ294="","",VLOOKUP(CQ294,'aktuelle Düngerliste'!$A:$J,10,FALSE)*CS294/1000)</f>
        <v/>
      </c>
      <c r="DB294" s="875" t="str">
        <f>IF(CQ294="","",VLOOKUP(CQ294,'aktuelle Düngerliste'!$A:$H,5,FALSE)*CS294/1000)</f>
        <v/>
      </c>
      <c r="DC294" s="875" t="str">
        <f>IF(CQ294="","",VLOOKUP(CQ294,'aktuelle Düngerliste'!$A:$H,6,FALSE)*CS294/1000)</f>
        <v/>
      </c>
      <c r="DD294" s="876" t="str">
        <f>IF(CQ294="","",VLOOKUP(CQ294,'aktuelle Düngerliste'!$A:$H,7,FALSE)*CS294/1000)</f>
        <v/>
      </c>
      <c r="DE294" s="378"/>
      <c r="DF294" s="379"/>
      <c r="DG294" s="375"/>
      <c r="DH294" s="392" t="str">
        <f t="shared" si="58"/>
        <v/>
      </c>
      <c r="DI294" s="453" t="str">
        <f t="shared" si="59"/>
        <v/>
      </c>
      <c r="DJ294" s="872" t="str">
        <f>IF(DE294="","",VLOOKUP(DE294,'aktuelle Düngerliste'!$A:$H,2,FALSE))</f>
        <v/>
      </c>
      <c r="DK294" s="872" t="str">
        <f>IF(DE294="","",VLOOKUP(DE294,'aktuelle Düngerliste'!$A:$H,3,FALSE))</f>
        <v/>
      </c>
      <c r="DL294" s="873" t="str">
        <f>IF(DE294="","",VLOOKUP(DE294,'aktuelle Düngerliste'!$A:$H,8,FALSE))</f>
        <v/>
      </c>
      <c r="DM294" s="874" t="str">
        <f>IF(DE294="","",VLOOKUP(DE294,'aktuelle Düngerliste'!$A:$H,3,FALSE)*DG294/1000)</f>
        <v/>
      </c>
      <c r="DN294" s="874" t="str">
        <f>IF(DE294="","",IF(VLOOKUP(DE294,'aktuelle Düngerliste'!$A:$B,2,FALSE)="mineralisch",(VLOOKUP(DE294,'aktuelle Düngerliste'!$A:$H,3,FALSE)*DG294/1000),""))</f>
        <v/>
      </c>
      <c r="DO294" s="875" t="str">
        <f>IF(DE294="","",VLOOKUP(DE294,'aktuelle Düngerliste'!$A:$J,10,FALSE)*DG294/1000)</f>
        <v/>
      </c>
      <c r="DP294" s="875" t="str">
        <f>IF(DE294="","",VLOOKUP(DE294,'aktuelle Düngerliste'!$A:$H,5,FALSE)*DG294/1000)</f>
        <v/>
      </c>
      <c r="DQ294" s="875" t="str">
        <f>IF(DE294="","",VLOOKUP(DE294,'aktuelle Düngerliste'!$A:$H,6,FALSE)*DG294/1000)</f>
        <v/>
      </c>
      <c r="DR294" s="876" t="str">
        <f>IF(DE294="","",VLOOKUP(DE294,'aktuelle Düngerliste'!$A:$H,7,FALSE)*DG294/1000)</f>
        <v/>
      </c>
      <c r="DS294" s="265"/>
    </row>
    <row r="295" spans="1:123" s="145" customFormat="1">
      <c r="A295" s="261" t="str">
        <f>IF('N-DBE'!A295="","",'N-DBE'!A295)</f>
        <v/>
      </c>
      <c r="B295" s="285" t="str">
        <f>IF('N-DBE'!B295="","",'N-DBE'!B295)</f>
        <v/>
      </c>
      <c r="C295" s="262" t="str">
        <f>IF('N-DBE'!C295="","",'N-DBE'!C295)</f>
        <v/>
      </c>
      <c r="D295" s="262" t="str">
        <f>IF('N-DBE'!D295="","",'N-DBE'!D295)</f>
        <v/>
      </c>
      <c r="E295" s="238" t="str">
        <f>IF('N-DBE'!E295="","",'N-DBE'!E295)</f>
        <v/>
      </c>
      <c r="F295" s="238" t="str">
        <f>IF('N-DBE'!F295="","",'N-DBE'!F295)</f>
        <v/>
      </c>
      <c r="G295" s="225" t="str">
        <f>IF('N-DBE'!G295="","",'N-DBE'!G295)</f>
        <v/>
      </c>
      <c r="H295" s="247" t="str">
        <f>IF(OR(B295="",'N-DBE'!AJ295=""),"",'N-DBE'!AJ295+'N-DBE'!AN295)</f>
        <v/>
      </c>
      <c r="I295" s="815" t="str">
        <f>IF(OR(B295="",'N-DBE'!AJ295=""),"",'N-DBE'!E295*('N-DBE'!AJ295+'N-DBE'!AN295))</f>
        <v/>
      </c>
      <c r="J295" s="246" t="str">
        <f>IF('N-DBE'!AK295="","",IF('N-DBE'!AM295="ja",'N-DBE'!AK295+'N-DBE'!AN295,'N-DBE'!AK295))</f>
        <v/>
      </c>
      <c r="K295" s="829" t="str">
        <f>IF(OR(B295="",'N-DBE'!AK295=""),"",IF('N-DBE'!AM295="ja",'N-DBE'!E295*('N-DBE'!AK295+'N-DBE'!AN295),'N-DBE'!E295*'N-DBE'!AK295))</f>
        <v/>
      </c>
      <c r="L295" s="830" t="str">
        <f>IF(OR(B295="",'N-DBE'!AL295=""),"",'N-DBE'!AL295+'N-DBE'!AN295)</f>
        <v/>
      </c>
      <c r="M295" s="830" t="str">
        <f>IF(OR(B295="",'N-DBE'!AL295=""),"",'N-DBE'!E295*('N-DBE'!AL295+'N-DBE'!AN295))</f>
        <v/>
      </c>
      <c r="N295" s="831" t="str">
        <f>IF(AND('N-DBE'!C295="ja",G295&lt;&gt;""),I295-X295,"")</f>
        <v/>
      </c>
      <c r="O295" s="259" t="str">
        <f>IF('N-DBE'!AJ295="","",SUM(AU295,BI295,BW295,CK295,CY295,DM295))</f>
        <v/>
      </c>
      <c r="P295" s="830" t="str">
        <f>IF(OR(B295="",'N-DBE'!AJ295=""),"",O295*'N-DBE'!E295)</f>
        <v/>
      </c>
      <c r="Q295" s="253" t="str">
        <f>IF('N-DBE'!AJ295="","",IF(AR295="mineralisch",AU295,0)+IF(BF295="mineralisch",BI295,0)+IF(BT295="mineralisch",BW295,0)+IF(CH295="mineralisch",CK295,0)+IF(CV295="mineralisch",CY295,0)+IF(DJ295="mineralisch",DM295,0))</f>
        <v/>
      </c>
      <c r="R295" s="830" t="str">
        <f>IF(OR(B295="",'N-DBE'!AJ295=""),"",Q295*'N-DBE'!E295)</f>
        <v/>
      </c>
      <c r="S295" s="253" t="str">
        <f>IF('N-DBE'!AJ295="","",O295-Q295)</f>
        <v/>
      </c>
      <c r="T295" s="830" t="str">
        <f>IF(OR(B295="",'N-DBE'!AJ295=""),"",S295*'N-DBE'!E295)</f>
        <v/>
      </c>
      <c r="U295" s="253" t="str">
        <f>IF('N-DBE'!AJ295="","",(IF(AR295="Kompost",AU295,0)+IF(BF295="Kompost",BI295,0)+IF(BT295="Kompost",BW295,0)+IF(CH295="Kompost",CK295,0)+IF(CV295="Kompost",CY295,0)+IF(DJ295="Kompost",DM295,0)))</f>
        <v/>
      </c>
      <c r="V295" s="830" t="str">
        <f>IF(OR(B295="",'N-DBE'!AJ295=""),"",U295*'N-DBE'!E295)</f>
        <v/>
      </c>
      <c r="W295" s="370" t="str">
        <f>IF('N-DBE'!AJ295="","",SUM(AW295,BK295,BY295,CM295,DA295,DO295))</f>
        <v/>
      </c>
      <c r="X295" s="844" t="str">
        <f>IF(OR(B295="",'N-DBE'!AJ295=""),"",W295*'N-DBE'!E295)</f>
        <v/>
      </c>
      <c r="Y295" s="260" t="str">
        <f>IF('P-(K-Mg)-DBE'!N295="","",'P-(K-Mg)-DBE'!N295+'P-(K-Mg)-DBE'!R295)</f>
        <v/>
      </c>
      <c r="Z295" s="830" t="str">
        <f>IF(OR(B295="",'P-(K-Mg)-DBE'!N295=""),"",'N-DBE'!E295*('P-(K-Mg)-DBE'!N295+'P-(K-Mg)-DBE'!R295))</f>
        <v/>
      </c>
      <c r="AA295" s="259" t="str">
        <f>IF('P-(K-Mg)-DBE'!N295="","",SUM(AX295,BL295,BZ295,CN295,DB295,DP295))</f>
        <v/>
      </c>
      <c r="AB295" s="258" t="str">
        <f>IF(OR(B295="",'P-(K-Mg)-DBE'!Z295=""),"",SUM(AX295,BL295,BZ295,CN295,DB295,DP295)*'N-DBE'!E295)</f>
        <v/>
      </c>
      <c r="AC295" s="259" t="str">
        <f>IF('P-(K-Mg)-DBE'!O295="","",'P-(K-Mg)-DBE'!O295)</f>
        <v/>
      </c>
      <c r="AD295" s="815" t="str">
        <f>IF(OR(B295="",'P-(K-Mg)-DBE'!O295=""),"",'P-(K-Mg)-DBE'!O295*'N-DBE'!E295)</f>
        <v/>
      </c>
      <c r="AE295" s="239" t="str">
        <f>IF('P-(K-Mg)-DBE'!Z295="","",'P-(K-Mg)-DBE'!Z295)</f>
        <v/>
      </c>
      <c r="AF295" s="815" t="str">
        <f>IF(OR(B295="",'P-(K-Mg)-DBE'!Z295=""),"",'P-(K-Mg)-DBE'!Z295*'N-DBE'!E295)</f>
        <v/>
      </c>
      <c r="AG295" s="380" t="str">
        <f>IF('P-(K-Mg)-DBE'!Z295="","",SUM(AY295,BM295,CA295,CO295,DC295,DQ295))</f>
        <v/>
      </c>
      <c r="AH295" s="258" t="str">
        <f>IF(OR(B295="",'P-(K-Mg)-DBE'!AH295=""),"",SUM(AY295,BM295,CA295,CO295,DC295,DQ285)*'N-DBE'!E295)</f>
        <v/>
      </c>
      <c r="AI295" s="240" t="str">
        <f>IF('P-(K-Mg)-DBE'!AH295="","",'P-(K-Mg)-DBE'!AH295)</f>
        <v/>
      </c>
      <c r="AJ295" s="830" t="str">
        <f>IF(OR(B295="",'P-(K-Mg)-DBE'!AH295=""),"",'N-DBE'!E295*'P-(K-Mg)-DBE'!AH295)</f>
        <v/>
      </c>
      <c r="AK295" s="374" t="str">
        <f>IF('P-(K-Mg)-DBE'!AH295="","",SUM(AZ295,BN295,CB295,CP295,DD295,DR295))</f>
        <v/>
      </c>
      <c r="AL295" s="862" t="str">
        <f>IF('P-(K-Mg)-DBE'!AH295="","",SUM(AZ295,BN295,CB295,CP295,DD295,DR295))</f>
        <v/>
      </c>
      <c r="AM295" s="378"/>
      <c r="AN295" s="379"/>
      <c r="AO295" s="375"/>
      <c r="AP295" s="392" t="str">
        <f t="shared" si="48"/>
        <v/>
      </c>
      <c r="AQ295" s="453" t="str">
        <f t="shared" si="49"/>
        <v/>
      </c>
      <c r="AR295" s="872" t="str">
        <f>IF(AM295="","",VLOOKUP(AM295,'aktuelle Düngerliste'!A:H,2,FALSE))</f>
        <v/>
      </c>
      <c r="AS295" s="872" t="str">
        <f>IF(AM295="","",VLOOKUP(AM295,'aktuelle Düngerliste'!A:H,3,FALSE))</f>
        <v/>
      </c>
      <c r="AT295" s="873" t="str">
        <f>IF(AM295="","",VLOOKUP(AM295,'aktuelle Düngerliste'!A:H,8,FALSE))</f>
        <v/>
      </c>
      <c r="AU295" s="874" t="str">
        <f>IF(AM295="","",VLOOKUP(AM295,'aktuelle Düngerliste'!$A:$H,3,FALSE)*AO295/1000)</f>
        <v/>
      </c>
      <c r="AV295" s="874" t="str">
        <f>IF(AM295="","",IF(VLOOKUP(AM295,'aktuelle Düngerliste'!$A:$B,2,FALSE)="mineralisch",(VLOOKUP(AM295,'aktuelle Düngerliste'!$A:$H,3,FALSE)*AO295/1000),""))</f>
        <v/>
      </c>
      <c r="AW295" s="875" t="str">
        <f>IF(AM295="","",VLOOKUP(AM295,'aktuelle Düngerliste'!$A:$J,10,FALSE)*AO295/1000)</f>
        <v/>
      </c>
      <c r="AX295" s="875" t="str">
        <f>IF(AM295="","",VLOOKUP(AM295,'aktuelle Düngerliste'!$A:$H,5,FALSE)*AO295/1000)</f>
        <v/>
      </c>
      <c r="AY295" s="875" t="str">
        <f>IF(AM295="","",VLOOKUP(AM295,'aktuelle Düngerliste'!$A:$H,6,FALSE)*AO295/1000)</f>
        <v/>
      </c>
      <c r="AZ295" s="876" t="str">
        <f>IF(AM295="","",VLOOKUP(AM295,'aktuelle Düngerliste'!$A:$H,7,FALSE)*AO295/1000)</f>
        <v/>
      </c>
      <c r="BA295" s="378"/>
      <c r="BB295" s="379"/>
      <c r="BC295" s="375"/>
      <c r="BD295" s="392" t="str">
        <f t="shared" si="50"/>
        <v/>
      </c>
      <c r="BE295" s="453" t="str">
        <f t="shared" si="51"/>
        <v/>
      </c>
      <c r="BF295" s="872" t="str">
        <f>IF(BA295="","",VLOOKUP(BA295,'aktuelle Düngerliste'!$A:$H,2,FALSE))</f>
        <v/>
      </c>
      <c r="BG295" s="872" t="str">
        <f>IF(BA295="","",VLOOKUP(BA295,'aktuelle Düngerliste'!$A:$H,3,FALSE))</f>
        <v/>
      </c>
      <c r="BH295" s="873" t="str">
        <f>IF(BA295="","",VLOOKUP(BA295,'aktuelle Düngerliste'!$A:$H,8,FALSE))</f>
        <v/>
      </c>
      <c r="BI295" s="874" t="str">
        <f>IF(BA295="","",VLOOKUP(BA295,'aktuelle Düngerliste'!$A:$H,3,FALSE)*BC295/1000)</f>
        <v/>
      </c>
      <c r="BJ295" s="874" t="str">
        <f>IF(BA295="","",IF(VLOOKUP(BA295,'aktuelle Düngerliste'!$A:$B,2,FALSE)="mineralisch",(VLOOKUP(BA295,'aktuelle Düngerliste'!$A:$H,3,FALSE)*BC295/1000),""))</f>
        <v/>
      </c>
      <c r="BK295" s="875" t="str">
        <f>IF(BA295="","",VLOOKUP(BA295,'aktuelle Düngerliste'!$A:$J,10,FALSE)*BC295/1000)</f>
        <v/>
      </c>
      <c r="BL295" s="875" t="str">
        <f>IF(BA295="","",VLOOKUP(BA295,'aktuelle Düngerliste'!$A:$H,5,FALSE)*BC295/1000)</f>
        <v/>
      </c>
      <c r="BM295" s="875" t="str">
        <f>IF(BA295="","",VLOOKUP(BA295,'aktuelle Düngerliste'!$A:$H,6,FALSE)*BC295/1000)</f>
        <v/>
      </c>
      <c r="BN295" s="876" t="str">
        <f>IF(BA295="","",VLOOKUP(BA295,'aktuelle Düngerliste'!$A:$H,7,FALSE)*BC295/1000)</f>
        <v/>
      </c>
      <c r="BO295" s="378"/>
      <c r="BP295" s="379"/>
      <c r="BQ295" s="375"/>
      <c r="BR295" s="392" t="str">
        <f t="shared" si="52"/>
        <v/>
      </c>
      <c r="BS295" s="453" t="str">
        <f t="shared" si="53"/>
        <v/>
      </c>
      <c r="BT295" s="872" t="str">
        <f>IF(BO295="","",VLOOKUP(BO295,'aktuelle Düngerliste'!$A:$H,2,FALSE))</f>
        <v/>
      </c>
      <c r="BU295" s="872" t="str">
        <f>IF(BO295="","",VLOOKUP(BO295,'aktuelle Düngerliste'!$A:$H,3,FALSE))</f>
        <v/>
      </c>
      <c r="BV295" s="873" t="str">
        <f>IF(BO295="","",VLOOKUP(BO295,'aktuelle Düngerliste'!$A:$H,8,FALSE))</f>
        <v/>
      </c>
      <c r="BW295" s="874" t="str">
        <f>IF(BO295="","",VLOOKUP(BO295,'aktuelle Düngerliste'!$A:$H,3,FALSE)*BQ295/1000)</f>
        <v/>
      </c>
      <c r="BX295" s="874" t="str">
        <f>IF(BO295="","",IF(VLOOKUP(BO295,'aktuelle Düngerliste'!$A:$B,2,FALSE)="mineralisch",(VLOOKUP(BO295,'aktuelle Düngerliste'!$A:$H,3,FALSE)*BQ295/1000),""))</f>
        <v/>
      </c>
      <c r="BY295" s="875" t="str">
        <f>IF(BO295="","",VLOOKUP(BO295,'aktuelle Düngerliste'!$A:$J,10,FALSE)*BQ295/1000)</f>
        <v/>
      </c>
      <c r="BZ295" s="875" t="str">
        <f>IF(BO295="","",VLOOKUP(BO295,'aktuelle Düngerliste'!$A:$H,5,FALSE)*BQ295/1000)</f>
        <v/>
      </c>
      <c r="CA295" s="875" t="str">
        <f>IF(BO295="","",VLOOKUP(BO295,'aktuelle Düngerliste'!$A:$H,6,FALSE)*BQ295/1000)</f>
        <v/>
      </c>
      <c r="CB295" s="876" t="str">
        <f>IF(BO295="","",VLOOKUP(BO295,'aktuelle Düngerliste'!$A:$H,7,FALSE)*BQ295/1000)</f>
        <v/>
      </c>
      <c r="CC295" s="378"/>
      <c r="CD295" s="379"/>
      <c r="CE295" s="375"/>
      <c r="CF295" s="392" t="str">
        <f t="shared" si="54"/>
        <v/>
      </c>
      <c r="CG295" s="453" t="str">
        <f t="shared" si="55"/>
        <v/>
      </c>
      <c r="CH295" s="872" t="str">
        <f>IF(CC295="","",VLOOKUP(CC295,'aktuelle Düngerliste'!$A:$H,2,FALSE))</f>
        <v/>
      </c>
      <c r="CI295" s="872" t="str">
        <f>IF(CC295="","",VLOOKUP(CC295,'aktuelle Düngerliste'!$A:$H,3,FALSE))</f>
        <v/>
      </c>
      <c r="CJ295" s="873" t="str">
        <f>IF(CC295="","",VLOOKUP(CC295,'aktuelle Düngerliste'!$A:$H,8,FALSE))</f>
        <v/>
      </c>
      <c r="CK295" s="874" t="str">
        <f>IF(CC295="","",VLOOKUP(CC295,'aktuelle Düngerliste'!$A:$H,3,FALSE)*CE295/1000)</f>
        <v/>
      </c>
      <c r="CL295" s="874" t="str">
        <f>IF(CC295="","",IF(VLOOKUP(CC295,'aktuelle Düngerliste'!$A:$B,2,FALSE)="mineralisch",(VLOOKUP(CC295,'aktuelle Düngerliste'!$A:$H,3,FALSE)*CE295/1000),""))</f>
        <v/>
      </c>
      <c r="CM295" s="875" t="str">
        <f>IF(CC295="","",VLOOKUP(CC295,'aktuelle Düngerliste'!$A:$J,10,FALSE)*CE295/1000)</f>
        <v/>
      </c>
      <c r="CN295" s="875" t="str">
        <f>IF(CC295="","",VLOOKUP(CC295,'aktuelle Düngerliste'!$A:$H,5,FALSE)*CE295/1000)</f>
        <v/>
      </c>
      <c r="CO295" s="875" t="str">
        <f>IF(CC295="","",VLOOKUP(CC295,'aktuelle Düngerliste'!$A:$H,6,FALSE)*CE295/1000)</f>
        <v/>
      </c>
      <c r="CP295" s="876" t="str">
        <f>IF(CC295="","",VLOOKUP(CC295,'aktuelle Düngerliste'!$A:$H,7,FALSE)*CE295/1000)</f>
        <v/>
      </c>
      <c r="CQ295" s="378"/>
      <c r="CR295" s="379"/>
      <c r="CS295" s="375"/>
      <c r="CT295" s="392" t="str">
        <f t="shared" si="56"/>
        <v/>
      </c>
      <c r="CU295" s="453" t="str">
        <f t="shared" si="57"/>
        <v/>
      </c>
      <c r="CV295" s="872" t="str">
        <f>IF(CQ295="","",VLOOKUP(CQ295,'aktuelle Düngerliste'!$A:$H,2,FALSE))</f>
        <v/>
      </c>
      <c r="CW295" s="872" t="str">
        <f>IF(CQ295="","",VLOOKUP(CQ295,'aktuelle Düngerliste'!$A:$H,3,FALSE))</f>
        <v/>
      </c>
      <c r="CX295" s="873" t="str">
        <f>IF(CQ295="","",VLOOKUP(CQ295,'aktuelle Düngerliste'!$A:$H,8,FALSE))</f>
        <v/>
      </c>
      <c r="CY295" s="874" t="str">
        <f>IF(CQ295="","",VLOOKUP(CQ295,'aktuelle Düngerliste'!$A:$H,3,FALSE)*CS295/1000)</f>
        <v/>
      </c>
      <c r="CZ295" s="874" t="str">
        <f>IF(CQ295="","",IF(VLOOKUP(CQ295,'aktuelle Düngerliste'!$A:$B,2,FALSE)="mineralisch",(VLOOKUP(CQ295,'aktuelle Düngerliste'!$A:$H,3,FALSE)*CS295/1000),""))</f>
        <v/>
      </c>
      <c r="DA295" s="875" t="str">
        <f>IF(CQ295="","",VLOOKUP(CQ295,'aktuelle Düngerliste'!$A:$J,10,FALSE)*CS295/1000)</f>
        <v/>
      </c>
      <c r="DB295" s="875" t="str">
        <f>IF(CQ295="","",VLOOKUP(CQ295,'aktuelle Düngerliste'!$A:$H,5,FALSE)*CS295/1000)</f>
        <v/>
      </c>
      <c r="DC295" s="875" t="str">
        <f>IF(CQ295="","",VLOOKUP(CQ295,'aktuelle Düngerliste'!$A:$H,6,FALSE)*CS295/1000)</f>
        <v/>
      </c>
      <c r="DD295" s="876" t="str">
        <f>IF(CQ295="","",VLOOKUP(CQ295,'aktuelle Düngerliste'!$A:$H,7,FALSE)*CS295/1000)</f>
        <v/>
      </c>
      <c r="DE295" s="378"/>
      <c r="DF295" s="379"/>
      <c r="DG295" s="375"/>
      <c r="DH295" s="392" t="str">
        <f t="shared" si="58"/>
        <v/>
      </c>
      <c r="DI295" s="453" t="str">
        <f t="shared" si="59"/>
        <v/>
      </c>
      <c r="DJ295" s="872" t="str">
        <f>IF(DE295="","",VLOOKUP(DE295,'aktuelle Düngerliste'!$A:$H,2,FALSE))</f>
        <v/>
      </c>
      <c r="DK295" s="872" t="str">
        <f>IF(DE295="","",VLOOKUP(DE295,'aktuelle Düngerliste'!$A:$H,3,FALSE))</f>
        <v/>
      </c>
      <c r="DL295" s="873" t="str">
        <f>IF(DE295="","",VLOOKUP(DE295,'aktuelle Düngerliste'!$A:$H,8,FALSE))</f>
        <v/>
      </c>
      <c r="DM295" s="874" t="str">
        <f>IF(DE295="","",VLOOKUP(DE295,'aktuelle Düngerliste'!$A:$H,3,FALSE)*DG295/1000)</f>
        <v/>
      </c>
      <c r="DN295" s="874" t="str">
        <f>IF(DE295="","",IF(VLOOKUP(DE295,'aktuelle Düngerliste'!$A:$B,2,FALSE)="mineralisch",(VLOOKUP(DE295,'aktuelle Düngerliste'!$A:$H,3,FALSE)*DG295/1000),""))</f>
        <v/>
      </c>
      <c r="DO295" s="875" t="str">
        <f>IF(DE295="","",VLOOKUP(DE295,'aktuelle Düngerliste'!$A:$J,10,FALSE)*DG295/1000)</f>
        <v/>
      </c>
      <c r="DP295" s="875" t="str">
        <f>IF(DE295="","",VLOOKUP(DE295,'aktuelle Düngerliste'!$A:$H,5,FALSE)*DG295/1000)</f>
        <v/>
      </c>
      <c r="DQ295" s="875" t="str">
        <f>IF(DE295="","",VLOOKUP(DE295,'aktuelle Düngerliste'!$A:$H,6,FALSE)*DG295/1000)</f>
        <v/>
      </c>
      <c r="DR295" s="876" t="str">
        <f>IF(DE295="","",VLOOKUP(DE295,'aktuelle Düngerliste'!$A:$H,7,FALSE)*DG295/1000)</f>
        <v/>
      </c>
      <c r="DS295" s="265"/>
    </row>
    <row r="296" spans="1:123" s="145" customFormat="1">
      <c r="A296" s="261" t="str">
        <f>IF('N-DBE'!A296="","",'N-DBE'!A296)</f>
        <v/>
      </c>
      <c r="B296" s="285" t="str">
        <f>IF('N-DBE'!B296="","",'N-DBE'!B296)</f>
        <v/>
      </c>
      <c r="C296" s="262" t="str">
        <f>IF('N-DBE'!C296="","",'N-DBE'!C296)</f>
        <v/>
      </c>
      <c r="D296" s="262" t="str">
        <f>IF('N-DBE'!D296="","",'N-DBE'!D296)</f>
        <v/>
      </c>
      <c r="E296" s="238" t="str">
        <f>IF('N-DBE'!E296="","",'N-DBE'!E296)</f>
        <v/>
      </c>
      <c r="F296" s="238" t="str">
        <f>IF('N-DBE'!F296="","",'N-DBE'!F296)</f>
        <v/>
      </c>
      <c r="G296" s="225" t="str">
        <f>IF('N-DBE'!G296="","",'N-DBE'!G296)</f>
        <v/>
      </c>
      <c r="H296" s="247" t="str">
        <f>IF(OR(B296="",'N-DBE'!AJ296=""),"",'N-DBE'!AJ296+'N-DBE'!AN296)</f>
        <v/>
      </c>
      <c r="I296" s="815" t="str">
        <f>IF(OR(B296="",'N-DBE'!AJ296=""),"",'N-DBE'!E296*('N-DBE'!AJ296+'N-DBE'!AN296))</f>
        <v/>
      </c>
      <c r="J296" s="246" t="str">
        <f>IF('N-DBE'!AK296="","",IF('N-DBE'!AM296="ja",'N-DBE'!AK296+'N-DBE'!AN296,'N-DBE'!AK296))</f>
        <v/>
      </c>
      <c r="K296" s="829" t="str">
        <f>IF(OR(B296="",'N-DBE'!AK296=""),"",IF('N-DBE'!AM296="ja",'N-DBE'!E296*('N-DBE'!AK296+'N-DBE'!AN296),'N-DBE'!E296*'N-DBE'!AK296))</f>
        <v/>
      </c>
      <c r="L296" s="830" t="str">
        <f>IF(OR(B296="",'N-DBE'!AL296=""),"",'N-DBE'!AL296+'N-DBE'!AN296)</f>
        <v/>
      </c>
      <c r="M296" s="830" t="str">
        <f>IF(OR(B296="",'N-DBE'!AL296=""),"",'N-DBE'!E296*('N-DBE'!AL296+'N-DBE'!AN296))</f>
        <v/>
      </c>
      <c r="N296" s="831" t="str">
        <f>IF(AND('N-DBE'!C296="ja",G296&lt;&gt;""),I296-X296,"")</f>
        <v/>
      </c>
      <c r="O296" s="259" t="str">
        <f>IF('N-DBE'!AJ296="","",SUM(AU296,BI296,BW296,CK296,CY296,DM296))</f>
        <v/>
      </c>
      <c r="P296" s="830" t="str">
        <f>IF(OR(B296="",'N-DBE'!AJ296=""),"",O296*'N-DBE'!E296)</f>
        <v/>
      </c>
      <c r="Q296" s="253" t="str">
        <f>IF('N-DBE'!AJ296="","",IF(AR296="mineralisch",AU296,0)+IF(BF296="mineralisch",BI296,0)+IF(BT296="mineralisch",BW296,0)+IF(CH296="mineralisch",CK296,0)+IF(CV296="mineralisch",CY296,0)+IF(DJ296="mineralisch",DM296,0))</f>
        <v/>
      </c>
      <c r="R296" s="830" t="str">
        <f>IF(OR(B296="",'N-DBE'!AJ296=""),"",Q296*'N-DBE'!E296)</f>
        <v/>
      </c>
      <c r="S296" s="253" t="str">
        <f>IF('N-DBE'!AJ296="","",O296-Q296)</f>
        <v/>
      </c>
      <c r="T296" s="830" t="str">
        <f>IF(OR(B296="",'N-DBE'!AJ296=""),"",S296*'N-DBE'!E296)</f>
        <v/>
      </c>
      <c r="U296" s="253" t="str">
        <f>IF('N-DBE'!AJ296="","",(IF(AR296="Kompost",AU296,0)+IF(BF296="Kompost",BI296,0)+IF(BT296="Kompost",BW296,0)+IF(CH296="Kompost",CK296,0)+IF(CV296="Kompost",CY296,0)+IF(DJ296="Kompost",DM296,0)))</f>
        <v/>
      </c>
      <c r="V296" s="830" t="str">
        <f>IF(OR(B296="",'N-DBE'!AJ296=""),"",U296*'N-DBE'!E296)</f>
        <v/>
      </c>
      <c r="W296" s="370" t="str">
        <f>IF('N-DBE'!AJ296="","",SUM(AW296,BK296,BY296,CM296,DA296,DO296))</f>
        <v/>
      </c>
      <c r="X296" s="844" t="str">
        <f>IF(OR(B296="",'N-DBE'!AJ296=""),"",W296*'N-DBE'!E296)</f>
        <v/>
      </c>
      <c r="Y296" s="260" t="str">
        <f>IF('P-(K-Mg)-DBE'!N296="","",'P-(K-Mg)-DBE'!N296+'P-(K-Mg)-DBE'!R296)</f>
        <v/>
      </c>
      <c r="Z296" s="830" t="str">
        <f>IF(OR(B296="",'P-(K-Mg)-DBE'!N296=""),"",'N-DBE'!E296*('P-(K-Mg)-DBE'!N296+'P-(K-Mg)-DBE'!R296))</f>
        <v/>
      </c>
      <c r="AA296" s="259" t="str">
        <f>IF('P-(K-Mg)-DBE'!N296="","",SUM(AX296,BL296,BZ296,CN296,DB296,DP296))</f>
        <v/>
      </c>
      <c r="AB296" s="258" t="str">
        <f>IF(OR(B296="",'P-(K-Mg)-DBE'!Z296=""),"",SUM(AX296,BL296,BZ296,CN296,DB296,DP296)*'N-DBE'!E296)</f>
        <v/>
      </c>
      <c r="AC296" s="259" t="str">
        <f>IF('P-(K-Mg)-DBE'!O296="","",'P-(K-Mg)-DBE'!O296)</f>
        <v/>
      </c>
      <c r="AD296" s="815" t="str">
        <f>IF(OR(B296="",'P-(K-Mg)-DBE'!O296=""),"",'P-(K-Mg)-DBE'!O296*'N-DBE'!E296)</f>
        <v/>
      </c>
      <c r="AE296" s="239" t="str">
        <f>IF('P-(K-Mg)-DBE'!Z296="","",'P-(K-Mg)-DBE'!Z296)</f>
        <v/>
      </c>
      <c r="AF296" s="815" t="str">
        <f>IF(OR(B296="",'P-(K-Mg)-DBE'!Z296=""),"",'P-(K-Mg)-DBE'!Z296*'N-DBE'!E296)</f>
        <v/>
      </c>
      <c r="AG296" s="380" t="str">
        <f>IF('P-(K-Mg)-DBE'!Z296="","",SUM(AY296,BM296,CA296,CO296,DC296,DQ296))</f>
        <v/>
      </c>
      <c r="AH296" s="258" t="str">
        <f>IF(OR(B296="",'P-(K-Mg)-DBE'!AH296=""),"",SUM(AY296,BM296,CA296,CO296,DC296,DQ286)*'N-DBE'!E296)</f>
        <v/>
      </c>
      <c r="AI296" s="240" t="str">
        <f>IF('P-(K-Mg)-DBE'!AH296="","",'P-(K-Mg)-DBE'!AH296)</f>
        <v/>
      </c>
      <c r="AJ296" s="830" t="str">
        <f>IF(OR(B296="",'P-(K-Mg)-DBE'!AH296=""),"",'N-DBE'!E296*'P-(K-Mg)-DBE'!AH296)</f>
        <v/>
      </c>
      <c r="AK296" s="374" t="str">
        <f>IF('P-(K-Mg)-DBE'!AH296="","",SUM(AZ296,BN296,CB296,CP296,DD296,DR296))</f>
        <v/>
      </c>
      <c r="AL296" s="862" t="str">
        <f>IF('P-(K-Mg)-DBE'!AH296="","",SUM(AZ296,BN296,CB296,CP296,DD296,DR296))</f>
        <v/>
      </c>
      <c r="AM296" s="378"/>
      <c r="AN296" s="379"/>
      <c r="AO296" s="375"/>
      <c r="AP296" s="392" t="str">
        <f t="shared" si="48"/>
        <v/>
      </c>
      <c r="AQ296" s="453" t="str">
        <f t="shared" si="49"/>
        <v/>
      </c>
      <c r="AR296" s="872" t="str">
        <f>IF(AM296="","",VLOOKUP(AM296,'aktuelle Düngerliste'!A:H,2,FALSE))</f>
        <v/>
      </c>
      <c r="AS296" s="872" t="str">
        <f>IF(AM296="","",VLOOKUP(AM296,'aktuelle Düngerliste'!A:H,3,FALSE))</f>
        <v/>
      </c>
      <c r="AT296" s="873" t="str">
        <f>IF(AM296="","",VLOOKUP(AM296,'aktuelle Düngerliste'!A:H,8,FALSE))</f>
        <v/>
      </c>
      <c r="AU296" s="874" t="str">
        <f>IF(AM296="","",VLOOKUP(AM296,'aktuelle Düngerliste'!$A:$H,3,FALSE)*AO296/1000)</f>
        <v/>
      </c>
      <c r="AV296" s="874" t="str">
        <f>IF(AM296="","",IF(VLOOKUP(AM296,'aktuelle Düngerliste'!$A:$B,2,FALSE)="mineralisch",(VLOOKUP(AM296,'aktuelle Düngerliste'!$A:$H,3,FALSE)*AO296/1000),""))</f>
        <v/>
      </c>
      <c r="AW296" s="875" t="str">
        <f>IF(AM296="","",VLOOKUP(AM296,'aktuelle Düngerliste'!$A:$J,10,FALSE)*AO296/1000)</f>
        <v/>
      </c>
      <c r="AX296" s="875" t="str">
        <f>IF(AM296="","",VLOOKUP(AM296,'aktuelle Düngerliste'!$A:$H,5,FALSE)*AO296/1000)</f>
        <v/>
      </c>
      <c r="AY296" s="875" t="str">
        <f>IF(AM296="","",VLOOKUP(AM296,'aktuelle Düngerliste'!$A:$H,6,FALSE)*AO296/1000)</f>
        <v/>
      </c>
      <c r="AZ296" s="876" t="str">
        <f>IF(AM296="","",VLOOKUP(AM296,'aktuelle Düngerliste'!$A:$H,7,FALSE)*AO296/1000)</f>
        <v/>
      </c>
      <c r="BA296" s="378"/>
      <c r="BB296" s="379"/>
      <c r="BC296" s="375"/>
      <c r="BD296" s="392" t="str">
        <f t="shared" si="50"/>
        <v/>
      </c>
      <c r="BE296" s="453" t="str">
        <f t="shared" si="51"/>
        <v/>
      </c>
      <c r="BF296" s="872" t="str">
        <f>IF(BA296="","",VLOOKUP(BA296,'aktuelle Düngerliste'!$A:$H,2,FALSE))</f>
        <v/>
      </c>
      <c r="BG296" s="872" t="str">
        <f>IF(BA296="","",VLOOKUP(BA296,'aktuelle Düngerliste'!$A:$H,3,FALSE))</f>
        <v/>
      </c>
      <c r="BH296" s="873" t="str">
        <f>IF(BA296="","",VLOOKUP(BA296,'aktuelle Düngerliste'!$A:$H,8,FALSE))</f>
        <v/>
      </c>
      <c r="BI296" s="874" t="str">
        <f>IF(BA296="","",VLOOKUP(BA296,'aktuelle Düngerliste'!$A:$H,3,FALSE)*BC296/1000)</f>
        <v/>
      </c>
      <c r="BJ296" s="874" t="str">
        <f>IF(BA296="","",IF(VLOOKUP(BA296,'aktuelle Düngerliste'!$A:$B,2,FALSE)="mineralisch",(VLOOKUP(BA296,'aktuelle Düngerliste'!$A:$H,3,FALSE)*BC296/1000),""))</f>
        <v/>
      </c>
      <c r="BK296" s="875" t="str">
        <f>IF(BA296="","",VLOOKUP(BA296,'aktuelle Düngerliste'!$A:$J,10,FALSE)*BC296/1000)</f>
        <v/>
      </c>
      <c r="BL296" s="875" t="str">
        <f>IF(BA296="","",VLOOKUP(BA296,'aktuelle Düngerliste'!$A:$H,5,FALSE)*BC296/1000)</f>
        <v/>
      </c>
      <c r="BM296" s="875" t="str">
        <f>IF(BA296="","",VLOOKUP(BA296,'aktuelle Düngerliste'!$A:$H,6,FALSE)*BC296/1000)</f>
        <v/>
      </c>
      <c r="BN296" s="876" t="str">
        <f>IF(BA296="","",VLOOKUP(BA296,'aktuelle Düngerliste'!$A:$H,7,FALSE)*BC296/1000)</f>
        <v/>
      </c>
      <c r="BO296" s="378"/>
      <c r="BP296" s="379"/>
      <c r="BQ296" s="375"/>
      <c r="BR296" s="392" t="str">
        <f t="shared" si="52"/>
        <v/>
      </c>
      <c r="BS296" s="453" t="str">
        <f t="shared" si="53"/>
        <v/>
      </c>
      <c r="BT296" s="872" t="str">
        <f>IF(BO296="","",VLOOKUP(BO296,'aktuelle Düngerliste'!$A:$H,2,FALSE))</f>
        <v/>
      </c>
      <c r="BU296" s="872" t="str">
        <f>IF(BO296="","",VLOOKUP(BO296,'aktuelle Düngerliste'!$A:$H,3,FALSE))</f>
        <v/>
      </c>
      <c r="BV296" s="873" t="str">
        <f>IF(BO296="","",VLOOKUP(BO296,'aktuelle Düngerliste'!$A:$H,8,FALSE))</f>
        <v/>
      </c>
      <c r="BW296" s="874" t="str">
        <f>IF(BO296="","",VLOOKUP(BO296,'aktuelle Düngerliste'!$A:$H,3,FALSE)*BQ296/1000)</f>
        <v/>
      </c>
      <c r="BX296" s="874" t="str">
        <f>IF(BO296="","",IF(VLOOKUP(BO296,'aktuelle Düngerliste'!$A:$B,2,FALSE)="mineralisch",(VLOOKUP(BO296,'aktuelle Düngerliste'!$A:$H,3,FALSE)*BQ296/1000),""))</f>
        <v/>
      </c>
      <c r="BY296" s="875" t="str">
        <f>IF(BO296="","",VLOOKUP(BO296,'aktuelle Düngerliste'!$A:$J,10,FALSE)*BQ296/1000)</f>
        <v/>
      </c>
      <c r="BZ296" s="875" t="str">
        <f>IF(BO296="","",VLOOKUP(BO296,'aktuelle Düngerliste'!$A:$H,5,FALSE)*BQ296/1000)</f>
        <v/>
      </c>
      <c r="CA296" s="875" t="str">
        <f>IF(BO296="","",VLOOKUP(BO296,'aktuelle Düngerliste'!$A:$H,6,FALSE)*BQ296/1000)</f>
        <v/>
      </c>
      <c r="CB296" s="876" t="str">
        <f>IF(BO296="","",VLOOKUP(BO296,'aktuelle Düngerliste'!$A:$H,7,FALSE)*BQ296/1000)</f>
        <v/>
      </c>
      <c r="CC296" s="378"/>
      <c r="CD296" s="379"/>
      <c r="CE296" s="375"/>
      <c r="CF296" s="392" t="str">
        <f t="shared" si="54"/>
        <v/>
      </c>
      <c r="CG296" s="453" t="str">
        <f t="shared" si="55"/>
        <v/>
      </c>
      <c r="CH296" s="872" t="str">
        <f>IF(CC296="","",VLOOKUP(CC296,'aktuelle Düngerliste'!$A:$H,2,FALSE))</f>
        <v/>
      </c>
      <c r="CI296" s="872" t="str">
        <f>IF(CC296="","",VLOOKUP(CC296,'aktuelle Düngerliste'!$A:$H,3,FALSE))</f>
        <v/>
      </c>
      <c r="CJ296" s="873" t="str">
        <f>IF(CC296="","",VLOOKUP(CC296,'aktuelle Düngerliste'!$A:$H,8,FALSE))</f>
        <v/>
      </c>
      <c r="CK296" s="874" t="str">
        <f>IF(CC296="","",VLOOKUP(CC296,'aktuelle Düngerliste'!$A:$H,3,FALSE)*CE296/1000)</f>
        <v/>
      </c>
      <c r="CL296" s="874" t="str">
        <f>IF(CC296="","",IF(VLOOKUP(CC296,'aktuelle Düngerliste'!$A:$B,2,FALSE)="mineralisch",(VLOOKUP(CC296,'aktuelle Düngerliste'!$A:$H,3,FALSE)*CE296/1000),""))</f>
        <v/>
      </c>
      <c r="CM296" s="875" t="str">
        <f>IF(CC296="","",VLOOKUP(CC296,'aktuelle Düngerliste'!$A:$J,10,FALSE)*CE296/1000)</f>
        <v/>
      </c>
      <c r="CN296" s="875" t="str">
        <f>IF(CC296="","",VLOOKUP(CC296,'aktuelle Düngerliste'!$A:$H,5,FALSE)*CE296/1000)</f>
        <v/>
      </c>
      <c r="CO296" s="875" t="str">
        <f>IF(CC296="","",VLOOKUP(CC296,'aktuelle Düngerliste'!$A:$H,6,FALSE)*CE296/1000)</f>
        <v/>
      </c>
      <c r="CP296" s="876" t="str">
        <f>IF(CC296="","",VLOOKUP(CC296,'aktuelle Düngerliste'!$A:$H,7,FALSE)*CE296/1000)</f>
        <v/>
      </c>
      <c r="CQ296" s="378"/>
      <c r="CR296" s="379"/>
      <c r="CS296" s="375"/>
      <c r="CT296" s="392" t="str">
        <f t="shared" si="56"/>
        <v/>
      </c>
      <c r="CU296" s="453" t="str">
        <f t="shared" si="57"/>
        <v/>
      </c>
      <c r="CV296" s="872" t="str">
        <f>IF(CQ296="","",VLOOKUP(CQ296,'aktuelle Düngerliste'!$A:$H,2,FALSE))</f>
        <v/>
      </c>
      <c r="CW296" s="872" t="str">
        <f>IF(CQ296="","",VLOOKUP(CQ296,'aktuelle Düngerliste'!$A:$H,3,FALSE))</f>
        <v/>
      </c>
      <c r="CX296" s="873" t="str">
        <f>IF(CQ296="","",VLOOKUP(CQ296,'aktuelle Düngerliste'!$A:$H,8,FALSE))</f>
        <v/>
      </c>
      <c r="CY296" s="874" t="str">
        <f>IF(CQ296="","",VLOOKUP(CQ296,'aktuelle Düngerliste'!$A:$H,3,FALSE)*CS296/1000)</f>
        <v/>
      </c>
      <c r="CZ296" s="874" t="str">
        <f>IF(CQ296="","",IF(VLOOKUP(CQ296,'aktuelle Düngerliste'!$A:$B,2,FALSE)="mineralisch",(VLOOKUP(CQ296,'aktuelle Düngerliste'!$A:$H,3,FALSE)*CS296/1000),""))</f>
        <v/>
      </c>
      <c r="DA296" s="875" t="str">
        <f>IF(CQ296="","",VLOOKUP(CQ296,'aktuelle Düngerliste'!$A:$J,10,FALSE)*CS296/1000)</f>
        <v/>
      </c>
      <c r="DB296" s="875" t="str">
        <f>IF(CQ296="","",VLOOKUP(CQ296,'aktuelle Düngerliste'!$A:$H,5,FALSE)*CS296/1000)</f>
        <v/>
      </c>
      <c r="DC296" s="875" t="str">
        <f>IF(CQ296="","",VLOOKUP(CQ296,'aktuelle Düngerliste'!$A:$H,6,FALSE)*CS296/1000)</f>
        <v/>
      </c>
      <c r="DD296" s="876" t="str">
        <f>IF(CQ296="","",VLOOKUP(CQ296,'aktuelle Düngerliste'!$A:$H,7,FALSE)*CS296/1000)</f>
        <v/>
      </c>
      <c r="DE296" s="378"/>
      <c r="DF296" s="379"/>
      <c r="DG296" s="375"/>
      <c r="DH296" s="392" t="str">
        <f t="shared" si="58"/>
        <v/>
      </c>
      <c r="DI296" s="453" t="str">
        <f t="shared" si="59"/>
        <v/>
      </c>
      <c r="DJ296" s="872" t="str">
        <f>IF(DE296="","",VLOOKUP(DE296,'aktuelle Düngerliste'!$A:$H,2,FALSE))</f>
        <v/>
      </c>
      <c r="DK296" s="872" t="str">
        <f>IF(DE296="","",VLOOKUP(DE296,'aktuelle Düngerliste'!$A:$H,3,FALSE))</f>
        <v/>
      </c>
      <c r="DL296" s="873" t="str">
        <f>IF(DE296="","",VLOOKUP(DE296,'aktuelle Düngerliste'!$A:$H,8,FALSE))</f>
        <v/>
      </c>
      <c r="DM296" s="874" t="str">
        <f>IF(DE296="","",VLOOKUP(DE296,'aktuelle Düngerliste'!$A:$H,3,FALSE)*DG296/1000)</f>
        <v/>
      </c>
      <c r="DN296" s="874" t="str">
        <f>IF(DE296="","",IF(VLOOKUP(DE296,'aktuelle Düngerliste'!$A:$B,2,FALSE)="mineralisch",(VLOOKUP(DE296,'aktuelle Düngerliste'!$A:$H,3,FALSE)*DG296/1000),""))</f>
        <v/>
      </c>
      <c r="DO296" s="875" t="str">
        <f>IF(DE296="","",VLOOKUP(DE296,'aktuelle Düngerliste'!$A:$J,10,FALSE)*DG296/1000)</f>
        <v/>
      </c>
      <c r="DP296" s="875" t="str">
        <f>IF(DE296="","",VLOOKUP(DE296,'aktuelle Düngerliste'!$A:$H,5,FALSE)*DG296/1000)</f>
        <v/>
      </c>
      <c r="DQ296" s="875" t="str">
        <f>IF(DE296="","",VLOOKUP(DE296,'aktuelle Düngerliste'!$A:$H,6,FALSE)*DG296/1000)</f>
        <v/>
      </c>
      <c r="DR296" s="876" t="str">
        <f>IF(DE296="","",VLOOKUP(DE296,'aktuelle Düngerliste'!$A:$H,7,FALSE)*DG296/1000)</f>
        <v/>
      </c>
      <c r="DS296" s="265"/>
    </row>
    <row r="297" spans="1:123" s="145" customFormat="1">
      <c r="A297" s="261" t="str">
        <f>IF('N-DBE'!A297="","",'N-DBE'!A297)</f>
        <v/>
      </c>
      <c r="B297" s="285" t="str">
        <f>IF('N-DBE'!B297="","",'N-DBE'!B297)</f>
        <v/>
      </c>
      <c r="C297" s="262" t="str">
        <f>IF('N-DBE'!C297="","",'N-DBE'!C297)</f>
        <v/>
      </c>
      <c r="D297" s="262" t="str">
        <f>IF('N-DBE'!D297="","",'N-DBE'!D297)</f>
        <v/>
      </c>
      <c r="E297" s="238" t="str">
        <f>IF('N-DBE'!E297="","",'N-DBE'!E297)</f>
        <v/>
      </c>
      <c r="F297" s="238" t="str">
        <f>IF('N-DBE'!F297="","",'N-DBE'!F297)</f>
        <v/>
      </c>
      <c r="G297" s="225" t="str">
        <f>IF('N-DBE'!G297="","",'N-DBE'!G297)</f>
        <v/>
      </c>
      <c r="H297" s="247" t="str">
        <f>IF(OR(B297="",'N-DBE'!AJ297=""),"",'N-DBE'!AJ297+'N-DBE'!AN297)</f>
        <v/>
      </c>
      <c r="I297" s="815" t="str">
        <f>IF(OR(B297="",'N-DBE'!AJ297=""),"",'N-DBE'!E297*('N-DBE'!AJ297+'N-DBE'!AN297))</f>
        <v/>
      </c>
      <c r="J297" s="246" t="str">
        <f>IF('N-DBE'!AK297="","",IF('N-DBE'!AM297="ja",'N-DBE'!AK297+'N-DBE'!AN297,'N-DBE'!AK297))</f>
        <v/>
      </c>
      <c r="K297" s="829" t="str">
        <f>IF(OR(B297="",'N-DBE'!AK297=""),"",IF('N-DBE'!AM297="ja",'N-DBE'!E297*('N-DBE'!AK297+'N-DBE'!AN297),'N-DBE'!E297*'N-DBE'!AK297))</f>
        <v/>
      </c>
      <c r="L297" s="830" t="str">
        <f>IF(OR(B297="",'N-DBE'!AL297=""),"",'N-DBE'!AL297+'N-DBE'!AN297)</f>
        <v/>
      </c>
      <c r="M297" s="830" t="str">
        <f>IF(OR(B297="",'N-DBE'!AL297=""),"",'N-DBE'!E297*('N-DBE'!AL297+'N-DBE'!AN297))</f>
        <v/>
      </c>
      <c r="N297" s="831" t="str">
        <f>IF(AND('N-DBE'!C297="ja",G297&lt;&gt;""),I297-X297,"")</f>
        <v/>
      </c>
      <c r="O297" s="259" t="str">
        <f>IF('N-DBE'!AJ297="","",SUM(AU297,BI297,BW297,CK297,CY297,DM297))</f>
        <v/>
      </c>
      <c r="P297" s="830" t="str">
        <f>IF(OR(B297="",'N-DBE'!AJ297=""),"",O297*'N-DBE'!E297)</f>
        <v/>
      </c>
      <c r="Q297" s="253" t="str">
        <f>IF('N-DBE'!AJ297="","",IF(AR297="mineralisch",AU297,0)+IF(BF297="mineralisch",BI297,0)+IF(BT297="mineralisch",BW297,0)+IF(CH297="mineralisch",CK297,0)+IF(CV297="mineralisch",CY297,0)+IF(DJ297="mineralisch",DM297,0))</f>
        <v/>
      </c>
      <c r="R297" s="830" t="str">
        <f>IF(OR(B297="",'N-DBE'!AJ297=""),"",Q297*'N-DBE'!E297)</f>
        <v/>
      </c>
      <c r="S297" s="253" t="str">
        <f>IF('N-DBE'!AJ297="","",O297-Q297)</f>
        <v/>
      </c>
      <c r="T297" s="830" t="str">
        <f>IF(OR(B297="",'N-DBE'!AJ297=""),"",S297*'N-DBE'!E297)</f>
        <v/>
      </c>
      <c r="U297" s="253" t="str">
        <f>IF('N-DBE'!AJ297="","",(IF(AR297="Kompost",AU297,0)+IF(BF297="Kompost",BI297,0)+IF(BT297="Kompost",BW297,0)+IF(CH297="Kompost",CK297,0)+IF(CV297="Kompost",CY297,0)+IF(DJ297="Kompost",DM297,0)))</f>
        <v/>
      </c>
      <c r="V297" s="830" t="str">
        <f>IF(OR(B297="",'N-DBE'!AJ297=""),"",U297*'N-DBE'!E297)</f>
        <v/>
      </c>
      <c r="W297" s="370" t="str">
        <f>IF('N-DBE'!AJ297="","",SUM(AW297,BK297,BY297,CM297,DA297,DO297))</f>
        <v/>
      </c>
      <c r="X297" s="844" t="str">
        <f>IF(OR(B297="",'N-DBE'!AJ297=""),"",W297*'N-DBE'!E297)</f>
        <v/>
      </c>
      <c r="Y297" s="260" t="str">
        <f>IF('P-(K-Mg)-DBE'!N297="","",'P-(K-Mg)-DBE'!N297+'P-(K-Mg)-DBE'!R297)</f>
        <v/>
      </c>
      <c r="Z297" s="830" t="str">
        <f>IF(OR(B297="",'P-(K-Mg)-DBE'!N297=""),"",'N-DBE'!E297*('P-(K-Mg)-DBE'!N297+'P-(K-Mg)-DBE'!R297))</f>
        <v/>
      </c>
      <c r="AA297" s="259" t="str">
        <f>IF('P-(K-Mg)-DBE'!N297="","",SUM(AX297,BL297,BZ297,CN297,DB297,DP297))</f>
        <v/>
      </c>
      <c r="AB297" s="258" t="str">
        <f>IF(OR(B297="",'P-(K-Mg)-DBE'!Z297=""),"",SUM(AX297,BL297,BZ297,CN297,DB297,DP297)*'N-DBE'!E297)</f>
        <v/>
      </c>
      <c r="AC297" s="259" t="str">
        <f>IF('P-(K-Mg)-DBE'!O297="","",'P-(K-Mg)-DBE'!O297)</f>
        <v/>
      </c>
      <c r="AD297" s="815" t="str">
        <f>IF(OR(B297="",'P-(K-Mg)-DBE'!O297=""),"",'P-(K-Mg)-DBE'!O297*'N-DBE'!E297)</f>
        <v/>
      </c>
      <c r="AE297" s="239" t="str">
        <f>IF('P-(K-Mg)-DBE'!Z297="","",'P-(K-Mg)-DBE'!Z297)</f>
        <v/>
      </c>
      <c r="AF297" s="815" t="str">
        <f>IF(OR(B297="",'P-(K-Mg)-DBE'!Z297=""),"",'P-(K-Mg)-DBE'!Z297*'N-DBE'!E297)</f>
        <v/>
      </c>
      <c r="AG297" s="380" t="str">
        <f>IF('P-(K-Mg)-DBE'!Z297="","",SUM(AY297,BM297,CA297,CO297,DC297,DQ297))</f>
        <v/>
      </c>
      <c r="AH297" s="258" t="str">
        <f>IF(OR(B297="",'P-(K-Mg)-DBE'!AH297=""),"",SUM(AY297,BM297,CA297,CO297,DC297,DQ287)*'N-DBE'!E297)</f>
        <v/>
      </c>
      <c r="AI297" s="240" t="str">
        <f>IF('P-(K-Mg)-DBE'!AH297="","",'P-(K-Mg)-DBE'!AH297)</f>
        <v/>
      </c>
      <c r="AJ297" s="830" t="str">
        <f>IF(OR(B297="",'P-(K-Mg)-DBE'!AH297=""),"",'N-DBE'!E297*'P-(K-Mg)-DBE'!AH297)</f>
        <v/>
      </c>
      <c r="AK297" s="374" t="str">
        <f>IF('P-(K-Mg)-DBE'!AH297="","",SUM(AZ297,BN297,CB297,CP297,DD297,DR297))</f>
        <v/>
      </c>
      <c r="AL297" s="862" t="str">
        <f>IF('P-(K-Mg)-DBE'!AH297="","",SUM(AZ297,BN297,CB297,CP297,DD297,DR297))</f>
        <v/>
      </c>
      <c r="AM297" s="378"/>
      <c r="AN297" s="379"/>
      <c r="AO297" s="375"/>
      <c r="AP297" s="392" t="str">
        <f t="shared" si="48"/>
        <v/>
      </c>
      <c r="AQ297" s="453" t="str">
        <f t="shared" si="49"/>
        <v/>
      </c>
      <c r="AR297" s="872" t="str">
        <f>IF(AM297="","",VLOOKUP(AM297,'aktuelle Düngerliste'!A:H,2,FALSE))</f>
        <v/>
      </c>
      <c r="AS297" s="872" t="str">
        <f>IF(AM297="","",VLOOKUP(AM297,'aktuelle Düngerliste'!A:H,3,FALSE))</f>
        <v/>
      </c>
      <c r="AT297" s="873" t="str">
        <f>IF(AM297="","",VLOOKUP(AM297,'aktuelle Düngerliste'!A:H,8,FALSE))</f>
        <v/>
      </c>
      <c r="AU297" s="874" t="str">
        <f>IF(AM297="","",VLOOKUP(AM297,'aktuelle Düngerliste'!$A:$H,3,FALSE)*AO297/1000)</f>
        <v/>
      </c>
      <c r="AV297" s="874" t="str">
        <f>IF(AM297="","",IF(VLOOKUP(AM297,'aktuelle Düngerliste'!$A:$B,2,FALSE)="mineralisch",(VLOOKUP(AM297,'aktuelle Düngerliste'!$A:$H,3,FALSE)*AO297/1000),""))</f>
        <v/>
      </c>
      <c r="AW297" s="875" t="str">
        <f>IF(AM297="","",VLOOKUP(AM297,'aktuelle Düngerliste'!$A:$J,10,FALSE)*AO297/1000)</f>
        <v/>
      </c>
      <c r="AX297" s="875" t="str">
        <f>IF(AM297="","",VLOOKUP(AM297,'aktuelle Düngerliste'!$A:$H,5,FALSE)*AO297/1000)</f>
        <v/>
      </c>
      <c r="AY297" s="875" t="str">
        <f>IF(AM297="","",VLOOKUP(AM297,'aktuelle Düngerliste'!$A:$H,6,FALSE)*AO297/1000)</f>
        <v/>
      </c>
      <c r="AZ297" s="876" t="str">
        <f>IF(AM297="","",VLOOKUP(AM297,'aktuelle Düngerliste'!$A:$H,7,FALSE)*AO297/1000)</f>
        <v/>
      </c>
      <c r="BA297" s="378"/>
      <c r="BB297" s="379"/>
      <c r="BC297" s="375"/>
      <c r="BD297" s="392" t="str">
        <f t="shared" si="50"/>
        <v/>
      </c>
      <c r="BE297" s="453" t="str">
        <f t="shared" si="51"/>
        <v/>
      </c>
      <c r="BF297" s="872" t="str">
        <f>IF(BA297="","",VLOOKUP(BA297,'aktuelle Düngerliste'!$A:$H,2,FALSE))</f>
        <v/>
      </c>
      <c r="BG297" s="872" t="str">
        <f>IF(BA297="","",VLOOKUP(BA297,'aktuelle Düngerliste'!$A:$H,3,FALSE))</f>
        <v/>
      </c>
      <c r="BH297" s="873" t="str">
        <f>IF(BA297="","",VLOOKUP(BA297,'aktuelle Düngerliste'!$A:$H,8,FALSE))</f>
        <v/>
      </c>
      <c r="BI297" s="874" t="str">
        <f>IF(BA297="","",VLOOKUP(BA297,'aktuelle Düngerliste'!$A:$H,3,FALSE)*BC297/1000)</f>
        <v/>
      </c>
      <c r="BJ297" s="874" t="str">
        <f>IF(BA297="","",IF(VLOOKUP(BA297,'aktuelle Düngerliste'!$A:$B,2,FALSE)="mineralisch",(VLOOKUP(BA297,'aktuelle Düngerliste'!$A:$H,3,FALSE)*BC297/1000),""))</f>
        <v/>
      </c>
      <c r="BK297" s="875" t="str">
        <f>IF(BA297="","",VLOOKUP(BA297,'aktuelle Düngerliste'!$A:$J,10,FALSE)*BC297/1000)</f>
        <v/>
      </c>
      <c r="BL297" s="875" t="str">
        <f>IF(BA297="","",VLOOKUP(BA297,'aktuelle Düngerliste'!$A:$H,5,FALSE)*BC297/1000)</f>
        <v/>
      </c>
      <c r="BM297" s="875" t="str">
        <f>IF(BA297="","",VLOOKUP(BA297,'aktuelle Düngerliste'!$A:$H,6,FALSE)*BC297/1000)</f>
        <v/>
      </c>
      <c r="BN297" s="876" t="str">
        <f>IF(BA297="","",VLOOKUP(BA297,'aktuelle Düngerliste'!$A:$H,7,FALSE)*BC297/1000)</f>
        <v/>
      </c>
      <c r="BO297" s="378"/>
      <c r="BP297" s="379"/>
      <c r="BQ297" s="375"/>
      <c r="BR297" s="392" t="str">
        <f t="shared" si="52"/>
        <v/>
      </c>
      <c r="BS297" s="453" t="str">
        <f t="shared" si="53"/>
        <v/>
      </c>
      <c r="BT297" s="872" t="str">
        <f>IF(BO297="","",VLOOKUP(BO297,'aktuelle Düngerliste'!$A:$H,2,FALSE))</f>
        <v/>
      </c>
      <c r="BU297" s="872" t="str">
        <f>IF(BO297="","",VLOOKUP(BO297,'aktuelle Düngerliste'!$A:$H,3,FALSE))</f>
        <v/>
      </c>
      <c r="BV297" s="873" t="str">
        <f>IF(BO297="","",VLOOKUP(BO297,'aktuelle Düngerliste'!$A:$H,8,FALSE))</f>
        <v/>
      </c>
      <c r="BW297" s="874" t="str">
        <f>IF(BO297="","",VLOOKUP(BO297,'aktuelle Düngerliste'!$A:$H,3,FALSE)*BQ297/1000)</f>
        <v/>
      </c>
      <c r="BX297" s="874" t="str">
        <f>IF(BO297="","",IF(VLOOKUP(BO297,'aktuelle Düngerliste'!$A:$B,2,FALSE)="mineralisch",(VLOOKUP(BO297,'aktuelle Düngerliste'!$A:$H,3,FALSE)*BQ297/1000),""))</f>
        <v/>
      </c>
      <c r="BY297" s="875" t="str">
        <f>IF(BO297="","",VLOOKUP(BO297,'aktuelle Düngerliste'!$A:$J,10,FALSE)*BQ297/1000)</f>
        <v/>
      </c>
      <c r="BZ297" s="875" t="str">
        <f>IF(BO297="","",VLOOKUP(BO297,'aktuelle Düngerliste'!$A:$H,5,FALSE)*BQ297/1000)</f>
        <v/>
      </c>
      <c r="CA297" s="875" t="str">
        <f>IF(BO297="","",VLOOKUP(BO297,'aktuelle Düngerliste'!$A:$H,6,FALSE)*BQ297/1000)</f>
        <v/>
      </c>
      <c r="CB297" s="876" t="str">
        <f>IF(BO297="","",VLOOKUP(BO297,'aktuelle Düngerliste'!$A:$H,7,FALSE)*BQ297/1000)</f>
        <v/>
      </c>
      <c r="CC297" s="378"/>
      <c r="CD297" s="379"/>
      <c r="CE297" s="375"/>
      <c r="CF297" s="392" t="str">
        <f t="shared" si="54"/>
        <v/>
      </c>
      <c r="CG297" s="453" t="str">
        <f t="shared" si="55"/>
        <v/>
      </c>
      <c r="CH297" s="872" t="str">
        <f>IF(CC297="","",VLOOKUP(CC297,'aktuelle Düngerliste'!$A:$H,2,FALSE))</f>
        <v/>
      </c>
      <c r="CI297" s="872" t="str">
        <f>IF(CC297="","",VLOOKUP(CC297,'aktuelle Düngerliste'!$A:$H,3,FALSE))</f>
        <v/>
      </c>
      <c r="CJ297" s="873" t="str">
        <f>IF(CC297="","",VLOOKUP(CC297,'aktuelle Düngerliste'!$A:$H,8,FALSE))</f>
        <v/>
      </c>
      <c r="CK297" s="874" t="str">
        <f>IF(CC297="","",VLOOKUP(CC297,'aktuelle Düngerliste'!$A:$H,3,FALSE)*CE297/1000)</f>
        <v/>
      </c>
      <c r="CL297" s="874" t="str">
        <f>IF(CC297="","",IF(VLOOKUP(CC297,'aktuelle Düngerliste'!$A:$B,2,FALSE)="mineralisch",(VLOOKUP(CC297,'aktuelle Düngerliste'!$A:$H,3,FALSE)*CE297/1000),""))</f>
        <v/>
      </c>
      <c r="CM297" s="875" t="str">
        <f>IF(CC297="","",VLOOKUP(CC297,'aktuelle Düngerliste'!$A:$J,10,FALSE)*CE297/1000)</f>
        <v/>
      </c>
      <c r="CN297" s="875" t="str">
        <f>IF(CC297="","",VLOOKUP(CC297,'aktuelle Düngerliste'!$A:$H,5,FALSE)*CE297/1000)</f>
        <v/>
      </c>
      <c r="CO297" s="875" t="str">
        <f>IF(CC297="","",VLOOKUP(CC297,'aktuelle Düngerliste'!$A:$H,6,FALSE)*CE297/1000)</f>
        <v/>
      </c>
      <c r="CP297" s="876" t="str">
        <f>IF(CC297="","",VLOOKUP(CC297,'aktuelle Düngerliste'!$A:$H,7,FALSE)*CE297/1000)</f>
        <v/>
      </c>
      <c r="CQ297" s="378"/>
      <c r="CR297" s="379"/>
      <c r="CS297" s="375"/>
      <c r="CT297" s="392" t="str">
        <f t="shared" si="56"/>
        <v/>
      </c>
      <c r="CU297" s="453" t="str">
        <f t="shared" si="57"/>
        <v/>
      </c>
      <c r="CV297" s="872" t="str">
        <f>IF(CQ297="","",VLOOKUP(CQ297,'aktuelle Düngerliste'!$A:$H,2,FALSE))</f>
        <v/>
      </c>
      <c r="CW297" s="872" t="str">
        <f>IF(CQ297="","",VLOOKUP(CQ297,'aktuelle Düngerliste'!$A:$H,3,FALSE))</f>
        <v/>
      </c>
      <c r="CX297" s="873" t="str">
        <f>IF(CQ297="","",VLOOKUP(CQ297,'aktuelle Düngerliste'!$A:$H,8,FALSE))</f>
        <v/>
      </c>
      <c r="CY297" s="874" t="str">
        <f>IF(CQ297="","",VLOOKUP(CQ297,'aktuelle Düngerliste'!$A:$H,3,FALSE)*CS297/1000)</f>
        <v/>
      </c>
      <c r="CZ297" s="874" t="str">
        <f>IF(CQ297="","",IF(VLOOKUP(CQ297,'aktuelle Düngerliste'!$A:$B,2,FALSE)="mineralisch",(VLOOKUP(CQ297,'aktuelle Düngerliste'!$A:$H,3,FALSE)*CS297/1000),""))</f>
        <v/>
      </c>
      <c r="DA297" s="875" t="str">
        <f>IF(CQ297="","",VLOOKUP(CQ297,'aktuelle Düngerliste'!$A:$J,10,FALSE)*CS297/1000)</f>
        <v/>
      </c>
      <c r="DB297" s="875" t="str">
        <f>IF(CQ297="","",VLOOKUP(CQ297,'aktuelle Düngerliste'!$A:$H,5,FALSE)*CS297/1000)</f>
        <v/>
      </c>
      <c r="DC297" s="875" t="str">
        <f>IF(CQ297="","",VLOOKUP(CQ297,'aktuelle Düngerliste'!$A:$H,6,FALSE)*CS297/1000)</f>
        <v/>
      </c>
      <c r="DD297" s="876" t="str">
        <f>IF(CQ297="","",VLOOKUP(CQ297,'aktuelle Düngerliste'!$A:$H,7,FALSE)*CS297/1000)</f>
        <v/>
      </c>
      <c r="DE297" s="378"/>
      <c r="DF297" s="379"/>
      <c r="DG297" s="375"/>
      <c r="DH297" s="392" t="str">
        <f t="shared" si="58"/>
        <v/>
      </c>
      <c r="DI297" s="453" t="str">
        <f t="shared" si="59"/>
        <v/>
      </c>
      <c r="DJ297" s="872" t="str">
        <f>IF(DE297="","",VLOOKUP(DE297,'aktuelle Düngerliste'!$A:$H,2,FALSE))</f>
        <v/>
      </c>
      <c r="DK297" s="872" t="str">
        <f>IF(DE297="","",VLOOKUP(DE297,'aktuelle Düngerliste'!$A:$H,3,FALSE))</f>
        <v/>
      </c>
      <c r="DL297" s="873" t="str">
        <f>IF(DE297="","",VLOOKUP(DE297,'aktuelle Düngerliste'!$A:$H,8,FALSE))</f>
        <v/>
      </c>
      <c r="DM297" s="874" t="str">
        <f>IF(DE297="","",VLOOKUP(DE297,'aktuelle Düngerliste'!$A:$H,3,FALSE)*DG297/1000)</f>
        <v/>
      </c>
      <c r="DN297" s="874" t="str">
        <f>IF(DE297="","",IF(VLOOKUP(DE297,'aktuelle Düngerliste'!$A:$B,2,FALSE)="mineralisch",(VLOOKUP(DE297,'aktuelle Düngerliste'!$A:$H,3,FALSE)*DG297/1000),""))</f>
        <v/>
      </c>
      <c r="DO297" s="875" t="str">
        <f>IF(DE297="","",VLOOKUP(DE297,'aktuelle Düngerliste'!$A:$J,10,FALSE)*DG297/1000)</f>
        <v/>
      </c>
      <c r="DP297" s="875" t="str">
        <f>IF(DE297="","",VLOOKUP(DE297,'aktuelle Düngerliste'!$A:$H,5,FALSE)*DG297/1000)</f>
        <v/>
      </c>
      <c r="DQ297" s="875" t="str">
        <f>IF(DE297="","",VLOOKUP(DE297,'aktuelle Düngerliste'!$A:$H,6,FALSE)*DG297/1000)</f>
        <v/>
      </c>
      <c r="DR297" s="876" t="str">
        <f>IF(DE297="","",VLOOKUP(DE297,'aktuelle Düngerliste'!$A:$H,7,FALSE)*DG297/1000)</f>
        <v/>
      </c>
      <c r="DS297" s="265"/>
    </row>
    <row r="298" spans="1:123" s="145" customFormat="1">
      <c r="A298" s="261" t="str">
        <f>IF('N-DBE'!A298="","",'N-DBE'!A298)</f>
        <v/>
      </c>
      <c r="B298" s="285" t="str">
        <f>IF('N-DBE'!B298="","",'N-DBE'!B298)</f>
        <v/>
      </c>
      <c r="C298" s="262" t="str">
        <f>IF('N-DBE'!C298="","",'N-DBE'!C298)</f>
        <v/>
      </c>
      <c r="D298" s="262" t="str">
        <f>IF('N-DBE'!D298="","",'N-DBE'!D298)</f>
        <v/>
      </c>
      <c r="E298" s="238" t="str">
        <f>IF('N-DBE'!E298="","",'N-DBE'!E298)</f>
        <v/>
      </c>
      <c r="F298" s="238" t="str">
        <f>IF('N-DBE'!F298="","",'N-DBE'!F298)</f>
        <v/>
      </c>
      <c r="G298" s="225" t="str">
        <f>IF('N-DBE'!G298="","",'N-DBE'!G298)</f>
        <v/>
      </c>
      <c r="H298" s="247" t="str">
        <f>IF(OR(B298="",'N-DBE'!AJ298=""),"",'N-DBE'!AJ298+'N-DBE'!AN298)</f>
        <v/>
      </c>
      <c r="I298" s="815" t="str">
        <f>IF(OR(B298="",'N-DBE'!AJ298=""),"",'N-DBE'!E298*('N-DBE'!AJ298+'N-DBE'!AN298))</f>
        <v/>
      </c>
      <c r="J298" s="246" t="str">
        <f>IF('N-DBE'!AK298="","",IF('N-DBE'!AM298="ja",'N-DBE'!AK298+'N-DBE'!AN298,'N-DBE'!AK298))</f>
        <v/>
      </c>
      <c r="K298" s="829" t="str">
        <f>IF(OR(B298="",'N-DBE'!AK298=""),"",IF('N-DBE'!AM298="ja",'N-DBE'!E298*('N-DBE'!AK298+'N-DBE'!AN298),'N-DBE'!E298*'N-DBE'!AK298))</f>
        <v/>
      </c>
      <c r="L298" s="830" t="str">
        <f>IF(OR(B298="",'N-DBE'!AL298=""),"",'N-DBE'!AL298+'N-DBE'!AN298)</f>
        <v/>
      </c>
      <c r="M298" s="830" t="str">
        <f>IF(OR(B298="",'N-DBE'!AL298=""),"",'N-DBE'!E298*('N-DBE'!AL298+'N-DBE'!AN298))</f>
        <v/>
      </c>
      <c r="N298" s="831" t="str">
        <f>IF(AND('N-DBE'!C298="ja",G298&lt;&gt;""),I298-X298,"")</f>
        <v/>
      </c>
      <c r="O298" s="259" t="str">
        <f>IF('N-DBE'!AJ298="","",SUM(AU298,BI298,BW298,CK298,CY298,DM298))</f>
        <v/>
      </c>
      <c r="P298" s="830" t="str">
        <f>IF(OR(B298="",'N-DBE'!AJ298=""),"",O298*'N-DBE'!E298)</f>
        <v/>
      </c>
      <c r="Q298" s="253" t="str">
        <f>IF('N-DBE'!AJ298="","",IF(AR298="mineralisch",AU298,0)+IF(BF298="mineralisch",BI298,0)+IF(BT298="mineralisch",BW298,0)+IF(CH298="mineralisch",CK298,0)+IF(CV298="mineralisch",CY298,0)+IF(DJ298="mineralisch",DM298,0))</f>
        <v/>
      </c>
      <c r="R298" s="830" t="str">
        <f>IF(OR(B298="",'N-DBE'!AJ298=""),"",Q298*'N-DBE'!E298)</f>
        <v/>
      </c>
      <c r="S298" s="253" t="str">
        <f>IF('N-DBE'!AJ298="","",O298-Q298)</f>
        <v/>
      </c>
      <c r="T298" s="830" t="str">
        <f>IF(OR(B298="",'N-DBE'!AJ298=""),"",S298*'N-DBE'!E298)</f>
        <v/>
      </c>
      <c r="U298" s="253" t="str">
        <f>IF('N-DBE'!AJ298="","",(IF(AR298="Kompost",AU298,0)+IF(BF298="Kompost",BI298,0)+IF(BT298="Kompost",BW298,0)+IF(CH298="Kompost",CK298,0)+IF(CV298="Kompost",CY298,0)+IF(DJ298="Kompost",DM298,0)))</f>
        <v/>
      </c>
      <c r="V298" s="830" t="str">
        <f>IF(OR(B298="",'N-DBE'!AJ298=""),"",U298*'N-DBE'!E298)</f>
        <v/>
      </c>
      <c r="W298" s="370" t="str">
        <f>IF('N-DBE'!AJ298="","",SUM(AW298,BK298,BY298,CM298,DA298,DO298))</f>
        <v/>
      </c>
      <c r="X298" s="844" t="str">
        <f>IF(OR(B298="",'N-DBE'!AJ298=""),"",W298*'N-DBE'!E298)</f>
        <v/>
      </c>
      <c r="Y298" s="260" t="str">
        <f>IF('P-(K-Mg)-DBE'!N298="","",'P-(K-Mg)-DBE'!N298+'P-(K-Mg)-DBE'!R298)</f>
        <v/>
      </c>
      <c r="Z298" s="830" t="str">
        <f>IF(OR(B298="",'P-(K-Mg)-DBE'!N298=""),"",'N-DBE'!E298*('P-(K-Mg)-DBE'!N298+'P-(K-Mg)-DBE'!R298))</f>
        <v/>
      </c>
      <c r="AA298" s="259" t="str">
        <f>IF('P-(K-Mg)-DBE'!N298="","",SUM(AX298,BL298,BZ298,CN298,DB298,DP298))</f>
        <v/>
      </c>
      <c r="AB298" s="258" t="str">
        <f>IF(OR(B298="",'P-(K-Mg)-DBE'!Z298=""),"",SUM(AX298,BL298,BZ298,CN298,DB298,DP298)*'N-DBE'!E298)</f>
        <v/>
      </c>
      <c r="AC298" s="259" t="str">
        <f>IF('P-(K-Mg)-DBE'!O298="","",'P-(K-Mg)-DBE'!O298)</f>
        <v/>
      </c>
      <c r="AD298" s="815" t="str">
        <f>IF(OR(B298="",'P-(K-Mg)-DBE'!O298=""),"",'P-(K-Mg)-DBE'!O298*'N-DBE'!E298)</f>
        <v/>
      </c>
      <c r="AE298" s="239" t="str">
        <f>IF('P-(K-Mg)-DBE'!Z298="","",'P-(K-Mg)-DBE'!Z298)</f>
        <v/>
      </c>
      <c r="AF298" s="815" t="str">
        <f>IF(OR(B298="",'P-(K-Mg)-DBE'!Z298=""),"",'P-(K-Mg)-DBE'!Z298*'N-DBE'!E298)</f>
        <v/>
      </c>
      <c r="AG298" s="380" t="str">
        <f>IF('P-(K-Mg)-DBE'!Z298="","",SUM(AY298,BM298,CA298,CO298,DC298,DQ298))</f>
        <v/>
      </c>
      <c r="AH298" s="258" t="str">
        <f>IF(OR(B298="",'P-(K-Mg)-DBE'!AH298=""),"",SUM(AY298,BM298,CA298,CO298,DC298,DQ288)*'N-DBE'!E298)</f>
        <v/>
      </c>
      <c r="AI298" s="240" t="str">
        <f>IF('P-(K-Mg)-DBE'!AH298="","",'P-(K-Mg)-DBE'!AH298)</f>
        <v/>
      </c>
      <c r="AJ298" s="830" t="str">
        <f>IF(OR(B298="",'P-(K-Mg)-DBE'!AH298=""),"",'N-DBE'!E298*'P-(K-Mg)-DBE'!AH298)</f>
        <v/>
      </c>
      <c r="AK298" s="374" t="str">
        <f>IF('P-(K-Mg)-DBE'!AH298="","",SUM(AZ298,BN298,CB298,CP298,DD298,DR298))</f>
        <v/>
      </c>
      <c r="AL298" s="862" t="str">
        <f>IF('P-(K-Mg)-DBE'!AH298="","",SUM(AZ298,BN298,CB298,CP298,DD298,DR298))</f>
        <v/>
      </c>
      <c r="AM298" s="378"/>
      <c r="AN298" s="379"/>
      <c r="AO298" s="375"/>
      <c r="AP298" s="392" t="str">
        <f t="shared" si="48"/>
        <v/>
      </c>
      <c r="AQ298" s="453" t="str">
        <f t="shared" si="49"/>
        <v/>
      </c>
      <c r="AR298" s="872" t="str">
        <f>IF(AM298="","",VLOOKUP(AM298,'aktuelle Düngerliste'!A:H,2,FALSE))</f>
        <v/>
      </c>
      <c r="AS298" s="872" t="str">
        <f>IF(AM298="","",VLOOKUP(AM298,'aktuelle Düngerliste'!A:H,3,FALSE))</f>
        <v/>
      </c>
      <c r="AT298" s="873" t="str">
        <f>IF(AM298="","",VLOOKUP(AM298,'aktuelle Düngerliste'!A:H,8,FALSE))</f>
        <v/>
      </c>
      <c r="AU298" s="874" t="str">
        <f>IF(AM298="","",VLOOKUP(AM298,'aktuelle Düngerliste'!$A:$H,3,FALSE)*AO298/1000)</f>
        <v/>
      </c>
      <c r="AV298" s="874" t="str">
        <f>IF(AM298="","",IF(VLOOKUP(AM298,'aktuelle Düngerliste'!$A:$B,2,FALSE)="mineralisch",(VLOOKUP(AM298,'aktuelle Düngerliste'!$A:$H,3,FALSE)*AO298/1000),""))</f>
        <v/>
      </c>
      <c r="AW298" s="875" t="str">
        <f>IF(AM298="","",VLOOKUP(AM298,'aktuelle Düngerliste'!$A:$J,10,FALSE)*AO298/1000)</f>
        <v/>
      </c>
      <c r="AX298" s="875" t="str">
        <f>IF(AM298="","",VLOOKUP(AM298,'aktuelle Düngerliste'!$A:$H,5,FALSE)*AO298/1000)</f>
        <v/>
      </c>
      <c r="AY298" s="875" t="str">
        <f>IF(AM298="","",VLOOKUP(AM298,'aktuelle Düngerliste'!$A:$H,6,FALSE)*AO298/1000)</f>
        <v/>
      </c>
      <c r="AZ298" s="876" t="str">
        <f>IF(AM298="","",VLOOKUP(AM298,'aktuelle Düngerliste'!$A:$H,7,FALSE)*AO298/1000)</f>
        <v/>
      </c>
      <c r="BA298" s="378"/>
      <c r="BB298" s="379"/>
      <c r="BC298" s="375"/>
      <c r="BD298" s="392" t="str">
        <f t="shared" si="50"/>
        <v/>
      </c>
      <c r="BE298" s="453" t="str">
        <f t="shared" si="51"/>
        <v/>
      </c>
      <c r="BF298" s="872" t="str">
        <f>IF(BA298="","",VLOOKUP(BA298,'aktuelle Düngerliste'!$A:$H,2,FALSE))</f>
        <v/>
      </c>
      <c r="BG298" s="872" t="str">
        <f>IF(BA298="","",VLOOKUP(BA298,'aktuelle Düngerliste'!$A:$H,3,FALSE))</f>
        <v/>
      </c>
      <c r="BH298" s="873" t="str">
        <f>IF(BA298="","",VLOOKUP(BA298,'aktuelle Düngerliste'!$A:$H,8,FALSE))</f>
        <v/>
      </c>
      <c r="BI298" s="874" t="str">
        <f>IF(BA298="","",VLOOKUP(BA298,'aktuelle Düngerliste'!$A:$H,3,FALSE)*BC298/1000)</f>
        <v/>
      </c>
      <c r="BJ298" s="874" t="str">
        <f>IF(BA298="","",IF(VLOOKUP(BA298,'aktuelle Düngerliste'!$A:$B,2,FALSE)="mineralisch",(VLOOKUP(BA298,'aktuelle Düngerliste'!$A:$H,3,FALSE)*BC298/1000),""))</f>
        <v/>
      </c>
      <c r="BK298" s="875" t="str">
        <f>IF(BA298="","",VLOOKUP(BA298,'aktuelle Düngerliste'!$A:$J,10,FALSE)*BC298/1000)</f>
        <v/>
      </c>
      <c r="BL298" s="875" t="str">
        <f>IF(BA298="","",VLOOKUP(BA298,'aktuelle Düngerliste'!$A:$H,5,FALSE)*BC298/1000)</f>
        <v/>
      </c>
      <c r="BM298" s="875" t="str">
        <f>IF(BA298="","",VLOOKUP(BA298,'aktuelle Düngerliste'!$A:$H,6,FALSE)*BC298/1000)</f>
        <v/>
      </c>
      <c r="BN298" s="876" t="str">
        <f>IF(BA298="","",VLOOKUP(BA298,'aktuelle Düngerliste'!$A:$H,7,FALSE)*BC298/1000)</f>
        <v/>
      </c>
      <c r="BO298" s="378"/>
      <c r="BP298" s="379"/>
      <c r="BQ298" s="375"/>
      <c r="BR298" s="392" t="str">
        <f t="shared" si="52"/>
        <v/>
      </c>
      <c r="BS298" s="453" t="str">
        <f t="shared" si="53"/>
        <v/>
      </c>
      <c r="BT298" s="872" t="str">
        <f>IF(BO298="","",VLOOKUP(BO298,'aktuelle Düngerliste'!$A:$H,2,FALSE))</f>
        <v/>
      </c>
      <c r="BU298" s="872" t="str">
        <f>IF(BO298="","",VLOOKUP(BO298,'aktuelle Düngerliste'!$A:$H,3,FALSE))</f>
        <v/>
      </c>
      <c r="BV298" s="873" t="str">
        <f>IF(BO298="","",VLOOKUP(BO298,'aktuelle Düngerliste'!$A:$H,8,FALSE))</f>
        <v/>
      </c>
      <c r="BW298" s="874" t="str">
        <f>IF(BO298="","",VLOOKUP(BO298,'aktuelle Düngerliste'!$A:$H,3,FALSE)*BQ298/1000)</f>
        <v/>
      </c>
      <c r="BX298" s="874" t="str">
        <f>IF(BO298="","",IF(VLOOKUP(BO298,'aktuelle Düngerliste'!$A:$B,2,FALSE)="mineralisch",(VLOOKUP(BO298,'aktuelle Düngerliste'!$A:$H,3,FALSE)*BQ298/1000),""))</f>
        <v/>
      </c>
      <c r="BY298" s="875" t="str">
        <f>IF(BO298="","",VLOOKUP(BO298,'aktuelle Düngerliste'!$A:$J,10,FALSE)*BQ298/1000)</f>
        <v/>
      </c>
      <c r="BZ298" s="875" t="str">
        <f>IF(BO298="","",VLOOKUP(BO298,'aktuelle Düngerliste'!$A:$H,5,FALSE)*BQ298/1000)</f>
        <v/>
      </c>
      <c r="CA298" s="875" t="str">
        <f>IF(BO298="","",VLOOKUP(BO298,'aktuelle Düngerliste'!$A:$H,6,FALSE)*BQ298/1000)</f>
        <v/>
      </c>
      <c r="CB298" s="876" t="str">
        <f>IF(BO298="","",VLOOKUP(BO298,'aktuelle Düngerliste'!$A:$H,7,FALSE)*BQ298/1000)</f>
        <v/>
      </c>
      <c r="CC298" s="378"/>
      <c r="CD298" s="379"/>
      <c r="CE298" s="375"/>
      <c r="CF298" s="392" t="str">
        <f t="shared" si="54"/>
        <v/>
      </c>
      <c r="CG298" s="453" t="str">
        <f t="shared" si="55"/>
        <v/>
      </c>
      <c r="CH298" s="872" t="str">
        <f>IF(CC298="","",VLOOKUP(CC298,'aktuelle Düngerliste'!$A:$H,2,FALSE))</f>
        <v/>
      </c>
      <c r="CI298" s="872" t="str">
        <f>IF(CC298="","",VLOOKUP(CC298,'aktuelle Düngerliste'!$A:$H,3,FALSE))</f>
        <v/>
      </c>
      <c r="CJ298" s="873" t="str">
        <f>IF(CC298="","",VLOOKUP(CC298,'aktuelle Düngerliste'!$A:$H,8,FALSE))</f>
        <v/>
      </c>
      <c r="CK298" s="874" t="str">
        <f>IF(CC298="","",VLOOKUP(CC298,'aktuelle Düngerliste'!$A:$H,3,FALSE)*CE298/1000)</f>
        <v/>
      </c>
      <c r="CL298" s="874" t="str">
        <f>IF(CC298="","",IF(VLOOKUP(CC298,'aktuelle Düngerliste'!$A:$B,2,FALSE)="mineralisch",(VLOOKUP(CC298,'aktuelle Düngerliste'!$A:$H,3,FALSE)*CE298/1000),""))</f>
        <v/>
      </c>
      <c r="CM298" s="875" t="str">
        <f>IF(CC298="","",VLOOKUP(CC298,'aktuelle Düngerliste'!$A:$J,10,FALSE)*CE298/1000)</f>
        <v/>
      </c>
      <c r="CN298" s="875" t="str">
        <f>IF(CC298="","",VLOOKUP(CC298,'aktuelle Düngerliste'!$A:$H,5,FALSE)*CE298/1000)</f>
        <v/>
      </c>
      <c r="CO298" s="875" t="str">
        <f>IF(CC298="","",VLOOKUP(CC298,'aktuelle Düngerliste'!$A:$H,6,FALSE)*CE298/1000)</f>
        <v/>
      </c>
      <c r="CP298" s="876" t="str">
        <f>IF(CC298="","",VLOOKUP(CC298,'aktuelle Düngerliste'!$A:$H,7,FALSE)*CE298/1000)</f>
        <v/>
      </c>
      <c r="CQ298" s="378"/>
      <c r="CR298" s="379"/>
      <c r="CS298" s="375"/>
      <c r="CT298" s="392" t="str">
        <f t="shared" si="56"/>
        <v/>
      </c>
      <c r="CU298" s="453" t="str">
        <f t="shared" si="57"/>
        <v/>
      </c>
      <c r="CV298" s="872" t="str">
        <f>IF(CQ298="","",VLOOKUP(CQ298,'aktuelle Düngerliste'!$A:$H,2,FALSE))</f>
        <v/>
      </c>
      <c r="CW298" s="872" t="str">
        <f>IF(CQ298="","",VLOOKUP(CQ298,'aktuelle Düngerliste'!$A:$H,3,FALSE))</f>
        <v/>
      </c>
      <c r="CX298" s="873" t="str">
        <f>IF(CQ298="","",VLOOKUP(CQ298,'aktuelle Düngerliste'!$A:$H,8,FALSE))</f>
        <v/>
      </c>
      <c r="CY298" s="874" t="str">
        <f>IF(CQ298="","",VLOOKUP(CQ298,'aktuelle Düngerliste'!$A:$H,3,FALSE)*CS298/1000)</f>
        <v/>
      </c>
      <c r="CZ298" s="874" t="str">
        <f>IF(CQ298="","",IF(VLOOKUP(CQ298,'aktuelle Düngerliste'!$A:$B,2,FALSE)="mineralisch",(VLOOKUP(CQ298,'aktuelle Düngerliste'!$A:$H,3,FALSE)*CS298/1000),""))</f>
        <v/>
      </c>
      <c r="DA298" s="875" t="str">
        <f>IF(CQ298="","",VLOOKUP(CQ298,'aktuelle Düngerliste'!$A:$J,10,FALSE)*CS298/1000)</f>
        <v/>
      </c>
      <c r="DB298" s="875" t="str">
        <f>IF(CQ298="","",VLOOKUP(CQ298,'aktuelle Düngerliste'!$A:$H,5,FALSE)*CS298/1000)</f>
        <v/>
      </c>
      <c r="DC298" s="875" t="str">
        <f>IF(CQ298="","",VLOOKUP(CQ298,'aktuelle Düngerliste'!$A:$H,6,FALSE)*CS298/1000)</f>
        <v/>
      </c>
      <c r="DD298" s="876" t="str">
        <f>IF(CQ298="","",VLOOKUP(CQ298,'aktuelle Düngerliste'!$A:$H,7,FALSE)*CS298/1000)</f>
        <v/>
      </c>
      <c r="DE298" s="378"/>
      <c r="DF298" s="379"/>
      <c r="DG298" s="375"/>
      <c r="DH298" s="392" t="str">
        <f t="shared" si="58"/>
        <v/>
      </c>
      <c r="DI298" s="453" t="str">
        <f t="shared" si="59"/>
        <v/>
      </c>
      <c r="DJ298" s="872" t="str">
        <f>IF(DE298="","",VLOOKUP(DE298,'aktuelle Düngerliste'!$A:$H,2,FALSE))</f>
        <v/>
      </c>
      <c r="DK298" s="872" t="str">
        <f>IF(DE298="","",VLOOKUP(DE298,'aktuelle Düngerliste'!$A:$H,3,FALSE))</f>
        <v/>
      </c>
      <c r="DL298" s="873" t="str">
        <f>IF(DE298="","",VLOOKUP(DE298,'aktuelle Düngerliste'!$A:$H,8,FALSE))</f>
        <v/>
      </c>
      <c r="DM298" s="874" t="str">
        <f>IF(DE298="","",VLOOKUP(DE298,'aktuelle Düngerliste'!$A:$H,3,FALSE)*DG298/1000)</f>
        <v/>
      </c>
      <c r="DN298" s="874" t="str">
        <f>IF(DE298="","",IF(VLOOKUP(DE298,'aktuelle Düngerliste'!$A:$B,2,FALSE)="mineralisch",(VLOOKUP(DE298,'aktuelle Düngerliste'!$A:$H,3,FALSE)*DG298/1000),""))</f>
        <v/>
      </c>
      <c r="DO298" s="875" t="str">
        <f>IF(DE298="","",VLOOKUP(DE298,'aktuelle Düngerliste'!$A:$J,10,FALSE)*DG298/1000)</f>
        <v/>
      </c>
      <c r="DP298" s="875" t="str">
        <f>IF(DE298="","",VLOOKUP(DE298,'aktuelle Düngerliste'!$A:$H,5,FALSE)*DG298/1000)</f>
        <v/>
      </c>
      <c r="DQ298" s="875" t="str">
        <f>IF(DE298="","",VLOOKUP(DE298,'aktuelle Düngerliste'!$A:$H,6,FALSE)*DG298/1000)</f>
        <v/>
      </c>
      <c r="DR298" s="876" t="str">
        <f>IF(DE298="","",VLOOKUP(DE298,'aktuelle Düngerliste'!$A:$H,7,FALSE)*DG298/1000)</f>
        <v/>
      </c>
      <c r="DS298" s="265"/>
    </row>
    <row r="299" spans="1:123" s="145" customFormat="1">
      <c r="A299" s="261" t="str">
        <f>IF('N-DBE'!A299="","",'N-DBE'!A299)</f>
        <v/>
      </c>
      <c r="B299" s="285" t="str">
        <f>IF('N-DBE'!B299="","",'N-DBE'!B299)</f>
        <v/>
      </c>
      <c r="C299" s="262" t="str">
        <f>IF('N-DBE'!C299="","",'N-DBE'!C299)</f>
        <v/>
      </c>
      <c r="D299" s="262" t="str">
        <f>IF('N-DBE'!D299="","",'N-DBE'!D299)</f>
        <v/>
      </c>
      <c r="E299" s="238" t="str">
        <f>IF('N-DBE'!E299="","",'N-DBE'!E299)</f>
        <v/>
      </c>
      <c r="F299" s="238" t="str">
        <f>IF('N-DBE'!F299="","",'N-DBE'!F299)</f>
        <v/>
      </c>
      <c r="G299" s="225" t="str">
        <f>IF('N-DBE'!G299="","",'N-DBE'!G299)</f>
        <v/>
      </c>
      <c r="H299" s="247" t="str">
        <f>IF(OR(B299="",'N-DBE'!AJ299=""),"",'N-DBE'!AJ299+'N-DBE'!AN299)</f>
        <v/>
      </c>
      <c r="I299" s="815" t="str">
        <f>IF(OR(B299="",'N-DBE'!AJ299=""),"",'N-DBE'!E299*('N-DBE'!AJ299+'N-DBE'!AN299))</f>
        <v/>
      </c>
      <c r="J299" s="246" t="str">
        <f>IF('N-DBE'!AK299="","",IF('N-DBE'!AM299="ja",'N-DBE'!AK299+'N-DBE'!AN299,'N-DBE'!AK299))</f>
        <v/>
      </c>
      <c r="K299" s="829" t="str">
        <f>IF(OR(B299="",'N-DBE'!AK299=""),"",IF('N-DBE'!AM299="ja",'N-DBE'!E299*('N-DBE'!AK299+'N-DBE'!AN299),'N-DBE'!E299*'N-DBE'!AK299))</f>
        <v/>
      </c>
      <c r="L299" s="830" t="str">
        <f>IF(OR(B299="",'N-DBE'!AL299=""),"",'N-DBE'!AL299+'N-DBE'!AN299)</f>
        <v/>
      </c>
      <c r="M299" s="830" t="str">
        <f>IF(OR(B299="",'N-DBE'!AL299=""),"",'N-DBE'!E299*('N-DBE'!AL299+'N-DBE'!AN299))</f>
        <v/>
      </c>
      <c r="N299" s="831" t="str">
        <f>IF(AND('N-DBE'!C299="ja",G299&lt;&gt;""),I299-X299,"")</f>
        <v/>
      </c>
      <c r="O299" s="259" t="str">
        <f>IF('N-DBE'!AJ299="","",SUM(AU299,BI299,BW299,CK299,CY299,DM299))</f>
        <v/>
      </c>
      <c r="P299" s="830" t="str">
        <f>IF(OR(B299="",'N-DBE'!AJ299=""),"",O299*'N-DBE'!E299)</f>
        <v/>
      </c>
      <c r="Q299" s="253" t="str">
        <f>IF('N-DBE'!AJ299="","",IF(AR299="mineralisch",AU299,0)+IF(BF299="mineralisch",BI299,0)+IF(BT299="mineralisch",BW299,0)+IF(CH299="mineralisch",CK299,0)+IF(CV299="mineralisch",CY299,0)+IF(DJ299="mineralisch",DM299,0))</f>
        <v/>
      </c>
      <c r="R299" s="830" t="str">
        <f>IF(OR(B299="",'N-DBE'!AJ299=""),"",Q299*'N-DBE'!E299)</f>
        <v/>
      </c>
      <c r="S299" s="253" t="str">
        <f>IF('N-DBE'!AJ299="","",O299-Q299)</f>
        <v/>
      </c>
      <c r="T299" s="830" t="str">
        <f>IF(OR(B299="",'N-DBE'!AJ299=""),"",S299*'N-DBE'!E299)</f>
        <v/>
      </c>
      <c r="U299" s="253" t="str">
        <f>IF('N-DBE'!AJ299="","",(IF(AR299="Kompost",AU299,0)+IF(BF299="Kompost",BI299,0)+IF(BT299="Kompost",BW299,0)+IF(CH299="Kompost",CK299,0)+IF(CV299="Kompost",CY299,0)+IF(DJ299="Kompost",DM299,0)))</f>
        <v/>
      </c>
      <c r="V299" s="830" t="str">
        <f>IF(OR(B299="",'N-DBE'!AJ299=""),"",U299*'N-DBE'!E299)</f>
        <v/>
      </c>
      <c r="W299" s="370" t="str">
        <f>IF('N-DBE'!AJ299="","",SUM(AW299,BK299,BY299,CM299,DA299,DO299))</f>
        <v/>
      </c>
      <c r="X299" s="844" t="str">
        <f>IF(OR(B299="",'N-DBE'!AJ299=""),"",W299*'N-DBE'!E299)</f>
        <v/>
      </c>
      <c r="Y299" s="260" t="str">
        <f>IF('P-(K-Mg)-DBE'!N299="","",'P-(K-Mg)-DBE'!N299+'P-(K-Mg)-DBE'!R299)</f>
        <v/>
      </c>
      <c r="Z299" s="830" t="str">
        <f>IF(OR(B299="",'P-(K-Mg)-DBE'!N299=""),"",'N-DBE'!E299*('P-(K-Mg)-DBE'!N299+'P-(K-Mg)-DBE'!R299))</f>
        <v/>
      </c>
      <c r="AA299" s="259" t="str">
        <f>IF('P-(K-Mg)-DBE'!N299="","",SUM(AX299,BL299,BZ299,CN299,DB299,DP299))</f>
        <v/>
      </c>
      <c r="AB299" s="258" t="str">
        <f>IF(OR(B299="",'P-(K-Mg)-DBE'!Z299=""),"",SUM(AX299,BL299,BZ299,CN299,DB299,DP299)*'N-DBE'!E299)</f>
        <v/>
      </c>
      <c r="AC299" s="259" t="str">
        <f>IF('P-(K-Mg)-DBE'!O299="","",'P-(K-Mg)-DBE'!O299)</f>
        <v/>
      </c>
      <c r="AD299" s="815" t="str">
        <f>IF(OR(B299="",'P-(K-Mg)-DBE'!O299=""),"",'P-(K-Mg)-DBE'!O299*'N-DBE'!E299)</f>
        <v/>
      </c>
      <c r="AE299" s="239" t="str">
        <f>IF('P-(K-Mg)-DBE'!Z299="","",'P-(K-Mg)-DBE'!Z299)</f>
        <v/>
      </c>
      <c r="AF299" s="815" t="str">
        <f>IF(OR(B299="",'P-(K-Mg)-DBE'!Z299=""),"",'P-(K-Mg)-DBE'!Z299*'N-DBE'!E299)</f>
        <v/>
      </c>
      <c r="AG299" s="380" t="str">
        <f>IF('P-(K-Mg)-DBE'!Z299="","",SUM(AY299,BM299,CA299,CO299,DC299,DQ299))</f>
        <v/>
      </c>
      <c r="AH299" s="258" t="str">
        <f>IF(OR(B299="",'P-(K-Mg)-DBE'!AH299=""),"",SUM(AY299,BM299,CA299,CO299,DC299,DQ289)*'N-DBE'!E299)</f>
        <v/>
      </c>
      <c r="AI299" s="240" t="str">
        <f>IF('P-(K-Mg)-DBE'!AH299="","",'P-(K-Mg)-DBE'!AH299)</f>
        <v/>
      </c>
      <c r="AJ299" s="830" t="str">
        <f>IF(OR(B299="",'P-(K-Mg)-DBE'!AH299=""),"",'N-DBE'!E299*'P-(K-Mg)-DBE'!AH299)</f>
        <v/>
      </c>
      <c r="AK299" s="374" t="str">
        <f>IF('P-(K-Mg)-DBE'!AH299="","",SUM(AZ299,BN299,CB299,CP299,DD299,DR299))</f>
        <v/>
      </c>
      <c r="AL299" s="862" t="str">
        <f>IF('P-(K-Mg)-DBE'!AH299="","",SUM(AZ299,BN299,CB299,CP299,DD299,DR299))</f>
        <v/>
      </c>
      <c r="AM299" s="378"/>
      <c r="AN299" s="379"/>
      <c r="AO299" s="375"/>
      <c r="AP299" s="392" t="str">
        <f t="shared" si="48"/>
        <v/>
      </c>
      <c r="AQ299" s="453" t="str">
        <f t="shared" si="49"/>
        <v/>
      </c>
      <c r="AR299" s="872" t="str">
        <f>IF(AM299="","",VLOOKUP(AM299,'aktuelle Düngerliste'!A:H,2,FALSE))</f>
        <v/>
      </c>
      <c r="AS299" s="872" t="str">
        <f>IF(AM299="","",VLOOKUP(AM299,'aktuelle Düngerliste'!A:H,3,FALSE))</f>
        <v/>
      </c>
      <c r="AT299" s="873" t="str">
        <f>IF(AM299="","",VLOOKUP(AM299,'aktuelle Düngerliste'!A:H,8,FALSE))</f>
        <v/>
      </c>
      <c r="AU299" s="874" t="str">
        <f>IF(AM299="","",VLOOKUP(AM299,'aktuelle Düngerliste'!$A:$H,3,FALSE)*AO299/1000)</f>
        <v/>
      </c>
      <c r="AV299" s="874" t="str">
        <f>IF(AM299="","",IF(VLOOKUP(AM299,'aktuelle Düngerliste'!$A:$B,2,FALSE)="mineralisch",(VLOOKUP(AM299,'aktuelle Düngerliste'!$A:$H,3,FALSE)*AO299/1000),""))</f>
        <v/>
      </c>
      <c r="AW299" s="875" t="str">
        <f>IF(AM299="","",VLOOKUP(AM299,'aktuelle Düngerliste'!$A:$J,10,FALSE)*AO299/1000)</f>
        <v/>
      </c>
      <c r="AX299" s="875" t="str">
        <f>IF(AM299="","",VLOOKUP(AM299,'aktuelle Düngerliste'!$A:$H,5,FALSE)*AO299/1000)</f>
        <v/>
      </c>
      <c r="AY299" s="875" t="str">
        <f>IF(AM299="","",VLOOKUP(AM299,'aktuelle Düngerliste'!$A:$H,6,FALSE)*AO299/1000)</f>
        <v/>
      </c>
      <c r="AZ299" s="876" t="str">
        <f>IF(AM299="","",VLOOKUP(AM299,'aktuelle Düngerliste'!$A:$H,7,FALSE)*AO299/1000)</f>
        <v/>
      </c>
      <c r="BA299" s="378"/>
      <c r="BB299" s="379"/>
      <c r="BC299" s="375"/>
      <c r="BD299" s="392" t="str">
        <f t="shared" si="50"/>
        <v/>
      </c>
      <c r="BE299" s="453" t="str">
        <f t="shared" si="51"/>
        <v/>
      </c>
      <c r="BF299" s="872" t="str">
        <f>IF(BA299="","",VLOOKUP(BA299,'aktuelle Düngerliste'!$A:$H,2,FALSE))</f>
        <v/>
      </c>
      <c r="BG299" s="872" t="str">
        <f>IF(BA299="","",VLOOKUP(BA299,'aktuelle Düngerliste'!$A:$H,3,FALSE))</f>
        <v/>
      </c>
      <c r="BH299" s="873" t="str">
        <f>IF(BA299="","",VLOOKUP(BA299,'aktuelle Düngerliste'!$A:$H,8,FALSE))</f>
        <v/>
      </c>
      <c r="BI299" s="874" t="str">
        <f>IF(BA299="","",VLOOKUP(BA299,'aktuelle Düngerliste'!$A:$H,3,FALSE)*BC299/1000)</f>
        <v/>
      </c>
      <c r="BJ299" s="874" t="str">
        <f>IF(BA299="","",IF(VLOOKUP(BA299,'aktuelle Düngerliste'!$A:$B,2,FALSE)="mineralisch",(VLOOKUP(BA299,'aktuelle Düngerliste'!$A:$H,3,FALSE)*BC299/1000),""))</f>
        <v/>
      </c>
      <c r="BK299" s="875" t="str">
        <f>IF(BA299="","",VLOOKUP(BA299,'aktuelle Düngerliste'!$A:$J,10,FALSE)*BC299/1000)</f>
        <v/>
      </c>
      <c r="BL299" s="875" t="str">
        <f>IF(BA299="","",VLOOKUP(BA299,'aktuelle Düngerliste'!$A:$H,5,FALSE)*BC299/1000)</f>
        <v/>
      </c>
      <c r="BM299" s="875" t="str">
        <f>IF(BA299="","",VLOOKUP(BA299,'aktuelle Düngerliste'!$A:$H,6,FALSE)*BC299/1000)</f>
        <v/>
      </c>
      <c r="BN299" s="876" t="str">
        <f>IF(BA299="","",VLOOKUP(BA299,'aktuelle Düngerliste'!$A:$H,7,FALSE)*BC299/1000)</f>
        <v/>
      </c>
      <c r="BO299" s="378"/>
      <c r="BP299" s="379"/>
      <c r="BQ299" s="375"/>
      <c r="BR299" s="392" t="str">
        <f t="shared" si="52"/>
        <v/>
      </c>
      <c r="BS299" s="453" t="str">
        <f t="shared" si="53"/>
        <v/>
      </c>
      <c r="BT299" s="872" t="str">
        <f>IF(BO299="","",VLOOKUP(BO299,'aktuelle Düngerliste'!$A:$H,2,FALSE))</f>
        <v/>
      </c>
      <c r="BU299" s="872" t="str">
        <f>IF(BO299="","",VLOOKUP(BO299,'aktuelle Düngerliste'!$A:$H,3,FALSE))</f>
        <v/>
      </c>
      <c r="BV299" s="873" t="str">
        <f>IF(BO299="","",VLOOKUP(BO299,'aktuelle Düngerliste'!$A:$H,8,FALSE))</f>
        <v/>
      </c>
      <c r="BW299" s="874" t="str">
        <f>IF(BO299="","",VLOOKUP(BO299,'aktuelle Düngerliste'!$A:$H,3,FALSE)*BQ299/1000)</f>
        <v/>
      </c>
      <c r="BX299" s="874" t="str">
        <f>IF(BO299="","",IF(VLOOKUP(BO299,'aktuelle Düngerliste'!$A:$B,2,FALSE)="mineralisch",(VLOOKUP(BO299,'aktuelle Düngerliste'!$A:$H,3,FALSE)*BQ299/1000),""))</f>
        <v/>
      </c>
      <c r="BY299" s="875" t="str">
        <f>IF(BO299="","",VLOOKUP(BO299,'aktuelle Düngerliste'!$A:$J,10,FALSE)*BQ299/1000)</f>
        <v/>
      </c>
      <c r="BZ299" s="875" t="str">
        <f>IF(BO299="","",VLOOKUP(BO299,'aktuelle Düngerliste'!$A:$H,5,FALSE)*BQ299/1000)</f>
        <v/>
      </c>
      <c r="CA299" s="875" t="str">
        <f>IF(BO299="","",VLOOKUP(BO299,'aktuelle Düngerliste'!$A:$H,6,FALSE)*BQ299/1000)</f>
        <v/>
      </c>
      <c r="CB299" s="876" t="str">
        <f>IF(BO299="","",VLOOKUP(BO299,'aktuelle Düngerliste'!$A:$H,7,FALSE)*BQ299/1000)</f>
        <v/>
      </c>
      <c r="CC299" s="378"/>
      <c r="CD299" s="379"/>
      <c r="CE299" s="375"/>
      <c r="CF299" s="392" t="str">
        <f t="shared" si="54"/>
        <v/>
      </c>
      <c r="CG299" s="453" t="str">
        <f t="shared" si="55"/>
        <v/>
      </c>
      <c r="CH299" s="872" t="str">
        <f>IF(CC299="","",VLOOKUP(CC299,'aktuelle Düngerliste'!$A:$H,2,FALSE))</f>
        <v/>
      </c>
      <c r="CI299" s="872" t="str">
        <f>IF(CC299="","",VLOOKUP(CC299,'aktuelle Düngerliste'!$A:$H,3,FALSE))</f>
        <v/>
      </c>
      <c r="CJ299" s="873" t="str">
        <f>IF(CC299="","",VLOOKUP(CC299,'aktuelle Düngerliste'!$A:$H,8,FALSE))</f>
        <v/>
      </c>
      <c r="CK299" s="874" t="str">
        <f>IF(CC299="","",VLOOKUP(CC299,'aktuelle Düngerliste'!$A:$H,3,FALSE)*CE299/1000)</f>
        <v/>
      </c>
      <c r="CL299" s="874" t="str">
        <f>IF(CC299="","",IF(VLOOKUP(CC299,'aktuelle Düngerliste'!$A:$B,2,FALSE)="mineralisch",(VLOOKUP(CC299,'aktuelle Düngerliste'!$A:$H,3,FALSE)*CE299/1000),""))</f>
        <v/>
      </c>
      <c r="CM299" s="875" t="str">
        <f>IF(CC299="","",VLOOKUP(CC299,'aktuelle Düngerliste'!$A:$J,10,FALSE)*CE299/1000)</f>
        <v/>
      </c>
      <c r="CN299" s="875" t="str">
        <f>IF(CC299="","",VLOOKUP(CC299,'aktuelle Düngerliste'!$A:$H,5,FALSE)*CE299/1000)</f>
        <v/>
      </c>
      <c r="CO299" s="875" t="str">
        <f>IF(CC299="","",VLOOKUP(CC299,'aktuelle Düngerliste'!$A:$H,6,FALSE)*CE299/1000)</f>
        <v/>
      </c>
      <c r="CP299" s="876" t="str">
        <f>IF(CC299="","",VLOOKUP(CC299,'aktuelle Düngerliste'!$A:$H,7,FALSE)*CE299/1000)</f>
        <v/>
      </c>
      <c r="CQ299" s="378"/>
      <c r="CR299" s="379"/>
      <c r="CS299" s="375"/>
      <c r="CT299" s="392" t="str">
        <f t="shared" si="56"/>
        <v/>
      </c>
      <c r="CU299" s="453" t="str">
        <f t="shared" si="57"/>
        <v/>
      </c>
      <c r="CV299" s="872" t="str">
        <f>IF(CQ299="","",VLOOKUP(CQ299,'aktuelle Düngerliste'!$A:$H,2,FALSE))</f>
        <v/>
      </c>
      <c r="CW299" s="872" t="str">
        <f>IF(CQ299="","",VLOOKUP(CQ299,'aktuelle Düngerliste'!$A:$H,3,FALSE))</f>
        <v/>
      </c>
      <c r="CX299" s="873" t="str">
        <f>IF(CQ299="","",VLOOKUP(CQ299,'aktuelle Düngerliste'!$A:$H,8,FALSE))</f>
        <v/>
      </c>
      <c r="CY299" s="874" t="str">
        <f>IF(CQ299="","",VLOOKUP(CQ299,'aktuelle Düngerliste'!$A:$H,3,FALSE)*CS299/1000)</f>
        <v/>
      </c>
      <c r="CZ299" s="874" t="str">
        <f>IF(CQ299="","",IF(VLOOKUP(CQ299,'aktuelle Düngerliste'!$A:$B,2,FALSE)="mineralisch",(VLOOKUP(CQ299,'aktuelle Düngerliste'!$A:$H,3,FALSE)*CS299/1000),""))</f>
        <v/>
      </c>
      <c r="DA299" s="875" t="str">
        <f>IF(CQ299="","",VLOOKUP(CQ299,'aktuelle Düngerliste'!$A:$J,10,FALSE)*CS299/1000)</f>
        <v/>
      </c>
      <c r="DB299" s="875" t="str">
        <f>IF(CQ299="","",VLOOKUP(CQ299,'aktuelle Düngerliste'!$A:$H,5,FALSE)*CS299/1000)</f>
        <v/>
      </c>
      <c r="DC299" s="875" t="str">
        <f>IF(CQ299="","",VLOOKUP(CQ299,'aktuelle Düngerliste'!$A:$H,6,FALSE)*CS299/1000)</f>
        <v/>
      </c>
      <c r="DD299" s="876" t="str">
        <f>IF(CQ299="","",VLOOKUP(CQ299,'aktuelle Düngerliste'!$A:$H,7,FALSE)*CS299/1000)</f>
        <v/>
      </c>
      <c r="DE299" s="378"/>
      <c r="DF299" s="379"/>
      <c r="DG299" s="375"/>
      <c r="DH299" s="392" t="str">
        <f t="shared" si="58"/>
        <v/>
      </c>
      <c r="DI299" s="453" t="str">
        <f t="shared" si="59"/>
        <v/>
      </c>
      <c r="DJ299" s="872" t="str">
        <f>IF(DE299="","",VLOOKUP(DE299,'aktuelle Düngerliste'!$A:$H,2,FALSE))</f>
        <v/>
      </c>
      <c r="DK299" s="872" t="str">
        <f>IF(DE299="","",VLOOKUP(DE299,'aktuelle Düngerliste'!$A:$H,3,FALSE))</f>
        <v/>
      </c>
      <c r="DL299" s="873" t="str">
        <f>IF(DE299="","",VLOOKUP(DE299,'aktuelle Düngerliste'!$A:$H,8,FALSE))</f>
        <v/>
      </c>
      <c r="DM299" s="874" t="str">
        <f>IF(DE299="","",VLOOKUP(DE299,'aktuelle Düngerliste'!$A:$H,3,FALSE)*DG299/1000)</f>
        <v/>
      </c>
      <c r="DN299" s="874" t="str">
        <f>IF(DE299="","",IF(VLOOKUP(DE299,'aktuelle Düngerliste'!$A:$B,2,FALSE)="mineralisch",(VLOOKUP(DE299,'aktuelle Düngerliste'!$A:$H,3,FALSE)*DG299/1000),""))</f>
        <v/>
      </c>
      <c r="DO299" s="875" t="str">
        <f>IF(DE299="","",VLOOKUP(DE299,'aktuelle Düngerliste'!$A:$J,10,FALSE)*DG299/1000)</f>
        <v/>
      </c>
      <c r="DP299" s="875" t="str">
        <f>IF(DE299="","",VLOOKUP(DE299,'aktuelle Düngerliste'!$A:$H,5,FALSE)*DG299/1000)</f>
        <v/>
      </c>
      <c r="DQ299" s="875" t="str">
        <f>IF(DE299="","",VLOOKUP(DE299,'aktuelle Düngerliste'!$A:$H,6,FALSE)*DG299/1000)</f>
        <v/>
      </c>
      <c r="DR299" s="876" t="str">
        <f>IF(DE299="","",VLOOKUP(DE299,'aktuelle Düngerliste'!$A:$H,7,FALSE)*DG299/1000)</f>
        <v/>
      </c>
      <c r="DS299" s="265"/>
    </row>
    <row r="300" spans="1:123" s="145" customFormat="1">
      <c r="A300" s="261" t="str">
        <f>IF('N-DBE'!A300="","",'N-DBE'!A300)</f>
        <v/>
      </c>
      <c r="B300" s="285" t="str">
        <f>IF('N-DBE'!B300="","",'N-DBE'!B300)</f>
        <v/>
      </c>
      <c r="C300" s="262" t="str">
        <f>IF('N-DBE'!C300="","",'N-DBE'!C300)</f>
        <v/>
      </c>
      <c r="D300" s="262" t="str">
        <f>IF('N-DBE'!D300="","",'N-DBE'!D300)</f>
        <v/>
      </c>
      <c r="E300" s="238" t="str">
        <f>IF('N-DBE'!E300="","",'N-DBE'!E300)</f>
        <v/>
      </c>
      <c r="F300" s="238" t="str">
        <f>IF('N-DBE'!F300="","",'N-DBE'!F300)</f>
        <v/>
      </c>
      <c r="G300" s="225" t="str">
        <f>IF('N-DBE'!G300="","",'N-DBE'!G300)</f>
        <v/>
      </c>
      <c r="H300" s="247" t="str">
        <f>IF(OR(B300="",'N-DBE'!AJ300=""),"",'N-DBE'!AJ300+'N-DBE'!AN300)</f>
        <v/>
      </c>
      <c r="I300" s="815" t="str">
        <f>IF(OR(B300="",'N-DBE'!AJ300=""),"",'N-DBE'!E300*('N-DBE'!AJ300+'N-DBE'!AN300))</f>
        <v/>
      </c>
      <c r="J300" s="246" t="str">
        <f>IF('N-DBE'!AK300="","",IF('N-DBE'!AM300="ja",'N-DBE'!AK300+'N-DBE'!AN300,'N-DBE'!AK300))</f>
        <v/>
      </c>
      <c r="K300" s="829" t="str">
        <f>IF(OR(B300="",'N-DBE'!AK300=""),"",IF('N-DBE'!AM300="ja",'N-DBE'!E300*('N-DBE'!AK300+'N-DBE'!AN300),'N-DBE'!E300*'N-DBE'!AK300))</f>
        <v/>
      </c>
      <c r="L300" s="830" t="str">
        <f>IF(OR(B300="",'N-DBE'!AL300=""),"",'N-DBE'!AL300+'N-DBE'!AN300)</f>
        <v/>
      </c>
      <c r="M300" s="830" t="str">
        <f>IF(OR(B300="",'N-DBE'!AL300=""),"",'N-DBE'!E300*('N-DBE'!AL300+'N-DBE'!AN300))</f>
        <v/>
      </c>
      <c r="N300" s="831" t="str">
        <f>IF(AND('N-DBE'!C300="ja",G300&lt;&gt;""),I300-X300,"")</f>
        <v/>
      </c>
      <c r="O300" s="259" t="str">
        <f>IF('N-DBE'!AJ300="","",SUM(AU300,BI300,BW300,CK300,CY300,DM300))</f>
        <v/>
      </c>
      <c r="P300" s="830" t="str">
        <f>IF(OR(B300="",'N-DBE'!AJ300=""),"",O300*'N-DBE'!E300)</f>
        <v/>
      </c>
      <c r="Q300" s="253" t="str">
        <f>IF('N-DBE'!AJ300="","",IF(AR300="mineralisch",AU300,0)+IF(BF300="mineralisch",BI300,0)+IF(BT300="mineralisch",BW300,0)+IF(CH300="mineralisch",CK300,0)+IF(CV300="mineralisch",CY300,0)+IF(DJ300="mineralisch",DM300,0))</f>
        <v/>
      </c>
      <c r="R300" s="830" t="str">
        <f>IF(OR(B300="",'N-DBE'!AJ300=""),"",Q300*'N-DBE'!E300)</f>
        <v/>
      </c>
      <c r="S300" s="253" t="str">
        <f>IF('N-DBE'!AJ300="","",O300-Q300)</f>
        <v/>
      </c>
      <c r="T300" s="830" t="str">
        <f>IF(OR(B300="",'N-DBE'!AJ300=""),"",S300*'N-DBE'!E300)</f>
        <v/>
      </c>
      <c r="U300" s="253" t="str">
        <f>IF('N-DBE'!AJ300="","",(IF(AR300="Kompost",AU300,0)+IF(BF300="Kompost",BI300,0)+IF(BT300="Kompost",BW300,0)+IF(CH300="Kompost",CK300,0)+IF(CV300="Kompost",CY300,0)+IF(DJ300="Kompost",DM300,0)))</f>
        <v/>
      </c>
      <c r="V300" s="830" t="str">
        <f>IF(OR(B300="",'N-DBE'!AJ300=""),"",U300*'N-DBE'!E300)</f>
        <v/>
      </c>
      <c r="W300" s="370" t="str">
        <f>IF('N-DBE'!AJ300="","",SUM(AW300,BK300,BY300,CM300,DA300,DO300))</f>
        <v/>
      </c>
      <c r="X300" s="844" t="str">
        <f>IF(OR(B300="",'N-DBE'!AJ300=""),"",W300*'N-DBE'!E300)</f>
        <v/>
      </c>
      <c r="Y300" s="260" t="str">
        <f>IF('P-(K-Mg)-DBE'!N300="","",'P-(K-Mg)-DBE'!N300+'P-(K-Mg)-DBE'!R300)</f>
        <v/>
      </c>
      <c r="Z300" s="830" t="str">
        <f>IF(OR(B300="",'P-(K-Mg)-DBE'!N300=""),"",'N-DBE'!E300*('P-(K-Mg)-DBE'!N300+'P-(K-Mg)-DBE'!R300))</f>
        <v/>
      </c>
      <c r="AA300" s="259" t="str">
        <f>IF('P-(K-Mg)-DBE'!N300="","",SUM(AX300,BL300,BZ300,CN300,DB300,DP300))</f>
        <v/>
      </c>
      <c r="AB300" s="258" t="str">
        <f>IF(OR(B300="",'P-(K-Mg)-DBE'!Z300=""),"",SUM(AX300,BL300,BZ300,CN300,DB300,DP300)*'N-DBE'!E300)</f>
        <v/>
      </c>
      <c r="AC300" s="259" t="str">
        <f>IF('P-(K-Mg)-DBE'!O300="","",'P-(K-Mg)-DBE'!O300)</f>
        <v/>
      </c>
      <c r="AD300" s="815" t="str">
        <f>IF(OR(B300="",'P-(K-Mg)-DBE'!O300=""),"",'P-(K-Mg)-DBE'!O300*'N-DBE'!E300)</f>
        <v/>
      </c>
      <c r="AE300" s="239" t="str">
        <f>IF('P-(K-Mg)-DBE'!Z300="","",'P-(K-Mg)-DBE'!Z300)</f>
        <v/>
      </c>
      <c r="AF300" s="815" t="str">
        <f>IF(OR(B300="",'P-(K-Mg)-DBE'!Z300=""),"",'P-(K-Mg)-DBE'!Z300*'N-DBE'!E300)</f>
        <v/>
      </c>
      <c r="AG300" s="380" t="str">
        <f>IF('P-(K-Mg)-DBE'!Z300="","",SUM(AY300,BM300,CA300,CO300,DC300,DQ300))</f>
        <v/>
      </c>
      <c r="AH300" s="258" t="str">
        <f>IF(OR(B300="",'P-(K-Mg)-DBE'!AH300=""),"",SUM(AY300,BM300,CA300,CO300,DC300,DQ290)*'N-DBE'!E300)</f>
        <v/>
      </c>
      <c r="AI300" s="240" t="str">
        <f>IF('P-(K-Mg)-DBE'!AH300="","",'P-(K-Mg)-DBE'!AH300)</f>
        <v/>
      </c>
      <c r="AJ300" s="830" t="str">
        <f>IF(OR(B300="",'P-(K-Mg)-DBE'!AH300=""),"",'N-DBE'!E300*'P-(K-Mg)-DBE'!AH300)</f>
        <v/>
      </c>
      <c r="AK300" s="374" t="str">
        <f>IF('P-(K-Mg)-DBE'!AH300="","",SUM(AZ300,BN300,CB300,CP300,DD300,DR300))</f>
        <v/>
      </c>
      <c r="AL300" s="862" t="str">
        <f>IF('P-(K-Mg)-DBE'!AH300="","",SUM(AZ300,BN300,CB300,CP300,DD300,DR300))</f>
        <v/>
      </c>
      <c r="AM300" s="378"/>
      <c r="AN300" s="379"/>
      <c r="AO300" s="375"/>
      <c r="AP300" s="392" t="str">
        <f t="shared" si="48"/>
        <v/>
      </c>
      <c r="AQ300" s="453" t="str">
        <f t="shared" si="49"/>
        <v/>
      </c>
      <c r="AR300" s="872" t="str">
        <f>IF(AM300="","",VLOOKUP(AM300,'aktuelle Düngerliste'!A:H,2,FALSE))</f>
        <v/>
      </c>
      <c r="AS300" s="872" t="str">
        <f>IF(AM300="","",VLOOKUP(AM300,'aktuelle Düngerliste'!A:H,3,FALSE))</f>
        <v/>
      </c>
      <c r="AT300" s="873" t="str">
        <f>IF(AM300="","",VLOOKUP(AM300,'aktuelle Düngerliste'!A:H,8,FALSE))</f>
        <v/>
      </c>
      <c r="AU300" s="874" t="str">
        <f>IF(AM300="","",VLOOKUP(AM300,'aktuelle Düngerliste'!$A:$H,3,FALSE)*AO300/1000)</f>
        <v/>
      </c>
      <c r="AV300" s="874" t="str">
        <f>IF(AM300="","",IF(VLOOKUP(AM300,'aktuelle Düngerliste'!$A:$B,2,FALSE)="mineralisch",(VLOOKUP(AM300,'aktuelle Düngerliste'!$A:$H,3,FALSE)*AO300/1000),""))</f>
        <v/>
      </c>
      <c r="AW300" s="875" t="str">
        <f>IF(AM300="","",VLOOKUP(AM300,'aktuelle Düngerliste'!$A:$J,10,FALSE)*AO300/1000)</f>
        <v/>
      </c>
      <c r="AX300" s="875" t="str">
        <f>IF(AM300="","",VLOOKUP(AM300,'aktuelle Düngerliste'!$A:$H,5,FALSE)*AO300/1000)</f>
        <v/>
      </c>
      <c r="AY300" s="875" t="str">
        <f>IF(AM300="","",VLOOKUP(AM300,'aktuelle Düngerliste'!$A:$H,6,FALSE)*AO300/1000)</f>
        <v/>
      </c>
      <c r="AZ300" s="876" t="str">
        <f>IF(AM300="","",VLOOKUP(AM300,'aktuelle Düngerliste'!$A:$H,7,FALSE)*AO300/1000)</f>
        <v/>
      </c>
      <c r="BA300" s="378"/>
      <c r="BB300" s="379"/>
      <c r="BC300" s="375"/>
      <c r="BD300" s="392" t="str">
        <f t="shared" si="50"/>
        <v/>
      </c>
      <c r="BE300" s="453" t="str">
        <f t="shared" si="51"/>
        <v/>
      </c>
      <c r="BF300" s="872" t="str">
        <f>IF(BA300="","",VLOOKUP(BA300,'aktuelle Düngerliste'!$A:$H,2,FALSE))</f>
        <v/>
      </c>
      <c r="BG300" s="872" t="str">
        <f>IF(BA300="","",VLOOKUP(BA300,'aktuelle Düngerliste'!$A:$H,3,FALSE))</f>
        <v/>
      </c>
      <c r="BH300" s="873" t="str">
        <f>IF(BA300="","",VLOOKUP(BA300,'aktuelle Düngerliste'!$A:$H,8,FALSE))</f>
        <v/>
      </c>
      <c r="BI300" s="874" t="str">
        <f>IF(BA300="","",VLOOKUP(BA300,'aktuelle Düngerliste'!$A:$H,3,FALSE)*BC300/1000)</f>
        <v/>
      </c>
      <c r="BJ300" s="874" t="str">
        <f>IF(BA300="","",IF(VLOOKUP(BA300,'aktuelle Düngerliste'!$A:$B,2,FALSE)="mineralisch",(VLOOKUP(BA300,'aktuelle Düngerliste'!$A:$H,3,FALSE)*BC300/1000),""))</f>
        <v/>
      </c>
      <c r="BK300" s="875" t="str">
        <f>IF(BA300="","",VLOOKUP(BA300,'aktuelle Düngerliste'!$A:$J,10,FALSE)*BC300/1000)</f>
        <v/>
      </c>
      <c r="BL300" s="875" t="str">
        <f>IF(BA300="","",VLOOKUP(BA300,'aktuelle Düngerliste'!$A:$H,5,FALSE)*BC300/1000)</f>
        <v/>
      </c>
      <c r="BM300" s="875" t="str">
        <f>IF(BA300="","",VLOOKUP(BA300,'aktuelle Düngerliste'!$A:$H,6,FALSE)*BC300/1000)</f>
        <v/>
      </c>
      <c r="BN300" s="876" t="str">
        <f>IF(BA300="","",VLOOKUP(BA300,'aktuelle Düngerliste'!$A:$H,7,FALSE)*BC300/1000)</f>
        <v/>
      </c>
      <c r="BO300" s="378"/>
      <c r="BP300" s="379"/>
      <c r="BQ300" s="375"/>
      <c r="BR300" s="392" t="str">
        <f t="shared" si="52"/>
        <v/>
      </c>
      <c r="BS300" s="453" t="str">
        <f t="shared" si="53"/>
        <v/>
      </c>
      <c r="BT300" s="872" t="str">
        <f>IF(BO300="","",VLOOKUP(BO300,'aktuelle Düngerliste'!$A:$H,2,FALSE))</f>
        <v/>
      </c>
      <c r="BU300" s="872" t="str">
        <f>IF(BO300="","",VLOOKUP(BO300,'aktuelle Düngerliste'!$A:$H,3,FALSE))</f>
        <v/>
      </c>
      <c r="BV300" s="873" t="str">
        <f>IF(BO300="","",VLOOKUP(BO300,'aktuelle Düngerliste'!$A:$H,8,FALSE))</f>
        <v/>
      </c>
      <c r="BW300" s="874" t="str">
        <f>IF(BO300="","",VLOOKUP(BO300,'aktuelle Düngerliste'!$A:$H,3,FALSE)*BQ300/1000)</f>
        <v/>
      </c>
      <c r="BX300" s="874" t="str">
        <f>IF(BO300="","",IF(VLOOKUP(BO300,'aktuelle Düngerliste'!$A:$B,2,FALSE)="mineralisch",(VLOOKUP(BO300,'aktuelle Düngerliste'!$A:$H,3,FALSE)*BQ300/1000),""))</f>
        <v/>
      </c>
      <c r="BY300" s="875" t="str">
        <f>IF(BO300="","",VLOOKUP(BO300,'aktuelle Düngerliste'!$A:$J,10,FALSE)*BQ300/1000)</f>
        <v/>
      </c>
      <c r="BZ300" s="875" t="str">
        <f>IF(BO300="","",VLOOKUP(BO300,'aktuelle Düngerliste'!$A:$H,5,FALSE)*BQ300/1000)</f>
        <v/>
      </c>
      <c r="CA300" s="875" t="str">
        <f>IF(BO300="","",VLOOKUP(BO300,'aktuelle Düngerliste'!$A:$H,6,FALSE)*BQ300/1000)</f>
        <v/>
      </c>
      <c r="CB300" s="876" t="str">
        <f>IF(BO300="","",VLOOKUP(BO300,'aktuelle Düngerliste'!$A:$H,7,FALSE)*BQ300/1000)</f>
        <v/>
      </c>
      <c r="CC300" s="378"/>
      <c r="CD300" s="379"/>
      <c r="CE300" s="375"/>
      <c r="CF300" s="392" t="str">
        <f t="shared" si="54"/>
        <v/>
      </c>
      <c r="CG300" s="453" t="str">
        <f t="shared" si="55"/>
        <v/>
      </c>
      <c r="CH300" s="872" t="str">
        <f>IF(CC300="","",VLOOKUP(CC300,'aktuelle Düngerliste'!$A:$H,2,FALSE))</f>
        <v/>
      </c>
      <c r="CI300" s="872" t="str">
        <f>IF(CC300="","",VLOOKUP(CC300,'aktuelle Düngerliste'!$A:$H,3,FALSE))</f>
        <v/>
      </c>
      <c r="CJ300" s="873" t="str">
        <f>IF(CC300="","",VLOOKUP(CC300,'aktuelle Düngerliste'!$A:$H,8,FALSE))</f>
        <v/>
      </c>
      <c r="CK300" s="874" t="str">
        <f>IF(CC300="","",VLOOKUP(CC300,'aktuelle Düngerliste'!$A:$H,3,FALSE)*CE300/1000)</f>
        <v/>
      </c>
      <c r="CL300" s="874" t="str">
        <f>IF(CC300="","",IF(VLOOKUP(CC300,'aktuelle Düngerliste'!$A:$B,2,FALSE)="mineralisch",(VLOOKUP(CC300,'aktuelle Düngerliste'!$A:$H,3,FALSE)*CE300/1000),""))</f>
        <v/>
      </c>
      <c r="CM300" s="875" t="str">
        <f>IF(CC300="","",VLOOKUP(CC300,'aktuelle Düngerliste'!$A:$J,10,FALSE)*CE300/1000)</f>
        <v/>
      </c>
      <c r="CN300" s="875" t="str">
        <f>IF(CC300="","",VLOOKUP(CC300,'aktuelle Düngerliste'!$A:$H,5,FALSE)*CE300/1000)</f>
        <v/>
      </c>
      <c r="CO300" s="875" t="str">
        <f>IF(CC300="","",VLOOKUP(CC300,'aktuelle Düngerliste'!$A:$H,6,FALSE)*CE300/1000)</f>
        <v/>
      </c>
      <c r="CP300" s="876" t="str">
        <f>IF(CC300="","",VLOOKUP(CC300,'aktuelle Düngerliste'!$A:$H,7,FALSE)*CE300/1000)</f>
        <v/>
      </c>
      <c r="CQ300" s="378"/>
      <c r="CR300" s="379"/>
      <c r="CS300" s="375"/>
      <c r="CT300" s="392" t="str">
        <f t="shared" si="56"/>
        <v/>
      </c>
      <c r="CU300" s="453" t="str">
        <f t="shared" si="57"/>
        <v/>
      </c>
      <c r="CV300" s="872" t="str">
        <f>IF(CQ300="","",VLOOKUP(CQ300,'aktuelle Düngerliste'!$A:$H,2,FALSE))</f>
        <v/>
      </c>
      <c r="CW300" s="872" t="str">
        <f>IF(CQ300="","",VLOOKUP(CQ300,'aktuelle Düngerliste'!$A:$H,3,FALSE))</f>
        <v/>
      </c>
      <c r="CX300" s="873" t="str">
        <f>IF(CQ300="","",VLOOKUP(CQ300,'aktuelle Düngerliste'!$A:$H,8,FALSE))</f>
        <v/>
      </c>
      <c r="CY300" s="874" t="str">
        <f>IF(CQ300="","",VLOOKUP(CQ300,'aktuelle Düngerliste'!$A:$H,3,FALSE)*CS300/1000)</f>
        <v/>
      </c>
      <c r="CZ300" s="874" t="str">
        <f>IF(CQ300="","",IF(VLOOKUP(CQ300,'aktuelle Düngerliste'!$A:$B,2,FALSE)="mineralisch",(VLOOKUP(CQ300,'aktuelle Düngerliste'!$A:$H,3,FALSE)*CS300/1000),""))</f>
        <v/>
      </c>
      <c r="DA300" s="875" t="str">
        <f>IF(CQ300="","",VLOOKUP(CQ300,'aktuelle Düngerliste'!$A:$J,10,FALSE)*CS300/1000)</f>
        <v/>
      </c>
      <c r="DB300" s="875" t="str">
        <f>IF(CQ300="","",VLOOKUP(CQ300,'aktuelle Düngerliste'!$A:$H,5,FALSE)*CS300/1000)</f>
        <v/>
      </c>
      <c r="DC300" s="875" t="str">
        <f>IF(CQ300="","",VLOOKUP(CQ300,'aktuelle Düngerliste'!$A:$H,6,FALSE)*CS300/1000)</f>
        <v/>
      </c>
      <c r="DD300" s="876" t="str">
        <f>IF(CQ300="","",VLOOKUP(CQ300,'aktuelle Düngerliste'!$A:$H,7,FALSE)*CS300/1000)</f>
        <v/>
      </c>
      <c r="DE300" s="378"/>
      <c r="DF300" s="379"/>
      <c r="DG300" s="375"/>
      <c r="DH300" s="392" t="str">
        <f t="shared" si="58"/>
        <v/>
      </c>
      <c r="DI300" s="453" t="str">
        <f t="shared" si="59"/>
        <v/>
      </c>
      <c r="DJ300" s="872" t="str">
        <f>IF(DE300="","",VLOOKUP(DE300,'aktuelle Düngerliste'!$A:$H,2,FALSE))</f>
        <v/>
      </c>
      <c r="DK300" s="872" t="str">
        <f>IF(DE300="","",VLOOKUP(DE300,'aktuelle Düngerliste'!$A:$H,3,FALSE))</f>
        <v/>
      </c>
      <c r="DL300" s="873" t="str">
        <f>IF(DE300="","",VLOOKUP(DE300,'aktuelle Düngerliste'!$A:$H,8,FALSE))</f>
        <v/>
      </c>
      <c r="DM300" s="874" t="str">
        <f>IF(DE300="","",VLOOKUP(DE300,'aktuelle Düngerliste'!$A:$H,3,FALSE)*DG300/1000)</f>
        <v/>
      </c>
      <c r="DN300" s="874" t="str">
        <f>IF(DE300="","",IF(VLOOKUP(DE300,'aktuelle Düngerliste'!$A:$B,2,FALSE)="mineralisch",(VLOOKUP(DE300,'aktuelle Düngerliste'!$A:$H,3,FALSE)*DG300/1000),""))</f>
        <v/>
      </c>
      <c r="DO300" s="875" t="str">
        <f>IF(DE300="","",VLOOKUP(DE300,'aktuelle Düngerliste'!$A:$J,10,FALSE)*DG300/1000)</f>
        <v/>
      </c>
      <c r="DP300" s="875" t="str">
        <f>IF(DE300="","",VLOOKUP(DE300,'aktuelle Düngerliste'!$A:$H,5,FALSE)*DG300/1000)</f>
        <v/>
      </c>
      <c r="DQ300" s="875" t="str">
        <f>IF(DE300="","",VLOOKUP(DE300,'aktuelle Düngerliste'!$A:$H,6,FALSE)*DG300/1000)</f>
        <v/>
      </c>
      <c r="DR300" s="876" t="str">
        <f>IF(DE300="","",VLOOKUP(DE300,'aktuelle Düngerliste'!$A:$H,7,FALSE)*DG300/1000)</f>
        <v/>
      </c>
      <c r="DS300" s="265"/>
    </row>
    <row r="301" spans="1:123" s="145" customFormat="1">
      <c r="A301" s="261" t="str">
        <f>IF('N-DBE'!A301="","",'N-DBE'!A301)</f>
        <v/>
      </c>
      <c r="B301" s="285" t="str">
        <f>IF('N-DBE'!B301="","",'N-DBE'!B301)</f>
        <v/>
      </c>
      <c r="C301" s="262" t="str">
        <f>IF('N-DBE'!C301="","",'N-DBE'!C301)</f>
        <v/>
      </c>
      <c r="D301" s="262" t="str">
        <f>IF('N-DBE'!D301="","",'N-DBE'!D301)</f>
        <v/>
      </c>
      <c r="E301" s="238" t="str">
        <f>IF('N-DBE'!E301="","",'N-DBE'!E301)</f>
        <v/>
      </c>
      <c r="F301" s="238" t="str">
        <f>IF('N-DBE'!F301="","",'N-DBE'!F301)</f>
        <v/>
      </c>
      <c r="G301" s="225" t="str">
        <f>IF('N-DBE'!G301="","",'N-DBE'!G301)</f>
        <v/>
      </c>
      <c r="H301" s="247" t="str">
        <f>IF(OR(B301="",'N-DBE'!AJ301=""),"",'N-DBE'!AJ301+'N-DBE'!AN301)</f>
        <v/>
      </c>
      <c r="I301" s="815" t="str">
        <f>IF(OR(B301="",'N-DBE'!AJ301=""),"",'N-DBE'!E301*('N-DBE'!AJ301+'N-DBE'!AN301))</f>
        <v/>
      </c>
      <c r="J301" s="246" t="str">
        <f>IF('N-DBE'!AK301="","",IF('N-DBE'!AM301="ja",'N-DBE'!AK301+'N-DBE'!AN301,'N-DBE'!AK301))</f>
        <v/>
      </c>
      <c r="K301" s="829" t="str">
        <f>IF(OR(B301="",'N-DBE'!AK301=""),"",IF('N-DBE'!AM301="ja",'N-DBE'!E301*('N-DBE'!AK301+'N-DBE'!AN301),'N-DBE'!E301*'N-DBE'!AK301))</f>
        <v/>
      </c>
      <c r="L301" s="830" t="str">
        <f>IF(OR(B301="",'N-DBE'!AL301=""),"",'N-DBE'!AL301+'N-DBE'!AN301)</f>
        <v/>
      </c>
      <c r="M301" s="830" t="str">
        <f>IF(OR(B301="",'N-DBE'!AL301=""),"",'N-DBE'!E301*('N-DBE'!AL301+'N-DBE'!AN301))</f>
        <v/>
      </c>
      <c r="N301" s="831" t="str">
        <f>IF(AND('N-DBE'!C301="ja",G301&lt;&gt;""),I301-X301,"")</f>
        <v/>
      </c>
      <c r="O301" s="259" t="str">
        <f>IF('N-DBE'!AJ301="","",SUM(AU301,BI301,BW301,CK301,CY301,DM301))</f>
        <v/>
      </c>
      <c r="P301" s="830" t="str">
        <f>IF(OR(B301="",'N-DBE'!AJ301=""),"",O301*'N-DBE'!E301)</f>
        <v/>
      </c>
      <c r="Q301" s="253" t="str">
        <f>IF('N-DBE'!AJ301="","",IF(AR301="mineralisch",AU301,0)+IF(BF301="mineralisch",BI301,0)+IF(BT301="mineralisch",BW301,0)+IF(CH301="mineralisch",CK301,0)+IF(CV301="mineralisch",CY301,0)+IF(DJ301="mineralisch",DM301,0))</f>
        <v/>
      </c>
      <c r="R301" s="830" t="str">
        <f>IF(OR(B301="",'N-DBE'!AJ301=""),"",Q301*'N-DBE'!E301)</f>
        <v/>
      </c>
      <c r="S301" s="253" t="str">
        <f>IF('N-DBE'!AJ301="","",O301-Q301)</f>
        <v/>
      </c>
      <c r="T301" s="830" t="str">
        <f>IF(OR(B301="",'N-DBE'!AJ301=""),"",S301*'N-DBE'!E301)</f>
        <v/>
      </c>
      <c r="U301" s="253" t="str">
        <f>IF('N-DBE'!AJ301="","",(IF(AR301="Kompost",AU301,0)+IF(BF301="Kompost",BI301,0)+IF(BT301="Kompost",BW301,0)+IF(CH301="Kompost",CK301,0)+IF(CV301="Kompost",CY301,0)+IF(DJ301="Kompost",DM301,0)))</f>
        <v/>
      </c>
      <c r="V301" s="830" t="str">
        <f>IF(OR(B301="",'N-DBE'!AJ301=""),"",U301*'N-DBE'!E301)</f>
        <v/>
      </c>
      <c r="W301" s="370" t="str">
        <f>IF('N-DBE'!AJ301="","",SUM(AW301,BK301,BY301,CM301,DA301,DO301))</f>
        <v/>
      </c>
      <c r="X301" s="844" t="str">
        <f>IF(OR(B301="",'N-DBE'!AJ301=""),"",W301*'N-DBE'!E301)</f>
        <v/>
      </c>
      <c r="Y301" s="260" t="str">
        <f>IF('P-(K-Mg)-DBE'!N301="","",'P-(K-Mg)-DBE'!N301+'P-(K-Mg)-DBE'!R301)</f>
        <v/>
      </c>
      <c r="Z301" s="830" t="str">
        <f>IF(OR(B301="",'P-(K-Mg)-DBE'!N301=""),"",'N-DBE'!E301*('P-(K-Mg)-DBE'!N301+'P-(K-Mg)-DBE'!R301))</f>
        <v/>
      </c>
      <c r="AA301" s="259" t="str">
        <f>IF('P-(K-Mg)-DBE'!N301="","",SUM(AX301,BL301,BZ301,CN301,DB301,DP301))</f>
        <v/>
      </c>
      <c r="AB301" s="258" t="str">
        <f>IF(OR(B301="",'P-(K-Mg)-DBE'!Z301=""),"",SUM(AX301,BL301,BZ301,CN301,DB301,DP301)*'N-DBE'!E301)</f>
        <v/>
      </c>
      <c r="AC301" s="259" t="str">
        <f>IF('P-(K-Mg)-DBE'!O301="","",'P-(K-Mg)-DBE'!O301)</f>
        <v/>
      </c>
      <c r="AD301" s="815" t="str">
        <f>IF(OR(B301="",'P-(K-Mg)-DBE'!O301=""),"",'P-(K-Mg)-DBE'!O301*'N-DBE'!E301)</f>
        <v/>
      </c>
      <c r="AE301" s="239" t="str">
        <f>IF('P-(K-Mg)-DBE'!Z301="","",'P-(K-Mg)-DBE'!Z301)</f>
        <v/>
      </c>
      <c r="AF301" s="815" t="str">
        <f>IF(OR(B301="",'P-(K-Mg)-DBE'!Z301=""),"",'P-(K-Mg)-DBE'!Z301*'N-DBE'!E301)</f>
        <v/>
      </c>
      <c r="AG301" s="380" t="str">
        <f>IF('P-(K-Mg)-DBE'!Z301="","",SUM(AY301,BM301,CA301,CO301,DC301,DQ301))</f>
        <v/>
      </c>
      <c r="AH301" s="258" t="str">
        <f>IF(OR(B301="",'P-(K-Mg)-DBE'!AH301=""),"",SUM(AY301,BM301,CA301,CO301,DC301,DQ291)*'N-DBE'!E301)</f>
        <v/>
      </c>
      <c r="AI301" s="240" t="str">
        <f>IF('P-(K-Mg)-DBE'!AH301="","",'P-(K-Mg)-DBE'!AH301)</f>
        <v/>
      </c>
      <c r="AJ301" s="830" t="str">
        <f>IF(OR(B301="",'P-(K-Mg)-DBE'!AH301=""),"",'N-DBE'!E301*'P-(K-Mg)-DBE'!AH301)</f>
        <v/>
      </c>
      <c r="AK301" s="374" t="str">
        <f>IF('P-(K-Mg)-DBE'!AH301="","",SUM(AZ301,BN301,CB301,CP301,DD301,DR301))</f>
        <v/>
      </c>
      <c r="AL301" s="862" t="str">
        <f>IF('P-(K-Mg)-DBE'!AH301="","",SUM(AZ301,BN301,CB301,CP301,DD301,DR301))</f>
        <v/>
      </c>
      <c r="AM301" s="378"/>
      <c r="AN301" s="379"/>
      <c r="AO301" s="375"/>
      <c r="AP301" s="392" t="str">
        <f t="shared" si="48"/>
        <v/>
      </c>
      <c r="AQ301" s="453" t="str">
        <f t="shared" si="49"/>
        <v/>
      </c>
      <c r="AR301" s="872" t="str">
        <f>IF(AM301="","",VLOOKUP(AM301,'aktuelle Düngerliste'!A:H,2,FALSE))</f>
        <v/>
      </c>
      <c r="AS301" s="872" t="str">
        <f>IF(AM301="","",VLOOKUP(AM301,'aktuelle Düngerliste'!A:H,3,FALSE))</f>
        <v/>
      </c>
      <c r="AT301" s="873" t="str">
        <f>IF(AM301="","",VLOOKUP(AM301,'aktuelle Düngerliste'!A:H,8,FALSE))</f>
        <v/>
      </c>
      <c r="AU301" s="874" t="str">
        <f>IF(AM301="","",VLOOKUP(AM301,'aktuelle Düngerliste'!$A:$H,3,FALSE)*AO301/1000)</f>
        <v/>
      </c>
      <c r="AV301" s="874" t="str">
        <f>IF(AM301="","",IF(VLOOKUP(AM301,'aktuelle Düngerliste'!$A:$B,2,FALSE)="mineralisch",(VLOOKUP(AM301,'aktuelle Düngerliste'!$A:$H,3,FALSE)*AO301/1000),""))</f>
        <v/>
      </c>
      <c r="AW301" s="875" t="str">
        <f>IF(AM301="","",VLOOKUP(AM301,'aktuelle Düngerliste'!$A:$J,10,FALSE)*AO301/1000)</f>
        <v/>
      </c>
      <c r="AX301" s="875" t="str">
        <f>IF(AM301="","",VLOOKUP(AM301,'aktuelle Düngerliste'!$A:$H,5,FALSE)*AO301/1000)</f>
        <v/>
      </c>
      <c r="AY301" s="875" t="str">
        <f>IF(AM301="","",VLOOKUP(AM301,'aktuelle Düngerliste'!$A:$H,6,FALSE)*AO301/1000)</f>
        <v/>
      </c>
      <c r="AZ301" s="876" t="str">
        <f>IF(AM301="","",VLOOKUP(AM301,'aktuelle Düngerliste'!$A:$H,7,FALSE)*AO301/1000)</f>
        <v/>
      </c>
      <c r="BA301" s="378"/>
      <c r="BB301" s="379"/>
      <c r="BC301" s="375"/>
      <c r="BD301" s="392" t="str">
        <f t="shared" si="50"/>
        <v/>
      </c>
      <c r="BE301" s="453" t="str">
        <f t="shared" si="51"/>
        <v/>
      </c>
      <c r="BF301" s="872" t="str">
        <f>IF(BA301="","",VLOOKUP(BA301,'aktuelle Düngerliste'!$A:$H,2,FALSE))</f>
        <v/>
      </c>
      <c r="BG301" s="872" t="str">
        <f>IF(BA301="","",VLOOKUP(BA301,'aktuelle Düngerliste'!$A:$H,3,FALSE))</f>
        <v/>
      </c>
      <c r="BH301" s="873" t="str">
        <f>IF(BA301="","",VLOOKUP(BA301,'aktuelle Düngerliste'!$A:$H,8,FALSE))</f>
        <v/>
      </c>
      <c r="BI301" s="874" t="str">
        <f>IF(BA301="","",VLOOKUP(BA301,'aktuelle Düngerliste'!$A:$H,3,FALSE)*BC301/1000)</f>
        <v/>
      </c>
      <c r="BJ301" s="874" t="str">
        <f>IF(BA301="","",IF(VLOOKUP(BA301,'aktuelle Düngerliste'!$A:$B,2,FALSE)="mineralisch",(VLOOKUP(BA301,'aktuelle Düngerliste'!$A:$H,3,FALSE)*BC301/1000),""))</f>
        <v/>
      </c>
      <c r="BK301" s="875" t="str">
        <f>IF(BA301="","",VLOOKUP(BA301,'aktuelle Düngerliste'!$A:$J,10,FALSE)*BC301/1000)</f>
        <v/>
      </c>
      <c r="BL301" s="875" t="str">
        <f>IF(BA301="","",VLOOKUP(BA301,'aktuelle Düngerliste'!$A:$H,5,FALSE)*BC301/1000)</f>
        <v/>
      </c>
      <c r="BM301" s="875" t="str">
        <f>IF(BA301="","",VLOOKUP(BA301,'aktuelle Düngerliste'!$A:$H,6,FALSE)*BC301/1000)</f>
        <v/>
      </c>
      <c r="BN301" s="876" t="str">
        <f>IF(BA301="","",VLOOKUP(BA301,'aktuelle Düngerliste'!$A:$H,7,FALSE)*BC301/1000)</f>
        <v/>
      </c>
      <c r="BO301" s="378"/>
      <c r="BP301" s="379"/>
      <c r="BQ301" s="375"/>
      <c r="BR301" s="392" t="str">
        <f t="shared" si="52"/>
        <v/>
      </c>
      <c r="BS301" s="453" t="str">
        <f t="shared" si="53"/>
        <v/>
      </c>
      <c r="BT301" s="872" t="str">
        <f>IF(BO301="","",VLOOKUP(BO301,'aktuelle Düngerliste'!$A:$H,2,FALSE))</f>
        <v/>
      </c>
      <c r="BU301" s="872" t="str">
        <f>IF(BO301="","",VLOOKUP(BO301,'aktuelle Düngerliste'!$A:$H,3,FALSE))</f>
        <v/>
      </c>
      <c r="BV301" s="873" t="str">
        <f>IF(BO301="","",VLOOKUP(BO301,'aktuelle Düngerliste'!$A:$H,8,FALSE))</f>
        <v/>
      </c>
      <c r="BW301" s="874" t="str">
        <f>IF(BO301="","",VLOOKUP(BO301,'aktuelle Düngerliste'!$A:$H,3,FALSE)*BQ301/1000)</f>
        <v/>
      </c>
      <c r="BX301" s="874" t="str">
        <f>IF(BO301="","",IF(VLOOKUP(BO301,'aktuelle Düngerliste'!$A:$B,2,FALSE)="mineralisch",(VLOOKUP(BO301,'aktuelle Düngerliste'!$A:$H,3,FALSE)*BQ301/1000),""))</f>
        <v/>
      </c>
      <c r="BY301" s="875" t="str">
        <f>IF(BO301="","",VLOOKUP(BO301,'aktuelle Düngerliste'!$A:$J,10,FALSE)*BQ301/1000)</f>
        <v/>
      </c>
      <c r="BZ301" s="875" t="str">
        <f>IF(BO301="","",VLOOKUP(BO301,'aktuelle Düngerliste'!$A:$H,5,FALSE)*BQ301/1000)</f>
        <v/>
      </c>
      <c r="CA301" s="875" t="str">
        <f>IF(BO301="","",VLOOKUP(BO301,'aktuelle Düngerliste'!$A:$H,6,FALSE)*BQ301/1000)</f>
        <v/>
      </c>
      <c r="CB301" s="876" t="str">
        <f>IF(BO301="","",VLOOKUP(BO301,'aktuelle Düngerliste'!$A:$H,7,FALSE)*BQ301/1000)</f>
        <v/>
      </c>
      <c r="CC301" s="378"/>
      <c r="CD301" s="379"/>
      <c r="CE301" s="375"/>
      <c r="CF301" s="392" t="str">
        <f t="shared" si="54"/>
        <v/>
      </c>
      <c r="CG301" s="453" t="str">
        <f t="shared" si="55"/>
        <v/>
      </c>
      <c r="CH301" s="872" t="str">
        <f>IF(CC301="","",VLOOKUP(CC301,'aktuelle Düngerliste'!$A:$H,2,FALSE))</f>
        <v/>
      </c>
      <c r="CI301" s="872" t="str">
        <f>IF(CC301="","",VLOOKUP(CC301,'aktuelle Düngerliste'!$A:$H,3,FALSE))</f>
        <v/>
      </c>
      <c r="CJ301" s="873" t="str">
        <f>IF(CC301="","",VLOOKUP(CC301,'aktuelle Düngerliste'!$A:$H,8,FALSE))</f>
        <v/>
      </c>
      <c r="CK301" s="874" t="str">
        <f>IF(CC301="","",VLOOKUP(CC301,'aktuelle Düngerliste'!$A:$H,3,FALSE)*CE301/1000)</f>
        <v/>
      </c>
      <c r="CL301" s="874" t="str">
        <f>IF(CC301="","",IF(VLOOKUP(CC301,'aktuelle Düngerliste'!$A:$B,2,FALSE)="mineralisch",(VLOOKUP(CC301,'aktuelle Düngerliste'!$A:$H,3,FALSE)*CE301/1000),""))</f>
        <v/>
      </c>
      <c r="CM301" s="875" t="str">
        <f>IF(CC301="","",VLOOKUP(CC301,'aktuelle Düngerliste'!$A:$J,10,FALSE)*CE301/1000)</f>
        <v/>
      </c>
      <c r="CN301" s="875" t="str">
        <f>IF(CC301="","",VLOOKUP(CC301,'aktuelle Düngerliste'!$A:$H,5,FALSE)*CE301/1000)</f>
        <v/>
      </c>
      <c r="CO301" s="875" t="str">
        <f>IF(CC301="","",VLOOKUP(CC301,'aktuelle Düngerliste'!$A:$H,6,FALSE)*CE301/1000)</f>
        <v/>
      </c>
      <c r="CP301" s="876" t="str">
        <f>IF(CC301="","",VLOOKUP(CC301,'aktuelle Düngerliste'!$A:$H,7,FALSE)*CE301/1000)</f>
        <v/>
      </c>
      <c r="CQ301" s="378"/>
      <c r="CR301" s="379"/>
      <c r="CS301" s="375"/>
      <c r="CT301" s="392" t="str">
        <f t="shared" si="56"/>
        <v/>
      </c>
      <c r="CU301" s="453" t="str">
        <f t="shared" si="57"/>
        <v/>
      </c>
      <c r="CV301" s="872" t="str">
        <f>IF(CQ301="","",VLOOKUP(CQ301,'aktuelle Düngerliste'!$A:$H,2,FALSE))</f>
        <v/>
      </c>
      <c r="CW301" s="872" t="str">
        <f>IF(CQ301="","",VLOOKUP(CQ301,'aktuelle Düngerliste'!$A:$H,3,FALSE))</f>
        <v/>
      </c>
      <c r="CX301" s="873" t="str">
        <f>IF(CQ301="","",VLOOKUP(CQ301,'aktuelle Düngerliste'!$A:$H,8,FALSE))</f>
        <v/>
      </c>
      <c r="CY301" s="874" t="str">
        <f>IF(CQ301="","",VLOOKUP(CQ301,'aktuelle Düngerliste'!$A:$H,3,FALSE)*CS301/1000)</f>
        <v/>
      </c>
      <c r="CZ301" s="874" t="str">
        <f>IF(CQ301="","",IF(VLOOKUP(CQ301,'aktuelle Düngerliste'!$A:$B,2,FALSE)="mineralisch",(VLOOKUP(CQ301,'aktuelle Düngerliste'!$A:$H,3,FALSE)*CS301/1000),""))</f>
        <v/>
      </c>
      <c r="DA301" s="875" t="str">
        <f>IF(CQ301="","",VLOOKUP(CQ301,'aktuelle Düngerliste'!$A:$J,10,FALSE)*CS301/1000)</f>
        <v/>
      </c>
      <c r="DB301" s="875" t="str">
        <f>IF(CQ301="","",VLOOKUP(CQ301,'aktuelle Düngerliste'!$A:$H,5,FALSE)*CS301/1000)</f>
        <v/>
      </c>
      <c r="DC301" s="875" t="str">
        <f>IF(CQ301="","",VLOOKUP(CQ301,'aktuelle Düngerliste'!$A:$H,6,FALSE)*CS301/1000)</f>
        <v/>
      </c>
      <c r="DD301" s="876" t="str">
        <f>IF(CQ301="","",VLOOKUP(CQ301,'aktuelle Düngerliste'!$A:$H,7,FALSE)*CS301/1000)</f>
        <v/>
      </c>
      <c r="DE301" s="378"/>
      <c r="DF301" s="379"/>
      <c r="DG301" s="375"/>
      <c r="DH301" s="392" t="str">
        <f t="shared" si="58"/>
        <v/>
      </c>
      <c r="DI301" s="453" t="str">
        <f t="shared" si="59"/>
        <v/>
      </c>
      <c r="DJ301" s="872" t="str">
        <f>IF(DE301="","",VLOOKUP(DE301,'aktuelle Düngerliste'!$A:$H,2,FALSE))</f>
        <v/>
      </c>
      <c r="DK301" s="872" t="str">
        <f>IF(DE301="","",VLOOKUP(DE301,'aktuelle Düngerliste'!$A:$H,3,FALSE))</f>
        <v/>
      </c>
      <c r="DL301" s="873" t="str">
        <f>IF(DE301="","",VLOOKUP(DE301,'aktuelle Düngerliste'!$A:$H,8,FALSE))</f>
        <v/>
      </c>
      <c r="DM301" s="874" t="str">
        <f>IF(DE301="","",VLOOKUP(DE301,'aktuelle Düngerliste'!$A:$H,3,FALSE)*DG301/1000)</f>
        <v/>
      </c>
      <c r="DN301" s="874" t="str">
        <f>IF(DE301="","",IF(VLOOKUP(DE301,'aktuelle Düngerliste'!$A:$B,2,FALSE)="mineralisch",(VLOOKUP(DE301,'aktuelle Düngerliste'!$A:$H,3,FALSE)*DG301/1000),""))</f>
        <v/>
      </c>
      <c r="DO301" s="875" t="str">
        <f>IF(DE301="","",VLOOKUP(DE301,'aktuelle Düngerliste'!$A:$J,10,FALSE)*DG301/1000)</f>
        <v/>
      </c>
      <c r="DP301" s="875" t="str">
        <f>IF(DE301="","",VLOOKUP(DE301,'aktuelle Düngerliste'!$A:$H,5,FALSE)*DG301/1000)</f>
        <v/>
      </c>
      <c r="DQ301" s="875" t="str">
        <f>IF(DE301="","",VLOOKUP(DE301,'aktuelle Düngerliste'!$A:$H,6,FALSE)*DG301/1000)</f>
        <v/>
      </c>
      <c r="DR301" s="876" t="str">
        <f>IF(DE301="","",VLOOKUP(DE301,'aktuelle Düngerliste'!$A:$H,7,FALSE)*DG301/1000)</f>
        <v/>
      </c>
      <c r="DS301" s="265"/>
    </row>
    <row r="302" spans="1:123" s="145" customFormat="1">
      <c r="A302" s="261" t="str">
        <f>IF('N-DBE'!A302="","",'N-DBE'!A302)</f>
        <v/>
      </c>
      <c r="B302" s="285" t="str">
        <f>IF('N-DBE'!B302="","",'N-DBE'!B302)</f>
        <v/>
      </c>
      <c r="C302" s="262" t="str">
        <f>IF('N-DBE'!C302="","",'N-DBE'!C302)</f>
        <v/>
      </c>
      <c r="D302" s="262" t="str">
        <f>IF('N-DBE'!D302="","",'N-DBE'!D302)</f>
        <v/>
      </c>
      <c r="E302" s="238" t="str">
        <f>IF('N-DBE'!E302="","",'N-DBE'!E302)</f>
        <v/>
      </c>
      <c r="F302" s="238" t="str">
        <f>IF('N-DBE'!F302="","",'N-DBE'!F302)</f>
        <v/>
      </c>
      <c r="G302" s="225" t="str">
        <f>IF('N-DBE'!G302="","",'N-DBE'!G302)</f>
        <v/>
      </c>
      <c r="H302" s="247" t="str">
        <f>IF(OR(B302="",'N-DBE'!AJ302=""),"",'N-DBE'!AJ302+'N-DBE'!AN302)</f>
        <v/>
      </c>
      <c r="I302" s="815" t="str">
        <f>IF(OR(B302="",'N-DBE'!AJ302=""),"",'N-DBE'!E302*('N-DBE'!AJ302+'N-DBE'!AN302))</f>
        <v/>
      </c>
      <c r="J302" s="246" t="str">
        <f>IF('N-DBE'!AK302="","",IF('N-DBE'!AM302="ja",'N-DBE'!AK302+'N-DBE'!AN302,'N-DBE'!AK302))</f>
        <v/>
      </c>
      <c r="K302" s="829" t="str">
        <f>IF(OR(B302="",'N-DBE'!AK302=""),"",IF('N-DBE'!AM302="ja",'N-DBE'!E302*('N-DBE'!AK302+'N-DBE'!AN302),'N-DBE'!E302*'N-DBE'!AK302))</f>
        <v/>
      </c>
      <c r="L302" s="830" t="str">
        <f>IF(OR(B302="",'N-DBE'!AL302=""),"",'N-DBE'!AL302+'N-DBE'!AN302)</f>
        <v/>
      </c>
      <c r="M302" s="830" t="str">
        <f>IF(OR(B302="",'N-DBE'!AL302=""),"",'N-DBE'!E302*('N-DBE'!AL302+'N-DBE'!AN302))</f>
        <v/>
      </c>
      <c r="N302" s="831" t="str">
        <f>IF(AND('N-DBE'!C302="ja",G302&lt;&gt;""),I302-X302,"")</f>
        <v/>
      </c>
      <c r="O302" s="259" t="str">
        <f>IF('N-DBE'!AJ302="","",SUM(AU302,BI302,BW302,CK302,CY302,DM302))</f>
        <v/>
      </c>
      <c r="P302" s="830" t="str">
        <f>IF(OR(B302="",'N-DBE'!AJ302=""),"",O302*'N-DBE'!E302)</f>
        <v/>
      </c>
      <c r="Q302" s="253" t="str">
        <f>IF('N-DBE'!AJ302="","",IF(AR302="mineralisch",AU302,0)+IF(BF302="mineralisch",BI302,0)+IF(BT302="mineralisch",BW302,0)+IF(CH302="mineralisch",CK302,0)+IF(CV302="mineralisch",CY302,0)+IF(DJ302="mineralisch",DM302,0))</f>
        <v/>
      </c>
      <c r="R302" s="830" t="str">
        <f>IF(OR(B302="",'N-DBE'!AJ302=""),"",Q302*'N-DBE'!E302)</f>
        <v/>
      </c>
      <c r="S302" s="253" t="str">
        <f>IF('N-DBE'!AJ302="","",O302-Q302)</f>
        <v/>
      </c>
      <c r="T302" s="830" t="str">
        <f>IF(OR(B302="",'N-DBE'!AJ302=""),"",S302*'N-DBE'!E302)</f>
        <v/>
      </c>
      <c r="U302" s="253" t="str">
        <f>IF('N-DBE'!AJ302="","",(IF(AR302="Kompost",AU302,0)+IF(BF302="Kompost",BI302,0)+IF(BT302="Kompost",BW302,0)+IF(CH302="Kompost",CK302,0)+IF(CV302="Kompost",CY302,0)+IF(DJ302="Kompost",DM302,0)))</f>
        <v/>
      </c>
      <c r="V302" s="830" t="str">
        <f>IF(OR(B302="",'N-DBE'!AJ302=""),"",U302*'N-DBE'!E302)</f>
        <v/>
      </c>
      <c r="W302" s="370" t="str">
        <f>IF('N-DBE'!AJ302="","",SUM(AW302,BK302,BY302,CM302,DA302,DO302))</f>
        <v/>
      </c>
      <c r="X302" s="844" t="str">
        <f>IF(OR(B302="",'N-DBE'!AJ302=""),"",W302*'N-DBE'!E302)</f>
        <v/>
      </c>
      <c r="Y302" s="260" t="str">
        <f>IF('P-(K-Mg)-DBE'!N302="","",'P-(K-Mg)-DBE'!N302+'P-(K-Mg)-DBE'!R302)</f>
        <v/>
      </c>
      <c r="Z302" s="830" t="str">
        <f>IF(OR(B302="",'P-(K-Mg)-DBE'!N302=""),"",'N-DBE'!E302*('P-(K-Mg)-DBE'!N302+'P-(K-Mg)-DBE'!R302))</f>
        <v/>
      </c>
      <c r="AA302" s="259" t="str">
        <f>IF('P-(K-Mg)-DBE'!N302="","",SUM(AX302,BL302,BZ302,CN302,DB302,DP302))</f>
        <v/>
      </c>
      <c r="AB302" s="258" t="str">
        <f>IF(OR(B302="",'P-(K-Mg)-DBE'!Z302=""),"",SUM(AX302,BL302,BZ302,CN302,DB302,DP302)*'N-DBE'!E302)</f>
        <v/>
      </c>
      <c r="AC302" s="259" t="str">
        <f>IF('P-(K-Mg)-DBE'!O302="","",'P-(K-Mg)-DBE'!O302)</f>
        <v/>
      </c>
      <c r="AD302" s="815" t="str">
        <f>IF(OR(B302="",'P-(K-Mg)-DBE'!O302=""),"",'P-(K-Mg)-DBE'!O302*'N-DBE'!E302)</f>
        <v/>
      </c>
      <c r="AE302" s="239" t="str">
        <f>IF('P-(K-Mg)-DBE'!Z302="","",'P-(K-Mg)-DBE'!Z302)</f>
        <v/>
      </c>
      <c r="AF302" s="815" t="str">
        <f>IF(OR(B302="",'P-(K-Mg)-DBE'!Z302=""),"",'P-(K-Mg)-DBE'!Z302*'N-DBE'!E302)</f>
        <v/>
      </c>
      <c r="AG302" s="380" t="str">
        <f>IF('P-(K-Mg)-DBE'!Z302="","",SUM(AY302,BM302,CA302,CO302,DC302,DQ302))</f>
        <v/>
      </c>
      <c r="AH302" s="258" t="str">
        <f>IF(OR(B302="",'P-(K-Mg)-DBE'!AH302=""),"",SUM(AY302,BM302,CA302,CO302,DC302,DQ292)*'N-DBE'!E302)</f>
        <v/>
      </c>
      <c r="AI302" s="240" t="str">
        <f>IF('P-(K-Mg)-DBE'!AH302="","",'P-(K-Mg)-DBE'!AH302)</f>
        <v/>
      </c>
      <c r="AJ302" s="830" t="str">
        <f>IF(OR(B302="",'P-(K-Mg)-DBE'!AH302=""),"",'N-DBE'!E302*'P-(K-Mg)-DBE'!AH302)</f>
        <v/>
      </c>
      <c r="AK302" s="374" t="str">
        <f>IF('P-(K-Mg)-DBE'!AH302="","",SUM(AZ302,BN302,CB302,CP302,DD302,DR302))</f>
        <v/>
      </c>
      <c r="AL302" s="862" t="str">
        <f>IF('P-(K-Mg)-DBE'!AH302="","",SUM(AZ302,BN302,CB302,CP302,DD302,DR302))</f>
        <v/>
      </c>
      <c r="AM302" s="378"/>
      <c r="AN302" s="379"/>
      <c r="AO302" s="375"/>
      <c r="AP302" s="392" t="str">
        <f t="shared" si="48"/>
        <v/>
      </c>
      <c r="AQ302" s="453" t="str">
        <f t="shared" si="49"/>
        <v/>
      </c>
      <c r="AR302" s="872" t="str">
        <f>IF(AM302="","",VLOOKUP(AM302,'aktuelle Düngerliste'!A:H,2,FALSE))</f>
        <v/>
      </c>
      <c r="AS302" s="872" t="str">
        <f>IF(AM302="","",VLOOKUP(AM302,'aktuelle Düngerliste'!A:H,3,FALSE))</f>
        <v/>
      </c>
      <c r="AT302" s="873" t="str">
        <f>IF(AM302="","",VLOOKUP(AM302,'aktuelle Düngerliste'!A:H,8,FALSE))</f>
        <v/>
      </c>
      <c r="AU302" s="874" t="str">
        <f>IF(AM302="","",VLOOKUP(AM302,'aktuelle Düngerliste'!$A:$H,3,FALSE)*AO302/1000)</f>
        <v/>
      </c>
      <c r="AV302" s="874" t="str">
        <f>IF(AM302="","",IF(VLOOKUP(AM302,'aktuelle Düngerliste'!$A:$B,2,FALSE)="mineralisch",(VLOOKUP(AM302,'aktuelle Düngerliste'!$A:$H,3,FALSE)*AO302/1000),""))</f>
        <v/>
      </c>
      <c r="AW302" s="875" t="str">
        <f>IF(AM302="","",VLOOKUP(AM302,'aktuelle Düngerliste'!$A:$J,10,FALSE)*AO302/1000)</f>
        <v/>
      </c>
      <c r="AX302" s="875" t="str">
        <f>IF(AM302="","",VLOOKUP(AM302,'aktuelle Düngerliste'!$A:$H,5,FALSE)*AO302/1000)</f>
        <v/>
      </c>
      <c r="AY302" s="875" t="str">
        <f>IF(AM302="","",VLOOKUP(AM302,'aktuelle Düngerliste'!$A:$H,6,FALSE)*AO302/1000)</f>
        <v/>
      </c>
      <c r="AZ302" s="876" t="str">
        <f>IF(AM302="","",VLOOKUP(AM302,'aktuelle Düngerliste'!$A:$H,7,FALSE)*AO302/1000)</f>
        <v/>
      </c>
      <c r="BA302" s="378"/>
      <c r="BB302" s="379"/>
      <c r="BC302" s="375"/>
      <c r="BD302" s="392" t="str">
        <f t="shared" si="50"/>
        <v/>
      </c>
      <c r="BE302" s="453" t="str">
        <f t="shared" si="51"/>
        <v/>
      </c>
      <c r="BF302" s="872" t="str">
        <f>IF(BA302="","",VLOOKUP(BA302,'aktuelle Düngerliste'!$A:$H,2,FALSE))</f>
        <v/>
      </c>
      <c r="BG302" s="872" t="str">
        <f>IF(BA302="","",VLOOKUP(BA302,'aktuelle Düngerliste'!$A:$H,3,FALSE))</f>
        <v/>
      </c>
      <c r="BH302" s="873" t="str">
        <f>IF(BA302="","",VLOOKUP(BA302,'aktuelle Düngerliste'!$A:$H,8,FALSE))</f>
        <v/>
      </c>
      <c r="BI302" s="874" t="str">
        <f>IF(BA302="","",VLOOKUP(BA302,'aktuelle Düngerliste'!$A:$H,3,FALSE)*BC302/1000)</f>
        <v/>
      </c>
      <c r="BJ302" s="874" t="str">
        <f>IF(BA302="","",IF(VLOOKUP(BA302,'aktuelle Düngerliste'!$A:$B,2,FALSE)="mineralisch",(VLOOKUP(BA302,'aktuelle Düngerliste'!$A:$H,3,FALSE)*BC302/1000),""))</f>
        <v/>
      </c>
      <c r="BK302" s="875" t="str">
        <f>IF(BA302="","",VLOOKUP(BA302,'aktuelle Düngerliste'!$A:$J,10,FALSE)*BC302/1000)</f>
        <v/>
      </c>
      <c r="BL302" s="875" t="str">
        <f>IF(BA302="","",VLOOKUP(BA302,'aktuelle Düngerliste'!$A:$H,5,FALSE)*BC302/1000)</f>
        <v/>
      </c>
      <c r="BM302" s="875" t="str">
        <f>IF(BA302="","",VLOOKUP(BA302,'aktuelle Düngerliste'!$A:$H,6,FALSE)*BC302/1000)</f>
        <v/>
      </c>
      <c r="BN302" s="876" t="str">
        <f>IF(BA302="","",VLOOKUP(BA302,'aktuelle Düngerliste'!$A:$H,7,FALSE)*BC302/1000)</f>
        <v/>
      </c>
      <c r="BO302" s="378"/>
      <c r="BP302" s="379"/>
      <c r="BQ302" s="375"/>
      <c r="BR302" s="392" t="str">
        <f t="shared" si="52"/>
        <v/>
      </c>
      <c r="BS302" s="453" t="str">
        <f t="shared" si="53"/>
        <v/>
      </c>
      <c r="BT302" s="872" t="str">
        <f>IF(BO302="","",VLOOKUP(BO302,'aktuelle Düngerliste'!$A:$H,2,FALSE))</f>
        <v/>
      </c>
      <c r="BU302" s="872" t="str">
        <f>IF(BO302="","",VLOOKUP(BO302,'aktuelle Düngerliste'!$A:$H,3,FALSE))</f>
        <v/>
      </c>
      <c r="BV302" s="873" t="str">
        <f>IF(BO302="","",VLOOKUP(BO302,'aktuelle Düngerliste'!$A:$H,8,FALSE))</f>
        <v/>
      </c>
      <c r="BW302" s="874" t="str">
        <f>IF(BO302="","",VLOOKUP(BO302,'aktuelle Düngerliste'!$A:$H,3,FALSE)*BQ302/1000)</f>
        <v/>
      </c>
      <c r="BX302" s="874" t="str">
        <f>IF(BO302="","",IF(VLOOKUP(BO302,'aktuelle Düngerliste'!$A:$B,2,FALSE)="mineralisch",(VLOOKUP(BO302,'aktuelle Düngerliste'!$A:$H,3,FALSE)*BQ302/1000),""))</f>
        <v/>
      </c>
      <c r="BY302" s="875" t="str">
        <f>IF(BO302="","",VLOOKUP(BO302,'aktuelle Düngerliste'!$A:$J,10,FALSE)*BQ302/1000)</f>
        <v/>
      </c>
      <c r="BZ302" s="875" t="str">
        <f>IF(BO302="","",VLOOKUP(BO302,'aktuelle Düngerliste'!$A:$H,5,FALSE)*BQ302/1000)</f>
        <v/>
      </c>
      <c r="CA302" s="875" t="str">
        <f>IF(BO302="","",VLOOKUP(BO302,'aktuelle Düngerliste'!$A:$H,6,FALSE)*BQ302/1000)</f>
        <v/>
      </c>
      <c r="CB302" s="876" t="str">
        <f>IF(BO302="","",VLOOKUP(BO302,'aktuelle Düngerliste'!$A:$H,7,FALSE)*BQ302/1000)</f>
        <v/>
      </c>
      <c r="CC302" s="378"/>
      <c r="CD302" s="379"/>
      <c r="CE302" s="375"/>
      <c r="CF302" s="392" t="str">
        <f t="shared" si="54"/>
        <v/>
      </c>
      <c r="CG302" s="453" t="str">
        <f t="shared" si="55"/>
        <v/>
      </c>
      <c r="CH302" s="872" t="str">
        <f>IF(CC302="","",VLOOKUP(CC302,'aktuelle Düngerliste'!$A:$H,2,FALSE))</f>
        <v/>
      </c>
      <c r="CI302" s="872" t="str">
        <f>IF(CC302="","",VLOOKUP(CC302,'aktuelle Düngerliste'!$A:$H,3,FALSE))</f>
        <v/>
      </c>
      <c r="CJ302" s="873" t="str">
        <f>IF(CC302="","",VLOOKUP(CC302,'aktuelle Düngerliste'!$A:$H,8,FALSE))</f>
        <v/>
      </c>
      <c r="CK302" s="874" t="str">
        <f>IF(CC302="","",VLOOKUP(CC302,'aktuelle Düngerliste'!$A:$H,3,FALSE)*CE302/1000)</f>
        <v/>
      </c>
      <c r="CL302" s="874" t="str">
        <f>IF(CC302="","",IF(VLOOKUP(CC302,'aktuelle Düngerliste'!$A:$B,2,FALSE)="mineralisch",(VLOOKUP(CC302,'aktuelle Düngerliste'!$A:$H,3,FALSE)*CE302/1000),""))</f>
        <v/>
      </c>
      <c r="CM302" s="875" t="str">
        <f>IF(CC302="","",VLOOKUP(CC302,'aktuelle Düngerliste'!$A:$J,10,FALSE)*CE302/1000)</f>
        <v/>
      </c>
      <c r="CN302" s="875" t="str">
        <f>IF(CC302="","",VLOOKUP(CC302,'aktuelle Düngerliste'!$A:$H,5,FALSE)*CE302/1000)</f>
        <v/>
      </c>
      <c r="CO302" s="875" t="str">
        <f>IF(CC302="","",VLOOKUP(CC302,'aktuelle Düngerliste'!$A:$H,6,FALSE)*CE302/1000)</f>
        <v/>
      </c>
      <c r="CP302" s="876" t="str">
        <f>IF(CC302="","",VLOOKUP(CC302,'aktuelle Düngerliste'!$A:$H,7,FALSE)*CE302/1000)</f>
        <v/>
      </c>
      <c r="CQ302" s="378"/>
      <c r="CR302" s="379"/>
      <c r="CS302" s="375"/>
      <c r="CT302" s="392" t="str">
        <f t="shared" si="56"/>
        <v/>
      </c>
      <c r="CU302" s="453" t="str">
        <f t="shared" si="57"/>
        <v/>
      </c>
      <c r="CV302" s="872" t="str">
        <f>IF(CQ302="","",VLOOKUP(CQ302,'aktuelle Düngerliste'!$A:$H,2,FALSE))</f>
        <v/>
      </c>
      <c r="CW302" s="872" t="str">
        <f>IF(CQ302="","",VLOOKUP(CQ302,'aktuelle Düngerliste'!$A:$H,3,FALSE))</f>
        <v/>
      </c>
      <c r="CX302" s="873" t="str">
        <f>IF(CQ302="","",VLOOKUP(CQ302,'aktuelle Düngerliste'!$A:$H,8,FALSE))</f>
        <v/>
      </c>
      <c r="CY302" s="874" t="str">
        <f>IF(CQ302="","",VLOOKUP(CQ302,'aktuelle Düngerliste'!$A:$H,3,FALSE)*CS302/1000)</f>
        <v/>
      </c>
      <c r="CZ302" s="874" t="str">
        <f>IF(CQ302="","",IF(VLOOKUP(CQ302,'aktuelle Düngerliste'!$A:$B,2,FALSE)="mineralisch",(VLOOKUP(CQ302,'aktuelle Düngerliste'!$A:$H,3,FALSE)*CS302/1000),""))</f>
        <v/>
      </c>
      <c r="DA302" s="875" t="str">
        <f>IF(CQ302="","",VLOOKUP(CQ302,'aktuelle Düngerliste'!$A:$J,10,FALSE)*CS302/1000)</f>
        <v/>
      </c>
      <c r="DB302" s="875" t="str">
        <f>IF(CQ302="","",VLOOKUP(CQ302,'aktuelle Düngerliste'!$A:$H,5,FALSE)*CS302/1000)</f>
        <v/>
      </c>
      <c r="DC302" s="875" t="str">
        <f>IF(CQ302="","",VLOOKUP(CQ302,'aktuelle Düngerliste'!$A:$H,6,FALSE)*CS302/1000)</f>
        <v/>
      </c>
      <c r="DD302" s="876" t="str">
        <f>IF(CQ302="","",VLOOKUP(CQ302,'aktuelle Düngerliste'!$A:$H,7,FALSE)*CS302/1000)</f>
        <v/>
      </c>
      <c r="DE302" s="378"/>
      <c r="DF302" s="379"/>
      <c r="DG302" s="375"/>
      <c r="DH302" s="392" t="str">
        <f t="shared" si="58"/>
        <v/>
      </c>
      <c r="DI302" s="453" t="str">
        <f t="shared" si="59"/>
        <v/>
      </c>
      <c r="DJ302" s="872" t="str">
        <f>IF(DE302="","",VLOOKUP(DE302,'aktuelle Düngerliste'!$A:$H,2,FALSE))</f>
        <v/>
      </c>
      <c r="DK302" s="872" t="str">
        <f>IF(DE302="","",VLOOKUP(DE302,'aktuelle Düngerliste'!$A:$H,3,FALSE))</f>
        <v/>
      </c>
      <c r="DL302" s="873" t="str">
        <f>IF(DE302="","",VLOOKUP(DE302,'aktuelle Düngerliste'!$A:$H,8,FALSE))</f>
        <v/>
      </c>
      <c r="DM302" s="874" t="str">
        <f>IF(DE302="","",VLOOKUP(DE302,'aktuelle Düngerliste'!$A:$H,3,FALSE)*DG302/1000)</f>
        <v/>
      </c>
      <c r="DN302" s="874" t="str">
        <f>IF(DE302="","",IF(VLOOKUP(DE302,'aktuelle Düngerliste'!$A:$B,2,FALSE)="mineralisch",(VLOOKUP(DE302,'aktuelle Düngerliste'!$A:$H,3,FALSE)*DG302/1000),""))</f>
        <v/>
      </c>
      <c r="DO302" s="875" t="str">
        <f>IF(DE302="","",VLOOKUP(DE302,'aktuelle Düngerliste'!$A:$J,10,FALSE)*DG302/1000)</f>
        <v/>
      </c>
      <c r="DP302" s="875" t="str">
        <f>IF(DE302="","",VLOOKUP(DE302,'aktuelle Düngerliste'!$A:$H,5,FALSE)*DG302/1000)</f>
        <v/>
      </c>
      <c r="DQ302" s="875" t="str">
        <f>IF(DE302="","",VLOOKUP(DE302,'aktuelle Düngerliste'!$A:$H,6,FALSE)*DG302/1000)</f>
        <v/>
      </c>
      <c r="DR302" s="876" t="str">
        <f>IF(DE302="","",VLOOKUP(DE302,'aktuelle Düngerliste'!$A:$H,7,FALSE)*DG302/1000)</f>
        <v/>
      </c>
      <c r="DS302" s="265"/>
    </row>
    <row r="303" spans="1:123" s="145" customFormat="1">
      <c r="A303" s="261" t="str">
        <f>IF('N-DBE'!A303="","",'N-DBE'!A303)</f>
        <v/>
      </c>
      <c r="B303" s="285" t="str">
        <f>IF('N-DBE'!B303="","",'N-DBE'!B303)</f>
        <v/>
      </c>
      <c r="C303" s="262" t="str">
        <f>IF('N-DBE'!C303="","",'N-DBE'!C303)</f>
        <v/>
      </c>
      <c r="D303" s="262" t="str">
        <f>IF('N-DBE'!D303="","",'N-DBE'!D303)</f>
        <v/>
      </c>
      <c r="E303" s="238" t="str">
        <f>IF('N-DBE'!E303="","",'N-DBE'!E303)</f>
        <v/>
      </c>
      <c r="F303" s="238" t="str">
        <f>IF('N-DBE'!F303="","",'N-DBE'!F303)</f>
        <v/>
      </c>
      <c r="G303" s="225" t="str">
        <f>IF('N-DBE'!G303="","",'N-DBE'!G303)</f>
        <v/>
      </c>
      <c r="H303" s="247" t="str">
        <f>IF(OR(B303="",'N-DBE'!AJ303=""),"",'N-DBE'!AJ303+'N-DBE'!AN303)</f>
        <v/>
      </c>
      <c r="I303" s="815" t="str">
        <f>IF(OR(B303="",'N-DBE'!AJ303=""),"",'N-DBE'!E303*('N-DBE'!AJ303+'N-DBE'!AN303))</f>
        <v/>
      </c>
      <c r="J303" s="246" t="str">
        <f>IF('N-DBE'!AK303="","",IF('N-DBE'!AM303="ja",'N-DBE'!AK303+'N-DBE'!AN303,'N-DBE'!AK303))</f>
        <v/>
      </c>
      <c r="K303" s="829" t="str">
        <f>IF(OR(B303="",'N-DBE'!AK303=""),"",IF('N-DBE'!AM303="ja",'N-DBE'!E303*('N-DBE'!AK303+'N-DBE'!AN303),'N-DBE'!E303*'N-DBE'!AK303))</f>
        <v/>
      </c>
      <c r="L303" s="830" t="str">
        <f>IF(OR(B303="",'N-DBE'!AL303=""),"",'N-DBE'!AL303+'N-DBE'!AN303)</f>
        <v/>
      </c>
      <c r="M303" s="830" t="str">
        <f>IF(OR(B303="",'N-DBE'!AL303=""),"",'N-DBE'!E303*('N-DBE'!AL303+'N-DBE'!AN303))</f>
        <v/>
      </c>
      <c r="N303" s="831" t="str">
        <f>IF(AND('N-DBE'!C303="ja",G303&lt;&gt;""),I303-X303,"")</f>
        <v/>
      </c>
      <c r="O303" s="259" t="str">
        <f>IF('N-DBE'!AJ303="","",SUM(AU303,BI303,BW303,CK303,CY303,DM303))</f>
        <v/>
      </c>
      <c r="P303" s="830" t="str">
        <f>IF(OR(B303="",'N-DBE'!AJ303=""),"",O303*'N-DBE'!E303)</f>
        <v/>
      </c>
      <c r="Q303" s="253" t="str">
        <f>IF('N-DBE'!AJ303="","",IF(AR303="mineralisch",AU303,0)+IF(BF303="mineralisch",BI303,0)+IF(BT303="mineralisch",BW303,0)+IF(CH303="mineralisch",CK303,0)+IF(CV303="mineralisch",CY303,0)+IF(DJ303="mineralisch",DM303,0))</f>
        <v/>
      </c>
      <c r="R303" s="830" t="str">
        <f>IF(OR(B303="",'N-DBE'!AJ303=""),"",Q303*'N-DBE'!E303)</f>
        <v/>
      </c>
      <c r="S303" s="253" t="str">
        <f>IF('N-DBE'!AJ303="","",O303-Q303)</f>
        <v/>
      </c>
      <c r="T303" s="830" t="str">
        <f>IF(OR(B303="",'N-DBE'!AJ303=""),"",S303*'N-DBE'!E303)</f>
        <v/>
      </c>
      <c r="U303" s="253" t="str">
        <f>IF('N-DBE'!AJ303="","",(IF(AR303="Kompost",AU303,0)+IF(BF303="Kompost",BI303,0)+IF(BT303="Kompost",BW303,0)+IF(CH303="Kompost",CK303,0)+IF(CV303="Kompost",CY303,0)+IF(DJ303="Kompost",DM303,0)))</f>
        <v/>
      </c>
      <c r="V303" s="830" t="str">
        <f>IF(OR(B303="",'N-DBE'!AJ303=""),"",U303*'N-DBE'!E303)</f>
        <v/>
      </c>
      <c r="W303" s="370" t="str">
        <f>IF('N-DBE'!AJ303="","",SUM(AW303,BK303,BY303,CM303,DA303,DO303))</f>
        <v/>
      </c>
      <c r="X303" s="844" t="str">
        <f>IF(OR(B303="",'N-DBE'!AJ303=""),"",W303*'N-DBE'!E303)</f>
        <v/>
      </c>
      <c r="Y303" s="260" t="str">
        <f>IF('P-(K-Mg)-DBE'!N303="","",'P-(K-Mg)-DBE'!N303+'P-(K-Mg)-DBE'!R303)</f>
        <v/>
      </c>
      <c r="Z303" s="830" t="str">
        <f>IF(OR(B303="",'P-(K-Mg)-DBE'!N303=""),"",'N-DBE'!E303*('P-(K-Mg)-DBE'!N303+'P-(K-Mg)-DBE'!R303))</f>
        <v/>
      </c>
      <c r="AA303" s="259" t="str">
        <f>IF('P-(K-Mg)-DBE'!N303="","",SUM(AX303,BL303,BZ303,CN303,DB303,DP303))</f>
        <v/>
      </c>
      <c r="AB303" s="258" t="str">
        <f>IF(OR(B303="",'P-(K-Mg)-DBE'!Z303=""),"",SUM(AX303,BL303,BZ303,CN303,DB303,DP303)*'N-DBE'!E303)</f>
        <v/>
      </c>
      <c r="AC303" s="259" t="str">
        <f>IF('P-(K-Mg)-DBE'!O303="","",'P-(K-Mg)-DBE'!O303)</f>
        <v/>
      </c>
      <c r="AD303" s="815" t="str">
        <f>IF(OR(B303="",'P-(K-Mg)-DBE'!O303=""),"",'P-(K-Mg)-DBE'!O303*'N-DBE'!E303)</f>
        <v/>
      </c>
      <c r="AE303" s="239" t="str">
        <f>IF('P-(K-Mg)-DBE'!Z303="","",'P-(K-Mg)-DBE'!Z303)</f>
        <v/>
      </c>
      <c r="AF303" s="815" t="str">
        <f>IF(OR(B303="",'P-(K-Mg)-DBE'!Z303=""),"",'P-(K-Mg)-DBE'!Z303*'N-DBE'!E303)</f>
        <v/>
      </c>
      <c r="AG303" s="380" t="str">
        <f>IF('P-(K-Mg)-DBE'!Z303="","",SUM(AY303,BM303,CA303,CO303,DC303,DQ303))</f>
        <v/>
      </c>
      <c r="AH303" s="258" t="str">
        <f>IF(OR(B303="",'P-(K-Mg)-DBE'!AH303=""),"",SUM(AY303,BM303,CA303,CO303,DC303,DQ293)*'N-DBE'!E303)</f>
        <v/>
      </c>
      <c r="AI303" s="240" t="str">
        <f>IF('P-(K-Mg)-DBE'!AH303="","",'P-(K-Mg)-DBE'!AH303)</f>
        <v/>
      </c>
      <c r="AJ303" s="830" t="str">
        <f>IF(OR(B303="",'P-(K-Mg)-DBE'!AH303=""),"",'N-DBE'!E303*'P-(K-Mg)-DBE'!AH303)</f>
        <v/>
      </c>
      <c r="AK303" s="374" t="str">
        <f>IF('P-(K-Mg)-DBE'!AH303="","",SUM(AZ303,BN303,CB303,CP303,DD303,DR303))</f>
        <v/>
      </c>
      <c r="AL303" s="862" t="str">
        <f>IF('P-(K-Mg)-DBE'!AH303="","",SUM(AZ303,BN303,CB303,CP303,DD303,DR303))</f>
        <v/>
      </c>
      <c r="AM303" s="378"/>
      <c r="AN303" s="379"/>
      <c r="AO303" s="375"/>
      <c r="AP303" s="392" t="str">
        <f t="shared" ref="AP303:AP311" si="60">IF(AM303="","",AO303*E303)</f>
        <v/>
      </c>
      <c r="AQ303" s="453" t="str">
        <f t="shared" ref="AQ303:AQ311" si="61">IF(AM303="","",IF(AS303=0,"",IF(AND($L303&gt;170,AR303&lt;&gt;"mineralisch"),170*1000/AS303,$L303*1000*100/(AS303*AT303))))</f>
        <v/>
      </c>
      <c r="AR303" s="872" t="str">
        <f>IF(AM303="","",VLOOKUP(AM303,'aktuelle Düngerliste'!A:H,2,FALSE))</f>
        <v/>
      </c>
      <c r="AS303" s="872" t="str">
        <f>IF(AM303="","",VLOOKUP(AM303,'aktuelle Düngerliste'!A:H,3,FALSE))</f>
        <v/>
      </c>
      <c r="AT303" s="873" t="str">
        <f>IF(AM303="","",VLOOKUP(AM303,'aktuelle Düngerliste'!A:H,8,FALSE))</f>
        <v/>
      </c>
      <c r="AU303" s="874" t="str">
        <f>IF(AM303="","",VLOOKUP(AM303,'aktuelle Düngerliste'!$A:$H,3,FALSE)*AO303/1000)</f>
        <v/>
      </c>
      <c r="AV303" s="874" t="str">
        <f>IF(AM303="","",IF(VLOOKUP(AM303,'aktuelle Düngerliste'!$A:$B,2,FALSE)="mineralisch",(VLOOKUP(AM303,'aktuelle Düngerliste'!$A:$H,3,FALSE)*AO303/1000),""))</f>
        <v/>
      </c>
      <c r="AW303" s="875" t="str">
        <f>IF(AM303="","",VLOOKUP(AM303,'aktuelle Düngerliste'!$A:$J,10,FALSE)*AO303/1000)</f>
        <v/>
      </c>
      <c r="AX303" s="875" t="str">
        <f>IF(AM303="","",VLOOKUP(AM303,'aktuelle Düngerliste'!$A:$H,5,FALSE)*AO303/1000)</f>
        <v/>
      </c>
      <c r="AY303" s="875" t="str">
        <f>IF(AM303="","",VLOOKUP(AM303,'aktuelle Düngerliste'!$A:$H,6,FALSE)*AO303/1000)</f>
        <v/>
      </c>
      <c r="AZ303" s="876" t="str">
        <f>IF(AM303="","",VLOOKUP(AM303,'aktuelle Düngerliste'!$A:$H,7,FALSE)*AO303/1000)</f>
        <v/>
      </c>
      <c r="BA303" s="378"/>
      <c r="BB303" s="379"/>
      <c r="BC303" s="375"/>
      <c r="BD303" s="392" t="str">
        <f t="shared" ref="BD303:BD311" si="62">IF(BA303="","",BC303*E303)</f>
        <v/>
      </c>
      <c r="BE303" s="453" t="str">
        <f t="shared" ref="BE303:BE311" si="63">IF(BA303="","",IF(BG303=0,"",IF(AND($L303&gt;170,BF303&lt;&gt;"mineralisch"),(170-$AU303)*1000/BG303,($L303-$AW303)*1000*100/(BG303*BH303))))</f>
        <v/>
      </c>
      <c r="BF303" s="872" t="str">
        <f>IF(BA303="","",VLOOKUP(BA303,'aktuelle Düngerliste'!$A:$H,2,FALSE))</f>
        <v/>
      </c>
      <c r="BG303" s="872" t="str">
        <f>IF(BA303="","",VLOOKUP(BA303,'aktuelle Düngerliste'!$A:$H,3,FALSE))</f>
        <v/>
      </c>
      <c r="BH303" s="873" t="str">
        <f>IF(BA303="","",VLOOKUP(BA303,'aktuelle Düngerliste'!$A:$H,8,FALSE))</f>
        <v/>
      </c>
      <c r="BI303" s="874" t="str">
        <f>IF(BA303="","",VLOOKUP(BA303,'aktuelle Düngerliste'!$A:$H,3,FALSE)*BC303/1000)</f>
        <v/>
      </c>
      <c r="BJ303" s="874" t="str">
        <f>IF(BA303="","",IF(VLOOKUP(BA303,'aktuelle Düngerliste'!$A:$B,2,FALSE)="mineralisch",(VLOOKUP(BA303,'aktuelle Düngerliste'!$A:$H,3,FALSE)*BC303/1000),""))</f>
        <v/>
      </c>
      <c r="BK303" s="875" t="str">
        <f>IF(BA303="","",VLOOKUP(BA303,'aktuelle Düngerliste'!$A:$J,10,FALSE)*BC303/1000)</f>
        <v/>
      </c>
      <c r="BL303" s="875" t="str">
        <f>IF(BA303="","",VLOOKUP(BA303,'aktuelle Düngerliste'!$A:$H,5,FALSE)*BC303/1000)</f>
        <v/>
      </c>
      <c r="BM303" s="875" t="str">
        <f>IF(BA303="","",VLOOKUP(BA303,'aktuelle Düngerliste'!$A:$H,6,FALSE)*BC303/1000)</f>
        <v/>
      </c>
      <c r="BN303" s="876" t="str">
        <f>IF(BA303="","",VLOOKUP(BA303,'aktuelle Düngerliste'!$A:$H,7,FALSE)*BC303/1000)</f>
        <v/>
      </c>
      <c r="BO303" s="378"/>
      <c r="BP303" s="379"/>
      <c r="BQ303" s="375"/>
      <c r="BR303" s="392" t="str">
        <f t="shared" ref="BR303:BR311" si="64">IF(BO303="","",BQ303*E303)</f>
        <v/>
      </c>
      <c r="BS303" s="453" t="str">
        <f t="shared" ref="BS303:BS311" si="65">IF(BO303="","",IF(BU303=0,"",IF(AND($L303&gt;170,BT303&lt;&gt;"mineralisch"),(170-$AU303-$BI303)*1000/BU303,($L303-$AW303-$BK303)*1000*100/(BU303*BV303))))</f>
        <v/>
      </c>
      <c r="BT303" s="872" t="str">
        <f>IF(BO303="","",VLOOKUP(BO303,'aktuelle Düngerliste'!$A:$H,2,FALSE))</f>
        <v/>
      </c>
      <c r="BU303" s="872" t="str">
        <f>IF(BO303="","",VLOOKUP(BO303,'aktuelle Düngerliste'!$A:$H,3,FALSE))</f>
        <v/>
      </c>
      <c r="BV303" s="873" t="str">
        <f>IF(BO303="","",VLOOKUP(BO303,'aktuelle Düngerliste'!$A:$H,8,FALSE))</f>
        <v/>
      </c>
      <c r="BW303" s="874" t="str">
        <f>IF(BO303="","",VLOOKUP(BO303,'aktuelle Düngerliste'!$A:$H,3,FALSE)*BQ303/1000)</f>
        <v/>
      </c>
      <c r="BX303" s="874" t="str">
        <f>IF(BO303="","",IF(VLOOKUP(BO303,'aktuelle Düngerliste'!$A:$B,2,FALSE)="mineralisch",(VLOOKUP(BO303,'aktuelle Düngerliste'!$A:$H,3,FALSE)*BQ303/1000),""))</f>
        <v/>
      </c>
      <c r="BY303" s="875" t="str">
        <f>IF(BO303="","",VLOOKUP(BO303,'aktuelle Düngerliste'!$A:$J,10,FALSE)*BQ303/1000)</f>
        <v/>
      </c>
      <c r="BZ303" s="875" t="str">
        <f>IF(BO303="","",VLOOKUP(BO303,'aktuelle Düngerliste'!$A:$H,5,FALSE)*BQ303/1000)</f>
        <v/>
      </c>
      <c r="CA303" s="875" t="str">
        <f>IF(BO303="","",VLOOKUP(BO303,'aktuelle Düngerliste'!$A:$H,6,FALSE)*BQ303/1000)</f>
        <v/>
      </c>
      <c r="CB303" s="876" t="str">
        <f>IF(BO303="","",VLOOKUP(BO303,'aktuelle Düngerliste'!$A:$H,7,FALSE)*BQ303/1000)</f>
        <v/>
      </c>
      <c r="CC303" s="378"/>
      <c r="CD303" s="379"/>
      <c r="CE303" s="375"/>
      <c r="CF303" s="392" t="str">
        <f t="shared" ref="CF303:CF311" si="66">IF(CC303="","",CE303*E303)</f>
        <v/>
      </c>
      <c r="CG303" s="453" t="str">
        <f t="shared" ref="CG303:CG311" si="67">IF(CC303="","",IF(CI303=0,"",IF(AND($L303&gt;170,CH303&lt;&gt;"mineralisch"),(170-$AU303-$BI303-$BW303)*1000/CI303,($L303-$AW303-$BK303-$BY303)*1000*100/(CI303*CJ303))))</f>
        <v/>
      </c>
      <c r="CH303" s="872" t="str">
        <f>IF(CC303="","",VLOOKUP(CC303,'aktuelle Düngerliste'!$A:$H,2,FALSE))</f>
        <v/>
      </c>
      <c r="CI303" s="872" t="str">
        <f>IF(CC303="","",VLOOKUP(CC303,'aktuelle Düngerliste'!$A:$H,3,FALSE))</f>
        <v/>
      </c>
      <c r="CJ303" s="873" t="str">
        <f>IF(CC303="","",VLOOKUP(CC303,'aktuelle Düngerliste'!$A:$H,8,FALSE))</f>
        <v/>
      </c>
      <c r="CK303" s="874" t="str">
        <f>IF(CC303="","",VLOOKUP(CC303,'aktuelle Düngerliste'!$A:$H,3,FALSE)*CE303/1000)</f>
        <v/>
      </c>
      <c r="CL303" s="874" t="str">
        <f>IF(CC303="","",IF(VLOOKUP(CC303,'aktuelle Düngerliste'!$A:$B,2,FALSE)="mineralisch",(VLOOKUP(CC303,'aktuelle Düngerliste'!$A:$H,3,FALSE)*CE303/1000),""))</f>
        <v/>
      </c>
      <c r="CM303" s="875" t="str">
        <f>IF(CC303="","",VLOOKUP(CC303,'aktuelle Düngerliste'!$A:$J,10,FALSE)*CE303/1000)</f>
        <v/>
      </c>
      <c r="CN303" s="875" t="str">
        <f>IF(CC303="","",VLOOKUP(CC303,'aktuelle Düngerliste'!$A:$H,5,FALSE)*CE303/1000)</f>
        <v/>
      </c>
      <c r="CO303" s="875" t="str">
        <f>IF(CC303="","",VLOOKUP(CC303,'aktuelle Düngerliste'!$A:$H,6,FALSE)*CE303/1000)</f>
        <v/>
      </c>
      <c r="CP303" s="876" t="str">
        <f>IF(CC303="","",VLOOKUP(CC303,'aktuelle Düngerliste'!$A:$H,7,FALSE)*CE303/1000)</f>
        <v/>
      </c>
      <c r="CQ303" s="378"/>
      <c r="CR303" s="379"/>
      <c r="CS303" s="375"/>
      <c r="CT303" s="392" t="str">
        <f t="shared" ref="CT303:CT311" si="68">IF(CQ303="","",CS303*E303)</f>
        <v/>
      </c>
      <c r="CU303" s="453" t="str">
        <f t="shared" ref="CU303:CU311" si="69">IF(CQ303="","",IF(CW303=0,"",IF(AND($L303&gt;170,CV303&lt;&gt;"mineralisch"),(170-$AU303-$BI303-$BW303-$CK303)*1000/CW303,($L303-$AW303-$BK303-$BY303-$CM303)*1000*100/(CW303*CX303))))</f>
        <v/>
      </c>
      <c r="CV303" s="872" t="str">
        <f>IF(CQ303="","",VLOOKUP(CQ303,'aktuelle Düngerliste'!$A:$H,2,FALSE))</f>
        <v/>
      </c>
      <c r="CW303" s="872" t="str">
        <f>IF(CQ303="","",VLOOKUP(CQ303,'aktuelle Düngerliste'!$A:$H,3,FALSE))</f>
        <v/>
      </c>
      <c r="CX303" s="873" t="str">
        <f>IF(CQ303="","",VLOOKUP(CQ303,'aktuelle Düngerliste'!$A:$H,8,FALSE))</f>
        <v/>
      </c>
      <c r="CY303" s="874" t="str">
        <f>IF(CQ303="","",VLOOKUP(CQ303,'aktuelle Düngerliste'!$A:$H,3,FALSE)*CS303/1000)</f>
        <v/>
      </c>
      <c r="CZ303" s="874" t="str">
        <f>IF(CQ303="","",IF(VLOOKUP(CQ303,'aktuelle Düngerliste'!$A:$B,2,FALSE)="mineralisch",(VLOOKUP(CQ303,'aktuelle Düngerliste'!$A:$H,3,FALSE)*CS303/1000),""))</f>
        <v/>
      </c>
      <c r="DA303" s="875" t="str">
        <f>IF(CQ303="","",VLOOKUP(CQ303,'aktuelle Düngerliste'!$A:$J,10,FALSE)*CS303/1000)</f>
        <v/>
      </c>
      <c r="DB303" s="875" t="str">
        <f>IF(CQ303="","",VLOOKUP(CQ303,'aktuelle Düngerliste'!$A:$H,5,FALSE)*CS303/1000)</f>
        <v/>
      </c>
      <c r="DC303" s="875" t="str">
        <f>IF(CQ303="","",VLOOKUP(CQ303,'aktuelle Düngerliste'!$A:$H,6,FALSE)*CS303/1000)</f>
        <v/>
      </c>
      <c r="DD303" s="876" t="str">
        <f>IF(CQ303="","",VLOOKUP(CQ303,'aktuelle Düngerliste'!$A:$H,7,FALSE)*CS303/1000)</f>
        <v/>
      </c>
      <c r="DE303" s="378"/>
      <c r="DF303" s="379"/>
      <c r="DG303" s="375"/>
      <c r="DH303" s="392" t="str">
        <f t="shared" ref="DH303:DH311" si="70">IF(DE303="","",DG303*E303)</f>
        <v/>
      </c>
      <c r="DI303" s="453" t="str">
        <f t="shared" ref="DI303:DI311" si="71">IF(DE303="","",IF(DK303=0,"",IF(AND($L303&gt;170,DJ303&lt;&gt;"mineralisch"),(170-$AU303-$BI303-$BW303-$CK303-$CY303)*1000/DK303,($L303-$AW303-$BK303-$BY303-$CM303-$DA303)*1000*100/(DK303*DL303))))</f>
        <v/>
      </c>
      <c r="DJ303" s="872" t="str">
        <f>IF(DE303="","",VLOOKUP(DE303,'aktuelle Düngerliste'!$A:$H,2,FALSE))</f>
        <v/>
      </c>
      <c r="DK303" s="872" t="str">
        <f>IF(DE303="","",VLOOKUP(DE303,'aktuelle Düngerliste'!$A:$H,3,FALSE))</f>
        <v/>
      </c>
      <c r="DL303" s="873" t="str">
        <f>IF(DE303="","",VLOOKUP(DE303,'aktuelle Düngerliste'!$A:$H,8,FALSE))</f>
        <v/>
      </c>
      <c r="DM303" s="874" t="str">
        <f>IF(DE303="","",VLOOKUP(DE303,'aktuelle Düngerliste'!$A:$H,3,FALSE)*DG303/1000)</f>
        <v/>
      </c>
      <c r="DN303" s="874" t="str">
        <f>IF(DE303="","",IF(VLOOKUP(DE303,'aktuelle Düngerliste'!$A:$B,2,FALSE)="mineralisch",(VLOOKUP(DE303,'aktuelle Düngerliste'!$A:$H,3,FALSE)*DG303/1000),""))</f>
        <v/>
      </c>
      <c r="DO303" s="875" t="str">
        <f>IF(DE303="","",VLOOKUP(DE303,'aktuelle Düngerliste'!$A:$J,10,FALSE)*DG303/1000)</f>
        <v/>
      </c>
      <c r="DP303" s="875" t="str">
        <f>IF(DE303="","",VLOOKUP(DE303,'aktuelle Düngerliste'!$A:$H,5,FALSE)*DG303/1000)</f>
        <v/>
      </c>
      <c r="DQ303" s="875" t="str">
        <f>IF(DE303="","",VLOOKUP(DE303,'aktuelle Düngerliste'!$A:$H,6,FALSE)*DG303/1000)</f>
        <v/>
      </c>
      <c r="DR303" s="876" t="str">
        <f>IF(DE303="","",VLOOKUP(DE303,'aktuelle Düngerliste'!$A:$H,7,FALSE)*DG303/1000)</f>
        <v/>
      </c>
      <c r="DS303" s="265"/>
    </row>
    <row r="304" spans="1:123" s="145" customFormat="1">
      <c r="A304" s="261" t="str">
        <f>IF('N-DBE'!A304="","",'N-DBE'!A304)</f>
        <v/>
      </c>
      <c r="B304" s="285" t="str">
        <f>IF('N-DBE'!B304="","",'N-DBE'!B304)</f>
        <v/>
      </c>
      <c r="C304" s="262" t="str">
        <f>IF('N-DBE'!C304="","",'N-DBE'!C304)</f>
        <v/>
      </c>
      <c r="D304" s="262" t="str">
        <f>IF('N-DBE'!D304="","",'N-DBE'!D304)</f>
        <v/>
      </c>
      <c r="E304" s="238" t="str">
        <f>IF('N-DBE'!E304="","",'N-DBE'!E304)</f>
        <v/>
      </c>
      <c r="F304" s="238" t="str">
        <f>IF('N-DBE'!F304="","",'N-DBE'!F304)</f>
        <v/>
      </c>
      <c r="G304" s="225" t="str">
        <f>IF('N-DBE'!G304="","",'N-DBE'!G304)</f>
        <v/>
      </c>
      <c r="H304" s="247" t="str">
        <f>IF(OR(B304="",'N-DBE'!AJ304=""),"",'N-DBE'!AJ304+'N-DBE'!AN304)</f>
        <v/>
      </c>
      <c r="I304" s="815" t="str">
        <f>IF(OR(B304="",'N-DBE'!AJ304=""),"",'N-DBE'!E304*('N-DBE'!AJ304+'N-DBE'!AN304))</f>
        <v/>
      </c>
      <c r="J304" s="246" t="str">
        <f>IF('N-DBE'!AK304="","",IF('N-DBE'!AM304="ja",'N-DBE'!AK304+'N-DBE'!AN304,'N-DBE'!AK304))</f>
        <v/>
      </c>
      <c r="K304" s="829" t="str">
        <f>IF(OR(B304="",'N-DBE'!AK304=""),"",IF('N-DBE'!AM304="ja",'N-DBE'!E304*('N-DBE'!AK304+'N-DBE'!AN304),'N-DBE'!E304*'N-DBE'!AK304))</f>
        <v/>
      </c>
      <c r="L304" s="830" t="str">
        <f>IF(OR(B304="",'N-DBE'!AL304=""),"",'N-DBE'!AL304+'N-DBE'!AN304)</f>
        <v/>
      </c>
      <c r="M304" s="830" t="str">
        <f>IF(OR(B304="",'N-DBE'!AL304=""),"",'N-DBE'!E304*('N-DBE'!AL304+'N-DBE'!AN304))</f>
        <v/>
      </c>
      <c r="N304" s="831" t="str">
        <f>IF(AND('N-DBE'!C304="ja",G304&lt;&gt;""),I304-X304,"")</f>
        <v/>
      </c>
      <c r="O304" s="259" t="str">
        <f>IF('N-DBE'!AJ304="","",SUM(AU304,BI304,BW304,CK304,CY304,DM304))</f>
        <v/>
      </c>
      <c r="P304" s="830" t="str">
        <f>IF(OR(B304="",'N-DBE'!AJ304=""),"",O304*'N-DBE'!E304)</f>
        <v/>
      </c>
      <c r="Q304" s="253" t="str">
        <f>IF('N-DBE'!AJ304="","",IF(AR304="mineralisch",AU304,0)+IF(BF304="mineralisch",BI304,0)+IF(BT304="mineralisch",BW304,0)+IF(CH304="mineralisch",CK304,0)+IF(CV304="mineralisch",CY304,0)+IF(DJ304="mineralisch",DM304,0))</f>
        <v/>
      </c>
      <c r="R304" s="830" t="str">
        <f>IF(OR(B304="",'N-DBE'!AJ304=""),"",Q304*'N-DBE'!E304)</f>
        <v/>
      </c>
      <c r="S304" s="253" t="str">
        <f>IF('N-DBE'!AJ304="","",O304-Q304)</f>
        <v/>
      </c>
      <c r="T304" s="830" t="str">
        <f>IF(OR(B304="",'N-DBE'!AJ304=""),"",S304*'N-DBE'!E304)</f>
        <v/>
      </c>
      <c r="U304" s="253" t="str">
        <f>IF('N-DBE'!AJ304="","",(IF(AR304="Kompost",AU304,0)+IF(BF304="Kompost",BI304,0)+IF(BT304="Kompost",BW304,0)+IF(CH304="Kompost",CK304,0)+IF(CV304="Kompost",CY304,0)+IF(DJ304="Kompost",DM304,0)))</f>
        <v/>
      </c>
      <c r="V304" s="830" t="str">
        <f>IF(OR(B304="",'N-DBE'!AJ304=""),"",U304*'N-DBE'!E304)</f>
        <v/>
      </c>
      <c r="W304" s="370" t="str">
        <f>IF('N-DBE'!AJ304="","",SUM(AW304,BK304,BY304,CM304,DA304,DO304))</f>
        <v/>
      </c>
      <c r="X304" s="844" t="str">
        <f>IF(OR(B304="",'N-DBE'!AJ304=""),"",W304*'N-DBE'!E304)</f>
        <v/>
      </c>
      <c r="Y304" s="260" t="str">
        <f>IF('P-(K-Mg)-DBE'!N304="","",'P-(K-Mg)-DBE'!N304+'P-(K-Mg)-DBE'!R304)</f>
        <v/>
      </c>
      <c r="Z304" s="830" t="str">
        <f>IF(OR(B304="",'P-(K-Mg)-DBE'!N304=""),"",'N-DBE'!E304*('P-(K-Mg)-DBE'!N304+'P-(K-Mg)-DBE'!R304))</f>
        <v/>
      </c>
      <c r="AA304" s="259" t="str">
        <f>IF('P-(K-Mg)-DBE'!N304="","",SUM(AX304,BL304,BZ304,CN304,DB304,DP304))</f>
        <v/>
      </c>
      <c r="AB304" s="258" t="str">
        <f>IF(OR(B304="",'P-(K-Mg)-DBE'!Z304=""),"",SUM(AX304,BL304,BZ304,CN304,DB304,DP304)*'N-DBE'!E304)</f>
        <v/>
      </c>
      <c r="AC304" s="259" t="str">
        <f>IF('P-(K-Mg)-DBE'!O304="","",'P-(K-Mg)-DBE'!O304)</f>
        <v/>
      </c>
      <c r="AD304" s="815" t="str">
        <f>IF(OR(B304="",'P-(K-Mg)-DBE'!O304=""),"",'P-(K-Mg)-DBE'!O304*'N-DBE'!E304)</f>
        <v/>
      </c>
      <c r="AE304" s="239" t="str">
        <f>IF('P-(K-Mg)-DBE'!Z304="","",'P-(K-Mg)-DBE'!Z304)</f>
        <v/>
      </c>
      <c r="AF304" s="815" t="str">
        <f>IF(OR(B304="",'P-(K-Mg)-DBE'!Z304=""),"",'P-(K-Mg)-DBE'!Z304*'N-DBE'!E304)</f>
        <v/>
      </c>
      <c r="AG304" s="380" t="str">
        <f>IF('P-(K-Mg)-DBE'!Z304="","",SUM(AY304,BM304,CA304,CO304,DC304,DQ304))</f>
        <v/>
      </c>
      <c r="AH304" s="258" t="str">
        <f>IF(OR(B304="",'P-(K-Mg)-DBE'!AH304=""),"",SUM(AY304,BM304,CA304,CO304,DC304,DQ294)*'N-DBE'!E304)</f>
        <v/>
      </c>
      <c r="AI304" s="240" t="str">
        <f>IF('P-(K-Mg)-DBE'!AH304="","",'P-(K-Mg)-DBE'!AH304)</f>
        <v/>
      </c>
      <c r="AJ304" s="830" t="str">
        <f>IF(OR(B304="",'P-(K-Mg)-DBE'!AH304=""),"",'N-DBE'!E304*'P-(K-Mg)-DBE'!AH304)</f>
        <v/>
      </c>
      <c r="AK304" s="374" t="str">
        <f>IF('P-(K-Mg)-DBE'!AH304="","",SUM(AZ304,BN304,CB304,CP304,DD304,DR304))</f>
        <v/>
      </c>
      <c r="AL304" s="862" t="str">
        <f>IF('P-(K-Mg)-DBE'!AH304="","",SUM(AZ304,BN304,CB304,CP304,DD304,DR304))</f>
        <v/>
      </c>
      <c r="AM304" s="378"/>
      <c r="AN304" s="379"/>
      <c r="AO304" s="375"/>
      <c r="AP304" s="392" t="str">
        <f t="shared" si="60"/>
        <v/>
      </c>
      <c r="AQ304" s="453" t="str">
        <f t="shared" si="61"/>
        <v/>
      </c>
      <c r="AR304" s="872" t="str">
        <f>IF(AM304="","",VLOOKUP(AM304,'aktuelle Düngerliste'!A:H,2,FALSE))</f>
        <v/>
      </c>
      <c r="AS304" s="872" t="str">
        <f>IF(AM304="","",VLOOKUP(AM304,'aktuelle Düngerliste'!A:H,3,FALSE))</f>
        <v/>
      </c>
      <c r="AT304" s="873" t="str">
        <f>IF(AM304="","",VLOOKUP(AM304,'aktuelle Düngerliste'!A:H,8,FALSE))</f>
        <v/>
      </c>
      <c r="AU304" s="874" t="str">
        <f>IF(AM304="","",VLOOKUP(AM304,'aktuelle Düngerliste'!$A:$H,3,FALSE)*AO304/1000)</f>
        <v/>
      </c>
      <c r="AV304" s="874" t="str">
        <f>IF(AM304="","",IF(VLOOKUP(AM304,'aktuelle Düngerliste'!$A:$B,2,FALSE)="mineralisch",(VLOOKUP(AM304,'aktuelle Düngerliste'!$A:$H,3,FALSE)*AO304/1000),""))</f>
        <v/>
      </c>
      <c r="AW304" s="875" t="str">
        <f>IF(AM304="","",VLOOKUP(AM304,'aktuelle Düngerliste'!$A:$J,10,FALSE)*AO304/1000)</f>
        <v/>
      </c>
      <c r="AX304" s="875" t="str">
        <f>IF(AM304="","",VLOOKUP(AM304,'aktuelle Düngerliste'!$A:$H,5,FALSE)*AO304/1000)</f>
        <v/>
      </c>
      <c r="AY304" s="875" t="str">
        <f>IF(AM304="","",VLOOKUP(AM304,'aktuelle Düngerliste'!$A:$H,6,FALSE)*AO304/1000)</f>
        <v/>
      </c>
      <c r="AZ304" s="876" t="str">
        <f>IF(AM304="","",VLOOKUP(AM304,'aktuelle Düngerliste'!$A:$H,7,FALSE)*AO304/1000)</f>
        <v/>
      </c>
      <c r="BA304" s="378"/>
      <c r="BB304" s="379"/>
      <c r="BC304" s="375"/>
      <c r="BD304" s="392" t="str">
        <f t="shared" si="62"/>
        <v/>
      </c>
      <c r="BE304" s="453" t="str">
        <f t="shared" si="63"/>
        <v/>
      </c>
      <c r="BF304" s="872" t="str">
        <f>IF(BA304="","",VLOOKUP(BA304,'aktuelle Düngerliste'!$A:$H,2,FALSE))</f>
        <v/>
      </c>
      <c r="BG304" s="872" t="str">
        <f>IF(BA304="","",VLOOKUP(BA304,'aktuelle Düngerliste'!$A:$H,3,FALSE))</f>
        <v/>
      </c>
      <c r="BH304" s="873" t="str">
        <f>IF(BA304="","",VLOOKUP(BA304,'aktuelle Düngerliste'!$A:$H,8,FALSE))</f>
        <v/>
      </c>
      <c r="BI304" s="874" t="str">
        <f>IF(BA304="","",VLOOKUP(BA304,'aktuelle Düngerliste'!$A:$H,3,FALSE)*BC304/1000)</f>
        <v/>
      </c>
      <c r="BJ304" s="874" t="str">
        <f>IF(BA304="","",IF(VLOOKUP(BA304,'aktuelle Düngerliste'!$A:$B,2,FALSE)="mineralisch",(VLOOKUP(BA304,'aktuelle Düngerliste'!$A:$H,3,FALSE)*BC304/1000),""))</f>
        <v/>
      </c>
      <c r="BK304" s="875" t="str">
        <f>IF(BA304="","",VLOOKUP(BA304,'aktuelle Düngerliste'!$A:$J,10,FALSE)*BC304/1000)</f>
        <v/>
      </c>
      <c r="BL304" s="875" t="str">
        <f>IF(BA304="","",VLOOKUP(BA304,'aktuelle Düngerliste'!$A:$H,5,FALSE)*BC304/1000)</f>
        <v/>
      </c>
      <c r="BM304" s="875" t="str">
        <f>IF(BA304="","",VLOOKUP(BA304,'aktuelle Düngerliste'!$A:$H,6,FALSE)*BC304/1000)</f>
        <v/>
      </c>
      <c r="BN304" s="876" t="str">
        <f>IF(BA304="","",VLOOKUP(BA304,'aktuelle Düngerliste'!$A:$H,7,FALSE)*BC304/1000)</f>
        <v/>
      </c>
      <c r="BO304" s="378"/>
      <c r="BP304" s="379"/>
      <c r="BQ304" s="375"/>
      <c r="BR304" s="392" t="str">
        <f t="shared" si="64"/>
        <v/>
      </c>
      <c r="BS304" s="453" t="str">
        <f t="shared" si="65"/>
        <v/>
      </c>
      <c r="BT304" s="872" t="str">
        <f>IF(BO304="","",VLOOKUP(BO304,'aktuelle Düngerliste'!$A:$H,2,FALSE))</f>
        <v/>
      </c>
      <c r="BU304" s="872" t="str">
        <f>IF(BO304="","",VLOOKUP(BO304,'aktuelle Düngerliste'!$A:$H,3,FALSE))</f>
        <v/>
      </c>
      <c r="BV304" s="873" t="str">
        <f>IF(BO304="","",VLOOKUP(BO304,'aktuelle Düngerliste'!$A:$H,8,FALSE))</f>
        <v/>
      </c>
      <c r="BW304" s="874" t="str">
        <f>IF(BO304="","",VLOOKUP(BO304,'aktuelle Düngerliste'!$A:$H,3,FALSE)*BQ304/1000)</f>
        <v/>
      </c>
      <c r="BX304" s="874" t="str">
        <f>IF(BO304="","",IF(VLOOKUP(BO304,'aktuelle Düngerliste'!$A:$B,2,FALSE)="mineralisch",(VLOOKUP(BO304,'aktuelle Düngerliste'!$A:$H,3,FALSE)*BQ304/1000),""))</f>
        <v/>
      </c>
      <c r="BY304" s="875" t="str">
        <f>IF(BO304="","",VLOOKUP(BO304,'aktuelle Düngerliste'!$A:$J,10,FALSE)*BQ304/1000)</f>
        <v/>
      </c>
      <c r="BZ304" s="875" t="str">
        <f>IF(BO304="","",VLOOKUP(BO304,'aktuelle Düngerliste'!$A:$H,5,FALSE)*BQ304/1000)</f>
        <v/>
      </c>
      <c r="CA304" s="875" t="str">
        <f>IF(BO304="","",VLOOKUP(BO304,'aktuelle Düngerliste'!$A:$H,6,FALSE)*BQ304/1000)</f>
        <v/>
      </c>
      <c r="CB304" s="876" t="str">
        <f>IF(BO304="","",VLOOKUP(BO304,'aktuelle Düngerliste'!$A:$H,7,FALSE)*BQ304/1000)</f>
        <v/>
      </c>
      <c r="CC304" s="378"/>
      <c r="CD304" s="379"/>
      <c r="CE304" s="375"/>
      <c r="CF304" s="392" t="str">
        <f t="shared" si="66"/>
        <v/>
      </c>
      <c r="CG304" s="453" t="str">
        <f t="shared" si="67"/>
        <v/>
      </c>
      <c r="CH304" s="872" t="str">
        <f>IF(CC304="","",VLOOKUP(CC304,'aktuelle Düngerliste'!$A:$H,2,FALSE))</f>
        <v/>
      </c>
      <c r="CI304" s="872" t="str">
        <f>IF(CC304="","",VLOOKUP(CC304,'aktuelle Düngerliste'!$A:$H,3,FALSE))</f>
        <v/>
      </c>
      <c r="CJ304" s="873" t="str">
        <f>IF(CC304="","",VLOOKUP(CC304,'aktuelle Düngerliste'!$A:$H,8,FALSE))</f>
        <v/>
      </c>
      <c r="CK304" s="874" t="str">
        <f>IF(CC304="","",VLOOKUP(CC304,'aktuelle Düngerliste'!$A:$H,3,FALSE)*CE304/1000)</f>
        <v/>
      </c>
      <c r="CL304" s="874" t="str">
        <f>IF(CC304="","",IF(VLOOKUP(CC304,'aktuelle Düngerliste'!$A:$B,2,FALSE)="mineralisch",(VLOOKUP(CC304,'aktuelle Düngerliste'!$A:$H,3,FALSE)*CE304/1000),""))</f>
        <v/>
      </c>
      <c r="CM304" s="875" t="str">
        <f>IF(CC304="","",VLOOKUP(CC304,'aktuelle Düngerliste'!$A:$J,10,FALSE)*CE304/1000)</f>
        <v/>
      </c>
      <c r="CN304" s="875" t="str">
        <f>IF(CC304="","",VLOOKUP(CC304,'aktuelle Düngerliste'!$A:$H,5,FALSE)*CE304/1000)</f>
        <v/>
      </c>
      <c r="CO304" s="875" t="str">
        <f>IF(CC304="","",VLOOKUP(CC304,'aktuelle Düngerliste'!$A:$H,6,FALSE)*CE304/1000)</f>
        <v/>
      </c>
      <c r="CP304" s="876" t="str">
        <f>IF(CC304="","",VLOOKUP(CC304,'aktuelle Düngerliste'!$A:$H,7,FALSE)*CE304/1000)</f>
        <v/>
      </c>
      <c r="CQ304" s="378"/>
      <c r="CR304" s="379"/>
      <c r="CS304" s="375"/>
      <c r="CT304" s="392" t="str">
        <f t="shared" si="68"/>
        <v/>
      </c>
      <c r="CU304" s="453" t="str">
        <f t="shared" si="69"/>
        <v/>
      </c>
      <c r="CV304" s="872" t="str">
        <f>IF(CQ304="","",VLOOKUP(CQ304,'aktuelle Düngerliste'!$A:$H,2,FALSE))</f>
        <v/>
      </c>
      <c r="CW304" s="872" t="str">
        <f>IF(CQ304="","",VLOOKUP(CQ304,'aktuelle Düngerliste'!$A:$H,3,FALSE))</f>
        <v/>
      </c>
      <c r="CX304" s="873" t="str">
        <f>IF(CQ304="","",VLOOKUP(CQ304,'aktuelle Düngerliste'!$A:$H,8,FALSE))</f>
        <v/>
      </c>
      <c r="CY304" s="874" t="str">
        <f>IF(CQ304="","",VLOOKUP(CQ304,'aktuelle Düngerliste'!$A:$H,3,FALSE)*CS304/1000)</f>
        <v/>
      </c>
      <c r="CZ304" s="874" t="str">
        <f>IF(CQ304="","",IF(VLOOKUP(CQ304,'aktuelle Düngerliste'!$A:$B,2,FALSE)="mineralisch",(VLOOKUP(CQ304,'aktuelle Düngerliste'!$A:$H,3,FALSE)*CS304/1000),""))</f>
        <v/>
      </c>
      <c r="DA304" s="875" t="str">
        <f>IF(CQ304="","",VLOOKUP(CQ304,'aktuelle Düngerliste'!$A:$J,10,FALSE)*CS304/1000)</f>
        <v/>
      </c>
      <c r="DB304" s="875" t="str">
        <f>IF(CQ304="","",VLOOKUP(CQ304,'aktuelle Düngerliste'!$A:$H,5,FALSE)*CS304/1000)</f>
        <v/>
      </c>
      <c r="DC304" s="875" t="str">
        <f>IF(CQ304="","",VLOOKUP(CQ304,'aktuelle Düngerliste'!$A:$H,6,FALSE)*CS304/1000)</f>
        <v/>
      </c>
      <c r="DD304" s="876" t="str">
        <f>IF(CQ304="","",VLOOKUP(CQ304,'aktuelle Düngerliste'!$A:$H,7,FALSE)*CS304/1000)</f>
        <v/>
      </c>
      <c r="DE304" s="378"/>
      <c r="DF304" s="379"/>
      <c r="DG304" s="375"/>
      <c r="DH304" s="392" t="str">
        <f t="shared" si="70"/>
        <v/>
      </c>
      <c r="DI304" s="453" t="str">
        <f t="shared" si="71"/>
        <v/>
      </c>
      <c r="DJ304" s="872" t="str">
        <f>IF(DE304="","",VLOOKUP(DE304,'aktuelle Düngerliste'!$A:$H,2,FALSE))</f>
        <v/>
      </c>
      <c r="DK304" s="872" t="str">
        <f>IF(DE304="","",VLOOKUP(DE304,'aktuelle Düngerliste'!$A:$H,3,FALSE))</f>
        <v/>
      </c>
      <c r="DL304" s="873" t="str">
        <f>IF(DE304="","",VLOOKUP(DE304,'aktuelle Düngerliste'!$A:$H,8,FALSE))</f>
        <v/>
      </c>
      <c r="DM304" s="874" t="str">
        <f>IF(DE304="","",VLOOKUP(DE304,'aktuelle Düngerliste'!$A:$H,3,FALSE)*DG304/1000)</f>
        <v/>
      </c>
      <c r="DN304" s="874" t="str">
        <f>IF(DE304="","",IF(VLOOKUP(DE304,'aktuelle Düngerliste'!$A:$B,2,FALSE)="mineralisch",(VLOOKUP(DE304,'aktuelle Düngerliste'!$A:$H,3,FALSE)*DG304/1000),""))</f>
        <v/>
      </c>
      <c r="DO304" s="875" t="str">
        <f>IF(DE304="","",VLOOKUP(DE304,'aktuelle Düngerliste'!$A:$J,10,FALSE)*DG304/1000)</f>
        <v/>
      </c>
      <c r="DP304" s="875" t="str">
        <f>IF(DE304="","",VLOOKUP(DE304,'aktuelle Düngerliste'!$A:$H,5,FALSE)*DG304/1000)</f>
        <v/>
      </c>
      <c r="DQ304" s="875" t="str">
        <f>IF(DE304="","",VLOOKUP(DE304,'aktuelle Düngerliste'!$A:$H,6,FALSE)*DG304/1000)</f>
        <v/>
      </c>
      <c r="DR304" s="876" t="str">
        <f>IF(DE304="","",VLOOKUP(DE304,'aktuelle Düngerliste'!$A:$H,7,FALSE)*DG304/1000)</f>
        <v/>
      </c>
      <c r="DS304" s="265"/>
    </row>
    <row r="305" spans="1:123" s="145" customFormat="1">
      <c r="A305" s="261" t="str">
        <f>IF('N-DBE'!A305="","",'N-DBE'!A305)</f>
        <v/>
      </c>
      <c r="B305" s="285" t="str">
        <f>IF('N-DBE'!B305="","",'N-DBE'!B305)</f>
        <v/>
      </c>
      <c r="C305" s="262" t="str">
        <f>IF('N-DBE'!C305="","",'N-DBE'!C305)</f>
        <v/>
      </c>
      <c r="D305" s="262" t="str">
        <f>IF('N-DBE'!D305="","",'N-DBE'!D305)</f>
        <v/>
      </c>
      <c r="E305" s="238" t="str">
        <f>IF('N-DBE'!E305="","",'N-DBE'!E305)</f>
        <v/>
      </c>
      <c r="F305" s="238" t="str">
        <f>IF('N-DBE'!F305="","",'N-DBE'!F305)</f>
        <v/>
      </c>
      <c r="G305" s="225" t="str">
        <f>IF('N-DBE'!G305="","",'N-DBE'!G305)</f>
        <v/>
      </c>
      <c r="H305" s="247" t="str">
        <f>IF(OR(B305="",'N-DBE'!AJ305=""),"",'N-DBE'!AJ305+'N-DBE'!AN305)</f>
        <v/>
      </c>
      <c r="I305" s="815" t="str">
        <f>IF(OR(B305="",'N-DBE'!AJ305=""),"",'N-DBE'!E305*('N-DBE'!AJ305+'N-DBE'!AN305))</f>
        <v/>
      </c>
      <c r="J305" s="246" t="str">
        <f>IF('N-DBE'!AK305="","",IF('N-DBE'!AM305="ja",'N-DBE'!AK305+'N-DBE'!AN305,'N-DBE'!AK305))</f>
        <v/>
      </c>
      <c r="K305" s="829" t="str">
        <f>IF(OR(B305="",'N-DBE'!AK305=""),"",IF('N-DBE'!AM305="ja",'N-DBE'!E305*('N-DBE'!AK305+'N-DBE'!AN305),'N-DBE'!E305*'N-DBE'!AK305))</f>
        <v/>
      </c>
      <c r="L305" s="830" t="str">
        <f>IF(OR(B305="",'N-DBE'!AL305=""),"",'N-DBE'!AL305+'N-DBE'!AN305)</f>
        <v/>
      </c>
      <c r="M305" s="830" t="str">
        <f>IF(OR(B305="",'N-DBE'!AL305=""),"",'N-DBE'!E305*('N-DBE'!AL305+'N-DBE'!AN305))</f>
        <v/>
      </c>
      <c r="N305" s="831" t="str">
        <f>IF(AND('N-DBE'!C305="ja",G305&lt;&gt;""),I305-X305,"")</f>
        <v/>
      </c>
      <c r="O305" s="259" t="str">
        <f>IF('N-DBE'!AJ305="","",SUM(AU305,BI305,BW305,CK305,CY305,DM305))</f>
        <v/>
      </c>
      <c r="P305" s="830" t="str">
        <f>IF(OR(B305="",'N-DBE'!AJ305=""),"",O305*'N-DBE'!E305)</f>
        <v/>
      </c>
      <c r="Q305" s="253" t="str">
        <f>IF('N-DBE'!AJ305="","",IF(AR305="mineralisch",AU305,0)+IF(BF305="mineralisch",BI305,0)+IF(BT305="mineralisch",BW305,0)+IF(CH305="mineralisch",CK305,0)+IF(CV305="mineralisch",CY305,0)+IF(DJ305="mineralisch",DM305,0))</f>
        <v/>
      </c>
      <c r="R305" s="830" t="str">
        <f>IF(OR(B305="",'N-DBE'!AJ305=""),"",Q305*'N-DBE'!E305)</f>
        <v/>
      </c>
      <c r="S305" s="253" t="str">
        <f>IF('N-DBE'!AJ305="","",O305-Q305)</f>
        <v/>
      </c>
      <c r="T305" s="830" t="str">
        <f>IF(OR(B305="",'N-DBE'!AJ305=""),"",S305*'N-DBE'!E305)</f>
        <v/>
      </c>
      <c r="U305" s="253" t="str">
        <f>IF('N-DBE'!AJ305="","",(IF(AR305="Kompost",AU305,0)+IF(BF305="Kompost",BI305,0)+IF(BT305="Kompost",BW305,0)+IF(CH305="Kompost",CK305,0)+IF(CV305="Kompost",CY305,0)+IF(DJ305="Kompost",DM305,0)))</f>
        <v/>
      </c>
      <c r="V305" s="830" t="str">
        <f>IF(OR(B305="",'N-DBE'!AJ305=""),"",U305*'N-DBE'!E305)</f>
        <v/>
      </c>
      <c r="W305" s="370" t="str">
        <f>IF('N-DBE'!AJ305="","",SUM(AW305,BK305,BY305,CM305,DA305,DO305))</f>
        <v/>
      </c>
      <c r="X305" s="844" t="str">
        <f>IF(OR(B305="",'N-DBE'!AJ305=""),"",W305*'N-DBE'!E305)</f>
        <v/>
      </c>
      <c r="Y305" s="260" t="str">
        <f>IF('P-(K-Mg)-DBE'!N305="","",'P-(K-Mg)-DBE'!N305+'P-(K-Mg)-DBE'!R305)</f>
        <v/>
      </c>
      <c r="Z305" s="830" t="str">
        <f>IF(OR(B305="",'P-(K-Mg)-DBE'!N305=""),"",'N-DBE'!E305*('P-(K-Mg)-DBE'!N305+'P-(K-Mg)-DBE'!R305))</f>
        <v/>
      </c>
      <c r="AA305" s="259" t="str">
        <f>IF('P-(K-Mg)-DBE'!N305="","",SUM(AX305,BL305,BZ305,CN305,DB305,DP305))</f>
        <v/>
      </c>
      <c r="AB305" s="258" t="str">
        <f>IF(OR(B305="",'P-(K-Mg)-DBE'!Z305=""),"",SUM(AX305,BL305,BZ305,CN305,DB305,DP305)*'N-DBE'!E305)</f>
        <v/>
      </c>
      <c r="AC305" s="259" t="str">
        <f>IF('P-(K-Mg)-DBE'!O305="","",'P-(K-Mg)-DBE'!O305)</f>
        <v/>
      </c>
      <c r="AD305" s="815" t="str">
        <f>IF(OR(B305="",'P-(K-Mg)-DBE'!O305=""),"",'P-(K-Mg)-DBE'!O305*'N-DBE'!E305)</f>
        <v/>
      </c>
      <c r="AE305" s="239" t="str">
        <f>IF('P-(K-Mg)-DBE'!Z305="","",'P-(K-Mg)-DBE'!Z305)</f>
        <v/>
      </c>
      <c r="AF305" s="815" t="str">
        <f>IF(OR(B305="",'P-(K-Mg)-DBE'!Z305=""),"",'P-(K-Mg)-DBE'!Z305*'N-DBE'!E305)</f>
        <v/>
      </c>
      <c r="AG305" s="380" t="str">
        <f>IF('P-(K-Mg)-DBE'!Z305="","",SUM(AY305,BM305,CA305,CO305,DC305,DQ305))</f>
        <v/>
      </c>
      <c r="AH305" s="258" t="str">
        <f>IF(OR(B305="",'P-(K-Mg)-DBE'!AH305=""),"",SUM(AY305,BM305,CA305,CO305,DC305,DQ295)*'N-DBE'!E305)</f>
        <v/>
      </c>
      <c r="AI305" s="240" t="str">
        <f>IF('P-(K-Mg)-DBE'!AH305="","",'P-(K-Mg)-DBE'!AH305)</f>
        <v/>
      </c>
      <c r="AJ305" s="830" t="str">
        <f>IF(OR(B305="",'P-(K-Mg)-DBE'!AH305=""),"",'N-DBE'!E305*'P-(K-Mg)-DBE'!AH305)</f>
        <v/>
      </c>
      <c r="AK305" s="374" t="str">
        <f>IF('P-(K-Mg)-DBE'!AH305="","",SUM(AZ305,BN305,CB305,CP305,DD305,DR305))</f>
        <v/>
      </c>
      <c r="AL305" s="862" t="str">
        <f>IF('P-(K-Mg)-DBE'!AH305="","",SUM(AZ305,BN305,CB305,CP305,DD305,DR305))</f>
        <v/>
      </c>
      <c r="AM305" s="378"/>
      <c r="AN305" s="379"/>
      <c r="AO305" s="375"/>
      <c r="AP305" s="392" t="str">
        <f t="shared" si="60"/>
        <v/>
      </c>
      <c r="AQ305" s="453" t="str">
        <f t="shared" si="61"/>
        <v/>
      </c>
      <c r="AR305" s="872" t="str">
        <f>IF(AM305="","",VLOOKUP(AM305,'aktuelle Düngerliste'!A:H,2,FALSE))</f>
        <v/>
      </c>
      <c r="AS305" s="872" t="str">
        <f>IF(AM305="","",VLOOKUP(AM305,'aktuelle Düngerliste'!A:H,3,FALSE))</f>
        <v/>
      </c>
      <c r="AT305" s="873" t="str">
        <f>IF(AM305="","",VLOOKUP(AM305,'aktuelle Düngerliste'!A:H,8,FALSE))</f>
        <v/>
      </c>
      <c r="AU305" s="874" t="str">
        <f>IF(AM305="","",VLOOKUP(AM305,'aktuelle Düngerliste'!$A:$H,3,FALSE)*AO305/1000)</f>
        <v/>
      </c>
      <c r="AV305" s="874" t="str">
        <f>IF(AM305="","",IF(VLOOKUP(AM305,'aktuelle Düngerliste'!$A:$B,2,FALSE)="mineralisch",(VLOOKUP(AM305,'aktuelle Düngerliste'!$A:$H,3,FALSE)*AO305/1000),""))</f>
        <v/>
      </c>
      <c r="AW305" s="875" t="str">
        <f>IF(AM305="","",VLOOKUP(AM305,'aktuelle Düngerliste'!$A:$J,10,FALSE)*AO305/1000)</f>
        <v/>
      </c>
      <c r="AX305" s="875" t="str">
        <f>IF(AM305="","",VLOOKUP(AM305,'aktuelle Düngerliste'!$A:$H,5,FALSE)*AO305/1000)</f>
        <v/>
      </c>
      <c r="AY305" s="875" t="str">
        <f>IF(AM305="","",VLOOKUP(AM305,'aktuelle Düngerliste'!$A:$H,6,FALSE)*AO305/1000)</f>
        <v/>
      </c>
      <c r="AZ305" s="876" t="str">
        <f>IF(AM305="","",VLOOKUP(AM305,'aktuelle Düngerliste'!$A:$H,7,FALSE)*AO305/1000)</f>
        <v/>
      </c>
      <c r="BA305" s="378"/>
      <c r="BB305" s="379"/>
      <c r="BC305" s="375"/>
      <c r="BD305" s="392" t="str">
        <f t="shared" si="62"/>
        <v/>
      </c>
      <c r="BE305" s="453" t="str">
        <f t="shared" si="63"/>
        <v/>
      </c>
      <c r="BF305" s="872" t="str">
        <f>IF(BA305="","",VLOOKUP(BA305,'aktuelle Düngerliste'!$A:$H,2,FALSE))</f>
        <v/>
      </c>
      <c r="BG305" s="872" t="str">
        <f>IF(BA305="","",VLOOKUP(BA305,'aktuelle Düngerliste'!$A:$H,3,FALSE))</f>
        <v/>
      </c>
      <c r="BH305" s="873" t="str">
        <f>IF(BA305="","",VLOOKUP(BA305,'aktuelle Düngerliste'!$A:$H,8,FALSE))</f>
        <v/>
      </c>
      <c r="BI305" s="874" t="str">
        <f>IF(BA305="","",VLOOKUP(BA305,'aktuelle Düngerliste'!$A:$H,3,FALSE)*BC305/1000)</f>
        <v/>
      </c>
      <c r="BJ305" s="874" t="str">
        <f>IF(BA305="","",IF(VLOOKUP(BA305,'aktuelle Düngerliste'!$A:$B,2,FALSE)="mineralisch",(VLOOKUP(BA305,'aktuelle Düngerliste'!$A:$H,3,FALSE)*BC305/1000),""))</f>
        <v/>
      </c>
      <c r="BK305" s="875" t="str">
        <f>IF(BA305="","",VLOOKUP(BA305,'aktuelle Düngerliste'!$A:$J,10,FALSE)*BC305/1000)</f>
        <v/>
      </c>
      <c r="BL305" s="875" t="str">
        <f>IF(BA305="","",VLOOKUP(BA305,'aktuelle Düngerliste'!$A:$H,5,FALSE)*BC305/1000)</f>
        <v/>
      </c>
      <c r="BM305" s="875" t="str">
        <f>IF(BA305="","",VLOOKUP(BA305,'aktuelle Düngerliste'!$A:$H,6,FALSE)*BC305/1000)</f>
        <v/>
      </c>
      <c r="BN305" s="876" t="str">
        <f>IF(BA305="","",VLOOKUP(BA305,'aktuelle Düngerliste'!$A:$H,7,FALSE)*BC305/1000)</f>
        <v/>
      </c>
      <c r="BO305" s="378"/>
      <c r="BP305" s="379"/>
      <c r="BQ305" s="375"/>
      <c r="BR305" s="392" t="str">
        <f t="shared" si="64"/>
        <v/>
      </c>
      <c r="BS305" s="453" t="str">
        <f t="shared" si="65"/>
        <v/>
      </c>
      <c r="BT305" s="872" t="str">
        <f>IF(BO305="","",VLOOKUP(BO305,'aktuelle Düngerliste'!$A:$H,2,FALSE))</f>
        <v/>
      </c>
      <c r="BU305" s="872" t="str">
        <f>IF(BO305="","",VLOOKUP(BO305,'aktuelle Düngerliste'!$A:$H,3,FALSE))</f>
        <v/>
      </c>
      <c r="BV305" s="873" t="str">
        <f>IF(BO305="","",VLOOKUP(BO305,'aktuelle Düngerliste'!$A:$H,8,FALSE))</f>
        <v/>
      </c>
      <c r="BW305" s="874" t="str">
        <f>IF(BO305="","",VLOOKUP(BO305,'aktuelle Düngerliste'!$A:$H,3,FALSE)*BQ305/1000)</f>
        <v/>
      </c>
      <c r="BX305" s="874" t="str">
        <f>IF(BO305="","",IF(VLOOKUP(BO305,'aktuelle Düngerliste'!$A:$B,2,FALSE)="mineralisch",(VLOOKUP(BO305,'aktuelle Düngerliste'!$A:$H,3,FALSE)*BQ305/1000),""))</f>
        <v/>
      </c>
      <c r="BY305" s="875" t="str">
        <f>IF(BO305="","",VLOOKUP(BO305,'aktuelle Düngerliste'!$A:$J,10,FALSE)*BQ305/1000)</f>
        <v/>
      </c>
      <c r="BZ305" s="875" t="str">
        <f>IF(BO305="","",VLOOKUP(BO305,'aktuelle Düngerliste'!$A:$H,5,FALSE)*BQ305/1000)</f>
        <v/>
      </c>
      <c r="CA305" s="875" t="str">
        <f>IF(BO305="","",VLOOKUP(BO305,'aktuelle Düngerliste'!$A:$H,6,FALSE)*BQ305/1000)</f>
        <v/>
      </c>
      <c r="CB305" s="876" t="str">
        <f>IF(BO305="","",VLOOKUP(BO305,'aktuelle Düngerliste'!$A:$H,7,FALSE)*BQ305/1000)</f>
        <v/>
      </c>
      <c r="CC305" s="378"/>
      <c r="CD305" s="379"/>
      <c r="CE305" s="375"/>
      <c r="CF305" s="392" t="str">
        <f t="shared" si="66"/>
        <v/>
      </c>
      <c r="CG305" s="453" t="str">
        <f t="shared" si="67"/>
        <v/>
      </c>
      <c r="CH305" s="872" t="str">
        <f>IF(CC305="","",VLOOKUP(CC305,'aktuelle Düngerliste'!$A:$H,2,FALSE))</f>
        <v/>
      </c>
      <c r="CI305" s="872" t="str">
        <f>IF(CC305="","",VLOOKUP(CC305,'aktuelle Düngerliste'!$A:$H,3,FALSE))</f>
        <v/>
      </c>
      <c r="CJ305" s="873" t="str">
        <f>IF(CC305="","",VLOOKUP(CC305,'aktuelle Düngerliste'!$A:$H,8,FALSE))</f>
        <v/>
      </c>
      <c r="CK305" s="874" t="str">
        <f>IF(CC305="","",VLOOKUP(CC305,'aktuelle Düngerliste'!$A:$H,3,FALSE)*CE305/1000)</f>
        <v/>
      </c>
      <c r="CL305" s="874" t="str">
        <f>IF(CC305="","",IF(VLOOKUP(CC305,'aktuelle Düngerliste'!$A:$B,2,FALSE)="mineralisch",(VLOOKUP(CC305,'aktuelle Düngerliste'!$A:$H,3,FALSE)*CE305/1000),""))</f>
        <v/>
      </c>
      <c r="CM305" s="875" t="str">
        <f>IF(CC305="","",VLOOKUP(CC305,'aktuelle Düngerliste'!$A:$J,10,FALSE)*CE305/1000)</f>
        <v/>
      </c>
      <c r="CN305" s="875" t="str">
        <f>IF(CC305="","",VLOOKUP(CC305,'aktuelle Düngerliste'!$A:$H,5,FALSE)*CE305/1000)</f>
        <v/>
      </c>
      <c r="CO305" s="875" t="str">
        <f>IF(CC305="","",VLOOKUP(CC305,'aktuelle Düngerliste'!$A:$H,6,FALSE)*CE305/1000)</f>
        <v/>
      </c>
      <c r="CP305" s="876" t="str">
        <f>IF(CC305="","",VLOOKUP(CC305,'aktuelle Düngerliste'!$A:$H,7,FALSE)*CE305/1000)</f>
        <v/>
      </c>
      <c r="CQ305" s="378"/>
      <c r="CR305" s="379"/>
      <c r="CS305" s="375"/>
      <c r="CT305" s="392" t="str">
        <f t="shared" si="68"/>
        <v/>
      </c>
      <c r="CU305" s="453" t="str">
        <f t="shared" si="69"/>
        <v/>
      </c>
      <c r="CV305" s="872" t="str">
        <f>IF(CQ305="","",VLOOKUP(CQ305,'aktuelle Düngerliste'!$A:$H,2,FALSE))</f>
        <v/>
      </c>
      <c r="CW305" s="872" t="str">
        <f>IF(CQ305="","",VLOOKUP(CQ305,'aktuelle Düngerliste'!$A:$H,3,FALSE))</f>
        <v/>
      </c>
      <c r="CX305" s="873" t="str">
        <f>IF(CQ305="","",VLOOKUP(CQ305,'aktuelle Düngerliste'!$A:$H,8,FALSE))</f>
        <v/>
      </c>
      <c r="CY305" s="874" t="str">
        <f>IF(CQ305="","",VLOOKUP(CQ305,'aktuelle Düngerliste'!$A:$H,3,FALSE)*CS305/1000)</f>
        <v/>
      </c>
      <c r="CZ305" s="874" t="str">
        <f>IF(CQ305="","",IF(VLOOKUP(CQ305,'aktuelle Düngerliste'!$A:$B,2,FALSE)="mineralisch",(VLOOKUP(CQ305,'aktuelle Düngerliste'!$A:$H,3,FALSE)*CS305/1000),""))</f>
        <v/>
      </c>
      <c r="DA305" s="875" t="str">
        <f>IF(CQ305="","",VLOOKUP(CQ305,'aktuelle Düngerliste'!$A:$J,10,FALSE)*CS305/1000)</f>
        <v/>
      </c>
      <c r="DB305" s="875" t="str">
        <f>IF(CQ305="","",VLOOKUP(CQ305,'aktuelle Düngerliste'!$A:$H,5,FALSE)*CS305/1000)</f>
        <v/>
      </c>
      <c r="DC305" s="875" t="str">
        <f>IF(CQ305="","",VLOOKUP(CQ305,'aktuelle Düngerliste'!$A:$H,6,FALSE)*CS305/1000)</f>
        <v/>
      </c>
      <c r="DD305" s="876" t="str">
        <f>IF(CQ305="","",VLOOKUP(CQ305,'aktuelle Düngerliste'!$A:$H,7,FALSE)*CS305/1000)</f>
        <v/>
      </c>
      <c r="DE305" s="378"/>
      <c r="DF305" s="379"/>
      <c r="DG305" s="375"/>
      <c r="DH305" s="392" t="str">
        <f t="shared" si="70"/>
        <v/>
      </c>
      <c r="DI305" s="453" t="str">
        <f t="shared" si="71"/>
        <v/>
      </c>
      <c r="DJ305" s="872" t="str">
        <f>IF(DE305="","",VLOOKUP(DE305,'aktuelle Düngerliste'!$A:$H,2,FALSE))</f>
        <v/>
      </c>
      <c r="DK305" s="872" t="str">
        <f>IF(DE305="","",VLOOKUP(DE305,'aktuelle Düngerliste'!$A:$H,3,FALSE))</f>
        <v/>
      </c>
      <c r="DL305" s="873" t="str">
        <f>IF(DE305="","",VLOOKUP(DE305,'aktuelle Düngerliste'!$A:$H,8,FALSE))</f>
        <v/>
      </c>
      <c r="DM305" s="874" t="str">
        <f>IF(DE305="","",VLOOKUP(DE305,'aktuelle Düngerliste'!$A:$H,3,FALSE)*DG305/1000)</f>
        <v/>
      </c>
      <c r="DN305" s="874" t="str">
        <f>IF(DE305="","",IF(VLOOKUP(DE305,'aktuelle Düngerliste'!$A:$B,2,FALSE)="mineralisch",(VLOOKUP(DE305,'aktuelle Düngerliste'!$A:$H,3,FALSE)*DG305/1000),""))</f>
        <v/>
      </c>
      <c r="DO305" s="875" t="str">
        <f>IF(DE305="","",VLOOKUP(DE305,'aktuelle Düngerliste'!$A:$J,10,FALSE)*DG305/1000)</f>
        <v/>
      </c>
      <c r="DP305" s="875" t="str">
        <f>IF(DE305="","",VLOOKUP(DE305,'aktuelle Düngerliste'!$A:$H,5,FALSE)*DG305/1000)</f>
        <v/>
      </c>
      <c r="DQ305" s="875" t="str">
        <f>IF(DE305="","",VLOOKUP(DE305,'aktuelle Düngerliste'!$A:$H,6,FALSE)*DG305/1000)</f>
        <v/>
      </c>
      <c r="DR305" s="876" t="str">
        <f>IF(DE305="","",VLOOKUP(DE305,'aktuelle Düngerliste'!$A:$H,7,FALSE)*DG305/1000)</f>
        <v/>
      </c>
      <c r="DS305" s="265"/>
    </row>
    <row r="306" spans="1:123" s="145" customFormat="1">
      <c r="A306" s="261" t="str">
        <f>IF('N-DBE'!A306="","",'N-DBE'!A306)</f>
        <v/>
      </c>
      <c r="B306" s="285" t="str">
        <f>IF('N-DBE'!B306="","",'N-DBE'!B306)</f>
        <v/>
      </c>
      <c r="C306" s="262" t="str">
        <f>IF('N-DBE'!C306="","",'N-DBE'!C306)</f>
        <v/>
      </c>
      <c r="D306" s="262" t="str">
        <f>IF('N-DBE'!D306="","",'N-DBE'!D306)</f>
        <v/>
      </c>
      <c r="E306" s="238" t="str">
        <f>IF('N-DBE'!E306="","",'N-DBE'!E306)</f>
        <v/>
      </c>
      <c r="F306" s="238" t="str">
        <f>IF('N-DBE'!F306="","",'N-DBE'!F306)</f>
        <v/>
      </c>
      <c r="G306" s="225" t="str">
        <f>IF('N-DBE'!G306="","",'N-DBE'!G306)</f>
        <v/>
      </c>
      <c r="H306" s="247" t="str">
        <f>IF(OR(B306="",'N-DBE'!AJ306=""),"",'N-DBE'!AJ306+'N-DBE'!AN306)</f>
        <v/>
      </c>
      <c r="I306" s="815" t="str">
        <f>IF(OR(B306="",'N-DBE'!AJ306=""),"",'N-DBE'!E306*('N-DBE'!AJ306+'N-DBE'!AN306))</f>
        <v/>
      </c>
      <c r="J306" s="246" t="str">
        <f>IF('N-DBE'!AK306="","",IF('N-DBE'!AM306="ja",'N-DBE'!AK306+'N-DBE'!AN306,'N-DBE'!AK306))</f>
        <v/>
      </c>
      <c r="K306" s="829" t="str">
        <f>IF(OR(B306="",'N-DBE'!AK306=""),"",IF('N-DBE'!AM306="ja",'N-DBE'!E306*('N-DBE'!AK306+'N-DBE'!AN306),'N-DBE'!E306*'N-DBE'!AK306))</f>
        <v/>
      </c>
      <c r="L306" s="830" t="str">
        <f>IF(OR(B306="",'N-DBE'!AL306=""),"",'N-DBE'!AL306+'N-DBE'!AN306)</f>
        <v/>
      </c>
      <c r="M306" s="830" t="str">
        <f>IF(OR(B306="",'N-DBE'!AL306=""),"",'N-DBE'!E306*('N-DBE'!AL306+'N-DBE'!AN306))</f>
        <v/>
      </c>
      <c r="N306" s="831" t="str">
        <f>IF(AND('N-DBE'!C306="ja",G306&lt;&gt;""),I306-X306,"")</f>
        <v/>
      </c>
      <c r="O306" s="259" t="str">
        <f>IF('N-DBE'!AJ306="","",SUM(AU306,BI306,BW306,CK306,CY306,DM306))</f>
        <v/>
      </c>
      <c r="P306" s="830" t="str">
        <f>IF(OR(B306="",'N-DBE'!AJ306=""),"",O306*'N-DBE'!E306)</f>
        <v/>
      </c>
      <c r="Q306" s="253" t="str">
        <f>IF('N-DBE'!AJ306="","",IF(AR306="mineralisch",AU306,0)+IF(BF306="mineralisch",BI306,0)+IF(BT306="mineralisch",BW306,0)+IF(CH306="mineralisch",CK306,0)+IF(CV306="mineralisch",CY306,0)+IF(DJ306="mineralisch",DM306,0))</f>
        <v/>
      </c>
      <c r="R306" s="830" t="str">
        <f>IF(OR(B306="",'N-DBE'!AJ306=""),"",Q306*'N-DBE'!E306)</f>
        <v/>
      </c>
      <c r="S306" s="253" t="str">
        <f>IF('N-DBE'!AJ306="","",O306-Q306)</f>
        <v/>
      </c>
      <c r="T306" s="830" t="str">
        <f>IF(OR(B306="",'N-DBE'!AJ306=""),"",S306*'N-DBE'!E306)</f>
        <v/>
      </c>
      <c r="U306" s="253" t="str">
        <f>IF('N-DBE'!AJ306="","",(IF(AR306="Kompost",AU306,0)+IF(BF306="Kompost",BI306,0)+IF(BT306="Kompost",BW306,0)+IF(CH306="Kompost",CK306,0)+IF(CV306="Kompost",CY306,0)+IF(DJ306="Kompost",DM306,0)))</f>
        <v/>
      </c>
      <c r="V306" s="830" t="str">
        <f>IF(OR(B306="",'N-DBE'!AJ306=""),"",U306*'N-DBE'!E306)</f>
        <v/>
      </c>
      <c r="W306" s="370" t="str">
        <f>IF('N-DBE'!AJ306="","",SUM(AW306,BK306,BY306,CM306,DA306,DO306))</f>
        <v/>
      </c>
      <c r="X306" s="844" t="str">
        <f>IF(OR(B306="",'N-DBE'!AJ306=""),"",W306*'N-DBE'!E306)</f>
        <v/>
      </c>
      <c r="Y306" s="260" t="str">
        <f>IF('P-(K-Mg)-DBE'!N306="","",'P-(K-Mg)-DBE'!N306+'P-(K-Mg)-DBE'!R306)</f>
        <v/>
      </c>
      <c r="Z306" s="830" t="str">
        <f>IF(OR(B306="",'P-(K-Mg)-DBE'!N306=""),"",'N-DBE'!E306*('P-(K-Mg)-DBE'!N306+'P-(K-Mg)-DBE'!R306))</f>
        <v/>
      </c>
      <c r="AA306" s="259" t="str">
        <f>IF('P-(K-Mg)-DBE'!N306="","",SUM(AX306,BL306,BZ306,CN306,DB306,DP306))</f>
        <v/>
      </c>
      <c r="AB306" s="258" t="str">
        <f>IF(OR(B306="",'P-(K-Mg)-DBE'!Z306=""),"",SUM(AX306,BL306,BZ306,CN306,DB306,DP306)*'N-DBE'!E306)</f>
        <v/>
      </c>
      <c r="AC306" s="259" t="str">
        <f>IF('P-(K-Mg)-DBE'!O306="","",'P-(K-Mg)-DBE'!O306)</f>
        <v/>
      </c>
      <c r="AD306" s="815" t="str">
        <f>IF(OR(B306="",'P-(K-Mg)-DBE'!O306=""),"",'P-(K-Mg)-DBE'!O306*'N-DBE'!E306)</f>
        <v/>
      </c>
      <c r="AE306" s="239" t="str">
        <f>IF('P-(K-Mg)-DBE'!Z306="","",'P-(K-Mg)-DBE'!Z306)</f>
        <v/>
      </c>
      <c r="AF306" s="815" t="str">
        <f>IF(OR(B306="",'P-(K-Mg)-DBE'!Z306=""),"",'P-(K-Mg)-DBE'!Z306*'N-DBE'!E306)</f>
        <v/>
      </c>
      <c r="AG306" s="380" t="str">
        <f>IF('P-(K-Mg)-DBE'!Z306="","",SUM(AY306,BM306,CA306,CO306,DC306,DQ306))</f>
        <v/>
      </c>
      <c r="AH306" s="258" t="str">
        <f>IF(OR(B306="",'P-(K-Mg)-DBE'!AH306=""),"",SUM(AY306,BM306,CA306,CO306,DC306,DQ296)*'N-DBE'!E306)</f>
        <v/>
      </c>
      <c r="AI306" s="240" t="str">
        <f>IF('P-(K-Mg)-DBE'!AH306="","",'P-(K-Mg)-DBE'!AH306)</f>
        <v/>
      </c>
      <c r="AJ306" s="830" t="str">
        <f>IF(OR(B306="",'P-(K-Mg)-DBE'!AH306=""),"",'N-DBE'!E306*'P-(K-Mg)-DBE'!AH306)</f>
        <v/>
      </c>
      <c r="AK306" s="374" t="str">
        <f>IF('P-(K-Mg)-DBE'!AH306="","",SUM(AZ306,BN306,CB306,CP306,DD306,DR306))</f>
        <v/>
      </c>
      <c r="AL306" s="862" t="str">
        <f>IF('P-(K-Mg)-DBE'!AH306="","",SUM(AZ306,BN306,CB306,CP306,DD306,DR306))</f>
        <v/>
      </c>
      <c r="AM306" s="378"/>
      <c r="AN306" s="379"/>
      <c r="AO306" s="375"/>
      <c r="AP306" s="392" t="str">
        <f t="shared" si="60"/>
        <v/>
      </c>
      <c r="AQ306" s="453" t="str">
        <f t="shared" si="61"/>
        <v/>
      </c>
      <c r="AR306" s="872" t="str">
        <f>IF(AM306="","",VLOOKUP(AM306,'aktuelle Düngerliste'!A:H,2,FALSE))</f>
        <v/>
      </c>
      <c r="AS306" s="872" t="str">
        <f>IF(AM306="","",VLOOKUP(AM306,'aktuelle Düngerliste'!A:H,3,FALSE))</f>
        <v/>
      </c>
      <c r="AT306" s="873" t="str">
        <f>IF(AM306="","",VLOOKUP(AM306,'aktuelle Düngerliste'!A:H,8,FALSE))</f>
        <v/>
      </c>
      <c r="AU306" s="874" t="str">
        <f>IF(AM306="","",VLOOKUP(AM306,'aktuelle Düngerliste'!$A:$H,3,FALSE)*AO306/1000)</f>
        <v/>
      </c>
      <c r="AV306" s="874" t="str">
        <f>IF(AM306="","",IF(VLOOKUP(AM306,'aktuelle Düngerliste'!$A:$B,2,FALSE)="mineralisch",(VLOOKUP(AM306,'aktuelle Düngerliste'!$A:$H,3,FALSE)*AO306/1000),""))</f>
        <v/>
      </c>
      <c r="AW306" s="875" t="str">
        <f>IF(AM306="","",VLOOKUP(AM306,'aktuelle Düngerliste'!$A:$J,10,FALSE)*AO306/1000)</f>
        <v/>
      </c>
      <c r="AX306" s="875" t="str">
        <f>IF(AM306="","",VLOOKUP(AM306,'aktuelle Düngerliste'!$A:$H,5,FALSE)*AO306/1000)</f>
        <v/>
      </c>
      <c r="AY306" s="875" t="str">
        <f>IF(AM306="","",VLOOKUP(AM306,'aktuelle Düngerliste'!$A:$H,6,FALSE)*AO306/1000)</f>
        <v/>
      </c>
      <c r="AZ306" s="876" t="str">
        <f>IF(AM306="","",VLOOKUP(AM306,'aktuelle Düngerliste'!$A:$H,7,FALSE)*AO306/1000)</f>
        <v/>
      </c>
      <c r="BA306" s="378"/>
      <c r="BB306" s="379"/>
      <c r="BC306" s="375"/>
      <c r="BD306" s="392" t="str">
        <f t="shared" si="62"/>
        <v/>
      </c>
      <c r="BE306" s="453" t="str">
        <f t="shared" si="63"/>
        <v/>
      </c>
      <c r="BF306" s="872" t="str">
        <f>IF(BA306="","",VLOOKUP(BA306,'aktuelle Düngerliste'!$A:$H,2,FALSE))</f>
        <v/>
      </c>
      <c r="BG306" s="872" t="str">
        <f>IF(BA306="","",VLOOKUP(BA306,'aktuelle Düngerliste'!$A:$H,3,FALSE))</f>
        <v/>
      </c>
      <c r="BH306" s="873" t="str">
        <f>IF(BA306="","",VLOOKUP(BA306,'aktuelle Düngerliste'!$A:$H,8,FALSE))</f>
        <v/>
      </c>
      <c r="BI306" s="874" t="str">
        <f>IF(BA306="","",VLOOKUP(BA306,'aktuelle Düngerliste'!$A:$H,3,FALSE)*BC306/1000)</f>
        <v/>
      </c>
      <c r="BJ306" s="874" t="str">
        <f>IF(BA306="","",IF(VLOOKUP(BA306,'aktuelle Düngerliste'!$A:$B,2,FALSE)="mineralisch",(VLOOKUP(BA306,'aktuelle Düngerliste'!$A:$H,3,FALSE)*BC306/1000),""))</f>
        <v/>
      </c>
      <c r="BK306" s="875" t="str">
        <f>IF(BA306="","",VLOOKUP(BA306,'aktuelle Düngerliste'!$A:$J,10,FALSE)*BC306/1000)</f>
        <v/>
      </c>
      <c r="BL306" s="875" t="str">
        <f>IF(BA306="","",VLOOKUP(BA306,'aktuelle Düngerliste'!$A:$H,5,FALSE)*BC306/1000)</f>
        <v/>
      </c>
      <c r="BM306" s="875" t="str">
        <f>IF(BA306="","",VLOOKUP(BA306,'aktuelle Düngerliste'!$A:$H,6,FALSE)*BC306/1000)</f>
        <v/>
      </c>
      <c r="BN306" s="876" t="str">
        <f>IF(BA306="","",VLOOKUP(BA306,'aktuelle Düngerliste'!$A:$H,7,FALSE)*BC306/1000)</f>
        <v/>
      </c>
      <c r="BO306" s="378"/>
      <c r="BP306" s="379"/>
      <c r="BQ306" s="375"/>
      <c r="BR306" s="392" t="str">
        <f t="shared" si="64"/>
        <v/>
      </c>
      <c r="BS306" s="453" t="str">
        <f t="shared" si="65"/>
        <v/>
      </c>
      <c r="BT306" s="872" t="str">
        <f>IF(BO306="","",VLOOKUP(BO306,'aktuelle Düngerliste'!$A:$H,2,FALSE))</f>
        <v/>
      </c>
      <c r="BU306" s="872" t="str">
        <f>IF(BO306="","",VLOOKUP(BO306,'aktuelle Düngerliste'!$A:$H,3,FALSE))</f>
        <v/>
      </c>
      <c r="BV306" s="873" t="str">
        <f>IF(BO306="","",VLOOKUP(BO306,'aktuelle Düngerliste'!$A:$H,8,FALSE))</f>
        <v/>
      </c>
      <c r="BW306" s="874" t="str">
        <f>IF(BO306="","",VLOOKUP(BO306,'aktuelle Düngerliste'!$A:$H,3,FALSE)*BQ306/1000)</f>
        <v/>
      </c>
      <c r="BX306" s="874" t="str">
        <f>IF(BO306="","",IF(VLOOKUP(BO306,'aktuelle Düngerliste'!$A:$B,2,FALSE)="mineralisch",(VLOOKUP(BO306,'aktuelle Düngerliste'!$A:$H,3,FALSE)*BQ306/1000),""))</f>
        <v/>
      </c>
      <c r="BY306" s="875" t="str">
        <f>IF(BO306="","",VLOOKUP(BO306,'aktuelle Düngerliste'!$A:$J,10,FALSE)*BQ306/1000)</f>
        <v/>
      </c>
      <c r="BZ306" s="875" t="str">
        <f>IF(BO306="","",VLOOKUP(BO306,'aktuelle Düngerliste'!$A:$H,5,FALSE)*BQ306/1000)</f>
        <v/>
      </c>
      <c r="CA306" s="875" t="str">
        <f>IF(BO306="","",VLOOKUP(BO306,'aktuelle Düngerliste'!$A:$H,6,FALSE)*BQ306/1000)</f>
        <v/>
      </c>
      <c r="CB306" s="876" t="str">
        <f>IF(BO306="","",VLOOKUP(BO306,'aktuelle Düngerliste'!$A:$H,7,FALSE)*BQ306/1000)</f>
        <v/>
      </c>
      <c r="CC306" s="378"/>
      <c r="CD306" s="379"/>
      <c r="CE306" s="375"/>
      <c r="CF306" s="392" t="str">
        <f t="shared" si="66"/>
        <v/>
      </c>
      <c r="CG306" s="453" t="str">
        <f t="shared" si="67"/>
        <v/>
      </c>
      <c r="CH306" s="872" t="str">
        <f>IF(CC306="","",VLOOKUP(CC306,'aktuelle Düngerliste'!$A:$H,2,FALSE))</f>
        <v/>
      </c>
      <c r="CI306" s="872" t="str">
        <f>IF(CC306="","",VLOOKUP(CC306,'aktuelle Düngerliste'!$A:$H,3,FALSE))</f>
        <v/>
      </c>
      <c r="CJ306" s="873" t="str">
        <f>IF(CC306="","",VLOOKUP(CC306,'aktuelle Düngerliste'!$A:$H,8,FALSE))</f>
        <v/>
      </c>
      <c r="CK306" s="874" t="str">
        <f>IF(CC306="","",VLOOKUP(CC306,'aktuelle Düngerliste'!$A:$H,3,FALSE)*CE306/1000)</f>
        <v/>
      </c>
      <c r="CL306" s="874" t="str">
        <f>IF(CC306="","",IF(VLOOKUP(CC306,'aktuelle Düngerliste'!$A:$B,2,FALSE)="mineralisch",(VLOOKUP(CC306,'aktuelle Düngerliste'!$A:$H,3,FALSE)*CE306/1000),""))</f>
        <v/>
      </c>
      <c r="CM306" s="875" t="str">
        <f>IF(CC306="","",VLOOKUP(CC306,'aktuelle Düngerliste'!$A:$J,10,FALSE)*CE306/1000)</f>
        <v/>
      </c>
      <c r="CN306" s="875" t="str">
        <f>IF(CC306="","",VLOOKUP(CC306,'aktuelle Düngerliste'!$A:$H,5,FALSE)*CE306/1000)</f>
        <v/>
      </c>
      <c r="CO306" s="875" t="str">
        <f>IF(CC306="","",VLOOKUP(CC306,'aktuelle Düngerliste'!$A:$H,6,FALSE)*CE306/1000)</f>
        <v/>
      </c>
      <c r="CP306" s="876" t="str">
        <f>IF(CC306="","",VLOOKUP(CC306,'aktuelle Düngerliste'!$A:$H,7,FALSE)*CE306/1000)</f>
        <v/>
      </c>
      <c r="CQ306" s="378"/>
      <c r="CR306" s="379"/>
      <c r="CS306" s="375"/>
      <c r="CT306" s="392" t="str">
        <f t="shared" si="68"/>
        <v/>
      </c>
      <c r="CU306" s="453" t="str">
        <f t="shared" si="69"/>
        <v/>
      </c>
      <c r="CV306" s="872" t="str">
        <f>IF(CQ306="","",VLOOKUP(CQ306,'aktuelle Düngerliste'!$A:$H,2,FALSE))</f>
        <v/>
      </c>
      <c r="CW306" s="872" t="str">
        <f>IF(CQ306="","",VLOOKUP(CQ306,'aktuelle Düngerliste'!$A:$H,3,FALSE))</f>
        <v/>
      </c>
      <c r="CX306" s="873" t="str">
        <f>IF(CQ306="","",VLOOKUP(CQ306,'aktuelle Düngerliste'!$A:$H,8,FALSE))</f>
        <v/>
      </c>
      <c r="CY306" s="874" t="str">
        <f>IF(CQ306="","",VLOOKUP(CQ306,'aktuelle Düngerliste'!$A:$H,3,FALSE)*CS306/1000)</f>
        <v/>
      </c>
      <c r="CZ306" s="874" t="str">
        <f>IF(CQ306="","",IF(VLOOKUP(CQ306,'aktuelle Düngerliste'!$A:$B,2,FALSE)="mineralisch",(VLOOKUP(CQ306,'aktuelle Düngerliste'!$A:$H,3,FALSE)*CS306/1000),""))</f>
        <v/>
      </c>
      <c r="DA306" s="875" t="str">
        <f>IF(CQ306="","",VLOOKUP(CQ306,'aktuelle Düngerliste'!$A:$J,10,FALSE)*CS306/1000)</f>
        <v/>
      </c>
      <c r="DB306" s="875" t="str">
        <f>IF(CQ306="","",VLOOKUP(CQ306,'aktuelle Düngerliste'!$A:$H,5,FALSE)*CS306/1000)</f>
        <v/>
      </c>
      <c r="DC306" s="875" t="str">
        <f>IF(CQ306="","",VLOOKUP(CQ306,'aktuelle Düngerliste'!$A:$H,6,FALSE)*CS306/1000)</f>
        <v/>
      </c>
      <c r="DD306" s="876" t="str">
        <f>IF(CQ306="","",VLOOKUP(CQ306,'aktuelle Düngerliste'!$A:$H,7,FALSE)*CS306/1000)</f>
        <v/>
      </c>
      <c r="DE306" s="378"/>
      <c r="DF306" s="379"/>
      <c r="DG306" s="375"/>
      <c r="DH306" s="392" t="str">
        <f t="shared" si="70"/>
        <v/>
      </c>
      <c r="DI306" s="453" t="str">
        <f t="shared" si="71"/>
        <v/>
      </c>
      <c r="DJ306" s="872" t="str">
        <f>IF(DE306="","",VLOOKUP(DE306,'aktuelle Düngerliste'!$A:$H,2,FALSE))</f>
        <v/>
      </c>
      <c r="DK306" s="872" t="str">
        <f>IF(DE306="","",VLOOKUP(DE306,'aktuelle Düngerliste'!$A:$H,3,FALSE))</f>
        <v/>
      </c>
      <c r="DL306" s="873" t="str">
        <f>IF(DE306="","",VLOOKUP(DE306,'aktuelle Düngerliste'!$A:$H,8,FALSE))</f>
        <v/>
      </c>
      <c r="DM306" s="874" t="str">
        <f>IF(DE306="","",VLOOKUP(DE306,'aktuelle Düngerliste'!$A:$H,3,FALSE)*DG306/1000)</f>
        <v/>
      </c>
      <c r="DN306" s="874" t="str">
        <f>IF(DE306="","",IF(VLOOKUP(DE306,'aktuelle Düngerliste'!$A:$B,2,FALSE)="mineralisch",(VLOOKUP(DE306,'aktuelle Düngerliste'!$A:$H,3,FALSE)*DG306/1000),""))</f>
        <v/>
      </c>
      <c r="DO306" s="875" t="str">
        <f>IF(DE306="","",VLOOKUP(DE306,'aktuelle Düngerliste'!$A:$J,10,FALSE)*DG306/1000)</f>
        <v/>
      </c>
      <c r="DP306" s="875" t="str">
        <f>IF(DE306="","",VLOOKUP(DE306,'aktuelle Düngerliste'!$A:$H,5,FALSE)*DG306/1000)</f>
        <v/>
      </c>
      <c r="DQ306" s="875" t="str">
        <f>IF(DE306="","",VLOOKUP(DE306,'aktuelle Düngerliste'!$A:$H,6,FALSE)*DG306/1000)</f>
        <v/>
      </c>
      <c r="DR306" s="876" t="str">
        <f>IF(DE306="","",VLOOKUP(DE306,'aktuelle Düngerliste'!$A:$H,7,FALSE)*DG306/1000)</f>
        <v/>
      </c>
      <c r="DS306" s="265"/>
    </row>
    <row r="307" spans="1:123" s="145" customFormat="1">
      <c r="A307" s="261" t="str">
        <f>IF('N-DBE'!A307="","",'N-DBE'!A307)</f>
        <v/>
      </c>
      <c r="B307" s="285" t="str">
        <f>IF('N-DBE'!B307="","",'N-DBE'!B307)</f>
        <v/>
      </c>
      <c r="C307" s="262" t="str">
        <f>IF('N-DBE'!C307="","",'N-DBE'!C307)</f>
        <v/>
      </c>
      <c r="D307" s="262" t="str">
        <f>IF('N-DBE'!D307="","",'N-DBE'!D307)</f>
        <v/>
      </c>
      <c r="E307" s="238" t="str">
        <f>IF('N-DBE'!E307="","",'N-DBE'!E307)</f>
        <v/>
      </c>
      <c r="F307" s="238" t="str">
        <f>IF('N-DBE'!F307="","",'N-DBE'!F307)</f>
        <v/>
      </c>
      <c r="G307" s="225" t="str">
        <f>IF('N-DBE'!G307="","",'N-DBE'!G307)</f>
        <v/>
      </c>
      <c r="H307" s="247" t="str">
        <f>IF(OR(B307="",'N-DBE'!AJ307=""),"",'N-DBE'!AJ307+'N-DBE'!AN307)</f>
        <v/>
      </c>
      <c r="I307" s="815" t="str">
        <f>IF(OR(B307="",'N-DBE'!AJ307=""),"",'N-DBE'!E307*('N-DBE'!AJ307+'N-DBE'!AN307))</f>
        <v/>
      </c>
      <c r="J307" s="246" t="str">
        <f>IF('N-DBE'!AK307="","",IF('N-DBE'!AM307="ja",'N-DBE'!AK307+'N-DBE'!AN307,'N-DBE'!AK307))</f>
        <v/>
      </c>
      <c r="K307" s="829" t="str">
        <f>IF(OR(B307="",'N-DBE'!AK307=""),"",IF('N-DBE'!AM307="ja",'N-DBE'!E307*('N-DBE'!AK307+'N-DBE'!AN307),'N-DBE'!E307*'N-DBE'!AK307))</f>
        <v/>
      </c>
      <c r="L307" s="830" t="str">
        <f>IF(OR(B307="",'N-DBE'!AL307=""),"",'N-DBE'!AL307+'N-DBE'!AN307)</f>
        <v/>
      </c>
      <c r="M307" s="830" t="str">
        <f>IF(OR(B307="",'N-DBE'!AL307=""),"",'N-DBE'!E307*('N-DBE'!AL307+'N-DBE'!AN307))</f>
        <v/>
      </c>
      <c r="N307" s="831" t="str">
        <f>IF(AND('N-DBE'!C307="ja",G307&lt;&gt;""),I307-X307,"")</f>
        <v/>
      </c>
      <c r="O307" s="259" t="str">
        <f>IF('N-DBE'!AJ307="","",SUM(AU307,BI307,BW307,CK307,CY307,DM307))</f>
        <v/>
      </c>
      <c r="P307" s="830" t="str">
        <f>IF(OR(B307="",'N-DBE'!AJ307=""),"",O307*'N-DBE'!E307)</f>
        <v/>
      </c>
      <c r="Q307" s="253" t="str">
        <f>IF('N-DBE'!AJ307="","",IF(AR307="mineralisch",AU307,0)+IF(BF307="mineralisch",BI307,0)+IF(BT307="mineralisch",BW307,0)+IF(CH307="mineralisch",CK307,0)+IF(CV307="mineralisch",CY307,0)+IF(DJ307="mineralisch",DM307,0))</f>
        <v/>
      </c>
      <c r="R307" s="830" t="str">
        <f>IF(OR(B307="",'N-DBE'!AJ307=""),"",Q307*'N-DBE'!E307)</f>
        <v/>
      </c>
      <c r="S307" s="253" t="str">
        <f>IF('N-DBE'!AJ307="","",O307-Q307)</f>
        <v/>
      </c>
      <c r="T307" s="830" t="str">
        <f>IF(OR(B307="",'N-DBE'!AJ307=""),"",S307*'N-DBE'!E307)</f>
        <v/>
      </c>
      <c r="U307" s="253" t="str">
        <f>IF('N-DBE'!AJ307="","",(IF(AR307="Kompost",AU307,0)+IF(BF307="Kompost",BI307,0)+IF(BT307="Kompost",BW307,0)+IF(CH307="Kompost",CK307,0)+IF(CV307="Kompost",CY307,0)+IF(DJ307="Kompost",DM307,0)))</f>
        <v/>
      </c>
      <c r="V307" s="830" t="str">
        <f>IF(OR(B307="",'N-DBE'!AJ307=""),"",U307*'N-DBE'!E307)</f>
        <v/>
      </c>
      <c r="W307" s="370" t="str">
        <f>IF('N-DBE'!AJ307="","",SUM(AW307,BK307,BY307,CM307,DA307,DO307))</f>
        <v/>
      </c>
      <c r="X307" s="844" t="str">
        <f>IF(OR(B307="",'N-DBE'!AJ307=""),"",W307*'N-DBE'!E307)</f>
        <v/>
      </c>
      <c r="Y307" s="260" t="str">
        <f>IF('P-(K-Mg)-DBE'!N307="","",'P-(K-Mg)-DBE'!N307+'P-(K-Mg)-DBE'!R307)</f>
        <v/>
      </c>
      <c r="Z307" s="830" t="str">
        <f>IF(OR(B307="",'P-(K-Mg)-DBE'!N307=""),"",'N-DBE'!E307*('P-(K-Mg)-DBE'!N307+'P-(K-Mg)-DBE'!R307))</f>
        <v/>
      </c>
      <c r="AA307" s="259" t="str">
        <f>IF('P-(K-Mg)-DBE'!N307="","",SUM(AX307,BL307,BZ307,CN307,DB307,DP307))</f>
        <v/>
      </c>
      <c r="AB307" s="258" t="str">
        <f>IF(OR(B307="",'P-(K-Mg)-DBE'!Z307=""),"",SUM(AX307,BL307,BZ307,CN307,DB307,DP307)*'N-DBE'!E307)</f>
        <v/>
      </c>
      <c r="AC307" s="259" t="str">
        <f>IF('P-(K-Mg)-DBE'!O307="","",'P-(K-Mg)-DBE'!O307)</f>
        <v/>
      </c>
      <c r="AD307" s="815" t="str">
        <f>IF(OR(B307="",'P-(K-Mg)-DBE'!O307=""),"",'P-(K-Mg)-DBE'!O307*'N-DBE'!E307)</f>
        <v/>
      </c>
      <c r="AE307" s="239" t="str">
        <f>IF('P-(K-Mg)-DBE'!Z307="","",'P-(K-Mg)-DBE'!Z307)</f>
        <v/>
      </c>
      <c r="AF307" s="815" t="str">
        <f>IF(OR(B307="",'P-(K-Mg)-DBE'!Z307=""),"",'P-(K-Mg)-DBE'!Z307*'N-DBE'!E307)</f>
        <v/>
      </c>
      <c r="AG307" s="380" t="str">
        <f>IF('P-(K-Mg)-DBE'!Z307="","",SUM(AY307,BM307,CA307,CO307,DC307,DQ307))</f>
        <v/>
      </c>
      <c r="AH307" s="258" t="str">
        <f>IF(OR(B307="",'P-(K-Mg)-DBE'!AH307=""),"",SUM(AY307,BM307,CA307,CO307,DC307,DQ297)*'N-DBE'!E307)</f>
        <v/>
      </c>
      <c r="AI307" s="240" t="str">
        <f>IF('P-(K-Mg)-DBE'!AH307="","",'P-(K-Mg)-DBE'!AH307)</f>
        <v/>
      </c>
      <c r="AJ307" s="830" t="str">
        <f>IF(OR(B307="",'P-(K-Mg)-DBE'!AH307=""),"",'N-DBE'!E307*'P-(K-Mg)-DBE'!AH307)</f>
        <v/>
      </c>
      <c r="AK307" s="374" t="str">
        <f>IF('P-(K-Mg)-DBE'!AH307="","",SUM(AZ307,BN307,CB307,CP307,DD307,DR307))</f>
        <v/>
      </c>
      <c r="AL307" s="862" t="str">
        <f>IF('P-(K-Mg)-DBE'!AH307="","",SUM(AZ307,BN307,CB307,CP307,DD307,DR307))</f>
        <v/>
      </c>
      <c r="AM307" s="378"/>
      <c r="AN307" s="379"/>
      <c r="AO307" s="375"/>
      <c r="AP307" s="392" t="str">
        <f t="shared" si="60"/>
        <v/>
      </c>
      <c r="AQ307" s="453" t="str">
        <f t="shared" si="61"/>
        <v/>
      </c>
      <c r="AR307" s="872" t="str">
        <f>IF(AM307="","",VLOOKUP(AM307,'aktuelle Düngerliste'!A:H,2,FALSE))</f>
        <v/>
      </c>
      <c r="AS307" s="872" t="str">
        <f>IF(AM307="","",VLOOKUP(AM307,'aktuelle Düngerliste'!A:H,3,FALSE))</f>
        <v/>
      </c>
      <c r="AT307" s="873" t="str">
        <f>IF(AM307="","",VLOOKUP(AM307,'aktuelle Düngerliste'!A:H,8,FALSE))</f>
        <v/>
      </c>
      <c r="AU307" s="874" t="str">
        <f>IF(AM307="","",VLOOKUP(AM307,'aktuelle Düngerliste'!$A:$H,3,FALSE)*AO307/1000)</f>
        <v/>
      </c>
      <c r="AV307" s="874" t="str">
        <f>IF(AM307="","",IF(VLOOKUP(AM307,'aktuelle Düngerliste'!$A:$B,2,FALSE)="mineralisch",(VLOOKUP(AM307,'aktuelle Düngerliste'!$A:$H,3,FALSE)*AO307/1000),""))</f>
        <v/>
      </c>
      <c r="AW307" s="875" t="str">
        <f>IF(AM307="","",VLOOKUP(AM307,'aktuelle Düngerliste'!$A:$J,10,FALSE)*AO307/1000)</f>
        <v/>
      </c>
      <c r="AX307" s="875" t="str">
        <f>IF(AM307="","",VLOOKUP(AM307,'aktuelle Düngerliste'!$A:$H,5,FALSE)*AO307/1000)</f>
        <v/>
      </c>
      <c r="AY307" s="875" t="str">
        <f>IF(AM307="","",VLOOKUP(AM307,'aktuelle Düngerliste'!$A:$H,6,FALSE)*AO307/1000)</f>
        <v/>
      </c>
      <c r="AZ307" s="876" t="str">
        <f>IF(AM307="","",VLOOKUP(AM307,'aktuelle Düngerliste'!$A:$H,7,FALSE)*AO307/1000)</f>
        <v/>
      </c>
      <c r="BA307" s="378"/>
      <c r="BB307" s="379"/>
      <c r="BC307" s="375"/>
      <c r="BD307" s="392" t="str">
        <f t="shared" si="62"/>
        <v/>
      </c>
      <c r="BE307" s="453" t="str">
        <f t="shared" si="63"/>
        <v/>
      </c>
      <c r="BF307" s="872" t="str">
        <f>IF(BA307="","",VLOOKUP(BA307,'aktuelle Düngerliste'!$A:$H,2,FALSE))</f>
        <v/>
      </c>
      <c r="BG307" s="872" t="str">
        <f>IF(BA307="","",VLOOKUP(BA307,'aktuelle Düngerliste'!$A:$H,3,FALSE))</f>
        <v/>
      </c>
      <c r="BH307" s="873" t="str">
        <f>IF(BA307="","",VLOOKUP(BA307,'aktuelle Düngerliste'!$A:$H,8,FALSE))</f>
        <v/>
      </c>
      <c r="BI307" s="874" t="str">
        <f>IF(BA307="","",VLOOKUP(BA307,'aktuelle Düngerliste'!$A:$H,3,FALSE)*BC307/1000)</f>
        <v/>
      </c>
      <c r="BJ307" s="874" t="str">
        <f>IF(BA307="","",IF(VLOOKUP(BA307,'aktuelle Düngerliste'!$A:$B,2,FALSE)="mineralisch",(VLOOKUP(BA307,'aktuelle Düngerliste'!$A:$H,3,FALSE)*BC307/1000),""))</f>
        <v/>
      </c>
      <c r="BK307" s="875" t="str">
        <f>IF(BA307="","",VLOOKUP(BA307,'aktuelle Düngerliste'!$A:$J,10,FALSE)*BC307/1000)</f>
        <v/>
      </c>
      <c r="BL307" s="875" t="str">
        <f>IF(BA307="","",VLOOKUP(BA307,'aktuelle Düngerliste'!$A:$H,5,FALSE)*BC307/1000)</f>
        <v/>
      </c>
      <c r="BM307" s="875" t="str">
        <f>IF(BA307="","",VLOOKUP(BA307,'aktuelle Düngerliste'!$A:$H,6,FALSE)*BC307/1000)</f>
        <v/>
      </c>
      <c r="BN307" s="876" t="str">
        <f>IF(BA307="","",VLOOKUP(BA307,'aktuelle Düngerliste'!$A:$H,7,FALSE)*BC307/1000)</f>
        <v/>
      </c>
      <c r="BO307" s="378"/>
      <c r="BP307" s="379"/>
      <c r="BQ307" s="375"/>
      <c r="BR307" s="392" t="str">
        <f t="shared" si="64"/>
        <v/>
      </c>
      <c r="BS307" s="453" t="str">
        <f t="shared" si="65"/>
        <v/>
      </c>
      <c r="BT307" s="872" t="str">
        <f>IF(BO307="","",VLOOKUP(BO307,'aktuelle Düngerliste'!$A:$H,2,FALSE))</f>
        <v/>
      </c>
      <c r="BU307" s="872" t="str">
        <f>IF(BO307="","",VLOOKUP(BO307,'aktuelle Düngerliste'!$A:$H,3,FALSE))</f>
        <v/>
      </c>
      <c r="BV307" s="873" t="str">
        <f>IF(BO307="","",VLOOKUP(BO307,'aktuelle Düngerliste'!$A:$H,8,FALSE))</f>
        <v/>
      </c>
      <c r="BW307" s="874" t="str">
        <f>IF(BO307="","",VLOOKUP(BO307,'aktuelle Düngerliste'!$A:$H,3,FALSE)*BQ307/1000)</f>
        <v/>
      </c>
      <c r="BX307" s="874" t="str">
        <f>IF(BO307="","",IF(VLOOKUP(BO307,'aktuelle Düngerliste'!$A:$B,2,FALSE)="mineralisch",(VLOOKUP(BO307,'aktuelle Düngerliste'!$A:$H,3,FALSE)*BQ307/1000),""))</f>
        <v/>
      </c>
      <c r="BY307" s="875" t="str">
        <f>IF(BO307="","",VLOOKUP(BO307,'aktuelle Düngerliste'!$A:$J,10,FALSE)*BQ307/1000)</f>
        <v/>
      </c>
      <c r="BZ307" s="875" t="str">
        <f>IF(BO307="","",VLOOKUP(BO307,'aktuelle Düngerliste'!$A:$H,5,FALSE)*BQ307/1000)</f>
        <v/>
      </c>
      <c r="CA307" s="875" t="str">
        <f>IF(BO307="","",VLOOKUP(BO307,'aktuelle Düngerliste'!$A:$H,6,FALSE)*BQ307/1000)</f>
        <v/>
      </c>
      <c r="CB307" s="876" t="str">
        <f>IF(BO307="","",VLOOKUP(BO307,'aktuelle Düngerliste'!$A:$H,7,FALSE)*BQ307/1000)</f>
        <v/>
      </c>
      <c r="CC307" s="378"/>
      <c r="CD307" s="379"/>
      <c r="CE307" s="375"/>
      <c r="CF307" s="392" t="str">
        <f t="shared" si="66"/>
        <v/>
      </c>
      <c r="CG307" s="453" t="str">
        <f t="shared" si="67"/>
        <v/>
      </c>
      <c r="CH307" s="872" t="str">
        <f>IF(CC307="","",VLOOKUP(CC307,'aktuelle Düngerliste'!$A:$H,2,FALSE))</f>
        <v/>
      </c>
      <c r="CI307" s="872" t="str">
        <f>IF(CC307="","",VLOOKUP(CC307,'aktuelle Düngerliste'!$A:$H,3,FALSE))</f>
        <v/>
      </c>
      <c r="CJ307" s="873" t="str">
        <f>IF(CC307="","",VLOOKUP(CC307,'aktuelle Düngerliste'!$A:$H,8,FALSE))</f>
        <v/>
      </c>
      <c r="CK307" s="874" t="str">
        <f>IF(CC307="","",VLOOKUP(CC307,'aktuelle Düngerliste'!$A:$H,3,FALSE)*CE307/1000)</f>
        <v/>
      </c>
      <c r="CL307" s="874" t="str">
        <f>IF(CC307="","",IF(VLOOKUP(CC307,'aktuelle Düngerliste'!$A:$B,2,FALSE)="mineralisch",(VLOOKUP(CC307,'aktuelle Düngerliste'!$A:$H,3,FALSE)*CE307/1000),""))</f>
        <v/>
      </c>
      <c r="CM307" s="875" t="str">
        <f>IF(CC307="","",VLOOKUP(CC307,'aktuelle Düngerliste'!$A:$J,10,FALSE)*CE307/1000)</f>
        <v/>
      </c>
      <c r="CN307" s="875" t="str">
        <f>IF(CC307="","",VLOOKUP(CC307,'aktuelle Düngerliste'!$A:$H,5,FALSE)*CE307/1000)</f>
        <v/>
      </c>
      <c r="CO307" s="875" t="str">
        <f>IF(CC307="","",VLOOKUP(CC307,'aktuelle Düngerliste'!$A:$H,6,FALSE)*CE307/1000)</f>
        <v/>
      </c>
      <c r="CP307" s="876" t="str">
        <f>IF(CC307="","",VLOOKUP(CC307,'aktuelle Düngerliste'!$A:$H,7,FALSE)*CE307/1000)</f>
        <v/>
      </c>
      <c r="CQ307" s="378"/>
      <c r="CR307" s="379"/>
      <c r="CS307" s="375"/>
      <c r="CT307" s="392" t="str">
        <f t="shared" si="68"/>
        <v/>
      </c>
      <c r="CU307" s="453" t="str">
        <f t="shared" si="69"/>
        <v/>
      </c>
      <c r="CV307" s="872" t="str">
        <f>IF(CQ307="","",VLOOKUP(CQ307,'aktuelle Düngerliste'!$A:$H,2,FALSE))</f>
        <v/>
      </c>
      <c r="CW307" s="872" t="str">
        <f>IF(CQ307="","",VLOOKUP(CQ307,'aktuelle Düngerliste'!$A:$H,3,FALSE))</f>
        <v/>
      </c>
      <c r="CX307" s="873" t="str">
        <f>IF(CQ307="","",VLOOKUP(CQ307,'aktuelle Düngerliste'!$A:$H,8,FALSE))</f>
        <v/>
      </c>
      <c r="CY307" s="874" t="str">
        <f>IF(CQ307="","",VLOOKUP(CQ307,'aktuelle Düngerliste'!$A:$H,3,FALSE)*CS307/1000)</f>
        <v/>
      </c>
      <c r="CZ307" s="874" t="str">
        <f>IF(CQ307="","",IF(VLOOKUP(CQ307,'aktuelle Düngerliste'!$A:$B,2,FALSE)="mineralisch",(VLOOKUP(CQ307,'aktuelle Düngerliste'!$A:$H,3,FALSE)*CS307/1000),""))</f>
        <v/>
      </c>
      <c r="DA307" s="875" t="str">
        <f>IF(CQ307="","",VLOOKUP(CQ307,'aktuelle Düngerliste'!$A:$J,10,FALSE)*CS307/1000)</f>
        <v/>
      </c>
      <c r="DB307" s="875" t="str">
        <f>IF(CQ307="","",VLOOKUP(CQ307,'aktuelle Düngerliste'!$A:$H,5,FALSE)*CS307/1000)</f>
        <v/>
      </c>
      <c r="DC307" s="875" t="str">
        <f>IF(CQ307="","",VLOOKUP(CQ307,'aktuelle Düngerliste'!$A:$H,6,FALSE)*CS307/1000)</f>
        <v/>
      </c>
      <c r="DD307" s="876" t="str">
        <f>IF(CQ307="","",VLOOKUP(CQ307,'aktuelle Düngerliste'!$A:$H,7,FALSE)*CS307/1000)</f>
        <v/>
      </c>
      <c r="DE307" s="378"/>
      <c r="DF307" s="379"/>
      <c r="DG307" s="375"/>
      <c r="DH307" s="392" t="str">
        <f t="shared" si="70"/>
        <v/>
      </c>
      <c r="DI307" s="453" t="str">
        <f t="shared" si="71"/>
        <v/>
      </c>
      <c r="DJ307" s="872" t="str">
        <f>IF(DE307="","",VLOOKUP(DE307,'aktuelle Düngerliste'!$A:$H,2,FALSE))</f>
        <v/>
      </c>
      <c r="DK307" s="872" t="str">
        <f>IF(DE307="","",VLOOKUP(DE307,'aktuelle Düngerliste'!$A:$H,3,FALSE))</f>
        <v/>
      </c>
      <c r="DL307" s="873" t="str">
        <f>IF(DE307="","",VLOOKUP(DE307,'aktuelle Düngerliste'!$A:$H,8,FALSE))</f>
        <v/>
      </c>
      <c r="DM307" s="874" t="str">
        <f>IF(DE307="","",VLOOKUP(DE307,'aktuelle Düngerliste'!$A:$H,3,FALSE)*DG307/1000)</f>
        <v/>
      </c>
      <c r="DN307" s="874" t="str">
        <f>IF(DE307="","",IF(VLOOKUP(DE307,'aktuelle Düngerliste'!$A:$B,2,FALSE)="mineralisch",(VLOOKUP(DE307,'aktuelle Düngerliste'!$A:$H,3,FALSE)*DG307/1000),""))</f>
        <v/>
      </c>
      <c r="DO307" s="875" t="str">
        <f>IF(DE307="","",VLOOKUP(DE307,'aktuelle Düngerliste'!$A:$J,10,FALSE)*DG307/1000)</f>
        <v/>
      </c>
      <c r="DP307" s="875" t="str">
        <f>IF(DE307="","",VLOOKUP(DE307,'aktuelle Düngerliste'!$A:$H,5,FALSE)*DG307/1000)</f>
        <v/>
      </c>
      <c r="DQ307" s="875" t="str">
        <f>IF(DE307="","",VLOOKUP(DE307,'aktuelle Düngerliste'!$A:$H,6,FALSE)*DG307/1000)</f>
        <v/>
      </c>
      <c r="DR307" s="876" t="str">
        <f>IF(DE307="","",VLOOKUP(DE307,'aktuelle Düngerliste'!$A:$H,7,FALSE)*DG307/1000)</f>
        <v/>
      </c>
      <c r="DS307" s="265"/>
    </row>
    <row r="308" spans="1:123" s="145" customFormat="1">
      <c r="A308" s="261" t="str">
        <f>IF('N-DBE'!A308="","",'N-DBE'!A308)</f>
        <v/>
      </c>
      <c r="B308" s="285" t="str">
        <f>IF('N-DBE'!B308="","",'N-DBE'!B308)</f>
        <v/>
      </c>
      <c r="C308" s="262" t="str">
        <f>IF('N-DBE'!C308="","",'N-DBE'!C308)</f>
        <v/>
      </c>
      <c r="D308" s="262" t="str">
        <f>IF('N-DBE'!D308="","",'N-DBE'!D308)</f>
        <v/>
      </c>
      <c r="E308" s="238" t="str">
        <f>IF('N-DBE'!E308="","",'N-DBE'!E308)</f>
        <v/>
      </c>
      <c r="F308" s="238" t="str">
        <f>IF('N-DBE'!F308="","",'N-DBE'!F308)</f>
        <v/>
      </c>
      <c r="G308" s="225" t="str">
        <f>IF('N-DBE'!G308="","",'N-DBE'!G308)</f>
        <v/>
      </c>
      <c r="H308" s="247" t="str">
        <f>IF(OR(B308="",'N-DBE'!AJ308=""),"",'N-DBE'!AJ308+'N-DBE'!AN308)</f>
        <v/>
      </c>
      <c r="I308" s="815" t="str">
        <f>IF(OR(B308="",'N-DBE'!AJ308=""),"",'N-DBE'!E308*('N-DBE'!AJ308+'N-DBE'!AN308))</f>
        <v/>
      </c>
      <c r="J308" s="246" t="str">
        <f>IF('N-DBE'!AK308="","",IF('N-DBE'!AM308="ja",'N-DBE'!AK308+'N-DBE'!AN308,'N-DBE'!AK308))</f>
        <v/>
      </c>
      <c r="K308" s="829" t="str">
        <f>IF(OR(B308="",'N-DBE'!AK308=""),"",IF('N-DBE'!AM308="ja",'N-DBE'!E308*('N-DBE'!AK308+'N-DBE'!AN308),'N-DBE'!E308*'N-DBE'!AK308))</f>
        <v/>
      </c>
      <c r="L308" s="830" t="str">
        <f>IF(OR(B308="",'N-DBE'!AL308=""),"",'N-DBE'!AL308+'N-DBE'!AN308)</f>
        <v/>
      </c>
      <c r="M308" s="830" t="str">
        <f>IF(OR(B308="",'N-DBE'!AL308=""),"",'N-DBE'!E308*('N-DBE'!AL308+'N-DBE'!AN308))</f>
        <v/>
      </c>
      <c r="N308" s="831" t="str">
        <f>IF(AND('N-DBE'!C308="ja",G308&lt;&gt;""),I308-X308,"")</f>
        <v/>
      </c>
      <c r="O308" s="259" t="str">
        <f>IF('N-DBE'!AJ308="","",SUM(AU308,BI308,BW308,CK308,CY308,DM308))</f>
        <v/>
      </c>
      <c r="P308" s="830" t="str">
        <f>IF(OR(B308="",'N-DBE'!AJ308=""),"",O308*'N-DBE'!E308)</f>
        <v/>
      </c>
      <c r="Q308" s="253" t="str">
        <f>IF('N-DBE'!AJ308="","",IF(AR308="mineralisch",AU308,0)+IF(BF308="mineralisch",BI308,0)+IF(BT308="mineralisch",BW308,0)+IF(CH308="mineralisch",CK308,0)+IF(CV308="mineralisch",CY308,0)+IF(DJ308="mineralisch",DM308,0))</f>
        <v/>
      </c>
      <c r="R308" s="830" t="str">
        <f>IF(OR(B308="",'N-DBE'!AJ308=""),"",Q308*'N-DBE'!E308)</f>
        <v/>
      </c>
      <c r="S308" s="253" t="str">
        <f>IF('N-DBE'!AJ308="","",O308-Q308)</f>
        <v/>
      </c>
      <c r="T308" s="830" t="str">
        <f>IF(OR(B308="",'N-DBE'!AJ308=""),"",S308*'N-DBE'!E308)</f>
        <v/>
      </c>
      <c r="U308" s="253" t="str">
        <f>IF('N-DBE'!AJ308="","",(IF(AR308="Kompost",AU308,0)+IF(BF308="Kompost",BI308,0)+IF(BT308="Kompost",BW308,0)+IF(CH308="Kompost",CK308,0)+IF(CV308="Kompost",CY308,0)+IF(DJ308="Kompost",DM308,0)))</f>
        <v/>
      </c>
      <c r="V308" s="830" t="str">
        <f>IF(OR(B308="",'N-DBE'!AJ308=""),"",U308*'N-DBE'!E308)</f>
        <v/>
      </c>
      <c r="W308" s="370" t="str">
        <f>IF('N-DBE'!AJ308="","",SUM(AW308,BK308,BY308,CM308,DA308,DO308))</f>
        <v/>
      </c>
      <c r="X308" s="844" t="str">
        <f>IF(OR(B308="",'N-DBE'!AJ308=""),"",W308*'N-DBE'!E308)</f>
        <v/>
      </c>
      <c r="Y308" s="260" t="str">
        <f>IF('P-(K-Mg)-DBE'!N308="","",'P-(K-Mg)-DBE'!N308+'P-(K-Mg)-DBE'!R308)</f>
        <v/>
      </c>
      <c r="Z308" s="830" t="str">
        <f>IF(OR(B308="",'P-(K-Mg)-DBE'!N308=""),"",'N-DBE'!E308*('P-(K-Mg)-DBE'!N308+'P-(K-Mg)-DBE'!R308))</f>
        <v/>
      </c>
      <c r="AA308" s="259" t="str">
        <f>IF('P-(K-Mg)-DBE'!N308="","",SUM(AX308,BL308,BZ308,CN308,DB308,DP308))</f>
        <v/>
      </c>
      <c r="AB308" s="258" t="str">
        <f>IF(OR(B308="",'P-(K-Mg)-DBE'!Z308=""),"",SUM(AX308,BL308,BZ308,CN308,DB308,DP308)*'N-DBE'!E308)</f>
        <v/>
      </c>
      <c r="AC308" s="259" t="str">
        <f>IF('P-(K-Mg)-DBE'!O308="","",'P-(K-Mg)-DBE'!O308)</f>
        <v/>
      </c>
      <c r="AD308" s="815" t="str">
        <f>IF(OR(B308="",'P-(K-Mg)-DBE'!O308=""),"",'P-(K-Mg)-DBE'!O308*'N-DBE'!E308)</f>
        <v/>
      </c>
      <c r="AE308" s="239" t="str">
        <f>IF('P-(K-Mg)-DBE'!Z308="","",'P-(K-Mg)-DBE'!Z308)</f>
        <v/>
      </c>
      <c r="AF308" s="815" t="str">
        <f>IF(OR(B308="",'P-(K-Mg)-DBE'!Z308=""),"",'P-(K-Mg)-DBE'!Z308*'N-DBE'!E308)</f>
        <v/>
      </c>
      <c r="AG308" s="380" t="str">
        <f>IF('P-(K-Mg)-DBE'!Z308="","",SUM(AY308,BM308,CA308,CO308,DC308,DQ308))</f>
        <v/>
      </c>
      <c r="AH308" s="258" t="str">
        <f>IF(OR(B308="",'P-(K-Mg)-DBE'!AH308=""),"",SUM(AY308,BM308,CA308,CO308,DC308,DQ298)*'N-DBE'!E308)</f>
        <v/>
      </c>
      <c r="AI308" s="240" t="str">
        <f>IF('P-(K-Mg)-DBE'!AH308="","",'P-(K-Mg)-DBE'!AH308)</f>
        <v/>
      </c>
      <c r="AJ308" s="830" t="str">
        <f>IF(OR(B308="",'P-(K-Mg)-DBE'!AH308=""),"",'N-DBE'!E308*'P-(K-Mg)-DBE'!AH308)</f>
        <v/>
      </c>
      <c r="AK308" s="374" t="str">
        <f>IF('P-(K-Mg)-DBE'!AH308="","",SUM(AZ308,BN308,CB308,CP308,DD308,DR308))</f>
        <v/>
      </c>
      <c r="AL308" s="862" t="str">
        <f>IF('P-(K-Mg)-DBE'!AH308="","",SUM(AZ308,BN308,CB308,CP308,DD308,DR308))</f>
        <v/>
      </c>
      <c r="AM308" s="378"/>
      <c r="AN308" s="379"/>
      <c r="AO308" s="375"/>
      <c r="AP308" s="392" t="str">
        <f t="shared" si="60"/>
        <v/>
      </c>
      <c r="AQ308" s="453" t="str">
        <f t="shared" si="61"/>
        <v/>
      </c>
      <c r="AR308" s="872" t="str">
        <f>IF(AM308="","",VLOOKUP(AM308,'aktuelle Düngerliste'!A:H,2,FALSE))</f>
        <v/>
      </c>
      <c r="AS308" s="872" t="str">
        <f>IF(AM308="","",VLOOKUP(AM308,'aktuelle Düngerliste'!A:H,3,FALSE))</f>
        <v/>
      </c>
      <c r="AT308" s="873" t="str">
        <f>IF(AM308="","",VLOOKUP(AM308,'aktuelle Düngerliste'!A:H,8,FALSE))</f>
        <v/>
      </c>
      <c r="AU308" s="874" t="str">
        <f>IF(AM308="","",VLOOKUP(AM308,'aktuelle Düngerliste'!$A:$H,3,FALSE)*AO308/1000)</f>
        <v/>
      </c>
      <c r="AV308" s="874" t="str">
        <f>IF(AM308="","",IF(VLOOKUP(AM308,'aktuelle Düngerliste'!$A:$B,2,FALSE)="mineralisch",(VLOOKUP(AM308,'aktuelle Düngerliste'!$A:$H,3,FALSE)*AO308/1000),""))</f>
        <v/>
      </c>
      <c r="AW308" s="875" t="str">
        <f>IF(AM308="","",VLOOKUP(AM308,'aktuelle Düngerliste'!$A:$J,10,FALSE)*AO308/1000)</f>
        <v/>
      </c>
      <c r="AX308" s="875" t="str">
        <f>IF(AM308="","",VLOOKUP(AM308,'aktuelle Düngerliste'!$A:$H,5,FALSE)*AO308/1000)</f>
        <v/>
      </c>
      <c r="AY308" s="875" t="str">
        <f>IF(AM308="","",VLOOKUP(AM308,'aktuelle Düngerliste'!$A:$H,6,FALSE)*AO308/1000)</f>
        <v/>
      </c>
      <c r="AZ308" s="876" t="str">
        <f>IF(AM308="","",VLOOKUP(AM308,'aktuelle Düngerliste'!$A:$H,7,FALSE)*AO308/1000)</f>
        <v/>
      </c>
      <c r="BA308" s="378"/>
      <c r="BB308" s="379"/>
      <c r="BC308" s="375"/>
      <c r="BD308" s="392" t="str">
        <f t="shared" si="62"/>
        <v/>
      </c>
      <c r="BE308" s="453" t="str">
        <f t="shared" si="63"/>
        <v/>
      </c>
      <c r="BF308" s="872" t="str">
        <f>IF(BA308="","",VLOOKUP(BA308,'aktuelle Düngerliste'!$A:$H,2,FALSE))</f>
        <v/>
      </c>
      <c r="BG308" s="872" t="str">
        <f>IF(BA308="","",VLOOKUP(BA308,'aktuelle Düngerliste'!$A:$H,3,FALSE))</f>
        <v/>
      </c>
      <c r="BH308" s="873" t="str">
        <f>IF(BA308="","",VLOOKUP(BA308,'aktuelle Düngerliste'!$A:$H,8,FALSE))</f>
        <v/>
      </c>
      <c r="BI308" s="874" t="str">
        <f>IF(BA308="","",VLOOKUP(BA308,'aktuelle Düngerliste'!$A:$H,3,FALSE)*BC308/1000)</f>
        <v/>
      </c>
      <c r="BJ308" s="874" t="str">
        <f>IF(BA308="","",IF(VLOOKUP(BA308,'aktuelle Düngerliste'!$A:$B,2,FALSE)="mineralisch",(VLOOKUP(BA308,'aktuelle Düngerliste'!$A:$H,3,FALSE)*BC308/1000),""))</f>
        <v/>
      </c>
      <c r="BK308" s="875" t="str">
        <f>IF(BA308="","",VLOOKUP(BA308,'aktuelle Düngerliste'!$A:$J,10,FALSE)*BC308/1000)</f>
        <v/>
      </c>
      <c r="BL308" s="875" t="str">
        <f>IF(BA308="","",VLOOKUP(BA308,'aktuelle Düngerliste'!$A:$H,5,FALSE)*BC308/1000)</f>
        <v/>
      </c>
      <c r="BM308" s="875" t="str">
        <f>IF(BA308="","",VLOOKUP(BA308,'aktuelle Düngerliste'!$A:$H,6,FALSE)*BC308/1000)</f>
        <v/>
      </c>
      <c r="BN308" s="876" t="str">
        <f>IF(BA308="","",VLOOKUP(BA308,'aktuelle Düngerliste'!$A:$H,7,FALSE)*BC308/1000)</f>
        <v/>
      </c>
      <c r="BO308" s="378"/>
      <c r="BP308" s="379"/>
      <c r="BQ308" s="375"/>
      <c r="BR308" s="392" t="str">
        <f t="shared" si="64"/>
        <v/>
      </c>
      <c r="BS308" s="453" t="str">
        <f t="shared" si="65"/>
        <v/>
      </c>
      <c r="BT308" s="872" t="str">
        <f>IF(BO308="","",VLOOKUP(BO308,'aktuelle Düngerliste'!$A:$H,2,FALSE))</f>
        <v/>
      </c>
      <c r="BU308" s="872" t="str">
        <f>IF(BO308="","",VLOOKUP(BO308,'aktuelle Düngerliste'!$A:$H,3,FALSE))</f>
        <v/>
      </c>
      <c r="BV308" s="873" t="str">
        <f>IF(BO308="","",VLOOKUP(BO308,'aktuelle Düngerliste'!$A:$H,8,FALSE))</f>
        <v/>
      </c>
      <c r="BW308" s="874" t="str">
        <f>IF(BO308="","",VLOOKUP(BO308,'aktuelle Düngerliste'!$A:$H,3,FALSE)*BQ308/1000)</f>
        <v/>
      </c>
      <c r="BX308" s="874" t="str">
        <f>IF(BO308="","",IF(VLOOKUP(BO308,'aktuelle Düngerliste'!$A:$B,2,FALSE)="mineralisch",(VLOOKUP(BO308,'aktuelle Düngerliste'!$A:$H,3,FALSE)*BQ308/1000),""))</f>
        <v/>
      </c>
      <c r="BY308" s="875" t="str">
        <f>IF(BO308="","",VLOOKUP(BO308,'aktuelle Düngerliste'!$A:$J,10,FALSE)*BQ308/1000)</f>
        <v/>
      </c>
      <c r="BZ308" s="875" t="str">
        <f>IF(BO308="","",VLOOKUP(BO308,'aktuelle Düngerliste'!$A:$H,5,FALSE)*BQ308/1000)</f>
        <v/>
      </c>
      <c r="CA308" s="875" t="str">
        <f>IF(BO308="","",VLOOKUP(BO308,'aktuelle Düngerliste'!$A:$H,6,FALSE)*BQ308/1000)</f>
        <v/>
      </c>
      <c r="CB308" s="876" t="str">
        <f>IF(BO308="","",VLOOKUP(BO308,'aktuelle Düngerliste'!$A:$H,7,FALSE)*BQ308/1000)</f>
        <v/>
      </c>
      <c r="CC308" s="378"/>
      <c r="CD308" s="379"/>
      <c r="CE308" s="375"/>
      <c r="CF308" s="392" t="str">
        <f t="shared" si="66"/>
        <v/>
      </c>
      <c r="CG308" s="453" t="str">
        <f t="shared" si="67"/>
        <v/>
      </c>
      <c r="CH308" s="872" t="str">
        <f>IF(CC308="","",VLOOKUP(CC308,'aktuelle Düngerliste'!$A:$H,2,FALSE))</f>
        <v/>
      </c>
      <c r="CI308" s="872" t="str">
        <f>IF(CC308="","",VLOOKUP(CC308,'aktuelle Düngerliste'!$A:$H,3,FALSE))</f>
        <v/>
      </c>
      <c r="CJ308" s="873" t="str">
        <f>IF(CC308="","",VLOOKUP(CC308,'aktuelle Düngerliste'!$A:$H,8,FALSE))</f>
        <v/>
      </c>
      <c r="CK308" s="874" t="str">
        <f>IF(CC308="","",VLOOKUP(CC308,'aktuelle Düngerliste'!$A:$H,3,FALSE)*CE308/1000)</f>
        <v/>
      </c>
      <c r="CL308" s="874" t="str">
        <f>IF(CC308="","",IF(VLOOKUP(CC308,'aktuelle Düngerliste'!$A:$B,2,FALSE)="mineralisch",(VLOOKUP(CC308,'aktuelle Düngerliste'!$A:$H,3,FALSE)*CE308/1000),""))</f>
        <v/>
      </c>
      <c r="CM308" s="875" t="str">
        <f>IF(CC308="","",VLOOKUP(CC308,'aktuelle Düngerliste'!$A:$J,10,FALSE)*CE308/1000)</f>
        <v/>
      </c>
      <c r="CN308" s="875" t="str">
        <f>IF(CC308="","",VLOOKUP(CC308,'aktuelle Düngerliste'!$A:$H,5,FALSE)*CE308/1000)</f>
        <v/>
      </c>
      <c r="CO308" s="875" t="str">
        <f>IF(CC308="","",VLOOKUP(CC308,'aktuelle Düngerliste'!$A:$H,6,FALSE)*CE308/1000)</f>
        <v/>
      </c>
      <c r="CP308" s="876" t="str">
        <f>IF(CC308="","",VLOOKUP(CC308,'aktuelle Düngerliste'!$A:$H,7,FALSE)*CE308/1000)</f>
        <v/>
      </c>
      <c r="CQ308" s="378"/>
      <c r="CR308" s="379"/>
      <c r="CS308" s="375"/>
      <c r="CT308" s="392" t="str">
        <f t="shared" si="68"/>
        <v/>
      </c>
      <c r="CU308" s="453" t="str">
        <f t="shared" si="69"/>
        <v/>
      </c>
      <c r="CV308" s="872" t="str">
        <f>IF(CQ308="","",VLOOKUP(CQ308,'aktuelle Düngerliste'!$A:$H,2,FALSE))</f>
        <v/>
      </c>
      <c r="CW308" s="872" t="str">
        <f>IF(CQ308="","",VLOOKUP(CQ308,'aktuelle Düngerliste'!$A:$H,3,FALSE))</f>
        <v/>
      </c>
      <c r="CX308" s="873" t="str">
        <f>IF(CQ308="","",VLOOKUP(CQ308,'aktuelle Düngerliste'!$A:$H,8,FALSE))</f>
        <v/>
      </c>
      <c r="CY308" s="874" t="str">
        <f>IF(CQ308="","",VLOOKUP(CQ308,'aktuelle Düngerliste'!$A:$H,3,FALSE)*CS308/1000)</f>
        <v/>
      </c>
      <c r="CZ308" s="874" t="str">
        <f>IF(CQ308="","",IF(VLOOKUP(CQ308,'aktuelle Düngerliste'!$A:$B,2,FALSE)="mineralisch",(VLOOKUP(CQ308,'aktuelle Düngerliste'!$A:$H,3,FALSE)*CS308/1000),""))</f>
        <v/>
      </c>
      <c r="DA308" s="875" t="str">
        <f>IF(CQ308="","",VLOOKUP(CQ308,'aktuelle Düngerliste'!$A:$J,10,FALSE)*CS308/1000)</f>
        <v/>
      </c>
      <c r="DB308" s="875" t="str">
        <f>IF(CQ308="","",VLOOKUP(CQ308,'aktuelle Düngerliste'!$A:$H,5,FALSE)*CS308/1000)</f>
        <v/>
      </c>
      <c r="DC308" s="875" t="str">
        <f>IF(CQ308="","",VLOOKUP(CQ308,'aktuelle Düngerliste'!$A:$H,6,FALSE)*CS308/1000)</f>
        <v/>
      </c>
      <c r="DD308" s="876" t="str">
        <f>IF(CQ308="","",VLOOKUP(CQ308,'aktuelle Düngerliste'!$A:$H,7,FALSE)*CS308/1000)</f>
        <v/>
      </c>
      <c r="DE308" s="378"/>
      <c r="DF308" s="379"/>
      <c r="DG308" s="375"/>
      <c r="DH308" s="392" t="str">
        <f t="shared" si="70"/>
        <v/>
      </c>
      <c r="DI308" s="453" t="str">
        <f t="shared" si="71"/>
        <v/>
      </c>
      <c r="DJ308" s="872" t="str">
        <f>IF(DE308="","",VLOOKUP(DE308,'aktuelle Düngerliste'!$A:$H,2,FALSE))</f>
        <v/>
      </c>
      <c r="DK308" s="872" t="str">
        <f>IF(DE308="","",VLOOKUP(DE308,'aktuelle Düngerliste'!$A:$H,3,FALSE))</f>
        <v/>
      </c>
      <c r="DL308" s="873" t="str">
        <f>IF(DE308="","",VLOOKUP(DE308,'aktuelle Düngerliste'!$A:$H,8,FALSE))</f>
        <v/>
      </c>
      <c r="DM308" s="874" t="str">
        <f>IF(DE308="","",VLOOKUP(DE308,'aktuelle Düngerliste'!$A:$H,3,FALSE)*DG308/1000)</f>
        <v/>
      </c>
      <c r="DN308" s="874" t="str">
        <f>IF(DE308="","",IF(VLOOKUP(DE308,'aktuelle Düngerliste'!$A:$B,2,FALSE)="mineralisch",(VLOOKUP(DE308,'aktuelle Düngerliste'!$A:$H,3,FALSE)*DG308/1000),""))</f>
        <v/>
      </c>
      <c r="DO308" s="875" t="str">
        <f>IF(DE308="","",VLOOKUP(DE308,'aktuelle Düngerliste'!$A:$J,10,FALSE)*DG308/1000)</f>
        <v/>
      </c>
      <c r="DP308" s="875" t="str">
        <f>IF(DE308="","",VLOOKUP(DE308,'aktuelle Düngerliste'!$A:$H,5,FALSE)*DG308/1000)</f>
        <v/>
      </c>
      <c r="DQ308" s="875" t="str">
        <f>IF(DE308="","",VLOOKUP(DE308,'aktuelle Düngerliste'!$A:$H,6,FALSE)*DG308/1000)</f>
        <v/>
      </c>
      <c r="DR308" s="876" t="str">
        <f>IF(DE308="","",VLOOKUP(DE308,'aktuelle Düngerliste'!$A:$H,7,FALSE)*DG308/1000)</f>
        <v/>
      </c>
      <c r="DS308" s="265"/>
    </row>
    <row r="309" spans="1:123" s="145" customFormat="1">
      <c r="A309" s="261" t="str">
        <f>IF('N-DBE'!A309="","",'N-DBE'!A309)</f>
        <v/>
      </c>
      <c r="B309" s="285" t="str">
        <f>IF('N-DBE'!B309="","",'N-DBE'!B309)</f>
        <v/>
      </c>
      <c r="C309" s="262" t="str">
        <f>IF('N-DBE'!C309="","",'N-DBE'!C309)</f>
        <v/>
      </c>
      <c r="D309" s="262" t="str">
        <f>IF('N-DBE'!D309="","",'N-DBE'!D309)</f>
        <v/>
      </c>
      <c r="E309" s="238" t="str">
        <f>IF('N-DBE'!E309="","",'N-DBE'!E309)</f>
        <v/>
      </c>
      <c r="F309" s="238" t="str">
        <f>IF('N-DBE'!F309="","",'N-DBE'!F309)</f>
        <v/>
      </c>
      <c r="G309" s="225" t="str">
        <f>IF('N-DBE'!G309="","",'N-DBE'!G309)</f>
        <v/>
      </c>
      <c r="H309" s="247" t="str">
        <f>IF(OR(B309="",'N-DBE'!AJ309=""),"",'N-DBE'!AJ309+'N-DBE'!AN309)</f>
        <v/>
      </c>
      <c r="I309" s="815" t="str">
        <f>IF(OR(B309="",'N-DBE'!AJ309=""),"",'N-DBE'!E309*('N-DBE'!AJ309+'N-DBE'!AN309))</f>
        <v/>
      </c>
      <c r="J309" s="246" t="str">
        <f>IF('N-DBE'!AK309="","",IF('N-DBE'!AM309="ja",'N-DBE'!AK309+'N-DBE'!AN309,'N-DBE'!AK309))</f>
        <v/>
      </c>
      <c r="K309" s="829" t="str">
        <f>IF(OR(B309="",'N-DBE'!AK309=""),"",IF('N-DBE'!AM309="ja",'N-DBE'!E309*('N-DBE'!AK309+'N-DBE'!AN309),'N-DBE'!E309*'N-DBE'!AK309))</f>
        <v/>
      </c>
      <c r="L309" s="830" t="str">
        <f>IF(OR(B309="",'N-DBE'!AL309=""),"",'N-DBE'!AL309+'N-DBE'!AN309)</f>
        <v/>
      </c>
      <c r="M309" s="830" t="str">
        <f>IF(OR(B309="",'N-DBE'!AL309=""),"",'N-DBE'!E309*('N-DBE'!AL309+'N-DBE'!AN309))</f>
        <v/>
      </c>
      <c r="N309" s="831" t="str">
        <f>IF(AND('N-DBE'!C309="ja",G309&lt;&gt;""),I309-X309,"")</f>
        <v/>
      </c>
      <c r="O309" s="259" t="str">
        <f>IF('N-DBE'!AJ309="","",SUM(AU309,BI309,BW309,CK309,CY309,DM309))</f>
        <v/>
      </c>
      <c r="P309" s="830" t="str">
        <f>IF(OR(B309="",'N-DBE'!AJ309=""),"",O309*'N-DBE'!E309)</f>
        <v/>
      </c>
      <c r="Q309" s="253" t="str">
        <f>IF('N-DBE'!AJ309="","",IF(AR309="mineralisch",AU309,0)+IF(BF309="mineralisch",BI309,0)+IF(BT309="mineralisch",BW309,0)+IF(CH309="mineralisch",CK309,0)+IF(CV309="mineralisch",CY309,0)+IF(DJ309="mineralisch",DM309,0))</f>
        <v/>
      </c>
      <c r="R309" s="830" t="str">
        <f>IF(OR(B309="",'N-DBE'!AJ309=""),"",Q309*'N-DBE'!E309)</f>
        <v/>
      </c>
      <c r="S309" s="253" t="str">
        <f>IF('N-DBE'!AJ309="","",O309-Q309)</f>
        <v/>
      </c>
      <c r="T309" s="830" t="str">
        <f>IF(OR(B309="",'N-DBE'!AJ309=""),"",S309*'N-DBE'!E309)</f>
        <v/>
      </c>
      <c r="U309" s="253" t="str">
        <f>IF('N-DBE'!AJ309="","",(IF(AR309="Kompost",AU309,0)+IF(BF309="Kompost",BI309,0)+IF(BT309="Kompost",BW309,0)+IF(CH309="Kompost",CK309,0)+IF(CV309="Kompost",CY309,0)+IF(DJ309="Kompost",DM309,0)))</f>
        <v/>
      </c>
      <c r="V309" s="830" t="str">
        <f>IF(OR(B309="",'N-DBE'!AJ309=""),"",U309*'N-DBE'!E309)</f>
        <v/>
      </c>
      <c r="W309" s="370" t="str">
        <f>IF('N-DBE'!AJ309="","",SUM(AW309,BK309,BY309,CM309,DA309,DO309))</f>
        <v/>
      </c>
      <c r="X309" s="844" t="str">
        <f>IF(OR(B309="",'N-DBE'!AJ309=""),"",W309*'N-DBE'!E309)</f>
        <v/>
      </c>
      <c r="Y309" s="260" t="str">
        <f>IF('P-(K-Mg)-DBE'!N309="","",'P-(K-Mg)-DBE'!N309+'P-(K-Mg)-DBE'!R309)</f>
        <v/>
      </c>
      <c r="Z309" s="830" t="str">
        <f>IF(OR(B309="",'P-(K-Mg)-DBE'!N309=""),"",'N-DBE'!E309*('P-(K-Mg)-DBE'!N309+'P-(K-Mg)-DBE'!R309))</f>
        <v/>
      </c>
      <c r="AA309" s="259" t="str">
        <f>IF('P-(K-Mg)-DBE'!N309="","",SUM(AX309,BL309,BZ309,CN309,DB309,DP309))</f>
        <v/>
      </c>
      <c r="AB309" s="258" t="str">
        <f>IF(OR(B309="",'P-(K-Mg)-DBE'!Z309=""),"",SUM(AX309,BL309,BZ309,CN309,DB309,DP309)*'N-DBE'!E309)</f>
        <v/>
      </c>
      <c r="AC309" s="259" t="str">
        <f>IF('P-(K-Mg)-DBE'!O309="","",'P-(K-Mg)-DBE'!O309)</f>
        <v/>
      </c>
      <c r="AD309" s="815" t="str">
        <f>IF(OR(B309="",'P-(K-Mg)-DBE'!O309=""),"",'P-(K-Mg)-DBE'!O309*'N-DBE'!E309)</f>
        <v/>
      </c>
      <c r="AE309" s="239" t="str">
        <f>IF('P-(K-Mg)-DBE'!Z309="","",'P-(K-Mg)-DBE'!Z309)</f>
        <v/>
      </c>
      <c r="AF309" s="815" t="str">
        <f>IF(OR(B309="",'P-(K-Mg)-DBE'!Z309=""),"",'P-(K-Mg)-DBE'!Z309*'N-DBE'!E309)</f>
        <v/>
      </c>
      <c r="AG309" s="380" t="str">
        <f>IF('P-(K-Mg)-DBE'!Z309="","",SUM(AY309,BM309,CA309,CO309,DC309,DQ309))</f>
        <v/>
      </c>
      <c r="AH309" s="258" t="str">
        <f>IF(OR(B309="",'P-(K-Mg)-DBE'!AH309=""),"",SUM(AY309,BM309,CA309,CO309,DC309,DQ299)*'N-DBE'!E309)</f>
        <v/>
      </c>
      <c r="AI309" s="240" t="str">
        <f>IF('P-(K-Mg)-DBE'!AH309="","",'P-(K-Mg)-DBE'!AH309)</f>
        <v/>
      </c>
      <c r="AJ309" s="830" t="str">
        <f>IF(OR(B309="",'P-(K-Mg)-DBE'!AH309=""),"",'N-DBE'!E309*'P-(K-Mg)-DBE'!AH309)</f>
        <v/>
      </c>
      <c r="AK309" s="374" t="str">
        <f>IF('P-(K-Mg)-DBE'!AH309="","",SUM(AZ309,BN309,CB309,CP309,DD309,DR309))</f>
        <v/>
      </c>
      <c r="AL309" s="862" t="str">
        <f>IF('P-(K-Mg)-DBE'!AH309="","",SUM(AZ309,BN309,CB309,CP309,DD309,DR309))</f>
        <v/>
      </c>
      <c r="AM309" s="378"/>
      <c r="AN309" s="379"/>
      <c r="AO309" s="375"/>
      <c r="AP309" s="392" t="str">
        <f t="shared" si="60"/>
        <v/>
      </c>
      <c r="AQ309" s="453" t="str">
        <f t="shared" si="61"/>
        <v/>
      </c>
      <c r="AR309" s="872" t="str">
        <f>IF(AM309="","",VLOOKUP(AM309,'aktuelle Düngerliste'!A:H,2,FALSE))</f>
        <v/>
      </c>
      <c r="AS309" s="872" t="str">
        <f>IF(AM309="","",VLOOKUP(AM309,'aktuelle Düngerliste'!A:H,3,FALSE))</f>
        <v/>
      </c>
      <c r="AT309" s="873" t="str">
        <f>IF(AM309="","",VLOOKUP(AM309,'aktuelle Düngerliste'!A:H,8,FALSE))</f>
        <v/>
      </c>
      <c r="AU309" s="874" t="str">
        <f>IF(AM309="","",VLOOKUP(AM309,'aktuelle Düngerliste'!$A:$H,3,FALSE)*AO309/1000)</f>
        <v/>
      </c>
      <c r="AV309" s="874" t="str">
        <f>IF(AM309="","",IF(VLOOKUP(AM309,'aktuelle Düngerliste'!$A:$B,2,FALSE)="mineralisch",(VLOOKUP(AM309,'aktuelle Düngerliste'!$A:$H,3,FALSE)*AO309/1000),""))</f>
        <v/>
      </c>
      <c r="AW309" s="875" t="str">
        <f>IF(AM309="","",VLOOKUP(AM309,'aktuelle Düngerliste'!$A:$J,10,FALSE)*AO309/1000)</f>
        <v/>
      </c>
      <c r="AX309" s="875" t="str">
        <f>IF(AM309="","",VLOOKUP(AM309,'aktuelle Düngerliste'!$A:$H,5,FALSE)*AO309/1000)</f>
        <v/>
      </c>
      <c r="AY309" s="875" t="str">
        <f>IF(AM309="","",VLOOKUP(AM309,'aktuelle Düngerliste'!$A:$H,6,FALSE)*AO309/1000)</f>
        <v/>
      </c>
      <c r="AZ309" s="876" t="str">
        <f>IF(AM309="","",VLOOKUP(AM309,'aktuelle Düngerliste'!$A:$H,7,FALSE)*AO309/1000)</f>
        <v/>
      </c>
      <c r="BA309" s="378"/>
      <c r="BB309" s="379"/>
      <c r="BC309" s="375"/>
      <c r="BD309" s="392" t="str">
        <f t="shared" si="62"/>
        <v/>
      </c>
      <c r="BE309" s="453" t="str">
        <f t="shared" si="63"/>
        <v/>
      </c>
      <c r="BF309" s="872" t="str">
        <f>IF(BA309="","",VLOOKUP(BA309,'aktuelle Düngerliste'!$A:$H,2,FALSE))</f>
        <v/>
      </c>
      <c r="BG309" s="872" t="str">
        <f>IF(BA309="","",VLOOKUP(BA309,'aktuelle Düngerliste'!$A:$H,3,FALSE))</f>
        <v/>
      </c>
      <c r="BH309" s="873" t="str">
        <f>IF(BA309="","",VLOOKUP(BA309,'aktuelle Düngerliste'!$A:$H,8,FALSE))</f>
        <v/>
      </c>
      <c r="BI309" s="874" t="str">
        <f>IF(BA309="","",VLOOKUP(BA309,'aktuelle Düngerliste'!$A:$H,3,FALSE)*BC309/1000)</f>
        <v/>
      </c>
      <c r="BJ309" s="874" t="str">
        <f>IF(BA309="","",IF(VLOOKUP(BA309,'aktuelle Düngerliste'!$A:$B,2,FALSE)="mineralisch",(VLOOKUP(BA309,'aktuelle Düngerliste'!$A:$H,3,FALSE)*BC309/1000),""))</f>
        <v/>
      </c>
      <c r="BK309" s="875" t="str">
        <f>IF(BA309="","",VLOOKUP(BA309,'aktuelle Düngerliste'!$A:$J,10,FALSE)*BC309/1000)</f>
        <v/>
      </c>
      <c r="BL309" s="875" t="str">
        <f>IF(BA309="","",VLOOKUP(BA309,'aktuelle Düngerliste'!$A:$H,5,FALSE)*BC309/1000)</f>
        <v/>
      </c>
      <c r="BM309" s="875" t="str">
        <f>IF(BA309="","",VLOOKUP(BA309,'aktuelle Düngerliste'!$A:$H,6,FALSE)*BC309/1000)</f>
        <v/>
      </c>
      <c r="BN309" s="876" t="str">
        <f>IF(BA309="","",VLOOKUP(BA309,'aktuelle Düngerliste'!$A:$H,7,FALSE)*BC309/1000)</f>
        <v/>
      </c>
      <c r="BO309" s="378"/>
      <c r="BP309" s="379"/>
      <c r="BQ309" s="375"/>
      <c r="BR309" s="392" t="str">
        <f t="shared" si="64"/>
        <v/>
      </c>
      <c r="BS309" s="453" t="str">
        <f t="shared" si="65"/>
        <v/>
      </c>
      <c r="BT309" s="872" t="str">
        <f>IF(BO309="","",VLOOKUP(BO309,'aktuelle Düngerliste'!$A:$H,2,FALSE))</f>
        <v/>
      </c>
      <c r="BU309" s="872" t="str">
        <f>IF(BO309="","",VLOOKUP(BO309,'aktuelle Düngerliste'!$A:$H,3,FALSE))</f>
        <v/>
      </c>
      <c r="BV309" s="873" t="str">
        <f>IF(BO309="","",VLOOKUP(BO309,'aktuelle Düngerliste'!$A:$H,8,FALSE))</f>
        <v/>
      </c>
      <c r="BW309" s="874" t="str">
        <f>IF(BO309="","",VLOOKUP(BO309,'aktuelle Düngerliste'!$A:$H,3,FALSE)*BQ309/1000)</f>
        <v/>
      </c>
      <c r="BX309" s="874" t="str">
        <f>IF(BO309="","",IF(VLOOKUP(BO309,'aktuelle Düngerliste'!$A:$B,2,FALSE)="mineralisch",(VLOOKUP(BO309,'aktuelle Düngerliste'!$A:$H,3,FALSE)*BQ309/1000),""))</f>
        <v/>
      </c>
      <c r="BY309" s="875" t="str">
        <f>IF(BO309="","",VLOOKUP(BO309,'aktuelle Düngerliste'!$A:$J,10,FALSE)*BQ309/1000)</f>
        <v/>
      </c>
      <c r="BZ309" s="875" t="str">
        <f>IF(BO309="","",VLOOKUP(BO309,'aktuelle Düngerliste'!$A:$H,5,FALSE)*BQ309/1000)</f>
        <v/>
      </c>
      <c r="CA309" s="875" t="str">
        <f>IF(BO309="","",VLOOKUP(BO309,'aktuelle Düngerliste'!$A:$H,6,FALSE)*BQ309/1000)</f>
        <v/>
      </c>
      <c r="CB309" s="876" t="str">
        <f>IF(BO309="","",VLOOKUP(BO309,'aktuelle Düngerliste'!$A:$H,7,FALSE)*BQ309/1000)</f>
        <v/>
      </c>
      <c r="CC309" s="378"/>
      <c r="CD309" s="379"/>
      <c r="CE309" s="375"/>
      <c r="CF309" s="392" t="str">
        <f t="shared" si="66"/>
        <v/>
      </c>
      <c r="CG309" s="453" t="str">
        <f t="shared" si="67"/>
        <v/>
      </c>
      <c r="CH309" s="872" t="str">
        <f>IF(CC309="","",VLOOKUP(CC309,'aktuelle Düngerliste'!$A:$H,2,FALSE))</f>
        <v/>
      </c>
      <c r="CI309" s="872" t="str">
        <f>IF(CC309="","",VLOOKUP(CC309,'aktuelle Düngerliste'!$A:$H,3,FALSE))</f>
        <v/>
      </c>
      <c r="CJ309" s="873" t="str">
        <f>IF(CC309="","",VLOOKUP(CC309,'aktuelle Düngerliste'!$A:$H,8,FALSE))</f>
        <v/>
      </c>
      <c r="CK309" s="874" t="str">
        <f>IF(CC309="","",VLOOKUP(CC309,'aktuelle Düngerliste'!$A:$H,3,FALSE)*CE309/1000)</f>
        <v/>
      </c>
      <c r="CL309" s="874" t="str">
        <f>IF(CC309="","",IF(VLOOKUP(CC309,'aktuelle Düngerliste'!$A:$B,2,FALSE)="mineralisch",(VLOOKUP(CC309,'aktuelle Düngerliste'!$A:$H,3,FALSE)*CE309/1000),""))</f>
        <v/>
      </c>
      <c r="CM309" s="875" t="str">
        <f>IF(CC309="","",VLOOKUP(CC309,'aktuelle Düngerliste'!$A:$J,10,FALSE)*CE309/1000)</f>
        <v/>
      </c>
      <c r="CN309" s="875" t="str">
        <f>IF(CC309="","",VLOOKUP(CC309,'aktuelle Düngerliste'!$A:$H,5,FALSE)*CE309/1000)</f>
        <v/>
      </c>
      <c r="CO309" s="875" t="str">
        <f>IF(CC309="","",VLOOKUP(CC309,'aktuelle Düngerliste'!$A:$H,6,FALSE)*CE309/1000)</f>
        <v/>
      </c>
      <c r="CP309" s="876" t="str">
        <f>IF(CC309="","",VLOOKUP(CC309,'aktuelle Düngerliste'!$A:$H,7,FALSE)*CE309/1000)</f>
        <v/>
      </c>
      <c r="CQ309" s="378"/>
      <c r="CR309" s="379"/>
      <c r="CS309" s="375"/>
      <c r="CT309" s="392" t="str">
        <f t="shared" si="68"/>
        <v/>
      </c>
      <c r="CU309" s="453" t="str">
        <f t="shared" si="69"/>
        <v/>
      </c>
      <c r="CV309" s="872" t="str">
        <f>IF(CQ309="","",VLOOKUP(CQ309,'aktuelle Düngerliste'!$A:$H,2,FALSE))</f>
        <v/>
      </c>
      <c r="CW309" s="872" t="str">
        <f>IF(CQ309="","",VLOOKUP(CQ309,'aktuelle Düngerliste'!$A:$H,3,FALSE))</f>
        <v/>
      </c>
      <c r="CX309" s="873" t="str">
        <f>IF(CQ309="","",VLOOKUP(CQ309,'aktuelle Düngerliste'!$A:$H,8,FALSE))</f>
        <v/>
      </c>
      <c r="CY309" s="874" t="str">
        <f>IF(CQ309="","",VLOOKUP(CQ309,'aktuelle Düngerliste'!$A:$H,3,FALSE)*CS309/1000)</f>
        <v/>
      </c>
      <c r="CZ309" s="874" t="str">
        <f>IF(CQ309="","",IF(VLOOKUP(CQ309,'aktuelle Düngerliste'!$A:$B,2,FALSE)="mineralisch",(VLOOKUP(CQ309,'aktuelle Düngerliste'!$A:$H,3,FALSE)*CS309/1000),""))</f>
        <v/>
      </c>
      <c r="DA309" s="875" t="str">
        <f>IF(CQ309="","",VLOOKUP(CQ309,'aktuelle Düngerliste'!$A:$J,10,FALSE)*CS309/1000)</f>
        <v/>
      </c>
      <c r="DB309" s="875" t="str">
        <f>IF(CQ309="","",VLOOKUP(CQ309,'aktuelle Düngerliste'!$A:$H,5,FALSE)*CS309/1000)</f>
        <v/>
      </c>
      <c r="DC309" s="875" t="str">
        <f>IF(CQ309="","",VLOOKUP(CQ309,'aktuelle Düngerliste'!$A:$H,6,FALSE)*CS309/1000)</f>
        <v/>
      </c>
      <c r="DD309" s="876" t="str">
        <f>IF(CQ309="","",VLOOKUP(CQ309,'aktuelle Düngerliste'!$A:$H,7,FALSE)*CS309/1000)</f>
        <v/>
      </c>
      <c r="DE309" s="378"/>
      <c r="DF309" s="379"/>
      <c r="DG309" s="375"/>
      <c r="DH309" s="392" t="str">
        <f t="shared" si="70"/>
        <v/>
      </c>
      <c r="DI309" s="453" t="str">
        <f t="shared" si="71"/>
        <v/>
      </c>
      <c r="DJ309" s="872" t="str">
        <f>IF(DE309="","",VLOOKUP(DE309,'aktuelle Düngerliste'!$A:$H,2,FALSE))</f>
        <v/>
      </c>
      <c r="DK309" s="872" t="str">
        <f>IF(DE309="","",VLOOKUP(DE309,'aktuelle Düngerliste'!$A:$H,3,FALSE))</f>
        <v/>
      </c>
      <c r="DL309" s="873" t="str">
        <f>IF(DE309="","",VLOOKUP(DE309,'aktuelle Düngerliste'!$A:$H,8,FALSE))</f>
        <v/>
      </c>
      <c r="DM309" s="874" t="str">
        <f>IF(DE309="","",VLOOKUP(DE309,'aktuelle Düngerliste'!$A:$H,3,FALSE)*DG309/1000)</f>
        <v/>
      </c>
      <c r="DN309" s="874" t="str">
        <f>IF(DE309="","",IF(VLOOKUP(DE309,'aktuelle Düngerliste'!$A:$B,2,FALSE)="mineralisch",(VLOOKUP(DE309,'aktuelle Düngerliste'!$A:$H,3,FALSE)*DG309/1000),""))</f>
        <v/>
      </c>
      <c r="DO309" s="875" t="str">
        <f>IF(DE309="","",VLOOKUP(DE309,'aktuelle Düngerliste'!$A:$J,10,FALSE)*DG309/1000)</f>
        <v/>
      </c>
      <c r="DP309" s="875" t="str">
        <f>IF(DE309="","",VLOOKUP(DE309,'aktuelle Düngerliste'!$A:$H,5,FALSE)*DG309/1000)</f>
        <v/>
      </c>
      <c r="DQ309" s="875" t="str">
        <f>IF(DE309="","",VLOOKUP(DE309,'aktuelle Düngerliste'!$A:$H,6,FALSE)*DG309/1000)</f>
        <v/>
      </c>
      <c r="DR309" s="876" t="str">
        <f>IF(DE309="","",VLOOKUP(DE309,'aktuelle Düngerliste'!$A:$H,7,FALSE)*DG309/1000)</f>
        <v/>
      </c>
      <c r="DS309" s="265"/>
    </row>
    <row r="310" spans="1:123" s="145" customFormat="1">
      <c r="A310" s="261" t="str">
        <f>IF('N-DBE'!A310="","",'N-DBE'!A310)</f>
        <v/>
      </c>
      <c r="B310" s="285" t="str">
        <f>IF('N-DBE'!B310="","",'N-DBE'!B310)</f>
        <v/>
      </c>
      <c r="C310" s="262" t="str">
        <f>IF('N-DBE'!C310="","",'N-DBE'!C310)</f>
        <v/>
      </c>
      <c r="D310" s="262" t="str">
        <f>IF('N-DBE'!D310="","",'N-DBE'!D310)</f>
        <v/>
      </c>
      <c r="E310" s="238" t="str">
        <f>IF('N-DBE'!E310="","",'N-DBE'!E310)</f>
        <v/>
      </c>
      <c r="F310" s="238" t="str">
        <f>IF('N-DBE'!F310="","",'N-DBE'!F310)</f>
        <v/>
      </c>
      <c r="G310" s="225" t="str">
        <f>IF('N-DBE'!G310="","",'N-DBE'!G310)</f>
        <v/>
      </c>
      <c r="H310" s="247" t="str">
        <f>IF(OR(B310="",'N-DBE'!AJ310=""),"",'N-DBE'!AJ310+'N-DBE'!AN310)</f>
        <v/>
      </c>
      <c r="I310" s="815" t="str">
        <f>IF(OR(B310="",'N-DBE'!AJ310=""),"",'N-DBE'!E310*('N-DBE'!AJ310+'N-DBE'!AN310))</f>
        <v/>
      </c>
      <c r="J310" s="246" t="str">
        <f>IF('N-DBE'!AK310="","",IF('N-DBE'!AM310="ja",'N-DBE'!AK310+'N-DBE'!AN310,'N-DBE'!AK310))</f>
        <v/>
      </c>
      <c r="K310" s="829" t="str">
        <f>IF(OR(B310="",'N-DBE'!AK310=""),"",IF('N-DBE'!AM310="ja",'N-DBE'!E310*('N-DBE'!AK310+'N-DBE'!AN310),'N-DBE'!E310*'N-DBE'!AK310))</f>
        <v/>
      </c>
      <c r="L310" s="830" t="str">
        <f>IF(OR(B310="",'N-DBE'!AL310=""),"",'N-DBE'!AL310+'N-DBE'!AN310)</f>
        <v/>
      </c>
      <c r="M310" s="830" t="str">
        <f>IF(OR(B310="",'N-DBE'!AL310=""),"",'N-DBE'!E310*('N-DBE'!AL310+'N-DBE'!AN310))</f>
        <v/>
      </c>
      <c r="N310" s="831" t="str">
        <f>IF(AND('N-DBE'!C310="ja",G310&lt;&gt;""),I310-X310,"")</f>
        <v/>
      </c>
      <c r="O310" s="259" t="str">
        <f>IF('N-DBE'!AJ310="","",SUM(AU310,BI310,BW310,CK310,CY310,DM310))</f>
        <v/>
      </c>
      <c r="P310" s="830" t="str">
        <f>IF(OR(B310="",'N-DBE'!AJ310=""),"",O310*'N-DBE'!E310)</f>
        <v/>
      </c>
      <c r="Q310" s="253" t="str">
        <f>IF('N-DBE'!AJ310="","",IF(AR310="mineralisch",AU310,0)+IF(BF310="mineralisch",BI310,0)+IF(BT310="mineralisch",BW310,0)+IF(CH310="mineralisch",CK310,0)+IF(CV310="mineralisch",CY310,0)+IF(DJ310="mineralisch",DM310,0))</f>
        <v/>
      </c>
      <c r="R310" s="830" t="str">
        <f>IF(OR(B310="",'N-DBE'!AJ310=""),"",Q310*'N-DBE'!E310)</f>
        <v/>
      </c>
      <c r="S310" s="253" t="str">
        <f>IF('N-DBE'!AJ310="","",O310-Q310)</f>
        <v/>
      </c>
      <c r="T310" s="830" t="str">
        <f>IF(OR(B310="",'N-DBE'!AJ310=""),"",S310*'N-DBE'!E310)</f>
        <v/>
      </c>
      <c r="U310" s="253" t="str">
        <f>IF('N-DBE'!AJ310="","",(IF(AR310="Kompost",AU310,0)+IF(BF310="Kompost",BI310,0)+IF(BT310="Kompost",BW310,0)+IF(CH310="Kompost",CK310,0)+IF(CV310="Kompost",CY310,0)+IF(DJ310="Kompost",DM310,0)))</f>
        <v/>
      </c>
      <c r="V310" s="830" t="str">
        <f>IF(OR(B310="",'N-DBE'!AJ310=""),"",U310*'N-DBE'!E310)</f>
        <v/>
      </c>
      <c r="W310" s="370" t="str">
        <f>IF('N-DBE'!AJ310="","",SUM(AW310,BK310,BY310,CM310,DA310,DO310))</f>
        <v/>
      </c>
      <c r="X310" s="844" t="str">
        <f>IF(OR(B310="",'N-DBE'!AJ310=""),"",W310*'N-DBE'!E310)</f>
        <v/>
      </c>
      <c r="Y310" s="260" t="str">
        <f>IF('P-(K-Mg)-DBE'!N310="","",'P-(K-Mg)-DBE'!N310+'P-(K-Mg)-DBE'!R310)</f>
        <v/>
      </c>
      <c r="Z310" s="830" t="str">
        <f>IF(OR(B310="",'P-(K-Mg)-DBE'!N310=""),"",'N-DBE'!E310*('P-(K-Mg)-DBE'!N310+'P-(K-Mg)-DBE'!R310))</f>
        <v/>
      </c>
      <c r="AA310" s="259" t="str">
        <f>IF('P-(K-Mg)-DBE'!N310="","",SUM(AX310,BL310,BZ310,CN310,DB310,DP310))</f>
        <v/>
      </c>
      <c r="AB310" s="258" t="str">
        <f>IF(OR(B310="",'P-(K-Mg)-DBE'!Z310=""),"",SUM(AX310,BL310,BZ310,CN310,DB310,DP310)*'N-DBE'!E310)</f>
        <v/>
      </c>
      <c r="AC310" s="259" t="str">
        <f>IF('P-(K-Mg)-DBE'!O310="","",'P-(K-Mg)-DBE'!O310)</f>
        <v/>
      </c>
      <c r="AD310" s="815" t="str">
        <f>IF(OR(B310="",'P-(K-Mg)-DBE'!O310=""),"",'P-(K-Mg)-DBE'!O310*'N-DBE'!E310)</f>
        <v/>
      </c>
      <c r="AE310" s="239" t="str">
        <f>IF('P-(K-Mg)-DBE'!Z310="","",'P-(K-Mg)-DBE'!Z310)</f>
        <v/>
      </c>
      <c r="AF310" s="815" t="str">
        <f>IF(OR(B310="",'P-(K-Mg)-DBE'!Z310=""),"",'P-(K-Mg)-DBE'!Z310*'N-DBE'!E310)</f>
        <v/>
      </c>
      <c r="AG310" s="380" t="str">
        <f>IF('P-(K-Mg)-DBE'!Z310="","",SUM(AY310,BM310,CA310,CO310,DC310,DQ310))</f>
        <v/>
      </c>
      <c r="AH310" s="258" t="str">
        <f>IF(OR(B310="",'P-(K-Mg)-DBE'!AH310=""),"",SUM(AY310,BM310,CA310,CO310,DC310,DQ300)*'N-DBE'!E310)</f>
        <v/>
      </c>
      <c r="AI310" s="240" t="str">
        <f>IF('P-(K-Mg)-DBE'!AH310="","",'P-(K-Mg)-DBE'!AH310)</f>
        <v/>
      </c>
      <c r="AJ310" s="830" t="str">
        <f>IF(OR(B310="",'P-(K-Mg)-DBE'!AH310=""),"",'N-DBE'!E310*'P-(K-Mg)-DBE'!AH310)</f>
        <v/>
      </c>
      <c r="AK310" s="374" t="str">
        <f>IF('P-(K-Mg)-DBE'!AH310="","",SUM(AZ310,BN310,CB310,CP310,DD310,DR310))</f>
        <v/>
      </c>
      <c r="AL310" s="862" t="str">
        <f>IF('P-(K-Mg)-DBE'!AH310="","",SUM(AZ310,BN310,CB310,CP310,DD310,DR310))</f>
        <v/>
      </c>
      <c r="AM310" s="378"/>
      <c r="AN310" s="379"/>
      <c r="AO310" s="375"/>
      <c r="AP310" s="392" t="str">
        <f t="shared" si="60"/>
        <v/>
      </c>
      <c r="AQ310" s="453" t="str">
        <f t="shared" si="61"/>
        <v/>
      </c>
      <c r="AR310" s="872" t="str">
        <f>IF(AM310="","",VLOOKUP(AM310,'aktuelle Düngerliste'!A:H,2,FALSE))</f>
        <v/>
      </c>
      <c r="AS310" s="872" t="str">
        <f>IF(AM310="","",VLOOKUP(AM310,'aktuelle Düngerliste'!A:H,3,FALSE))</f>
        <v/>
      </c>
      <c r="AT310" s="873" t="str">
        <f>IF(AM310="","",VLOOKUP(AM310,'aktuelle Düngerliste'!A:H,8,FALSE))</f>
        <v/>
      </c>
      <c r="AU310" s="874" t="str">
        <f>IF(AM310="","",VLOOKUP(AM310,'aktuelle Düngerliste'!$A:$H,3,FALSE)*AO310/1000)</f>
        <v/>
      </c>
      <c r="AV310" s="874" t="str">
        <f>IF(AM310="","",IF(VLOOKUP(AM310,'aktuelle Düngerliste'!$A:$B,2,FALSE)="mineralisch",(VLOOKUP(AM310,'aktuelle Düngerliste'!$A:$H,3,FALSE)*AO310/1000),""))</f>
        <v/>
      </c>
      <c r="AW310" s="875" t="str">
        <f>IF(AM310="","",VLOOKUP(AM310,'aktuelle Düngerliste'!$A:$J,10,FALSE)*AO310/1000)</f>
        <v/>
      </c>
      <c r="AX310" s="875" t="str">
        <f>IF(AM310="","",VLOOKUP(AM310,'aktuelle Düngerliste'!$A:$H,5,FALSE)*AO310/1000)</f>
        <v/>
      </c>
      <c r="AY310" s="875" t="str">
        <f>IF(AM310="","",VLOOKUP(AM310,'aktuelle Düngerliste'!$A:$H,6,FALSE)*AO310/1000)</f>
        <v/>
      </c>
      <c r="AZ310" s="876" t="str">
        <f>IF(AM310="","",VLOOKUP(AM310,'aktuelle Düngerliste'!$A:$H,7,FALSE)*AO310/1000)</f>
        <v/>
      </c>
      <c r="BA310" s="378"/>
      <c r="BB310" s="379"/>
      <c r="BC310" s="375"/>
      <c r="BD310" s="392" t="str">
        <f t="shared" si="62"/>
        <v/>
      </c>
      <c r="BE310" s="453" t="str">
        <f t="shared" si="63"/>
        <v/>
      </c>
      <c r="BF310" s="872" t="str">
        <f>IF(BA310="","",VLOOKUP(BA310,'aktuelle Düngerliste'!$A:$H,2,FALSE))</f>
        <v/>
      </c>
      <c r="BG310" s="872" t="str">
        <f>IF(BA310="","",VLOOKUP(BA310,'aktuelle Düngerliste'!$A:$H,3,FALSE))</f>
        <v/>
      </c>
      <c r="BH310" s="873" t="str">
        <f>IF(BA310="","",VLOOKUP(BA310,'aktuelle Düngerliste'!$A:$H,8,FALSE))</f>
        <v/>
      </c>
      <c r="BI310" s="874" t="str">
        <f>IF(BA310="","",VLOOKUP(BA310,'aktuelle Düngerliste'!$A:$H,3,FALSE)*BC310/1000)</f>
        <v/>
      </c>
      <c r="BJ310" s="874" t="str">
        <f>IF(BA310="","",IF(VLOOKUP(BA310,'aktuelle Düngerliste'!$A:$B,2,FALSE)="mineralisch",(VLOOKUP(BA310,'aktuelle Düngerliste'!$A:$H,3,FALSE)*BC310/1000),""))</f>
        <v/>
      </c>
      <c r="BK310" s="875" t="str">
        <f>IF(BA310="","",VLOOKUP(BA310,'aktuelle Düngerliste'!$A:$J,10,FALSE)*BC310/1000)</f>
        <v/>
      </c>
      <c r="BL310" s="875" t="str">
        <f>IF(BA310="","",VLOOKUP(BA310,'aktuelle Düngerliste'!$A:$H,5,FALSE)*BC310/1000)</f>
        <v/>
      </c>
      <c r="BM310" s="875" t="str">
        <f>IF(BA310="","",VLOOKUP(BA310,'aktuelle Düngerliste'!$A:$H,6,FALSE)*BC310/1000)</f>
        <v/>
      </c>
      <c r="BN310" s="876" t="str">
        <f>IF(BA310="","",VLOOKUP(BA310,'aktuelle Düngerliste'!$A:$H,7,FALSE)*BC310/1000)</f>
        <v/>
      </c>
      <c r="BO310" s="378"/>
      <c r="BP310" s="379"/>
      <c r="BQ310" s="375"/>
      <c r="BR310" s="392" t="str">
        <f t="shared" si="64"/>
        <v/>
      </c>
      <c r="BS310" s="453" t="str">
        <f t="shared" si="65"/>
        <v/>
      </c>
      <c r="BT310" s="872" t="str">
        <f>IF(BO310="","",VLOOKUP(BO310,'aktuelle Düngerliste'!$A:$H,2,FALSE))</f>
        <v/>
      </c>
      <c r="BU310" s="872" t="str">
        <f>IF(BO310="","",VLOOKUP(BO310,'aktuelle Düngerliste'!$A:$H,3,FALSE))</f>
        <v/>
      </c>
      <c r="BV310" s="873" t="str">
        <f>IF(BO310="","",VLOOKUP(BO310,'aktuelle Düngerliste'!$A:$H,8,FALSE))</f>
        <v/>
      </c>
      <c r="BW310" s="874" t="str">
        <f>IF(BO310="","",VLOOKUP(BO310,'aktuelle Düngerliste'!$A:$H,3,FALSE)*BQ310/1000)</f>
        <v/>
      </c>
      <c r="BX310" s="874" t="str">
        <f>IF(BO310="","",IF(VLOOKUP(BO310,'aktuelle Düngerliste'!$A:$B,2,FALSE)="mineralisch",(VLOOKUP(BO310,'aktuelle Düngerliste'!$A:$H,3,FALSE)*BQ310/1000),""))</f>
        <v/>
      </c>
      <c r="BY310" s="875" t="str">
        <f>IF(BO310="","",VLOOKUP(BO310,'aktuelle Düngerliste'!$A:$J,10,FALSE)*BQ310/1000)</f>
        <v/>
      </c>
      <c r="BZ310" s="875" t="str">
        <f>IF(BO310="","",VLOOKUP(BO310,'aktuelle Düngerliste'!$A:$H,5,FALSE)*BQ310/1000)</f>
        <v/>
      </c>
      <c r="CA310" s="875" t="str">
        <f>IF(BO310="","",VLOOKUP(BO310,'aktuelle Düngerliste'!$A:$H,6,FALSE)*BQ310/1000)</f>
        <v/>
      </c>
      <c r="CB310" s="876" t="str">
        <f>IF(BO310="","",VLOOKUP(BO310,'aktuelle Düngerliste'!$A:$H,7,FALSE)*BQ310/1000)</f>
        <v/>
      </c>
      <c r="CC310" s="378"/>
      <c r="CD310" s="379"/>
      <c r="CE310" s="375"/>
      <c r="CF310" s="392" t="str">
        <f t="shared" si="66"/>
        <v/>
      </c>
      <c r="CG310" s="453" t="str">
        <f t="shared" si="67"/>
        <v/>
      </c>
      <c r="CH310" s="872" t="str">
        <f>IF(CC310="","",VLOOKUP(CC310,'aktuelle Düngerliste'!$A:$H,2,FALSE))</f>
        <v/>
      </c>
      <c r="CI310" s="872" t="str">
        <f>IF(CC310="","",VLOOKUP(CC310,'aktuelle Düngerliste'!$A:$H,3,FALSE))</f>
        <v/>
      </c>
      <c r="CJ310" s="873" t="str">
        <f>IF(CC310="","",VLOOKUP(CC310,'aktuelle Düngerliste'!$A:$H,8,FALSE))</f>
        <v/>
      </c>
      <c r="CK310" s="874" t="str">
        <f>IF(CC310="","",VLOOKUP(CC310,'aktuelle Düngerliste'!$A:$H,3,FALSE)*CE310/1000)</f>
        <v/>
      </c>
      <c r="CL310" s="874" t="str">
        <f>IF(CC310="","",IF(VLOOKUP(CC310,'aktuelle Düngerliste'!$A:$B,2,FALSE)="mineralisch",(VLOOKUP(CC310,'aktuelle Düngerliste'!$A:$H,3,FALSE)*CE310/1000),""))</f>
        <v/>
      </c>
      <c r="CM310" s="875" t="str">
        <f>IF(CC310="","",VLOOKUP(CC310,'aktuelle Düngerliste'!$A:$J,10,FALSE)*CE310/1000)</f>
        <v/>
      </c>
      <c r="CN310" s="875" t="str">
        <f>IF(CC310="","",VLOOKUP(CC310,'aktuelle Düngerliste'!$A:$H,5,FALSE)*CE310/1000)</f>
        <v/>
      </c>
      <c r="CO310" s="875" t="str">
        <f>IF(CC310="","",VLOOKUP(CC310,'aktuelle Düngerliste'!$A:$H,6,FALSE)*CE310/1000)</f>
        <v/>
      </c>
      <c r="CP310" s="876" t="str">
        <f>IF(CC310="","",VLOOKUP(CC310,'aktuelle Düngerliste'!$A:$H,7,FALSE)*CE310/1000)</f>
        <v/>
      </c>
      <c r="CQ310" s="378"/>
      <c r="CR310" s="379"/>
      <c r="CS310" s="375"/>
      <c r="CT310" s="392" t="str">
        <f t="shared" si="68"/>
        <v/>
      </c>
      <c r="CU310" s="453" t="str">
        <f t="shared" si="69"/>
        <v/>
      </c>
      <c r="CV310" s="872" t="str">
        <f>IF(CQ310="","",VLOOKUP(CQ310,'aktuelle Düngerliste'!$A:$H,2,FALSE))</f>
        <v/>
      </c>
      <c r="CW310" s="872" t="str">
        <f>IF(CQ310="","",VLOOKUP(CQ310,'aktuelle Düngerliste'!$A:$H,3,FALSE))</f>
        <v/>
      </c>
      <c r="CX310" s="873" t="str">
        <f>IF(CQ310="","",VLOOKUP(CQ310,'aktuelle Düngerliste'!$A:$H,8,FALSE))</f>
        <v/>
      </c>
      <c r="CY310" s="874" t="str">
        <f>IF(CQ310="","",VLOOKUP(CQ310,'aktuelle Düngerliste'!$A:$H,3,FALSE)*CS310/1000)</f>
        <v/>
      </c>
      <c r="CZ310" s="874" t="str">
        <f>IF(CQ310="","",IF(VLOOKUP(CQ310,'aktuelle Düngerliste'!$A:$B,2,FALSE)="mineralisch",(VLOOKUP(CQ310,'aktuelle Düngerliste'!$A:$H,3,FALSE)*CS310/1000),""))</f>
        <v/>
      </c>
      <c r="DA310" s="875" t="str">
        <f>IF(CQ310="","",VLOOKUP(CQ310,'aktuelle Düngerliste'!$A:$J,10,FALSE)*CS310/1000)</f>
        <v/>
      </c>
      <c r="DB310" s="875" t="str">
        <f>IF(CQ310="","",VLOOKUP(CQ310,'aktuelle Düngerliste'!$A:$H,5,FALSE)*CS310/1000)</f>
        <v/>
      </c>
      <c r="DC310" s="875" t="str">
        <f>IF(CQ310="","",VLOOKUP(CQ310,'aktuelle Düngerliste'!$A:$H,6,FALSE)*CS310/1000)</f>
        <v/>
      </c>
      <c r="DD310" s="876" t="str">
        <f>IF(CQ310="","",VLOOKUP(CQ310,'aktuelle Düngerliste'!$A:$H,7,FALSE)*CS310/1000)</f>
        <v/>
      </c>
      <c r="DE310" s="378"/>
      <c r="DF310" s="379"/>
      <c r="DG310" s="375"/>
      <c r="DH310" s="392" t="str">
        <f t="shared" si="70"/>
        <v/>
      </c>
      <c r="DI310" s="453" t="str">
        <f t="shared" si="71"/>
        <v/>
      </c>
      <c r="DJ310" s="872" t="str">
        <f>IF(DE310="","",VLOOKUP(DE310,'aktuelle Düngerliste'!$A:$H,2,FALSE))</f>
        <v/>
      </c>
      <c r="DK310" s="872" t="str">
        <f>IF(DE310="","",VLOOKUP(DE310,'aktuelle Düngerliste'!$A:$H,3,FALSE))</f>
        <v/>
      </c>
      <c r="DL310" s="873" t="str">
        <f>IF(DE310="","",VLOOKUP(DE310,'aktuelle Düngerliste'!$A:$H,8,FALSE))</f>
        <v/>
      </c>
      <c r="DM310" s="874" t="str">
        <f>IF(DE310="","",VLOOKUP(DE310,'aktuelle Düngerliste'!$A:$H,3,FALSE)*DG310/1000)</f>
        <v/>
      </c>
      <c r="DN310" s="874" t="str">
        <f>IF(DE310="","",IF(VLOOKUP(DE310,'aktuelle Düngerliste'!$A:$B,2,FALSE)="mineralisch",(VLOOKUP(DE310,'aktuelle Düngerliste'!$A:$H,3,FALSE)*DG310/1000),""))</f>
        <v/>
      </c>
      <c r="DO310" s="875" t="str">
        <f>IF(DE310="","",VLOOKUP(DE310,'aktuelle Düngerliste'!$A:$J,10,FALSE)*DG310/1000)</f>
        <v/>
      </c>
      <c r="DP310" s="875" t="str">
        <f>IF(DE310="","",VLOOKUP(DE310,'aktuelle Düngerliste'!$A:$H,5,FALSE)*DG310/1000)</f>
        <v/>
      </c>
      <c r="DQ310" s="875" t="str">
        <f>IF(DE310="","",VLOOKUP(DE310,'aktuelle Düngerliste'!$A:$H,6,FALSE)*DG310/1000)</f>
        <v/>
      </c>
      <c r="DR310" s="876" t="str">
        <f>IF(DE310="","",VLOOKUP(DE310,'aktuelle Düngerliste'!$A:$H,7,FALSE)*DG310/1000)</f>
        <v/>
      </c>
      <c r="DS310" s="265"/>
    </row>
    <row r="311" spans="1:123" s="145" customFormat="1" hidden="1">
      <c r="A311" s="261" t="str">
        <f>IF('N-DBE'!A311="","",'N-DBE'!A311)</f>
        <v/>
      </c>
      <c r="B311" s="285" t="str">
        <f>IF('N-DBE'!B311="","",'N-DBE'!B311)</f>
        <v/>
      </c>
      <c r="C311" s="262" t="str">
        <f>IF('N-DBE'!C311="","",'N-DBE'!C311)</f>
        <v/>
      </c>
      <c r="D311" s="262" t="str">
        <f>IF('N-DBE'!D311="","",'N-DBE'!D311)</f>
        <v/>
      </c>
      <c r="E311" s="238" t="str">
        <f>IF('N-DBE'!E311="","",'N-DBE'!E311)</f>
        <v/>
      </c>
      <c r="F311" s="238" t="str">
        <f>IF('N-DBE'!F311="","",'N-DBE'!F311)</f>
        <v/>
      </c>
      <c r="G311" s="225" t="str">
        <f>IF('N-DBE'!G311="","",'N-DBE'!G311)</f>
        <v/>
      </c>
      <c r="H311" s="247" t="str">
        <f>IF(OR(B311="",'N-DBE'!AJ311=""),"",'N-DBE'!AJ311+'N-DBE'!AN311)</f>
        <v/>
      </c>
      <c r="I311" s="815" t="str">
        <f>IF(OR(B311="",'N-DBE'!AJ311=""),"",'N-DBE'!E311*('N-DBE'!AJ311+'N-DBE'!AN311))</f>
        <v/>
      </c>
      <c r="J311" s="246" t="str">
        <f>IF('N-DBE'!AK311="","",IF('N-DBE'!AM311="ja",'N-DBE'!AK311+'N-DBE'!AN311,'N-DBE'!AK311))</f>
        <v/>
      </c>
      <c r="K311" s="829" t="str">
        <f>IF(OR(B311="",'N-DBE'!AK311=""),"",IF('N-DBE'!AM311="ja",'N-DBE'!E311*('N-DBE'!AK311+'N-DBE'!AN311),'N-DBE'!E311*'N-DBE'!AK311))</f>
        <v/>
      </c>
      <c r="L311" s="830" t="str">
        <f>IF(OR(B311="",'N-DBE'!AL311=""),"",'N-DBE'!AL311+'N-DBE'!AN311)</f>
        <v/>
      </c>
      <c r="M311" s="830" t="str">
        <f>IF(OR(B311="",'N-DBE'!AL311=""),"",'N-DBE'!E311*('N-DBE'!AL311+'N-DBE'!AN311))</f>
        <v/>
      </c>
      <c r="N311" s="831" t="str">
        <f>IF(AND('N-DBE'!C311="ja",G311&lt;&gt;""),I311-X311,"")</f>
        <v/>
      </c>
      <c r="O311" s="259" t="str">
        <f>IF('N-DBE'!AJ311="","",SUM(AU311,BI311,BW311,CK311,CY311,DM311))</f>
        <v/>
      </c>
      <c r="P311" s="830" t="str">
        <f>IF(OR(B311="",'N-DBE'!AJ311=""),"",O311*'N-DBE'!E311)</f>
        <v/>
      </c>
      <c r="Q311" s="253" t="str">
        <f>IF('N-DBE'!AJ311="","",IF(AR311="mineralisch",AU311,0)+IF(BF311="mineralisch",BI311,0)+IF(BT311="mineralisch",BW311,0)+IF(CH311="mineralisch",CK311,0)+IF(CV311="mineralisch",CY311,0)+IF(DJ311="mineralisch",DM311,0))</f>
        <v/>
      </c>
      <c r="R311" s="830" t="str">
        <f>IF(OR(B311="",'N-DBE'!AJ311=""),"",Q311*'N-DBE'!E311)</f>
        <v/>
      </c>
      <c r="S311" s="253" t="str">
        <f>IF('N-DBE'!AJ311="","",O311-Q311)</f>
        <v/>
      </c>
      <c r="T311" s="830" t="str">
        <f>IF(OR(B311="",'N-DBE'!AJ311=""),"",S311*'N-DBE'!E311)</f>
        <v/>
      </c>
      <c r="U311" s="253" t="str">
        <f>IF('N-DBE'!AJ311="","",(IF(AR311="Kompost",AU311,0)+IF(BF311="Kompost",BI311,0)+IF(BT311="Kompost",BW311,0)+IF(CH311="Kompost",CK311,0)+IF(CV311="Kompost",CY311,0)+IF(DJ311="Kompost",DM311,0)))</f>
        <v/>
      </c>
      <c r="V311" s="830" t="str">
        <f>IF(OR(B311="",'N-DBE'!AJ311=""),"",U311*'N-DBE'!E311)</f>
        <v/>
      </c>
      <c r="W311" s="370" t="str">
        <f>IF('N-DBE'!AJ311="","",SUM(AW311,BK311,BY311,CM311,DA311,DO311))</f>
        <v/>
      </c>
      <c r="X311" s="844" t="str">
        <f>IF(OR(B311="",'N-DBE'!AJ311=""),"",W311*'N-DBE'!E311)</f>
        <v/>
      </c>
      <c r="Y311" s="260" t="str">
        <f>IF('P-(K-Mg)-DBE'!N311="","",'P-(K-Mg)-DBE'!N311+'P-(K-Mg)-DBE'!R311)</f>
        <v/>
      </c>
      <c r="Z311" s="830" t="str">
        <f>IF(OR(B311="",'P-(K-Mg)-DBE'!N311=""),"",'N-DBE'!E311*('P-(K-Mg)-DBE'!N311+'P-(K-Mg)-DBE'!R311))</f>
        <v/>
      </c>
      <c r="AA311" s="259" t="str">
        <f>IF('P-(K-Mg)-DBE'!N311="","",SUM(AX311,BL311,BZ311,CN311,DB311,DP311))</f>
        <v/>
      </c>
      <c r="AB311" s="258" t="str">
        <f>IF(OR(B311="",'P-(K-Mg)-DBE'!Z311=""),"",SUM(AX311,BL311,BZ311,CN311,DB311,DP311)*'N-DBE'!E311)</f>
        <v/>
      </c>
      <c r="AC311" s="259" t="str">
        <f>IF('P-(K-Mg)-DBE'!O311="","",'P-(K-Mg)-DBE'!O311)</f>
        <v/>
      </c>
      <c r="AD311" s="815" t="str">
        <f>IF(OR(B311="",'P-(K-Mg)-DBE'!O311=""),"",'P-(K-Mg)-DBE'!O311*'N-DBE'!E311)</f>
        <v/>
      </c>
      <c r="AE311" s="239" t="str">
        <f>IF('P-(K-Mg)-DBE'!Z311="","",'P-(K-Mg)-DBE'!Z311)</f>
        <v/>
      </c>
      <c r="AF311" s="815" t="str">
        <f>IF(OR(B311="",'P-(K-Mg)-DBE'!Z311=""),"",'P-(K-Mg)-DBE'!Z311*'N-DBE'!E311)</f>
        <v/>
      </c>
      <c r="AG311" s="380" t="str">
        <f>IF('P-(K-Mg)-DBE'!Z311="","",SUM(AY311,BM311,CA311,CO311,DC311,DQ311))</f>
        <v/>
      </c>
      <c r="AH311" s="258" t="str">
        <f>IF(OR(B311="",'P-(K-Mg)-DBE'!AH311=""),"",SUM(AY311,BM311,CA311,CO311,DC311,DQ301)*'N-DBE'!E311)</f>
        <v/>
      </c>
      <c r="AI311" s="240" t="str">
        <f>IF('P-(K-Mg)-DBE'!AH311="","",'P-(K-Mg)-DBE'!AH311)</f>
        <v/>
      </c>
      <c r="AJ311" s="830" t="str">
        <f>IF(OR(B311="",'P-(K-Mg)-DBE'!AH311=""),"",'N-DBE'!E311*'P-(K-Mg)-DBE'!AH311)</f>
        <v/>
      </c>
      <c r="AK311" s="374" t="str">
        <f>IF('P-(K-Mg)-DBE'!AH311="","",SUM(AZ311,BN311,CB311,CP311,DD311,DR311))</f>
        <v/>
      </c>
      <c r="AL311" s="862" t="str">
        <f>IF('P-(K-Mg)-DBE'!AH311="","",SUM(AZ311,BN311,CB311,CP311,DD311,DR311))</f>
        <v/>
      </c>
      <c r="AM311" s="378"/>
      <c r="AN311" s="379"/>
      <c r="AO311" s="375"/>
      <c r="AP311" s="392" t="str">
        <f t="shared" si="60"/>
        <v/>
      </c>
      <c r="AQ311" s="453" t="str">
        <f t="shared" si="61"/>
        <v/>
      </c>
      <c r="AR311" s="872" t="str">
        <f>IF(AM311="","",VLOOKUP(AM311,'aktuelle Düngerliste'!A:H,2,FALSE))</f>
        <v/>
      </c>
      <c r="AS311" s="872" t="str">
        <f>IF(AM311="","",VLOOKUP(AM311,'aktuelle Düngerliste'!A:H,3,FALSE))</f>
        <v/>
      </c>
      <c r="AT311" s="873" t="str">
        <f>IF(AM311="","",VLOOKUP(AM311,'aktuelle Düngerliste'!A:H,8,FALSE))</f>
        <v/>
      </c>
      <c r="AU311" s="874" t="str">
        <f>IF(AM311="","",VLOOKUP(AM311,'aktuelle Düngerliste'!$A:$H,3,FALSE)*AO311/1000)</f>
        <v/>
      </c>
      <c r="AV311" s="874" t="str">
        <f>IF(AM311="","",IF(VLOOKUP(AM311,'aktuelle Düngerliste'!$A:$B,2,FALSE)="mineralisch",(VLOOKUP(AM311,'aktuelle Düngerliste'!$A:$H,3,FALSE)*AO311/1000),""))</f>
        <v/>
      </c>
      <c r="AW311" s="875" t="str">
        <f>IF(AM311="","",VLOOKUP(AM311,'aktuelle Düngerliste'!$A:$J,10,FALSE)*AO311/1000)</f>
        <v/>
      </c>
      <c r="AX311" s="875" t="str">
        <f>IF(AM311="","",VLOOKUP(AM311,'aktuelle Düngerliste'!$A:$H,5,FALSE)*AO311/1000)</f>
        <v/>
      </c>
      <c r="AY311" s="875" t="str">
        <f>IF(AM311="","",VLOOKUP(AM311,'aktuelle Düngerliste'!$A:$H,6,FALSE)*AO311/1000)</f>
        <v/>
      </c>
      <c r="AZ311" s="876" t="str">
        <f>IF(AM311="","",VLOOKUP(AM311,'aktuelle Düngerliste'!$A:$H,7,FALSE)*AO311/1000)</f>
        <v/>
      </c>
      <c r="BA311" s="378"/>
      <c r="BB311" s="379"/>
      <c r="BC311" s="375"/>
      <c r="BD311" s="392" t="str">
        <f t="shared" si="62"/>
        <v/>
      </c>
      <c r="BE311" s="453" t="str">
        <f t="shared" si="63"/>
        <v/>
      </c>
      <c r="BF311" s="872" t="str">
        <f>IF(BA311="","",VLOOKUP(BA311,'aktuelle Düngerliste'!$A:$H,2,FALSE))</f>
        <v/>
      </c>
      <c r="BG311" s="872" t="str">
        <f>IF(BA311="","",VLOOKUP(BA311,'aktuelle Düngerliste'!$A:$H,3,FALSE))</f>
        <v/>
      </c>
      <c r="BH311" s="873" t="str">
        <f>IF(BA311="","",VLOOKUP(BA311,'aktuelle Düngerliste'!$A:$H,8,FALSE))</f>
        <v/>
      </c>
      <c r="BI311" s="874" t="str">
        <f>IF(BA311="","",VLOOKUP(BA311,'aktuelle Düngerliste'!$A:$H,3,FALSE)*BC311/1000)</f>
        <v/>
      </c>
      <c r="BJ311" s="874" t="str">
        <f>IF(BA311="","",IF(VLOOKUP(BA311,'aktuelle Düngerliste'!$A:$B,2,FALSE)="mineralisch",(VLOOKUP(BA311,'aktuelle Düngerliste'!$A:$H,3,FALSE)*BC311/1000),""))</f>
        <v/>
      </c>
      <c r="BK311" s="875" t="str">
        <f>IF(BA311="","",VLOOKUP(BA311,'aktuelle Düngerliste'!$A:$J,10,FALSE)*BC311/1000)</f>
        <v/>
      </c>
      <c r="BL311" s="875" t="str">
        <f>IF(BA311="","",VLOOKUP(BA311,'aktuelle Düngerliste'!$A:$H,5,FALSE)*BC311/1000)</f>
        <v/>
      </c>
      <c r="BM311" s="875" t="str">
        <f>IF(BA311="","",VLOOKUP(BA311,'aktuelle Düngerliste'!$A:$H,6,FALSE)*BC311/1000)</f>
        <v/>
      </c>
      <c r="BN311" s="876" t="str">
        <f>IF(BA311="","",VLOOKUP(BA311,'aktuelle Düngerliste'!$A:$H,7,FALSE)*BC311/1000)</f>
        <v/>
      </c>
      <c r="BO311" s="378"/>
      <c r="BP311" s="379"/>
      <c r="BQ311" s="375"/>
      <c r="BR311" s="392" t="str">
        <f t="shared" si="64"/>
        <v/>
      </c>
      <c r="BS311" s="453" t="str">
        <f t="shared" si="65"/>
        <v/>
      </c>
      <c r="BT311" s="872" t="str">
        <f>IF(BO311="","",VLOOKUP(BO311,'aktuelle Düngerliste'!$A:$H,2,FALSE))</f>
        <v/>
      </c>
      <c r="BU311" s="872" t="str">
        <f>IF(BO311="","",VLOOKUP(BO311,'aktuelle Düngerliste'!$A:$H,3,FALSE))</f>
        <v/>
      </c>
      <c r="BV311" s="873" t="str">
        <f>IF(BO311="","",VLOOKUP(BO311,'aktuelle Düngerliste'!$A:$H,8,FALSE))</f>
        <v/>
      </c>
      <c r="BW311" s="874" t="str">
        <f>IF(BO311="","",VLOOKUP(BO311,'aktuelle Düngerliste'!$A:$H,3,FALSE)*BQ311/1000)</f>
        <v/>
      </c>
      <c r="BX311" s="874" t="str">
        <f>IF(BO311="","",IF(VLOOKUP(BO311,'aktuelle Düngerliste'!$A:$B,2,FALSE)="mineralisch",(VLOOKUP(BO311,'aktuelle Düngerliste'!$A:$H,3,FALSE)*BQ311/1000),""))</f>
        <v/>
      </c>
      <c r="BY311" s="875" t="str">
        <f>IF(BO311="","",VLOOKUP(BO311,'aktuelle Düngerliste'!$A:$J,10,FALSE)*BQ311/1000)</f>
        <v/>
      </c>
      <c r="BZ311" s="875" t="str">
        <f>IF(BO311="","",VLOOKUP(BO311,'aktuelle Düngerliste'!$A:$H,5,FALSE)*BQ311/1000)</f>
        <v/>
      </c>
      <c r="CA311" s="875" t="str">
        <f>IF(BO311="","",VLOOKUP(BO311,'aktuelle Düngerliste'!$A:$H,6,FALSE)*BQ311/1000)</f>
        <v/>
      </c>
      <c r="CB311" s="876" t="str">
        <f>IF(BO311="","",VLOOKUP(BO311,'aktuelle Düngerliste'!$A:$H,7,FALSE)*BQ311/1000)</f>
        <v/>
      </c>
      <c r="CC311" s="378"/>
      <c r="CD311" s="379"/>
      <c r="CE311" s="375"/>
      <c r="CF311" s="392" t="str">
        <f t="shared" si="66"/>
        <v/>
      </c>
      <c r="CG311" s="453" t="str">
        <f t="shared" si="67"/>
        <v/>
      </c>
      <c r="CH311" s="872" t="str">
        <f>IF(CC311="","",VLOOKUP(CC311,'aktuelle Düngerliste'!$A:$H,2,FALSE))</f>
        <v/>
      </c>
      <c r="CI311" s="872" t="str">
        <f>IF(CC311="","",VLOOKUP(CC311,'aktuelle Düngerliste'!$A:$H,3,FALSE))</f>
        <v/>
      </c>
      <c r="CJ311" s="873" t="str">
        <f>IF(CC311="","",VLOOKUP(CC311,'aktuelle Düngerliste'!$A:$H,8,FALSE))</f>
        <v/>
      </c>
      <c r="CK311" s="874" t="str">
        <f>IF(CC311="","",VLOOKUP(CC311,'aktuelle Düngerliste'!$A:$H,3,FALSE)*CE311/1000)</f>
        <v/>
      </c>
      <c r="CL311" s="874" t="str">
        <f>IF(CC311="","",IF(VLOOKUP(CC311,'aktuelle Düngerliste'!$A:$B,2,FALSE)="mineralisch",(VLOOKUP(CC311,'aktuelle Düngerliste'!$A:$H,3,FALSE)*CE311/1000),""))</f>
        <v/>
      </c>
      <c r="CM311" s="875" t="str">
        <f>IF(CC311="","",VLOOKUP(CC311,'aktuelle Düngerliste'!$A:$J,10,FALSE)*CE311/1000)</f>
        <v/>
      </c>
      <c r="CN311" s="875" t="str">
        <f>IF(CC311="","",VLOOKUP(CC311,'aktuelle Düngerliste'!$A:$H,5,FALSE)*CE311/1000)</f>
        <v/>
      </c>
      <c r="CO311" s="875" t="str">
        <f>IF(CC311="","",VLOOKUP(CC311,'aktuelle Düngerliste'!$A:$H,6,FALSE)*CE311/1000)</f>
        <v/>
      </c>
      <c r="CP311" s="876" t="str">
        <f>IF(CC311="","",VLOOKUP(CC311,'aktuelle Düngerliste'!$A:$H,7,FALSE)*CE311/1000)</f>
        <v/>
      </c>
      <c r="CQ311" s="378"/>
      <c r="CR311" s="379"/>
      <c r="CS311" s="375"/>
      <c r="CT311" s="392" t="str">
        <f t="shared" si="68"/>
        <v/>
      </c>
      <c r="CU311" s="453" t="str">
        <f t="shared" si="69"/>
        <v/>
      </c>
      <c r="CV311" s="872" t="str">
        <f>IF(CQ311="","",VLOOKUP(CQ311,'aktuelle Düngerliste'!$A:$H,2,FALSE))</f>
        <v/>
      </c>
      <c r="CW311" s="872" t="str">
        <f>IF(CQ311="","",VLOOKUP(CQ311,'aktuelle Düngerliste'!$A:$H,3,FALSE))</f>
        <v/>
      </c>
      <c r="CX311" s="873" t="str">
        <f>IF(CQ311="","",VLOOKUP(CQ311,'aktuelle Düngerliste'!$A:$H,8,FALSE))</f>
        <v/>
      </c>
      <c r="CY311" s="874" t="str">
        <f>IF(CQ311="","",VLOOKUP(CQ311,'aktuelle Düngerliste'!$A:$H,3,FALSE)*CS311/1000)</f>
        <v/>
      </c>
      <c r="CZ311" s="874" t="str">
        <f>IF(CQ311="","",IF(VLOOKUP(CQ311,'aktuelle Düngerliste'!$A:$B,2,FALSE)="mineralisch",(VLOOKUP(CQ311,'aktuelle Düngerliste'!$A:$H,3,FALSE)*CS311/1000),""))</f>
        <v/>
      </c>
      <c r="DA311" s="875" t="str">
        <f>IF(CQ311="","",VLOOKUP(CQ311,'aktuelle Düngerliste'!$A:$J,10,FALSE)*CS311/1000)</f>
        <v/>
      </c>
      <c r="DB311" s="875" t="str">
        <f>IF(CQ311="","",VLOOKUP(CQ311,'aktuelle Düngerliste'!$A:$H,5,FALSE)*CS311/1000)</f>
        <v/>
      </c>
      <c r="DC311" s="875" t="str">
        <f>IF(CQ311="","",VLOOKUP(CQ311,'aktuelle Düngerliste'!$A:$H,6,FALSE)*CS311/1000)</f>
        <v/>
      </c>
      <c r="DD311" s="876" t="str">
        <f>IF(CQ311="","",VLOOKUP(CQ311,'aktuelle Düngerliste'!$A:$H,7,FALSE)*CS311/1000)</f>
        <v/>
      </c>
      <c r="DE311" s="378"/>
      <c r="DF311" s="379"/>
      <c r="DG311" s="375"/>
      <c r="DH311" s="392" t="str">
        <f t="shared" si="70"/>
        <v/>
      </c>
      <c r="DI311" s="453" t="str">
        <f t="shared" si="71"/>
        <v/>
      </c>
      <c r="DJ311" s="872" t="str">
        <f>IF(DE311="","",VLOOKUP(DE311,'aktuelle Düngerliste'!$A:$H,2,FALSE))</f>
        <v/>
      </c>
      <c r="DK311" s="872" t="str">
        <f>IF(DE311="","",VLOOKUP(DE311,'aktuelle Düngerliste'!$A:$H,3,FALSE))</f>
        <v/>
      </c>
      <c r="DL311" s="873" t="str">
        <f>IF(DE311="","",VLOOKUP(DE311,'aktuelle Düngerliste'!$A:$H,8,FALSE))</f>
        <v/>
      </c>
      <c r="DM311" s="874" t="str">
        <f>IF(DE311="","",VLOOKUP(DE311,'aktuelle Düngerliste'!$A:$H,3,FALSE)*DG311/1000)</f>
        <v/>
      </c>
      <c r="DN311" s="874" t="str">
        <f>IF(DE311="","",IF(VLOOKUP(DE311,'aktuelle Düngerliste'!$A:$B,2,FALSE)="mineralisch",(VLOOKUP(DE311,'aktuelle Düngerliste'!$A:$H,3,FALSE)*DG311/1000),""))</f>
        <v/>
      </c>
      <c r="DO311" s="875" t="str">
        <f>IF(DE311="","",VLOOKUP(DE311,'aktuelle Düngerliste'!$A:$J,10,FALSE)*DG311/1000)</f>
        <v/>
      </c>
      <c r="DP311" s="875" t="str">
        <f>IF(DE311="","",VLOOKUP(DE311,'aktuelle Düngerliste'!$A:$H,5,FALSE)*DG311/1000)</f>
        <v/>
      </c>
      <c r="DQ311" s="875" t="str">
        <f>IF(DE311="","",VLOOKUP(DE311,'aktuelle Düngerliste'!$A:$H,6,FALSE)*DG311/1000)</f>
        <v/>
      </c>
      <c r="DR311" s="876" t="str">
        <f>IF(DE311="","",VLOOKUP(DE311,'aktuelle Düngerliste'!$A:$H,7,FALSE)*DG311/1000)</f>
        <v/>
      </c>
      <c r="DS311" s="265"/>
    </row>
    <row r="312" spans="1:123">
      <c r="B312" s="145"/>
      <c r="L312" s="810"/>
      <c r="M312" s="810"/>
      <c r="N312" s="810"/>
      <c r="O312" s="139"/>
      <c r="Q312" s="139"/>
      <c r="S312" s="139"/>
      <c r="Y312" s="153"/>
      <c r="Z312" s="832"/>
      <c r="AE312" s="153"/>
      <c r="AF312" s="832"/>
      <c r="AI312" s="153"/>
      <c r="AJ312" s="832"/>
      <c r="AL312" s="846"/>
      <c r="AM312" s="383"/>
      <c r="AN312" s="383"/>
      <c r="AO312" s="137"/>
      <c r="AQ312" s="454"/>
      <c r="AR312" s="877"/>
      <c r="AS312" s="877"/>
      <c r="AT312" s="877"/>
      <c r="BA312" s="383"/>
      <c r="BE312" s="454"/>
      <c r="BF312" s="877"/>
      <c r="BG312" s="877"/>
      <c r="BH312" s="877"/>
      <c r="BO312" s="383"/>
      <c r="BS312" s="454"/>
      <c r="BT312" s="877"/>
      <c r="BU312" s="877"/>
      <c r="BV312" s="877"/>
      <c r="CC312" s="383"/>
      <c r="CG312" s="454"/>
      <c r="CH312" s="877"/>
      <c r="CI312" s="877"/>
      <c r="CJ312" s="877"/>
      <c r="CQ312" s="383"/>
      <c r="CU312" s="454"/>
      <c r="CV312" s="877"/>
      <c r="CW312" s="877"/>
      <c r="CX312" s="877"/>
      <c r="DE312" s="383"/>
      <c r="DI312" s="454"/>
      <c r="DJ312" s="877"/>
      <c r="DK312" s="877"/>
      <c r="DL312" s="877"/>
    </row>
    <row r="313" spans="1:123">
      <c r="BA313" s="384"/>
      <c r="BO313" s="384"/>
    </row>
    <row r="323" spans="123:123"/>
  </sheetData>
  <sheetProtection algorithmName="SHA-512" hashValue="5ul6RPAg6v9OKKY5nsS6gufkWPuYCg+BTkbKfbOJSzoXYnT0MrlJmGF9BXPOh0NhUAn66UioQrXdFOPKz3aa2Q==" saltValue="nTEKR9a7nzGoy9he+i8pyA==" spinCount="100000" sheet="1" formatCells="0" autoFilter="0"/>
  <autoFilter ref="A10:G311"/>
  <sortState ref="A11:DZ46">
    <sortCondition ref="G11:G46"/>
    <sortCondition ref="A11:A46"/>
  </sortState>
  <dataConsolidate/>
  <mergeCells count="19">
    <mergeCell ref="AC5:BO5"/>
    <mergeCell ref="DG1:DH1"/>
    <mergeCell ref="O4:U4"/>
    <mergeCell ref="W4:AA4"/>
    <mergeCell ref="Y1:AA1"/>
    <mergeCell ref="H3:AA3"/>
    <mergeCell ref="H4:K4"/>
    <mergeCell ref="CS1:CT1"/>
    <mergeCell ref="V1:W1"/>
    <mergeCell ref="F2:J2"/>
    <mergeCell ref="F3:G3"/>
    <mergeCell ref="F4:G4"/>
    <mergeCell ref="AC4:BO4"/>
    <mergeCell ref="A6:O6"/>
    <mergeCell ref="F5:G5"/>
    <mergeCell ref="A5:E5"/>
    <mergeCell ref="W5:AA5"/>
    <mergeCell ref="O5:U5"/>
    <mergeCell ref="H5:K5"/>
  </mergeCells>
  <conditionalFormatting sqref="AI11:AI311 AE11:AE311 Y11:Y311 J11:K311">
    <cfRule type="cellIs" dxfId="197" priority="120" operator="lessThan">
      <formula>0</formula>
    </cfRule>
  </conditionalFormatting>
  <conditionalFormatting sqref="C11:C311">
    <cfRule type="cellIs" dxfId="196" priority="119" operator="equal">
      <formula>"ja"</formula>
    </cfRule>
  </conditionalFormatting>
  <conditionalFormatting sqref="D11:D311">
    <cfRule type="cellIs" dxfId="195" priority="118" operator="equal">
      <formula>"ja"</formula>
    </cfRule>
  </conditionalFormatting>
  <conditionalFormatting sqref="S11:S311 U11:U311">
    <cfRule type="cellIs" dxfId="194" priority="35" operator="greaterThan">
      <formula>170</formula>
    </cfRule>
  </conditionalFormatting>
  <dataValidations xWindow="254" yWindow="772" count="2">
    <dataValidation errorStyle="information" allowBlank="1" showErrorMessage="1" sqref="U11:U311 S11:S311"/>
    <dataValidation allowBlank="1" showInputMessage="1" showErrorMessage="1" prompt="Anzahl Dezimalstellen über Zellenformatierung einstellbar!" sqref="E11:E311"/>
  </dataValidations>
  <hyperlinks>
    <hyperlink ref="AC5:BE5" location="Kurzanleitung!B30:B31" display="Kurzanleitung!B30:B31"/>
  </hyperlinks>
  <pageMargins left="0.11811023622047245" right="0.11811023622047245" top="0.78740157480314965" bottom="0.59055118110236227" header="0.31496062992125984" footer="0.31496062992125984"/>
  <pageSetup paperSize="9" scale="54" fitToWidth="2" fitToHeight="0" orientation="landscape" r:id="rId1"/>
  <headerFooter differentFirst="1">
    <oddHeader>&amp;L&amp;"-,Standard"&amp;11Alle Angaben ohne Gewähr&amp;R&amp;G</oddHeader>
    <oddFooter>&amp;L&amp;"-,Standard"&amp;11&amp;F&amp;C&amp;"-,Standard"&amp;11&amp;A&amp;R&amp;P von &amp;N</oddFooter>
    <firstHeader>&amp;LAngaben ohne Gewähr&amp;R&amp;G</firstHeader>
    <firstFooter>&amp;L&amp;"-,Standard"&amp;11&amp;F&amp;C&amp;"-,Standard"&amp;11&amp;A</firstFooter>
  </headerFooter>
  <colBreaks count="1" manualBreakCount="1">
    <brk id="57" max="309" man="1"/>
  </colBreaks>
  <drawing r:id="rId2"/>
  <legacyDrawing r:id="rId3"/>
  <legacyDrawingHF r:id="rId4"/>
  <extLst>
    <ext xmlns:x14="http://schemas.microsoft.com/office/spreadsheetml/2009/9/main" uri="{CCE6A557-97BC-4b89-ADB6-D9C93CAAB3DF}">
      <x14:dataValidations xmlns:xm="http://schemas.microsoft.com/office/excel/2006/main" xWindow="254" yWindow="772" count="1">
        <x14:dataValidation type="list" allowBlank="1" showInputMessage="1" showErrorMessage="1">
          <x14:formula1>
            <xm:f>'aktuelle Düngerliste'!$A$2:$A$54</xm:f>
          </x14:formula1>
          <xm:sqref>CC11:CC311 CQ11:CQ311 BA11:BA311 DE11:DE311 AM11:AM311 BO11:BO311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4" tint="0.59999389629810485"/>
    <pageSetUpPr fitToPage="1"/>
  </sheetPr>
  <dimension ref="A1:P54"/>
  <sheetViews>
    <sheetView showGridLines="0" zoomScaleNormal="100" zoomScaleSheetLayoutView="100" workbookViewId="0">
      <pane ySplit="1" topLeftCell="A2" activePane="bottomLeft" state="frozen"/>
      <selection pane="bottomLeft" activeCell="O9" sqref="O9"/>
    </sheetView>
  </sheetViews>
  <sheetFormatPr baseColWidth="10" defaultColWidth="19.140625" defaultRowHeight="12.75"/>
  <cols>
    <col min="1" max="1" width="36.140625" customWidth="1"/>
    <col min="2" max="2" width="21.42578125" customWidth="1"/>
    <col min="3" max="7" width="8.85546875" style="84" customWidth="1"/>
    <col min="8" max="8" width="11.5703125" style="203" customWidth="1"/>
    <col min="9" max="9" width="15.85546875" style="595" customWidth="1"/>
    <col min="10" max="10" width="15" style="595" customWidth="1"/>
    <col min="11" max="11" width="21.140625" style="936" hidden="1" customWidth="1"/>
    <col min="12" max="12" width="6" customWidth="1"/>
    <col min="13" max="13" width="32.5703125" customWidth="1"/>
    <col min="14" max="14" width="16.140625" customWidth="1"/>
  </cols>
  <sheetData>
    <row r="1" spans="1:16" ht="94.5" customHeight="1">
      <c r="A1" s="75" t="s">
        <v>1280</v>
      </c>
      <c r="B1" s="372" t="s">
        <v>1273</v>
      </c>
      <c r="C1" s="52" t="s">
        <v>1186</v>
      </c>
      <c r="D1" s="52" t="s">
        <v>1353</v>
      </c>
      <c r="E1" s="52" t="s">
        <v>1182</v>
      </c>
      <c r="F1" s="52" t="s">
        <v>1183</v>
      </c>
      <c r="G1" s="52" t="s">
        <v>1184</v>
      </c>
      <c r="H1" s="81" t="s">
        <v>1282</v>
      </c>
      <c r="I1" s="594" t="s">
        <v>1842</v>
      </c>
      <c r="J1" s="594" t="s">
        <v>1843</v>
      </c>
      <c r="M1" s="365" t="s">
        <v>1357</v>
      </c>
      <c r="N1" s="366" t="s">
        <v>1904</v>
      </c>
    </row>
    <row r="2" spans="1:16" ht="15">
      <c r="A2" s="574" t="s">
        <v>1833</v>
      </c>
      <c r="B2" s="184"/>
      <c r="C2" s="61"/>
      <c r="D2" s="61"/>
      <c r="E2" s="61"/>
      <c r="F2" s="61"/>
      <c r="G2" s="61"/>
      <c r="H2" s="629"/>
      <c r="I2" s="633">
        <f>Tabelle10[[#This Row],[Ngesamt
kg FM/t, m³]]*Tabelle10[[#This Row],[N-Mindest-wirksam-keit 
Ausbring-jahr
 %]]/100</f>
        <v>0</v>
      </c>
      <c r="J2" s="633">
        <f>IF(Tabelle10[[#This Row],[Ngesamt x Mindest-wirksam-
keit
kg FM/t, m³]]&lt;Tabelle10[[#This Row],[Nmineralisch
kg FM/t, m3]],Tabelle10[[#This Row],[Nmineralisch
kg FM/t, m3]],Tabelle10[[#This Row],[Ngesamt
kg FM/t, m³]]*Tabelle10[[#This Row],[N-Mindest-wirksam-keit 
Ausbring-jahr
 %]]/100)</f>
        <v>0</v>
      </c>
      <c r="K2" s="936" t="s">
        <v>1274</v>
      </c>
      <c r="M2" s="369" t="s">
        <v>1757</v>
      </c>
      <c r="N2" s="368">
        <v>100</v>
      </c>
    </row>
    <row r="3" spans="1:16" ht="15">
      <c r="A3" s="574" t="s">
        <v>1834</v>
      </c>
      <c r="B3" s="184"/>
      <c r="C3" s="61"/>
      <c r="D3" s="61"/>
      <c r="E3" s="61"/>
      <c r="F3" s="61"/>
      <c r="G3" s="61"/>
      <c r="H3" s="629"/>
      <c r="I3" s="634">
        <f>Tabelle10[[#This Row],[Ngesamt
kg FM/t, m³]]*Tabelle10[[#This Row],[N-Mindest-wirksam-keit 
Ausbring-jahr
 %]]/100</f>
        <v>0</v>
      </c>
      <c r="J3" s="634">
        <f>IF(Tabelle10[[#This Row],[Ngesamt x Mindest-wirksam-
keit
kg FM/t, m³]]&lt;Tabelle10[[#This Row],[Nmineralisch
kg FM/t, m3]],Tabelle10[[#This Row],[Nmineralisch
kg FM/t, m3]],Tabelle10[[#This Row],[Ngesamt
kg FM/t, m³]]*Tabelle10[[#This Row],[N-Mindest-wirksam-keit 
Ausbring-jahr
 %]]/100)</f>
        <v>0</v>
      </c>
      <c r="K3" s="936" t="s">
        <v>1388</v>
      </c>
      <c r="M3" s="369"/>
      <c r="N3" s="368"/>
    </row>
    <row r="4" spans="1:16" ht="15">
      <c r="A4" s="574" t="s">
        <v>1835</v>
      </c>
      <c r="B4" s="184"/>
      <c r="C4" s="61"/>
      <c r="D4" s="61"/>
      <c r="E4" s="61"/>
      <c r="F4" s="61"/>
      <c r="G4" s="61"/>
      <c r="H4" s="629"/>
      <c r="I4" s="634">
        <f>Tabelle10[[#This Row],[Ngesamt
kg FM/t, m³]]*Tabelle10[[#This Row],[N-Mindest-wirksam-keit 
Ausbring-jahr
 %]]/100</f>
        <v>0</v>
      </c>
      <c r="J4" s="634">
        <f>IF(Tabelle10[[#This Row],[Ngesamt x Mindest-wirksam-
keit
kg FM/t, m³]]&lt;Tabelle10[[#This Row],[Nmineralisch
kg FM/t, m3]],Tabelle10[[#This Row],[Nmineralisch
kg FM/t, m3]],Tabelle10[[#This Row],[Ngesamt
kg FM/t, m³]]*Tabelle10[[#This Row],[N-Mindest-wirksam-keit 
Ausbring-jahr
 %]]/100)</f>
        <v>0</v>
      </c>
      <c r="K4" s="936" t="s">
        <v>1351</v>
      </c>
      <c r="M4" s="369" t="s">
        <v>1373</v>
      </c>
      <c r="N4" s="368">
        <v>10</v>
      </c>
    </row>
    <row r="5" spans="1:16" ht="15">
      <c r="A5" s="574" t="s">
        <v>1836</v>
      </c>
      <c r="B5" s="184"/>
      <c r="C5" s="61"/>
      <c r="D5" s="61"/>
      <c r="E5" s="61"/>
      <c r="F5" s="61"/>
      <c r="G5" s="61"/>
      <c r="H5" s="629"/>
      <c r="I5" s="634">
        <f>Tabelle10[[#This Row],[Ngesamt
kg FM/t, m³]]*Tabelle10[[#This Row],[N-Mindest-wirksam-keit 
Ausbring-jahr
 %]]/100</f>
        <v>0</v>
      </c>
      <c r="J5" s="634">
        <f>IF(Tabelle10[[#This Row],[Ngesamt x Mindest-wirksam-
keit
kg FM/t, m³]]&lt;Tabelle10[[#This Row],[Nmineralisch
kg FM/t, m3]],Tabelle10[[#This Row],[Nmineralisch
kg FM/t, m3]],Tabelle10[[#This Row],[Ngesamt
kg FM/t, m³]]*Tabelle10[[#This Row],[N-Mindest-wirksam-keit 
Ausbring-jahr
 %]]/100)</f>
        <v>0</v>
      </c>
      <c r="K5" s="936" t="s">
        <v>1352</v>
      </c>
      <c r="M5" s="369" t="s">
        <v>1374</v>
      </c>
      <c r="N5" s="368">
        <v>5</v>
      </c>
    </row>
    <row r="6" spans="1:16" ht="15">
      <c r="A6" s="574" t="s">
        <v>1837</v>
      </c>
      <c r="B6" s="184"/>
      <c r="C6" s="61"/>
      <c r="D6" s="61"/>
      <c r="E6" s="61"/>
      <c r="F6" s="61"/>
      <c r="G6" s="61"/>
      <c r="H6" s="629"/>
      <c r="I6" s="634">
        <f>Tabelle10[[#This Row],[Ngesamt
kg FM/t, m³]]*Tabelle10[[#This Row],[N-Mindest-wirksam-keit 
Ausbring-jahr
 %]]/100</f>
        <v>0</v>
      </c>
      <c r="J6" s="634">
        <f>IF(Tabelle10[[#This Row],[Ngesamt x Mindest-wirksam-
keit
kg FM/t, m³]]&lt;Tabelle10[[#This Row],[Nmineralisch
kg FM/t, m3]],Tabelle10[[#This Row],[Nmineralisch
kg FM/t, m3]],Tabelle10[[#This Row],[Ngesamt
kg FM/t, m³]]*Tabelle10[[#This Row],[N-Mindest-wirksam-keit 
Ausbring-jahr
 %]]/100)</f>
        <v>0</v>
      </c>
      <c r="M6" s="369" t="s">
        <v>811</v>
      </c>
      <c r="N6" s="368">
        <v>3</v>
      </c>
    </row>
    <row r="7" spans="1:16" ht="15">
      <c r="A7" s="574" t="s">
        <v>1838</v>
      </c>
      <c r="B7" s="184"/>
      <c r="C7" s="61"/>
      <c r="D7" s="61"/>
      <c r="E7" s="61"/>
      <c r="F7" s="61"/>
      <c r="G7" s="61"/>
      <c r="H7" s="629"/>
      <c r="I7" s="634">
        <f>Tabelle10[[#This Row],[Ngesamt
kg FM/t, m³]]*Tabelle10[[#This Row],[N-Mindest-wirksam-keit 
Ausbring-jahr
 %]]/100</f>
        <v>0</v>
      </c>
      <c r="J7" s="634">
        <f>IF(Tabelle10[[#This Row],[Ngesamt x Mindest-wirksam-
keit
kg FM/t, m³]]&lt;Tabelle10[[#This Row],[Nmineralisch
kg FM/t, m3]],Tabelle10[[#This Row],[Nmineralisch
kg FM/t, m3]],Tabelle10[[#This Row],[Ngesamt
kg FM/t, m³]]*Tabelle10[[#This Row],[N-Mindest-wirksam-keit 
Ausbring-jahr
 %]]/100)</f>
        <v>0</v>
      </c>
      <c r="K7" s="937"/>
      <c r="M7" s="369" t="s">
        <v>801</v>
      </c>
      <c r="N7" s="368">
        <v>5</v>
      </c>
    </row>
    <row r="8" spans="1:16" ht="15">
      <c r="A8" s="574" t="s">
        <v>1839</v>
      </c>
      <c r="B8" s="184"/>
      <c r="C8" s="61"/>
      <c r="D8" s="61"/>
      <c r="E8" s="61"/>
      <c r="F8" s="61"/>
      <c r="G8" s="61"/>
      <c r="H8" s="629"/>
      <c r="I8" s="634">
        <f>Tabelle10[[#This Row],[Ngesamt
kg FM/t, m³]]*Tabelle10[[#This Row],[N-Mindest-wirksam-keit 
Ausbring-jahr
 %]]/100</f>
        <v>0</v>
      </c>
      <c r="J8" s="634">
        <f>IF(Tabelle10[[#This Row],[Ngesamt x Mindest-wirksam-
keit
kg FM/t, m³]]&lt;Tabelle10[[#This Row],[Nmineralisch
kg FM/t, m3]],Tabelle10[[#This Row],[Nmineralisch
kg FM/t, m3]],Tabelle10[[#This Row],[Ngesamt
kg FM/t, m³]]*Tabelle10[[#This Row],[N-Mindest-wirksam-keit 
Ausbring-jahr
 %]]/100)</f>
        <v>0</v>
      </c>
      <c r="K8" s="937"/>
    </row>
    <row r="9" spans="1:16" ht="15">
      <c r="A9" s="574" t="s">
        <v>1840</v>
      </c>
      <c r="B9" s="184"/>
      <c r="C9" s="61"/>
      <c r="D9" s="61"/>
      <c r="E9" s="61"/>
      <c r="F9" s="61"/>
      <c r="G9" s="61"/>
      <c r="H9" s="629"/>
      <c r="I9" s="634">
        <f>Tabelle10[[#This Row],[Ngesamt
kg FM/t, m³]]*Tabelle10[[#This Row],[N-Mindest-wirksam-keit 
Ausbring-jahr
 %]]/100</f>
        <v>0</v>
      </c>
      <c r="J9" s="634">
        <f>IF(Tabelle10[[#This Row],[Ngesamt x Mindest-wirksam-
keit
kg FM/t, m³]]&lt;Tabelle10[[#This Row],[Nmineralisch
kg FM/t, m3]],Tabelle10[[#This Row],[Nmineralisch
kg FM/t, m3]],Tabelle10[[#This Row],[Ngesamt
kg FM/t, m³]]*Tabelle10[[#This Row],[N-Mindest-wirksam-keit 
Ausbring-jahr
 %]]/100)</f>
        <v>0</v>
      </c>
      <c r="K9" s="937"/>
      <c r="M9" s="367" t="s">
        <v>1358</v>
      </c>
      <c r="N9" s="368">
        <v>90</v>
      </c>
    </row>
    <row r="10" spans="1:16" ht="15">
      <c r="A10" s="574" t="s">
        <v>1841</v>
      </c>
      <c r="B10" s="184"/>
      <c r="C10" s="61"/>
      <c r="D10" s="61"/>
      <c r="E10" s="61"/>
      <c r="F10" s="61"/>
      <c r="G10" s="61"/>
      <c r="H10" s="629"/>
      <c r="I10" s="634">
        <f>Tabelle10[[#This Row],[Ngesamt
kg FM/t, m³]]*Tabelle10[[#This Row],[N-Mindest-wirksam-keit 
Ausbring-jahr
 %]]/100</f>
        <v>0</v>
      </c>
      <c r="J10" s="634">
        <f>IF(Tabelle10[[#This Row],[Ngesamt x Mindest-wirksam-
keit
kg FM/t, m³]]&lt;Tabelle10[[#This Row],[Nmineralisch
kg FM/t, m3]],Tabelle10[[#This Row],[Nmineralisch
kg FM/t, m3]],Tabelle10[[#This Row],[Ngesamt
kg FM/t, m³]]*Tabelle10[[#This Row],[N-Mindest-wirksam-keit 
Ausbring-jahr
 %]]/100)</f>
        <v>0</v>
      </c>
      <c r="K10" s="937"/>
      <c r="M10" s="367" t="s">
        <v>1359</v>
      </c>
      <c r="N10" s="368">
        <v>70</v>
      </c>
    </row>
    <row r="11" spans="1:16" ht="15">
      <c r="A11" s="574" t="s">
        <v>1281</v>
      </c>
      <c r="B11" s="184"/>
      <c r="C11" s="61"/>
      <c r="D11" s="61"/>
      <c r="E11" s="61"/>
      <c r="F11" s="61"/>
      <c r="G11" s="61"/>
      <c r="H11" s="629"/>
      <c r="I11" s="634">
        <f>Tabelle10[[#This Row],[Ngesamt
kg FM/t, m³]]*Tabelle10[[#This Row],[N-Mindest-wirksam-keit 
Ausbring-jahr
 %]]/100</f>
        <v>0</v>
      </c>
      <c r="J11" s="634">
        <f>IF(Tabelle10[[#This Row],[Ngesamt x Mindest-wirksam-
keit
kg FM/t, m³]]&lt;Tabelle10[[#This Row],[Nmineralisch
kg FM/t, m3]],Tabelle10[[#This Row],[Nmineralisch
kg FM/t, m3]],Tabelle10[[#This Row],[Ngesamt
kg FM/t, m³]]*Tabelle10[[#This Row],[N-Mindest-wirksam-keit 
Ausbring-jahr
 %]]/100)</f>
        <v>0</v>
      </c>
      <c r="K11" s="937"/>
      <c r="M11" s="367" t="s">
        <v>1360</v>
      </c>
      <c r="N11" s="368">
        <v>70</v>
      </c>
      <c r="P11" s="180" t="s">
        <v>817</v>
      </c>
    </row>
    <row r="12" spans="1:16" ht="15">
      <c r="A12" s="59" t="s">
        <v>1283</v>
      </c>
      <c r="B12" s="184"/>
      <c r="C12" s="61"/>
      <c r="D12" s="61"/>
      <c r="E12" s="61"/>
      <c r="F12" s="61"/>
      <c r="G12" s="61"/>
      <c r="H12" s="629"/>
      <c r="I12" s="634">
        <f>Tabelle10[[#This Row],[Ngesamt
kg FM/t, m³]]*Tabelle10[[#This Row],[N-Mindest-wirksam-keit 
Ausbring-jahr
 %]]/100</f>
        <v>0</v>
      </c>
      <c r="J12" s="634">
        <f>IF(Tabelle10[[#This Row],[Ngesamt x Mindest-wirksam-
keit
kg FM/t, m³]]&lt;Tabelle10[[#This Row],[Nmineralisch
kg FM/t, m3]],Tabelle10[[#This Row],[Nmineralisch
kg FM/t, m3]],Tabelle10[[#This Row],[Ngesamt
kg FM/t, m³]]*Tabelle10[[#This Row],[N-Mindest-wirksam-keit 
Ausbring-jahr
 %]]/100)</f>
        <v>0</v>
      </c>
      <c r="K12" s="937"/>
      <c r="M12" s="369" t="s">
        <v>798</v>
      </c>
      <c r="N12" s="368">
        <v>70</v>
      </c>
    </row>
    <row r="13" spans="1:16" ht="15">
      <c r="A13" s="59" t="s">
        <v>1284</v>
      </c>
      <c r="B13" s="184"/>
      <c r="C13" s="61"/>
      <c r="D13" s="61"/>
      <c r="E13" s="61"/>
      <c r="F13" s="61"/>
      <c r="G13" s="61"/>
      <c r="H13" s="629"/>
      <c r="I13" s="634">
        <f>Tabelle10[[#This Row],[Ngesamt
kg FM/t, m³]]*Tabelle10[[#This Row],[N-Mindest-wirksam-keit 
Ausbring-jahr
 %]]/100</f>
        <v>0</v>
      </c>
      <c r="J13" s="634">
        <f>IF(Tabelle10[[#This Row],[Ngesamt x Mindest-wirksam-
keit
kg FM/t, m³]]&lt;Tabelle10[[#This Row],[Nmineralisch
kg FM/t, m3]],Tabelle10[[#This Row],[Nmineralisch
kg FM/t, m3]],Tabelle10[[#This Row],[Ngesamt
kg FM/t, m³]]*Tabelle10[[#This Row],[N-Mindest-wirksam-keit 
Ausbring-jahr
 %]]/100)</f>
        <v>0</v>
      </c>
      <c r="K13" s="937"/>
      <c r="M13" s="367" t="s">
        <v>1361</v>
      </c>
      <c r="N13" s="368">
        <v>60</v>
      </c>
    </row>
    <row r="14" spans="1:16" ht="15">
      <c r="A14" s="59" t="s">
        <v>1285</v>
      </c>
      <c r="B14" s="184"/>
      <c r="C14" s="61"/>
      <c r="D14" s="61"/>
      <c r="E14" s="61"/>
      <c r="F14" s="61"/>
      <c r="G14" s="61"/>
      <c r="H14" s="629"/>
      <c r="I14" s="634">
        <f>Tabelle10[[#This Row],[Ngesamt
kg FM/t, m³]]*Tabelle10[[#This Row],[N-Mindest-wirksam-keit 
Ausbring-jahr
 %]]/100</f>
        <v>0</v>
      </c>
      <c r="J14" s="634">
        <f>IF(Tabelle10[[#This Row],[Ngesamt x Mindest-wirksam-
keit
kg FM/t, m³]]&lt;Tabelle10[[#This Row],[Nmineralisch
kg FM/t, m3]],Tabelle10[[#This Row],[Nmineralisch
kg FM/t, m3]],Tabelle10[[#This Row],[Ngesamt
kg FM/t, m³]]*Tabelle10[[#This Row],[N-Mindest-wirksam-keit 
Ausbring-jahr
 %]]/100)</f>
        <v>0</v>
      </c>
      <c r="K14" s="937"/>
      <c r="M14" s="369" t="s">
        <v>804</v>
      </c>
      <c r="N14" s="588">
        <v>60</v>
      </c>
    </row>
    <row r="15" spans="1:16" ht="15">
      <c r="A15" s="59" t="s">
        <v>1286</v>
      </c>
      <c r="B15" s="184"/>
      <c r="C15" s="61"/>
      <c r="D15" s="61"/>
      <c r="E15" s="61"/>
      <c r="F15" s="61"/>
      <c r="G15" s="61"/>
      <c r="H15" s="629"/>
      <c r="I15" s="634">
        <f>Tabelle10[[#This Row],[Ngesamt
kg FM/t, m³]]*Tabelle10[[#This Row],[N-Mindest-wirksam-keit 
Ausbring-jahr
 %]]/100</f>
        <v>0</v>
      </c>
      <c r="J15" s="634">
        <f>IF(Tabelle10[[#This Row],[Ngesamt x Mindest-wirksam-
keit
kg FM/t, m³]]&lt;Tabelle10[[#This Row],[Nmineralisch
kg FM/t, m3]],Tabelle10[[#This Row],[Nmineralisch
kg FM/t, m3]],Tabelle10[[#This Row],[Ngesamt
kg FM/t, m³]]*Tabelle10[[#This Row],[N-Mindest-wirksam-keit 
Ausbring-jahr
 %]]/100)</f>
        <v>0</v>
      </c>
      <c r="K15" s="937"/>
      <c r="M15" s="369" t="s">
        <v>1362</v>
      </c>
      <c r="N15" s="588">
        <v>45</v>
      </c>
    </row>
    <row r="16" spans="1:16" ht="15">
      <c r="A16" s="59" t="s">
        <v>1287</v>
      </c>
      <c r="B16" s="184"/>
      <c r="C16" s="61"/>
      <c r="D16" s="61"/>
      <c r="E16" s="61"/>
      <c r="F16" s="61"/>
      <c r="G16" s="61"/>
      <c r="H16" s="629"/>
      <c r="I16" s="634">
        <f>Tabelle10[[#This Row],[Ngesamt
kg FM/t, m³]]*Tabelle10[[#This Row],[N-Mindest-wirksam-keit 
Ausbring-jahr
 %]]/100</f>
        <v>0</v>
      </c>
      <c r="J16" s="634">
        <f>IF(Tabelle10[[#This Row],[Ngesamt x Mindest-wirksam-
keit
kg FM/t, m³]]&lt;Tabelle10[[#This Row],[Nmineralisch
kg FM/t, m3]],Tabelle10[[#This Row],[Nmineralisch
kg FM/t, m3]],Tabelle10[[#This Row],[Ngesamt
kg FM/t, m³]]*Tabelle10[[#This Row],[N-Mindest-wirksam-keit 
Ausbring-jahr
 %]]/100)</f>
        <v>0</v>
      </c>
      <c r="K16" s="937"/>
      <c r="M16" s="369" t="s">
        <v>1363</v>
      </c>
      <c r="N16" s="588">
        <v>30</v>
      </c>
    </row>
    <row r="17" spans="1:14" ht="15">
      <c r="A17" s="59" t="s">
        <v>1288</v>
      </c>
      <c r="B17" s="184"/>
      <c r="C17" s="61"/>
      <c r="D17" s="61"/>
      <c r="E17" s="61"/>
      <c r="F17" s="61"/>
      <c r="G17" s="61"/>
      <c r="H17" s="629"/>
      <c r="I17" s="634">
        <f>Tabelle10[[#This Row],[Ngesamt
kg FM/t, m³]]*Tabelle10[[#This Row],[N-Mindest-wirksam-keit 
Ausbring-jahr
 %]]/100</f>
        <v>0</v>
      </c>
      <c r="J17" s="634">
        <f>IF(Tabelle10[[#This Row],[Ngesamt x Mindest-wirksam-
keit
kg FM/t, m³]]&lt;Tabelle10[[#This Row],[Nmineralisch
kg FM/t, m3]],Tabelle10[[#This Row],[Nmineralisch
kg FM/t, m3]],Tabelle10[[#This Row],[Ngesamt
kg FM/t, m³]]*Tabelle10[[#This Row],[N-Mindest-wirksam-keit 
Ausbring-jahr
 %]]/100)</f>
        <v>0</v>
      </c>
      <c r="M17" s="369" t="s">
        <v>1364</v>
      </c>
      <c r="N17" s="588">
        <v>30</v>
      </c>
    </row>
    <row r="18" spans="1:14" ht="15">
      <c r="A18" s="59" t="s">
        <v>1289</v>
      </c>
      <c r="B18" s="184"/>
      <c r="C18" s="61"/>
      <c r="D18" s="61"/>
      <c r="E18" s="61"/>
      <c r="F18" s="61"/>
      <c r="G18" s="61"/>
      <c r="H18" s="629"/>
      <c r="I18" s="634">
        <f>Tabelle10[[#This Row],[Ngesamt
kg FM/t, m³]]*Tabelle10[[#This Row],[N-Mindest-wirksam-keit 
Ausbring-jahr
 %]]/100</f>
        <v>0</v>
      </c>
      <c r="J18" s="634">
        <f>IF(Tabelle10[[#This Row],[Ngesamt x Mindest-wirksam-
keit
kg FM/t, m³]]&lt;Tabelle10[[#This Row],[Nmineralisch
kg FM/t, m3]],Tabelle10[[#This Row],[Nmineralisch
kg FM/t, m3]],Tabelle10[[#This Row],[Ngesamt
kg FM/t, m³]]*Tabelle10[[#This Row],[N-Mindest-wirksam-keit 
Ausbring-jahr
 %]]/100)</f>
        <v>0</v>
      </c>
      <c r="M18" s="369" t="s">
        <v>1365</v>
      </c>
      <c r="N18" s="588">
        <v>30</v>
      </c>
    </row>
    <row r="19" spans="1:14" ht="15">
      <c r="A19" s="59" t="s">
        <v>1290</v>
      </c>
      <c r="B19" s="184"/>
      <c r="C19" s="61"/>
      <c r="D19" s="61"/>
      <c r="E19" s="61"/>
      <c r="F19" s="61"/>
      <c r="G19" s="61"/>
      <c r="H19" s="629"/>
      <c r="I19" s="634">
        <f>Tabelle10[[#This Row],[Ngesamt
kg FM/t, m³]]*Tabelle10[[#This Row],[N-Mindest-wirksam-keit 
Ausbring-jahr
 %]]/100</f>
        <v>0</v>
      </c>
      <c r="J19" s="634">
        <f>IF(Tabelle10[[#This Row],[Ngesamt x Mindest-wirksam-
keit
kg FM/t, m³]]&lt;Tabelle10[[#This Row],[Nmineralisch
kg FM/t, m3]],Tabelle10[[#This Row],[Nmineralisch
kg FM/t, m3]],Tabelle10[[#This Row],[Ngesamt
kg FM/t, m³]]*Tabelle10[[#This Row],[N-Mindest-wirksam-keit 
Ausbring-jahr
 %]]/100)</f>
        <v>0</v>
      </c>
      <c r="K19" s="938"/>
      <c r="M19" s="369" t="s">
        <v>1366</v>
      </c>
      <c r="N19" s="588">
        <v>30</v>
      </c>
    </row>
    <row r="20" spans="1:14" ht="15">
      <c r="A20" s="59" t="s">
        <v>1291</v>
      </c>
      <c r="B20" s="184"/>
      <c r="C20" s="61"/>
      <c r="D20" s="61"/>
      <c r="E20" s="61"/>
      <c r="F20" s="61"/>
      <c r="G20" s="61"/>
      <c r="H20" s="629"/>
      <c r="I20" s="634">
        <f>Tabelle10[[#This Row],[Ngesamt
kg FM/t, m³]]*Tabelle10[[#This Row],[N-Mindest-wirksam-keit 
Ausbring-jahr
 %]]/100</f>
        <v>0</v>
      </c>
      <c r="J20" s="634">
        <f>IF(Tabelle10[[#This Row],[Ngesamt x Mindest-wirksam-
keit
kg FM/t, m³]]&lt;Tabelle10[[#This Row],[Nmineralisch
kg FM/t, m3]],Tabelle10[[#This Row],[Nmineralisch
kg FM/t, m3]],Tabelle10[[#This Row],[Ngesamt
kg FM/t, m³]]*Tabelle10[[#This Row],[N-Mindest-wirksam-keit 
Ausbring-jahr
 %]]/100)</f>
        <v>0</v>
      </c>
      <c r="M20" s="369" t="s">
        <v>1367</v>
      </c>
      <c r="N20" s="588">
        <v>40</v>
      </c>
    </row>
    <row r="21" spans="1:14" ht="15">
      <c r="A21" s="59" t="s">
        <v>1292</v>
      </c>
      <c r="B21" s="184"/>
      <c r="C21" s="61"/>
      <c r="D21" s="61"/>
      <c r="E21" s="61"/>
      <c r="F21" s="61"/>
      <c r="G21" s="61"/>
      <c r="H21" s="629"/>
      <c r="I21" s="634">
        <f>Tabelle10[[#This Row],[Ngesamt
kg FM/t, m³]]*Tabelle10[[#This Row],[N-Mindest-wirksam-keit 
Ausbring-jahr
 %]]/100</f>
        <v>0</v>
      </c>
      <c r="J21" s="634">
        <f>IF(Tabelle10[[#This Row],[Ngesamt x Mindest-wirksam-
keit
kg FM/t, m³]]&lt;Tabelle10[[#This Row],[Nmineralisch
kg FM/t, m3]],Tabelle10[[#This Row],[Nmineralisch
kg FM/t, m3]],Tabelle10[[#This Row],[Ngesamt
kg FM/t, m³]]*Tabelle10[[#This Row],[N-Mindest-wirksam-keit 
Ausbring-jahr
 %]]/100)</f>
        <v>0</v>
      </c>
      <c r="M21" s="369" t="s">
        <v>1368</v>
      </c>
      <c r="N21" s="588">
        <v>30</v>
      </c>
    </row>
    <row r="22" spans="1:14" ht="15">
      <c r="A22" s="59" t="s">
        <v>1819</v>
      </c>
      <c r="B22" s="184"/>
      <c r="C22" s="61"/>
      <c r="D22" s="61"/>
      <c r="E22" s="61"/>
      <c r="F22" s="61"/>
      <c r="G22" s="61"/>
      <c r="H22" s="629"/>
      <c r="I22" s="634">
        <f>Tabelle10[[#This Row],[Ngesamt
kg FM/t, m³]]*Tabelle10[[#This Row],[N-Mindest-wirksam-keit 
Ausbring-jahr
 %]]/100</f>
        <v>0</v>
      </c>
      <c r="J22" s="634">
        <f>IF(Tabelle10[[#This Row],[Ngesamt x Mindest-wirksam-
keit
kg FM/t, m³]]&lt;Tabelle10[[#This Row],[Nmineralisch
kg FM/t, m3]],Tabelle10[[#This Row],[Nmineralisch
kg FM/t, m3]],Tabelle10[[#This Row],[Ngesamt
kg FM/t, m³]]*Tabelle10[[#This Row],[N-Mindest-wirksam-keit 
Ausbring-jahr
 %]]/100)</f>
        <v>0</v>
      </c>
      <c r="M22" s="369" t="s">
        <v>1369</v>
      </c>
      <c r="N22" s="588">
        <v>25</v>
      </c>
    </row>
    <row r="23" spans="1:14" ht="15">
      <c r="A23" s="59" t="s">
        <v>1820</v>
      </c>
      <c r="B23" s="184"/>
      <c r="C23" s="61"/>
      <c r="D23" s="61"/>
      <c r="E23" s="61"/>
      <c r="F23" s="61"/>
      <c r="G23" s="61"/>
      <c r="H23" s="629"/>
      <c r="I23" s="634">
        <f>Tabelle10[[#This Row],[Ngesamt
kg FM/t, m³]]*Tabelle10[[#This Row],[N-Mindest-wirksam-keit 
Ausbring-jahr
 %]]/100</f>
        <v>0</v>
      </c>
      <c r="J23" s="634">
        <f>IF(Tabelle10[[#This Row],[Ngesamt x Mindest-wirksam-
keit
kg FM/t, m³]]&lt;Tabelle10[[#This Row],[Nmineralisch
kg FM/t, m3]],Tabelle10[[#This Row],[Nmineralisch
kg FM/t, m3]],Tabelle10[[#This Row],[Ngesamt
kg FM/t, m³]]*Tabelle10[[#This Row],[N-Mindest-wirksam-keit 
Ausbring-jahr
 %]]/100)</f>
        <v>0</v>
      </c>
      <c r="M23" s="369" t="s">
        <v>1370</v>
      </c>
      <c r="N23" s="588">
        <v>25</v>
      </c>
    </row>
    <row r="24" spans="1:14" ht="15">
      <c r="A24" s="65" t="s">
        <v>1192</v>
      </c>
      <c r="B24" s="183" t="s">
        <v>1274</v>
      </c>
      <c r="C24" s="82">
        <v>0</v>
      </c>
      <c r="D24" s="82">
        <v>0</v>
      </c>
      <c r="E24" s="82">
        <v>0</v>
      </c>
      <c r="F24" s="82">
        <v>600</v>
      </c>
      <c r="G24" s="82">
        <v>0</v>
      </c>
      <c r="H24" s="630">
        <v>0</v>
      </c>
      <c r="I24" s="634">
        <f>Tabelle10[[#This Row],[Ngesamt
kg FM/t, m³]]*Tabelle10[[#This Row],[N-Mindest-wirksam-keit 
Ausbring-jahr
 %]]/100</f>
        <v>0</v>
      </c>
      <c r="J24" s="634">
        <f>IF(Tabelle10[[#This Row],[Ngesamt x Mindest-wirksam-
keit
kg FM/t, m³]]&lt;Tabelle10[[#This Row],[Nmineralisch
kg FM/t, m3]],Tabelle10[[#This Row],[Nmineralisch
kg FM/t, m3]],Tabelle10[[#This Row],[Ngesamt
kg FM/t, m³]]*Tabelle10[[#This Row],[N-Mindest-wirksam-keit 
Ausbring-jahr
 %]]/100)</f>
        <v>0</v>
      </c>
      <c r="M24" s="369" t="s">
        <v>1371</v>
      </c>
      <c r="N24" s="588">
        <v>25</v>
      </c>
    </row>
    <row r="25" spans="1:14" ht="15">
      <c r="A25" s="65" t="s">
        <v>1279</v>
      </c>
      <c r="B25" s="183" t="s">
        <v>1352</v>
      </c>
      <c r="C25" s="82">
        <v>280</v>
      </c>
      <c r="D25" s="82">
        <v>140</v>
      </c>
      <c r="E25" s="82">
        <v>0</v>
      </c>
      <c r="F25" s="82">
        <v>0</v>
      </c>
      <c r="G25" s="82">
        <v>0</v>
      </c>
      <c r="H25" s="631">
        <v>100</v>
      </c>
      <c r="I25" s="634">
        <f>Tabelle10[[#This Row],[Ngesamt
kg FM/t, m³]]*Tabelle10[[#This Row],[N-Mindest-wirksam-keit 
Ausbring-jahr
 %]]/100</f>
        <v>280</v>
      </c>
      <c r="J25" s="634">
        <f>IF(Tabelle10[[#This Row],[Ngesamt x Mindest-wirksam-
keit
kg FM/t, m³]]&lt;Tabelle10[[#This Row],[Nmineralisch
kg FM/t, m3]],Tabelle10[[#This Row],[Nmineralisch
kg FM/t, m3]],Tabelle10[[#This Row],[Ngesamt
kg FM/t, m³]]*Tabelle10[[#This Row],[N-Mindest-wirksam-keit 
Ausbring-jahr
 %]]/100)</f>
        <v>280</v>
      </c>
      <c r="M25" s="369" t="s">
        <v>1372</v>
      </c>
      <c r="N25" s="588">
        <v>10</v>
      </c>
    </row>
    <row r="26" spans="1:14" ht="15">
      <c r="A26" s="65" t="s">
        <v>1193</v>
      </c>
      <c r="B26" s="183" t="s">
        <v>1274</v>
      </c>
      <c r="C26" s="82">
        <v>260</v>
      </c>
      <c r="D26" s="82">
        <v>260</v>
      </c>
      <c r="E26" s="82">
        <v>0</v>
      </c>
      <c r="F26" s="82">
        <v>0</v>
      </c>
      <c r="G26" s="82">
        <v>0</v>
      </c>
      <c r="H26" s="631">
        <v>100</v>
      </c>
      <c r="I26" s="634">
        <f>Tabelle10[[#This Row],[Ngesamt
kg FM/t, m³]]*Tabelle10[[#This Row],[N-Mindest-wirksam-keit 
Ausbring-jahr
 %]]/100</f>
        <v>260</v>
      </c>
      <c r="J26" s="634">
        <f>IF(Tabelle10[[#This Row],[Ngesamt x Mindest-wirksam-
keit
kg FM/t, m³]]&lt;Tabelle10[[#This Row],[Nmineralisch
kg FM/t, m3]],Tabelle10[[#This Row],[Nmineralisch
kg FM/t, m3]],Tabelle10[[#This Row],[Ngesamt
kg FM/t, m³]]*Tabelle10[[#This Row],[N-Mindest-wirksam-keit 
Ausbring-jahr
 %]]/100)</f>
        <v>260</v>
      </c>
      <c r="M26" s="369" t="s">
        <v>1008</v>
      </c>
      <c r="N26" s="588">
        <v>10</v>
      </c>
    </row>
    <row r="27" spans="1:14" ht="15">
      <c r="A27" s="65" t="s">
        <v>1194</v>
      </c>
      <c r="B27" s="183" t="s">
        <v>1274</v>
      </c>
      <c r="C27" s="82">
        <v>0</v>
      </c>
      <c r="D27" s="82">
        <v>0</v>
      </c>
      <c r="E27" s="82">
        <v>0</v>
      </c>
      <c r="F27" s="82">
        <v>0</v>
      </c>
      <c r="G27" s="82">
        <v>160</v>
      </c>
      <c r="H27" s="631">
        <v>0</v>
      </c>
      <c r="I27" s="634">
        <f>Tabelle10[[#This Row],[Ngesamt
kg FM/t, m³]]*Tabelle10[[#This Row],[N-Mindest-wirksam-keit 
Ausbring-jahr
 %]]/100</f>
        <v>0</v>
      </c>
      <c r="J27" s="634">
        <f>IF(Tabelle10[[#This Row],[Ngesamt x Mindest-wirksam-
keit
kg FM/t, m³]]&lt;Tabelle10[[#This Row],[Nmineralisch
kg FM/t, m3]],Tabelle10[[#This Row],[Nmineralisch
kg FM/t, m3]],Tabelle10[[#This Row],[Ngesamt
kg FM/t, m³]]*Tabelle10[[#This Row],[N-Mindest-wirksam-keit 
Ausbring-jahr
 %]]/100)</f>
        <v>0</v>
      </c>
      <c r="M27" s="369" t="s">
        <v>1740</v>
      </c>
      <c r="N27" s="588">
        <v>50</v>
      </c>
    </row>
    <row r="28" spans="1:14" ht="15">
      <c r="A28" s="65" t="s">
        <v>1195</v>
      </c>
      <c r="B28" s="183" t="s">
        <v>1274</v>
      </c>
      <c r="C28" s="82">
        <v>180</v>
      </c>
      <c r="D28" s="82">
        <v>180</v>
      </c>
      <c r="E28" s="82">
        <v>460</v>
      </c>
      <c r="F28" s="82">
        <v>0</v>
      </c>
      <c r="G28" s="82">
        <v>0</v>
      </c>
      <c r="H28" s="631">
        <v>100</v>
      </c>
      <c r="I28" s="634">
        <f>Tabelle10[[#This Row],[Ngesamt
kg FM/t, m³]]*Tabelle10[[#This Row],[N-Mindest-wirksam-keit 
Ausbring-jahr
 %]]/100</f>
        <v>180</v>
      </c>
      <c r="J28" s="634">
        <f>IF(Tabelle10[[#This Row],[Ngesamt x Mindest-wirksam-
keit
kg FM/t, m³]]&lt;Tabelle10[[#This Row],[Nmineralisch
kg FM/t, m3]],Tabelle10[[#This Row],[Nmineralisch
kg FM/t, m3]],Tabelle10[[#This Row],[Ngesamt
kg FM/t, m³]]*Tabelle10[[#This Row],[N-Mindest-wirksam-keit 
Ausbring-jahr
 %]]/100)</f>
        <v>180</v>
      </c>
      <c r="M28" s="369" t="s">
        <v>1733</v>
      </c>
      <c r="N28" s="588">
        <v>60</v>
      </c>
    </row>
    <row r="29" spans="1:14" ht="15">
      <c r="A29" s="65" t="s">
        <v>1196</v>
      </c>
      <c r="B29" s="183" t="s">
        <v>1274</v>
      </c>
      <c r="C29" s="82">
        <v>280</v>
      </c>
      <c r="D29" s="82">
        <v>280</v>
      </c>
      <c r="E29" s="82">
        <v>0</v>
      </c>
      <c r="F29" s="82">
        <v>0</v>
      </c>
      <c r="G29" s="82">
        <v>0</v>
      </c>
      <c r="H29" s="631">
        <v>100</v>
      </c>
      <c r="I29" s="634">
        <f>Tabelle10[[#This Row],[Ngesamt
kg FM/t, m³]]*Tabelle10[[#This Row],[N-Mindest-wirksam-keit 
Ausbring-jahr
 %]]/100</f>
        <v>280</v>
      </c>
      <c r="J29" s="634">
        <f>IF(Tabelle10[[#This Row],[Ngesamt x Mindest-wirksam-
keit
kg FM/t, m³]]&lt;Tabelle10[[#This Row],[Nmineralisch
kg FM/t, m3]],Tabelle10[[#This Row],[Nmineralisch
kg FM/t, m3]],Tabelle10[[#This Row],[Ngesamt
kg FM/t, m³]]*Tabelle10[[#This Row],[N-Mindest-wirksam-keit 
Ausbring-jahr
 %]]/100)</f>
        <v>280</v>
      </c>
    </row>
    <row r="30" spans="1:14" ht="15">
      <c r="A30" s="65" t="s">
        <v>1197</v>
      </c>
      <c r="B30" s="183" t="s">
        <v>1274</v>
      </c>
      <c r="C30" s="82">
        <v>160</v>
      </c>
      <c r="D30" s="82">
        <v>160</v>
      </c>
      <c r="E30" s="82">
        <v>50</v>
      </c>
      <c r="F30" s="82">
        <v>180</v>
      </c>
      <c r="G30" s="82">
        <v>20</v>
      </c>
      <c r="H30" s="631">
        <v>100</v>
      </c>
      <c r="I30" s="634">
        <f>Tabelle10[[#This Row],[Ngesamt
kg FM/t, m³]]*Tabelle10[[#This Row],[N-Mindest-wirksam-keit 
Ausbring-jahr
 %]]/100</f>
        <v>160</v>
      </c>
      <c r="J30" s="634">
        <f>IF(Tabelle10[[#This Row],[Ngesamt x Mindest-wirksam-
keit
kg FM/t, m³]]&lt;Tabelle10[[#This Row],[Nmineralisch
kg FM/t, m3]],Tabelle10[[#This Row],[Nmineralisch
kg FM/t, m3]],Tabelle10[[#This Row],[Ngesamt
kg FM/t, m³]]*Tabelle10[[#This Row],[N-Mindest-wirksam-keit 
Ausbring-jahr
 %]]/100)</f>
        <v>160</v>
      </c>
    </row>
    <row r="31" spans="1:14" ht="15">
      <c r="A31" s="65" t="s">
        <v>1198</v>
      </c>
      <c r="B31" s="183" t="s">
        <v>1274</v>
      </c>
      <c r="C31" s="82">
        <v>260</v>
      </c>
      <c r="D31" s="82">
        <v>260</v>
      </c>
      <c r="E31" s="82">
        <v>0</v>
      </c>
      <c r="F31" s="82">
        <v>0</v>
      </c>
      <c r="G31" s="82">
        <v>0</v>
      </c>
      <c r="H31" s="631">
        <v>100</v>
      </c>
      <c r="I31" s="634">
        <f>Tabelle10[[#This Row],[Ngesamt
kg FM/t, m³]]*Tabelle10[[#This Row],[N-Mindest-wirksam-keit 
Ausbring-jahr
 %]]/100</f>
        <v>260</v>
      </c>
      <c r="J31" s="634">
        <f>IF(Tabelle10[[#This Row],[Ngesamt x Mindest-wirksam-
keit
kg FM/t, m³]]&lt;Tabelle10[[#This Row],[Nmineralisch
kg FM/t, m3]],Tabelle10[[#This Row],[Nmineralisch
kg FM/t, m3]],Tabelle10[[#This Row],[Ngesamt
kg FM/t, m³]]*Tabelle10[[#This Row],[N-Mindest-wirksam-keit 
Ausbring-jahr
 %]]/100)</f>
        <v>260</v>
      </c>
    </row>
    <row r="32" spans="1:14" ht="15">
      <c r="A32" s="65" t="s">
        <v>1199</v>
      </c>
      <c r="B32" s="183" t="s">
        <v>1274</v>
      </c>
      <c r="C32" s="82">
        <v>220</v>
      </c>
      <c r="D32" s="82">
        <v>220</v>
      </c>
      <c r="E32" s="82">
        <v>0</v>
      </c>
      <c r="F32" s="82">
        <v>60</v>
      </c>
      <c r="G32" s="82">
        <v>120</v>
      </c>
      <c r="H32" s="631">
        <v>100</v>
      </c>
      <c r="I32" s="634">
        <f>Tabelle10[[#This Row],[Ngesamt
kg FM/t, m³]]*Tabelle10[[#This Row],[N-Mindest-wirksam-keit 
Ausbring-jahr
 %]]/100</f>
        <v>220</v>
      </c>
      <c r="J32" s="634">
        <f>IF(Tabelle10[[#This Row],[Ngesamt x Mindest-wirksam-
keit
kg FM/t, m³]]&lt;Tabelle10[[#This Row],[Nmineralisch
kg FM/t, m3]],Tabelle10[[#This Row],[Nmineralisch
kg FM/t, m3]],Tabelle10[[#This Row],[Ngesamt
kg FM/t, m³]]*Tabelle10[[#This Row],[N-Mindest-wirksam-keit 
Ausbring-jahr
 %]]/100)</f>
        <v>220</v>
      </c>
    </row>
    <row r="33" spans="1:10" ht="15">
      <c r="A33" s="65" t="s">
        <v>1200</v>
      </c>
      <c r="B33" s="183" t="s">
        <v>1274</v>
      </c>
      <c r="C33" s="82">
        <v>150</v>
      </c>
      <c r="D33" s="82">
        <v>150</v>
      </c>
      <c r="E33" s="82">
        <v>50</v>
      </c>
      <c r="F33" s="82">
        <v>200</v>
      </c>
      <c r="G33" s="82">
        <v>20</v>
      </c>
      <c r="H33" s="631">
        <v>100</v>
      </c>
      <c r="I33" s="634">
        <f>Tabelle10[[#This Row],[Ngesamt
kg FM/t, m³]]*Tabelle10[[#This Row],[N-Mindest-wirksam-keit 
Ausbring-jahr
 %]]/100</f>
        <v>150</v>
      </c>
      <c r="J33" s="634">
        <f>IF(Tabelle10[[#This Row],[Ngesamt x Mindest-wirksam-
keit
kg FM/t, m³]]&lt;Tabelle10[[#This Row],[Nmineralisch
kg FM/t, m3]],Tabelle10[[#This Row],[Nmineralisch
kg FM/t, m3]],Tabelle10[[#This Row],[Ngesamt
kg FM/t, m³]]*Tabelle10[[#This Row],[N-Mindest-wirksam-keit 
Ausbring-jahr
 %]]/100)</f>
        <v>150</v>
      </c>
    </row>
    <row r="34" spans="1:10" ht="15">
      <c r="A34" s="65" t="s">
        <v>1218</v>
      </c>
      <c r="B34" s="183" t="s">
        <v>1351</v>
      </c>
      <c r="C34" s="82">
        <v>140</v>
      </c>
      <c r="D34" s="82">
        <v>0</v>
      </c>
      <c r="E34" s="82">
        <v>10.08</v>
      </c>
      <c r="F34" s="82">
        <v>3.01</v>
      </c>
      <c r="G34" s="82">
        <v>0</v>
      </c>
      <c r="H34" s="631">
        <v>70</v>
      </c>
      <c r="I34" s="634">
        <f>Tabelle10[[#This Row],[Ngesamt
kg FM/t, m³]]*Tabelle10[[#This Row],[N-Mindest-wirksam-keit 
Ausbring-jahr
 %]]/100</f>
        <v>98</v>
      </c>
      <c r="J34" s="634">
        <f>IF(Tabelle10[[#This Row],[Ngesamt x Mindest-wirksam-
keit
kg FM/t, m³]]&lt;Tabelle10[[#This Row],[Nmineralisch
kg FM/t, m3]],Tabelle10[[#This Row],[Nmineralisch
kg FM/t, m3]],Tabelle10[[#This Row],[Ngesamt
kg FM/t, m³]]*Tabelle10[[#This Row],[N-Mindest-wirksam-keit 
Ausbring-jahr
 %]]/100)</f>
        <v>98</v>
      </c>
    </row>
    <row r="35" spans="1:10" ht="15">
      <c r="A35" s="65" t="s">
        <v>795</v>
      </c>
      <c r="B35" s="183" t="s">
        <v>1351</v>
      </c>
      <c r="C35" s="82">
        <v>20.23</v>
      </c>
      <c r="D35" s="82">
        <v>0</v>
      </c>
      <c r="E35" s="82">
        <v>19.29</v>
      </c>
      <c r="F35" s="82">
        <v>16.5</v>
      </c>
      <c r="G35" s="82">
        <v>5.39</v>
      </c>
      <c r="H35" s="631">
        <v>60</v>
      </c>
      <c r="I35" s="634">
        <f>Tabelle10[[#This Row],[Ngesamt
kg FM/t, m³]]*Tabelle10[[#This Row],[N-Mindest-wirksam-keit 
Ausbring-jahr
 %]]/100</f>
        <v>12.138</v>
      </c>
      <c r="J35" s="634">
        <f>IF(Tabelle10[[#This Row],[Ngesamt x Mindest-wirksam-
keit
kg FM/t, m³]]&lt;Tabelle10[[#This Row],[Nmineralisch
kg FM/t, m3]],Tabelle10[[#This Row],[Nmineralisch
kg FM/t, m3]],Tabelle10[[#This Row],[Ngesamt
kg FM/t, m³]]*Tabelle10[[#This Row],[N-Mindest-wirksam-keit 
Ausbring-jahr
 %]]/100)</f>
        <v>12.138</v>
      </c>
    </row>
    <row r="36" spans="1:10" ht="15">
      <c r="A36" s="65" t="s">
        <v>1201</v>
      </c>
      <c r="B36" s="183" t="s">
        <v>1274</v>
      </c>
      <c r="C36" s="82">
        <v>130</v>
      </c>
      <c r="D36" s="82">
        <v>130</v>
      </c>
      <c r="E36" s="82">
        <v>0</v>
      </c>
      <c r="F36" s="82">
        <v>460</v>
      </c>
      <c r="G36" s="82">
        <v>0</v>
      </c>
      <c r="H36" s="631">
        <v>100</v>
      </c>
      <c r="I36" s="634">
        <f>Tabelle10[[#This Row],[Ngesamt
kg FM/t, m³]]*Tabelle10[[#This Row],[N-Mindest-wirksam-keit 
Ausbring-jahr
 %]]/100</f>
        <v>130</v>
      </c>
      <c r="J36" s="634">
        <f>IF(Tabelle10[[#This Row],[Ngesamt x Mindest-wirksam-
keit
kg FM/t, m³]]&lt;Tabelle10[[#This Row],[Nmineralisch
kg FM/t, m3]],Tabelle10[[#This Row],[Nmineralisch
kg FM/t, m3]],Tabelle10[[#This Row],[Ngesamt
kg FM/t, m³]]*Tabelle10[[#This Row],[N-Mindest-wirksam-keit 
Ausbring-jahr
 %]]/100)</f>
        <v>130</v>
      </c>
    </row>
    <row r="37" spans="1:10" ht="15">
      <c r="A37" s="65" t="s">
        <v>1202</v>
      </c>
      <c r="B37" s="183" t="s">
        <v>1274</v>
      </c>
      <c r="C37" s="82">
        <v>0</v>
      </c>
      <c r="D37" s="82">
        <v>0</v>
      </c>
      <c r="E37" s="82">
        <v>0</v>
      </c>
      <c r="F37" s="82">
        <v>500</v>
      </c>
      <c r="G37" s="82">
        <v>0</v>
      </c>
      <c r="H37" s="631">
        <v>0</v>
      </c>
      <c r="I37" s="634">
        <f>Tabelle10[[#This Row],[Ngesamt
kg FM/t, m³]]*Tabelle10[[#This Row],[N-Mindest-wirksam-keit 
Ausbring-jahr
 %]]/100</f>
        <v>0</v>
      </c>
      <c r="J37" s="634">
        <f>IF(Tabelle10[[#This Row],[Ngesamt x Mindest-wirksam-
keit
kg FM/t, m³]]&lt;Tabelle10[[#This Row],[Nmineralisch
kg FM/t, m3]],Tabelle10[[#This Row],[Nmineralisch
kg FM/t, m3]],Tabelle10[[#This Row],[Ngesamt
kg FM/t, m³]]*Tabelle10[[#This Row],[N-Mindest-wirksam-keit 
Ausbring-jahr
 %]]/100)</f>
        <v>0</v>
      </c>
    </row>
    <row r="38" spans="1:10" ht="15">
      <c r="A38" s="65" t="s">
        <v>1205</v>
      </c>
      <c r="B38" s="183" t="s">
        <v>1274</v>
      </c>
      <c r="C38" s="82">
        <v>270</v>
      </c>
      <c r="D38" s="82">
        <v>270</v>
      </c>
      <c r="E38" s="82">
        <v>0</v>
      </c>
      <c r="F38" s="82">
        <v>0</v>
      </c>
      <c r="G38" s="82">
        <v>40</v>
      </c>
      <c r="H38" s="630">
        <v>100</v>
      </c>
      <c r="I38" s="634">
        <f>Tabelle10[[#This Row],[Ngesamt
kg FM/t, m³]]*Tabelle10[[#This Row],[N-Mindest-wirksam-keit 
Ausbring-jahr
 %]]/100</f>
        <v>270</v>
      </c>
      <c r="J38" s="634">
        <f>IF(Tabelle10[[#This Row],[Ngesamt x Mindest-wirksam-
keit
kg FM/t, m³]]&lt;Tabelle10[[#This Row],[Nmineralisch
kg FM/t, m3]],Tabelle10[[#This Row],[Nmineralisch
kg FM/t, m3]],Tabelle10[[#This Row],[Ngesamt
kg FM/t, m³]]*Tabelle10[[#This Row],[N-Mindest-wirksam-keit 
Ausbring-jahr
 %]]/100)</f>
        <v>270</v>
      </c>
    </row>
    <row r="39" spans="1:10" ht="15">
      <c r="A39" s="65" t="s">
        <v>1203</v>
      </c>
      <c r="B39" s="183" t="s">
        <v>1274</v>
      </c>
      <c r="C39" s="82">
        <v>155</v>
      </c>
      <c r="D39" s="82">
        <v>155</v>
      </c>
      <c r="E39" s="82">
        <v>0</v>
      </c>
      <c r="F39" s="82">
        <v>0</v>
      </c>
      <c r="G39" s="82">
        <v>0</v>
      </c>
      <c r="H39" s="631">
        <v>100</v>
      </c>
      <c r="I39" s="634">
        <f>Tabelle10[[#This Row],[Ngesamt
kg FM/t, m³]]*Tabelle10[[#This Row],[N-Mindest-wirksam-keit 
Ausbring-jahr
 %]]/100</f>
        <v>155</v>
      </c>
      <c r="J39" s="634">
        <f>IF(Tabelle10[[#This Row],[Ngesamt x Mindest-wirksam-
keit
kg FM/t, m³]]&lt;Tabelle10[[#This Row],[Nmineralisch
kg FM/t, m3]],Tabelle10[[#This Row],[Nmineralisch
kg FM/t, m3]],Tabelle10[[#This Row],[Ngesamt
kg FM/t, m³]]*Tabelle10[[#This Row],[N-Mindest-wirksam-keit 
Ausbring-jahr
 %]]/100)</f>
        <v>155</v>
      </c>
    </row>
    <row r="40" spans="1:10" ht="15">
      <c r="A40" s="65" t="s">
        <v>1204</v>
      </c>
      <c r="B40" s="183" t="s">
        <v>1274</v>
      </c>
      <c r="C40" s="82">
        <v>198</v>
      </c>
      <c r="D40" s="82">
        <v>198</v>
      </c>
      <c r="E40" s="82">
        <v>0</v>
      </c>
      <c r="F40" s="82">
        <v>0</v>
      </c>
      <c r="G40" s="82">
        <v>0</v>
      </c>
      <c r="H40" s="631">
        <v>100</v>
      </c>
      <c r="I40" s="634">
        <f>Tabelle10[[#This Row],[Ngesamt
kg FM/t, m³]]*Tabelle10[[#This Row],[N-Mindest-wirksam-keit 
Ausbring-jahr
 %]]/100</f>
        <v>198</v>
      </c>
      <c r="J40" s="634">
        <f>IF(Tabelle10[[#This Row],[Ngesamt x Mindest-wirksam-
keit
kg FM/t, m³]]&lt;Tabelle10[[#This Row],[Nmineralisch
kg FM/t, m3]],Tabelle10[[#This Row],[Nmineralisch
kg FM/t, m3]],Tabelle10[[#This Row],[Ngesamt
kg FM/t, m³]]*Tabelle10[[#This Row],[N-Mindest-wirksam-keit 
Ausbring-jahr
 %]]/100)</f>
        <v>198</v>
      </c>
    </row>
    <row r="41" spans="1:10" ht="15">
      <c r="A41" s="65" t="s">
        <v>1206</v>
      </c>
      <c r="B41" s="183" t="s">
        <v>1274</v>
      </c>
      <c r="C41" s="82">
        <v>0</v>
      </c>
      <c r="D41" s="82">
        <v>0</v>
      </c>
      <c r="E41" s="82">
        <v>0</v>
      </c>
      <c r="F41" s="82">
        <v>0</v>
      </c>
      <c r="G41" s="82">
        <v>250</v>
      </c>
      <c r="H41" s="631">
        <v>0</v>
      </c>
      <c r="I41" s="634">
        <f>Tabelle10[[#This Row],[Ngesamt
kg FM/t, m³]]*Tabelle10[[#This Row],[N-Mindest-wirksam-keit 
Ausbring-jahr
 %]]/100</f>
        <v>0</v>
      </c>
      <c r="J41" s="634">
        <f>IF(Tabelle10[[#This Row],[Ngesamt x Mindest-wirksam-
keit
kg FM/t, m³]]&lt;Tabelle10[[#This Row],[Nmineralisch
kg FM/t, m3]],Tabelle10[[#This Row],[Nmineralisch
kg FM/t, m3]],Tabelle10[[#This Row],[Ngesamt
kg FM/t, m³]]*Tabelle10[[#This Row],[N-Mindest-wirksam-keit 
Ausbring-jahr
 %]]/100)</f>
        <v>0</v>
      </c>
    </row>
    <row r="42" spans="1:10" ht="15">
      <c r="A42" s="65" t="s">
        <v>1207</v>
      </c>
      <c r="B42" s="183" t="s">
        <v>1274</v>
      </c>
      <c r="C42" s="82">
        <v>0</v>
      </c>
      <c r="D42" s="82">
        <v>0</v>
      </c>
      <c r="E42" s="82">
        <v>0</v>
      </c>
      <c r="F42" s="82">
        <v>400</v>
      </c>
      <c r="G42" s="82">
        <v>60</v>
      </c>
      <c r="H42" s="631">
        <v>0</v>
      </c>
      <c r="I42" s="634">
        <f>Tabelle10[[#This Row],[Ngesamt
kg FM/t, m³]]*Tabelle10[[#This Row],[N-Mindest-wirksam-keit 
Ausbring-jahr
 %]]/100</f>
        <v>0</v>
      </c>
      <c r="J42" s="634">
        <f>IF(Tabelle10[[#This Row],[Ngesamt x Mindest-wirksam-
keit
kg FM/t, m³]]&lt;Tabelle10[[#This Row],[Nmineralisch
kg FM/t, m3]],Tabelle10[[#This Row],[Nmineralisch
kg FM/t, m3]],Tabelle10[[#This Row],[Ngesamt
kg FM/t, m³]]*Tabelle10[[#This Row],[N-Mindest-wirksam-keit 
Ausbring-jahr
 %]]/100)</f>
        <v>0</v>
      </c>
    </row>
    <row r="43" spans="1:10" ht="15">
      <c r="A43" s="65" t="s">
        <v>1208</v>
      </c>
      <c r="B43" s="183" t="s">
        <v>1274</v>
      </c>
      <c r="C43" s="82">
        <v>120</v>
      </c>
      <c r="D43" s="82">
        <v>120</v>
      </c>
      <c r="E43" s="82">
        <v>120</v>
      </c>
      <c r="F43" s="82">
        <v>170</v>
      </c>
      <c r="G43" s="82">
        <v>20</v>
      </c>
      <c r="H43" s="631">
        <v>100</v>
      </c>
      <c r="I43" s="634">
        <f>Tabelle10[[#This Row],[Ngesamt
kg FM/t, m³]]*Tabelle10[[#This Row],[N-Mindest-wirksam-keit 
Ausbring-jahr
 %]]/100</f>
        <v>120</v>
      </c>
      <c r="J43" s="634">
        <f>IF(Tabelle10[[#This Row],[Ngesamt x Mindest-wirksam-
keit
kg FM/t, m³]]&lt;Tabelle10[[#This Row],[Nmineralisch
kg FM/t, m3]],Tabelle10[[#This Row],[Nmineralisch
kg FM/t, m3]],Tabelle10[[#This Row],[Ngesamt
kg FM/t, m³]]*Tabelle10[[#This Row],[N-Mindest-wirksam-keit 
Ausbring-jahr
 %]]/100)</f>
        <v>120</v>
      </c>
    </row>
    <row r="44" spans="1:10" ht="15">
      <c r="A44" s="65" t="s">
        <v>1209</v>
      </c>
      <c r="B44" s="183" t="s">
        <v>1274</v>
      </c>
      <c r="C44" s="82">
        <v>150</v>
      </c>
      <c r="D44" s="82">
        <v>150</v>
      </c>
      <c r="E44" s="82">
        <v>50</v>
      </c>
      <c r="F44" s="82">
        <v>200</v>
      </c>
      <c r="G44" s="82">
        <v>20</v>
      </c>
      <c r="H44" s="631">
        <v>100</v>
      </c>
      <c r="I44" s="634">
        <f>Tabelle10[[#This Row],[Ngesamt
kg FM/t, m³]]*Tabelle10[[#This Row],[N-Mindest-wirksam-keit 
Ausbring-jahr
 %]]/100</f>
        <v>150</v>
      </c>
      <c r="J44" s="634">
        <f>IF(Tabelle10[[#This Row],[Ngesamt x Mindest-wirksam-
keit
kg FM/t, m³]]&lt;Tabelle10[[#This Row],[Nmineralisch
kg FM/t, m3]],Tabelle10[[#This Row],[Nmineralisch
kg FM/t, m3]],Tabelle10[[#This Row],[Ngesamt
kg FM/t, m³]]*Tabelle10[[#This Row],[N-Mindest-wirksam-keit 
Ausbring-jahr
 %]]/100)</f>
        <v>150</v>
      </c>
    </row>
    <row r="45" spans="1:10" ht="15">
      <c r="A45" s="65" t="s">
        <v>1210</v>
      </c>
      <c r="B45" s="183" t="s">
        <v>1274</v>
      </c>
      <c r="C45" s="82">
        <v>130</v>
      </c>
      <c r="D45" s="82">
        <v>130</v>
      </c>
      <c r="E45" s="82">
        <v>130</v>
      </c>
      <c r="F45" s="82">
        <v>210</v>
      </c>
      <c r="G45" s="82">
        <v>0</v>
      </c>
      <c r="H45" s="631">
        <v>100</v>
      </c>
      <c r="I45" s="634">
        <f>Tabelle10[[#This Row],[Ngesamt
kg FM/t, m³]]*Tabelle10[[#This Row],[N-Mindest-wirksam-keit 
Ausbring-jahr
 %]]/100</f>
        <v>130</v>
      </c>
      <c r="J45" s="634">
        <f>IF(Tabelle10[[#This Row],[Ngesamt x Mindest-wirksam-
keit
kg FM/t, m³]]&lt;Tabelle10[[#This Row],[Nmineralisch
kg FM/t, m3]],Tabelle10[[#This Row],[Nmineralisch
kg FM/t, m3]],Tabelle10[[#This Row],[Ngesamt
kg FM/t, m³]]*Tabelle10[[#This Row],[N-Mindest-wirksam-keit 
Ausbring-jahr
 %]]/100)</f>
        <v>130</v>
      </c>
    </row>
    <row r="46" spans="1:10" ht="15">
      <c r="A46" s="65" t="s">
        <v>1211</v>
      </c>
      <c r="B46" s="183" t="s">
        <v>1274</v>
      </c>
      <c r="C46" s="82">
        <v>0</v>
      </c>
      <c r="D46" s="82">
        <v>0</v>
      </c>
      <c r="E46" s="82">
        <v>0</v>
      </c>
      <c r="F46" s="82">
        <v>300</v>
      </c>
      <c r="G46" s="82">
        <v>100</v>
      </c>
      <c r="H46" s="630">
        <v>0</v>
      </c>
      <c r="I46" s="634">
        <f>Tabelle10[[#This Row],[Ngesamt
kg FM/t, m³]]*Tabelle10[[#This Row],[N-Mindest-wirksam-keit 
Ausbring-jahr
 %]]/100</f>
        <v>0</v>
      </c>
      <c r="J46" s="634">
        <f>IF(Tabelle10[[#This Row],[Ngesamt x Mindest-wirksam-
keit
kg FM/t, m³]]&lt;Tabelle10[[#This Row],[Nmineralisch
kg FM/t, m3]],Tabelle10[[#This Row],[Nmineralisch
kg FM/t, m3]],Tabelle10[[#This Row],[Ngesamt
kg FM/t, m³]]*Tabelle10[[#This Row],[N-Mindest-wirksam-keit 
Ausbring-jahr
 %]]/100)</f>
        <v>0</v>
      </c>
    </row>
    <row r="47" spans="1:10" ht="15">
      <c r="A47" s="65" t="s">
        <v>1322</v>
      </c>
      <c r="B47" s="183" t="s">
        <v>1274</v>
      </c>
      <c r="C47" s="82">
        <v>0</v>
      </c>
      <c r="D47" s="82">
        <v>0</v>
      </c>
      <c r="E47" s="82">
        <v>100</v>
      </c>
      <c r="F47" s="82">
        <v>250</v>
      </c>
      <c r="G47" s="82">
        <v>40</v>
      </c>
      <c r="H47" s="631">
        <v>0</v>
      </c>
      <c r="I47" s="634">
        <f>Tabelle10[[#This Row],[Ngesamt
kg FM/t, m³]]*Tabelle10[[#This Row],[N-Mindest-wirksam-keit 
Ausbring-jahr
 %]]/100</f>
        <v>0</v>
      </c>
      <c r="J47" s="634">
        <f>IF(Tabelle10[[#This Row],[Ngesamt x Mindest-wirksam-
keit
kg FM/t, m³]]&lt;Tabelle10[[#This Row],[Nmineralisch
kg FM/t, m3]],Tabelle10[[#This Row],[Nmineralisch
kg FM/t, m3]],Tabelle10[[#This Row],[Ngesamt
kg FM/t, m³]]*Tabelle10[[#This Row],[N-Mindest-wirksam-keit 
Ausbring-jahr
 %]]/100)</f>
        <v>0</v>
      </c>
    </row>
    <row r="48" spans="1:10" ht="15">
      <c r="A48" s="589" t="s">
        <v>1740</v>
      </c>
      <c r="B48" s="183" t="s">
        <v>1351</v>
      </c>
      <c r="C48" s="555">
        <v>2.5</v>
      </c>
      <c r="D48" s="555">
        <v>0</v>
      </c>
      <c r="E48" s="555">
        <v>1.1499999999999999</v>
      </c>
      <c r="F48" s="555">
        <v>6.03</v>
      </c>
      <c r="G48" s="555">
        <v>1.66</v>
      </c>
      <c r="H48" s="632">
        <v>50</v>
      </c>
      <c r="I48" s="634">
        <f>Tabelle10[[#This Row],[Ngesamt
kg FM/t, m³]]*Tabelle10[[#This Row],[N-Mindest-wirksam-keit 
Ausbring-jahr
 %]]/100</f>
        <v>1.25</v>
      </c>
      <c r="J48" s="634">
        <f>IF(Tabelle10[[#This Row],[Ngesamt x Mindest-wirksam-
keit
kg FM/t, m³]]&lt;Tabelle10[[#This Row],[Nmineralisch
kg FM/t, m3]],Tabelle10[[#This Row],[Nmineralisch
kg FM/t, m3]],Tabelle10[[#This Row],[Ngesamt
kg FM/t, m³]]*Tabelle10[[#This Row],[N-Mindest-wirksam-keit 
Ausbring-jahr
 %]]/100)</f>
        <v>1.25</v>
      </c>
    </row>
    <row r="49" spans="1:10" ht="15">
      <c r="A49" s="65" t="s">
        <v>1212</v>
      </c>
      <c r="B49" s="183" t="s">
        <v>1274</v>
      </c>
      <c r="C49" s="82">
        <v>210</v>
      </c>
      <c r="D49" s="82">
        <v>210</v>
      </c>
      <c r="E49" s="82">
        <v>0</v>
      </c>
      <c r="F49" s="82">
        <v>0</v>
      </c>
      <c r="G49" s="82">
        <v>0</v>
      </c>
      <c r="H49" s="631">
        <v>100</v>
      </c>
      <c r="I49" s="634">
        <f>Tabelle10[[#This Row],[Ngesamt
kg FM/t, m³]]*Tabelle10[[#This Row],[N-Mindest-wirksam-keit 
Ausbring-jahr
 %]]/100</f>
        <v>210</v>
      </c>
      <c r="J49" s="634">
        <f>IF(Tabelle10[[#This Row],[Ngesamt x Mindest-wirksam-
keit
kg FM/t, m³]]&lt;Tabelle10[[#This Row],[Nmineralisch
kg FM/t, m3]],Tabelle10[[#This Row],[Nmineralisch
kg FM/t, m3]],Tabelle10[[#This Row],[Ngesamt
kg FM/t, m³]]*Tabelle10[[#This Row],[N-Mindest-wirksam-keit 
Ausbring-jahr
 %]]/100)</f>
        <v>210</v>
      </c>
    </row>
    <row r="50" spans="1:10" ht="15">
      <c r="A50" s="65" t="s">
        <v>1213</v>
      </c>
      <c r="B50" s="183" t="s">
        <v>1274</v>
      </c>
      <c r="C50" s="82">
        <v>0</v>
      </c>
      <c r="D50" s="82">
        <v>0</v>
      </c>
      <c r="E50" s="82">
        <v>180</v>
      </c>
      <c r="F50" s="82">
        <v>0</v>
      </c>
      <c r="G50" s="82">
        <v>0</v>
      </c>
      <c r="H50" s="631">
        <v>0</v>
      </c>
      <c r="I50" s="634">
        <f>Tabelle10[[#This Row],[Ngesamt
kg FM/t, m³]]*Tabelle10[[#This Row],[N-Mindest-wirksam-keit 
Ausbring-jahr
 %]]/100</f>
        <v>0</v>
      </c>
      <c r="J50" s="634">
        <f>IF(Tabelle10[[#This Row],[Ngesamt x Mindest-wirksam-
keit
kg FM/t, m³]]&lt;Tabelle10[[#This Row],[Nmineralisch
kg FM/t, m3]],Tabelle10[[#This Row],[Nmineralisch
kg FM/t, m3]],Tabelle10[[#This Row],[Ngesamt
kg FM/t, m³]]*Tabelle10[[#This Row],[N-Mindest-wirksam-keit 
Ausbring-jahr
 %]]/100)</f>
        <v>0</v>
      </c>
    </row>
    <row r="51" spans="1:10" ht="15">
      <c r="A51" s="65" t="s">
        <v>1214</v>
      </c>
      <c r="B51" s="183" t="s">
        <v>1274</v>
      </c>
      <c r="C51" s="82">
        <v>0</v>
      </c>
      <c r="D51" s="82">
        <v>0</v>
      </c>
      <c r="E51" s="82">
        <v>100</v>
      </c>
      <c r="F51" s="82">
        <v>200</v>
      </c>
      <c r="G51" s="82">
        <v>0</v>
      </c>
      <c r="H51" s="631">
        <v>0</v>
      </c>
      <c r="I51" s="634">
        <f>Tabelle10[[#This Row],[Ngesamt
kg FM/t, m³]]*Tabelle10[[#This Row],[N-Mindest-wirksam-keit 
Ausbring-jahr
 %]]/100</f>
        <v>0</v>
      </c>
      <c r="J51" s="634">
        <f>IF(Tabelle10[[#This Row],[Ngesamt x Mindest-wirksam-
keit
kg FM/t, m³]]&lt;Tabelle10[[#This Row],[Nmineralisch
kg FM/t, m3]],Tabelle10[[#This Row],[Nmineralisch
kg FM/t, m3]],Tabelle10[[#This Row],[Ngesamt
kg FM/t, m³]]*Tabelle10[[#This Row],[N-Mindest-wirksam-keit 
Ausbring-jahr
 %]]/100)</f>
        <v>0</v>
      </c>
    </row>
    <row r="52" spans="1:10" ht="15">
      <c r="A52" s="65" t="s">
        <v>1215</v>
      </c>
      <c r="B52" s="183" t="s">
        <v>1274</v>
      </c>
      <c r="C52" s="82">
        <v>0</v>
      </c>
      <c r="D52" s="82">
        <v>0</v>
      </c>
      <c r="E52" s="82">
        <v>70</v>
      </c>
      <c r="F52" s="82">
        <v>210</v>
      </c>
      <c r="G52" s="82">
        <v>0</v>
      </c>
      <c r="H52" s="631">
        <v>0</v>
      </c>
      <c r="I52" s="634">
        <f>Tabelle10[[#This Row],[Ngesamt
kg FM/t, m³]]*Tabelle10[[#This Row],[N-Mindest-wirksam-keit 
Ausbring-jahr
 %]]/100</f>
        <v>0</v>
      </c>
      <c r="J52" s="634">
        <f>IF(Tabelle10[[#This Row],[Ngesamt x Mindest-wirksam-
keit
kg FM/t, m³]]&lt;Tabelle10[[#This Row],[Nmineralisch
kg FM/t, m3]],Tabelle10[[#This Row],[Nmineralisch
kg FM/t, m3]],Tabelle10[[#This Row],[Ngesamt
kg FM/t, m³]]*Tabelle10[[#This Row],[N-Mindest-wirksam-keit 
Ausbring-jahr
 %]]/100)</f>
        <v>0</v>
      </c>
    </row>
    <row r="53" spans="1:10" ht="15">
      <c r="A53" s="65" t="s">
        <v>1216</v>
      </c>
      <c r="B53" s="183" t="s">
        <v>1274</v>
      </c>
      <c r="C53" s="82">
        <v>0</v>
      </c>
      <c r="D53" s="82">
        <v>0</v>
      </c>
      <c r="E53" s="82">
        <v>450</v>
      </c>
      <c r="F53" s="82">
        <v>0</v>
      </c>
      <c r="G53" s="82">
        <v>0</v>
      </c>
      <c r="H53" s="631">
        <v>0</v>
      </c>
      <c r="I53" s="634">
        <f>Tabelle10[[#This Row],[Ngesamt
kg FM/t, m³]]*Tabelle10[[#This Row],[N-Mindest-wirksam-keit 
Ausbring-jahr
 %]]/100</f>
        <v>0</v>
      </c>
      <c r="J53" s="634">
        <f>IF(Tabelle10[[#This Row],[Ngesamt x Mindest-wirksam-
keit
kg FM/t, m³]]&lt;Tabelle10[[#This Row],[Nmineralisch
kg FM/t, m3]],Tabelle10[[#This Row],[Nmineralisch
kg FM/t, m3]],Tabelle10[[#This Row],[Ngesamt
kg FM/t, m³]]*Tabelle10[[#This Row],[N-Mindest-wirksam-keit 
Ausbring-jahr
 %]]/100)</f>
        <v>0</v>
      </c>
    </row>
    <row r="54" spans="1:10" ht="15">
      <c r="A54" s="443" t="s">
        <v>794</v>
      </c>
      <c r="B54" s="444" t="s">
        <v>1351</v>
      </c>
      <c r="C54" s="82">
        <v>37.4</v>
      </c>
      <c r="D54" s="82">
        <v>0</v>
      </c>
      <c r="E54" s="82">
        <v>2.38</v>
      </c>
      <c r="F54" s="82">
        <v>56.62</v>
      </c>
      <c r="G54" s="82">
        <v>25.39</v>
      </c>
      <c r="H54" s="631">
        <v>55</v>
      </c>
      <c r="I54" s="634">
        <f>Tabelle10[[#This Row],[Ngesamt
kg FM/t, m³]]*Tabelle10[[#This Row],[N-Mindest-wirksam-keit 
Ausbring-jahr
 %]]/100</f>
        <v>20.57</v>
      </c>
      <c r="J54" s="634">
        <f>IF(Tabelle10[[#This Row],[Ngesamt x Mindest-wirksam-
keit
kg FM/t, m³]]&lt;Tabelle10[[#This Row],[Nmineralisch
kg FM/t, m3]],Tabelle10[[#This Row],[Nmineralisch
kg FM/t, m3]],Tabelle10[[#This Row],[Ngesamt
kg FM/t, m³]]*Tabelle10[[#This Row],[N-Mindest-wirksam-keit 
Ausbring-jahr
 %]]/100)</f>
        <v>20.57</v>
      </c>
    </row>
  </sheetData>
  <sheetProtection algorithmName="SHA-512" hashValue="kvDH/3Onf+9a9NlR0+MN4oia+/j/xcosN74Ehs69n2l5VX0kRENft0on5QfJoHR5Yjcese41vaIRZw5XRcPr8A==" saltValue="pcGqMpVlH2bj2U8hlpHi/g==" spinCount="100000" sheet="1" formatCells="0" formatColumns="0" autoFilter="0"/>
  <dataValidations count="1">
    <dataValidation type="list" allowBlank="1" showInputMessage="1" showErrorMessage="1" sqref="K7:K16 B2:B54">
      <formula1>$K$2:$K$5</formula1>
    </dataValidation>
  </dataValidations>
  <pageMargins left="0.78740157480314965" right="0.39370078740157483" top="0.98425196850393704" bottom="0.59055118110236227" header="0.31496062992125984" footer="0.31496062992125984"/>
  <pageSetup paperSize="9" scale="64" orientation="portrait" r:id="rId1"/>
  <headerFooter>
    <oddHeader>&amp;L&amp;"-,Standard"&amp;11Alle Angaben ohne Gewähr&amp;R&amp;G</oddHeader>
    <oddFooter>&amp;L&amp;"-,Standard"&amp;11&amp;F&amp;C&amp;"-,Standard"&amp;11&amp;A&amp;R&amp;"-,Standard"&amp;11&amp;P von &amp;N</oddFooter>
  </headerFooter>
  <drawing r:id="rId2"/>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R153"/>
  <sheetViews>
    <sheetView showGridLines="0" topLeftCell="B1" zoomScaleNormal="100" workbookViewId="0">
      <pane xSplit="2" ySplit="1" topLeftCell="D2" activePane="bottomRight" state="frozen"/>
      <selection activeCell="B1" sqref="B1"/>
      <selection pane="topRight" activeCell="D1" sqref="D1"/>
      <selection pane="bottomLeft" activeCell="B2" sqref="B2"/>
      <selection pane="bottomRight" activeCell="R5" sqref="R5"/>
    </sheetView>
  </sheetViews>
  <sheetFormatPr baseColWidth="10" defaultColWidth="11.42578125" defaultRowHeight="12.75"/>
  <cols>
    <col min="1" max="1" width="12.5703125" style="47" hidden="1" customWidth="1"/>
    <col min="2" max="2" width="39.5703125" style="42" customWidth="1"/>
    <col min="3" max="3" width="11.28515625" style="53" hidden="1" customWidth="1"/>
    <col min="4" max="8" width="11.28515625" style="53" customWidth="1"/>
    <col min="9" max="9" width="12.5703125" style="200" customWidth="1"/>
    <col min="10" max="10" width="15.42578125" style="935" hidden="1" customWidth="1"/>
    <col min="11" max="13" width="8.7109375" style="935" hidden="1" customWidth="1"/>
    <col min="14" max="14" width="11.42578125" style="47"/>
    <col min="15" max="15" width="20.7109375" style="593" customWidth="1"/>
    <col min="16" max="16" width="16.28515625" style="47" customWidth="1"/>
    <col min="17" max="16384" width="11.42578125" style="47"/>
  </cols>
  <sheetData>
    <row r="1" spans="1:18" s="49" customFormat="1" ht="86.25" customHeight="1">
      <c r="A1" s="66" t="s">
        <v>6</v>
      </c>
      <c r="B1" s="71" t="s">
        <v>7</v>
      </c>
      <c r="C1" s="72" t="s">
        <v>1378</v>
      </c>
      <c r="D1" s="72" t="s">
        <v>1188</v>
      </c>
      <c r="E1" s="72" t="s">
        <v>1187</v>
      </c>
      <c r="F1" s="72" t="s">
        <v>1189</v>
      </c>
      <c r="G1" s="72" t="s">
        <v>1190</v>
      </c>
      <c r="H1" s="72" t="s">
        <v>1191</v>
      </c>
      <c r="I1" s="197" t="s">
        <v>1896</v>
      </c>
      <c r="J1" s="928" t="s">
        <v>1009</v>
      </c>
      <c r="K1" s="928" t="s">
        <v>8</v>
      </c>
      <c r="L1" s="928" t="s">
        <v>9</v>
      </c>
      <c r="M1" s="928" t="s">
        <v>10</v>
      </c>
      <c r="N1" s="626"/>
      <c r="O1" s="590"/>
      <c r="P1" s="366"/>
    </row>
    <row r="2" spans="1:18" s="58" customFormat="1" ht="15">
      <c r="A2" s="69"/>
      <c r="B2" s="574" t="s">
        <v>1833</v>
      </c>
      <c r="C2" s="61"/>
      <c r="D2" s="61"/>
      <c r="E2" s="61"/>
      <c r="F2" s="61"/>
      <c r="G2" s="61"/>
      <c r="H2" s="61"/>
      <c r="I2" s="198"/>
      <c r="J2" s="929"/>
      <c r="K2" s="930"/>
      <c r="L2" s="930"/>
      <c r="M2" s="930"/>
      <c r="O2" s="591"/>
      <c r="P2" s="368"/>
    </row>
    <row r="3" spans="1:18" s="58" customFormat="1" ht="15">
      <c r="A3" s="54"/>
      <c r="B3" s="574" t="s">
        <v>1834</v>
      </c>
      <c r="C3" s="61"/>
      <c r="D3" s="61"/>
      <c r="E3" s="61"/>
      <c r="F3" s="61"/>
      <c r="G3" s="61"/>
      <c r="H3" s="61"/>
      <c r="I3" s="198"/>
      <c r="J3" s="929"/>
      <c r="K3" s="931"/>
      <c r="L3" s="931"/>
      <c r="M3" s="931"/>
      <c r="O3" s="591"/>
      <c r="P3" s="368"/>
    </row>
    <row r="4" spans="1:18" s="58" customFormat="1" ht="15">
      <c r="A4" s="54"/>
      <c r="B4" s="574" t="s">
        <v>1835</v>
      </c>
      <c r="C4" s="61"/>
      <c r="D4" s="61"/>
      <c r="E4" s="61"/>
      <c r="F4" s="61"/>
      <c r="G4" s="61"/>
      <c r="H4" s="61"/>
      <c r="I4" s="198"/>
      <c r="J4" s="929"/>
      <c r="K4" s="931"/>
      <c r="L4" s="931"/>
      <c r="M4" s="931"/>
      <c r="O4" s="591"/>
      <c r="P4" s="368"/>
    </row>
    <row r="5" spans="1:18" s="58" customFormat="1" ht="15">
      <c r="A5" s="54"/>
      <c r="B5" s="574" t="s">
        <v>1836</v>
      </c>
      <c r="C5" s="61"/>
      <c r="D5" s="61"/>
      <c r="E5" s="61"/>
      <c r="F5" s="61"/>
      <c r="G5" s="61"/>
      <c r="H5" s="61"/>
      <c r="I5" s="198"/>
      <c r="J5" s="929"/>
      <c r="K5" s="931"/>
      <c r="L5" s="931"/>
      <c r="M5" s="931"/>
      <c r="O5" s="591"/>
      <c r="P5" s="368"/>
    </row>
    <row r="6" spans="1:18" s="58" customFormat="1" ht="15">
      <c r="A6" s="192"/>
      <c r="B6" s="574" t="s">
        <v>1837</v>
      </c>
      <c r="C6" s="61"/>
      <c r="D6" s="61"/>
      <c r="E6" s="61"/>
      <c r="F6" s="61"/>
      <c r="G6" s="61"/>
      <c r="H6" s="61"/>
      <c r="I6" s="198"/>
      <c r="J6" s="929"/>
      <c r="K6" s="931"/>
      <c r="L6" s="931"/>
      <c r="M6" s="931"/>
      <c r="O6" s="592"/>
    </row>
    <row r="7" spans="1:18" s="58" customFormat="1" ht="15">
      <c r="A7" s="192"/>
      <c r="B7" s="574" t="s">
        <v>1838</v>
      </c>
      <c r="C7" s="61"/>
      <c r="D7" s="61"/>
      <c r="E7" s="61"/>
      <c r="F7" s="61"/>
      <c r="G7" s="61"/>
      <c r="H7" s="61"/>
      <c r="I7" s="198"/>
      <c r="J7" s="929"/>
      <c r="K7" s="931"/>
      <c r="L7" s="931"/>
      <c r="M7" s="931"/>
      <c r="O7" s="592"/>
    </row>
    <row r="8" spans="1:18" s="58" customFormat="1" ht="15">
      <c r="A8" s="192"/>
      <c r="B8" s="574" t="s">
        <v>1839</v>
      </c>
      <c r="C8" s="61"/>
      <c r="D8" s="61"/>
      <c r="E8" s="61"/>
      <c r="F8" s="61"/>
      <c r="G8" s="61"/>
      <c r="H8" s="61"/>
      <c r="I8" s="198"/>
      <c r="J8" s="929"/>
      <c r="K8" s="931"/>
      <c r="L8" s="931"/>
      <c r="M8" s="931"/>
      <c r="O8" s="592"/>
    </row>
    <row r="9" spans="1:18" s="58" customFormat="1" ht="15">
      <c r="A9" s="192"/>
      <c r="B9" s="574" t="s">
        <v>1840</v>
      </c>
      <c r="C9" s="61"/>
      <c r="D9" s="61"/>
      <c r="E9" s="61"/>
      <c r="F9" s="61"/>
      <c r="G9" s="61"/>
      <c r="H9" s="61"/>
      <c r="I9" s="198"/>
      <c r="J9" s="929"/>
      <c r="K9" s="931"/>
      <c r="L9" s="931"/>
      <c r="M9" s="931"/>
      <c r="O9" s="592"/>
    </row>
    <row r="10" spans="1:18" s="58" customFormat="1" ht="15">
      <c r="A10" s="192"/>
      <c r="B10" s="574" t="s">
        <v>1841</v>
      </c>
      <c r="C10" s="61"/>
      <c r="D10" s="61"/>
      <c r="E10" s="61"/>
      <c r="F10" s="61"/>
      <c r="G10" s="61"/>
      <c r="H10" s="61"/>
      <c r="I10" s="198"/>
      <c r="J10" s="929"/>
      <c r="K10" s="931"/>
      <c r="L10" s="931"/>
      <c r="M10" s="931"/>
      <c r="O10" s="592"/>
    </row>
    <row r="11" spans="1:18" s="58" customFormat="1" ht="15">
      <c r="A11" s="54"/>
      <c r="B11" s="574" t="s">
        <v>1281</v>
      </c>
      <c r="C11" s="61"/>
      <c r="D11" s="61"/>
      <c r="E11" s="61"/>
      <c r="F11" s="61"/>
      <c r="G11" s="61"/>
      <c r="H11" s="61"/>
      <c r="I11" s="198"/>
      <c r="J11" s="929"/>
      <c r="K11" s="931"/>
      <c r="L11" s="931"/>
      <c r="M11" s="931"/>
      <c r="O11" s="592"/>
    </row>
    <row r="12" spans="1:18" s="58" customFormat="1" ht="15">
      <c r="A12" s="64" t="s">
        <v>542</v>
      </c>
      <c r="B12" s="73" t="s">
        <v>1391</v>
      </c>
      <c r="C12" s="74"/>
      <c r="D12" s="74">
        <v>8.1999999999999993</v>
      </c>
      <c r="E12" s="74">
        <v>0.2</v>
      </c>
      <c r="F12" s="74">
        <v>4.7</v>
      </c>
      <c r="G12" s="74">
        <v>6</v>
      </c>
      <c r="H12" s="74">
        <v>0</v>
      </c>
      <c r="I12" s="82">
        <v>10</v>
      </c>
      <c r="J12" s="932" t="s">
        <v>1008</v>
      </c>
      <c r="K12" s="931">
        <v>16.400086999999999</v>
      </c>
      <c r="L12" s="931">
        <v>5</v>
      </c>
      <c r="M12" s="931">
        <v>200</v>
      </c>
      <c r="O12" s="592"/>
      <c r="R12" s="592"/>
    </row>
    <row r="13" spans="1:18" s="58" customFormat="1" ht="15">
      <c r="A13" s="64" t="s">
        <v>778</v>
      </c>
      <c r="B13" s="70" t="s">
        <v>1392</v>
      </c>
      <c r="C13" s="57"/>
      <c r="D13" s="57">
        <v>6.9</v>
      </c>
      <c r="E13" s="57">
        <v>0.2</v>
      </c>
      <c r="F13" s="57">
        <v>4.0999999999999996</v>
      </c>
      <c r="G13" s="57">
        <v>10.1</v>
      </c>
      <c r="H13" s="57">
        <v>2.4</v>
      </c>
      <c r="I13" s="83">
        <v>10</v>
      </c>
      <c r="J13" s="932" t="s">
        <v>1008</v>
      </c>
      <c r="K13" s="931">
        <v>16.4776466</v>
      </c>
      <c r="L13" s="931">
        <v>5</v>
      </c>
      <c r="M13" s="931">
        <v>200</v>
      </c>
      <c r="O13" s="592"/>
      <c r="R13" s="592"/>
    </row>
    <row r="14" spans="1:18" s="58" customFormat="1" ht="15">
      <c r="A14" s="64" t="s">
        <v>34</v>
      </c>
      <c r="B14" s="70" t="s">
        <v>1393</v>
      </c>
      <c r="C14" s="57"/>
      <c r="D14" s="57">
        <v>7.95</v>
      </c>
      <c r="E14" s="57">
        <v>0.11</v>
      </c>
      <c r="F14" s="57">
        <v>7.65</v>
      </c>
      <c r="G14" s="57">
        <v>9.1300000000000008</v>
      </c>
      <c r="H14" s="57">
        <v>5.29</v>
      </c>
      <c r="I14" s="83">
        <v>10</v>
      </c>
      <c r="J14" s="932" t="s">
        <v>1008</v>
      </c>
      <c r="K14" s="931">
        <v>16.071132599999999</v>
      </c>
      <c r="L14" s="931">
        <v>5</v>
      </c>
      <c r="M14" s="931">
        <v>200</v>
      </c>
      <c r="O14" s="592"/>
      <c r="R14" s="592"/>
    </row>
    <row r="15" spans="1:18" s="58" customFormat="1" ht="15">
      <c r="A15" s="64" t="s">
        <v>618</v>
      </c>
      <c r="B15" s="70" t="s">
        <v>1394</v>
      </c>
      <c r="C15" s="57"/>
      <c r="D15" s="57">
        <v>6.9</v>
      </c>
      <c r="E15" s="57">
        <v>0</v>
      </c>
      <c r="F15" s="57">
        <v>7.56</v>
      </c>
      <c r="G15" s="57">
        <v>11.09</v>
      </c>
      <c r="H15" s="57">
        <v>1.33</v>
      </c>
      <c r="I15" s="83">
        <v>10</v>
      </c>
      <c r="J15" s="932" t="s">
        <v>1008</v>
      </c>
      <c r="K15" s="931">
        <v>16.000033599999998</v>
      </c>
      <c r="L15" s="931">
        <v>5</v>
      </c>
      <c r="M15" s="931">
        <v>200</v>
      </c>
      <c r="O15" s="592"/>
      <c r="R15" s="592"/>
    </row>
    <row r="16" spans="1:18" s="58" customFormat="1" ht="15">
      <c r="A16" s="64" t="s">
        <v>65</v>
      </c>
      <c r="B16" s="70" t="s">
        <v>1395</v>
      </c>
      <c r="C16" s="57"/>
      <c r="D16" s="57">
        <v>13.19</v>
      </c>
      <c r="E16" s="57">
        <v>0.81</v>
      </c>
      <c r="F16" s="57">
        <v>15.29</v>
      </c>
      <c r="G16" s="57">
        <v>13.49</v>
      </c>
      <c r="H16" s="57">
        <v>6.56</v>
      </c>
      <c r="I16" s="83">
        <v>5</v>
      </c>
      <c r="J16" s="932" t="s">
        <v>801</v>
      </c>
      <c r="K16" s="931">
        <v>13.452578600000001</v>
      </c>
      <c r="L16" s="931">
        <v>3.03</v>
      </c>
      <c r="M16" s="931">
        <v>250</v>
      </c>
      <c r="O16" s="592"/>
      <c r="R16" s="592"/>
    </row>
    <row r="17" spans="1:18" s="58" customFormat="1" ht="15">
      <c r="A17" s="64" t="s">
        <v>510</v>
      </c>
      <c r="B17" s="70" t="s">
        <v>1396</v>
      </c>
      <c r="C17" s="57"/>
      <c r="D17" s="57">
        <v>8.5</v>
      </c>
      <c r="E17" s="57">
        <v>0</v>
      </c>
      <c r="F17" s="57">
        <v>5.4</v>
      </c>
      <c r="G17" s="57">
        <v>7.9</v>
      </c>
      <c r="H17" s="57">
        <v>10</v>
      </c>
      <c r="I17" s="83">
        <v>5</v>
      </c>
      <c r="J17" s="932" t="s">
        <v>801</v>
      </c>
      <c r="K17" s="931">
        <v>15</v>
      </c>
      <c r="L17" s="931">
        <v>6</v>
      </c>
      <c r="M17" s="931">
        <v>200</v>
      </c>
      <c r="O17" s="592"/>
      <c r="R17" s="592"/>
    </row>
    <row r="18" spans="1:18" s="58" customFormat="1" ht="15">
      <c r="A18" s="64" t="s">
        <v>642</v>
      </c>
      <c r="B18" s="70" t="s">
        <v>1397</v>
      </c>
      <c r="C18" s="57"/>
      <c r="D18" s="57">
        <v>7.7</v>
      </c>
      <c r="E18" s="57">
        <v>0.4</v>
      </c>
      <c r="F18" s="57">
        <v>4.3499999999999996</v>
      </c>
      <c r="G18" s="57">
        <v>7.47</v>
      </c>
      <c r="H18" s="57">
        <v>5.64</v>
      </c>
      <c r="I18" s="83">
        <v>5</v>
      </c>
      <c r="J18" s="932" t="s">
        <v>801</v>
      </c>
      <c r="K18" s="931">
        <v>26.369862999999999</v>
      </c>
      <c r="L18" s="931">
        <v>6</v>
      </c>
      <c r="M18" s="931">
        <v>200</v>
      </c>
      <c r="O18" s="592"/>
      <c r="R18" s="592"/>
    </row>
    <row r="19" spans="1:18" s="58" customFormat="1" ht="30">
      <c r="A19" s="64" t="s">
        <v>643</v>
      </c>
      <c r="B19" s="70" t="s">
        <v>1398</v>
      </c>
      <c r="C19" s="57"/>
      <c r="D19" s="57">
        <v>7.7</v>
      </c>
      <c r="E19" s="57">
        <v>0.4</v>
      </c>
      <c r="F19" s="57">
        <v>4.3499999999999996</v>
      </c>
      <c r="G19" s="57">
        <v>7.47</v>
      </c>
      <c r="H19" s="57">
        <v>5.64</v>
      </c>
      <c r="I19" s="83">
        <v>5</v>
      </c>
      <c r="J19" s="932" t="s">
        <v>801</v>
      </c>
      <c r="K19" s="931">
        <v>26.369862999999999</v>
      </c>
      <c r="L19" s="931">
        <v>6</v>
      </c>
      <c r="M19" s="931">
        <v>200</v>
      </c>
      <c r="O19" s="592"/>
      <c r="R19" s="592"/>
    </row>
    <row r="20" spans="1:18" s="58" customFormat="1" ht="15">
      <c r="A20" s="64" t="s">
        <v>565</v>
      </c>
      <c r="B20" s="70" t="s">
        <v>1399</v>
      </c>
      <c r="C20" s="57"/>
      <c r="D20" s="57">
        <v>8.8000000000000007</v>
      </c>
      <c r="E20" s="57">
        <v>0.4</v>
      </c>
      <c r="F20" s="57">
        <v>4.4000000000000004</v>
      </c>
      <c r="G20" s="57">
        <v>6.7</v>
      </c>
      <c r="H20" s="57">
        <v>0</v>
      </c>
      <c r="I20" s="83">
        <v>5</v>
      </c>
      <c r="J20" s="932" t="s">
        <v>801</v>
      </c>
      <c r="K20" s="931">
        <v>26.190476199999999</v>
      </c>
      <c r="L20" s="931">
        <v>6</v>
      </c>
      <c r="M20" s="931">
        <v>200</v>
      </c>
      <c r="O20" s="592"/>
      <c r="R20" s="592"/>
    </row>
    <row r="21" spans="1:18" s="58" customFormat="1" ht="15">
      <c r="A21" s="64" t="s">
        <v>36</v>
      </c>
      <c r="B21" s="70" t="s">
        <v>1400</v>
      </c>
      <c r="C21" s="57"/>
      <c r="D21" s="57">
        <v>8.6199999999999992</v>
      </c>
      <c r="E21" s="57">
        <v>0.7</v>
      </c>
      <c r="F21" s="57">
        <v>4.4000000000000004</v>
      </c>
      <c r="G21" s="57">
        <v>7.38</v>
      </c>
      <c r="H21" s="57">
        <v>4.67</v>
      </c>
      <c r="I21" s="83">
        <v>5</v>
      </c>
      <c r="J21" s="932" t="s">
        <v>801</v>
      </c>
      <c r="K21" s="931">
        <v>21.772979200000002</v>
      </c>
      <c r="L21" s="931">
        <v>6</v>
      </c>
      <c r="M21" s="931">
        <v>200</v>
      </c>
      <c r="O21" s="592"/>
      <c r="R21" s="592"/>
    </row>
    <row r="22" spans="1:18" s="58" customFormat="1" ht="15">
      <c r="A22" s="64" t="s">
        <v>50</v>
      </c>
      <c r="B22" s="70" t="s">
        <v>1421</v>
      </c>
      <c r="C22" s="57"/>
      <c r="D22" s="57">
        <v>12.38</v>
      </c>
      <c r="E22" s="57">
        <v>0.26</v>
      </c>
      <c r="F22" s="57">
        <v>4.95</v>
      </c>
      <c r="G22" s="57">
        <v>7.08</v>
      </c>
      <c r="H22" s="57">
        <v>4.4800000000000004</v>
      </c>
      <c r="I22" s="83">
        <v>5</v>
      </c>
      <c r="J22" s="932" t="s">
        <v>801</v>
      </c>
      <c r="K22" s="931">
        <v>19.438733299999999</v>
      </c>
      <c r="L22" s="931">
        <v>3</v>
      </c>
      <c r="M22" s="931">
        <v>25</v>
      </c>
      <c r="O22" s="592"/>
      <c r="R22" s="592"/>
    </row>
    <row r="23" spans="1:18" s="58" customFormat="1" ht="15">
      <c r="A23" s="64" t="s">
        <v>32</v>
      </c>
      <c r="B23" s="70" t="s">
        <v>1401</v>
      </c>
      <c r="C23" s="57"/>
      <c r="D23" s="57">
        <v>11.17</v>
      </c>
      <c r="E23" s="57">
        <v>0.72</v>
      </c>
      <c r="F23" s="57">
        <v>21.93</v>
      </c>
      <c r="G23" s="57">
        <v>13.35</v>
      </c>
      <c r="H23" s="57">
        <v>4.53</v>
      </c>
      <c r="I23" s="83">
        <v>5</v>
      </c>
      <c r="J23" s="932" t="s">
        <v>801</v>
      </c>
      <c r="K23" s="931">
        <v>9.2590947900000007</v>
      </c>
      <c r="L23" s="931">
        <v>5</v>
      </c>
      <c r="M23" s="931">
        <v>25</v>
      </c>
      <c r="O23" s="592"/>
      <c r="R23" s="592"/>
    </row>
    <row r="24" spans="1:18" s="58" customFormat="1" ht="15">
      <c r="A24" s="64" t="s">
        <v>605</v>
      </c>
      <c r="B24" s="70" t="s">
        <v>1402</v>
      </c>
      <c r="C24" s="57"/>
      <c r="D24" s="57">
        <v>9.8000000000000007</v>
      </c>
      <c r="E24" s="57">
        <v>0.6</v>
      </c>
      <c r="F24" s="57">
        <v>5.0999999999999996</v>
      </c>
      <c r="G24" s="57">
        <v>8</v>
      </c>
      <c r="H24" s="57">
        <v>5.3</v>
      </c>
      <c r="I24" s="83">
        <v>5</v>
      </c>
      <c r="J24" s="932" t="s">
        <v>801</v>
      </c>
      <c r="K24" s="931">
        <v>21.3040956</v>
      </c>
      <c r="L24" s="931">
        <v>6</v>
      </c>
      <c r="M24" s="931">
        <v>200</v>
      </c>
      <c r="O24" s="592"/>
      <c r="R24" s="592"/>
    </row>
    <row r="25" spans="1:18" s="58" customFormat="1" ht="15">
      <c r="A25" s="64" t="s">
        <v>782</v>
      </c>
      <c r="B25" s="70" t="s">
        <v>1403</v>
      </c>
      <c r="C25" s="57"/>
      <c r="D25" s="57">
        <v>9.8800000000000008</v>
      </c>
      <c r="E25" s="57">
        <v>7.0000000000000007E-2</v>
      </c>
      <c r="F25" s="57">
        <v>4.72</v>
      </c>
      <c r="G25" s="57">
        <v>6.7</v>
      </c>
      <c r="H25" s="57">
        <v>4.96</v>
      </c>
      <c r="I25" s="83">
        <v>5</v>
      </c>
      <c r="J25" s="932" t="s">
        <v>801</v>
      </c>
      <c r="K25" s="931">
        <v>18.262296899999999</v>
      </c>
      <c r="L25" s="931">
        <v>6</v>
      </c>
      <c r="M25" s="931">
        <v>200</v>
      </c>
      <c r="O25" s="592"/>
      <c r="R25" s="592"/>
    </row>
    <row r="26" spans="1:18" s="58" customFormat="1" ht="15">
      <c r="A26" s="64" t="s">
        <v>509</v>
      </c>
      <c r="B26" s="70" t="s">
        <v>1404</v>
      </c>
      <c r="C26" s="57"/>
      <c r="D26" s="57">
        <v>6.6</v>
      </c>
      <c r="E26" s="57">
        <v>0</v>
      </c>
      <c r="F26" s="57">
        <v>3.9</v>
      </c>
      <c r="G26" s="57">
        <v>5.0999999999999996</v>
      </c>
      <c r="H26" s="57">
        <v>8.1999999999999993</v>
      </c>
      <c r="I26" s="83">
        <v>3</v>
      </c>
      <c r="J26" s="932" t="s">
        <v>811</v>
      </c>
      <c r="K26" s="931">
        <v>20.000175800000001</v>
      </c>
      <c r="L26" s="931">
        <v>6</v>
      </c>
      <c r="M26" s="931">
        <v>200</v>
      </c>
      <c r="O26" s="592"/>
      <c r="R26" s="592"/>
    </row>
    <row r="27" spans="1:18" s="58" customFormat="1" ht="15">
      <c r="A27" s="64" t="s">
        <v>564</v>
      </c>
      <c r="B27" s="70" t="s">
        <v>1405</v>
      </c>
      <c r="C27" s="57"/>
      <c r="D27" s="57">
        <v>7.7</v>
      </c>
      <c r="E27" s="57">
        <v>0.6</v>
      </c>
      <c r="F27" s="57">
        <v>3.3</v>
      </c>
      <c r="G27" s="57">
        <v>3</v>
      </c>
      <c r="H27" s="57">
        <v>0</v>
      </c>
      <c r="I27" s="83">
        <v>3</v>
      </c>
      <c r="J27" s="932" t="s">
        <v>811</v>
      </c>
      <c r="K27" s="931">
        <v>27.112676100000002</v>
      </c>
      <c r="L27" s="931">
        <v>6</v>
      </c>
      <c r="M27" s="931">
        <v>200</v>
      </c>
      <c r="O27" s="592"/>
      <c r="R27" s="592"/>
    </row>
    <row r="28" spans="1:18" s="58" customFormat="1" ht="15">
      <c r="A28" s="64" t="s">
        <v>644</v>
      </c>
      <c r="B28" s="70" t="s">
        <v>1406</v>
      </c>
      <c r="C28" s="57"/>
      <c r="D28" s="57">
        <v>6.4</v>
      </c>
      <c r="E28" s="57">
        <v>0.4</v>
      </c>
      <c r="F28" s="57">
        <v>3.44</v>
      </c>
      <c r="G28" s="57">
        <v>5.3</v>
      </c>
      <c r="H28" s="57">
        <v>4.3099999999999996</v>
      </c>
      <c r="I28" s="83">
        <v>3</v>
      </c>
      <c r="J28" s="932" t="s">
        <v>811</v>
      </c>
      <c r="K28" s="931">
        <v>32.000193299999999</v>
      </c>
      <c r="L28" s="931">
        <v>6</v>
      </c>
      <c r="M28" s="931">
        <v>200</v>
      </c>
      <c r="O28" s="592"/>
      <c r="R28" s="592"/>
    </row>
    <row r="29" spans="1:18" s="58" customFormat="1" ht="30">
      <c r="A29" s="64" t="s">
        <v>645</v>
      </c>
      <c r="B29" s="70" t="s">
        <v>1407</v>
      </c>
      <c r="C29" s="57"/>
      <c r="D29" s="57">
        <v>6.4</v>
      </c>
      <c r="E29" s="57">
        <v>0.3</v>
      </c>
      <c r="F29" s="57">
        <v>3.44</v>
      </c>
      <c r="G29" s="57">
        <v>5.3</v>
      </c>
      <c r="H29" s="57">
        <v>4.3099999999999996</v>
      </c>
      <c r="I29" s="83">
        <v>3</v>
      </c>
      <c r="J29" s="932" t="s">
        <v>811</v>
      </c>
      <c r="K29" s="931">
        <v>31.4756</v>
      </c>
      <c r="L29" s="931">
        <v>6</v>
      </c>
      <c r="M29" s="931">
        <v>200</v>
      </c>
      <c r="O29" s="592"/>
      <c r="R29" s="592"/>
    </row>
    <row r="30" spans="1:18" s="58" customFormat="1" ht="15">
      <c r="A30" s="64" t="s">
        <v>604</v>
      </c>
      <c r="B30" s="70" t="s">
        <v>1408</v>
      </c>
      <c r="C30" s="57"/>
      <c r="D30" s="57">
        <v>7.1</v>
      </c>
      <c r="E30" s="57">
        <v>0.2</v>
      </c>
      <c r="F30" s="57">
        <v>3.1</v>
      </c>
      <c r="G30" s="57">
        <v>6.1</v>
      </c>
      <c r="H30" s="57">
        <v>4.5999999999999996</v>
      </c>
      <c r="I30" s="83">
        <v>5</v>
      </c>
      <c r="J30" s="932" t="s">
        <v>801</v>
      </c>
      <c r="K30" s="931">
        <v>25.724637699999999</v>
      </c>
      <c r="L30" s="931">
        <v>6</v>
      </c>
      <c r="M30" s="931">
        <v>200</v>
      </c>
      <c r="O30" s="592"/>
      <c r="R30" s="592"/>
    </row>
    <row r="31" spans="1:18" s="58" customFormat="1" ht="15">
      <c r="A31" s="64" t="s">
        <v>793</v>
      </c>
      <c r="B31" s="70" t="s">
        <v>1409</v>
      </c>
      <c r="C31" s="57"/>
      <c r="D31" s="57">
        <v>9.8800000000000008</v>
      </c>
      <c r="E31" s="57">
        <v>0.56000000000000005</v>
      </c>
      <c r="F31" s="57">
        <v>4.72</v>
      </c>
      <c r="G31" s="57">
        <v>6.7</v>
      </c>
      <c r="H31" s="57">
        <v>4.96</v>
      </c>
      <c r="I31" s="83">
        <v>5</v>
      </c>
      <c r="J31" s="932" t="s">
        <v>801</v>
      </c>
      <c r="K31" s="931">
        <v>19.222439099999999</v>
      </c>
      <c r="L31" s="931">
        <v>6</v>
      </c>
      <c r="M31" s="931">
        <v>200</v>
      </c>
      <c r="O31" s="592"/>
      <c r="R31" s="592"/>
    </row>
    <row r="32" spans="1:18" s="58" customFormat="1" ht="15">
      <c r="A32" s="64" t="s">
        <v>33</v>
      </c>
      <c r="B32" s="70" t="s">
        <v>1410</v>
      </c>
      <c r="C32" s="57"/>
      <c r="D32" s="57">
        <v>12.38</v>
      </c>
      <c r="E32" s="57">
        <v>0.2</v>
      </c>
      <c r="F32" s="57">
        <v>17.57</v>
      </c>
      <c r="G32" s="57">
        <v>15.82</v>
      </c>
      <c r="H32" s="57">
        <v>10.23</v>
      </c>
      <c r="I32" s="83">
        <v>5</v>
      </c>
      <c r="J32" s="932" t="s">
        <v>801</v>
      </c>
      <c r="K32" s="931">
        <v>14.3120973</v>
      </c>
      <c r="L32" s="931">
        <v>6</v>
      </c>
      <c r="M32" s="931">
        <v>200</v>
      </c>
      <c r="O32" s="592"/>
      <c r="R32" s="592"/>
    </row>
    <row r="33" spans="1:18" s="58" customFormat="1" ht="15">
      <c r="A33" s="64" t="s">
        <v>508</v>
      </c>
      <c r="B33" s="70" t="s">
        <v>1411</v>
      </c>
      <c r="C33" s="57"/>
      <c r="D33" s="57">
        <v>5.5</v>
      </c>
      <c r="E33" s="57">
        <v>0</v>
      </c>
      <c r="F33" s="57">
        <v>0.5</v>
      </c>
      <c r="G33" s="57">
        <v>2</v>
      </c>
      <c r="H33" s="57">
        <v>2</v>
      </c>
      <c r="I33" s="83">
        <v>5</v>
      </c>
      <c r="J33" s="932" t="s">
        <v>801</v>
      </c>
      <c r="K33" s="931">
        <v>12.6555579</v>
      </c>
      <c r="L33" s="931">
        <v>6</v>
      </c>
      <c r="M33" s="931">
        <v>200</v>
      </c>
      <c r="O33" s="592"/>
      <c r="R33" s="592"/>
    </row>
    <row r="34" spans="1:18" s="58" customFormat="1" ht="15">
      <c r="A34" s="64" t="s">
        <v>22</v>
      </c>
      <c r="B34" s="70" t="s">
        <v>1412</v>
      </c>
      <c r="C34" s="57"/>
      <c r="D34" s="57">
        <v>5.45</v>
      </c>
      <c r="E34" s="57">
        <v>0.28999999999999998</v>
      </c>
      <c r="F34" s="57">
        <v>5.21</v>
      </c>
      <c r="G34" s="57">
        <v>5.86</v>
      </c>
      <c r="H34" s="57">
        <v>12.9</v>
      </c>
      <c r="I34" s="83">
        <v>5</v>
      </c>
      <c r="J34" s="932" t="s">
        <v>801</v>
      </c>
      <c r="K34" s="931">
        <v>10.267720600000001</v>
      </c>
      <c r="L34" s="931">
        <v>5</v>
      </c>
      <c r="M34" s="931">
        <v>200</v>
      </c>
      <c r="O34" s="592"/>
      <c r="R34" s="592"/>
    </row>
    <row r="35" spans="1:18" s="58" customFormat="1" ht="15">
      <c r="A35" s="64" t="s">
        <v>79</v>
      </c>
      <c r="B35" s="70" t="s">
        <v>1413</v>
      </c>
      <c r="C35" s="57"/>
      <c r="D35" s="57">
        <v>5.61</v>
      </c>
      <c r="E35" s="57">
        <v>0.77</v>
      </c>
      <c r="F35" s="57">
        <v>5.27</v>
      </c>
      <c r="G35" s="57">
        <v>2.02</v>
      </c>
      <c r="H35" s="57">
        <v>2.61</v>
      </c>
      <c r="I35" s="83">
        <v>5</v>
      </c>
      <c r="J35" s="932" t="s">
        <v>801</v>
      </c>
      <c r="K35" s="931">
        <v>10.867481</v>
      </c>
      <c r="L35" s="931">
        <v>4.84</v>
      </c>
      <c r="M35" s="931">
        <v>200</v>
      </c>
      <c r="O35" s="592"/>
      <c r="R35" s="592"/>
    </row>
    <row r="36" spans="1:18" s="58" customFormat="1" ht="15">
      <c r="A36" s="64" t="s">
        <v>640</v>
      </c>
      <c r="B36" s="70" t="s">
        <v>1414</v>
      </c>
      <c r="C36" s="57"/>
      <c r="D36" s="57">
        <v>6.8</v>
      </c>
      <c r="E36" s="57">
        <v>0.4</v>
      </c>
      <c r="F36" s="57">
        <v>4.58</v>
      </c>
      <c r="G36" s="57">
        <v>9.52</v>
      </c>
      <c r="H36" s="57">
        <v>2.82</v>
      </c>
      <c r="I36" s="83">
        <v>5</v>
      </c>
      <c r="J36" s="932" t="s">
        <v>801</v>
      </c>
      <c r="K36" s="931">
        <v>15.937681299999999</v>
      </c>
      <c r="L36" s="931">
        <v>5</v>
      </c>
      <c r="M36" s="931">
        <v>200</v>
      </c>
      <c r="O36" s="592"/>
      <c r="R36" s="592"/>
    </row>
    <row r="37" spans="1:18" s="58" customFormat="1" ht="30">
      <c r="A37" s="64" t="s">
        <v>641</v>
      </c>
      <c r="B37" s="70" t="s">
        <v>1415</v>
      </c>
      <c r="C37" s="57"/>
      <c r="D37" s="57">
        <v>6.8</v>
      </c>
      <c r="E37" s="57">
        <v>0.3</v>
      </c>
      <c r="F37" s="57">
        <v>4.58</v>
      </c>
      <c r="G37" s="57">
        <v>9.52</v>
      </c>
      <c r="H37" s="57">
        <v>2.82</v>
      </c>
      <c r="I37" s="83">
        <v>5</v>
      </c>
      <c r="J37" s="932" t="s">
        <v>801</v>
      </c>
      <c r="K37" s="931">
        <v>15.692486199999999</v>
      </c>
      <c r="L37" s="931">
        <v>5</v>
      </c>
      <c r="M37" s="931">
        <v>200</v>
      </c>
      <c r="O37" s="592"/>
      <c r="R37" s="592"/>
    </row>
    <row r="38" spans="1:18" s="58" customFormat="1" ht="15">
      <c r="A38" s="64" t="s">
        <v>86</v>
      </c>
      <c r="B38" s="70" t="s">
        <v>1416</v>
      </c>
      <c r="C38" s="57"/>
      <c r="D38" s="57">
        <v>12.38</v>
      </c>
      <c r="E38" s="57">
        <v>1.04</v>
      </c>
      <c r="F38" s="57">
        <v>17.57</v>
      </c>
      <c r="G38" s="57">
        <v>15.82</v>
      </c>
      <c r="H38" s="57">
        <v>10.23</v>
      </c>
      <c r="I38" s="83">
        <v>5</v>
      </c>
      <c r="J38" s="932" t="s">
        <v>801</v>
      </c>
      <c r="K38" s="931">
        <v>15.372252700000001</v>
      </c>
      <c r="L38" s="931">
        <v>6</v>
      </c>
      <c r="M38" s="931">
        <v>200</v>
      </c>
      <c r="O38" s="592"/>
      <c r="R38" s="592"/>
    </row>
    <row r="39" spans="1:18" s="58" customFormat="1" ht="15">
      <c r="A39" s="64" t="s">
        <v>511</v>
      </c>
      <c r="B39" s="70" t="s">
        <v>1417</v>
      </c>
      <c r="C39" s="57"/>
      <c r="D39" s="57">
        <v>10</v>
      </c>
      <c r="E39" s="57">
        <v>1.3</v>
      </c>
      <c r="F39" s="57">
        <v>4</v>
      </c>
      <c r="G39" s="57">
        <v>16</v>
      </c>
      <c r="H39" s="57">
        <v>3</v>
      </c>
      <c r="I39" s="83">
        <v>5</v>
      </c>
      <c r="J39" s="932" t="s">
        <v>801</v>
      </c>
      <c r="K39" s="931">
        <v>17.241379299999998</v>
      </c>
      <c r="L39" s="931">
        <v>3</v>
      </c>
      <c r="M39" s="931">
        <v>25</v>
      </c>
      <c r="O39" s="592"/>
      <c r="R39" s="592"/>
    </row>
    <row r="40" spans="1:18" s="58" customFormat="1" ht="15">
      <c r="A40" s="64" t="s">
        <v>96</v>
      </c>
      <c r="B40" s="70" t="s">
        <v>1418</v>
      </c>
      <c r="C40" s="57"/>
      <c r="D40" s="57">
        <v>6.33</v>
      </c>
      <c r="E40" s="57">
        <v>0.32</v>
      </c>
      <c r="F40" s="57">
        <v>7.53</v>
      </c>
      <c r="G40" s="57">
        <v>6.24</v>
      </c>
      <c r="H40" s="57">
        <v>7.42</v>
      </c>
      <c r="I40" s="83">
        <v>5</v>
      </c>
      <c r="J40" s="932" t="s">
        <v>801</v>
      </c>
      <c r="K40" s="931">
        <v>12.8893839</v>
      </c>
      <c r="L40" s="931">
        <v>3</v>
      </c>
      <c r="M40" s="931">
        <v>25</v>
      </c>
      <c r="O40" s="592"/>
      <c r="R40" s="592"/>
    </row>
    <row r="41" spans="1:18" s="58" customFormat="1" ht="30">
      <c r="A41" s="64" t="s">
        <v>217</v>
      </c>
      <c r="B41" s="70" t="s">
        <v>1419</v>
      </c>
      <c r="C41" s="57"/>
      <c r="D41" s="57">
        <v>16</v>
      </c>
      <c r="E41" s="57">
        <v>0.8</v>
      </c>
      <c r="F41" s="57">
        <v>23.6</v>
      </c>
      <c r="G41" s="57">
        <v>11.2</v>
      </c>
      <c r="H41" s="57">
        <v>5.9</v>
      </c>
      <c r="I41" s="83">
        <v>5</v>
      </c>
      <c r="J41" s="932" t="s">
        <v>801</v>
      </c>
      <c r="K41" s="931">
        <v>13.1578947</v>
      </c>
      <c r="L41" s="931">
        <v>5</v>
      </c>
      <c r="M41" s="931">
        <v>200</v>
      </c>
      <c r="O41" s="592"/>
      <c r="R41" s="592"/>
    </row>
    <row r="42" spans="1:18" s="58" customFormat="1" ht="30">
      <c r="A42" s="64" t="s">
        <v>218</v>
      </c>
      <c r="B42" s="70" t="s">
        <v>1420</v>
      </c>
      <c r="C42" s="57"/>
      <c r="D42" s="57">
        <v>27.3</v>
      </c>
      <c r="E42" s="57">
        <v>1.37</v>
      </c>
      <c r="F42" s="57">
        <v>31.1</v>
      </c>
      <c r="G42" s="57">
        <v>12.1</v>
      </c>
      <c r="H42" s="57">
        <v>8.3000000000000007</v>
      </c>
      <c r="I42" s="83">
        <v>5</v>
      </c>
      <c r="J42" s="932" t="s">
        <v>801</v>
      </c>
      <c r="K42" s="931">
        <v>7.0464564999999997</v>
      </c>
      <c r="L42" s="931">
        <v>5</v>
      </c>
      <c r="M42" s="931">
        <v>200</v>
      </c>
      <c r="O42" s="592"/>
      <c r="R42" s="592"/>
    </row>
    <row r="43" spans="1:18" s="58" customFormat="1" ht="15">
      <c r="A43" s="64" t="s">
        <v>711</v>
      </c>
      <c r="B43" s="70" t="s">
        <v>1304</v>
      </c>
      <c r="C43" s="57"/>
      <c r="D43" s="57">
        <v>6.95</v>
      </c>
      <c r="E43" s="57">
        <v>0.49</v>
      </c>
      <c r="F43" s="57">
        <v>3.01</v>
      </c>
      <c r="G43" s="57">
        <v>5.49</v>
      </c>
      <c r="H43" s="57">
        <v>3.64</v>
      </c>
      <c r="I43" s="83">
        <v>5</v>
      </c>
      <c r="J43" s="932" t="s">
        <v>801</v>
      </c>
      <c r="K43" s="931">
        <v>19.115492100000001</v>
      </c>
      <c r="L43" s="931">
        <v>6</v>
      </c>
      <c r="M43" s="931">
        <v>200</v>
      </c>
      <c r="O43" s="592"/>
      <c r="R43" s="592"/>
    </row>
    <row r="44" spans="1:18" s="58" customFormat="1" ht="15">
      <c r="A44" s="64" t="s">
        <v>709</v>
      </c>
      <c r="B44" s="70" t="s">
        <v>1305</v>
      </c>
      <c r="C44" s="57"/>
      <c r="D44" s="57">
        <v>9.1</v>
      </c>
      <c r="E44" s="57">
        <v>0.98</v>
      </c>
      <c r="F44" s="57">
        <v>4.4800000000000004</v>
      </c>
      <c r="G44" s="57">
        <v>7.8</v>
      </c>
      <c r="H44" s="57">
        <v>4.53</v>
      </c>
      <c r="I44" s="83">
        <v>5</v>
      </c>
      <c r="J44" s="932" t="s">
        <v>801</v>
      </c>
      <c r="K44" s="931">
        <v>16.483461500000001</v>
      </c>
      <c r="L44" s="931">
        <v>6</v>
      </c>
      <c r="M44" s="931">
        <v>200</v>
      </c>
      <c r="O44" s="592"/>
      <c r="R44" s="592"/>
    </row>
    <row r="45" spans="1:18" s="58" customFormat="1" ht="15">
      <c r="A45" s="64" t="s">
        <v>712</v>
      </c>
      <c r="B45" s="70" t="s">
        <v>1304</v>
      </c>
      <c r="C45" s="57"/>
      <c r="D45" s="57">
        <v>6.45</v>
      </c>
      <c r="E45" s="57">
        <v>0.47</v>
      </c>
      <c r="F45" s="57">
        <v>2.66</v>
      </c>
      <c r="G45" s="57">
        <v>5.04</v>
      </c>
      <c r="H45" s="57">
        <v>3.5</v>
      </c>
      <c r="I45" s="83">
        <v>5</v>
      </c>
      <c r="J45" s="932" t="s">
        <v>801</v>
      </c>
      <c r="K45" s="931">
        <v>23.873080399999999</v>
      </c>
      <c r="L45" s="931">
        <v>3</v>
      </c>
      <c r="M45" s="931">
        <v>25</v>
      </c>
      <c r="O45" s="592"/>
      <c r="R45" s="592"/>
    </row>
    <row r="46" spans="1:18" s="58" customFormat="1" ht="15">
      <c r="A46" s="64" t="s">
        <v>710</v>
      </c>
      <c r="B46" s="70" t="s">
        <v>1305</v>
      </c>
      <c r="C46" s="57"/>
      <c r="D46" s="57">
        <v>8.8800000000000008</v>
      </c>
      <c r="E46" s="57">
        <v>1.01</v>
      </c>
      <c r="F46" s="57">
        <v>4.37</v>
      </c>
      <c r="G46" s="57">
        <v>7.54</v>
      </c>
      <c r="H46" s="57">
        <v>3.85</v>
      </c>
      <c r="I46" s="83">
        <v>5</v>
      </c>
      <c r="J46" s="932" t="s">
        <v>801</v>
      </c>
      <c r="K46" s="931">
        <v>18.223922999999999</v>
      </c>
      <c r="L46" s="931">
        <v>3</v>
      </c>
      <c r="M46" s="931">
        <v>25</v>
      </c>
      <c r="O46" s="592"/>
      <c r="R46" s="592"/>
    </row>
    <row r="47" spans="1:18" s="58" customFormat="1" ht="15">
      <c r="A47" s="64" t="s">
        <v>484</v>
      </c>
      <c r="B47" s="70" t="s">
        <v>485</v>
      </c>
      <c r="C47" s="57"/>
      <c r="D47" s="57">
        <v>26</v>
      </c>
      <c r="E47" s="57">
        <v>0</v>
      </c>
      <c r="F47" s="57">
        <v>5</v>
      </c>
      <c r="G47" s="57">
        <v>24</v>
      </c>
      <c r="H47" s="57">
        <v>0</v>
      </c>
      <c r="I47" s="83">
        <v>5</v>
      </c>
      <c r="J47" s="932" t="s">
        <v>801</v>
      </c>
      <c r="K47" s="931">
        <v>12.4709977</v>
      </c>
      <c r="L47" s="931">
        <v>2</v>
      </c>
      <c r="M47" s="931">
        <v>15</v>
      </c>
      <c r="O47" s="592"/>
      <c r="R47" s="592"/>
    </row>
    <row r="48" spans="1:18" s="58" customFormat="1" ht="15">
      <c r="A48" s="64" t="s">
        <v>713</v>
      </c>
      <c r="B48" s="70" t="s">
        <v>714</v>
      </c>
      <c r="C48" s="57"/>
      <c r="D48" s="57">
        <v>6.49</v>
      </c>
      <c r="E48" s="57">
        <v>0.65</v>
      </c>
      <c r="F48" s="57">
        <v>2.71</v>
      </c>
      <c r="G48" s="57">
        <v>4.47</v>
      </c>
      <c r="H48" s="57">
        <v>1.95</v>
      </c>
      <c r="I48" s="83">
        <v>5</v>
      </c>
      <c r="J48" s="932" t="s">
        <v>801</v>
      </c>
      <c r="K48" s="933">
        <v>21.2144026</v>
      </c>
      <c r="L48" s="933">
        <v>6</v>
      </c>
      <c r="M48" s="933">
        <v>200</v>
      </c>
      <c r="O48" s="592"/>
      <c r="R48" s="592"/>
    </row>
    <row r="49" spans="2:15" s="58" customFormat="1">
      <c r="B49" s="67"/>
      <c r="C49" s="68"/>
      <c r="D49" s="68"/>
      <c r="E49" s="68"/>
      <c r="F49" s="68"/>
      <c r="G49" s="68"/>
      <c r="H49" s="68"/>
      <c r="I49" s="199"/>
      <c r="J49" s="934"/>
      <c r="K49" s="934"/>
      <c r="L49" s="934"/>
      <c r="M49" s="934"/>
      <c r="O49" s="592"/>
    </row>
    <row r="50" spans="2:15" s="58" customFormat="1">
      <c r="B50" s="67"/>
      <c r="C50" s="68"/>
      <c r="D50" s="68"/>
      <c r="E50" s="68"/>
      <c r="F50" s="68"/>
      <c r="G50" s="68"/>
      <c r="H50" s="68"/>
      <c r="I50" s="199"/>
      <c r="J50" s="934"/>
      <c r="K50" s="934"/>
      <c r="L50" s="934"/>
      <c r="M50" s="934"/>
      <c r="O50" s="592"/>
    </row>
    <row r="51" spans="2:15" s="58" customFormat="1">
      <c r="B51" s="67"/>
      <c r="C51" s="68"/>
      <c r="D51" s="68"/>
      <c r="E51" s="68"/>
      <c r="F51" s="68"/>
      <c r="G51" s="68"/>
      <c r="H51" s="68"/>
      <c r="I51" s="199"/>
      <c r="J51" s="934"/>
      <c r="K51" s="934"/>
      <c r="L51" s="934"/>
      <c r="M51" s="934"/>
      <c r="O51" s="592"/>
    </row>
    <row r="52" spans="2:15" s="58" customFormat="1">
      <c r="B52" s="67"/>
      <c r="C52" s="68"/>
      <c r="D52" s="68"/>
      <c r="E52" s="68"/>
      <c r="F52" s="68"/>
      <c r="G52" s="68"/>
      <c r="H52" s="68"/>
      <c r="I52" s="199"/>
      <c r="J52" s="934"/>
      <c r="K52" s="934"/>
      <c r="L52" s="934"/>
      <c r="M52" s="934"/>
      <c r="O52" s="592"/>
    </row>
    <row r="53" spans="2:15" s="58" customFormat="1">
      <c r="B53" s="67"/>
      <c r="C53" s="68"/>
      <c r="D53" s="68"/>
      <c r="E53" s="68"/>
      <c r="F53" s="68"/>
      <c r="G53" s="68"/>
      <c r="H53" s="68"/>
      <c r="I53" s="199"/>
      <c r="J53" s="934"/>
      <c r="K53" s="934"/>
      <c r="L53" s="934"/>
      <c r="M53" s="934"/>
      <c r="O53" s="592"/>
    </row>
    <row r="54" spans="2:15" s="58" customFormat="1">
      <c r="B54" s="67"/>
      <c r="C54" s="68"/>
      <c r="D54" s="68"/>
      <c r="E54" s="68"/>
      <c r="F54" s="68"/>
      <c r="G54" s="68"/>
      <c r="H54" s="68"/>
      <c r="I54" s="199"/>
      <c r="J54" s="934"/>
      <c r="K54" s="934"/>
      <c r="L54" s="934"/>
      <c r="M54" s="934"/>
      <c r="O54" s="592"/>
    </row>
    <row r="55" spans="2:15" s="58" customFormat="1">
      <c r="B55" s="67"/>
      <c r="C55" s="68"/>
      <c r="D55" s="68"/>
      <c r="E55" s="68"/>
      <c r="F55" s="68"/>
      <c r="G55" s="68"/>
      <c r="H55" s="68"/>
      <c r="I55" s="199"/>
      <c r="J55" s="934"/>
      <c r="K55" s="934"/>
      <c r="L55" s="934"/>
      <c r="M55" s="934"/>
      <c r="O55" s="592"/>
    </row>
    <row r="56" spans="2:15" s="58" customFormat="1">
      <c r="B56" s="67"/>
      <c r="C56" s="68"/>
      <c r="D56" s="68"/>
      <c r="E56" s="68"/>
      <c r="F56" s="68"/>
      <c r="G56" s="68"/>
      <c r="H56" s="68"/>
      <c r="I56" s="199"/>
      <c r="J56" s="934"/>
      <c r="K56" s="934"/>
      <c r="L56" s="934"/>
      <c r="M56" s="934"/>
      <c r="O56" s="592"/>
    </row>
    <row r="57" spans="2:15" s="58" customFormat="1">
      <c r="B57" s="67"/>
      <c r="C57" s="68"/>
      <c r="D57" s="68"/>
      <c r="E57" s="68"/>
      <c r="F57" s="68"/>
      <c r="G57" s="68"/>
      <c r="H57" s="68"/>
      <c r="I57" s="199"/>
      <c r="J57" s="934"/>
      <c r="K57" s="934"/>
      <c r="L57" s="934"/>
      <c r="M57" s="934"/>
      <c r="O57" s="592"/>
    </row>
    <row r="58" spans="2:15" s="58" customFormat="1">
      <c r="B58" s="67"/>
      <c r="C58" s="68"/>
      <c r="D58" s="68"/>
      <c r="E58" s="68"/>
      <c r="F58" s="68"/>
      <c r="G58" s="68"/>
      <c r="H58" s="68"/>
      <c r="I58" s="199"/>
      <c r="J58" s="934"/>
      <c r="K58" s="934"/>
      <c r="L58" s="934"/>
      <c r="M58" s="934"/>
      <c r="O58" s="592"/>
    </row>
    <row r="59" spans="2:15" s="58" customFormat="1">
      <c r="B59" s="67"/>
      <c r="C59" s="68"/>
      <c r="D59" s="68"/>
      <c r="E59" s="68"/>
      <c r="F59" s="68"/>
      <c r="G59" s="68"/>
      <c r="H59" s="68"/>
      <c r="I59" s="199"/>
      <c r="J59" s="934"/>
      <c r="K59" s="934"/>
      <c r="L59" s="934"/>
      <c r="M59" s="934"/>
      <c r="O59" s="592"/>
    </row>
    <row r="60" spans="2:15" s="58" customFormat="1">
      <c r="B60" s="67"/>
      <c r="C60" s="68"/>
      <c r="D60" s="68"/>
      <c r="E60" s="68"/>
      <c r="F60" s="68"/>
      <c r="G60" s="68"/>
      <c r="H60" s="68"/>
      <c r="I60" s="199"/>
      <c r="J60" s="934"/>
      <c r="K60" s="934"/>
      <c r="L60" s="934"/>
      <c r="M60" s="934"/>
      <c r="O60" s="592"/>
    </row>
    <row r="61" spans="2:15" s="58" customFormat="1">
      <c r="B61" s="67"/>
      <c r="C61" s="68"/>
      <c r="D61" s="68"/>
      <c r="E61" s="68"/>
      <c r="F61" s="68"/>
      <c r="G61" s="68"/>
      <c r="H61" s="68"/>
      <c r="I61" s="199"/>
      <c r="J61" s="934"/>
      <c r="K61" s="934"/>
      <c r="L61" s="934"/>
      <c r="M61" s="934"/>
      <c r="O61" s="592"/>
    </row>
    <row r="62" spans="2:15" s="58" customFormat="1">
      <c r="B62" s="67"/>
      <c r="C62" s="68"/>
      <c r="D62" s="68"/>
      <c r="E62" s="68"/>
      <c r="F62" s="68"/>
      <c r="G62" s="68"/>
      <c r="H62" s="68"/>
      <c r="I62" s="199"/>
      <c r="J62" s="934"/>
      <c r="K62" s="934"/>
      <c r="L62" s="934"/>
      <c r="M62" s="934"/>
      <c r="O62" s="592"/>
    </row>
    <row r="63" spans="2:15" s="58" customFormat="1">
      <c r="B63" s="67"/>
      <c r="C63" s="68"/>
      <c r="D63" s="68"/>
      <c r="E63" s="68"/>
      <c r="F63" s="68"/>
      <c r="G63" s="68"/>
      <c r="H63" s="68"/>
      <c r="I63" s="199"/>
      <c r="J63" s="934"/>
      <c r="K63" s="934"/>
      <c r="L63" s="934"/>
      <c r="M63" s="934"/>
      <c r="O63" s="592"/>
    </row>
    <row r="64" spans="2:15" s="58" customFormat="1">
      <c r="B64" s="67"/>
      <c r="C64" s="68"/>
      <c r="D64" s="68"/>
      <c r="E64" s="68"/>
      <c r="F64" s="68"/>
      <c r="G64" s="68"/>
      <c r="H64" s="68"/>
      <c r="I64" s="199"/>
      <c r="J64" s="934"/>
      <c r="K64" s="934"/>
      <c r="L64" s="934"/>
      <c r="M64" s="934"/>
      <c r="O64" s="592"/>
    </row>
    <row r="65" spans="2:15" s="58" customFormat="1">
      <c r="B65" s="67"/>
      <c r="C65" s="68"/>
      <c r="D65" s="68"/>
      <c r="E65" s="68"/>
      <c r="F65" s="68"/>
      <c r="G65" s="68"/>
      <c r="H65" s="68"/>
      <c r="I65" s="199"/>
      <c r="J65" s="934"/>
      <c r="K65" s="934"/>
      <c r="L65" s="934"/>
      <c r="M65" s="934"/>
      <c r="O65" s="592"/>
    </row>
    <row r="66" spans="2:15" s="58" customFormat="1">
      <c r="B66" s="67"/>
      <c r="C66" s="68"/>
      <c r="D66" s="68"/>
      <c r="E66" s="68"/>
      <c r="F66" s="68"/>
      <c r="G66" s="68"/>
      <c r="H66" s="68"/>
      <c r="I66" s="199"/>
      <c r="J66" s="934"/>
      <c r="K66" s="934"/>
      <c r="L66" s="934"/>
      <c r="M66" s="934"/>
      <c r="O66" s="592"/>
    </row>
    <row r="67" spans="2:15" s="58" customFormat="1">
      <c r="B67" s="67"/>
      <c r="C67" s="68"/>
      <c r="D67" s="68"/>
      <c r="E67" s="68"/>
      <c r="F67" s="68"/>
      <c r="G67" s="68"/>
      <c r="H67" s="68"/>
      <c r="I67" s="199"/>
      <c r="J67" s="934"/>
      <c r="K67" s="934"/>
      <c r="L67" s="934"/>
      <c r="M67" s="934"/>
      <c r="O67" s="592"/>
    </row>
    <row r="68" spans="2:15" s="58" customFormat="1">
      <c r="B68" s="67"/>
      <c r="C68" s="68"/>
      <c r="D68" s="68"/>
      <c r="E68" s="68"/>
      <c r="F68" s="68"/>
      <c r="G68" s="68"/>
      <c r="H68" s="68"/>
      <c r="I68" s="199"/>
      <c r="J68" s="934"/>
      <c r="K68" s="934"/>
      <c r="L68" s="934"/>
      <c r="M68" s="934"/>
      <c r="O68" s="592"/>
    </row>
    <row r="69" spans="2:15" s="58" customFormat="1">
      <c r="B69" s="67"/>
      <c r="C69" s="68"/>
      <c r="D69" s="68"/>
      <c r="E69" s="68"/>
      <c r="F69" s="68"/>
      <c r="G69" s="68"/>
      <c r="H69" s="68"/>
      <c r="I69" s="199"/>
      <c r="J69" s="934"/>
      <c r="K69" s="934"/>
      <c r="L69" s="934"/>
      <c r="M69" s="934"/>
      <c r="O69" s="592"/>
    </row>
    <row r="70" spans="2:15" s="58" customFormat="1">
      <c r="B70" s="67"/>
      <c r="C70" s="68"/>
      <c r="D70" s="68"/>
      <c r="E70" s="68"/>
      <c r="F70" s="68"/>
      <c r="G70" s="68"/>
      <c r="H70" s="68"/>
      <c r="I70" s="199"/>
      <c r="J70" s="934"/>
      <c r="K70" s="934"/>
      <c r="L70" s="934"/>
      <c r="M70" s="934"/>
      <c r="O70" s="592"/>
    </row>
    <row r="71" spans="2:15" s="58" customFormat="1">
      <c r="B71" s="67"/>
      <c r="C71" s="68"/>
      <c r="D71" s="68"/>
      <c r="E71" s="68"/>
      <c r="F71" s="68"/>
      <c r="G71" s="68"/>
      <c r="H71" s="68"/>
      <c r="I71" s="199"/>
      <c r="J71" s="934"/>
      <c r="K71" s="934"/>
      <c r="L71" s="934"/>
      <c r="M71" s="934"/>
      <c r="O71" s="592"/>
    </row>
    <row r="72" spans="2:15" s="58" customFormat="1">
      <c r="B72" s="67"/>
      <c r="C72" s="68"/>
      <c r="D72" s="68"/>
      <c r="E72" s="68"/>
      <c r="F72" s="68"/>
      <c r="G72" s="68"/>
      <c r="H72" s="68"/>
      <c r="I72" s="199"/>
      <c r="J72" s="934"/>
      <c r="K72" s="934"/>
      <c r="L72" s="934"/>
      <c r="M72" s="934"/>
      <c r="O72" s="592"/>
    </row>
    <row r="73" spans="2:15" s="58" customFormat="1">
      <c r="B73" s="67"/>
      <c r="C73" s="68"/>
      <c r="D73" s="68"/>
      <c r="E73" s="68"/>
      <c r="F73" s="68"/>
      <c r="G73" s="68"/>
      <c r="H73" s="68"/>
      <c r="I73" s="199"/>
      <c r="J73" s="934"/>
      <c r="K73" s="934"/>
      <c r="L73" s="934"/>
      <c r="M73" s="934"/>
      <c r="O73" s="592"/>
    </row>
    <row r="74" spans="2:15" s="58" customFormat="1">
      <c r="B74" s="67"/>
      <c r="C74" s="68"/>
      <c r="D74" s="68"/>
      <c r="E74" s="68"/>
      <c r="F74" s="68"/>
      <c r="G74" s="68"/>
      <c r="H74" s="68"/>
      <c r="I74" s="199"/>
      <c r="J74" s="934"/>
      <c r="K74" s="934"/>
      <c r="L74" s="934"/>
      <c r="M74" s="934"/>
      <c r="O74" s="592"/>
    </row>
    <row r="75" spans="2:15" s="58" customFormat="1">
      <c r="B75" s="67"/>
      <c r="C75" s="68"/>
      <c r="D75" s="68"/>
      <c r="E75" s="68"/>
      <c r="F75" s="68"/>
      <c r="G75" s="68"/>
      <c r="H75" s="68"/>
      <c r="I75" s="199"/>
      <c r="J75" s="934"/>
      <c r="K75" s="934"/>
      <c r="L75" s="934"/>
      <c r="M75" s="934"/>
      <c r="O75" s="592"/>
    </row>
    <row r="76" spans="2:15" s="58" customFormat="1">
      <c r="B76" s="67"/>
      <c r="C76" s="68"/>
      <c r="D76" s="68"/>
      <c r="E76" s="68"/>
      <c r="F76" s="68"/>
      <c r="G76" s="68"/>
      <c r="H76" s="68"/>
      <c r="I76" s="199"/>
      <c r="J76" s="934"/>
      <c r="K76" s="934"/>
      <c r="L76" s="934"/>
      <c r="M76" s="934"/>
      <c r="O76" s="592"/>
    </row>
    <row r="77" spans="2:15" s="58" customFormat="1">
      <c r="B77" s="67"/>
      <c r="C77" s="68"/>
      <c r="D77" s="68"/>
      <c r="E77" s="68"/>
      <c r="F77" s="68"/>
      <c r="G77" s="68"/>
      <c r="H77" s="68"/>
      <c r="I77" s="199"/>
      <c r="J77" s="934"/>
      <c r="K77" s="934"/>
      <c r="L77" s="934"/>
      <c r="M77" s="934"/>
      <c r="O77" s="592"/>
    </row>
    <row r="78" spans="2:15" s="58" customFormat="1">
      <c r="B78" s="67"/>
      <c r="C78" s="68"/>
      <c r="D78" s="68"/>
      <c r="E78" s="68"/>
      <c r="F78" s="68"/>
      <c r="G78" s="68"/>
      <c r="H78" s="68"/>
      <c r="I78" s="199"/>
      <c r="J78" s="934"/>
      <c r="K78" s="934"/>
      <c r="L78" s="934"/>
      <c r="M78" s="934"/>
      <c r="O78" s="592"/>
    </row>
    <row r="79" spans="2:15" s="58" customFormat="1">
      <c r="B79" s="67"/>
      <c r="C79" s="68"/>
      <c r="D79" s="68"/>
      <c r="E79" s="68"/>
      <c r="F79" s="68"/>
      <c r="G79" s="68"/>
      <c r="H79" s="68"/>
      <c r="I79" s="199"/>
      <c r="J79" s="934"/>
      <c r="K79" s="934"/>
      <c r="L79" s="934"/>
      <c r="M79" s="934"/>
      <c r="O79" s="592"/>
    </row>
    <row r="80" spans="2:15" s="58" customFormat="1">
      <c r="B80" s="67"/>
      <c r="C80" s="68"/>
      <c r="D80" s="68"/>
      <c r="E80" s="68"/>
      <c r="F80" s="68"/>
      <c r="G80" s="68"/>
      <c r="H80" s="68"/>
      <c r="I80" s="199"/>
      <c r="J80" s="934"/>
      <c r="K80" s="934"/>
      <c r="L80" s="934"/>
      <c r="M80" s="934"/>
      <c r="O80" s="592"/>
    </row>
    <row r="81" spans="2:15" s="58" customFormat="1">
      <c r="B81" s="67"/>
      <c r="C81" s="68"/>
      <c r="D81" s="68"/>
      <c r="E81" s="68"/>
      <c r="F81" s="68"/>
      <c r="G81" s="68"/>
      <c r="H81" s="68"/>
      <c r="I81" s="199"/>
      <c r="J81" s="934"/>
      <c r="K81" s="934"/>
      <c r="L81" s="934"/>
      <c r="M81" s="934"/>
      <c r="O81" s="592"/>
    </row>
    <row r="82" spans="2:15" s="58" customFormat="1">
      <c r="B82" s="67"/>
      <c r="C82" s="68"/>
      <c r="D82" s="68"/>
      <c r="E82" s="68"/>
      <c r="F82" s="68"/>
      <c r="G82" s="68"/>
      <c r="H82" s="68"/>
      <c r="I82" s="199"/>
      <c r="J82" s="934"/>
      <c r="K82" s="934"/>
      <c r="L82" s="934"/>
      <c r="M82" s="934"/>
      <c r="O82" s="592"/>
    </row>
    <row r="83" spans="2:15" s="58" customFormat="1">
      <c r="B83" s="67"/>
      <c r="C83" s="68"/>
      <c r="D83" s="68"/>
      <c r="E83" s="68"/>
      <c r="F83" s="68"/>
      <c r="G83" s="68"/>
      <c r="H83" s="68"/>
      <c r="I83" s="199"/>
      <c r="J83" s="934"/>
      <c r="K83" s="934"/>
      <c r="L83" s="934"/>
      <c r="M83" s="934"/>
      <c r="O83" s="592"/>
    </row>
    <row r="84" spans="2:15" s="58" customFormat="1">
      <c r="B84" s="67"/>
      <c r="C84" s="68"/>
      <c r="D84" s="68"/>
      <c r="E84" s="68"/>
      <c r="F84" s="68"/>
      <c r="G84" s="68"/>
      <c r="H84" s="68"/>
      <c r="I84" s="199"/>
      <c r="J84" s="934"/>
      <c r="K84" s="934"/>
      <c r="L84" s="934"/>
      <c r="M84" s="934"/>
      <c r="O84" s="592"/>
    </row>
    <row r="85" spans="2:15" s="58" customFormat="1">
      <c r="B85" s="67"/>
      <c r="C85" s="68"/>
      <c r="D85" s="68"/>
      <c r="E85" s="68"/>
      <c r="F85" s="68"/>
      <c r="G85" s="68"/>
      <c r="H85" s="68"/>
      <c r="I85" s="199"/>
      <c r="J85" s="934"/>
      <c r="K85" s="934"/>
      <c r="L85" s="934"/>
      <c r="M85" s="934"/>
      <c r="O85" s="592"/>
    </row>
    <row r="86" spans="2:15" s="58" customFormat="1">
      <c r="B86" s="67"/>
      <c r="C86" s="68"/>
      <c r="D86" s="68"/>
      <c r="E86" s="68"/>
      <c r="F86" s="68"/>
      <c r="G86" s="68"/>
      <c r="H86" s="68"/>
      <c r="I86" s="199"/>
      <c r="J86" s="934"/>
      <c r="K86" s="934"/>
      <c r="L86" s="934"/>
      <c r="M86" s="934"/>
      <c r="O86" s="592"/>
    </row>
    <row r="87" spans="2:15" s="58" customFormat="1">
      <c r="B87" s="67"/>
      <c r="C87" s="68"/>
      <c r="D87" s="68"/>
      <c r="E87" s="68"/>
      <c r="F87" s="68"/>
      <c r="G87" s="68"/>
      <c r="H87" s="68"/>
      <c r="I87" s="199"/>
      <c r="J87" s="934"/>
      <c r="K87" s="934"/>
      <c r="L87" s="934"/>
      <c r="M87" s="934"/>
      <c r="O87" s="592"/>
    </row>
    <row r="88" spans="2:15" s="58" customFormat="1">
      <c r="B88" s="67"/>
      <c r="C88" s="68"/>
      <c r="D88" s="68"/>
      <c r="E88" s="68"/>
      <c r="F88" s="68"/>
      <c r="G88" s="68"/>
      <c r="H88" s="68"/>
      <c r="I88" s="199"/>
      <c r="J88" s="934"/>
      <c r="K88" s="934"/>
      <c r="L88" s="934"/>
      <c r="M88" s="934"/>
      <c r="O88" s="592"/>
    </row>
    <row r="89" spans="2:15" s="58" customFormat="1">
      <c r="B89" s="67"/>
      <c r="C89" s="68"/>
      <c r="D89" s="68"/>
      <c r="E89" s="68"/>
      <c r="F89" s="68"/>
      <c r="G89" s="68"/>
      <c r="H89" s="68"/>
      <c r="I89" s="199"/>
      <c r="J89" s="934"/>
      <c r="K89" s="934"/>
      <c r="L89" s="934"/>
      <c r="M89" s="934"/>
      <c r="O89" s="592"/>
    </row>
    <row r="90" spans="2:15" s="58" customFormat="1">
      <c r="B90" s="67"/>
      <c r="C90" s="68"/>
      <c r="D90" s="68"/>
      <c r="E90" s="68"/>
      <c r="F90" s="68"/>
      <c r="G90" s="68"/>
      <c r="H90" s="68"/>
      <c r="I90" s="199"/>
      <c r="J90" s="934"/>
      <c r="K90" s="934"/>
      <c r="L90" s="934"/>
      <c r="M90" s="934"/>
      <c r="O90" s="592"/>
    </row>
    <row r="91" spans="2:15" s="58" customFormat="1">
      <c r="B91" s="67"/>
      <c r="C91" s="68"/>
      <c r="D91" s="68"/>
      <c r="E91" s="68"/>
      <c r="F91" s="68"/>
      <c r="G91" s="68"/>
      <c r="H91" s="68"/>
      <c r="I91" s="199"/>
      <c r="J91" s="934"/>
      <c r="K91" s="934"/>
      <c r="L91" s="934"/>
      <c r="M91" s="934"/>
      <c r="O91" s="592"/>
    </row>
    <row r="92" spans="2:15" s="58" customFormat="1">
      <c r="B92" s="67"/>
      <c r="C92" s="68"/>
      <c r="D92" s="68"/>
      <c r="E92" s="68"/>
      <c r="F92" s="68"/>
      <c r="G92" s="68"/>
      <c r="H92" s="68"/>
      <c r="I92" s="199"/>
      <c r="J92" s="934"/>
      <c r="K92" s="934"/>
      <c r="L92" s="934"/>
      <c r="M92" s="934"/>
      <c r="O92" s="592"/>
    </row>
    <row r="93" spans="2:15" s="58" customFormat="1">
      <c r="B93" s="67"/>
      <c r="C93" s="68"/>
      <c r="D93" s="68"/>
      <c r="E93" s="68"/>
      <c r="F93" s="68"/>
      <c r="G93" s="68"/>
      <c r="H93" s="68"/>
      <c r="I93" s="199"/>
      <c r="J93" s="934"/>
      <c r="K93" s="934"/>
      <c r="L93" s="934"/>
      <c r="M93" s="934"/>
      <c r="O93" s="592"/>
    </row>
    <row r="94" spans="2:15" s="58" customFormat="1">
      <c r="B94" s="67"/>
      <c r="C94" s="68"/>
      <c r="D94" s="68"/>
      <c r="E94" s="68"/>
      <c r="F94" s="68"/>
      <c r="G94" s="68"/>
      <c r="H94" s="68"/>
      <c r="I94" s="199"/>
      <c r="J94" s="934"/>
      <c r="K94" s="934"/>
      <c r="L94" s="934"/>
      <c r="M94" s="934"/>
      <c r="O94" s="592"/>
    </row>
    <row r="95" spans="2:15" s="58" customFormat="1">
      <c r="B95" s="67"/>
      <c r="C95" s="68"/>
      <c r="D95" s="68"/>
      <c r="E95" s="68"/>
      <c r="F95" s="68"/>
      <c r="G95" s="68"/>
      <c r="H95" s="68"/>
      <c r="I95" s="199"/>
      <c r="J95" s="934"/>
      <c r="K95" s="934"/>
      <c r="L95" s="934"/>
      <c r="M95" s="934"/>
      <c r="O95" s="592"/>
    </row>
    <row r="96" spans="2:15" s="58" customFormat="1">
      <c r="B96" s="67"/>
      <c r="C96" s="68"/>
      <c r="D96" s="68"/>
      <c r="E96" s="68"/>
      <c r="F96" s="68"/>
      <c r="G96" s="68"/>
      <c r="H96" s="68"/>
      <c r="I96" s="199"/>
      <c r="J96" s="934"/>
      <c r="K96" s="934"/>
      <c r="L96" s="934"/>
      <c r="M96" s="934"/>
      <c r="O96" s="592"/>
    </row>
    <row r="97" spans="2:15" s="58" customFormat="1">
      <c r="B97" s="67"/>
      <c r="C97" s="68"/>
      <c r="D97" s="68"/>
      <c r="E97" s="68"/>
      <c r="F97" s="68"/>
      <c r="G97" s="68"/>
      <c r="H97" s="68"/>
      <c r="I97" s="199"/>
      <c r="J97" s="934"/>
      <c r="K97" s="934"/>
      <c r="L97" s="934"/>
      <c r="M97" s="934"/>
      <c r="O97" s="592"/>
    </row>
    <row r="98" spans="2:15" s="58" customFormat="1">
      <c r="B98" s="67"/>
      <c r="C98" s="68"/>
      <c r="D98" s="68"/>
      <c r="E98" s="68"/>
      <c r="F98" s="68"/>
      <c r="G98" s="68"/>
      <c r="H98" s="68"/>
      <c r="I98" s="199"/>
      <c r="J98" s="934"/>
      <c r="K98" s="934"/>
      <c r="L98" s="934"/>
      <c r="M98" s="934"/>
      <c r="O98" s="592"/>
    </row>
    <row r="99" spans="2:15" s="58" customFormat="1">
      <c r="B99" s="67"/>
      <c r="C99" s="68"/>
      <c r="D99" s="68"/>
      <c r="E99" s="68"/>
      <c r="F99" s="68"/>
      <c r="G99" s="68"/>
      <c r="H99" s="68"/>
      <c r="I99" s="199"/>
      <c r="J99" s="934"/>
      <c r="K99" s="934"/>
      <c r="L99" s="934"/>
      <c r="M99" s="934"/>
      <c r="O99" s="592"/>
    </row>
    <row r="100" spans="2:15" s="58" customFormat="1">
      <c r="B100" s="67"/>
      <c r="C100" s="68"/>
      <c r="D100" s="68"/>
      <c r="E100" s="68"/>
      <c r="F100" s="68"/>
      <c r="G100" s="68"/>
      <c r="H100" s="68"/>
      <c r="I100" s="199"/>
      <c r="J100" s="934"/>
      <c r="K100" s="934"/>
      <c r="L100" s="934"/>
      <c r="M100" s="934"/>
      <c r="O100" s="592"/>
    </row>
    <row r="101" spans="2:15" s="58" customFormat="1">
      <c r="B101" s="67"/>
      <c r="C101" s="68"/>
      <c r="D101" s="68"/>
      <c r="E101" s="68"/>
      <c r="F101" s="68"/>
      <c r="G101" s="68"/>
      <c r="H101" s="68"/>
      <c r="I101" s="199"/>
      <c r="J101" s="934"/>
      <c r="K101" s="934"/>
      <c r="L101" s="934"/>
      <c r="M101" s="934"/>
      <c r="O101" s="592"/>
    </row>
    <row r="102" spans="2:15" s="58" customFormat="1">
      <c r="B102" s="67"/>
      <c r="C102" s="68"/>
      <c r="D102" s="68"/>
      <c r="E102" s="68"/>
      <c r="F102" s="68"/>
      <c r="G102" s="68"/>
      <c r="H102" s="68"/>
      <c r="I102" s="199"/>
      <c r="J102" s="934"/>
      <c r="K102" s="934"/>
      <c r="L102" s="934"/>
      <c r="M102" s="934"/>
      <c r="O102" s="592"/>
    </row>
    <row r="103" spans="2:15" s="58" customFormat="1">
      <c r="B103" s="67"/>
      <c r="C103" s="68"/>
      <c r="D103" s="68"/>
      <c r="E103" s="68"/>
      <c r="F103" s="68"/>
      <c r="G103" s="68"/>
      <c r="H103" s="68"/>
      <c r="I103" s="199"/>
      <c r="J103" s="934"/>
      <c r="K103" s="934"/>
      <c r="L103" s="934"/>
      <c r="M103" s="934"/>
      <c r="O103" s="592"/>
    </row>
    <row r="104" spans="2:15" s="58" customFormat="1">
      <c r="B104" s="67"/>
      <c r="C104" s="68"/>
      <c r="D104" s="68"/>
      <c r="E104" s="68"/>
      <c r="F104" s="68"/>
      <c r="G104" s="68"/>
      <c r="H104" s="68"/>
      <c r="I104" s="199"/>
      <c r="J104" s="934"/>
      <c r="K104" s="934"/>
      <c r="L104" s="934"/>
      <c r="M104" s="934"/>
      <c r="O104" s="592"/>
    </row>
    <row r="105" spans="2:15" s="58" customFormat="1">
      <c r="B105" s="67"/>
      <c r="C105" s="68"/>
      <c r="D105" s="68"/>
      <c r="E105" s="68"/>
      <c r="F105" s="68"/>
      <c r="G105" s="68"/>
      <c r="H105" s="68"/>
      <c r="I105" s="199"/>
      <c r="J105" s="934"/>
      <c r="K105" s="934"/>
      <c r="L105" s="934"/>
      <c r="M105" s="934"/>
      <c r="O105" s="592"/>
    </row>
    <row r="106" spans="2:15" s="58" customFormat="1">
      <c r="B106" s="67"/>
      <c r="C106" s="68"/>
      <c r="D106" s="68"/>
      <c r="E106" s="68"/>
      <c r="F106" s="68"/>
      <c r="G106" s="68"/>
      <c r="H106" s="68"/>
      <c r="I106" s="199"/>
      <c r="J106" s="934"/>
      <c r="K106" s="934"/>
      <c r="L106" s="934"/>
      <c r="M106" s="934"/>
      <c r="O106" s="592"/>
    </row>
    <row r="107" spans="2:15" s="58" customFormat="1">
      <c r="B107" s="67"/>
      <c r="C107" s="68"/>
      <c r="D107" s="68"/>
      <c r="E107" s="68"/>
      <c r="F107" s="68"/>
      <c r="G107" s="68"/>
      <c r="H107" s="68"/>
      <c r="I107" s="199"/>
      <c r="J107" s="934"/>
      <c r="K107" s="934"/>
      <c r="L107" s="934"/>
      <c r="M107" s="934"/>
      <c r="O107" s="592"/>
    </row>
    <row r="108" spans="2:15" s="58" customFormat="1">
      <c r="B108" s="67"/>
      <c r="C108" s="68"/>
      <c r="D108" s="68"/>
      <c r="E108" s="68"/>
      <c r="F108" s="68"/>
      <c r="G108" s="68"/>
      <c r="H108" s="68"/>
      <c r="I108" s="199"/>
      <c r="J108" s="934"/>
      <c r="K108" s="934"/>
      <c r="L108" s="934"/>
      <c r="M108" s="934"/>
      <c r="O108" s="592"/>
    </row>
    <row r="109" spans="2:15" s="58" customFormat="1">
      <c r="B109" s="67"/>
      <c r="C109" s="68"/>
      <c r="D109" s="68"/>
      <c r="E109" s="68"/>
      <c r="F109" s="68"/>
      <c r="G109" s="68"/>
      <c r="H109" s="68"/>
      <c r="I109" s="199"/>
      <c r="J109" s="934"/>
      <c r="K109" s="934"/>
      <c r="L109" s="934"/>
      <c r="M109" s="934"/>
      <c r="O109" s="592"/>
    </row>
    <row r="110" spans="2:15" s="58" customFormat="1">
      <c r="B110" s="67"/>
      <c r="C110" s="68"/>
      <c r="D110" s="68"/>
      <c r="E110" s="68"/>
      <c r="F110" s="68"/>
      <c r="G110" s="68"/>
      <c r="H110" s="68"/>
      <c r="I110" s="199"/>
      <c r="J110" s="934"/>
      <c r="K110" s="934"/>
      <c r="L110" s="934"/>
      <c r="M110" s="934"/>
      <c r="O110" s="592"/>
    </row>
    <row r="111" spans="2:15" s="58" customFormat="1">
      <c r="B111" s="67"/>
      <c r="C111" s="68"/>
      <c r="D111" s="68"/>
      <c r="E111" s="68"/>
      <c r="F111" s="68"/>
      <c r="G111" s="68"/>
      <c r="H111" s="68"/>
      <c r="I111" s="199"/>
      <c r="J111" s="934"/>
      <c r="K111" s="934"/>
      <c r="L111" s="934"/>
      <c r="M111" s="934"/>
      <c r="O111" s="592"/>
    </row>
    <row r="112" spans="2:15" s="58" customFormat="1">
      <c r="B112" s="67"/>
      <c r="C112" s="68"/>
      <c r="D112" s="68"/>
      <c r="E112" s="68"/>
      <c r="F112" s="68"/>
      <c r="G112" s="68"/>
      <c r="H112" s="68"/>
      <c r="I112" s="199"/>
      <c r="J112" s="934"/>
      <c r="K112" s="934"/>
      <c r="L112" s="934"/>
      <c r="M112" s="934"/>
      <c r="O112" s="592"/>
    </row>
    <row r="113" spans="2:15" s="58" customFormat="1">
      <c r="B113" s="67"/>
      <c r="C113" s="68"/>
      <c r="D113" s="68"/>
      <c r="E113" s="68"/>
      <c r="F113" s="68"/>
      <c r="G113" s="68"/>
      <c r="H113" s="68"/>
      <c r="I113" s="199"/>
      <c r="J113" s="934"/>
      <c r="K113" s="934"/>
      <c r="L113" s="934"/>
      <c r="M113" s="934"/>
      <c r="O113" s="592"/>
    </row>
    <row r="114" spans="2:15" s="58" customFormat="1">
      <c r="B114" s="67"/>
      <c r="C114" s="68"/>
      <c r="D114" s="68"/>
      <c r="E114" s="68"/>
      <c r="F114" s="68"/>
      <c r="G114" s="68"/>
      <c r="H114" s="68"/>
      <c r="I114" s="199"/>
      <c r="J114" s="934"/>
      <c r="K114" s="934"/>
      <c r="L114" s="934"/>
      <c r="M114" s="934"/>
      <c r="O114" s="592"/>
    </row>
    <row r="115" spans="2:15" s="58" customFormat="1">
      <c r="B115" s="67"/>
      <c r="C115" s="68"/>
      <c r="D115" s="68"/>
      <c r="E115" s="68"/>
      <c r="F115" s="68"/>
      <c r="G115" s="68"/>
      <c r="H115" s="68"/>
      <c r="I115" s="199"/>
      <c r="J115" s="934"/>
      <c r="K115" s="934"/>
      <c r="L115" s="934"/>
      <c r="M115" s="934"/>
      <c r="O115" s="592"/>
    </row>
    <row r="116" spans="2:15" s="58" customFormat="1">
      <c r="B116" s="67"/>
      <c r="C116" s="68"/>
      <c r="D116" s="68"/>
      <c r="E116" s="68"/>
      <c r="F116" s="68"/>
      <c r="G116" s="68"/>
      <c r="H116" s="68"/>
      <c r="I116" s="199"/>
      <c r="J116" s="934"/>
      <c r="K116" s="934"/>
      <c r="L116" s="934"/>
      <c r="M116" s="934"/>
      <c r="O116" s="592"/>
    </row>
    <row r="117" spans="2:15" s="58" customFormat="1">
      <c r="B117" s="67"/>
      <c r="C117" s="68"/>
      <c r="D117" s="68"/>
      <c r="E117" s="68"/>
      <c r="F117" s="68"/>
      <c r="G117" s="68"/>
      <c r="H117" s="68"/>
      <c r="I117" s="199"/>
      <c r="J117" s="934"/>
      <c r="K117" s="934"/>
      <c r="L117" s="934"/>
      <c r="M117" s="934"/>
      <c r="O117" s="592"/>
    </row>
    <row r="118" spans="2:15" s="58" customFormat="1">
      <c r="B118" s="67"/>
      <c r="C118" s="68"/>
      <c r="D118" s="68"/>
      <c r="E118" s="68"/>
      <c r="F118" s="68"/>
      <c r="G118" s="68"/>
      <c r="H118" s="68"/>
      <c r="I118" s="199"/>
      <c r="J118" s="934"/>
      <c r="K118" s="934"/>
      <c r="L118" s="934"/>
      <c r="M118" s="934"/>
      <c r="O118" s="592"/>
    </row>
    <row r="119" spans="2:15" s="58" customFormat="1">
      <c r="B119" s="67"/>
      <c r="C119" s="68"/>
      <c r="D119" s="68"/>
      <c r="E119" s="68"/>
      <c r="F119" s="68"/>
      <c r="G119" s="68"/>
      <c r="H119" s="68"/>
      <c r="I119" s="199"/>
      <c r="J119" s="934"/>
      <c r="K119" s="934"/>
      <c r="L119" s="934"/>
      <c r="M119" s="934"/>
      <c r="O119" s="592"/>
    </row>
    <row r="120" spans="2:15" s="58" customFormat="1">
      <c r="B120" s="67"/>
      <c r="C120" s="68"/>
      <c r="D120" s="68"/>
      <c r="E120" s="68"/>
      <c r="F120" s="68"/>
      <c r="G120" s="68"/>
      <c r="H120" s="68"/>
      <c r="I120" s="199"/>
      <c r="J120" s="934"/>
      <c r="K120" s="934"/>
      <c r="L120" s="934"/>
      <c r="M120" s="934"/>
      <c r="O120" s="592"/>
    </row>
    <row r="121" spans="2:15" s="58" customFormat="1">
      <c r="B121" s="67"/>
      <c r="C121" s="68"/>
      <c r="D121" s="68"/>
      <c r="E121" s="68"/>
      <c r="F121" s="68"/>
      <c r="G121" s="68"/>
      <c r="H121" s="68"/>
      <c r="I121" s="199"/>
      <c r="J121" s="934"/>
      <c r="K121" s="934"/>
      <c r="L121" s="934"/>
      <c r="M121" s="934"/>
      <c r="O121" s="592"/>
    </row>
    <row r="122" spans="2:15" s="58" customFormat="1">
      <c r="B122" s="67"/>
      <c r="C122" s="68"/>
      <c r="D122" s="68"/>
      <c r="E122" s="68"/>
      <c r="F122" s="68"/>
      <c r="G122" s="68"/>
      <c r="H122" s="68"/>
      <c r="I122" s="199"/>
      <c r="J122" s="934"/>
      <c r="K122" s="934"/>
      <c r="L122" s="934"/>
      <c r="M122" s="934"/>
      <c r="O122" s="592"/>
    </row>
    <row r="123" spans="2:15" s="58" customFormat="1">
      <c r="B123" s="67"/>
      <c r="C123" s="68"/>
      <c r="D123" s="68"/>
      <c r="E123" s="68"/>
      <c r="F123" s="68"/>
      <c r="G123" s="68"/>
      <c r="H123" s="68"/>
      <c r="I123" s="199"/>
      <c r="J123" s="934"/>
      <c r="K123" s="934"/>
      <c r="L123" s="934"/>
      <c r="M123" s="934"/>
      <c r="O123" s="592"/>
    </row>
    <row r="124" spans="2:15" s="58" customFormat="1">
      <c r="B124" s="67"/>
      <c r="C124" s="68"/>
      <c r="D124" s="68"/>
      <c r="E124" s="68"/>
      <c r="F124" s="68"/>
      <c r="G124" s="68"/>
      <c r="H124" s="68"/>
      <c r="I124" s="199"/>
      <c r="J124" s="934"/>
      <c r="K124" s="934"/>
      <c r="L124" s="934"/>
      <c r="M124" s="934"/>
      <c r="O124" s="592"/>
    </row>
    <row r="125" spans="2:15" s="58" customFormat="1">
      <c r="B125" s="67"/>
      <c r="C125" s="68"/>
      <c r="D125" s="68"/>
      <c r="E125" s="68"/>
      <c r="F125" s="68"/>
      <c r="G125" s="68"/>
      <c r="H125" s="68"/>
      <c r="I125" s="199"/>
      <c r="J125" s="934"/>
      <c r="K125" s="934"/>
      <c r="L125" s="934"/>
      <c r="M125" s="934"/>
      <c r="O125" s="592"/>
    </row>
    <row r="126" spans="2:15" s="58" customFormat="1">
      <c r="B126" s="67"/>
      <c r="C126" s="68"/>
      <c r="D126" s="68"/>
      <c r="E126" s="68"/>
      <c r="F126" s="68"/>
      <c r="G126" s="68"/>
      <c r="H126" s="68"/>
      <c r="I126" s="199"/>
      <c r="J126" s="934"/>
      <c r="K126" s="934"/>
      <c r="L126" s="934"/>
      <c r="M126" s="934"/>
      <c r="O126" s="592"/>
    </row>
    <row r="127" spans="2:15" s="58" customFormat="1">
      <c r="B127" s="67"/>
      <c r="C127" s="68"/>
      <c r="D127" s="68"/>
      <c r="E127" s="68"/>
      <c r="F127" s="68"/>
      <c r="G127" s="68"/>
      <c r="H127" s="68"/>
      <c r="I127" s="199"/>
      <c r="J127" s="934"/>
      <c r="K127" s="934"/>
      <c r="L127" s="934"/>
      <c r="M127" s="934"/>
      <c r="O127" s="592"/>
    </row>
    <row r="128" spans="2:15" s="58" customFormat="1">
      <c r="B128" s="67"/>
      <c r="C128" s="68"/>
      <c r="D128" s="68"/>
      <c r="E128" s="68"/>
      <c r="F128" s="68"/>
      <c r="G128" s="68"/>
      <c r="H128" s="68"/>
      <c r="I128" s="199"/>
      <c r="J128" s="934"/>
      <c r="K128" s="934"/>
      <c r="L128" s="934"/>
      <c r="M128" s="934"/>
      <c r="O128" s="592"/>
    </row>
    <row r="129" spans="2:15" s="58" customFormat="1">
      <c r="B129" s="67"/>
      <c r="C129" s="68"/>
      <c r="D129" s="68"/>
      <c r="E129" s="68"/>
      <c r="F129" s="68"/>
      <c r="G129" s="68"/>
      <c r="H129" s="68"/>
      <c r="I129" s="199"/>
      <c r="J129" s="934"/>
      <c r="K129" s="934"/>
      <c r="L129" s="934"/>
      <c r="M129" s="934"/>
      <c r="O129" s="592"/>
    </row>
    <row r="130" spans="2:15" s="58" customFormat="1">
      <c r="B130" s="67"/>
      <c r="C130" s="68"/>
      <c r="D130" s="68"/>
      <c r="E130" s="68"/>
      <c r="F130" s="68"/>
      <c r="G130" s="68"/>
      <c r="H130" s="68"/>
      <c r="I130" s="199"/>
      <c r="J130" s="934"/>
      <c r="K130" s="934"/>
      <c r="L130" s="934"/>
      <c r="M130" s="934"/>
      <c r="O130" s="592"/>
    </row>
    <row r="131" spans="2:15" s="58" customFormat="1">
      <c r="B131" s="67"/>
      <c r="C131" s="68"/>
      <c r="D131" s="68"/>
      <c r="E131" s="68"/>
      <c r="F131" s="68"/>
      <c r="G131" s="68"/>
      <c r="H131" s="68"/>
      <c r="I131" s="199"/>
      <c r="J131" s="934"/>
      <c r="K131" s="934"/>
      <c r="L131" s="934"/>
      <c r="M131" s="934"/>
      <c r="O131" s="592"/>
    </row>
    <row r="132" spans="2:15" s="58" customFormat="1">
      <c r="B132" s="67"/>
      <c r="C132" s="68"/>
      <c r="D132" s="68"/>
      <c r="E132" s="68"/>
      <c r="F132" s="68"/>
      <c r="G132" s="68"/>
      <c r="H132" s="68"/>
      <c r="I132" s="199"/>
      <c r="J132" s="934"/>
      <c r="K132" s="934"/>
      <c r="L132" s="934"/>
      <c r="M132" s="934"/>
      <c r="O132" s="592"/>
    </row>
    <row r="133" spans="2:15" s="58" customFormat="1">
      <c r="B133" s="67"/>
      <c r="C133" s="68"/>
      <c r="D133" s="68"/>
      <c r="E133" s="68"/>
      <c r="F133" s="68"/>
      <c r="G133" s="68"/>
      <c r="H133" s="68"/>
      <c r="I133" s="199"/>
      <c r="J133" s="934"/>
      <c r="K133" s="934"/>
      <c r="L133" s="934"/>
      <c r="M133" s="934"/>
      <c r="O133" s="592"/>
    </row>
    <row r="134" spans="2:15" s="58" customFormat="1">
      <c r="B134" s="67"/>
      <c r="C134" s="68"/>
      <c r="D134" s="68"/>
      <c r="E134" s="68"/>
      <c r="F134" s="68"/>
      <c r="G134" s="68"/>
      <c r="H134" s="68"/>
      <c r="I134" s="199"/>
      <c r="J134" s="934"/>
      <c r="K134" s="934"/>
      <c r="L134" s="934"/>
      <c r="M134" s="934"/>
      <c r="O134" s="592"/>
    </row>
    <row r="135" spans="2:15" s="58" customFormat="1">
      <c r="B135" s="67"/>
      <c r="C135" s="68"/>
      <c r="D135" s="68"/>
      <c r="E135" s="68"/>
      <c r="F135" s="68"/>
      <c r="G135" s="68"/>
      <c r="H135" s="68"/>
      <c r="I135" s="199"/>
      <c r="J135" s="934"/>
      <c r="K135" s="934"/>
      <c r="L135" s="934"/>
      <c r="M135" s="934"/>
      <c r="O135" s="592"/>
    </row>
    <row r="136" spans="2:15" s="58" customFormat="1">
      <c r="B136" s="67"/>
      <c r="C136" s="68"/>
      <c r="D136" s="68"/>
      <c r="E136" s="68"/>
      <c r="F136" s="68"/>
      <c r="G136" s="68"/>
      <c r="H136" s="68"/>
      <c r="I136" s="199"/>
      <c r="J136" s="934"/>
      <c r="K136" s="934"/>
      <c r="L136" s="934"/>
      <c r="M136" s="934"/>
      <c r="O136" s="592"/>
    </row>
    <row r="137" spans="2:15" s="58" customFormat="1">
      <c r="B137" s="67"/>
      <c r="C137" s="68"/>
      <c r="D137" s="68"/>
      <c r="E137" s="68"/>
      <c r="F137" s="68"/>
      <c r="G137" s="68"/>
      <c r="H137" s="68"/>
      <c r="I137" s="199"/>
      <c r="J137" s="934"/>
      <c r="K137" s="934"/>
      <c r="L137" s="934"/>
      <c r="M137" s="934"/>
      <c r="O137" s="592"/>
    </row>
    <row r="138" spans="2:15" s="58" customFormat="1">
      <c r="B138" s="67"/>
      <c r="C138" s="68"/>
      <c r="D138" s="68"/>
      <c r="E138" s="68"/>
      <c r="F138" s="68"/>
      <c r="G138" s="68"/>
      <c r="H138" s="68"/>
      <c r="I138" s="199"/>
      <c r="J138" s="934"/>
      <c r="K138" s="934"/>
      <c r="L138" s="934"/>
      <c r="M138" s="934"/>
      <c r="O138" s="592"/>
    </row>
    <row r="139" spans="2:15" s="58" customFormat="1">
      <c r="B139" s="67"/>
      <c r="C139" s="68"/>
      <c r="D139" s="68"/>
      <c r="E139" s="68"/>
      <c r="F139" s="68"/>
      <c r="G139" s="68"/>
      <c r="H139" s="68"/>
      <c r="I139" s="199"/>
      <c r="J139" s="934"/>
      <c r="K139" s="934"/>
      <c r="L139" s="934"/>
      <c r="M139" s="934"/>
      <c r="O139" s="592"/>
    </row>
    <row r="140" spans="2:15" s="58" customFormat="1">
      <c r="B140" s="67"/>
      <c r="C140" s="68"/>
      <c r="D140" s="68"/>
      <c r="E140" s="68"/>
      <c r="F140" s="68"/>
      <c r="G140" s="68"/>
      <c r="H140" s="68"/>
      <c r="I140" s="199"/>
      <c r="J140" s="934"/>
      <c r="K140" s="934"/>
      <c r="L140" s="934"/>
      <c r="M140" s="934"/>
      <c r="O140" s="592"/>
    </row>
    <row r="141" spans="2:15" s="58" customFormat="1">
      <c r="B141" s="67"/>
      <c r="C141" s="68"/>
      <c r="D141" s="68"/>
      <c r="E141" s="68"/>
      <c r="F141" s="68"/>
      <c r="G141" s="68"/>
      <c r="H141" s="68"/>
      <c r="I141" s="199"/>
      <c r="J141" s="934"/>
      <c r="K141" s="934"/>
      <c r="L141" s="934"/>
      <c r="M141" s="934"/>
      <c r="O141" s="592"/>
    </row>
    <row r="142" spans="2:15" s="58" customFormat="1">
      <c r="B142" s="67"/>
      <c r="C142" s="68"/>
      <c r="D142" s="68"/>
      <c r="E142" s="68"/>
      <c r="F142" s="68"/>
      <c r="G142" s="68"/>
      <c r="H142" s="68"/>
      <c r="I142" s="199"/>
      <c r="J142" s="934"/>
      <c r="K142" s="934"/>
      <c r="L142" s="934"/>
      <c r="M142" s="934"/>
      <c r="O142" s="592"/>
    </row>
    <row r="143" spans="2:15" s="58" customFormat="1">
      <c r="B143" s="67"/>
      <c r="C143" s="68"/>
      <c r="D143" s="68"/>
      <c r="E143" s="68"/>
      <c r="F143" s="68"/>
      <c r="G143" s="68"/>
      <c r="H143" s="68"/>
      <c r="I143" s="199"/>
      <c r="J143" s="934"/>
      <c r="K143" s="934"/>
      <c r="L143" s="934"/>
      <c r="M143" s="934"/>
      <c r="O143" s="592"/>
    </row>
    <row r="144" spans="2:15" s="58" customFormat="1">
      <c r="B144" s="67"/>
      <c r="C144" s="68"/>
      <c r="D144" s="68"/>
      <c r="E144" s="68"/>
      <c r="F144" s="68"/>
      <c r="G144" s="68"/>
      <c r="H144" s="68"/>
      <c r="I144" s="199"/>
      <c r="J144" s="934"/>
      <c r="K144" s="934"/>
      <c r="L144" s="934"/>
      <c r="M144" s="934"/>
      <c r="O144" s="592"/>
    </row>
    <row r="145" spans="2:15" s="58" customFormat="1">
      <c r="B145" s="67"/>
      <c r="C145" s="68"/>
      <c r="D145" s="68"/>
      <c r="E145" s="68"/>
      <c r="F145" s="68"/>
      <c r="G145" s="68"/>
      <c r="H145" s="68"/>
      <c r="I145" s="199"/>
      <c r="J145" s="934"/>
      <c r="K145" s="934"/>
      <c r="L145" s="934"/>
      <c r="M145" s="934"/>
      <c r="O145" s="592"/>
    </row>
    <row r="146" spans="2:15" s="58" customFormat="1">
      <c r="B146" s="67"/>
      <c r="C146" s="68"/>
      <c r="D146" s="68"/>
      <c r="E146" s="68"/>
      <c r="F146" s="68"/>
      <c r="G146" s="68"/>
      <c r="H146" s="68"/>
      <c r="I146" s="199"/>
      <c r="J146" s="934"/>
      <c r="K146" s="934"/>
      <c r="L146" s="934"/>
      <c r="M146" s="934"/>
      <c r="O146" s="592"/>
    </row>
    <row r="147" spans="2:15" s="58" customFormat="1">
      <c r="B147" s="67"/>
      <c r="C147" s="68"/>
      <c r="D147" s="68"/>
      <c r="E147" s="68"/>
      <c r="F147" s="68"/>
      <c r="G147" s="68"/>
      <c r="H147" s="68"/>
      <c r="I147" s="199"/>
      <c r="J147" s="934"/>
      <c r="K147" s="934"/>
      <c r="L147" s="934"/>
      <c r="M147" s="934"/>
      <c r="O147" s="592"/>
    </row>
    <row r="148" spans="2:15" s="58" customFormat="1">
      <c r="B148" s="67"/>
      <c r="C148" s="68"/>
      <c r="D148" s="68"/>
      <c r="E148" s="68"/>
      <c r="F148" s="68"/>
      <c r="G148" s="68"/>
      <c r="H148" s="68"/>
      <c r="I148" s="199"/>
      <c r="J148" s="934"/>
      <c r="K148" s="934"/>
      <c r="L148" s="934"/>
      <c r="M148" s="934"/>
      <c r="O148" s="592"/>
    </row>
    <row r="149" spans="2:15" s="58" customFormat="1">
      <c r="B149" s="67"/>
      <c r="C149" s="68"/>
      <c r="D149" s="68"/>
      <c r="E149" s="68"/>
      <c r="F149" s="68"/>
      <c r="G149" s="68"/>
      <c r="H149" s="68"/>
      <c r="I149" s="199"/>
      <c r="J149" s="934"/>
      <c r="K149" s="934"/>
      <c r="L149" s="934"/>
      <c r="M149" s="934"/>
      <c r="O149" s="592"/>
    </row>
    <row r="150" spans="2:15" s="58" customFormat="1">
      <c r="B150" s="67"/>
      <c r="C150" s="68"/>
      <c r="D150" s="68"/>
      <c r="E150" s="68"/>
      <c r="F150" s="68"/>
      <c r="G150" s="68"/>
      <c r="H150" s="68"/>
      <c r="I150" s="199"/>
      <c r="J150" s="934"/>
      <c r="K150" s="934"/>
      <c r="L150" s="934"/>
      <c r="M150" s="934"/>
      <c r="O150" s="592"/>
    </row>
    <row r="151" spans="2:15" s="58" customFormat="1">
      <c r="B151" s="67"/>
      <c r="C151" s="68"/>
      <c r="D151" s="68"/>
      <c r="E151" s="68"/>
      <c r="F151" s="68"/>
      <c r="G151" s="68"/>
      <c r="H151" s="68"/>
      <c r="I151" s="199"/>
      <c r="J151" s="934"/>
      <c r="K151" s="934"/>
      <c r="L151" s="934"/>
      <c r="M151" s="934"/>
      <c r="O151" s="592"/>
    </row>
    <row r="152" spans="2:15" s="58" customFormat="1">
      <c r="B152" s="67"/>
      <c r="C152" s="68"/>
      <c r="D152" s="68"/>
      <c r="E152" s="68"/>
      <c r="F152" s="68"/>
      <c r="G152" s="68"/>
      <c r="H152" s="68"/>
      <c r="I152" s="199"/>
      <c r="J152" s="934"/>
      <c r="K152" s="934"/>
      <c r="L152" s="934"/>
      <c r="M152" s="934"/>
      <c r="O152" s="592"/>
    </row>
    <row r="153" spans="2:15" s="58" customFormat="1">
      <c r="B153" s="67"/>
      <c r="C153" s="68"/>
      <c r="D153" s="68"/>
      <c r="E153" s="68"/>
      <c r="F153" s="68"/>
      <c r="G153" s="68"/>
      <c r="H153" s="68"/>
      <c r="I153" s="199"/>
      <c r="J153" s="934"/>
      <c r="K153" s="934"/>
      <c r="L153" s="934"/>
      <c r="M153" s="934"/>
      <c r="O153" s="592"/>
    </row>
  </sheetData>
  <sheetProtection algorithmName="SHA-512" hashValue="CGWsomC/wLG+qnntO6Xj8laQpa4vQWrStEPY8OZ4xXsF08qJ6Df4TKLgLOrqXZpP23DZAFxYPgmyk38Rqslsvg==" saltValue="Aa8Ae/kzcNeoxLcc2OrSww==" spinCount="100000" sheet="1" formatCells="0" formatColumns="0" autoFilter="0"/>
  <sortState ref="A2:L39">
    <sortCondition ref="B2:B39"/>
  </sortState>
  <pageMargins left="0.78740157480314965" right="0.39370078740157483" top="0.98425196850393704" bottom="0.59055118110236227" header="0.31496062992125984" footer="0.31496062992125984"/>
  <pageSetup paperSize="9" scale="76" orientation="portrait" r:id="rId1"/>
  <headerFooter>
    <oddHeader>&amp;L&amp;"-,Standard"&amp;11Alle Angaben ohne Gewähr&amp;R&amp;G</oddHeader>
    <oddFooter>&amp;L&amp;"-,Standard"&amp;11&amp;F&amp;C&amp;"-,Standard"&amp;11&amp;A&amp;R&amp;"-,Standard"&amp;11&amp;P von &amp;N</oddFooter>
  </headerFooter>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27</vt:i4>
      </vt:variant>
    </vt:vector>
  </HeadingPairs>
  <TitlesOfParts>
    <vt:vector size="48" baseType="lpstr">
      <vt:lpstr>Impressum</vt:lpstr>
      <vt:lpstr>Kurzanleitung</vt:lpstr>
      <vt:lpstr>Schlagliste</vt:lpstr>
      <vt:lpstr>N-DBE</vt:lpstr>
      <vt:lpstr>N-Abschlag org. Düngung</vt:lpstr>
      <vt:lpstr>P-(K-Mg)-DBE</vt:lpstr>
      <vt:lpstr>Düngedokumentation, -bilanz</vt:lpstr>
      <vt:lpstr>aktuelle Düngerliste</vt:lpstr>
      <vt:lpstr>Tab org. Kompost_N-expert</vt:lpstr>
      <vt:lpstr>Tab org. D_N-expert</vt:lpstr>
      <vt:lpstr>Boden DüV-Bolap</vt:lpstr>
      <vt:lpstr>Nicht aktiv_Boden LUFA</vt:lpstr>
      <vt:lpstr>H&amp;G LfL</vt:lpstr>
      <vt:lpstr>Tab 2+3 DüV_A</vt:lpstr>
      <vt:lpstr>Nährstoffabfuhr Sonstige</vt:lpstr>
      <vt:lpstr>Tab 4+5 DüV+Abfuhr_G</vt:lpstr>
      <vt:lpstr>Tab 6 DüV_H</vt:lpstr>
      <vt:lpstr>Tab 7 DüV_A-VF</vt:lpstr>
      <vt:lpstr>Tab 7 DüV_A-ZF</vt:lpstr>
      <vt:lpstr>Kulturgruppe</vt:lpstr>
      <vt:lpstr>Verfrühung</vt:lpstr>
      <vt:lpstr>A</vt:lpstr>
      <vt:lpstr>BereichA</vt:lpstr>
      <vt:lpstr>BereichG</vt:lpstr>
      <vt:lpstr>BereichHG</vt:lpstr>
      <vt:lpstr>BereichS</vt:lpstr>
      <vt:lpstr>'aktuelle Düngerliste'!Druckbereich</vt:lpstr>
      <vt:lpstr>'Düngedokumentation, -bilanz'!Druckbereich</vt:lpstr>
      <vt:lpstr>'H&amp;G LfL'!Druckbereich</vt:lpstr>
      <vt:lpstr>Kurzanleitung!Druckbereich</vt:lpstr>
      <vt:lpstr>'N-Abschlag org. Düngung'!Druckbereich</vt:lpstr>
      <vt:lpstr>'N-DBE'!Druckbereich</vt:lpstr>
      <vt:lpstr>'P-(K-Mg)-DBE'!Druckbereich</vt:lpstr>
      <vt:lpstr>'Tab 4+5 DüV+Abfuhr_G'!Druckbereich</vt:lpstr>
      <vt:lpstr>'Tab org. D_N-expert'!Druckbereich</vt:lpstr>
      <vt:lpstr>'Düngedokumentation, -bilanz'!Drucktitel</vt:lpstr>
      <vt:lpstr>'H&amp;G LfL'!Drucktitel</vt:lpstr>
      <vt:lpstr>'N-Abschlag org. Düngung'!Drucktitel</vt:lpstr>
      <vt:lpstr>'Nährstoffabfuhr Sonstige'!Drucktitel</vt:lpstr>
      <vt:lpstr>'N-DBE'!Drucktitel</vt:lpstr>
      <vt:lpstr>'P-(K-Mg)-DBE'!Drucktitel</vt:lpstr>
      <vt:lpstr>Schlagliste!Drucktitel</vt:lpstr>
      <vt:lpstr>'Tab 4+5 DüV+Abfuhr_G'!Drucktitel</vt:lpstr>
      <vt:lpstr>'Tab org. D_N-expert'!Drucktitel</vt:lpstr>
      <vt:lpstr>G</vt:lpstr>
      <vt:lpstr>'Düngedokumentation, -bilanz'!HG</vt:lpstr>
      <vt:lpstr>'P-(K-Mg)-DBE'!HG</vt:lpstr>
      <vt:lpstr>HG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Kerstin Mahler</dc:creator>
  <cp:lastModifiedBy>mahler_k</cp:lastModifiedBy>
  <cp:lastPrinted>2026-02-19T13:40:15Z</cp:lastPrinted>
  <dcterms:created xsi:type="dcterms:W3CDTF">2016-03-31T17:23:54Z</dcterms:created>
  <dcterms:modified xsi:type="dcterms:W3CDTF">2026-02-26T10:48:46Z</dcterms:modified>
</cp:coreProperties>
</file>